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drawings/drawing3.xml" ContentType="application/vnd.openxmlformats-officedocument.drawing+xml"/>
  <Override PartName="/xl/comments17.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sancfs001\Actuarial$\Staff\Brian Tran\Code Samples\Java\Olfs\"/>
    </mc:Choice>
  </mc:AlternateContent>
  <xr:revisionPtr revIDLastSave="0" documentId="13_ncr:1_{48B7E426-2A54-46C3-8B54-9D608A540C2F}" xr6:coauthVersionLast="47" xr6:coauthVersionMax="47" xr10:uidLastSave="{00000000-0000-0000-0000-000000000000}"/>
  <bookViews>
    <workbookView xWindow="-120" yWindow="-120" windowWidth="29040" windowHeight="15840" activeTab="8" xr2:uid="{00000000-000D-0000-FFFF-FFFF00000000}"/>
  </bookViews>
  <sheets>
    <sheet name="Version" sheetId="23" r:id="rId1"/>
    <sheet name="On Level Factors" sheetId="18" r:id="rId2"/>
    <sheet name="WP" sheetId="12" r:id="rId3"/>
    <sheet name="Rate" sheetId="7" r:id="rId4"/>
    <sheet name="SAWW" sheetId="15" r:id="rId5"/>
    <sheet name="CR" sheetId="31" r:id="rId6"/>
    <sheet name="ER" sheetId="32" r:id="rId7"/>
    <sheet name="DR" sheetId="33" r:id="rId8"/>
    <sheet name="Indem BL" sheetId="14" r:id="rId9"/>
    <sheet name="Med BL" sheetId="16" r:id="rId10"/>
    <sheet name="Combined BL &amp; SAWW" sheetId="24" r:id="rId11"/>
    <sheet name="Freq Trend" sheetId="19" r:id="rId12"/>
    <sheet name="Severity Trend" sheetId="26" r:id="rId13"/>
    <sheet name="Severity Trend_IonI" sheetId="27" r:id="rId14"/>
    <sheet name="Severity Trend_MonI" sheetId="28" r:id="rId15"/>
    <sheet name="PP Residual Trend" sheetId="29" r:id="rId16"/>
    <sheet name="Trend data" sheetId="25" r:id="rId17"/>
    <sheet name="Severity" sheetId="30" r:id="rId18"/>
  </sheets>
  <functionGroups builtInGroupCount="19"/>
  <externalReferences>
    <externalReference r:id="rId19"/>
  </externalReferences>
  <definedNames>
    <definedName name="__w2" hidden="1">{#N/A,#N/A,FALSE,"FCIC";#N/A,#N/A,FALSE,"Prem Disc";#N/A,#N/A,FALSE,"IndLR";#N/A,#N/A,FALSE,"MedLR";#N/A,#N/A,FALSE,"ind pldf";#N/A,#N/A,FALSE,"med pldf";#N/A,#N/A,FALSE,"on-level";#N/A,#N/A,FALSE,"IEE"}</definedName>
    <definedName name="_AAA2" hidden="1">{#N/A,#N/A,FALSE,"FCIC";#N/A,#N/A,FALSE,"Prem Disc";#N/A,#N/A,FALSE,"IndLR";#N/A,#N/A,FALSE,"MedLR";#N/A,#N/A,FALSE,"ind pldf";#N/A,#N/A,FALSE,"med pldf";#N/A,#N/A,FALSE,"on-level";#N/A,#N/A,FALSE,"IEE"}</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4</definedName>
    <definedName name="_AtRisk_SimSetting_ShowSimulationProgressWindow" hidden="1">TRUE</definedName>
    <definedName name="_AtRisk_SimSetting_SimNameCount" hidden="1">0</definedName>
    <definedName name="_AtRisk_SimSetting_SmartSensitivityAnalysisEnabled" hidden="1">FALSE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localSheetId="5" hidden="1">#REF!</definedName>
    <definedName name="_Fill" localSheetId="7" hidden="1">#REF!</definedName>
    <definedName name="_Fill" localSheetId="6" hidden="1">#REF!</definedName>
    <definedName name="_Fill" localSheetId="15" hidden="1">#REF!</definedName>
    <definedName name="_Fill" localSheetId="12" hidden="1">#REF!</definedName>
    <definedName name="_Fill" localSheetId="13" hidden="1">#REF!</definedName>
    <definedName name="_Fill" localSheetId="14" hidden="1">#REF!</definedName>
    <definedName name="_Fill" hidden="1">#REF!</definedName>
    <definedName name="_Regression_Out" localSheetId="5" hidden="1">#REF!</definedName>
    <definedName name="_Regression_Out" localSheetId="7" hidden="1">#REF!</definedName>
    <definedName name="_Regression_Out" localSheetId="6" hidden="1">#REF!</definedName>
    <definedName name="_Regression_Out" localSheetId="15" hidden="1">#REF!</definedName>
    <definedName name="_Regression_Out" localSheetId="12" hidden="1">#REF!</definedName>
    <definedName name="_Regression_Out" localSheetId="13" hidden="1">#REF!</definedName>
    <definedName name="_Regression_Out" localSheetId="14" hidden="1">#REF!</definedName>
    <definedName name="_Regression_Out" hidden="1">#REF!</definedName>
    <definedName name="_Regression_X" localSheetId="5" hidden="1">#REF!</definedName>
    <definedName name="_Regression_X" localSheetId="7" hidden="1">#REF!</definedName>
    <definedName name="_Regression_X" localSheetId="6" hidden="1">#REF!</definedName>
    <definedName name="_Regression_X" localSheetId="15" hidden="1">#REF!</definedName>
    <definedName name="_Regression_X" localSheetId="12" hidden="1">#REF!</definedName>
    <definedName name="_Regression_X" localSheetId="13" hidden="1">#REF!</definedName>
    <definedName name="_Regression_X" localSheetId="14" hidden="1">#REF!</definedName>
    <definedName name="_Regression_X" hidden="1">#REF!</definedName>
    <definedName name="_Regression_Y" localSheetId="5" hidden="1">#REF!</definedName>
    <definedName name="_Regression_Y" localSheetId="7" hidden="1">#REF!</definedName>
    <definedName name="_Regression_Y" localSheetId="6" hidden="1">#REF!</definedName>
    <definedName name="_Regression_Y" localSheetId="15" hidden="1">#REF!</definedName>
    <definedName name="_Regression_Y" localSheetId="12" hidden="1">#REF!</definedName>
    <definedName name="_Regression_Y" localSheetId="13" hidden="1">#REF!</definedName>
    <definedName name="_Regression_Y" localSheetId="14" hidden="1">#REF!</definedName>
    <definedName name="_Regression_Y" hidden="1">#REF!</definedName>
    <definedName name="_w2" localSheetId="10" hidden="1">{#N/A,#N/A,FALSE,"FCIC";#N/A,#N/A,FALSE,"Prem Disc";#N/A,#N/A,FALSE,"IndLR";#N/A,#N/A,FALSE,"MedLR";#N/A,#N/A,FALSE,"ind pldf";#N/A,#N/A,FALSE,"med pldf";#N/A,#N/A,FALSE,"on-level";#N/A,#N/A,FALSE,"IEE"}</definedName>
    <definedName name="_w2" localSheetId="5" hidden="1">{#N/A,#N/A,FALSE,"FCIC";#N/A,#N/A,FALSE,"Prem Disc";#N/A,#N/A,FALSE,"IndLR";#N/A,#N/A,FALSE,"MedLR";#N/A,#N/A,FALSE,"ind pldf";#N/A,#N/A,FALSE,"med pldf";#N/A,#N/A,FALSE,"on-level";#N/A,#N/A,FALSE,"IEE"}</definedName>
    <definedName name="_w2" localSheetId="7" hidden="1">{#N/A,#N/A,FALSE,"FCIC";#N/A,#N/A,FALSE,"Prem Disc";#N/A,#N/A,FALSE,"IndLR";#N/A,#N/A,FALSE,"MedLR";#N/A,#N/A,FALSE,"ind pldf";#N/A,#N/A,FALSE,"med pldf";#N/A,#N/A,FALSE,"on-level";#N/A,#N/A,FALSE,"IEE"}</definedName>
    <definedName name="_w2" localSheetId="6" hidden="1">{#N/A,#N/A,FALSE,"FCIC";#N/A,#N/A,FALSE,"Prem Disc";#N/A,#N/A,FALSE,"IndLR";#N/A,#N/A,FALSE,"MedLR";#N/A,#N/A,FALSE,"ind pldf";#N/A,#N/A,FALSE,"med pldf";#N/A,#N/A,FALSE,"on-level";#N/A,#N/A,FALSE,"IEE"}</definedName>
    <definedName name="_w2" localSheetId="8" hidden="1">{#N/A,#N/A,FALSE,"FCIC";#N/A,#N/A,FALSE,"Prem Disc";#N/A,#N/A,FALSE,"IndLR";#N/A,#N/A,FALSE,"MedLR";#N/A,#N/A,FALSE,"ind pldf";#N/A,#N/A,FALSE,"med pldf";#N/A,#N/A,FALSE,"on-level";#N/A,#N/A,FALSE,"IEE"}</definedName>
    <definedName name="_w2" localSheetId="9" hidden="1">{#N/A,#N/A,FALSE,"FCIC";#N/A,#N/A,FALSE,"Prem Disc";#N/A,#N/A,FALSE,"IndLR";#N/A,#N/A,FALSE,"MedLR";#N/A,#N/A,FALSE,"ind pldf";#N/A,#N/A,FALSE,"med pldf";#N/A,#N/A,FALSE,"on-level";#N/A,#N/A,FALSE,"IEE"}</definedName>
    <definedName name="_w2" localSheetId="1" hidden="1">{#N/A,#N/A,FALSE,"FCIC";#N/A,#N/A,FALSE,"Prem Disc";#N/A,#N/A,FALSE,"IndLR";#N/A,#N/A,FALSE,"MedLR";#N/A,#N/A,FALSE,"ind pldf";#N/A,#N/A,FALSE,"med pldf";#N/A,#N/A,FALSE,"on-level";#N/A,#N/A,FALSE,"IEE"}</definedName>
    <definedName name="_w2" localSheetId="4" hidden="1">{#N/A,#N/A,FALSE,"FCIC";#N/A,#N/A,FALSE,"Prem Disc";#N/A,#N/A,FALSE,"IndLR";#N/A,#N/A,FALSE,"MedLR";#N/A,#N/A,FALSE,"ind pldf";#N/A,#N/A,FALSE,"med pldf";#N/A,#N/A,FALSE,"on-level";#N/A,#N/A,FALSE,"IEE"}</definedName>
    <definedName name="_w2" localSheetId="0" hidden="1">{#N/A,#N/A,FALSE,"FCIC";#N/A,#N/A,FALSE,"Prem Disc";#N/A,#N/A,FALSE,"IndLR";#N/A,#N/A,FALSE,"MedLR";#N/A,#N/A,FALSE,"ind pldf";#N/A,#N/A,FALSE,"med pldf";#N/A,#N/A,FALSE,"on-level";#N/A,#N/A,FALSE,"IEE"}</definedName>
    <definedName name="_w2" hidden="1">{#N/A,#N/A,FALSE,"FCIC";#N/A,#N/A,FALSE,"Prem Disc";#N/A,#N/A,FALSE,"IndLR";#N/A,#N/A,FALSE,"MedLR";#N/A,#N/A,FALSE,"ind pldf";#N/A,#N/A,FALSE,"med pldf";#N/A,#N/A,FALSE,"on-level";#N/A,#N/A,FALSE,"IEE"}</definedName>
    <definedName name="AAA" hidden="1">{#N/A,#N/A,FALSE,"FCIC";#N/A,#N/A,FALSE,"Prem Disc";#N/A,#N/A,FALSE,"IndLR";#N/A,#N/A,FALSE,"MedLR";#N/A,#N/A,FALSE,"ind pldf";#N/A,#N/A,FALSE,"med pldf";#N/A,#N/A,FALSE,"on-level";#N/A,#N/A,FALSE,"IEE"}</definedName>
    <definedName name="AAAAA" hidden="1">{#N/A,#N/A,FALSE,"FCIC";#N/A,#N/A,FALSE,"Prem Disc";#N/A,#N/A,FALSE,"IndLR";#N/A,#N/A,FALSE,"MedLR";#N/A,#N/A,FALSE,"ind pldf";#N/A,#N/A,FALSE,"med pldf";#N/A,#N/A,FALSE,"on-level";#N/A,#N/A,FALSE,"IEE"}</definedName>
    <definedName name="AAD_CR">CR!$K$4</definedName>
    <definedName name="anscount" hidden="1">1</definedName>
    <definedName name="as" hidden="1">{#N/A,#N/A,FALSE,"FCIC";#N/A,#N/A,FALSE,"Prem Disc";#N/A,#N/A,FALSE,"IndLR";#N/A,#N/A,FALSE,"MedLR";#N/A,#N/A,FALSE,"ind pldf";#N/A,#N/A,FALSE,"med pldf";#N/A,#N/A,FALSE,"on-level";#N/A,#N/A,FALSE,"IEE"}</definedName>
    <definedName name="asdd" hidden="1">{#N/A,#N/A,FALSE,"FCIC";#N/A,#N/A,FALSE,"Prem Disc";#N/A,#N/A,FALSE,"IndLR";#N/A,#N/A,FALSE,"MedLR";#N/A,#N/A,FALSE,"ind pldf";#N/A,#N/A,FALSE,"med pldf";#N/A,#N/A,FALSE,"on-level";#N/A,#N/A,FALSE,"IEE"}</definedName>
    <definedName name="asdf" hidden="1">{#N/A,#N/A,FALSE,"FCIC";#N/A,#N/A,FALSE,"Prem Disc";#N/A,#N/A,FALSE,"IndLR";#N/A,#N/A,FALSE,"MedLR";#N/A,#N/A,FALSE,"ind pldf";#N/A,#N/A,FALSE,"med pldf";#N/A,#N/A,FALSE,"on-level";#N/A,#N/A,FALSE,"IEE"}</definedName>
    <definedName name="asdfasdfasdfsad" hidden="1">{#N/A,#N/A,FALSE,"FCIC";#N/A,#N/A,FALSE,"Prem Disc";#N/A,#N/A,FALSE,"IndLR";#N/A,#N/A,FALSE,"MedLR";#N/A,#N/A,FALSE,"ind pldf";#N/A,#N/A,FALSE,"med pldf";#N/A,#N/A,FALSE,"on-level";#N/A,#N/A,FALSE,"IEE"}</definedName>
    <definedName name="asdfsdf" hidden="1">{#N/A,#N/A,FALSE,"FCIC";#N/A,#N/A,FALSE,"Prem Disc";#N/A,#N/A,FALSE,"IndLR";#N/A,#N/A,FALSE,"MedLR";#N/A,#N/A,FALSE,"ind pldf";#N/A,#N/A,FALSE,"med pldf";#N/A,#N/A,FALSE,"on-level";#N/A,#N/A,FALSE,"IEE"}</definedName>
    <definedName name="Bureau_Rate_Change">Rate!$M$115</definedName>
    <definedName name="CA_Benefit" hidden="1">{#N/A,#N/A,FALSE,"FCIC";#N/A,#N/A,FALSE,"Prem Disc";#N/A,#N/A,FALSE,"IndLR";#N/A,#N/A,FALSE,"MedLR";#N/A,#N/A,FALSE,"ind pldf";#N/A,#N/A,FALSE,"med pldf";#N/A,#N/A,FALSE,"on-level";#N/A,#N/A,FALSE,"IEE"}</definedName>
    <definedName name="Calendar_Period">'On Level Factors'!$AJ$3</definedName>
    <definedName name="Freq_Trend">'Trend data'!$D$43</definedName>
    <definedName name="Indem_Trend">'Trend data'!$L$43</definedName>
    <definedName name="IndemnityBenefitLevels">'Indem BL'!$J$5:$M$49</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iy" hidden="1">{#N/A,#N/A,FALSE,"FCIC";#N/A,#N/A,FALSE,"Prem Disc";#N/A,#N/A,FALSE,"IndLR";#N/A,#N/A,FALSE,"MedLR";#N/A,#N/A,FALSE,"ind pldf";#N/A,#N/A,FALSE,"med pldf";#N/A,#N/A,FALSE,"on-level";#N/A,#N/A,FALSE,"IEE"}</definedName>
    <definedName name="jh" hidden="1">{#N/A,#N/A,FALSE,"FCIC";#N/A,#N/A,FALSE,"Prem Disc";#N/A,#N/A,FALSE,"IndLR";#N/A,#N/A,FALSE,"MedLR";#N/A,#N/A,FALSE,"ind pldf";#N/A,#N/A,FALSE,"med pldf";#N/A,#N/A,FALSE,"on-level";#N/A,#N/A,FALSE,"IEE"}</definedName>
    <definedName name="jj" hidden="1">{#N/A,#N/A,FALSE,"FCIC";#N/A,#N/A,FALSE,"Prem Disc";#N/A,#N/A,FALSE,"IndLR";#N/A,#N/A,FALSE,"MedLR";#N/A,#N/A,FALSE,"ind pldf";#N/A,#N/A,FALSE,"med pldf";#N/A,#N/A,FALSE,"on-level";#N/A,#N/A,FALSE,"IEE"}</definedName>
    <definedName name="kk" hidden="1">{#N/A,#N/A,FALSE,"FCIC";#N/A,#N/A,FALSE,"Prem Disc";#N/A,#N/A,FALSE,"IndLR";#N/A,#N/A,FALSE,"MedLR";#N/A,#N/A,FALSE,"ind pldf";#N/A,#N/A,FALSE,"med pldf";#N/A,#N/A,FALSE,"on-level";#N/A,#N/A,FALSE,"IEE"}</definedName>
    <definedName name="Med_Trend">'Trend data'!$S$43</definedName>
    <definedName name="NSumICW" hidden="1">{#N/A,#N/A,FALSE,"FCIC";#N/A,#N/A,FALSE,"Prem Disc";#N/A,#N/A,FALSE,"IndLR";#N/A,#N/A,FALSE,"MedLR";#N/A,#N/A,FALSE,"ind pldf";#N/A,#N/A,FALSE,"med pldf";#N/A,#N/A,FALSE,"on-level";#N/A,#N/A,FALSE,"IEE"}</definedName>
    <definedName name="OLCR_AAD">'On Level Factors'!$AK$7</definedName>
    <definedName name="Policy_Period_CR">CR!$J$4</definedName>
    <definedName name="PremProjSource">WP!$E$260</definedName>
    <definedName name="PremProjStart">WP!$E$264</definedName>
    <definedName name="Priced_CR_Adj">CR!$R$4</definedName>
    <definedName name="_xlnm.Print_Area" localSheetId="16">'Trend data'!$A$1:$D$45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df" hidden="1">{#N/A,#N/A,FALSE,"FCIC";#N/A,#N/A,FALSE,"Prem Disc";#N/A,#N/A,FALSE,"IndLR";#N/A,#N/A,FALSE,"MedLR";#N/A,#N/A,FALSE,"ind pldf";#N/A,#N/A,FALSE,"med pldf";#N/A,#N/A,FALSE,"on-level";#N/A,#N/A,FALSE,"IEE"}</definedName>
    <definedName name="solver_adj" localSheetId="5" hidden="1">#REF!</definedName>
    <definedName name="solver_adj" localSheetId="7" hidden="1">#REF!</definedName>
    <definedName name="solver_adj" localSheetId="6" hidden="1">#REF!</definedName>
    <definedName name="solver_adj" localSheetId="15" hidden="1">#REF!</definedName>
    <definedName name="solver_adj" localSheetId="12" hidden="1">#REF!</definedName>
    <definedName name="solver_adj" localSheetId="13" hidden="1">#REF!</definedName>
    <definedName name="solver_adj" localSheetId="14" hidden="1">#REF!</definedName>
    <definedName name="solver_adj" localSheetId="16" hidden="1">#REF!</definedName>
    <definedName name="solver_adj" hidden="1">#REF!</definedName>
    <definedName name="solver_cvg" hidden="1">0.001</definedName>
    <definedName name="solver_drv" hidden="1">1</definedName>
    <definedName name="solver_est" hidden="1">1</definedName>
    <definedName name="solver_itr" hidden="1">100</definedName>
    <definedName name="solver_lin" hidden="1">2</definedName>
    <definedName name="solver_neg" hidden="1">2</definedName>
    <definedName name="solver_num" hidden="1">0</definedName>
    <definedName name="solver_nwt" hidden="1">1</definedName>
    <definedName name="solver_opt" localSheetId="5" hidden="1">#REF!</definedName>
    <definedName name="solver_opt" localSheetId="7" hidden="1">#REF!</definedName>
    <definedName name="solver_opt" localSheetId="6" hidden="1">#REF!</definedName>
    <definedName name="solver_opt" localSheetId="15" hidden="1">#REF!</definedName>
    <definedName name="solver_opt" localSheetId="12" hidden="1">#REF!</definedName>
    <definedName name="solver_opt" localSheetId="13" hidden="1">#REF!</definedName>
    <definedName name="solver_opt" localSheetId="14" hidden="1">#REF!</definedName>
    <definedName name="solver_opt" localSheetId="16" hidden="1">#REF!</definedName>
    <definedName name="solver_opt" hidden="1">#REF!</definedName>
    <definedName name="solver_pre" hidden="1">0.000001</definedName>
    <definedName name="solver_scl" hidden="1">2</definedName>
    <definedName name="solver_sho" hidden="1">2</definedName>
    <definedName name="solver_tim" hidden="1">100</definedName>
    <definedName name="solver_tol" hidden="1">0.05</definedName>
    <definedName name="solver_typ" hidden="1">3</definedName>
    <definedName name="solver_val" hidden="1">0</definedName>
    <definedName name="Trended_Severity">Severity!$R$11</definedName>
    <definedName name="Wage_Trend">SAWW!$O$1</definedName>
    <definedName name="Weights" localSheetId="10" hidden="1">{#N/A,#N/A,FALSE,"FCIC";#N/A,#N/A,FALSE,"Prem Disc";#N/A,#N/A,FALSE,"IndLR";#N/A,#N/A,FALSE,"MedLR";#N/A,#N/A,FALSE,"ind pldf";#N/A,#N/A,FALSE,"med pldf";#N/A,#N/A,FALSE,"on-level";#N/A,#N/A,FALSE,"IEE"}</definedName>
    <definedName name="Weights" localSheetId="5" hidden="1">{#N/A,#N/A,FALSE,"FCIC";#N/A,#N/A,FALSE,"Prem Disc";#N/A,#N/A,FALSE,"IndLR";#N/A,#N/A,FALSE,"MedLR";#N/A,#N/A,FALSE,"ind pldf";#N/A,#N/A,FALSE,"med pldf";#N/A,#N/A,FALSE,"on-level";#N/A,#N/A,FALSE,"IEE"}</definedName>
    <definedName name="Weights" localSheetId="7" hidden="1">{#N/A,#N/A,FALSE,"FCIC";#N/A,#N/A,FALSE,"Prem Disc";#N/A,#N/A,FALSE,"IndLR";#N/A,#N/A,FALSE,"MedLR";#N/A,#N/A,FALSE,"ind pldf";#N/A,#N/A,FALSE,"med pldf";#N/A,#N/A,FALSE,"on-level";#N/A,#N/A,FALSE,"IEE"}</definedName>
    <definedName name="Weights" localSheetId="6" hidden="1">{#N/A,#N/A,FALSE,"FCIC";#N/A,#N/A,FALSE,"Prem Disc";#N/A,#N/A,FALSE,"IndLR";#N/A,#N/A,FALSE,"MedLR";#N/A,#N/A,FALSE,"ind pldf";#N/A,#N/A,FALSE,"med pldf";#N/A,#N/A,FALSE,"on-level";#N/A,#N/A,FALSE,"IEE"}</definedName>
    <definedName name="Weights" localSheetId="8" hidden="1">{#N/A,#N/A,FALSE,"FCIC";#N/A,#N/A,FALSE,"Prem Disc";#N/A,#N/A,FALSE,"IndLR";#N/A,#N/A,FALSE,"MedLR";#N/A,#N/A,FALSE,"ind pldf";#N/A,#N/A,FALSE,"med pldf";#N/A,#N/A,FALSE,"on-level";#N/A,#N/A,FALSE,"IEE"}</definedName>
    <definedName name="Weights" localSheetId="9" hidden="1">{#N/A,#N/A,FALSE,"FCIC";#N/A,#N/A,FALSE,"Prem Disc";#N/A,#N/A,FALSE,"IndLR";#N/A,#N/A,FALSE,"MedLR";#N/A,#N/A,FALSE,"ind pldf";#N/A,#N/A,FALSE,"med pldf";#N/A,#N/A,FALSE,"on-level";#N/A,#N/A,FALSE,"IEE"}</definedName>
    <definedName name="Weights" localSheetId="1" hidden="1">{#N/A,#N/A,FALSE,"FCIC";#N/A,#N/A,FALSE,"Prem Disc";#N/A,#N/A,FALSE,"IndLR";#N/A,#N/A,FALSE,"MedLR";#N/A,#N/A,FALSE,"ind pldf";#N/A,#N/A,FALSE,"med pldf";#N/A,#N/A,FALSE,"on-level";#N/A,#N/A,FALSE,"IEE"}</definedName>
    <definedName name="Weights" localSheetId="4" hidden="1">{#N/A,#N/A,FALSE,"FCIC";#N/A,#N/A,FALSE,"Prem Disc";#N/A,#N/A,FALSE,"IndLR";#N/A,#N/A,FALSE,"MedLR";#N/A,#N/A,FALSE,"ind pldf";#N/A,#N/A,FALSE,"med pldf";#N/A,#N/A,FALSE,"on-level";#N/A,#N/A,FALSE,"IEE"}</definedName>
    <definedName name="Weights" localSheetId="16" hidden="1">{#N/A,#N/A,FALSE,"FCIC";#N/A,#N/A,FALSE,"Prem Disc";#N/A,#N/A,FALSE,"IndLR";#N/A,#N/A,FALSE,"MedLR";#N/A,#N/A,FALSE,"ind pldf";#N/A,#N/A,FALSE,"med pldf";#N/A,#N/A,FALSE,"on-level";#N/A,#N/A,FALSE,"IEE"}</definedName>
    <definedName name="Weights" localSheetId="0" hidden="1">{#N/A,#N/A,FALSE,"FCIC";#N/A,#N/A,FALSE,"Prem Disc";#N/A,#N/A,FALSE,"IndLR";#N/A,#N/A,FALSE,"MedLR";#N/A,#N/A,FALSE,"ind pldf";#N/A,#N/A,FALSE,"med pldf";#N/A,#N/A,FALSE,"on-level";#N/A,#N/A,FALSE,"IEE"}</definedName>
    <definedName name="Weights" localSheetId="2" hidden="1">{#N/A,#N/A,FALSE,"FCIC";#N/A,#N/A,FALSE,"Prem Disc";#N/A,#N/A,FALSE,"IndLR";#N/A,#N/A,FALSE,"MedLR";#N/A,#N/A,FALSE,"ind pldf";#N/A,#N/A,FALSE,"med pldf";#N/A,#N/A,FALSE,"on-level";#N/A,#N/A,FALSE,"IEE"}</definedName>
    <definedName name="Weights" hidden="1">{#N/A,#N/A,FALSE,"FCIC";#N/A,#N/A,FALSE,"Prem Disc";#N/A,#N/A,FALSE,"IndLR";#N/A,#N/A,FALSE,"MedLR";#N/A,#N/A,FALSE,"ind pldf";#N/A,#N/A,FALSE,"med pldf";#N/A,#N/A,FALSE,"on-level";#N/A,#N/A,FALSE,"IEE"}</definedName>
    <definedName name="Weights2" localSheetId="10" hidden="1">{#N/A,#N/A,FALSE,"FCIC";#N/A,#N/A,FALSE,"Prem Disc";#N/A,#N/A,FALSE,"IndLR";#N/A,#N/A,FALSE,"MedLR";#N/A,#N/A,FALSE,"ind pldf";#N/A,#N/A,FALSE,"med pldf";#N/A,#N/A,FALSE,"on-level";#N/A,#N/A,FALSE,"IEE"}</definedName>
    <definedName name="Weights2" localSheetId="5" hidden="1">{#N/A,#N/A,FALSE,"FCIC";#N/A,#N/A,FALSE,"Prem Disc";#N/A,#N/A,FALSE,"IndLR";#N/A,#N/A,FALSE,"MedLR";#N/A,#N/A,FALSE,"ind pldf";#N/A,#N/A,FALSE,"med pldf";#N/A,#N/A,FALSE,"on-level";#N/A,#N/A,FALSE,"IEE"}</definedName>
    <definedName name="Weights2" localSheetId="7" hidden="1">{#N/A,#N/A,FALSE,"FCIC";#N/A,#N/A,FALSE,"Prem Disc";#N/A,#N/A,FALSE,"IndLR";#N/A,#N/A,FALSE,"MedLR";#N/A,#N/A,FALSE,"ind pldf";#N/A,#N/A,FALSE,"med pldf";#N/A,#N/A,FALSE,"on-level";#N/A,#N/A,FALSE,"IEE"}</definedName>
    <definedName name="Weights2" localSheetId="6" hidden="1">{#N/A,#N/A,FALSE,"FCIC";#N/A,#N/A,FALSE,"Prem Disc";#N/A,#N/A,FALSE,"IndLR";#N/A,#N/A,FALSE,"MedLR";#N/A,#N/A,FALSE,"ind pldf";#N/A,#N/A,FALSE,"med pldf";#N/A,#N/A,FALSE,"on-level";#N/A,#N/A,FALSE,"IEE"}</definedName>
    <definedName name="Weights2" localSheetId="8" hidden="1">{#N/A,#N/A,FALSE,"FCIC";#N/A,#N/A,FALSE,"Prem Disc";#N/A,#N/A,FALSE,"IndLR";#N/A,#N/A,FALSE,"MedLR";#N/A,#N/A,FALSE,"ind pldf";#N/A,#N/A,FALSE,"med pldf";#N/A,#N/A,FALSE,"on-level";#N/A,#N/A,FALSE,"IEE"}</definedName>
    <definedName name="Weights2" localSheetId="9" hidden="1">{#N/A,#N/A,FALSE,"FCIC";#N/A,#N/A,FALSE,"Prem Disc";#N/A,#N/A,FALSE,"IndLR";#N/A,#N/A,FALSE,"MedLR";#N/A,#N/A,FALSE,"ind pldf";#N/A,#N/A,FALSE,"med pldf";#N/A,#N/A,FALSE,"on-level";#N/A,#N/A,FALSE,"IEE"}</definedName>
    <definedName name="Weights2" localSheetId="1" hidden="1">{#N/A,#N/A,FALSE,"FCIC";#N/A,#N/A,FALSE,"Prem Disc";#N/A,#N/A,FALSE,"IndLR";#N/A,#N/A,FALSE,"MedLR";#N/A,#N/A,FALSE,"ind pldf";#N/A,#N/A,FALSE,"med pldf";#N/A,#N/A,FALSE,"on-level";#N/A,#N/A,FALSE,"IEE"}</definedName>
    <definedName name="Weights2" localSheetId="4" hidden="1">{#N/A,#N/A,FALSE,"FCIC";#N/A,#N/A,FALSE,"Prem Disc";#N/A,#N/A,FALSE,"IndLR";#N/A,#N/A,FALSE,"MedLR";#N/A,#N/A,FALSE,"ind pldf";#N/A,#N/A,FALSE,"med pldf";#N/A,#N/A,FALSE,"on-level";#N/A,#N/A,FALSE,"IEE"}</definedName>
    <definedName name="Weights2" localSheetId="16" hidden="1">{#N/A,#N/A,FALSE,"FCIC";#N/A,#N/A,FALSE,"Prem Disc";#N/A,#N/A,FALSE,"IndLR";#N/A,#N/A,FALSE,"MedLR";#N/A,#N/A,FALSE,"ind pldf";#N/A,#N/A,FALSE,"med pldf";#N/A,#N/A,FALSE,"on-level";#N/A,#N/A,FALSE,"IEE"}</definedName>
    <definedName name="Weights2" localSheetId="0" hidden="1">{#N/A,#N/A,FALSE,"FCIC";#N/A,#N/A,FALSE,"Prem Disc";#N/A,#N/A,FALSE,"IndLR";#N/A,#N/A,FALSE,"MedLR";#N/A,#N/A,FALSE,"ind pldf";#N/A,#N/A,FALSE,"med pldf";#N/A,#N/A,FALSE,"on-level";#N/A,#N/A,FALSE,"IEE"}</definedName>
    <definedName name="Weights2" localSheetId="2" hidden="1">{#N/A,#N/A,FALSE,"FCIC";#N/A,#N/A,FALSE,"Prem Disc";#N/A,#N/A,FALSE,"IndLR";#N/A,#N/A,FALSE,"MedLR";#N/A,#N/A,FALSE,"ind pldf";#N/A,#N/A,FALSE,"med pldf";#N/A,#N/A,FALSE,"on-level";#N/A,#N/A,FALSE,"IEE"}</definedName>
    <definedName name="Weights2" hidden="1">{#N/A,#N/A,FALSE,"FCIC";#N/A,#N/A,FALSE,"Prem Disc";#N/A,#N/A,FALSE,"IndLR";#N/A,#N/A,FALSE,"MedLR";#N/A,#N/A,FALSE,"ind pldf";#N/A,#N/A,FALSE,"med pldf";#N/A,#N/A,FALSE,"on-level";#N/A,#N/A,FALSE,"IEE"}</definedName>
    <definedName name="weights3" localSheetId="10" hidden="1">{#N/A,#N/A,FALSE,"FCIC";#N/A,#N/A,FALSE,"Prem Disc";#N/A,#N/A,FALSE,"IndLR";#N/A,#N/A,FALSE,"MedLR";#N/A,#N/A,FALSE,"ind pldf";#N/A,#N/A,FALSE,"med pldf";#N/A,#N/A,FALSE,"on-level";#N/A,#N/A,FALSE,"IEE"}</definedName>
    <definedName name="weights3" localSheetId="5" hidden="1">{#N/A,#N/A,FALSE,"FCIC";#N/A,#N/A,FALSE,"Prem Disc";#N/A,#N/A,FALSE,"IndLR";#N/A,#N/A,FALSE,"MedLR";#N/A,#N/A,FALSE,"ind pldf";#N/A,#N/A,FALSE,"med pldf";#N/A,#N/A,FALSE,"on-level";#N/A,#N/A,FALSE,"IEE"}</definedName>
    <definedName name="weights3" localSheetId="7" hidden="1">{#N/A,#N/A,FALSE,"FCIC";#N/A,#N/A,FALSE,"Prem Disc";#N/A,#N/A,FALSE,"IndLR";#N/A,#N/A,FALSE,"MedLR";#N/A,#N/A,FALSE,"ind pldf";#N/A,#N/A,FALSE,"med pldf";#N/A,#N/A,FALSE,"on-level";#N/A,#N/A,FALSE,"IEE"}</definedName>
    <definedName name="weights3" localSheetId="6" hidden="1">{#N/A,#N/A,FALSE,"FCIC";#N/A,#N/A,FALSE,"Prem Disc";#N/A,#N/A,FALSE,"IndLR";#N/A,#N/A,FALSE,"MedLR";#N/A,#N/A,FALSE,"ind pldf";#N/A,#N/A,FALSE,"med pldf";#N/A,#N/A,FALSE,"on-level";#N/A,#N/A,FALSE,"IEE"}</definedName>
    <definedName name="weights3" localSheetId="8" hidden="1">{#N/A,#N/A,FALSE,"FCIC";#N/A,#N/A,FALSE,"Prem Disc";#N/A,#N/A,FALSE,"IndLR";#N/A,#N/A,FALSE,"MedLR";#N/A,#N/A,FALSE,"ind pldf";#N/A,#N/A,FALSE,"med pldf";#N/A,#N/A,FALSE,"on-level";#N/A,#N/A,FALSE,"IEE"}</definedName>
    <definedName name="weights3" localSheetId="9" hidden="1">{#N/A,#N/A,FALSE,"FCIC";#N/A,#N/A,FALSE,"Prem Disc";#N/A,#N/A,FALSE,"IndLR";#N/A,#N/A,FALSE,"MedLR";#N/A,#N/A,FALSE,"ind pldf";#N/A,#N/A,FALSE,"med pldf";#N/A,#N/A,FALSE,"on-level";#N/A,#N/A,FALSE,"IEE"}</definedName>
    <definedName name="weights3" localSheetId="1" hidden="1">{#N/A,#N/A,FALSE,"FCIC";#N/A,#N/A,FALSE,"Prem Disc";#N/A,#N/A,FALSE,"IndLR";#N/A,#N/A,FALSE,"MedLR";#N/A,#N/A,FALSE,"ind pldf";#N/A,#N/A,FALSE,"med pldf";#N/A,#N/A,FALSE,"on-level";#N/A,#N/A,FALSE,"IEE"}</definedName>
    <definedName name="weights3" localSheetId="4" hidden="1">{#N/A,#N/A,FALSE,"FCIC";#N/A,#N/A,FALSE,"Prem Disc";#N/A,#N/A,FALSE,"IndLR";#N/A,#N/A,FALSE,"MedLR";#N/A,#N/A,FALSE,"ind pldf";#N/A,#N/A,FALSE,"med pldf";#N/A,#N/A,FALSE,"on-level";#N/A,#N/A,FALSE,"IEE"}</definedName>
    <definedName name="weights3" localSheetId="16" hidden="1">{#N/A,#N/A,FALSE,"FCIC";#N/A,#N/A,FALSE,"Prem Disc";#N/A,#N/A,FALSE,"IndLR";#N/A,#N/A,FALSE,"MedLR";#N/A,#N/A,FALSE,"ind pldf";#N/A,#N/A,FALSE,"med pldf";#N/A,#N/A,FALSE,"on-level";#N/A,#N/A,FALSE,"IEE"}</definedName>
    <definedName name="weights3" localSheetId="0" hidden="1">{#N/A,#N/A,FALSE,"FCIC";#N/A,#N/A,FALSE,"Prem Disc";#N/A,#N/A,FALSE,"IndLR";#N/A,#N/A,FALSE,"MedLR";#N/A,#N/A,FALSE,"ind pldf";#N/A,#N/A,FALSE,"med pldf";#N/A,#N/A,FALSE,"on-level";#N/A,#N/A,FALSE,"IEE"}</definedName>
    <definedName name="weights3" localSheetId="2" hidden="1">{#N/A,#N/A,FALSE,"FCIC";#N/A,#N/A,FALSE,"Prem Disc";#N/A,#N/A,FALSE,"IndLR";#N/A,#N/A,FALSE,"MedLR";#N/A,#N/A,FALSE,"ind pldf";#N/A,#N/A,FALSE,"med pldf";#N/A,#N/A,FALSE,"on-level";#N/A,#N/A,FALSE,"IEE"}</definedName>
    <definedName name="weights3" hidden="1">{#N/A,#N/A,FALSE,"FCIC";#N/A,#N/A,FALSE,"Prem Disc";#N/A,#N/A,FALSE,"IndLR";#N/A,#N/A,FALSE,"MedLR";#N/A,#N/A,FALSE,"ind pldf";#N/A,#N/A,FALSE,"med pldf";#N/A,#N/A,FALSE,"on-level";#N/A,#N/A,FALSE,"IEE"}</definedName>
    <definedName name="wrn.Filing." localSheetId="10" hidden="1">{#N/A,#N/A,FALSE,"FCIC";#N/A,#N/A,FALSE,"Prem Disc";#N/A,#N/A,FALSE,"IndLR";#N/A,#N/A,FALSE,"MedLR";#N/A,#N/A,FALSE,"ind pldf";#N/A,#N/A,FALSE,"med pldf";#N/A,#N/A,FALSE,"on-level";#N/A,#N/A,FALSE,"IEE"}</definedName>
    <definedName name="wrn.Filing." localSheetId="5" hidden="1">{#N/A,#N/A,FALSE,"FCIC";#N/A,#N/A,FALSE,"Prem Disc";#N/A,#N/A,FALSE,"IndLR";#N/A,#N/A,FALSE,"MedLR";#N/A,#N/A,FALSE,"ind pldf";#N/A,#N/A,FALSE,"med pldf";#N/A,#N/A,FALSE,"on-level";#N/A,#N/A,FALSE,"IEE"}</definedName>
    <definedName name="wrn.Filing." localSheetId="7" hidden="1">{#N/A,#N/A,FALSE,"FCIC";#N/A,#N/A,FALSE,"Prem Disc";#N/A,#N/A,FALSE,"IndLR";#N/A,#N/A,FALSE,"MedLR";#N/A,#N/A,FALSE,"ind pldf";#N/A,#N/A,FALSE,"med pldf";#N/A,#N/A,FALSE,"on-level";#N/A,#N/A,FALSE,"IEE"}</definedName>
    <definedName name="wrn.Filing." localSheetId="6" hidden="1">{#N/A,#N/A,FALSE,"FCIC";#N/A,#N/A,FALSE,"Prem Disc";#N/A,#N/A,FALSE,"IndLR";#N/A,#N/A,FALSE,"MedLR";#N/A,#N/A,FALSE,"ind pldf";#N/A,#N/A,FALSE,"med pldf";#N/A,#N/A,FALSE,"on-level";#N/A,#N/A,FALSE,"IEE"}</definedName>
    <definedName name="wrn.Filing." localSheetId="8" hidden="1">{#N/A,#N/A,FALSE,"FCIC";#N/A,#N/A,FALSE,"Prem Disc";#N/A,#N/A,FALSE,"IndLR";#N/A,#N/A,FALSE,"MedLR";#N/A,#N/A,FALSE,"ind pldf";#N/A,#N/A,FALSE,"med pldf";#N/A,#N/A,FALSE,"on-level";#N/A,#N/A,FALSE,"IEE"}</definedName>
    <definedName name="wrn.Filing." localSheetId="9" hidden="1">{#N/A,#N/A,FALSE,"FCIC";#N/A,#N/A,FALSE,"Prem Disc";#N/A,#N/A,FALSE,"IndLR";#N/A,#N/A,FALSE,"MedLR";#N/A,#N/A,FALSE,"ind pldf";#N/A,#N/A,FALSE,"med pldf";#N/A,#N/A,FALSE,"on-level";#N/A,#N/A,FALSE,"IEE"}</definedName>
    <definedName name="wrn.Filing." localSheetId="1" hidden="1">{#N/A,#N/A,FALSE,"FCIC";#N/A,#N/A,FALSE,"Prem Disc";#N/A,#N/A,FALSE,"IndLR";#N/A,#N/A,FALSE,"MedLR";#N/A,#N/A,FALSE,"ind pldf";#N/A,#N/A,FALSE,"med pldf";#N/A,#N/A,FALSE,"on-level";#N/A,#N/A,FALSE,"IEE"}</definedName>
    <definedName name="wrn.Filing." localSheetId="4" hidden="1">{#N/A,#N/A,FALSE,"FCIC";#N/A,#N/A,FALSE,"Prem Disc";#N/A,#N/A,FALSE,"IndLR";#N/A,#N/A,FALSE,"MedLR";#N/A,#N/A,FALSE,"ind pldf";#N/A,#N/A,FALSE,"med pldf";#N/A,#N/A,FALSE,"on-level";#N/A,#N/A,FALSE,"IEE"}</definedName>
    <definedName name="wrn.Filing." localSheetId="16" hidden="1">{#N/A,#N/A,FALSE,"FCIC";#N/A,#N/A,FALSE,"Prem Disc";#N/A,#N/A,FALSE,"IndLR";#N/A,#N/A,FALSE,"MedLR";#N/A,#N/A,FALSE,"ind pldf";#N/A,#N/A,FALSE,"med pldf";#N/A,#N/A,FALSE,"on-level";#N/A,#N/A,FALSE,"IEE"}</definedName>
    <definedName name="wrn.Filing." localSheetId="0" hidden="1">{#N/A,#N/A,FALSE,"FCIC";#N/A,#N/A,FALSE,"Prem Disc";#N/A,#N/A,FALSE,"IndLR";#N/A,#N/A,FALSE,"MedLR";#N/A,#N/A,FALSE,"ind pldf";#N/A,#N/A,FALSE,"med pldf";#N/A,#N/A,FALSE,"on-level";#N/A,#N/A,FALSE,"IEE"}</definedName>
    <definedName name="wrn.Filing." localSheetId="2" hidden="1">{#N/A,#N/A,FALSE,"FCIC";#N/A,#N/A,FALSE,"Prem Disc";#N/A,#N/A,FALSE,"IndLR";#N/A,#N/A,FALSE,"MedLR";#N/A,#N/A,FALSE,"ind pldf";#N/A,#N/A,FALSE,"med pldf";#N/A,#N/A,FALSE,"on-level";#N/A,#N/A,FALSE,"IEE"}</definedName>
    <definedName name="wrn.Filing." hidden="1">{#N/A,#N/A,FALSE,"FCIC";#N/A,#N/A,FALSE,"Prem Disc";#N/A,#N/A,FALSE,"IndLR";#N/A,#N/A,FALSE,"MedLR";#N/A,#N/A,FALSE,"ind pldf";#N/A,#N/A,FALSE,"med pldf";#N/A,#N/A,FALSE,"on-level";#N/A,#N/A,FALSE,"IEE"}</definedName>
    <definedName name="WRNFL" hidden="1">{#N/A,#N/A,FALSE,"FCIC";#N/A,#N/A,FALSE,"Prem Disc";#N/A,#N/A,FALSE,"IndLR";#N/A,#N/A,FALSE,"MedLR";#N/A,#N/A,FALSE,"ind pldf";#N/A,#N/A,FALSE,"med pldf";#N/A,#N/A,FALSE,"on-level";#N/A,#N/A,FALSE,"IEE"}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8" i="14" l="1"/>
  <c r="J7" i="14" s="1"/>
  <c r="J6" i="14" s="1"/>
  <c r="J5" i="14" s="1"/>
  <c r="J9" i="14"/>
  <c r="AK72" i="7" a="1"/>
  <c r="AK79" i="7" s="1"/>
  <c r="AG72" i="7" a="1"/>
  <c r="AG72" i="7" s="1"/>
  <c r="AC76" i="7" a="1"/>
  <c r="AC79" i="7" s="1"/>
  <c r="AC72" i="7" a="1"/>
  <c r="AC75" i="7" s="1"/>
  <c r="Y76" i="7" a="1"/>
  <c r="Y79" i="7" s="1"/>
  <c r="Y72" i="7" a="1"/>
  <c r="Y75" i="7" s="1"/>
  <c r="U76" i="7" a="1"/>
  <c r="U79" i="7" s="1"/>
  <c r="U72" i="7" a="1"/>
  <c r="U75" i="7" s="1"/>
  <c r="Q76" i="7" a="1"/>
  <c r="Q79" i="7" s="1"/>
  <c r="Q72" i="7" a="1"/>
  <c r="Q75" i="7" s="1"/>
  <c r="AI114" i="7"/>
  <c r="AI113" i="7"/>
  <c r="AI112" i="7"/>
  <c r="AI111" i="7"/>
  <c r="AI110" i="7"/>
  <c r="AI109" i="7"/>
  <c r="AI108" i="7"/>
  <c r="AI107" i="7"/>
  <c r="AI106" i="7"/>
  <c r="AI105" i="7"/>
  <c r="AI104" i="7"/>
  <c r="AI103" i="7"/>
  <c r="AI102" i="7"/>
  <c r="AI101" i="7"/>
  <c r="AI100" i="7"/>
  <c r="AI99" i="7"/>
  <c r="AI98" i="7"/>
  <c r="AI97" i="7"/>
  <c r="AI96" i="7"/>
  <c r="AI95" i="7"/>
  <c r="AI94" i="7"/>
  <c r="AI93" i="7"/>
  <c r="AI92" i="7"/>
  <c r="AI91" i="7"/>
  <c r="AI90" i="7"/>
  <c r="AI89" i="7"/>
  <c r="AI88" i="7"/>
  <c r="AI87" i="7"/>
  <c r="AI86" i="7"/>
  <c r="AI85" i="7"/>
  <c r="AI84" i="7"/>
  <c r="AI83" i="7"/>
  <c r="AI82" i="7"/>
  <c r="AI81" i="7"/>
  <c r="AI80" i="7"/>
  <c r="AI79" i="7"/>
  <c r="AI78" i="7"/>
  <c r="AI77" i="7"/>
  <c r="AI76" i="7"/>
  <c r="AI75" i="7"/>
  <c r="AI74" i="7"/>
  <c r="AI73" i="7"/>
  <c r="AI72" i="7"/>
  <c r="AI71" i="7"/>
  <c r="AI70" i="7"/>
  <c r="AI69" i="7"/>
  <c r="AI68" i="7"/>
  <c r="AI67" i="7"/>
  <c r="AI66" i="7"/>
  <c r="AI65" i="7"/>
  <c r="AI64" i="7"/>
  <c r="AI63" i="7"/>
  <c r="AI62" i="7"/>
  <c r="AI61" i="7"/>
  <c r="AI60" i="7"/>
  <c r="AI59" i="7"/>
  <c r="AI58" i="7"/>
  <c r="AI57" i="7"/>
  <c r="AI56" i="7"/>
  <c r="AI55" i="7"/>
  <c r="AI54" i="7"/>
  <c r="AI53" i="7"/>
  <c r="AI52" i="7"/>
  <c r="AI51" i="7"/>
  <c r="AI50" i="7"/>
  <c r="AI49" i="7"/>
  <c r="AI48" i="7"/>
  <c r="AI47" i="7"/>
  <c r="AE114" i="7"/>
  <c r="AE113" i="7"/>
  <c r="AE112" i="7"/>
  <c r="AE111" i="7"/>
  <c r="AE110" i="7"/>
  <c r="AE109" i="7"/>
  <c r="AE108" i="7"/>
  <c r="AE107" i="7"/>
  <c r="AE106" i="7"/>
  <c r="AE105" i="7"/>
  <c r="AE104" i="7"/>
  <c r="AE103" i="7"/>
  <c r="AE102" i="7"/>
  <c r="AE101" i="7"/>
  <c r="AE100" i="7"/>
  <c r="AE99" i="7"/>
  <c r="AE98" i="7"/>
  <c r="AE97" i="7"/>
  <c r="AE96" i="7"/>
  <c r="AE95" i="7"/>
  <c r="AE94" i="7"/>
  <c r="AE93" i="7"/>
  <c r="AE92" i="7"/>
  <c r="AE91" i="7"/>
  <c r="AE90" i="7"/>
  <c r="AE89" i="7"/>
  <c r="AE88" i="7"/>
  <c r="AE87" i="7"/>
  <c r="AE86" i="7"/>
  <c r="AE85" i="7"/>
  <c r="AE84" i="7"/>
  <c r="AE83" i="7"/>
  <c r="AE82" i="7"/>
  <c r="AE81" i="7"/>
  <c r="AE80" i="7"/>
  <c r="AE79" i="7"/>
  <c r="AE78" i="7"/>
  <c r="AE77" i="7"/>
  <c r="AE76" i="7"/>
  <c r="AE75" i="7"/>
  <c r="AE74" i="7"/>
  <c r="AE73" i="7"/>
  <c r="AE72" i="7"/>
  <c r="AE71" i="7"/>
  <c r="AE70" i="7"/>
  <c r="AE69" i="7"/>
  <c r="AE68" i="7"/>
  <c r="AE67" i="7"/>
  <c r="AE66" i="7"/>
  <c r="AE65" i="7"/>
  <c r="AE64" i="7"/>
  <c r="AE63" i="7"/>
  <c r="AE62" i="7"/>
  <c r="AE61" i="7"/>
  <c r="AE60" i="7"/>
  <c r="AE59" i="7"/>
  <c r="AE58" i="7"/>
  <c r="AE57" i="7"/>
  <c r="AE56" i="7"/>
  <c r="AE55" i="7"/>
  <c r="AE54" i="7"/>
  <c r="AE53" i="7"/>
  <c r="AE52" i="7"/>
  <c r="AE51" i="7"/>
  <c r="AE50" i="7"/>
  <c r="AE49" i="7"/>
  <c r="AE48" i="7"/>
  <c r="AE47" i="7"/>
  <c r="AA114" i="7"/>
  <c r="AA113" i="7"/>
  <c r="AA112" i="7"/>
  <c r="AA111" i="7"/>
  <c r="AA110" i="7"/>
  <c r="AA109" i="7"/>
  <c r="AA108" i="7"/>
  <c r="AA107" i="7"/>
  <c r="AA106" i="7"/>
  <c r="AA105" i="7"/>
  <c r="AA104" i="7"/>
  <c r="AA103" i="7"/>
  <c r="AA102" i="7"/>
  <c r="AA101" i="7"/>
  <c r="AA100" i="7"/>
  <c r="AA99" i="7"/>
  <c r="AA98" i="7"/>
  <c r="AA97" i="7"/>
  <c r="AA96" i="7"/>
  <c r="AA95" i="7"/>
  <c r="AA94" i="7"/>
  <c r="AA93" i="7"/>
  <c r="AA92" i="7"/>
  <c r="AA91" i="7"/>
  <c r="AA90" i="7"/>
  <c r="AA89" i="7"/>
  <c r="AA88" i="7"/>
  <c r="AA87" i="7"/>
  <c r="AA86" i="7"/>
  <c r="AA85" i="7"/>
  <c r="AA84" i="7"/>
  <c r="AA83" i="7"/>
  <c r="AA82" i="7"/>
  <c r="AA81" i="7"/>
  <c r="AA80" i="7"/>
  <c r="AA79" i="7"/>
  <c r="AA78" i="7"/>
  <c r="AA77" i="7"/>
  <c r="AA76" i="7"/>
  <c r="AA75" i="7"/>
  <c r="AA74" i="7"/>
  <c r="AA73" i="7"/>
  <c r="AA72" i="7"/>
  <c r="AA71" i="7"/>
  <c r="AA70" i="7"/>
  <c r="AA69" i="7"/>
  <c r="AA68" i="7"/>
  <c r="AA67" i="7"/>
  <c r="AA66" i="7"/>
  <c r="AA65" i="7"/>
  <c r="AA64" i="7"/>
  <c r="AA63" i="7"/>
  <c r="AA62" i="7"/>
  <c r="AA61" i="7"/>
  <c r="AA60" i="7"/>
  <c r="AA59" i="7"/>
  <c r="AA58" i="7"/>
  <c r="AA57" i="7"/>
  <c r="AA56" i="7"/>
  <c r="AA55" i="7"/>
  <c r="AA54" i="7"/>
  <c r="AA53" i="7"/>
  <c r="AA52" i="7"/>
  <c r="AA51" i="7"/>
  <c r="AA50" i="7"/>
  <c r="AA49" i="7"/>
  <c r="AA48" i="7"/>
  <c r="AA47" i="7"/>
  <c r="W114" i="7"/>
  <c r="W113" i="7"/>
  <c r="W112" i="7"/>
  <c r="W111" i="7"/>
  <c r="W110" i="7"/>
  <c r="W109" i="7"/>
  <c r="W108" i="7"/>
  <c r="W107" i="7"/>
  <c r="W106" i="7"/>
  <c r="W105" i="7"/>
  <c r="W104" i="7"/>
  <c r="W103" i="7"/>
  <c r="W102" i="7"/>
  <c r="W101" i="7"/>
  <c r="W100" i="7"/>
  <c r="W99" i="7"/>
  <c r="W98" i="7"/>
  <c r="W97" i="7"/>
  <c r="W96" i="7"/>
  <c r="W95" i="7"/>
  <c r="W94" i="7"/>
  <c r="W93" i="7"/>
  <c r="W92" i="7"/>
  <c r="W91" i="7"/>
  <c r="W90" i="7"/>
  <c r="W89" i="7"/>
  <c r="W88" i="7"/>
  <c r="W87" i="7"/>
  <c r="W86" i="7"/>
  <c r="W85" i="7"/>
  <c r="W84" i="7"/>
  <c r="W83" i="7"/>
  <c r="W82" i="7"/>
  <c r="W81" i="7"/>
  <c r="W80" i="7"/>
  <c r="W79" i="7"/>
  <c r="W78" i="7"/>
  <c r="W77" i="7"/>
  <c r="W76" i="7"/>
  <c r="W75" i="7"/>
  <c r="W74" i="7"/>
  <c r="W73" i="7"/>
  <c r="W72" i="7"/>
  <c r="W71" i="7"/>
  <c r="W70" i="7"/>
  <c r="W69" i="7"/>
  <c r="W68" i="7"/>
  <c r="W67" i="7"/>
  <c r="W66" i="7"/>
  <c r="W65" i="7"/>
  <c r="W64" i="7"/>
  <c r="W63" i="7"/>
  <c r="W62" i="7"/>
  <c r="W61" i="7"/>
  <c r="W60" i="7"/>
  <c r="W59" i="7"/>
  <c r="W58" i="7"/>
  <c r="W57" i="7"/>
  <c r="W56" i="7"/>
  <c r="W55" i="7"/>
  <c r="W54" i="7"/>
  <c r="W53" i="7"/>
  <c r="W52" i="7"/>
  <c r="W51" i="7"/>
  <c r="W50" i="7"/>
  <c r="W49" i="7"/>
  <c r="W48" i="7"/>
  <c r="W47" i="7"/>
  <c r="S114" i="7"/>
  <c r="S113" i="7"/>
  <c r="S112" i="7"/>
  <c r="S111" i="7"/>
  <c r="S110" i="7"/>
  <c r="S109" i="7"/>
  <c r="S108" i="7"/>
  <c r="S107" i="7"/>
  <c r="S106" i="7"/>
  <c r="S105" i="7"/>
  <c r="S104" i="7"/>
  <c r="S103" i="7"/>
  <c r="S102" i="7"/>
  <c r="S101" i="7"/>
  <c r="S100" i="7"/>
  <c r="S99" i="7"/>
  <c r="S98" i="7"/>
  <c r="S97" i="7"/>
  <c r="S96" i="7"/>
  <c r="S95" i="7"/>
  <c r="S94" i="7"/>
  <c r="S93" i="7"/>
  <c r="S92" i="7"/>
  <c r="S91" i="7"/>
  <c r="S90" i="7"/>
  <c r="S89" i="7"/>
  <c r="S88" i="7"/>
  <c r="S87" i="7"/>
  <c r="S86" i="7"/>
  <c r="S85" i="7"/>
  <c r="S84" i="7"/>
  <c r="S83" i="7"/>
  <c r="S82" i="7"/>
  <c r="S81" i="7"/>
  <c r="S80" i="7"/>
  <c r="S79" i="7"/>
  <c r="S78" i="7"/>
  <c r="S77" i="7"/>
  <c r="S76" i="7"/>
  <c r="S75" i="7"/>
  <c r="S74" i="7"/>
  <c r="S73" i="7"/>
  <c r="S72" i="7"/>
  <c r="S71" i="7"/>
  <c r="S70" i="7"/>
  <c r="S69" i="7"/>
  <c r="S68" i="7"/>
  <c r="S67" i="7"/>
  <c r="S66" i="7"/>
  <c r="S65" i="7"/>
  <c r="S64" i="7"/>
  <c r="S63" i="7"/>
  <c r="S62" i="7"/>
  <c r="S61" i="7"/>
  <c r="S60" i="7"/>
  <c r="S59" i="7"/>
  <c r="S58" i="7"/>
  <c r="S57" i="7"/>
  <c r="S56" i="7"/>
  <c r="S55" i="7"/>
  <c r="S54" i="7"/>
  <c r="S53" i="7"/>
  <c r="S52" i="7"/>
  <c r="S51" i="7"/>
  <c r="S50" i="7"/>
  <c r="S49" i="7"/>
  <c r="S48" i="7"/>
  <c r="S47" i="7"/>
  <c r="S46" i="7"/>
  <c r="S45" i="7"/>
  <c r="S44" i="7"/>
  <c r="S43" i="7"/>
  <c r="S42" i="7"/>
  <c r="S41" i="7"/>
  <c r="S40" i="7"/>
  <c r="S39" i="7"/>
  <c r="S38" i="7"/>
  <c r="S37" i="7"/>
  <c r="S36" i="7"/>
  <c r="S35" i="7"/>
  <c r="S34" i="7"/>
  <c r="S33" i="7"/>
  <c r="S32" i="7"/>
  <c r="S31" i="7"/>
  <c r="O114" i="7"/>
  <c r="O113" i="7"/>
  <c r="O112" i="7"/>
  <c r="O111" i="7"/>
  <c r="O110" i="7"/>
  <c r="O109" i="7"/>
  <c r="O108" i="7"/>
  <c r="O107" i="7"/>
  <c r="O106" i="7"/>
  <c r="O105" i="7"/>
  <c r="O104" i="7"/>
  <c r="O103" i="7"/>
  <c r="O102" i="7"/>
  <c r="O101" i="7"/>
  <c r="O100" i="7"/>
  <c r="O99" i="7"/>
  <c r="O98" i="7"/>
  <c r="O97" i="7"/>
  <c r="O96" i="7"/>
  <c r="O95" i="7"/>
  <c r="O94" i="7"/>
  <c r="O93" i="7"/>
  <c r="O92" i="7"/>
  <c r="O91" i="7"/>
  <c r="O90" i="7"/>
  <c r="O89" i="7"/>
  <c r="O88" i="7"/>
  <c r="O87" i="7"/>
  <c r="O86" i="7"/>
  <c r="O85" i="7"/>
  <c r="O84" i="7"/>
  <c r="O83" i="7"/>
  <c r="O82" i="7"/>
  <c r="O81" i="7"/>
  <c r="O80" i="7"/>
  <c r="O79" i="7"/>
  <c r="O78" i="7"/>
  <c r="O77" i="7"/>
  <c r="O76" i="7"/>
  <c r="O75" i="7"/>
  <c r="O74" i="7"/>
  <c r="O73" i="7"/>
  <c r="O72" i="7"/>
  <c r="O71" i="7"/>
  <c r="O70" i="7"/>
  <c r="O69" i="7"/>
  <c r="O68" i="7"/>
  <c r="O67" i="7"/>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O33" i="7"/>
  <c r="O32" i="7"/>
  <c r="O31" i="7"/>
  <c r="O30" i="7"/>
  <c r="O29" i="7"/>
  <c r="O28" i="7"/>
  <c r="O27" i="7"/>
  <c r="O26" i="7"/>
  <c r="O25" i="7"/>
  <c r="O24" i="7"/>
  <c r="O23" i="7"/>
  <c r="O22" i="7"/>
  <c r="O21" i="7"/>
  <c r="AK72" i="7" l="1"/>
  <c r="AK73" i="7"/>
  <c r="AK74" i="7"/>
  <c r="AK75" i="7"/>
  <c r="AK76" i="7"/>
  <c r="AK77" i="7"/>
  <c r="AK78" i="7"/>
  <c r="AG79" i="7"/>
  <c r="AG78" i="7"/>
  <c r="AG77" i="7"/>
  <c r="AG76" i="7"/>
  <c r="AG75" i="7"/>
  <c r="AG74" i="7"/>
  <c r="AG73" i="7"/>
  <c r="AC72" i="7"/>
  <c r="AC73" i="7"/>
  <c r="AC74" i="7"/>
  <c r="AC76" i="7"/>
  <c r="AC77" i="7"/>
  <c r="AC78" i="7"/>
  <c r="Y72" i="7"/>
  <c r="Y73" i="7"/>
  <c r="Y74" i="7"/>
  <c r="Y76" i="7"/>
  <c r="Y77" i="7"/>
  <c r="Y78" i="7"/>
  <c r="U72" i="7"/>
  <c r="U73" i="7"/>
  <c r="U74" i="7"/>
  <c r="U76" i="7"/>
  <c r="U77" i="7"/>
  <c r="U78" i="7"/>
  <c r="Q76" i="7"/>
  <c r="Q77" i="7"/>
  <c r="Q78" i="7"/>
  <c r="Q72" i="7"/>
  <c r="Q73" i="7"/>
  <c r="Q74" i="7"/>
  <c r="Q40" i="25" l="1"/>
  <c r="J39" i="25" l="1"/>
  <c r="V67" i="25"/>
  <c r="P27" i="15" l="1"/>
  <c r="P26" i="15"/>
  <c r="R40" i="25"/>
  <c r="R38" i="25"/>
  <c r="J40" i="25"/>
  <c r="AM87" i="25"/>
  <c r="AO85" i="25"/>
  <c r="AN85" i="25"/>
  <c r="AO84" i="25"/>
  <c r="AN84" i="25"/>
  <c r="AM84" i="25"/>
  <c r="AO83" i="25"/>
  <c r="AN83" i="25"/>
  <c r="AM83" i="25"/>
  <c r="AO82" i="25"/>
  <c r="AN82" i="25"/>
  <c r="AM82" i="25"/>
  <c r="AO81" i="25"/>
  <c r="AN81" i="25"/>
  <c r="AM81" i="25"/>
  <c r="AO80" i="25"/>
  <c r="AN80" i="25"/>
  <c r="AM80" i="25"/>
  <c r="AO79" i="25"/>
  <c r="AN79" i="25"/>
  <c r="AM79" i="25"/>
  <c r="AO78" i="25"/>
  <c r="AN78" i="25"/>
  <c r="AM78" i="25"/>
  <c r="AO77" i="25"/>
  <c r="AN77" i="25"/>
  <c r="AM77" i="25"/>
  <c r="AO76" i="25"/>
  <c r="AN76" i="25"/>
  <c r="AM76" i="25"/>
  <c r="AM85" i="25"/>
  <c r="AO72" i="25" l="1"/>
  <c r="AI72" i="25"/>
  <c r="AI85" i="25"/>
  <c r="AJ85" i="25"/>
  <c r="AK85" i="25"/>
  <c r="AK84" i="25"/>
  <c r="AJ84" i="25"/>
  <c r="AI84" i="25"/>
  <c r="AK83" i="25"/>
  <c r="AJ83" i="25"/>
  <c r="AI83" i="25"/>
  <c r="AK82" i="25"/>
  <c r="AJ82" i="25"/>
  <c r="AI82" i="25"/>
  <c r="AK81" i="25"/>
  <c r="AJ81" i="25"/>
  <c r="AI81" i="25"/>
  <c r="AK80" i="25"/>
  <c r="AJ80" i="25"/>
  <c r="AI80" i="25"/>
  <c r="AK79" i="25"/>
  <c r="AJ79" i="25"/>
  <c r="AI79" i="25"/>
  <c r="AK78" i="25"/>
  <c r="AJ78" i="25"/>
  <c r="AI78" i="25"/>
  <c r="AK77" i="25"/>
  <c r="AJ77" i="25"/>
  <c r="AI77" i="25"/>
  <c r="AK76" i="25"/>
  <c r="AJ76" i="25"/>
  <c r="AI76" i="25"/>
  <c r="AK75" i="25"/>
  <c r="AJ75" i="25"/>
  <c r="AI75" i="25"/>
  <c r="AK70" i="25"/>
  <c r="AJ70" i="25"/>
  <c r="AK69" i="25"/>
  <c r="AJ69" i="25"/>
  <c r="AK68" i="25"/>
  <c r="AJ68" i="25"/>
  <c r="AK67" i="25"/>
  <c r="AJ67" i="25"/>
  <c r="AK66" i="25"/>
  <c r="AJ66" i="25"/>
  <c r="AK65" i="25"/>
  <c r="AJ65" i="25"/>
  <c r="AK64" i="25"/>
  <c r="AJ64" i="25"/>
  <c r="AK63" i="25"/>
  <c r="AJ63" i="25"/>
  <c r="AK62" i="25"/>
  <c r="AJ62" i="25"/>
  <c r="AK61" i="25"/>
  <c r="AJ61" i="25"/>
  <c r="AK60" i="25"/>
  <c r="AJ60" i="25"/>
  <c r="AQ70" i="25"/>
  <c r="AP70" i="25"/>
  <c r="AO70" i="25"/>
  <c r="AQ69" i="25"/>
  <c r="AP69" i="25"/>
  <c r="AO69" i="25"/>
  <c r="AQ68" i="25"/>
  <c r="AP68" i="25"/>
  <c r="AO68" i="25"/>
  <c r="AQ67" i="25"/>
  <c r="AP67" i="25"/>
  <c r="AO67" i="25"/>
  <c r="AQ66" i="25"/>
  <c r="AP66" i="25"/>
  <c r="AO66" i="25"/>
  <c r="AQ65" i="25"/>
  <c r="AP65" i="25"/>
  <c r="AO65" i="25"/>
  <c r="AQ64" i="25"/>
  <c r="AP64" i="25"/>
  <c r="AO64" i="25"/>
  <c r="AQ63" i="25"/>
  <c r="AP63" i="25"/>
  <c r="AO63" i="25"/>
  <c r="AQ62" i="25"/>
  <c r="AP62" i="25"/>
  <c r="AO62" i="25"/>
  <c r="AQ61" i="25"/>
  <c r="AP61" i="25"/>
  <c r="AO61" i="25"/>
  <c r="AQ60" i="25"/>
  <c r="AP60" i="25"/>
  <c r="AO60" i="25"/>
  <c r="AI70" i="25"/>
  <c r="AI69" i="25"/>
  <c r="AI68" i="25"/>
  <c r="AI67" i="25"/>
  <c r="AI66" i="25"/>
  <c r="AI65" i="25"/>
  <c r="AI64" i="25"/>
  <c r="AI63" i="25"/>
  <c r="AI62" i="25"/>
  <c r="AI61" i="25"/>
  <c r="AI60" i="25"/>
  <c r="N38" i="24"/>
  <c r="M38" i="24"/>
  <c r="N37" i="24"/>
  <c r="M37" i="24"/>
  <c r="N36" i="24"/>
  <c r="M36" i="24"/>
  <c r="N35" i="24"/>
  <c r="M35" i="24"/>
  <c r="N34" i="24"/>
  <c r="M34" i="24"/>
  <c r="N33" i="24"/>
  <c r="M33" i="24"/>
  <c r="N32" i="24"/>
  <c r="M32" i="24"/>
  <c r="P44" i="19"/>
  <c r="P43" i="19"/>
  <c r="P42" i="19"/>
  <c r="P41" i="19"/>
  <c r="P40" i="19"/>
  <c r="P39" i="19"/>
  <c r="P38" i="19"/>
  <c r="P27" i="19"/>
  <c r="P26" i="19"/>
  <c r="P25" i="19"/>
  <c r="P24" i="19"/>
  <c r="P23" i="19"/>
  <c r="P22" i="19"/>
  <c r="P21" i="19"/>
  <c r="P20" i="19"/>
  <c r="P19" i="19"/>
  <c r="P18" i="19"/>
  <c r="P17" i="19"/>
  <c r="P16" i="19"/>
  <c r="P15" i="19"/>
  <c r="P14" i="19"/>
  <c r="P13" i="19"/>
  <c r="P12" i="19"/>
  <c r="P11" i="19"/>
  <c r="P10" i="19"/>
  <c r="P9" i="19"/>
  <c r="P8" i="19"/>
  <c r="P7" i="19"/>
  <c r="L38" i="27"/>
  <c r="L37" i="27"/>
  <c r="L36" i="27"/>
  <c r="L35" i="27"/>
  <c r="L34" i="27"/>
  <c r="L33" i="27"/>
  <c r="L32" i="27"/>
  <c r="L38" i="28"/>
  <c r="L37" i="28"/>
  <c r="L36" i="28"/>
  <c r="L35" i="28"/>
  <c r="L34" i="28"/>
  <c r="L33" i="28"/>
  <c r="L32" i="28"/>
  <c r="R39" i="25" l="1"/>
  <c r="B39" i="25" l="1"/>
  <c r="B40" i="25"/>
  <c r="D40" i="25" s="1"/>
  <c r="N90" i="25"/>
  <c r="N65" i="25"/>
  <c r="B38" i="25"/>
  <c r="A34" i="25"/>
  <c r="B35" i="25"/>
  <c r="D35" i="25"/>
  <c r="P37" i="19" s="1"/>
  <c r="I63" i="25"/>
  <c r="M28" i="15"/>
  <c r="L28" i="15"/>
  <c r="Q27" i="15"/>
  <c r="L27" i="15" s="1"/>
  <c r="T28" i="15"/>
  <c r="J38" i="25" l="1"/>
  <c r="Q38" i="25" s="1"/>
  <c r="N89" i="25"/>
  <c r="T89" i="25" s="1"/>
  <c r="T90" i="25"/>
  <c r="N88" i="25"/>
  <c r="N87" i="25" s="1"/>
  <c r="N86" i="25" s="1"/>
  <c r="N85" i="25" s="1"/>
  <c r="N84" i="25" s="1"/>
  <c r="N83" i="25" s="1"/>
  <c r="N82" i="25" s="1"/>
  <c r="N81" i="25" s="1"/>
  <c r="N80" i="25" s="1"/>
  <c r="N79" i="25" s="1"/>
  <c r="N78" i="25" s="1"/>
  <c r="N77" i="25" s="1"/>
  <c r="N76" i="25" s="1"/>
  <c r="N75" i="25" s="1"/>
  <c r="N74" i="25" s="1"/>
  <c r="N73" i="25" s="1"/>
  <c r="N72" i="25" s="1"/>
  <c r="T72" i="25" s="1"/>
  <c r="T74" i="25" l="1"/>
  <c r="T73" i="25"/>
  <c r="T84" i="25"/>
  <c r="T82" i="25"/>
  <c r="T75" i="25"/>
  <c r="T85" i="25"/>
  <c r="T77" i="25"/>
  <c r="T81" i="25"/>
  <c r="T86" i="25"/>
  <c r="T83" i="25"/>
  <c r="T88" i="25"/>
  <c r="T80" i="25"/>
  <c r="T76" i="25"/>
  <c r="T79" i="25"/>
  <c r="T87" i="25"/>
  <c r="T78" i="25"/>
  <c r="W90" i="25"/>
  <c r="W89" i="25"/>
  <c r="W88" i="25"/>
  <c r="W87" i="25"/>
  <c r="W86" i="25"/>
  <c r="W85" i="25"/>
  <c r="W84" i="25"/>
  <c r="W83" i="25"/>
  <c r="W82" i="25"/>
  <c r="W81" i="25"/>
  <c r="W80" i="25"/>
  <c r="W79" i="25"/>
  <c r="W78" i="25"/>
  <c r="W77" i="25"/>
  <c r="W76" i="25"/>
  <c r="W75" i="25"/>
  <c r="W74" i="25"/>
  <c r="W73" i="25"/>
  <c r="W72" i="25"/>
  <c r="Q90" i="25"/>
  <c r="P65" i="25" s="1"/>
  <c r="Q89" i="25"/>
  <c r="Q88" i="25"/>
  <c r="Q87" i="25"/>
  <c r="Q86" i="25"/>
  <c r="Q85" i="25"/>
  <c r="Q84" i="25"/>
  <c r="Q83" i="25"/>
  <c r="Q82" i="25"/>
  <c r="Q81" i="25"/>
  <c r="Q80" i="25"/>
  <c r="Q79" i="25"/>
  <c r="Q78" i="25"/>
  <c r="Q77" i="25"/>
  <c r="Q76" i="25"/>
  <c r="Q75" i="25"/>
  <c r="Q74" i="25"/>
  <c r="Q73" i="25"/>
  <c r="Q72" i="25"/>
  <c r="L7" i="15"/>
  <c r="V65" i="25" l="1"/>
  <c r="D34" i="25"/>
  <c r="P36" i="19" s="1"/>
  <c r="A33" i="25"/>
  <c r="B34" i="25"/>
  <c r="AK68" i="7" l="1" a="1"/>
  <c r="AG68" i="7" a="1"/>
  <c r="AC68" i="7" a="1"/>
  <c r="Y68" i="7" a="1"/>
  <c r="U68" i="7" a="1"/>
  <c r="Q68" i="7" a="1"/>
  <c r="Q70" i="7" l="1"/>
  <c r="AG68" i="7"/>
  <c r="U71" i="7"/>
  <c r="AK71" i="7"/>
  <c r="AC68" i="7"/>
  <c r="Y68" i="7"/>
  <c r="AK68" i="7"/>
  <c r="AK70" i="7"/>
  <c r="AK69" i="7"/>
  <c r="AG70" i="7"/>
  <c r="AG69" i="7"/>
  <c r="AG71" i="7"/>
  <c r="AC69" i="7"/>
  <c r="AC70" i="7"/>
  <c r="AC71" i="7"/>
  <c r="Y71" i="7"/>
  <c r="Y69" i="7"/>
  <c r="Y70" i="7"/>
  <c r="U68" i="7"/>
  <c r="U69" i="7"/>
  <c r="U70" i="7"/>
  <c r="Q68" i="7"/>
  <c r="Q69" i="7"/>
  <c r="Q71" i="7"/>
  <c r="Q4" i="18" l="1"/>
  <c r="Q3" i="18"/>
  <c r="Q2" i="18"/>
  <c r="Q1" i="18"/>
  <c r="J5" i="18" s="1"/>
  <c r="D5" i="18" s="1"/>
  <c r="M5" i="30" l="1"/>
  <c r="J5" i="30"/>
  <c r="K114" i="7"/>
  <c r="K113" i="7"/>
  <c r="K112" i="7"/>
  <c r="K111" i="7"/>
  <c r="K110" i="7"/>
  <c r="K109" i="7"/>
  <c r="K108" i="7"/>
  <c r="K107" i="7"/>
  <c r="K106" i="7"/>
  <c r="K105" i="7"/>
  <c r="K104" i="7"/>
  <c r="K103" i="7"/>
  <c r="K102" i="7"/>
  <c r="K101" i="7"/>
  <c r="K100" i="7"/>
  <c r="K99" i="7"/>
  <c r="K98" i="7"/>
  <c r="K97" i="7"/>
  <c r="K96" i="7"/>
  <c r="K95" i="7"/>
  <c r="K94" i="7"/>
  <c r="K93" i="7"/>
  <c r="K92" i="7"/>
  <c r="K91" i="7"/>
  <c r="K90" i="7"/>
  <c r="K89" i="7"/>
  <c r="K88" i="7"/>
  <c r="K87" i="7"/>
  <c r="K86" i="7"/>
  <c r="K85" i="7"/>
  <c r="K84" i="7"/>
  <c r="K83" i="7"/>
  <c r="K82" i="7"/>
  <c r="K81" i="7"/>
  <c r="K80" i="7"/>
  <c r="K79" i="7"/>
  <c r="K78" i="7"/>
  <c r="K77" i="7"/>
  <c r="K76" i="7"/>
  <c r="K75" i="7"/>
  <c r="K74" i="7"/>
  <c r="K73" i="7"/>
  <c r="K72" i="7"/>
  <c r="K71" i="7"/>
  <c r="K70" i="7"/>
  <c r="K69" i="7"/>
  <c r="K68" i="7"/>
  <c r="K67" i="7"/>
  <c r="K66" i="7"/>
  <c r="K65" i="7"/>
  <c r="K64" i="7"/>
  <c r="K62" i="7"/>
  <c r="K61" i="7"/>
  <c r="K60" i="7"/>
  <c r="K59" i="7"/>
  <c r="K58" i="7"/>
  <c r="K57" i="7"/>
  <c r="K56" i="7"/>
  <c r="K55" i="7"/>
  <c r="K54" i="7"/>
  <c r="K53" i="7"/>
  <c r="K52" i="7"/>
  <c r="K51" i="7"/>
  <c r="K50" i="7"/>
  <c r="K49" i="7"/>
  <c r="K48" i="7"/>
  <c r="K47" i="7"/>
  <c r="K46" i="7"/>
  <c r="K45" i="7"/>
  <c r="K44" i="7"/>
  <c r="K43" i="7"/>
  <c r="K42" i="7"/>
  <c r="K41" i="7"/>
  <c r="K40" i="7"/>
  <c r="K39" i="7"/>
  <c r="K38" i="7"/>
  <c r="K37" i="7"/>
  <c r="K36" i="7"/>
  <c r="K35" i="7"/>
  <c r="K34" i="7"/>
  <c r="K33" i="7"/>
  <c r="K32" i="7"/>
  <c r="K31" i="7"/>
  <c r="K30" i="7"/>
  <c r="K29" i="7"/>
  <c r="K28" i="7"/>
  <c r="K27" i="7"/>
  <c r="K26" i="7"/>
  <c r="K25" i="7"/>
  <c r="K24" i="7"/>
  <c r="K23" i="7"/>
  <c r="K22" i="7"/>
  <c r="K21" i="7"/>
  <c r="K20" i="7"/>
  <c r="K19" i="7"/>
  <c r="K18" i="7"/>
  <c r="K17" i="7"/>
  <c r="K16" i="7"/>
  <c r="K15" i="7"/>
  <c r="K14" i="7"/>
  <c r="K13" i="7"/>
  <c r="K12" i="7"/>
  <c r="K11" i="7"/>
  <c r="K10" i="7"/>
  <c r="K9" i="7"/>
  <c r="K8" i="7"/>
  <c r="K7" i="7"/>
  <c r="K6" i="7"/>
  <c r="K5" i="7"/>
  <c r="B338" i="12"/>
  <c r="B350" i="12" s="1"/>
  <c r="B362" i="12" s="1"/>
  <c r="B374" i="12" s="1"/>
  <c r="B386" i="12" s="1"/>
  <c r="B337" i="12"/>
  <c r="B349" i="12" s="1"/>
  <c r="B361" i="12" s="1"/>
  <c r="B373" i="12" s="1"/>
  <c r="B385" i="12" s="1"/>
  <c r="B336" i="12"/>
  <c r="B348" i="12" s="1"/>
  <c r="B360" i="12" s="1"/>
  <c r="B372" i="12" s="1"/>
  <c r="B384" i="12" s="1"/>
  <c r="B335" i="12"/>
  <c r="B347" i="12" s="1"/>
  <c r="B359" i="12" s="1"/>
  <c r="B371" i="12" s="1"/>
  <c r="B383" i="12" s="1"/>
  <c r="B334" i="12"/>
  <c r="B346" i="12" s="1"/>
  <c r="B358" i="12" s="1"/>
  <c r="B370" i="12" s="1"/>
  <c r="B382" i="12" s="1"/>
  <c r="B333" i="12"/>
  <c r="B345" i="12" s="1"/>
  <c r="B357" i="12" s="1"/>
  <c r="B369" i="12" s="1"/>
  <c r="B381" i="12" s="1"/>
  <c r="B332" i="12"/>
  <c r="B344" i="12" s="1"/>
  <c r="B356" i="12" s="1"/>
  <c r="B368" i="12" s="1"/>
  <c r="B380" i="12" s="1"/>
  <c r="B331" i="12"/>
  <c r="B343" i="12" s="1"/>
  <c r="B355" i="12" s="1"/>
  <c r="B367" i="12" s="1"/>
  <c r="B379" i="12" s="1"/>
  <c r="B330" i="12"/>
  <c r="B342" i="12" s="1"/>
  <c r="B354" i="12" s="1"/>
  <c r="B366" i="12" s="1"/>
  <c r="B378" i="12" s="1"/>
  <c r="B329" i="12"/>
  <c r="B341" i="12" s="1"/>
  <c r="B353" i="12" s="1"/>
  <c r="B365" i="12" s="1"/>
  <c r="B377" i="12" s="1"/>
  <c r="B328" i="12"/>
  <c r="B340" i="12" s="1"/>
  <c r="B352" i="12" s="1"/>
  <c r="B364" i="12" s="1"/>
  <c r="B376" i="12" s="1"/>
  <c r="B327" i="12"/>
  <c r="B339" i="12" s="1"/>
  <c r="B351" i="12" s="1"/>
  <c r="B363" i="12" s="1"/>
  <c r="B375" i="12" s="1"/>
  <c r="B387" i="12" s="1"/>
  <c r="B326" i="12"/>
  <c r="B325" i="12"/>
  <c r="B324" i="12"/>
  <c r="B323" i="12"/>
  <c r="B322" i="12"/>
  <c r="B321" i="12"/>
  <c r="B320" i="12"/>
  <c r="B319" i="12"/>
  <c r="B318" i="12"/>
  <c r="B317" i="12"/>
  <c r="B316" i="12"/>
  <c r="B315" i="12"/>
  <c r="B314" i="12"/>
  <c r="B313" i="12"/>
  <c r="B312" i="12"/>
  <c r="B311" i="12"/>
  <c r="B310" i="12"/>
  <c r="B309" i="12"/>
  <c r="B308" i="12"/>
  <c r="B307" i="12"/>
  <c r="B306" i="12"/>
  <c r="B305" i="12"/>
  <c r="B304" i="12"/>
  <c r="B303" i="12"/>
  <c r="B302" i="12"/>
  <c r="B301" i="12"/>
  <c r="B300" i="12"/>
  <c r="B299" i="12"/>
  <c r="B298" i="12"/>
  <c r="B297" i="12"/>
  <c r="B296" i="12"/>
  <c r="B295" i="12"/>
  <c r="B294" i="12"/>
  <c r="B293" i="12"/>
  <c r="Q67" i="25"/>
  <c r="W67" i="25"/>
  <c r="G62" i="25"/>
  <c r="T27" i="15" l="1"/>
  <c r="T26" i="15"/>
  <c r="T25" i="15"/>
  <c r="T24" i="15"/>
  <c r="T23" i="15"/>
  <c r="T22" i="15"/>
  <c r="T21" i="15"/>
  <c r="Q26" i="15"/>
  <c r="M111" i="31"/>
  <c r="M110" i="31"/>
  <c r="L26" i="15" l="1"/>
  <c r="M27" i="15" s="1"/>
  <c r="R27" i="15"/>
  <c r="Q34" i="19"/>
  <c r="L34" i="19" s="1"/>
  <c r="Q33" i="19"/>
  <c r="L33" i="19" s="1"/>
  <c r="Q32" i="19"/>
  <c r="L32" i="19" s="1"/>
  <c r="Q31" i="19"/>
  <c r="L31" i="19" s="1"/>
  <c r="Q30" i="19"/>
  <c r="L30" i="19" s="1"/>
  <c r="Q29" i="19"/>
  <c r="L29" i="19" s="1"/>
  <c r="Q6" i="19"/>
  <c r="L6" i="19" s="1"/>
  <c r="M6" i="19" s="1"/>
  <c r="Q5" i="19"/>
  <c r="L5" i="19" s="1"/>
  <c r="O33" i="19"/>
  <c r="O31" i="19"/>
  <c r="O5" i="31" l="1"/>
  <c r="M105" i="31" l="1"/>
  <c r="M104" i="31"/>
  <c r="M102" i="31"/>
  <c r="M101" i="31"/>
  <c r="M38" i="15" l="1"/>
  <c r="M37" i="15"/>
  <c r="M36" i="15"/>
  <c r="M35" i="15"/>
  <c r="M34" i="15"/>
  <c r="M33" i="15"/>
  <c r="M32" i="15"/>
  <c r="M31" i="15"/>
  <c r="M30" i="15"/>
  <c r="M29" i="15"/>
  <c r="D62" i="25" l="1"/>
  <c r="D61" i="25"/>
  <c r="D60" i="25"/>
  <c r="D59" i="25"/>
  <c r="D58" i="25"/>
  <c r="D57" i="25"/>
  <c r="D56" i="25"/>
  <c r="D55" i="25"/>
  <c r="D54" i="25"/>
  <c r="D53" i="25"/>
  <c r="E62" i="25" l="1"/>
  <c r="E61" i="25"/>
  <c r="E54" i="25"/>
  <c r="E56" i="25"/>
  <c r="E55" i="25"/>
  <c r="E58" i="25"/>
  <c r="E59" i="25"/>
  <c r="E57" i="25"/>
  <c r="E60" i="25"/>
  <c r="I3" i="25"/>
  <c r="E11" i="30" l="1"/>
  <c r="D11" i="30"/>
  <c r="T65" i="25" l="1"/>
  <c r="N64" i="25" l="1"/>
  <c r="V64" i="25" s="1"/>
  <c r="P64" i="25" l="1"/>
  <c r="Q65" i="25" s="1"/>
  <c r="W65" i="25"/>
  <c r="N63" i="25"/>
  <c r="V63" i="25" s="1"/>
  <c r="T64" i="25"/>
  <c r="B61" i="25"/>
  <c r="P63" i="25" l="1"/>
  <c r="Q64" i="25" s="1"/>
  <c r="R65" i="25" s="1"/>
  <c r="W64" i="25"/>
  <c r="X65" i="25" s="1"/>
  <c r="B60" i="25"/>
  <c r="G61" i="25"/>
  <c r="N62" i="25"/>
  <c r="V62" i="25" s="1"/>
  <c r="T63" i="25"/>
  <c r="P62" i="25" l="1"/>
  <c r="Q63" i="25" s="1"/>
  <c r="R64" i="25" s="1"/>
  <c r="W63" i="25"/>
  <c r="X64" i="25" s="1"/>
  <c r="B59" i="25"/>
  <c r="G60" i="25"/>
  <c r="N61" i="25"/>
  <c r="V61" i="25" s="1"/>
  <c r="T62" i="25"/>
  <c r="Q25" i="15"/>
  <c r="AK64" i="7" a="1"/>
  <c r="AK67" i="7" s="1"/>
  <c r="AG64" i="7" a="1"/>
  <c r="AG67" i="7" s="1"/>
  <c r="AC64" i="7" a="1"/>
  <c r="AC67" i="7" s="1"/>
  <c r="Y64" i="7" a="1"/>
  <c r="Y67" i="7" s="1"/>
  <c r="U64" i="7" a="1"/>
  <c r="U67" i="7" s="1"/>
  <c r="Q64" i="7" a="1"/>
  <c r="Q67" i="7" s="1"/>
  <c r="P61" i="25" l="1"/>
  <c r="Q62" i="25" s="1"/>
  <c r="R63" i="25" s="1"/>
  <c r="W62" i="25"/>
  <c r="X63" i="25" s="1"/>
  <c r="B58" i="25"/>
  <c r="G59" i="25"/>
  <c r="L25" i="15"/>
  <c r="M26" i="15" s="1"/>
  <c r="R26" i="15"/>
  <c r="N60" i="25"/>
  <c r="V60" i="25" s="1"/>
  <c r="T61" i="25"/>
  <c r="AK64" i="7"/>
  <c r="AK65" i="7"/>
  <c r="AK66" i="7"/>
  <c r="AG64" i="7"/>
  <c r="AG65" i="7"/>
  <c r="AG66" i="7"/>
  <c r="AC64" i="7"/>
  <c r="AC65" i="7"/>
  <c r="AC66" i="7"/>
  <c r="Y64" i="7"/>
  <c r="Y65" i="7"/>
  <c r="Y66" i="7"/>
  <c r="U64" i="7"/>
  <c r="U65" i="7"/>
  <c r="U66" i="7"/>
  <c r="Q66" i="7"/>
  <c r="Q65" i="7"/>
  <c r="Q64" i="7"/>
  <c r="P60" i="25" l="1"/>
  <c r="Q61" i="25" s="1"/>
  <c r="W61" i="25"/>
  <c r="X62" i="25" s="1"/>
  <c r="B57" i="25"/>
  <c r="G58" i="25"/>
  <c r="N59" i="25"/>
  <c r="V59" i="25" s="1"/>
  <c r="T60" i="25"/>
  <c r="AK59" i="7" a="1"/>
  <c r="AK59" i="7" s="1"/>
  <c r="AG59" i="7" a="1"/>
  <c r="AG60" i="7" s="1"/>
  <c r="AC59" i="7" a="1"/>
  <c r="AC59" i="7" s="1"/>
  <c r="Y60" i="7" a="1"/>
  <c r="Y61" i="7" s="1"/>
  <c r="U60" i="7" a="1"/>
  <c r="U60" i="7" s="1"/>
  <c r="Q60" i="7" a="1"/>
  <c r="Q60" i="7" s="1"/>
  <c r="P59" i="25" l="1"/>
  <c r="Q60" i="25" s="1"/>
  <c r="W60" i="25"/>
  <c r="B56" i="25"/>
  <c r="G57" i="25"/>
  <c r="N58" i="25"/>
  <c r="V58" i="25" s="1"/>
  <c r="T59" i="25"/>
  <c r="AK61" i="7"/>
  <c r="AK62" i="7"/>
  <c r="AK60" i="7"/>
  <c r="AG61" i="7"/>
  <c r="AG62" i="7"/>
  <c r="AG59" i="7"/>
  <c r="AC61" i="7"/>
  <c r="AC60" i="7"/>
  <c r="AC62" i="7"/>
  <c r="Y62" i="7"/>
  <c r="Y60" i="7"/>
  <c r="U61" i="7"/>
  <c r="U62" i="7"/>
  <c r="Q62" i="7"/>
  <c r="Q61" i="7"/>
  <c r="P58" i="25" l="1"/>
  <c r="Q59" i="25" s="1"/>
  <c r="W59" i="25"/>
  <c r="X61" i="25"/>
  <c r="B55" i="25"/>
  <c r="G56" i="25"/>
  <c r="N57" i="25"/>
  <c r="V57" i="25" s="1"/>
  <c r="T58" i="25"/>
  <c r="D33" i="25"/>
  <c r="B33" i="25"/>
  <c r="D32" i="25"/>
  <c r="A32" i="25"/>
  <c r="P28" i="19" l="1"/>
  <c r="Q28" i="19" s="1"/>
  <c r="L28" i="19" s="1"/>
  <c r="P35" i="19"/>
  <c r="Q35" i="19" s="1"/>
  <c r="L35" i="19" s="1"/>
  <c r="X60" i="25"/>
  <c r="W68" i="25"/>
  <c r="P57" i="25"/>
  <c r="Q58" i="25" s="1"/>
  <c r="W58" i="25"/>
  <c r="X59" i="25" s="1"/>
  <c r="B54" i="25"/>
  <c r="G55" i="25"/>
  <c r="A31" i="25"/>
  <c r="N56" i="25"/>
  <c r="V56" i="25" s="1"/>
  <c r="T57" i="25"/>
  <c r="B32" i="25"/>
  <c r="B31" i="25" l="1"/>
  <c r="P56" i="25"/>
  <c r="Q57" i="25" s="1"/>
  <c r="W57" i="25"/>
  <c r="X58" i="25" s="1"/>
  <c r="B53" i="25"/>
  <c r="G54" i="25"/>
  <c r="A30" i="25"/>
  <c r="C31" i="25"/>
  <c r="N55" i="25"/>
  <c r="V55" i="25" s="1"/>
  <c r="T56" i="25"/>
  <c r="Y55" i="7" a="1"/>
  <c r="Y55" i="7" s="1"/>
  <c r="U55" i="7" a="1"/>
  <c r="U57" i="7" s="1"/>
  <c r="G31" i="25" l="1"/>
  <c r="C34" i="25"/>
  <c r="C35" i="25"/>
  <c r="P55" i="25"/>
  <c r="Q56" i="25" s="1"/>
  <c r="W56" i="25"/>
  <c r="X57" i="25" s="1"/>
  <c r="C33" i="25"/>
  <c r="G53" i="25"/>
  <c r="C32" i="25"/>
  <c r="A29" i="25"/>
  <c r="C30" i="25"/>
  <c r="D31" i="25" s="1"/>
  <c r="T55" i="25"/>
  <c r="O31" i="25" s="1"/>
  <c r="Y58" i="7"/>
  <c r="Y57" i="7"/>
  <c r="Y59" i="7"/>
  <c r="Y56" i="7"/>
  <c r="U55" i="7"/>
  <c r="U56" i="7"/>
  <c r="U58" i="7"/>
  <c r="U59" i="7"/>
  <c r="C29" i="25" l="1"/>
  <c r="D30" i="25" s="1"/>
  <c r="A28" i="25"/>
  <c r="C28" i="25" l="1"/>
  <c r="A27" i="25"/>
  <c r="Q24" i="15"/>
  <c r="C27" i="25" l="1"/>
  <c r="A26" i="25"/>
  <c r="L24" i="15"/>
  <c r="R25" i="15"/>
  <c r="M9" i="30"/>
  <c r="J9" i="30"/>
  <c r="H9" i="30"/>
  <c r="I9" i="30" s="1"/>
  <c r="M8" i="30"/>
  <c r="J8" i="30"/>
  <c r="M7" i="30"/>
  <c r="J7" i="30"/>
  <c r="M6" i="30"/>
  <c r="J6" i="30"/>
  <c r="C26" i="25" l="1"/>
  <c r="A25" i="25"/>
  <c r="AC55" i="7" a="1"/>
  <c r="AC55" i="7" s="1"/>
  <c r="C25" i="25" l="1"/>
  <c r="A24" i="25"/>
  <c r="AC58" i="7"/>
  <c r="AC57" i="7"/>
  <c r="AC56" i="7"/>
  <c r="C24" i="25" l="1"/>
  <c r="A23" i="25"/>
  <c r="C23" i="25" l="1"/>
  <c r="A22" i="25"/>
  <c r="M25" i="15"/>
  <c r="AK47" i="7" a="1"/>
  <c r="AK47" i="7" s="1"/>
  <c r="AK51" i="7" a="1"/>
  <c r="AK54" i="7" s="1"/>
  <c r="AK55" i="7" a="1"/>
  <c r="AK55" i="7" s="1"/>
  <c r="AG55" i="7" a="1"/>
  <c r="AG58" i="7" s="1"/>
  <c r="Y52" i="7" a="1"/>
  <c r="Y54" i="7" s="1"/>
  <c r="Y47" i="7" a="1"/>
  <c r="Y48" i="7" s="1"/>
  <c r="Q47" i="7" a="1"/>
  <c r="Q47" i="7" s="1"/>
  <c r="Q52" i="7" a="1"/>
  <c r="Q54" i="7" s="1"/>
  <c r="Q55" i="7" a="1"/>
  <c r="Q58" i="7" s="1"/>
  <c r="G22" i="25" l="1"/>
  <c r="G23" i="25" s="1"/>
  <c r="G24" i="25" s="1"/>
  <c r="G25" i="25" s="1"/>
  <c r="G26" i="25" s="1"/>
  <c r="G27" i="25" s="1"/>
  <c r="G28" i="25" s="1"/>
  <c r="G29" i="25" s="1"/>
  <c r="G30" i="25" s="1"/>
  <c r="O22" i="25"/>
  <c r="O23" i="25" s="1"/>
  <c r="O24" i="25" s="1"/>
  <c r="O25" i="25" s="1"/>
  <c r="O26" i="25" s="1"/>
  <c r="O27" i="25" s="1"/>
  <c r="O28" i="25" s="1"/>
  <c r="O29" i="25" s="1"/>
  <c r="O30" i="25" s="1"/>
  <c r="C22" i="25"/>
  <c r="A21" i="25"/>
  <c r="Y52" i="7"/>
  <c r="Y53" i="7"/>
  <c r="AK53" i="7"/>
  <c r="AK51" i="7"/>
  <c r="AK58" i="7"/>
  <c r="AK52" i="7"/>
  <c r="AK57" i="7"/>
  <c r="AK50" i="7"/>
  <c r="AK56" i="7"/>
  <c r="AK49" i="7"/>
  <c r="AK48" i="7"/>
  <c r="AG55" i="7"/>
  <c r="AG56" i="7"/>
  <c r="AG57" i="7"/>
  <c r="Y49" i="7"/>
  <c r="Y50" i="7"/>
  <c r="Y51" i="7"/>
  <c r="Y47" i="7"/>
  <c r="Q52" i="7"/>
  <c r="Q57" i="7"/>
  <c r="Q56" i="7"/>
  <c r="Q50" i="7"/>
  <c r="Q55" i="7"/>
  <c r="Q49" i="7"/>
  <c r="Q59" i="7"/>
  <c r="Q53" i="7"/>
  <c r="Q51" i="7"/>
  <c r="Q48" i="7"/>
  <c r="C21" i="25" l="1"/>
  <c r="A20" i="25"/>
  <c r="AG47" i="7" a="1"/>
  <c r="C20" i="25" l="1"/>
  <c r="A19" i="25"/>
  <c r="AG50" i="7"/>
  <c r="AG48" i="7"/>
  <c r="AG47" i="7"/>
  <c r="AG49" i="7"/>
  <c r="C19" i="25" l="1"/>
  <c r="A18" i="25"/>
  <c r="AG51" i="7" a="1"/>
  <c r="AG53" i="7" s="1"/>
  <c r="C18" i="25" l="1"/>
  <c r="A17" i="25"/>
  <c r="AG54" i="7"/>
  <c r="AG51" i="7"/>
  <c r="AG52" i="7"/>
  <c r="C17" i="25" l="1"/>
  <c r="A16" i="25"/>
  <c r="M241" i="31"/>
  <c r="M240" i="31"/>
  <c r="M239" i="31"/>
  <c r="M238" i="31"/>
  <c r="M237" i="31"/>
  <c r="M236" i="31"/>
  <c r="M235" i="31"/>
  <c r="M234" i="31"/>
  <c r="M233" i="31"/>
  <c r="M232" i="31"/>
  <c r="M231" i="31"/>
  <c r="M230" i="31"/>
  <c r="M229" i="31"/>
  <c r="M228" i="31"/>
  <c r="M227" i="31"/>
  <c r="M226" i="31"/>
  <c r="M225" i="31"/>
  <c r="M224" i="31"/>
  <c r="M223" i="31"/>
  <c r="M222" i="31"/>
  <c r="M221" i="31"/>
  <c r="M220" i="31"/>
  <c r="M219" i="31"/>
  <c r="M218" i="31"/>
  <c r="M217" i="31"/>
  <c r="M216" i="31"/>
  <c r="M215" i="31"/>
  <c r="M214" i="31"/>
  <c r="M213" i="31"/>
  <c r="M212" i="31"/>
  <c r="M211" i="31"/>
  <c r="M210" i="31"/>
  <c r="M209" i="31"/>
  <c r="M208" i="31"/>
  <c r="M207" i="31"/>
  <c r="M206" i="31"/>
  <c r="M205" i="31"/>
  <c r="M204" i="31"/>
  <c r="M203" i="31"/>
  <c r="M202" i="31"/>
  <c r="M201" i="31"/>
  <c r="M200" i="31"/>
  <c r="M199" i="31"/>
  <c r="M198" i="31"/>
  <c r="M197" i="31"/>
  <c r="M196" i="31"/>
  <c r="M195" i="31"/>
  <c r="M194" i="31"/>
  <c r="M193" i="31"/>
  <c r="M192" i="31"/>
  <c r="M191" i="31"/>
  <c r="M190" i="31"/>
  <c r="M189" i="31"/>
  <c r="M188" i="31"/>
  <c r="M187" i="31"/>
  <c r="M186" i="31"/>
  <c r="M185" i="31"/>
  <c r="M184" i="31"/>
  <c r="M183" i="31"/>
  <c r="M182" i="31"/>
  <c r="M181" i="31"/>
  <c r="M180" i="31"/>
  <c r="M179" i="31"/>
  <c r="M178" i="31"/>
  <c r="M177" i="31"/>
  <c r="M176" i="31"/>
  <c r="M175" i="31"/>
  <c r="M174" i="31"/>
  <c r="M173" i="31"/>
  <c r="M172" i="31"/>
  <c r="M171" i="31"/>
  <c r="M170" i="31"/>
  <c r="M169" i="31"/>
  <c r="M168" i="31"/>
  <c r="M167" i="31"/>
  <c r="M166" i="31"/>
  <c r="M165" i="31"/>
  <c r="M164" i="31"/>
  <c r="M163" i="31"/>
  <c r="M162" i="31"/>
  <c r="M161" i="31"/>
  <c r="M160" i="31"/>
  <c r="M159" i="31"/>
  <c r="M158" i="31"/>
  <c r="M157" i="31"/>
  <c r="M156" i="31"/>
  <c r="M155" i="31"/>
  <c r="M154" i="31"/>
  <c r="M153" i="31"/>
  <c r="M152" i="31"/>
  <c r="M151" i="31"/>
  <c r="M150" i="31"/>
  <c r="M149" i="31"/>
  <c r="M148" i="31"/>
  <c r="M147" i="31"/>
  <c r="M146" i="31"/>
  <c r="M145" i="31"/>
  <c r="M144" i="31"/>
  <c r="M143" i="31"/>
  <c r="M142" i="31"/>
  <c r="M141" i="31"/>
  <c r="M140" i="31"/>
  <c r="M139" i="31"/>
  <c r="M138" i="31"/>
  <c r="M137" i="31"/>
  <c r="M136" i="31"/>
  <c r="M135" i="31"/>
  <c r="M134" i="31"/>
  <c r="M133" i="31"/>
  <c r="M132" i="31"/>
  <c r="M131" i="31"/>
  <c r="M130" i="31"/>
  <c r="M129" i="31"/>
  <c r="M128" i="31"/>
  <c r="M126" i="31"/>
  <c r="M125" i="31"/>
  <c r="M123" i="31"/>
  <c r="M122" i="31"/>
  <c r="M120" i="31"/>
  <c r="M119" i="31"/>
  <c r="M117" i="31"/>
  <c r="M116" i="31"/>
  <c r="M114" i="31"/>
  <c r="M113" i="31"/>
  <c r="M108" i="31"/>
  <c r="M107" i="31"/>
  <c r="M99" i="31"/>
  <c r="M98" i="31"/>
  <c r="M96" i="31"/>
  <c r="M95" i="31"/>
  <c r="M242" i="31"/>
  <c r="C16" i="25" l="1"/>
  <c r="A15" i="25"/>
  <c r="N243" i="31"/>
  <c r="N242" i="31" s="1"/>
  <c r="N241" i="31" s="1"/>
  <c r="N240" i="31" s="1"/>
  <c r="N239" i="31" s="1"/>
  <c r="N238" i="31" s="1"/>
  <c r="N237" i="31" s="1"/>
  <c r="N236" i="31" s="1"/>
  <c r="N235" i="31" s="1"/>
  <c r="N234" i="31" s="1"/>
  <c r="N233" i="31" s="1"/>
  <c r="N232" i="31" s="1"/>
  <c r="N231" i="31" s="1"/>
  <c r="N230" i="31" s="1"/>
  <c r="N229" i="31" s="1"/>
  <c r="N228" i="31" s="1"/>
  <c r="N227" i="31" s="1"/>
  <c r="N226" i="31" s="1"/>
  <c r="N225" i="31" s="1"/>
  <c r="N224" i="31" s="1"/>
  <c r="N223" i="31" s="1"/>
  <c r="N222" i="31" s="1"/>
  <c r="N221" i="31" s="1"/>
  <c r="N220" i="31" s="1"/>
  <c r="N219" i="31" s="1"/>
  <c r="N218" i="31" s="1"/>
  <c r="N217" i="31" s="1"/>
  <c r="N216" i="31" s="1"/>
  <c r="N215" i="31" s="1"/>
  <c r="N214" i="31" s="1"/>
  <c r="N213" i="31" s="1"/>
  <c r="N212" i="31" s="1"/>
  <c r="N211" i="31" s="1"/>
  <c r="N210" i="31" s="1"/>
  <c r="N209" i="31" s="1"/>
  <c r="N208" i="31" s="1"/>
  <c r="N207" i="31" s="1"/>
  <c r="N206" i="31" s="1"/>
  <c r="N205" i="31" s="1"/>
  <c r="N204" i="31" s="1"/>
  <c r="N203" i="31" s="1"/>
  <c r="N202" i="31" s="1"/>
  <c r="N201" i="31" s="1"/>
  <c r="N200" i="31" s="1"/>
  <c r="N199" i="31" s="1"/>
  <c r="N198" i="31" s="1"/>
  <c r="N197" i="31" s="1"/>
  <c r="N196" i="31" s="1"/>
  <c r="N195" i="31" s="1"/>
  <c r="N194" i="31" s="1"/>
  <c r="N193" i="31" s="1"/>
  <c r="N192" i="31" s="1"/>
  <c r="N191" i="31" s="1"/>
  <c r="N190" i="31" s="1"/>
  <c r="N189" i="31" s="1"/>
  <c r="N188" i="31" s="1"/>
  <c r="N187" i="31" s="1"/>
  <c r="N186" i="31" s="1"/>
  <c r="N185" i="31" s="1"/>
  <c r="N184" i="31" s="1"/>
  <c r="N183" i="31" s="1"/>
  <c r="N182" i="31" s="1"/>
  <c r="N181" i="31" s="1"/>
  <c r="N180" i="31" s="1"/>
  <c r="N179" i="31" s="1"/>
  <c r="N178" i="31" s="1"/>
  <c r="N177" i="31" s="1"/>
  <c r="N176" i="31" s="1"/>
  <c r="N175" i="31" s="1"/>
  <c r="N174" i="31" s="1"/>
  <c r="N173" i="31" s="1"/>
  <c r="N172" i="31" s="1"/>
  <c r="N171" i="31" s="1"/>
  <c r="N170" i="31" s="1"/>
  <c r="N169" i="31" s="1"/>
  <c r="N168" i="31" s="1"/>
  <c r="N167" i="31" s="1"/>
  <c r="N166" i="31" s="1"/>
  <c r="N165" i="31" s="1"/>
  <c r="N164" i="31" s="1"/>
  <c r="N163" i="31" s="1"/>
  <c r="N162" i="31" s="1"/>
  <c r="N161" i="31" s="1"/>
  <c r="N160" i="31" s="1"/>
  <c r="N159" i="31" s="1"/>
  <c r="N158" i="31" s="1"/>
  <c r="N157" i="31" s="1"/>
  <c r="N156" i="31" s="1"/>
  <c r="N155" i="31" s="1"/>
  <c r="N154" i="31" s="1"/>
  <c r="N153" i="31" s="1"/>
  <c r="N152" i="31" s="1"/>
  <c r="N151" i="31" s="1"/>
  <c r="N150" i="31" s="1"/>
  <c r="N149" i="31" s="1"/>
  <c r="N148" i="31" s="1"/>
  <c r="N147" i="31" s="1"/>
  <c r="N146" i="31" s="1"/>
  <c r="N145" i="31" s="1"/>
  <c r="N144" i="31" s="1"/>
  <c r="N143" i="31" s="1"/>
  <c r="N142" i="31" s="1"/>
  <c r="N141" i="31" s="1"/>
  <c r="N140" i="31" s="1"/>
  <c r="N139" i="31" s="1"/>
  <c r="N138" i="31" s="1"/>
  <c r="N137" i="31" s="1"/>
  <c r="N136" i="31" s="1"/>
  <c r="N135" i="31" s="1"/>
  <c r="N134" i="31" s="1"/>
  <c r="N133" i="31" s="1"/>
  <c r="N132" i="31" s="1"/>
  <c r="N131" i="31" s="1"/>
  <c r="N130" i="31" s="1"/>
  <c r="N129" i="31" s="1"/>
  <c r="N128" i="31" s="1"/>
  <c r="N127" i="31" s="1"/>
  <c r="N126" i="31" s="1"/>
  <c r="N125" i="31" s="1"/>
  <c r="N124" i="31" s="1"/>
  <c r="N123" i="31" s="1"/>
  <c r="N122" i="31" s="1"/>
  <c r="N121" i="31" s="1"/>
  <c r="N120" i="31" s="1"/>
  <c r="N119" i="31" s="1"/>
  <c r="N118" i="31" s="1"/>
  <c r="N117" i="31" s="1"/>
  <c r="N116" i="31" s="1"/>
  <c r="N115" i="31" s="1"/>
  <c r="N114" i="31" s="1"/>
  <c r="N113" i="31" s="1"/>
  <c r="N112" i="31" s="1"/>
  <c r="N111" i="31" s="1"/>
  <c r="N110" i="31" s="1"/>
  <c r="N109" i="31" s="1"/>
  <c r="N108" i="31" s="1"/>
  <c r="N107" i="31" s="1"/>
  <c r="N106" i="31" s="1"/>
  <c r="N105" i="31" s="1"/>
  <c r="N104" i="31" s="1"/>
  <c r="N103" i="31" s="1"/>
  <c r="N102" i="31" s="1"/>
  <c r="N101" i="31" s="1"/>
  <c r="N100" i="31" s="1"/>
  <c r="N99" i="31" s="1"/>
  <c r="N98" i="31" s="1"/>
  <c r="N97" i="31" s="1"/>
  <c r="N96" i="31" s="1"/>
  <c r="N95" i="31" s="1"/>
  <c r="N94" i="31" s="1"/>
  <c r="N93" i="31" s="1"/>
  <c r="N92" i="31" s="1"/>
  <c r="N91" i="31" s="1"/>
  <c r="N90" i="31" s="1"/>
  <c r="N89" i="31" s="1"/>
  <c r="N88" i="31" s="1"/>
  <c r="N87" i="31" s="1"/>
  <c r="N86" i="31" s="1"/>
  <c r="N85" i="31" s="1"/>
  <c r="N84" i="31" s="1"/>
  <c r="N83" i="31" s="1"/>
  <c r="N82" i="31" s="1"/>
  <c r="N81" i="31" s="1"/>
  <c r="N80" i="31" s="1"/>
  <c r="N79" i="31" s="1"/>
  <c r="N78" i="31" s="1"/>
  <c r="N77" i="31" s="1"/>
  <c r="N76" i="31" s="1"/>
  <c r="N75" i="31" s="1"/>
  <c r="N74" i="31" s="1"/>
  <c r="N73" i="31" s="1"/>
  <c r="N72" i="31" s="1"/>
  <c r="N71" i="31" s="1"/>
  <c r="N70" i="31" s="1"/>
  <c r="N69" i="31" s="1"/>
  <c r="N68" i="31" s="1"/>
  <c r="N67" i="31" s="1"/>
  <c r="N66" i="31" s="1"/>
  <c r="N65" i="31" s="1"/>
  <c r="N64" i="31" s="1"/>
  <c r="N63" i="31" s="1"/>
  <c r="N62" i="31" s="1"/>
  <c r="N61" i="31" s="1"/>
  <c r="N60" i="31" s="1"/>
  <c r="N59" i="31" s="1"/>
  <c r="N58" i="31" s="1"/>
  <c r="N57" i="31" s="1"/>
  <c r="N56" i="31" s="1"/>
  <c r="N55" i="31" s="1"/>
  <c r="N54" i="31" s="1"/>
  <c r="N53" i="31" s="1"/>
  <c r="N52" i="31" s="1"/>
  <c r="N51" i="31" s="1"/>
  <c r="N50" i="31" s="1"/>
  <c r="N49" i="31" s="1"/>
  <c r="N48" i="31" s="1"/>
  <c r="N47" i="31" s="1"/>
  <c r="N46" i="31" s="1"/>
  <c r="N45" i="31" s="1"/>
  <c r="N44" i="31" s="1"/>
  <c r="N43" i="31" s="1"/>
  <c r="N42" i="31" s="1"/>
  <c r="N41" i="31" s="1"/>
  <c r="N40" i="31" s="1"/>
  <c r="N39" i="31" s="1"/>
  <c r="N38" i="31" s="1"/>
  <c r="N37" i="31" s="1"/>
  <c r="N36" i="31" s="1"/>
  <c r="N35" i="31" s="1"/>
  <c r="N34" i="31" s="1"/>
  <c r="N33" i="31" s="1"/>
  <c r="N32" i="31" s="1"/>
  <c r="N31" i="31" s="1"/>
  <c r="N30" i="31" s="1"/>
  <c r="N29" i="31" s="1"/>
  <c r="N28" i="31" s="1"/>
  <c r="N27" i="31" s="1"/>
  <c r="N26" i="31" s="1"/>
  <c r="N25" i="31" s="1"/>
  <c r="N24" i="31" s="1"/>
  <c r="N23" i="31" s="1"/>
  <c r="N22" i="31" s="1"/>
  <c r="N21" i="31" s="1"/>
  <c r="N20" i="31" s="1"/>
  <c r="N19" i="31" s="1"/>
  <c r="N18" i="31" s="1"/>
  <c r="N17" i="31" s="1"/>
  <c r="N16" i="31" s="1"/>
  <c r="N15" i="31" s="1"/>
  <c r="N14" i="31" s="1"/>
  <c r="N13" i="31" s="1"/>
  <c r="N12" i="31" s="1"/>
  <c r="N11" i="31" s="1"/>
  <c r="N10" i="31" s="1"/>
  <c r="N9" i="31" s="1"/>
  <c r="N8" i="31" s="1"/>
  <c r="N7" i="31" s="1"/>
  <c r="N6" i="31" s="1"/>
  <c r="N5" i="31" s="1"/>
  <c r="A14" i="25" l="1"/>
  <c r="C15" i="25"/>
  <c r="L12" i="31"/>
  <c r="L11" i="31" s="1"/>
  <c r="L10" i="31" s="1"/>
  <c r="L9" i="31" s="1"/>
  <c r="L8" i="31" s="1"/>
  <c r="L7" i="31" s="1"/>
  <c r="A13" i="25" l="1"/>
  <c r="C14" i="25"/>
  <c r="BQ404" i="18"/>
  <c r="BO404" i="18"/>
  <c r="BP404" i="18"/>
  <c r="BN404" i="18"/>
  <c r="BM404" i="18"/>
  <c r="B404" i="18"/>
  <c r="C404" i="18"/>
  <c r="D404" i="18"/>
  <c r="E404" i="18"/>
  <c r="F404" i="18"/>
  <c r="G404" i="18"/>
  <c r="H404" i="18"/>
  <c r="I404" i="18"/>
  <c r="J404" i="18"/>
  <c r="K404" i="18"/>
  <c r="L404" i="18"/>
  <c r="M404" i="18"/>
  <c r="N404" i="18"/>
  <c r="O404" i="18"/>
  <c r="P404" i="18"/>
  <c r="Q404" i="18"/>
  <c r="R404" i="18"/>
  <c r="S404" i="18"/>
  <c r="T404" i="18"/>
  <c r="U404" i="18"/>
  <c r="V404" i="18"/>
  <c r="W404" i="18"/>
  <c r="X404" i="18"/>
  <c r="Y404" i="18"/>
  <c r="Z404" i="18"/>
  <c r="AA404" i="18"/>
  <c r="AB404" i="18"/>
  <c r="AC404" i="18"/>
  <c r="AD404" i="18"/>
  <c r="AE404" i="18"/>
  <c r="AF404" i="18"/>
  <c r="AG404" i="18"/>
  <c r="AH404" i="18"/>
  <c r="AI404" i="18"/>
  <c r="AJ404" i="18"/>
  <c r="AK404" i="18"/>
  <c r="AL404" i="18"/>
  <c r="AM404" i="18"/>
  <c r="AN404" i="18"/>
  <c r="AO404" i="18"/>
  <c r="AP404" i="18"/>
  <c r="AQ404" i="18"/>
  <c r="AR404" i="18"/>
  <c r="AS404" i="18"/>
  <c r="AT404" i="18"/>
  <c r="AU404" i="18"/>
  <c r="AV404" i="18"/>
  <c r="AW404" i="18"/>
  <c r="AX404" i="18"/>
  <c r="AY404" i="18"/>
  <c r="AZ404" i="18"/>
  <c r="BA404" i="18"/>
  <c r="BB404" i="18"/>
  <c r="BC404" i="18"/>
  <c r="BD404" i="18"/>
  <c r="BE404" i="18"/>
  <c r="BF404" i="18"/>
  <c r="BG404" i="18"/>
  <c r="BH404" i="18"/>
  <c r="BI404" i="18"/>
  <c r="BJ404" i="18"/>
  <c r="BK404" i="18"/>
  <c r="A12" i="25" l="1"/>
  <c r="C13" i="25"/>
  <c r="BP6" i="18"/>
  <c r="BJ6" i="18"/>
  <c r="BH6" i="18"/>
  <c r="BF6" i="18"/>
  <c r="M35" i="33"/>
  <c r="M34" i="33"/>
  <c r="M33" i="33"/>
  <c r="M32" i="33"/>
  <c r="M31" i="33"/>
  <c r="M30" i="33"/>
  <c r="M29" i="33"/>
  <c r="M28" i="33"/>
  <c r="M27" i="33"/>
  <c r="M26" i="33"/>
  <c r="M25" i="33"/>
  <c r="M24" i="33"/>
  <c r="M23" i="33"/>
  <c r="M22" i="33"/>
  <c r="M21" i="33"/>
  <c r="M20" i="33"/>
  <c r="M19" i="33"/>
  <c r="M18" i="33"/>
  <c r="M17" i="33"/>
  <c r="M16" i="33"/>
  <c r="M15" i="33"/>
  <c r="M14" i="33"/>
  <c r="M13" i="33"/>
  <c r="M12" i="33"/>
  <c r="M11" i="33"/>
  <c r="M10" i="33"/>
  <c r="M9" i="33"/>
  <c r="M8" i="33"/>
  <c r="M7" i="33"/>
  <c r="M6" i="33"/>
  <c r="A6" i="33"/>
  <c r="O5" i="33"/>
  <c r="M5" i="33"/>
  <c r="BO6" i="18" s="1"/>
  <c r="N2" i="33"/>
  <c r="K44" i="33" s="1"/>
  <c r="N1" i="33"/>
  <c r="A4" i="33" s="1"/>
  <c r="M97"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M8" i="32"/>
  <c r="M7" i="32"/>
  <c r="M6" i="32"/>
  <c r="A6" i="32"/>
  <c r="A7" i="32" s="1"/>
  <c r="A8" i="32" s="1"/>
  <c r="A9" i="32" s="1"/>
  <c r="B9" i="32" s="1"/>
  <c r="N5" i="32"/>
  <c r="M2" i="32"/>
  <c r="K186" i="32" s="1"/>
  <c r="M1" i="32"/>
  <c r="O77" i="31"/>
  <c r="O75" i="31"/>
  <c r="O74" i="31"/>
  <c r="O73" i="31"/>
  <c r="O72" i="31"/>
  <c r="O71" i="31"/>
  <c r="O70" i="31"/>
  <c r="O69" i="31"/>
  <c r="O68" i="31"/>
  <c r="O67" i="31"/>
  <c r="O66" i="31"/>
  <c r="O65" i="31"/>
  <c r="O64" i="31"/>
  <c r="O63" i="31"/>
  <c r="O62" i="31"/>
  <c r="O61" i="31"/>
  <c r="O60" i="31"/>
  <c r="O59" i="31"/>
  <c r="O58" i="31"/>
  <c r="O57" i="31"/>
  <c r="O56" i="31"/>
  <c r="O55" i="31"/>
  <c r="O54" i="31"/>
  <c r="O53" i="31"/>
  <c r="O52" i="31"/>
  <c r="O51" i="31"/>
  <c r="O50" i="31"/>
  <c r="O49" i="31"/>
  <c r="O48" i="31"/>
  <c r="O47" i="31"/>
  <c r="O46" i="31"/>
  <c r="O45" i="31"/>
  <c r="O44" i="31"/>
  <c r="O43" i="31"/>
  <c r="O42" i="31"/>
  <c r="O41" i="31"/>
  <c r="O40" i="31"/>
  <c r="O39" i="31"/>
  <c r="O38" i="31"/>
  <c r="O37" i="31"/>
  <c r="O36" i="31"/>
  <c r="O35" i="31"/>
  <c r="O34" i="31"/>
  <c r="O33" i="31"/>
  <c r="A6" i="31"/>
  <c r="Q5" i="31"/>
  <c r="BN6" i="18"/>
  <c r="M2" i="31"/>
  <c r="K240" i="31" s="1"/>
  <c r="M1" i="31"/>
  <c r="J4" i="31" s="1"/>
  <c r="N31" i="33" l="1"/>
  <c r="A11" i="25"/>
  <c r="C12" i="25"/>
  <c r="N24" i="33"/>
  <c r="N6" i="33"/>
  <c r="O6" i="33" s="1"/>
  <c r="N22" i="33"/>
  <c r="N25" i="33"/>
  <c r="N10" i="33"/>
  <c r="K225" i="31"/>
  <c r="N11" i="33"/>
  <c r="N19" i="33"/>
  <c r="K67" i="31"/>
  <c r="N12" i="33"/>
  <c r="N14" i="33"/>
  <c r="K106" i="31"/>
  <c r="N15" i="33"/>
  <c r="K130" i="31"/>
  <c r="N16" i="33"/>
  <c r="K73" i="31"/>
  <c r="K114" i="31"/>
  <c r="N7" i="33"/>
  <c r="K11" i="31"/>
  <c r="K138" i="31"/>
  <c r="N9" i="33"/>
  <c r="N21" i="33"/>
  <c r="K16" i="31"/>
  <c r="K147" i="31"/>
  <c r="J4" i="33"/>
  <c r="H5" i="33" s="1"/>
  <c r="N20" i="33"/>
  <c r="K24" i="31"/>
  <c r="K150" i="31"/>
  <c r="N6" i="32"/>
  <c r="K27" i="31"/>
  <c r="K82" i="31"/>
  <c r="K169" i="31"/>
  <c r="N17" i="33"/>
  <c r="N23" i="33"/>
  <c r="K32" i="31"/>
  <c r="K90" i="31"/>
  <c r="K182" i="31"/>
  <c r="N18" i="33"/>
  <c r="H6" i="31"/>
  <c r="N13" i="33"/>
  <c r="K20" i="33"/>
  <c r="K36" i="33"/>
  <c r="L6" i="31"/>
  <c r="O6" i="31" s="1"/>
  <c r="P6" i="31" s="1"/>
  <c r="Q6" i="31" s="1"/>
  <c r="B6" i="31"/>
  <c r="K112" i="32"/>
  <c r="K5" i="33"/>
  <c r="K14" i="33"/>
  <c r="K40" i="33"/>
  <c r="K8" i="31"/>
  <c r="K50" i="31"/>
  <c r="K98" i="31"/>
  <c r="K153" i="31"/>
  <c r="K154" i="32"/>
  <c r="K8" i="33"/>
  <c r="K41" i="33"/>
  <c r="K67" i="33"/>
  <c r="H5" i="31"/>
  <c r="K204" i="32"/>
  <c r="N8" i="33"/>
  <c r="K12" i="33"/>
  <c r="N26" i="33"/>
  <c r="N33" i="33"/>
  <c r="K52" i="33"/>
  <c r="K10" i="33"/>
  <c r="K160" i="32"/>
  <c r="K18" i="33"/>
  <c r="K51" i="33"/>
  <c r="K19" i="31"/>
  <c r="K122" i="31"/>
  <c r="K202" i="31"/>
  <c r="K232" i="32"/>
  <c r="K6" i="33"/>
  <c r="K22" i="33"/>
  <c r="K62" i="33"/>
  <c r="K15" i="32"/>
  <c r="K16" i="33"/>
  <c r="N27" i="33"/>
  <c r="K35" i="33"/>
  <c r="K65" i="33"/>
  <c r="P37" i="31"/>
  <c r="P45" i="31"/>
  <c r="P74" i="31"/>
  <c r="P47" i="31"/>
  <c r="P53" i="31"/>
  <c r="P61" i="31"/>
  <c r="P68" i="31"/>
  <c r="P75" i="31"/>
  <c r="P49" i="31"/>
  <c r="P48" i="31"/>
  <c r="P39" i="31"/>
  <c r="P42" i="31"/>
  <c r="P44" i="31"/>
  <c r="P41" i="31"/>
  <c r="P43" i="31"/>
  <c r="P50" i="31"/>
  <c r="P35" i="31"/>
  <c r="P64" i="31"/>
  <c r="N29" i="33"/>
  <c r="N30" i="33"/>
  <c r="N35" i="33"/>
  <c r="N32" i="33"/>
  <c r="N28" i="33"/>
  <c r="M96" i="32"/>
  <c r="P70" i="31"/>
  <c r="P38" i="31"/>
  <c r="P55" i="31"/>
  <c r="P63" i="31"/>
  <c r="P69" i="31"/>
  <c r="O76" i="31"/>
  <c r="P76" i="31" s="1"/>
  <c r="P46" i="31"/>
  <c r="P51" i="31"/>
  <c r="P59" i="31"/>
  <c r="P34" i="31"/>
  <c r="P57" i="31"/>
  <c r="P65" i="31"/>
  <c r="P71" i="31"/>
  <c r="P40" i="31"/>
  <c r="P72" i="31"/>
  <c r="P36" i="31"/>
  <c r="P67" i="31"/>
  <c r="P73" i="31"/>
  <c r="O7" i="31"/>
  <c r="K13" i="31"/>
  <c r="K53" i="31"/>
  <c r="K61" i="31"/>
  <c r="K113" i="31"/>
  <c r="K137" i="31"/>
  <c r="K214" i="31"/>
  <c r="A4" i="31"/>
  <c r="K18" i="31"/>
  <c r="K26" i="31"/>
  <c r="P62" i="31"/>
  <c r="P66" i="31"/>
  <c r="K5" i="31"/>
  <c r="A7" i="31"/>
  <c r="K7" i="31"/>
  <c r="K15" i="31"/>
  <c r="K23" i="31"/>
  <c r="K31" i="31"/>
  <c r="K78" i="31"/>
  <c r="K86" i="31"/>
  <c r="K94" i="31"/>
  <c r="K102" i="31"/>
  <c r="K110" i="31"/>
  <c r="K118" i="31"/>
  <c r="K126" i="31"/>
  <c r="K134" i="31"/>
  <c r="K142" i="31"/>
  <c r="K170" i="31"/>
  <c r="K201" i="31"/>
  <c r="K217" i="31"/>
  <c r="K233" i="31"/>
  <c r="K242" i="31"/>
  <c r="K243" i="31"/>
  <c r="K239" i="31"/>
  <c r="K235" i="31"/>
  <c r="K231" i="31"/>
  <c r="K227" i="31"/>
  <c r="K223" i="31"/>
  <c r="K219" i="31"/>
  <c r="K215" i="31"/>
  <c r="K211" i="31"/>
  <c r="K207" i="31"/>
  <c r="K203" i="31"/>
  <c r="K199" i="31"/>
  <c r="K195" i="31"/>
  <c r="K191" i="31"/>
  <c r="K187" i="31"/>
  <c r="K183" i="31"/>
  <c r="K179" i="31"/>
  <c r="K175" i="31"/>
  <c r="K171" i="31"/>
  <c r="K167" i="31"/>
  <c r="K163" i="31"/>
  <c r="K159" i="31"/>
  <c r="K155" i="31"/>
  <c r="K236" i="31"/>
  <c r="K232" i="31"/>
  <c r="K228" i="31"/>
  <c r="K224" i="31"/>
  <c r="K220" i="31"/>
  <c r="K216" i="31"/>
  <c r="K212" i="31"/>
  <c r="K208" i="31"/>
  <c r="K204" i="31"/>
  <c r="K200" i="31"/>
  <c r="K196" i="31"/>
  <c r="K192" i="31"/>
  <c r="K188" i="31"/>
  <c r="K184" i="31"/>
  <c r="K180" i="31"/>
  <c r="K176" i="31"/>
  <c r="K172" i="31"/>
  <c r="K168" i="31"/>
  <c r="K164" i="31"/>
  <c r="K160" i="31"/>
  <c r="K156" i="31"/>
  <c r="K152" i="31"/>
  <c r="K148" i="31"/>
  <c r="K144" i="31"/>
  <c r="K190" i="31"/>
  <c r="K189" i="31"/>
  <c r="K158" i="31"/>
  <c r="K157" i="31"/>
  <c r="K149" i="31"/>
  <c r="K146" i="31"/>
  <c r="K234" i="31"/>
  <c r="K226" i="31"/>
  <c r="K218" i="31"/>
  <c r="K210" i="31"/>
  <c r="K209" i="31"/>
  <c r="K178" i="31"/>
  <c r="K177" i="31"/>
  <c r="K143" i="31"/>
  <c r="K139" i="31"/>
  <c r="K135" i="31"/>
  <c r="K131" i="31"/>
  <c r="K127" i="31"/>
  <c r="K123" i="31"/>
  <c r="K119" i="31"/>
  <c r="K115" i="31"/>
  <c r="K111" i="31"/>
  <c r="K107" i="31"/>
  <c r="K103" i="31"/>
  <c r="K99" i="31"/>
  <c r="K95" i="31"/>
  <c r="K91" i="31"/>
  <c r="K87" i="31"/>
  <c r="K83" i="31"/>
  <c r="K79" i="31"/>
  <c r="K198" i="31"/>
  <c r="K197" i="31"/>
  <c r="K166" i="31"/>
  <c r="K165" i="31"/>
  <c r="K145" i="31"/>
  <c r="K237" i="31"/>
  <c r="K229" i="31"/>
  <c r="K221" i="31"/>
  <c r="K213" i="31"/>
  <c r="K186" i="31"/>
  <c r="K185" i="31"/>
  <c r="K140" i="31"/>
  <c r="K136" i="31"/>
  <c r="K132" i="31"/>
  <c r="K128" i="31"/>
  <c r="K124" i="31"/>
  <c r="K120" i="31"/>
  <c r="K116" i="31"/>
  <c r="K112" i="31"/>
  <c r="K108" i="31"/>
  <c r="K104" i="31"/>
  <c r="K100" i="31"/>
  <c r="K96" i="31"/>
  <c r="K92" i="31"/>
  <c r="K88" i="31"/>
  <c r="K84" i="31"/>
  <c r="K80" i="31"/>
  <c r="K76" i="31"/>
  <c r="K74" i="31"/>
  <c r="K72" i="31"/>
  <c r="K70" i="31"/>
  <c r="K68" i="31"/>
  <c r="K66" i="31"/>
  <c r="K64" i="31"/>
  <c r="K62" i="31"/>
  <c r="K60" i="31"/>
  <c r="K58" i="31"/>
  <c r="K56" i="31"/>
  <c r="K54" i="31"/>
  <c r="K52" i="31"/>
  <c r="K34" i="31"/>
  <c r="K48" i="31"/>
  <c r="K55" i="31"/>
  <c r="K63" i="31"/>
  <c r="K89" i="31"/>
  <c r="K105" i="31"/>
  <c r="K193" i="31"/>
  <c r="P52" i="31"/>
  <c r="P56" i="31"/>
  <c r="P60" i="31"/>
  <c r="K173" i="31"/>
  <c r="B5" i="31"/>
  <c r="K12" i="31"/>
  <c r="K20" i="31"/>
  <c r="K28" i="31"/>
  <c r="K75" i="31"/>
  <c r="K181" i="31"/>
  <c r="K78" i="32"/>
  <c r="K122" i="32"/>
  <c r="K21" i="31"/>
  <c r="K38" i="31"/>
  <c r="K40" i="31"/>
  <c r="K42" i="31"/>
  <c r="K44" i="31"/>
  <c r="K46" i="31"/>
  <c r="K57" i="31"/>
  <c r="K59" i="31"/>
  <c r="K81" i="31"/>
  <c r="K129" i="31"/>
  <c r="K162" i="31"/>
  <c r="K10" i="31"/>
  <c r="P54" i="31"/>
  <c r="P58" i="31"/>
  <c r="K206" i="31"/>
  <c r="K9" i="31"/>
  <c r="K17" i="31"/>
  <c r="K25" i="31"/>
  <c r="K33" i="31"/>
  <c r="K35" i="31"/>
  <c r="K37" i="31"/>
  <c r="K39" i="31"/>
  <c r="K41" i="31"/>
  <c r="K43" i="31"/>
  <c r="K45" i="31"/>
  <c r="K47" i="31"/>
  <c r="K49" i="31"/>
  <c r="K69" i="31"/>
  <c r="K77" i="31"/>
  <c r="K85" i="31"/>
  <c r="K93" i="31"/>
  <c r="K101" i="31"/>
  <c r="K109" i="31"/>
  <c r="K117" i="31"/>
  <c r="K125" i="31"/>
  <c r="K133" i="31"/>
  <c r="K141" i="31"/>
  <c r="K161" i="31"/>
  <c r="K194" i="31"/>
  <c r="K222" i="31"/>
  <c r="K238" i="31"/>
  <c r="K241" i="31"/>
  <c r="K256" i="32"/>
  <c r="K254" i="32"/>
  <c r="K252" i="32"/>
  <c r="K250" i="32"/>
  <c r="K248" i="32"/>
  <c r="K246" i="32"/>
  <c r="K244" i="32"/>
  <c r="K242" i="32"/>
  <c r="K240" i="32"/>
  <c r="K238" i="32"/>
  <c r="K236" i="32"/>
  <c r="K253" i="32"/>
  <c r="K237" i="32"/>
  <c r="K257" i="32"/>
  <c r="K241" i="32"/>
  <c r="K212" i="32"/>
  <c r="K210" i="32"/>
  <c r="K208" i="32"/>
  <c r="K247" i="32"/>
  <c r="K230" i="32"/>
  <c r="K229" i="32"/>
  <c r="K222" i="32"/>
  <c r="K221" i="32"/>
  <c r="K214" i="32"/>
  <c r="K251" i="32"/>
  <c r="K239" i="32"/>
  <c r="K227" i="32"/>
  <c r="K220" i="32"/>
  <c r="K217" i="32"/>
  <c r="K203" i="32"/>
  <c r="K93" i="32"/>
  <c r="K85" i="32"/>
  <c r="K77" i="32"/>
  <c r="K69" i="32"/>
  <c r="K61" i="32"/>
  <c r="K53" i="32"/>
  <c r="K45" i="32"/>
  <c r="K37" i="32"/>
  <c r="K29" i="32"/>
  <c r="K249" i="32"/>
  <c r="K234" i="32"/>
  <c r="K231" i="32"/>
  <c r="K224" i="32"/>
  <c r="K202" i="32"/>
  <c r="K90" i="32"/>
  <c r="K82" i="32"/>
  <c r="K74" i="32"/>
  <c r="K66" i="32"/>
  <c r="K58" i="32"/>
  <c r="K50" i="32"/>
  <c r="K42" i="32"/>
  <c r="K34" i="32"/>
  <c r="K26" i="32"/>
  <c r="K201" i="32"/>
  <c r="K198" i="32"/>
  <c r="K95" i="32"/>
  <c r="K87" i="32"/>
  <c r="K79" i="32"/>
  <c r="K71" i="32"/>
  <c r="K63" i="32"/>
  <c r="K55" i="32"/>
  <c r="K47" i="32"/>
  <c r="K39" i="32"/>
  <c r="K31" i="32"/>
  <c r="K235" i="32"/>
  <c r="K228" i="32"/>
  <c r="K225" i="32"/>
  <c r="K218" i="32"/>
  <c r="K215" i="32"/>
  <c r="K195" i="32"/>
  <c r="K193" i="32"/>
  <c r="K191" i="32"/>
  <c r="K189" i="32"/>
  <c r="K187" i="32"/>
  <c r="K185" i="32"/>
  <c r="K183" i="32"/>
  <c r="K181" i="32"/>
  <c r="K179" i="32"/>
  <c r="K177" i="32"/>
  <c r="K175" i="32"/>
  <c r="K173" i="32"/>
  <c r="K171" i="32"/>
  <c r="K169" i="32"/>
  <c r="K167" i="32"/>
  <c r="K165" i="32"/>
  <c r="K163" i="32"/>
  <c r="K161" i="32"/>
  <c r="K159" i="32"/>
  <c r="K157" i="32"/>
  <c r="K155" i="32"/>
  <c r="K153" i="32"/>
  <c r="K151" i="32"/>
  <c r="K149" i="32"/>
  <c r="K147" i="32"/>
  <c r="K145" i="32"/>
  <c r="K143" i="32"/>
  <c r="K141" i="32"/>
  <c r="K139" i="32"/>
  <c r="K137" i="32"/>
  <c r="K135" i="32"/>
  <c r="K133" i="32"/>
  <c r="K131" i="32"/>
  <c r="K129" i="32"/>
  <c r="K127" i="32"/>
  <c r="K125" i="32"/>
  <c r="K123" i="32"/>
  <c r="K121" i="32"/>
  <c r="K119" i="32"/>
  <c r="K117" i="32"/>
  <c r="K115" i="32"/>
  <c r="K113" i="32"/>
  <c r="K111" i="32"/>
  <c r="K109" i="32"/>
  <c r="K107" i="32"/>
  <c r="K105" i="32"/>
  <c r="K103" i="32"/>
  <c r="K101" i="32"/>
  <c r="K99" i="32"/>
  <c r="K97" i="32"/>
  <c r="K92" i="32"/>
  <c r="K84" i="32"/>
  <c r="K76" i="32"/>
  <c r="K68" i="32"/>
  <c r="K60" i="32"/>
  <c r="K52" i="32"/>
  <c r="K44" i="32"/>
  <c r="K36" i="32"/>
  <c r="K28" i="32"/>
  <c r="K207" i="32"/>
  <c r="K197" i="32"/>
  <c r="K89" i="32"/>
  <c r="K81" i="32"/>
  <c r="K73" i="32"/>
  <c r="K243" i="32"/>
  <c r="K219" i="32"/>
  <c r="K209" i="32"/>
  <c r="K200" i="32"/>
  <c r="K233" i="32"/>
  <c r="K216" i="32"/>
  <c r="K211" i="32"/>
  <c r="K205" i="32"/>
  <c r="K226" i="32"/>
  <c r="K223" i="32"/>
  <c r="K23" i="32"/>
  <c r="K199" i="32"/>
  <c r="K196" i="32"/>
  <c r="K188" i="32"/>
  <c r="K180" i="32"/>
  <c r="K172" i="32"/>
  <c r="K164" i="32"/>
  <c r="K156" i="32"/>
  <c r="K148" i="32"/>
  <c r="K140" i="32"/>
  <c r="K132" i="32"/>
  <c r="K124" i="32"/>
  <c r="K116" i="32"/>
  <c r="K83" i="32"/>
  <c r="K64" i="32"/>
  <c r="K57" i="32"/>
  <c r="K49" i="32"/>
  <c r="K24" i="32"/>
  <c r="K22" i="32"/>
  <c r="K14" i="32"/>
  <c r="K6" i="32"/>
  <c r="K213" i="32"/>
  <c r="K190" i="32"/>
  <c r="K182" i="32"/>
  <c r="K174" i="32"/>
  <c r="K166" i="32"/>
  <c r="K158" i="32"/>
  <c r="K150" i="32"/>
  <c r="K142" i="32"/>
  <c r="K134" i="32"/>
  <c r="K126" i="32"/>
  <c r="K118" i="32"/>
  <c r="K75" i="32"/>
  <c r="K62" i="32"/>
  <c r="K46" i="32"/>
  <c r="K43" i="32"/>
  <c r="K25" i="32"/>
  <c r="K19" i="32"/>
  <c r="K11" i="32"/>
  <c r="B5" i="32"/>
  <c r="K98" i="32"/>
  <c r="K94" i="32"/>
  <c r="K67" i="32"/>
  <c r="K65" i="32"/>
  <c r="K40" i="32"/>
  <c r="K16" i="32"/>
  <c r="K8" i="32"/>
  <c r="K5" i="32"/>
  <c r="K255" i="32"/>
  <c r="K102" i="32"/>
  <c r="K100" i="32"/>
  <c r="K96" i="32"/>
  <c r="K86" i="32"/>
  <c r="K41" i="32"/>
  <c r="K21" i="32"/>
  <c r="K13" i="32"/>
  <c r="K184" i="32"/>
  <c r="K168" i="32"/>
  <c r="K152" i="32"/>
  <c r="K136" i="32"/>
  <c r="K120" i="32"/>
  <c r="K106" i="32"/>
  <c r="K59" i="32"/>
  <c r="K56" i="32"/>
  <c r="K48" i="32"/>
  <c r="K33" i="32"/>
  <c r="K20" i="32"/>
  <c r="K12" i="32"/>
  <c r="B6" i="32"/>
  <c r="K194" i="32"/>
  <c r="K178" i="32"/>
  <c r="K162" i="32"/>
  <c r="K146" i="32"/>
  <c r="K130" i="32"/>
  <c r="K110" i="32"/>
  <c r="K70" i="32"/>
  <c r="K35" i="32"/>
  <c r="K114" i="32"/>
  <c r="K30" i="32"/>
  <c r="K206" i="32"/>
  <c r="K88" i="32"/>
  <c r="K32" i="32"/>
  <c r="K27" i="32"/>
  <c r="K17" i="32"/>
  <c r="K9" i="32"/>
  <c r="K170" i="32"/>
  <c r="K138" i="32"/>
  <c r="K108" i="32"/>
  <c r="K91" i="32"/>
  <c r="K51" i="32"/>
  <c r="K245" i="32"/>
  <c r="K18" i="32"/>
  <c r="K7" i="32"/>
  <c r="K72" i="32"/>
  <c r="K176" i="32"/>
  <c r="K144" i="32"/>
  <c r="K104" i="32"/>
  <c r="K80" i="32"/>
  <c r="K54" i="32"/>
  <c r="K38" i="32"/>
  <c r="K128" i="32"/>
  <c r="K192" i="32"/>
  <c r="K29" i="31"/>
  <c r="K36" i="31"/>
  <c r="K51" i="31"/>
  <c r="K65" i="31"/>
  <c r="K97" i="31"/>
  <c r="K121" i="31"/>
  <c r="K230" i="31"/>
  <c r="A10" i="32"/>
  <c r="K71" i="31"/>
  <c r="K6" i="31"/>
  <c r="K14" i="31"/>
  <c r="K22" i="31"/>
  <c r="K30" i="31"/>
  <c r="K151" i="31"/>
  <c r="K154" i="31"/>
  <c r="K174" i="31"/>
  <c r="K205" i="31"/>
  <c r="K10" i="32"/>
  <c r="N7" i="32"/>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B8" i="32"/>
  <c r="B7" i="32"/>
  <c r="J4" i="32"/>
  <c r="H8" i="32" s="1"/>
  <c r="A4" i="32"/>
  <c r="M98" i="32"/>
  <c r="K66" i="33"/>
  <c r="K58" i="33"/>
  <c r="K64" i="33"/>
  <c r="K56" i="33"/>
  <c r="K69" i="33"/>
  <c r="K60" i="33"/>
  <c r="K47" i="33"/>
  <c r="K39" i="33"/>
  <c r="K59" i="33"/>
  <c r="K55" i="33"/>
  <c r="K50" i="33"/>
  <c r="K42" i="33"/>
  <c r="K34" i="33"/>
  <c r="K32" i="33"/>
  <c r="K30" i="33"/>
  <c r="K28" i="33"/>
  <c r="K26" i="33"/>
  <c r="K24" i="33"/>
  <c r="K68" i="33"/>
  <c r="K54" i="33"/>
  <c r="K45" i="33"/>
  <c r="K37" i="33"/>
  <c r="K57" i="33"/>
  <c r="K46" i="33"/>
  <c r="K38" i="33"/>
  <c r="K33" i="33"/>
  <c r="K31" i="33"/>
  <c r="K29" i="33"/>
  <c r="K27" i="33"/>
  <c r="K25" i="33"/>
  <c r="K23" i="33"/>
  <c r="K21" i="33"/>
  <c r="K19" i="33"/>
  <c r="K17" i="33"/>
  <c r="K15" i="33"/>
  <c r="K13" i="33"/>
  <c r="K11" i="33"/>
  <c r="K9" i="33"/>
  <c r="K7" i="33"/>
  <c r="N34" i="33"/>
  <c r="K49" i="33"/>
  <c r="K61" i="33"/>
  <c r="B6" i="33"/>
  <c r="A7" i="33"/>
  <c r="K43" i="33"/>
  <c r="K53" i="33"/>
  <c r="B5" i="33"/>
  <c r="K48" i="33"/>
  <c r="K63" i="33"/>
  <c r="A10" i="25" l="1"/>
  <c r="C11" i="25"/>
  <c r="O7" i="33"/>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H6" i="33"/>
  <c r="M36" i="33"/>
  <c r="N36" i="33" s="1"/>
  <c r="C9" i="32"/>
  <c r="E9" i="32" s="1"/>
  <c r="C6" i="31"/>
  <c r="E6" i="31" s="1"/>
  <c r="C8" i="32"/>
  <c r="E8" i="32" s="1"/>
  <c r="N96" i="32"/>
  <c r="N97" i="32" s="1"/>
  <c r="N98" i="32" s="1"/>
  <c r="P77" i="31"/>
  <c r="B7" i="33"/>
  <c r="C7" i="33" s="1"/>
  <c r="A8" i="33"/>
  <c r="H7" i="33"/>
  <c r="O78" i="31"/>
  <c r="P78" i="31" s="1"/>
  <c r="H5" i="32"/>
  <c r="H7" i="32"/>
  <c r="H9" i="32"/>
  <c r="C5" i="32"/>
  <c r="M37" i="33"/>
  <c r="C6" i="32"/>
  <c r="A11" i="32"/>
  <c r="B10" i="32"/>
  <c r="C10" i="32" s="1"/>
  <c r="H10" i="32"/>
  <c r="H7" i="31"/>
  <c r="B7" i="31"/>
  <c r="C7" i="31" s="1"/>
  <c r="A8" i="31"/>
  <c r="C7" i="32"/>
  <c r="C5" i="33"/>
  <c r="H6" i="32"/>
  <c r="C5" i="31"/>
  <c r="O8" i="31"/>
  <c r="P8" i="31" s="1"/>
  <c r="C6" i="33"/>
  <c r="M99" i="32"/>
  <c r="P7" i="31"/>
  <c r="Q7" i="31" s="1"/>
  <c r="D39" i="25" l="1"/>
  <c r="C10" i="25"/>
  <c r="N37" i="33"/>
  <c r="O36" i="33"/>
  <c r="D8" i="32"/>
  <c r="F9" i="32"/>
  <c r="G9" i="32"/>
  <c r="F8" i="32"/>
  <c r="F6" i="31"/>
  <c r="G8" i="32"/>
  <c r="D6" i="31"/>
  <c r="G6" i="31"/>
  <c r="D9" i="32"/>
  <c r="N99" i="32"/>
  <c r="Q8" i="31"/>
  <c r="O79" i="31"/>
  <c r="P79" i="31" s="1"/>
  <c r="F7" i="32"/>
  <c r="E7" i="32"/>
  <c r="D7" i="32"/>
  <c r="G7" i="32"/>
  <c r="M38" i="33"/>
  <c r="N38" i="33" s="1"/>
  <c r="M100" i="32"/>
  <c r="O9" i="31"/>
  <c r="P9" i="31" s="1"/>
  <c r="E10" i="32"/>
  <c r="D10" i="32"/>
  <c r="F10" i="32"/>
  <c r="G10" i="32"/>
  <c r="G5" i="32"/>
  <c r="F5" i="32"/>
  <c r="E5" i="32"/>
  <c r="D5" i="32"/>
  <c r="D7" i="31"/>
  <c r="F7" i="31"/>
  <c r="G7" i="31"/>
  <c r="E7" i="31"/>
  <c r="E6" i="33"/>
  <c r="G6" i="33"/>
  <c r="F6" i="33"/>
  <c r="D6" i="33"/>
  <c r="B11" i="32"/>
  <c r="C11" i="32" s="1"/>
  <c r="H11" i="32"/>
  <c r="A12" i="32"/>
  <c r="B8" i="33"/>
  <c r="C8" i="33" s="1"/>
  <c r="H8" i="33"/>
  <c r="A9" i="33"/>
  <c r="A9" i="31"/>
  <c r="H8" i="31"/>
  <c r="B8" i="31"/>
  <c r="C8" i="31" s="1"/>
  <c r="D5" i="31"/>
  <c r="F5" i="31"/>
  <c r="E5" i="31"/>
  <c r="G5" i="31"/>
  <c r="E5" i="33"/>
  <c r="F5" i="33"/>
  <c r="D5" i="33"/>
  <c r="G5" i="33"/>
  <c r="G6" i="32"/>
  <c r="F6" i="32"/>
  <c r="E6" i="32"/>
  <c r="D6" i="32"/>
  <c r="F7" i="33"/>
  <c r="D7" i="33"/>
  <c r="G7" i="33"/>
  <c r="E7" i="33"/>
  <c r="O37" i="33" l="1"/>
  <c r="O38" i="33" s="1"/>
  <c r="N100" i="32"/>
  <c r="Q9" i="31"/>
  <c r="R9" i="31" s="1"/>
  <c r="G8" i="31"/>
  <c r="F8" i="31"/>
  <c r="E8" i="31"/>
  <c r="D8" i="31"/>
  <c r="B9" i="31"/>
  <c r="C9" i="31" s="1"/>
  <c r="H9" i="31"/>
  <c r="A10" i="31"/>
  <c r="B9" i="33"/>
  <c r="C9" i="33" s="1"/>
  <c r="A10" i="33"/>
  <c r="H9" i="33"/>
  <c r="A13" i="32"/>
  <c r="H12" i="32"/>
  <c r="B12" i="32"/>
  <c r="C12" i="32" s="1"/>
  <c r="M101" i="32"/>
  <c r="O80" i="31"/>
  <c r="P80" i="31" s="1"/>
  <c r="G11" i="32"/>
  <c r="E11" i="32"/>
  <c r="D11" i="32"/>
  <c r="F11" i="32"/>
  <c r="O10" i="31"/>
  <c r="P10" i="31" s="1"/>
  <c r="E8" i="33"/>
  <c r="G8" i="33"/>
  <c r="F8" i="33"/>
  <c r="D8" i="33"/>
  <c r="M39" i="33"/>
  <c r="N39" i="33" s="1"/>
  <c r="O39" i="33" l="1"/>
  <c r="N101" i="32"/>
  <c r="Q10" i="31"/>
  <c r="H10" i="31"/>
  <c r="A11" i="31"/>
  <c r="B10" i="31"/>
  <c r="C10" i="31" s="1"/>
  <c r="M102" i="32"/>
  <c r="N102" i="32" s="1"/>
  <c r="F9" i="33"/>
  <c r="D9" i="33"/>
  <c r="G9" i="33"/>
  <c r="E9" i="33"/>
  <c r="G12" i="32"/>
  <c r="F12" i="32"/>
  <c r="E12" i="32"/>
  <c r="D12" i="32"/>
  <c r="M40" i="33"/>
  <c r="N40" i="33" s="1"/>
  <c r="A14" i="32"/>
  <c r="B13" i="32"/>
  <c r="C13" i="32" s="1"/>
  <c r="H13" i="32"/>
  <c r="O11" i="31"/>
  <c r="P11" i="31" s="1"/>
  <c r="D9" i="31"/>
  <c r="G9" i="31"/>
  <c r="F9" i="31"/>
  <c r="E9" i="31"/>
  <c r="O81" i="31"/>
  <c r="P81" i="31" s="1"/>
  <c r="B10" i="33"/>
  <c r="C10" i="33" s="1"/>
  <c r="H10" i="33"/>
  <c r="A11" i="33"/>
  <c r="AC51" i="7" a="1"/>
  <c r="AC52" i="7" s="1"/>
  <c r="AC47" i="7" a="1"/>
  <c r="AC47" i="7" s="1"/>
  <c r="U51" i="7" a="1"/>
  <c r="U54" i="7" s="1"/>
  <c r="U47" i="7" a="1"/>
  <c r="U47" i="7" s="1"/>
  <c r="O40" i="33" l="1"/>
  <c r="U50" i="7"/>
  <c r="U49" i="7"/>
  <c r="U48" i="7"/>
  <c r="AC53" i="7"/>
  <c r="AC54" i="7"/>
  <c r="Q11" i="31"/>
  <c r="M41" i="33"/>
  <c r="N41" i="33" s="1"/>
  <c r="O41" i="33" s="1"/>
  <c r="H14" i="32"/>
  <c r="B14" i="32"/>
  <c r="C14" i="32" s="1"/>
  <c r="A15" i="32"/>
  <c r="M103" i="32"/>
  <c r="N103" i="32" s="1"/>
  <c r="O12" i="31"/>
  <c r="P12" i="31" s="1"/>
  <c r="E10" i="31"/>
  <c r="D10" i="31"/>
  <c r="G10" i="31"/>
  <c r="F10" i="31"/>
  <c r="B11" i="33"/>
  <c r="C11" i="33" s="1"/>
  <c r="A12" i="33"/>
  <c r="H11" i="33"/>
  <c r="E10" i="33"/>
  <c r="G10" i="33"/>
  <c r="F10" i="33"/>
  <c r="D10" i="33"/>
  <c r="O82" i="31"/>
  <c r="P82" i="31" s="1"/>
  <c r="H11" i="31"/>
  <c r="B11" i="31"/>
  <c r="C11" i="31" s="1"/>
  <c r="A12" i="31"/>
  <c r="D13" i="32"/>
  <c r="G13" i="32"/>
  <c r="F13" i="32"/>
  <c r="E13" i="32"/>
  <c r="AC48" i="7"/>
  <c r="AC49" i="7"/>
  <c r="AC50" i="7"/>
  <c r="AC51" i="7"/>
  <c r="U51" i="7"/>
  <c r="U52" i="7"/>
  <c r="U53" i="7"/>
  <c r="Q12" i="31" l="1"/>
  <c r="R12" i="31" s="1"/>
  <c r="F11" i="33"/>
  <c r="D11" i="33"/>
  <c r="G11" i="33"/>
  <c r="E11" i="33"/>
  <c r="O83" i="31"/>
  <c r="P83" i="31" s="1"/>
  <c r="M104" i="32"/>
  <c r="N104" i="32" s="1"/>
  <c r="A16" i="32"/>
  <c r="B15" i="32"/>
  <c r="C15" i="32" s="1"/>
  <c r="H15" i="32"/>
  <c r="G14" i="32"/>
  <c r="F14" i="32"/>
  <c r="E14" i="32"/>
  <c r="D14" i="32"/>
  <c r="A13" i="31"/>
  <c r="B12" i="31"/>
  <c r="C12" i="31" s="1"/>
  <c r="H12" i="31"/>
  <c r="O13" i="31"/>
  <c r="P13" i="31" s="1"/>
  <c r="B12" i="33"/>
  <c r="C12" i="33" s="1"/>
  <c r="H12" i="33"/>
  <c r="A13" i="33"/>
  <c r="G11" i="31"/>
  <c r="F11" i="31"/>
  <c r="E11" i="31"/>
  <c r="D11" i="31"/>
  <c r="M42" i="33"/>
  <c r="N42" i="33" s="1"/>
  <c r="O42" i="33" s="1"/>
  <c r="Q13" i="31" l="1"/>
  <c r="O84" i="31"/>
  <c r="P84" i="31" s="1"/>
  <c r="O14" i="31"/>
  <c r="P14" i="31" s="1"/>
  <c r="E12" i="33"/>
  <c r="G12" i="33"/>
  <c r="F12" i="33"/>
  <c r="D12" i="33"/>
  <c r="B13" i="33"/>
  <c r="C13" i="33" s="1"/>
  <c r="A14" i="33"/>
  <c r="H13" i="33"/>
  <c r="M105" i="32"/>
  <c r="N105" i="32" s="1"/>
  <c r="M43" i="33"/>
  <c r="N43" i="33" s="1"/>
  <c r="O43" i="33" s="1"/>
  <c r="F15" i="32"/>
  <c r="E15" i="32"/>
  <c r="D15" i="32"/>
  <c r="G15" i="32"/>
  <c r="F12" i="31"/>
  <c r="G12" i="31"/>
  <c r="E12" i="31"/>
  <c r="D12" i="31"/>
  <c r="A14" i="31"/>
  <c r="H13" i="31"/>
  <c r="B13" i="31"/>
  <c r="C13" i="31" s="1"/>
  <c r="B16" i="32"/>
  <c r="C16" i="32" s="1"/>
  <c r="H16" i="32"/>
  <c r="A17" i="32"/>
  <c r="Q14" i="31" l="1"/>
  <c r="M44" i="33"/>
  <c r="N44" i="33" s="1"/>
  <c r="O44" i="33" s="1"/>
  <c r="G16" i="32"/>
  <c r="F16" i="32"/>
  <c r="E16" i="32"/>
  <c r="D16" i="32"/>
  <c r="O15" i="31"/>
  <c r="P15" i="31" s="1"/>
  <c r="M106" i="32"/>
  <c r="N106" i="32" s="1"/>
  <c r="B14" i="33"/>
  <c r="C14" i="33" s="1"/>
  <c r="H14" i="33"/>
  <c r="A15" i="33"/>
  <c r="O85" i="31"/>
  <c r="P85" i="31" s="1"/>
  <c r="H17" i="32"/>
  <c r="A18" i="32"/>
  <c r="B17" i="32"/>
  <c r="C17" i="32" s="1"/>
  <c r="F13" i="31"/>
  <c r="E13" i="31"/>
  <c r="D13" i="31"/>
  <c r="G13" i="31"/>
  <c r="H14" i="31"/>
  <c r="B14" i="31"/>
  <c r="C14" i="31" s="1"/>
  <c r="A15" i="31"/>
  <c r="F13" i="33"/>
  <c r="D13" i="33"/>
  <c r="E13" i="33"/>
  <c r="G13" i="33"/>
  <c r="Q23" i="15"/>
  <c r="R24" i="15" s="1"/>
  <c r="Q15" i="31" l="1"/>
  <c r="R15" i="31" s="1"/>
  <c r="L23" i="15"/>
  <c r="M24" i="15" s="1"/>
  <c r="E14" i="31"/>
  <c r="G14" i="31"/>
  <c r="D14" i="31"/>
  <c r="F14" i="31"/>
  <c r="O16" i="31"/>
  <c r="P16" i="31" s="1"/>
  <c r="O86" i="31"/>
  <c r="P86" i="31" s="1"/>
  <c r="E14" i="33"/>
  <c r="G14" i="33"/>
  <c r="F14" i="33"/>
  <c r="D14" i="33"/>
  <c r="B15" i="33"/>
  <c r="C15" i="33" s="1"/>
  <c r="A16" i="33"/>
  <c r="H15" i="33"/>
  <c r="G17" i="32"/>
  <c r="F17" i="32"/>
  <c r="E17" i="32"/>
  <c r="D17" i="32"/>
  <c r="H15" i="31"/>
  <c r="A16" i="31"/>
  <c r="B15" i="31"/>
  <c r="C15" i="31" s="1"/>
  <c r="A19" i="32"/>
  <c r="B18" i="32"/>
  <c r="C18" i="32" s="1"/>
  <c r="H18" i="32"/>
  <c r="M107" i="32"/>
  <c r="N107" i="32" s="1"/>
  <c r="M45" i="33"/>
  <c r="N45" i="33" s="1"/>
  <c r="O45" i="33" s="1"/>
  <c r="Q27" i="19"/>
  <c r="L27" i="19" s="1"/>
  <c r="Q26" i="19"/>
  <c r="L26" i="19" s="1"/>
  <c r="B30" i="25"/>
  <c r="Q16" i="31" l="1"/>
  <c r="O87" i="31"/>
  <c r="P87" i="31" s="1"/>
  <c r="B19" i="32"/>
  <c r="C19" i="32" s="1"/>
  <c r="H19" i="32"/>
  <c r="A20" i="32"/>
  <c r="B16" i="33"/>
  <c r="C16" i="33" s="1"/>
  <c r="H16" i="33"/>
  <c r="A17" i="33"/>
  <c r="M46" i="33"/>
  <c r="N46" i="33" s="1"/>
  <c r="O46" i="33" s="1"/>
  <c r="B16" i="31"/>
  <c r="C16" i="31" s="1"/>
  <c r="A17" i="31"/>
  <c r="H16" i="31"/>
  <c r="M108" i="32"/>
  <c r="N108" i="32" s="1"/>
  <c r="D15" i="31"/>
  <c r="F15" i="31"/>
  <c r="E15" i="31"/>
  <c r="G15" i="31"/>
  <c r="F15" i="33"/>
  <c r="D15" i="33"/>
  <c r="G15" i="33"/>
  <c r="E15" i="33"/>
  <c r="O17" i="31"/>
  <c r="P17" i="31" s="1"/>
  <c r="E18" i="32"/>
  <c r="D18" i="32"/>
  <c r="G18" i="32"/>
  <c r="F18" i="32"/>
  <c r="Q17" i="31" l="1"/>
  <c r="B17" i="31"/>
  <c r="C17" i="31" s="1"/>
  <c r="A18" i="31"/>
  <c r="H17" i="31"/>
  <c r="G19" i="32"/>
  <c r="E19" i="32"/>
  <c r="D19" i="32"/>
  <c r="F19" i="32"/>
  <c r="E16" i="33"/>
  <c r="G16" i="33"/>
  <c r="F16" i="33"/>
  <c r="D16" i="33"/>
  <c r="A21" i="32"/>
  <c r="H20" i="32"/>
  <c r="B20" i="32"/>
  <c r="C20" i="32" s="1"/>
  <c r="O18" i="31"/>
  <c r="P18" i="31" s="1"/>
  <c r="M47" i="33"/>
  <c r="N47" i="33" s="1"/>
  <c r="O47" i="33" s="1"/>
  <c r="M109" i="32"/>
  <c r="N109" i="32" s="1"/>
  <c r="G16" i="31"/>
  <c r="F16" i="31"/>
  <c r="E16" i="31"/>
  <c r="D16" i="31"/>
  <c r="B17" i="33"/>
  <c r="C17" i="33" s="1"/>
  <c r="A18" i="33"/>
  <c r="H17" i="33"/>
  <c r="O88" i="31"/>
  <c r="P88" i="31" s="1"/>
  <c r="Q18" i="31" l="1"/>
  <c r="R18" i="31" s="1"/>
  <c r="A22" i="32"/>
  <c r="B21" i="32"/>
  <c r="C21" i="32" s="1"/>
  <c r="H21" i="32"/>
  <c r="O89" i="31"/>
  <c r="P89" i="31" s="1"/>
  <c r="B18" i="33"/>
  <c r="C18" i="33" s="1"/>
  <c r="H18" i="33"/>
  <c r="A19" i="33"/>
  <c r="O19" i="31"/>
  <c r="P19" i="31" s="1"/>
  <c r="Q19" i="31" s="1"/>
  <c r="F17" i="33"/>
  <c r="D17" i="33"/>
  <c r="E17" i="33"/>
  <c r="G17" i="33"/>
  <c r="H18" i="31"/>
  <c r="A19" i="31"/>
  <c r="B18" i="31"/>
  <c r="C18" i="31" s="1"/>
  <c r="G20" i="32"/>
  <c r="F20" i="32"/>
  <c r="E20" i="32"/>
  <c r="D20" i="32"/>
  <c r="M110" i="32"/>
  <c r="N110" i="32" s="1"/>
  <c r="M48" i="33"/>
  <c r="N48" i="33" s="1"/>
  <c r="O48" i="33" s="1"/>
  <c r="D17" i="31"/>
  <c r="F17" i="31"/>
  <c r="E17" i="31"/>
  <c r="G17" i="31"/>
  <c r="E18" i="33" l="1"/>
  <c r="G18" i="33"/>
  <c r="F18" i="33"/>
  <c r="D18" i="33"/>
  <c r="O90" i="31"/>
  <c r="P90" i="31" s="1"/>
  <c r="B19" i="33"/>
  <c r="C19" i="33" s="1"/>
  <c r="A20" i="33"/>
  <c r="H19" i="33"/>
  <c r="M111" i="32"/>
  <c r="N111" i="32" s="1"/>
  <c r="H19" i="31"/>
  <c r="B19" i="31"/>
  <c r="C19" i="31" s="1"/>
  <c r="A20" i="31"/>
  <c r="M49" i="33"/>
  <c r="N49" i="33" s="1"/>
  <c r="O49" i="33" s="1"/>
  <c r="D21" i="32"/>
  <c r="G21" i="32"/>
  <c r="F21" i="32"/>
  <c r="E21" i="32"/>
  <c r="E18" i="31"/>
  <c r="G18" i="31"/>
  <c r="D18" i="31"/>
  <c r="F18" i="31"/>
  <c r="O20" i="31"/>
  <c r="P20" i="31" s="1"/>
  <c r="Q20" i="31" s="1"/>
  <c r="H22" i="32"/>
  <c r="B22" i="32"/>
  <c r="C22" i="32" s="1"/>
  <c r="A23" i="32"/>
  <c r="D4" i="18"/>
  <c r="H23" i="32" l="1"/>
  <c r="B23" i="32"/>
  <c r="C23" i="32" s="1"/>
  <c r="A24" i="32"/>
  <c r="M112" i="32"/>
  <c r="N112" i="32" s="1"/>
  <c r="A21" i="31"/>
  <c r="B20" i="31"/>
  <c r="C20" i="31" s="1"/>
  <c r="H20" i="31"/>
  <c r="O91" i="31"/>
  <c r="P91" i="31" s="1"/>
  <c r="O21" i="31"/>
  <c r="P21" i="31" s="1"/>
  <c r="Q21" i="31" s="1"/>
  <c r="R21" i="31" s="1"/>
  <c r="M50" i="33"/>
  <c r="N50" i="33" s="1"/>
  <c r="O50" i="33" s="1"/>
  <c r="L51" i="33"/>
  <c r="G19" i="31"/>
  <c r="F19" i="31"/>
  <c r="D19" i="31"/>
  <c r="E19" i="31"/>
  <c r="F19" i="33"/>
  <c r="D19" i="33"/>
  <c r="G19" i="33"/>
  <c r="E19" i="33"/>
  <c r="G22" i="32"/>
  <c r="F22" i="32"/>
  <c r="E22" i="32"/>
  <c r="D22" i="32"/>
  <c r="B20" i="33"/>
  <c r="C20" i="33" s="1"/>
  <c r="H20" i="33"/>
  <c r="A21" i="33"/>
  <c r="G20" i="31" l="1"/>
  <c r="E20" i="31"/>
  <c r="D20" i="31"/>
  <c r="F20" i="31"/>
  <c r="E20" i="33"/>
  <c r="F20" i="33"/>
  <c r="D20" i="33"/>
  <c r="G20" i="33"/>
  <c r="O22" i="31"/>
  <c r="P22" i="31" s="1"/>
  <c r="Q22" i="31" s="1"/>
  <c r="A22" i="31"/>
  <c r="B21" i="31"/>
  <c r="C21" i="31" s="1"/>
  <c r="H21" i="31"/>
  <c r="M113" i="32"/>
  <c r="N113" i="32" s="1"/>
  <c r="H24" i="32"/>
  <c r="B24" i="32"/>
  <c r="C24" i="32" s="1"/>
  <c r="A25" i="32"/>
  <c r="B21" i="33"/>
  <c r="C21" i="33" s="1"/>
  <c r="A22" i="33"/>
  <c r="H21" i="33"/>
  <c r="O92" i="31"/>
  <c r="P92" i="31" s="1"/>
  <c r="F23" i="32"/>
  <c r="E23" i="32"/>
  <c r="D23" i="32"/>
  <c r="G23" i="32"/>
  <c r="M51" i="33"/>
  <c r="N51" i="33" s="1"/>
  <c r="O51" i="33" s="1"/>
  <c r="L52" i="33"/>
  <c r="M114" i="32" l="1"/>
  <c r="N114" i="32" s="1"/>
  <c r="L53" i="33"/>
  <c r="M52" i="33"/>
  <c r="N52" i="33" s="1"/>
  <c r="O52" i="33" s="1"/>
  <c r="F21" i="33"/>
  <c r="D21" i="33"/>
  <c r="G21" i="33"/>
  <c r="E21" i="33"/>
  <c r="F21" i="31"/>
  <c r="G21" i="31"/>
  <c r="E21" i="31"/>
  <c r="D21" i="31"/>
  <c r="A26" i="32"/>
  <c r="B25" i="32"/>
  <c r="C25" i="32" s="1"/>
  <c r="H25" i="32"/>
  <c r="H22" i="31"/>
  <c r="B22" i="31"/>
  <c r="C22" i="31" s="1"/>
  <c r="A23" i="31"/>
  <c r="B22" i="33"/>
  <c r="C22" i="33" s="1"/>
  <c r="H22" i="33"/>
  <c r="A23" i="33"/>
  <c r="G24" i="32"/>
  <c r="F24" i="32"/>
  <c r="E24" i="32"/>
  <c r="D24" i="32"/>
  <c r="O23" i="31"/>
  <c r="P23" i="31" s="1"/>
  <c r="Q23" i="31" s="1"/>
  <c r="O93" i="31"/>
  <c r="P93" i="31" s="1"/>
  <c r="Q22" i="15"/>
  <c r="L22" i="15" l="1"/>
  <c r="M23" i="15" s="1"/>
  <c r="R23" i="15"/>
  <c r="O94" i="31"/>
  <c r="P94" i="31" s="1"/>
  <c r="E22" i="33"/>
  <c r="G22" i="33"/>
  <c r="F22" i="33"/>
  <c r="D22" i="33"/>
  <c r="A24" i="33"/>
  <c r="B23" i="33"/>
  <c r="C23" i="33" s="1"/>
  <c r="H23" i="33"/>
  <c r="O24" i="31"/>
  <c r="P24" i="31" s="1"/>
  <c r="Q24" i="31" s="1"/>
  <c r="R24" i="31" s="1"/>
  <c r="A24" i="31"/>
  <c r="B23" i="31"/>
  <c r="C23" i="31" s="1"/>
  <c r="H23" i="31"/>
  <c r="L54" i="33"/>
  <c r="M53" i="33"/>
  <c r="N53" i="33" s="1"/>
  <c r="O53" i="33" s="1"/>
  <c r="E25" i="32"/>
  <c r="D25" i="32"/>
  <c r="G25" i="32"/>
  <c r="F25" i="32"/>
  <c r="E22" i="31"/>
  <c r="G22" i="31"/>
  <c r="F22" i="31"/>
  <c r="D22" i="31"/>
  <c r="B26" i="32"/>
  <c r="C26" i="32" s="1"/>
  <c r="H26" i="32"/>
  <c r="A27" i="32"/>
  <c r="M115" i="32"/>
  <c r="N115" i="32" s="1"/>
  <c r="F4" i="30"/>
  <c r="D23" i="31" l="1"/>
  <c r="G23" i="31"/>
  <c r="E23" i="31"/>
  <c r="F23" i="31"/>
  <c r="A28" i="32"/>
  <c r="H27" i="32"/>
  <c r="B27" i="32"/>
  <c r="C27" i="32" s="1"/>
  <c r="B24" i="33"/>
  <c r="C24" i="33" s="1"/>
  <c r="H24" i="33"/>
  <c r="A25" i="33"/>
  <c r="M116" i="32"/>
  <c r="N116" i="32" s="1"/>
  <c r="A25" i="31"/>
  <c r="H24" i="31"/>
  <c r="B24" i="31"/>
  <c r="C24" i="31" s="1"/>
  <c r="O25" i="31"/>
  <c r="P25" i="31" s="1"/>
  <c r="Q25" i="31" s="1"/>
  <c r="M54" i="33"/>
  <c r="N54" i="33" s="1"/>
  <c r="O54" i="33" s="1"/>
  <c r="L55" i="33"/>
  <c r="G26" i="32"/>
  <c r="F26" i="32"/>
  <c r="E26" i="32"/>
  <c r="D26" i="32"/>
  <c r="F23" i="33"/>
  <c r="D23" i="33"/>
  <c r="G23" i="33"/>
  <c r="E23" i="33"/>
  <c r="O95" i="31"/>
  <c r="P95" i="31" s="1"/>
  <c r="G24" i="31" l="1"/>
  <c r="F24" i="31"/>
  <c r="E24" i="31"/>
  <c r="D24" i="31"/>
  <c r="A29" i="32"/>
  <c r="B28" i="32"/>
  <c r="C28" i="32" s="1"/>
  <c r="H28" i="32"/>
  <c r="G27" i="32"/>
  <c r="F27" i="32"/>
  <c r="E27" i="32"/>
  <c r="D27" i="32"/>
  <c r="B25" i="31"/>
  <c r="C25" i="31" s="1"/>
  <c r="A26" i="31"/>
  <c r="H25" i="31"/>
  <c r="L56" i="33"/>
  <c r="M55" i="33"/>
  <c r="N55" i="33" s="1"/>
  <c r="O55" i="33" s="1"/>
  <c r="M117" i="32"/>
  <c r="N117" i="32" s="1"/>
  <c r="O96" i="31"/>
  <c r="P96" i="31" s="1"/>
  <c r="A26" i="33"/>
  <c r="B25" i="33"/>
  <c r="C25" i="33" s="1"/>
  <c r="H25" i="33"/>
  <c r="E24" i="33"/>
  <c r="D24" i="33"/>
  <c r="F24" i="33"/>
  <c r="G24" i="33"/>
  <c r="O26" i="31"/>
  <c r="P26" i="31" s="1"/>
  <c r="Q26" i="31" s="1"/>
  <c r="B29" i="25"/>
  <c r="M56" i="33" l="1"/>
  <c r="N56" i="33" s="1"/>
  <c r="O56" i="33" s="1"/>
  <c r="L57" i="33"/>
  <c r="A27" i="31"/>
  <c r="H26" i="31"/>
  <c r="B26" i="31"/>
  <c r="C26" i="31" s="1"/>
  <c r="O27" i="31"/>
  <c r="P27" i="31" s="1"/>
  <c r="Q27" i="31" s="1"/>
  <c r="R27" i="31" s="1"/>
  <c r="D25" i="31"/>
  <c r="F25" i="31"/>
  <c r="E25" i="31"/>
  <c r="G25" i="31"/>
  <c r="M118" i="32"/>
  <c r="N118" i="32" s="1"/>
  <c r="D28" i="32"/>
  <c r="G28" i="32"/>
  <c r="F28" i="32"/>
  <c r="E28" i="32"/>
  <c r="B26" i="33"/>
  <c r="C26" i="33" s="1"/>
  <c r="H26" i="33"/>
  <c r="A27" i="33"/>
  <c r="O97" i="31"/>
  <c r="P97" i="31" s="1"/>
  <c r="F25" i="33"/>
  <c r="E25" i="33"/>
  <c r="D25" i="33"/>
  <c r="G25" i="33"/>
  <c r="H29" i="32"/>
  <c r="A30" i="32"/>
  <c r="B29" i="32"/>
  <c r="C29" i="32" s="1"/>
  <c r="A28" i="33" l="1"/>
  <c r="H27" i="33"/>
  <c r="B27" i="33"/>
  <c r="C27" i="33" s="1"/>
  <c r="M119" i="32"/>
  <c r="N119" i="32" s="1"/>
  <c r="G29" i="32"/>
  <c r="F29" i="32"/>
  <c r="E29" i="32"/>
  <c r="D29" i="32"/>
  <c r="E26" i="31"/>
  <c r="D26" i="31"/>
  <c r="G26" i="31"/>
  <c r="F26" i="31"/>
  <c r="H27" i="31"/>
  <c r="B27" i="31"/>
  <c r="C27" i="31" s="1"/>
  <c r="A28" i="31"/>
  <c r="O98" i="31"/>
  <c r="P98" i="31" s="1"/>
  <c r="A31" i="32"/>
  <c r="H30" i="32"/>
  <c r="B30" i="32"/>
  <c r="C30" i="32" s="1"/>
  <c r="L58" i="33"/>
  <c r="M57" i="33"/>
  <c r="N57" i="33" s="1"/>
  <c r="O57" i="33" s="1"/>
  <c r="O28" i="31"/>
  <c r="P28" i="31" s="1"/>
  <c r="Q28" i="31" s="1"/>
  <c r="E26" i="33"/>
  <c r="G26" i="33"/>
  <c r="F26" i="33"/>
  <c r="D26" i="33"/>
  <c r="Q21" i="15"/>
  <c r="L21" i="15" l="1"/>
  <c r="M22" i="15" s="1"/>
  <c r="R22" i="15"/>
  <c r="F30" i="32"/>
  <c r="E30" i="32"/>
  <c r="D30" i="32"/>
  <c r="G30" i="32"/>
  <c r="M120" i="32"/>
  <c r="N120" i="32" s="1"/>
  <c r="D27" i="31"/>
  <c r="G27" i="31"/>
  <c r="F27" i="31"/>
  <c r="E27" i="31"/>
  <c r="L59" i="33"/>
  <c r="M58" i="33"/>
  <c r="N58" i="33" s="1"/>
  <c r="O58" i="33" s="1"/>
  <c r="B31" i="32"/>
  <c r="C31" i="32" s="1"/>
  <c r="H31" i="32"/>
  <c r="A32" i="32"/>
  <c r="F27" i="33"/>
  <c r="E27" i="33"/>
  <c r="D27" i="33"/>
  <c r="G27" i="33"/>
  <c r="O29" i="31"/>
  <c r="P29" i="31" s="1"/>
  <c r="Q29" i="31" s="1"/>
  <c r="B28" i="31"/>
  <c r="C28" i="31" s="1"/>
  <c r="A29" i="31"/>
  <c r="H28" i="31"/>
  <c r="O99" i="31"/>
  <c r="P99" i="31" s="1"/>
  <c r="B28" i="33"/>
  <c r="C28" i="33" s="1"/>
  <c r="H28" i="33"/>
  <c r="A29" i="33"/>
  <c r="AG114" i="7"/>
  <c r="AK114" i="7" s="1"/>
  <c r="AC114" i="7"/>
  <c r="Y114" i="7"/>
  <c r="U114" i="7"/>
  <c r="Q114" i="7"/>
  <c r="AG113" i="7"/>
  <c r="AK113" i="7" s="1"/>
  <c r="AC113" i="7"/>
  <c r="Y113" i="7"/>
  <c r="U113" i="7"/>
  <c r="Q113" i="7"/>
  <c r="AG112" i="7"/>
  <c r="AK112" i="7" s="1"/>
  <c r="AC112" i="7"/>
  <c r="Y112" i="7"/>
  <c r="U112" i="7"/>
  <c r="Q112" i="7"/>
  <c r="AG111" i="7"/>
  <c r="AK111" i="7" s="1"/>
  <c r="AC111" i="7"/>
  <c r="Y111" i="7"/>
  <c r="U111" i="7"/>
  <c r="Q111" i="7"/>
  <c r="AG110" i="7"/>
  <c r="AK110" i="7" s="1"/>
  <c r="AC110" i="7"/>
  <c r="Y110" i="7"/>
  <c r="U110" i="7"/>
  <c r="Q110" i="7"/>
  <c r="AG109" i="7"/>
  <c r="AK109" i="7" s="1"/>
  <c r="AC109" i="7"/>
  <c r="Y109" i="7"/>
  <c r="U109" i="7"/>
  <c r="Q109" i="7"/>
  <c r="AG108" i="7"/>
  <c r="AK108" i="7" s="1"/>
  <c r="AC108" i="7"/>
  <c r="Y108" i="7"/>
  <c r="U108" i="7"/>
  <c r="Q108" i="7"/>
  <c r="AG107" i="7"/>
  <c r="AK107" i="7" s="1"/>
  <c r="AC107" i="7"/>
  <c r="Y107" i="7"/>
  <c r="U107" i="7"/>
  <c r="Q107" i="7"/>
  <c r="AG106" i="7"/>
  <c r="AK106" i="7" s="1"/>
  <c r="AC106" i="7"/>
  <c r="Y106" i="7"/>
  <c r="U106" i="7"/>
  <c r="Q106" i="7"/>
  <c r="AG105" i="7"/>
  <c r="AK105" i="7" s="1"/>
  <c r="AC105" i="7"/>
  <c r="Y105" i="7"/>
  <c r="U105" i="7"/>
  <c r="Q105" i="7"/>
  <c r="AG104" i="7"/>
  <c r="AK104" i="7" s="1"/>
  <c r="AC104" i="7"/>
  <c r="Y104" i="7"/>
  <c r="U104" i="7"/>
  <c r="Q104" i="7"/>
  <c r="AG103" i="7"/>
  <c r="AK103" i="7" s="1"/>
  <c r="AC103" i="7"/>
  <c r="Y103" i="7"/>
  <c r="U103" i="7"/>
  <c r="Q103" i="7"/>
  <c r="AG102" i="7"/>
  <c r="AC102" i="7"/>
  <c r="Y102" i="7"/>
  <c r="U102" i="7"/>
  <c r="Q102" i="7"/>
  <c r="AG101" i="7"/>
  <c r="AK101" i="7" s="1"/>
  <c r="AC101" i="7"/>
  <c r="Y101" i="7"/>
  <c r="U101" i="7"/>
  <c r="Q101" i="7"/>
  <c r="AG100" i="7"/>
  <c r="AK100" i="7" s="1"/>
  <c r="AC100" i="7"/>
  <c r="Y100" i="7"/>
  <c r="U100" i="7"/>
  <c r="Q100" i="7"/>
  <c r="AG99" i="7"/>
  <c r="AK99" i="7" s="1"/>
  <c r="AC99" i="7"/>
  <c r="Y99" i="7"/>
  <c r="U99" i="7"/>
  <c r="Q99" i="7"/>
  <c r="AG98" i="7"/>
  <c r="AK98" i="7" s="1"/>
  <c r="AC98" i="7"/>
  <c r="Y98" i="7"/>
  <c r="U98" i="7"/>
  <c r="Q98" i="7"/>
  <c r="AG97" i="7"/>
  <c r="AK97" i="7" s="1"/>
  <c r="AC97" i="7"/>
  <c r="Y97" i="7"/>
  <c r="U97" i="7"/>
  <c r="Q97" i="7"/>
  <c r="AG96" i="7"/>
  <c r="AK96" i="7" s="1"/>
  <c r="AC96" i="7"/>
  <c r="Y96" i="7"/>
  <c r="U96" i="7"/>
  <c r="Q96" i="7"/>
  <c r="AG95" i="7"/>
  <c r="AK95" i="7" s="1"/>
  <c r="AC95" i="7"/>
  <c r="Y95" i="7"/>
  <c r="U95" i="7"/>
  <c r="Q95" i="7"/>
  <c r="AG94" i="7"/>
  <c r="AK94" i="7" s="1"/>
  <c r="AC94" i="7"/>
  <c r="Y94" i="7"/>
  <c r="U94" i="7"/>
  <c r="Q94" i="7"/>
  <c r="AG93" i="7"/>
  <c r="AK93" i="7" s="1"/>
  <c r="AC93" i="7"/>
  <c r="Y93" i="7"/>
  <c r="U93" i="7"/>
  <c r="Q93" i="7"/>
  <c r="AG92" i="7"/>
  <c r="AK92" i="7" s="1"/>
  <c r="AC92" i="7"/>
  <c r="Y92" i="7"/>
  <c r="U92" i="7"/>
  <c r="Q92" i="7"/>
  <c r="AG91" i="7"/>
  <c r="AK91" i="7" s="1"/>
  <c r="AC91" i="7"/>
  <c r="Y91" i="7"/>
  <c r="U91" i="7"/>
  <c r="Q91" i="7"/>
  <c r="AG90" i="7"/>
  <c r="AK90" i="7" s="1"/>
  <c r="AC90" i="7"/>
  <c r="Y90" i="7"/>
  <c r="U90" i="7"/>
  <c r="Q90" i="7"/>
  <c r="AG89" i="7"/>
  <c r="AK89" i="7" s="1"/>
  <c r="AC89" i="7"/>
  <c r="Y89" i="7"/>
  <c r="U89" i="7"/>
  <c r="Q89" i="7"/>
  <c r="AG88" i="7"/>
  <c r="AK88" i="7" s="1"/>
  <c r="AC88" i="7"/>
  <c r="Y88" i="7"/>
  <c r="U88" i="7"/>
  <c r="Q88" i="7"/>
  <c r="AG87" i="7"/>
  <c r="AK87" i="7" s="1"/>
  <c r="AC87" i="7"/>
  <c r="Y87" i="7"/>
  <c r="U87" i="7"/>
  <c r="Q87" i="7"/>
  <c r="AG86" i="7"/>
  <c r="AK86" i="7" s="1"/>
  <c r="AC86" i="7"/>
  <c r="Y86" i="7"/>
  <c r="U86" i="7"/>
  <c r="Q86" i="7"/>
  <c r="AG85" i="7"/>
  <c r="AK85" i="7" s="1"/>
  <c r="AC85" i="7"/>
  <c r="Y85" i="7"/>
  <c r="U85" i="7"/>
  <c r="Q85" i="7"/>
  <c r="AG84" i="7"/>
  <c r="AK84" i="7" s="1"/>
  <c r="AC84" i="7"/>
  <c r="Y84" i="7"/>
  <c r="U84" i="7"/>
  <c r="Q84" i="7"/>
  <c r="AG83" i="7"/>
  <c r="AC83" i="7"/>
  <c r="Y83" i="7"/>
  <c r="U83" i="7"/>
  <c r="Q83" i="7"/>
  <c r="AG82" i="7"/>
  <c r="AK82" i="7" s="1"/>
  <c r="AC82" i="7"/>
  <c r="Y82" i="7"/>
  <c r="U82" i="7"/>
  <c r="Q82" i="7"/>
  <c r="AG81" i="7"/>
  <c r="AK81" i="7" s="1"/>
  <c r="AC81" i="7"/>
  <c r="Y81" i="7"/>
  <c r="U81" i="7"/>
  <c r="Q81" i="7"/>
  <c r="AG80" i="7"/>
  <c r="AK80" i="7" s="1"/>
  <c r="AC80" i="7"/>
  <c r="Y80" i="7"/>
  <c r="U80" i="7"/>
  <c r="Q80" i="7"/>
  <c r="AL5" i="7"/>
  <c r="AH5" i="7"/>
  <c r="AD5" i="7"/>
  <c r="Z5" i="7"/>
  <c r="V5" i="7"/>
  <c r="R5" i="7"/>
  <c r="A30" i="33" l="1"/>
  <c r="B29" i="33"/>
  <c r="C29" i="33" s="1"/>
  <c r="H29" i="33"/>
  <c r="M121" i="32"/>
  <c r="N121" i="32" s="1"/>
  <c r="E28" i="33"/>
  <c r="G28" i="33"/>
  <c r="D28" i="33"/>
  <c r="F28" i="33"/>
  <c r="O30" i="31"/>
  <c r="P30" i="31" s="1"/>
  <c r="Q30" i="31" s="1"/>
  <c r="R30" i="31" s="1"/>
  <c r="A30" i="31"/>
  <c r="B29" i="31"/>
  <c r="C29" i="31" s="1"/>
  <c r="H29" i="31"/>
  <c r="H32" i="32"/>
  <c r="B32" i="32"/>
  <c r="C32" i="32" s="1"/>
  <c r="A33" i="32"/>
  <c r="F31" i="32"/>
  <c r="G31" i="32"/>
  <c r="D31" i="32"/>
  <c r="E31" i="32"/>
  <c r="M59" i="33"/>
  <c r="N59" i="33" s="1"/>
  <c r="O59" i="33" s="1"/>
  <c r="L60" i="33"/>
  <c r="O100" i="31"/>
  <c r="P100" i="31" s="1"/>
  <c r="G28" i="31"/>
  <c r="F28" i="31"/>
  <c r="D28" i="31"/>
  <c r="E28" i="31"/>
  <c r="AK83" i="7"/>
  <c r="AK102" i="7"/>
  <c r="G32" i="32" l="1"/>
  <c r="F32" i="32"/>
  <c r="E32" i="32"/>
  <c r="D32" i="32"/>
  <c r="F29" i="31"/>
  <c r="G29" i="31"/>
  <c r="E29" i="31"/>
  <c r="D29" i="31"/>
  <c r="M122" i="32"/>
  <c r="N122" i="32" s="1"/>
  <c r="H30" i="31"/>
  <c r="B30" i="31"/>
  <c r="C30" i="31" s="1"/>
  <c r="A31" i="31"/>
  <c r="L61" i="33"/>
  <c r="M60" i="33"/>
  <c r="N60" i="33" s="1"/>
  <c r="O60" i="33" s="1"/>
  <c r="O101" i="31"/>
  <c r="P101" i="31" s="1"/>
  <c r="O32" i="31"/>
  <c r="O31" i="31"/>
  <c r="P31" i="31" s="1"/>
  <c r="Q31" i="31" s="1"/>
  <c r="F29" i="33"/>
  <c r="E29" i="33"/>
  <c r="D29" i="33"/>
  <c r="G29" i="33"/>
  <c r="A34" i="32"/>
  <c r="B33" i="32"/>
  <c r="C33" i="32" s="1"/>
  <c r="H33" i="32"/>
  <c r="B30" i="33"/>
  <c r="C30" i="33" s="1"/>
  <c r="H30" i="33"/>
  <c r="A31" i="33"/>
  <c r="C9" i="30"/>
  <c r="A32" i="33" l="1"/>
  <c r="H31" i="33"/>
  <c r="B31" i="33"/>
  <c r="C31" i="33" s="1"/>
  <c r="E30" i="33"/>
  <c r="F30" i="33"/>
  <c r="D30" i="33"/>
  <c r="G30" i="33"/>
  <c r="E30" i="31"/>
  <c r="D30" i="31"/>
  <c r="G30" i="31"/>
  <c r="F30" i="31"/>
  <c r="A32" i="31"/>
  <c r="B31" i="31"/>
  <c r="C31" i="31" s="1"/>
  <c r="H31" i="31"/>
  <c r="M61" i="33"/>
  <c r="N61" i="33" s="1"/>
  <c r="O61" i="33" s="1"/>
  <c r="L62" i="33"/>
  <c r="E33" i="32"/>
  <c r="D33" i="32"/>
  <c r="G33" i="32"/>
  <c r="F33" i="32"/>
  <c r="P33" i="31"/>
  <c r="P32" i="31"/>
  <c r="Q32" i="31" s="1"/>
  <c r="B34" i="32"/>
  <c r="C34" i="32" s="1"/>
  <c r="H34" i="32"/>
  <c r="A35" i="32"/>
  <c r="O102" i="31"/>
  <c r="P102" i="31" s="1"/>
  <c r="M123" i="32"/>
  <c r="N123" i="32" s="1"/>
  <c r="AM5" i="7"/>
  <c r="AS5" i="7"/>
  <c r="AR5" i="7"/>
  <c r="AQ5" i="7"/>
  <c r="AP5" i="7"/>
  <c r="AO5" i="7"/>
  <c r="AN5" i="7"/>
  <c r="N6" i="7"/>
  <c r="D31" i="31" l="1"/>
  <c r="F31" i="31"/>
  <c r="E31" i="31"/>
  <c r="G31" i="31"/>
  <c r="A33" i="31"/>
  <c r="B32" i="31"/>
  <c r="C32" i="31" s="1"/>
  <c r="H32" i="31"/>
  <c r="M124" i="32"/>
  <c r="N124" i="32" s="1"/>
  <c r="O103" i="31"/>
  <c r="P103" i="31" s="1"/>
  <c r="F31" i="33"/>
  <c r="E31" i="33"/>
  <c r="D31" i="33"/>
  <c r="G31" i="33"/>
  <c r="G34" i="32"/>
  <c r="F34" i="32"/>
  <c r="E34" i="32"/>
  <c r="D34" i="32"/>
  <c r="A36" i="32"/>
  <c r="H35" i="32"/>
  <c r="B35" i="32"/>
  <c r="C35" i="32" s="1"/>
  <c r="Q33" i="31"/>
  <c r="M62" i="33"/>
  <c r="N62" i="33" s="1"/>
  <c r="O62" i="33" s="1"/>
  <c r="L63" i="33"/>
  <c r="B32" i="33"/>
  <c r="C32" i="33" s="1"/>
  <c r="H32" i="33"/>
  <c r="A33" i="33"/>
  <c r="Z6" i="7"/>
  <c r="AD6" i="7"/>
  <c r="AL6" i="7"/>
  <c r="AH6" i="7"/>
  <c r="R6" i="7"/>
  <c r="V6" i="7"/>
  <c r="AT5" i="7"/>
  <c r="Q34" i="31" l="1"/>
  <c r="Q35" i="31" s="1"/>
  <c r="Q36" i="31" s="1"/>
  <c r="R33" i="31"/>
  <c r="B33" i="31"/>
  <c r="C33" i="31" s="1"/>
  <c r="H33" i="31"/>
  <c r="A34" i="31"/>
  <c r="G32" i="31"/>
  <c r="F32" i="31"/>
  <c r="E32" i="31"/>
  <c r="D32" i="31"/>
  <c r="E32" i="33"/>
  <c r="G32" i="33"/>
  <c r="F32" i="33"/>
  <c r="D32" i="33"/>
  <c r="O104" i="31"/>
  <c r="P104" i="31" s="1"/>
  <c r="G35" i="32"/>
  <c r="F35" i="32"/>
  <c r="E35" i="32"/>
  <c r="D35" i="32"/>
  <c r="A34" i="33"/>
  <c r="H33" i="33"/>
  <c r="B33" i="33"/>
  <c r="C33" i="33" s="1"/>
  <c r="L64" i="33"/>
  <c r="M63" i="33"/>
  <c r="N63" i="33" s="1"/>
  <c r="O63" i="33" s="1"/>
  <c r="A37" i="32"/>
  <c r="B36" i="32"/>
  <c r="C36" i="32" s="1"/>
  <c r="H36" i="32"/>
  <c r="M125" i="32"/>
  <c r="N125" i="32" s="1"/>
  <c r="AM6" i="7"/>
  <c r="AS6" i="7"/>
  <c r="AR6" i="7"/>
  <c r="AQ6" i="7"/>
  <c r="AP6" i="7"/>
  <c r="AO6" i="7"/>
  <c r="Q37" i="31" l="1"/>
  <c r="Q38" i="31" s="1"/>
  <c r="Q39" i="31" s="1"/>
  <c r="R36" i="31"/>
  <c r="D36" i="32"/>
  <c r="F36" i="32"/>
  <c r="E36" i="32"/>
  <c r="G36" i="32"/>
  <c r="H37" i="32"/>
  <c r="A38" i="32"/>
  <c r="B37" i="32"/>
  <c r="C37" i="32" s="1"/>
  <c r="B34" i="33"/>
  <c r="C34" i="33" s="1"/>
  <c r="H34" i="33"/>
  <c r="A35" i="33"/>
  <c r="A35" i="31"/>
  <c r="B34" i="31"/>
  <c r="C34" i="31" s="1"/>
  <c r="H34" i="31"/>
  <c r="M64" i="33"/>
  <c r="N64" i="33" s="1"/>
  <c r="O64" i="33" s="1"/>
  <c r="L65" i="33"/>
  <c r="O105" i="31"/>
  <c r="P105" i="31" s="1"/>
  <c r="M126" i="32"/>
  <c r="N126" i="32" s="1"/>
  <c r="F33" i="33"/>
  <c r="E33" i="33"/>
  <c r="D33" i="33"/>
  <c r="G33" i="33"/>
  <c r="F33" i="31"/>
  <c r="D33" i="31"/>
  <c r="E33" i="31"/>
  <c r="G33" i="31"/>
  <c r="AN6" i="7"/>
  <c r="AT6" i="7" s="1"/>
  <c r="Q40" i="31" l="1"/>
  <c r="Q41" i="31" s="1"/>
  <c r="Q42" i="31" s="1"/>
  <c r="R39" i="31"/>
  <c r="F34" i="31"/>
  <c r="G34" i="31"/>
  <c r="E34" i="31"/>
  <c r="D34" i="31"/>
  <c r="E34" i="33"/>
  <c r="D34" i="33"/>
  <c r="F34" i="33"/>
  <c r="G34" i="33"/>
  <c r="L66" i="33"/>
  <c r="M65" i="33"/>
  <c r="N65" i="33" s="1"/>
  <c r="O65" i="33" s="1"/>
  <c r="A39" i="32"/>
  <c r="H38" i="32"/>
  <c r="B38" i="32"/>
  <c r="C38" i="32" s="1"/>
  <c r="B35" i="31"/>
  <c r="C35" i="31" s="1"/>
  <c r="H35" i="31"/>
  <c r="A36" i="31"/>
  <c r="G37" i="32"/>
  <c r="F37" i="32"/>
  <c r="E37" i="32"/>
  <c r="D37" i="32"/>
  <c r="M127" i="32"/>
  <c r="N127" i="32" s="1"/>
  <c r="H35" i="33"/>
  <c r="B35" i="33"/>
  <c r="C35" i="33" s="1"/>
  <c r="A36" i="33"/>
  <c r="O106" i="31"/>
  <c r="P106" i="31" s="1"/>
  <c r="N7" i="7"/>
  <c r="Q43" i="31" l="1"/>
  <c r="Q44" i="31" s="1"/>
  <c r="Q45" i="31" s="1"/>
  <c r="R42" i="31"/>
  <c r="F35" i="31"/>
  <c r="E35" i="31"/>
  <c r="D35" i="31"/>
  <c r="G35" i="31"/>
  <c r="F38" i="32"/>
  <c r="E38" i="32"/>
  <c r="D38" i="32"/>
  <c r="G38" i="32"/>
  <c r="B39" i="32"/>
  <c r="C39" i="32" s="1"/>
  <c r="H39" i="32"/>
  <c r="A40" i="32"/>
  <c r="E35" i="33"/>
  <c r="D35" i="33"/>
  <c r="G35" i="33"/>
  <c r="F35" i="33"/>
  <c r="M128" i="32"/>
  <c r="N128" i="32" s="1"/>
  <c r="O107" i="31"/>
  <c r="P107" i="31" s="1"/>
  <c r="A37" i="31"/>
  <c r="B36" i="31"/>
  <c r="C36" i="31" s="1"/>
  <c r="H36" i="31"/>
  <c r="H36" i="33"/>
  <c r="A37" i="33"/>
  <c r="B36" i="33"/>
  <c r="C36" i="33" s="1"/>
  <c r="L67" i="33"/>
  <c r="M66" i="33"/>
  <c r="N66" i="33" s="1"/>
  <c r="O66" i="33" s="1"/>
  <c r="Z7" i="7"/>
  <c r="AP7" i="7" s="1"/>
  <c r="AD7" i="7"/>
  <c r="AQ7" i="7" s="1"/>
  <c r="R7" i="7"/>
  <c r="AN7" i="7" s="1"/>
  <c r="AL7" i="7"/>
  <c r="AS7" i="7" s="1"/>
  <c r="AH7" i="7"/>
  <c r="AR7" i="7" s="1"/>
  <c r="V7" i="7"/>
  <c r="AO7" i="7" s="1"/>
  <c r="AM7" i="7"/>
  <c r="N8" i="7"/>
  <c r="Q46" i="31" l="1"/>
  <c r="Q47" i="31" s="1"/>
  <c r="Q48" i="31" s="1"/>
  <c r="R45" i="31"/>
  <c r="F36" i="31"/>
  <c r="E36" i="31"/>
  <c r="D36" i="31"/>
  <c r="G36" i="31"/>
  <c r="B37" i="31"/>
  <c r="C37" i="31" s="1"/>
  <c r="H37" i="31"/>
  <c r="A38" i="31"/>
  <c r="H40" i="32"/>
  <c r="A41" i="32"/>
  <c r="B40" i="32"/>
  <c r="C40" i="32" s="1"/>
  <c r="M129" i="32"/>
  <c r="N129" i="32" s="1"/>
  <c r="L68" i="33"/>
  <c r="M67" i="33"/>
  <c r="N67" i="33" s="1"/>
  <c r="O67" i="33" s="1"/>
  <c r="O108" i="31"/>
  <c r="P108" i="31" s="1"/>
  <c r="B37" i="33"/>
  <c r="C37" i="33" s="1"/>
  <c r="A38" i="33"/>
  <c r="H37" i="33"/>
  <c r="G36" i="33"/>
  <c r="F36" i="33"/>
  <c r="E36" i="33"/>
  <c r="D36" i="33"/>
  <c r="F39" i="32"/>
  <c r="G39" i="32"/>
  <c r="E39" i="32"/>
  <c r="D39" i="32"/>
  <c r="AD8" i="7"/>
  <c r="AQ8" i="7" s="1"/>
  <c r="AL8" i="7"/>
  <c r="AS8" i="7" s="1"/>
  <c r="AH8" i="7"/>
  <c r="AR8" i="7" s="1"/>
  <c r="R8" i="7"/>
  <c r="AN8" i="7" s="1"/>
  <c r="Z8" i="7"/>
  <c r="AP8" i="7" s="1"/>
  <c r="V8" i="7"/>
  <c r="AO8" i="7" s="1"/>
  <c r="N9" i="7"/>
  <c r="N10" i="7" s="1"/>
  <c r="AM8" i="7"/>
  <c r="AT7" i="7"/>
  <c r="Q49" i="31" l="1"/>
  <c r="Q50" i="31" s="1"/>
  <c r="Q51" i="31" s="1"/>
  <c r="R48" i="31"/>
  <c r="D37" i="31"/>
  <c r="G37" i="31"/>
  <c r="F37" i="31"/>
  <c r="E37" i="31"/>
  <c r="M130" i="32"/>
  <c r="N130" i="32" s="1"/>
  <c r="H38" i="31"/>
  <c r="A39" i="31"/>
  <c r="B38" i="31"/>
  <c r="C38" i="31" s="1"/>
  <c r="L69" i="33"/>
  <c r="M69" i="33" s="1"/>
  <c r="M68" i="33"/>
  <c r="N68" i="33" s="1"/>
  <c r="O68" i="33" s="1"/>
  <c r="A39" i="33"/>
  <c r="H38" i="33"/>
  <c r="B38" i="33"/>
  <c r="C38" i="33" s="1"/>
  <c r="G40" i="32"/>
  <c r="F40" i="32"/>
  <c r="E40" i="32"/>
  <c r="D40" i="32"/>
  <c r="O109" i="31"/>
  <c r="P109" i="31" s="1"/>
  <c r="F37" i="33"/>
  <c r="G37" i="33"/>
  <c r="E37" i="33"/>
  <c r="D37" i="33"/>
  <c r="A42" i="32"/>
  <c r="B41" i="32"/>
  <c r="C41" i="32" s="1"/>
  <c r="H41" i="32"/>
  <c r="AL10" i="7"/>
  <c r="AS10" i="7" s="1"/>
  <c r="AH10" i="7"/>
  <c r="AR10" i="7" s="1"/>
  <c r="R10" i="7"/>
  <c r="AN10" i="7" s="1"/>
  <c r="V10" i="7"/>
  <c r="AO10" i="7" s="1"/>
  <c r="Z10" i="7"/>
  <c r="AP10" i="7" s="1"/>
  <c r="AD10" i="7"/>
  <c r="AQ10" i="7" s="1"/>
  <c r="AD9" i="7"/>
  <c r="AQ9" i="7" s="1"/>
  <c r="AL9" i="7"/>
  <c r="AS9" i="7" s="1"/>
  <c r="AH9" i="7"/>
  <c r="AR9" i="7" s="1"/>
  <c r="R9" i="7"/>
  <c r="AN9" i="7" s="1"/>
  <c r="V9" i="7"/>
  <c r="AO9" i="7" s="1"/>
  <c r="Z9" i="7"/>
  <c r="AP9" i="7" s="1"/>
  <c r="AT8" i="7"/>
  <c r="AM10" i="7"/>
  <c r="AM9" i="7"/>
  <c r="N11" i="7"/>
  <c r="Q52" i="31" l="1"/>
  <c r="Q53" i="31" s="1"/>
  <c r="Q54" i="31" s="1"/>
  <c r="R51" i="31"/>
  <c r="M131" i="32"/>
  <c r="N131" i="32" s="1"/>
  <c r="O110" i="31"/>
  <c r="P110" i="31" s="1"/>
  <c r="H39" i="33"/>
  <c r="A40" i="33"/>
  <c r="B39" i="33"/>
  <c r="C39" i="33" s="1"/>
  <c r="F38" i="33"/>
  <c r="E38" i="33"/>
  <c r="D38" i="33"/>
  <c r="G38" i="33"/>
  <c r="E41" i="32"/>
  <c r="D41" i="32"/>
  <c r="G41" i="32"/>
  <c r="F41" i="32"/>
  <c r="N69" i="33"/>
  <c r="O69" i="33" s="1"/>
  <c r="B39" i="31"/>
  <c r="C39" i="31" s="1"/>
  <c r="A40" i="31"/>
  <c r="H39" i="31"/>
  <c r="B42" i="32"/>
  <c r="C42" i="32" s="1"/>
  <c r="H42" i="32"/>
  <c r="A43" i="32"/>
  <c r="F38" i="31"/>
  <c r="E38" i="31"/>
  <c r="D38" i="31"/>
  <c r="G38" i="31"/>
  <c r="AH11" i="7"/>
  <c r="AR11" i="7" s="1"/>
  <c r="V11" i="7"/>
  <c r="AO11" i="7" s="1"/>
  <c r="Z11" i="7"/>
  <c r="AP11" i="7" s="1"/>
  <c r="AL11" i="7"/>
  <c r="AS11" i="7" s="1"/>
  <c r="AD11" i="7"/>
  <c r="AQ11" i="7" s="1"/>
  <c r="R11" i="7"/>
  <c r="AN11" i="7" s="1"/>
  <c r="AT9" i="7"/>
  <c r="AT10" i="7"/>
  <c r="AM11" i="7"/>
  <c r="N12" i="7"/>
  <c r="Q55" i="31" l="1"/>
  <c r="Q56" i="31" s="1"/>
  <c r="Q57" i="31" s="1"/>
  <c r="R54" i="31"/>
  <c r="A44" i="32"/>
  <c r="H43" i="32"/>
  <c r="B43" i="32"/>
  <c r="C43" i="32" s="1"/>
  <c r="G42" i="32"/>
  <c r="E42" i="32"/>
  <c r="D42" i="32"/>
  <c r="F42" i="32"/>
  <c r="G39" i="33"/>
  <c r="D39" i="33"/>
  <c r="F39" i="33"/>
  <c r="E39" i="33"/>
  <c r="O111" i="31"/>
  <c r="P111" i="31" s="1"/>
  <c r="A41" i="31"/>
  <c r="B40" i="31"/>
  <c r="C40" i="31" s="1"/>
  <c r="H40" i="31"/>
  <c r="M132" i="32"/>
  <c r="N132" i="32" s="1"/>
  <c r="B40" i="33"/>
  <c r="C40" i="33" s="1"/>
  <c r="A41" i="33"/>
  <c r="H40" i="33"/>
  <c r="F39" i="31"/>
  <c r="D39" i="31"/>
  <c r="G39" i="31"/>
  <c r="E39" i="31"/>
  <c r="V12" i="7"/>
  <c r="AO12" i="7" s="1"/>
  <c r="Z12" i="7"/>
  <c r="AP12" i="7" s="1"/>
  <c r="AL12" i="7"/>
  <c r="AS12" i="7" s="1"/>
  <c r="AD12" i="7"/>
  <c r="AQ12" i="7" s="1"/>
  <c r="AH12" i="7"/>
  <c r="AR12" i="7" s="1"/>
  <c r="R12" i="7"/>
  <c r="AN12" i="7" s="1"/>
  <c r="AM12" i="7"/>
  <c r="AT11" i="7"/>
  <c r="N13" i="7"/>
  <c r="Q58" i="31" l="1"/>
  <c r="Q59" i="31" s="1"/>
  <c r="Q60" i="31" s="1"/>
  <c r="R57" i="31"/>
  <c r="B41" i="31"/>
  <c r="C41" i="31" s="1"/>
  <c r="H41" i="31"/>
  <c r="A42" i="31"/>
  <c r="A42" i="33"/>
  <c r="B41" i="33"/>
  <c r="C41" i="33" s="1"/>
  <c r="H41" i="33"/>
  <c r="O112" i="31"/>
  <c r="P112" i="31" s="1"/>
  <c r="G43" i="32"/>
  <c r="F43" i="32"/>
  <c r="E43" i="32"/>
  <c r="D43" i="32"/>
  <c r="D40" i="33"/>
  <c r="G40" i="33"/>
  <c r="F40" i="33"/>
  <c r="E40" i="33"/>
  <c r="F40" i="31"/>
  <c r="G40" i="31"/>
  <c r="E40" i="31"/>
  <c r="D40" i="31"/>
  <c r="M133" i="32"/>
  <c r="N133" i="32" s="1"/>
  <c r="A45" i="32"/>
  <c r="B44" i="32"/>
  <c r="C44" i="32" s="1"/>
  <c r="H44" i="32"/>
  <c r="Z13" i="7"/>
  <c r="AP13" i="7" s="1"/>
  <c r="AD13" i="7"/>
  <c r="AQ13" i="7" s="1"/>
  <c r="AL13" i="7"/>
  <c r="AS13" i="7" s="1"/>
  <c r="V13" i="7"/>
  <c r="AO13" i="7" s="1"/>
  <c r="AH13" i="7"/>
  <c r="AR13" i="7" s="1"/>
  <c r="R13" i="7"/>
  <c r="AN13" i="7" s="1"/>
  <c r="AM13" i="7"/>
  <c r="AT12" i="7"/>
  <c r="N14" i="7"/>
  <c r="Q61" i="31" l="1"/>
  <c r="Q62" i="31" s="1"/>
  <c r="Q63" i="31" s="1"/>
  <c r="R60" i="31"/>
  <c r="D44" i="32"/>
  <c r="G44" i="32"/>
  <c r="F44" i="32"/>
  <c r="E44" i="32"/>
  <c r="O113" i="31"/>
  <c r="P113" i="31" s="1"/>
  <c r="G41" i="33"/>
  <c r="F41" i="33"/>
  <c r="E41" i="33"/>
  <c r="D41" i="33"/>
  <c r="B42" i="33"/>
  <c r="C42" i="33" s="1"/>
  <c r="H42" i="33"/>
  <c r="A43" i="33"/>
  <c r="B42" i="31"/>
  <c r="C42" i="31" s="1"/>
  <c r="A43" i="31"/>
  <c r="H42" i="31"/>
  <c r="M134" i="32"/>
  <c r="N134" i="32" s="1"/>
  <c r="H45" i="32"/>
  <c r="A46" i="32"/>
  <c r="B45" i="32"/>
  <c r="C45" i="32" s="1"/>
  <c r="F41" i="31"/>
  <c r="D41" i="31"/>
  <c r="G41" i="31"/>
  <c r="E41" i="31"/>
  <c r="Z14" i="7"/>
  <c r="AP14" i="7" s="1"/>
  <c r="AD14" i="7"/>
  <c r="AQ14" i="7" s="1"/>
  <c r="AL14" i="7"/>
  <c r="AS14" i="7" s="1"/>
  <c r="AH14" i="7"/>
  <c r="AR14" i="7" s="1"/>
  <c r="V14" i="7"/>
  <c r="AO14" i="7" s="1"/>
  <c r="R14" i="7"/>
  <c r="AN14" i="7" s="1"/>
  <c r="AM14" i="7"/>
  <c r="AT13" i="7"/>
  <c r="N15" i="7"/>
  <c r="Q64" i="31" l="1"/>
  <c r="Q65" i="31" s="1"/>
  <c r="Q66" i="31" s="1"/>
  <c r="R63" i="31"/>
  <c r="F42" i="31"/>
  <c r="E42" i="31"/>
  <c r="D42" i="31"/>
  <c r="G42" i="31"/>
  <c r="O114" i="31"/>
  <c r="P114" i="31" s="1"/>
  <c r="G45" i="32"/>
  <c r="F45" i="32"/>
  <c r="D45" i="32"/>
  <c r="E45" i="32"/>
  <c r="E42" i="33"/>
  <c r="G42" i="33"/>
  <c r="F42" i="33"/>
  <c r="D42" i="33"/>
  <c r="H43" i="33"/>
  <c r="B43" i="33"/>
  <c r="C43" i="33" s="1"/>
  <c r="A44" i="33"/>
  <c r="B43" i="31"/>
  <c r="C43" i="31" s="1"/>
  <c r="H43" i="31"/>
  <c r="A44" i="31"/>
  <c r="A47" i="32"/>
  <c r="H46" i="32"/>
  <c r="B46" i="32"/>
  <c r="C46" i="32" s="1"/>
  <c r="M135" i="32"/>
  <c r="N135" i="32" s="1"/>
  <c r="Z15" i="7"/>
  <c r="AP15" i="7" s="1"/>
  <c r="AD15" i="7"/>
  <c r="AQ15" i="7" s="1"/>
  <c r="AL15" i="7"/>
  <c r="AS15" i="7" s="1"/>
  <c r="AH15" i="7"/>
  <c r="AR15" i="7" s="1"/>
  <c r="R15" i="7"/>
  <c r="AN15" i="7" s="1"/>
  <c r="V15" i="7"/>
  <c r="AO15" i="7" s="1"/>
  <c r="AT14" i="7"/>
  <c r="AM15" i="7"/>
  <c r="N16" i="7"/>
  <c r="Q67" i="31" l="1"/>
  <c r="Q68" i="31" s="1"/>
  <c r="Q69" i="31" s="1"/>
  <c r="R66" i="31"/>
  <c r="F46" i="32"/>
  <c r="E46" i="32"/>
  <c r="D46" i="32"/>
  <c r="G46" i="32"/>
  <c r="B47" i="32"/>
  <c r="C47" i="32" s="1"/>
  <c r="H47" i="32"/>
  <c r="A48" i="32"/>
  <c r="O115" i="31"/>
  <c r="P115" i="31" s="1"/>
  <c r="B44" i="31"/>
  <c r="C44" i="31" s="1"/>
  <c r="A45" i="31"/>
  <c r="H44" i="31"/>
  <c r="E43" i="33"/>
  <c r="D43" i="33"/>
  <c r="G43" i="33"/>
  <c r="F43" i="33"/>
  <c r="E43" i="31"/>
  <c r="F43" i="31"/>
  <c r="D43" i="31"/>
  <c r="G43" i="31"/>
  <c r="M136" i="32"/>
  <c r="N136" i="32" s="1"/>
  <c r="H44" i="33"/>
  <c r="A45" i="33"/>
  <c r="B44" i="33"/>
  <c r="C44" i="33" s="1"/>
  <c r="AD16" i="7"/>
  <c r="AQ16" i="7" s="1"/>
  <c r="AL16" i="7"/>
  <c r="AS16" i="7" s="1"/>
  <c r="AH16" i="7"/>
  <c r="AR16" i="7" s="1"/>
  <c r="R16" i="7"/>
  <c r="AN16" i="7" s="1"/>
  <c r="Z16" i="7"/>
  <c r="AP16" i="7" s="1"/>
  <c r="V16" i="7"/>
  <c r="AO16" i="7" s="1"/>
  <c r="AT15" i="7"/>
  <c r="AM16" i="7"/>
  <c r="N17" i="7"/>
  <c r="Q70" i="31" l="1"/>
  <c r="Q71" i="31" s="1"/>
  <c r="Q72" i="31" s="1"/>
  <c r="R69" i="31"/>
  <c r="F47" i="32"/>
  <c r="G47" i="32"/>
  <c r="E47" i="32"/>
  <c r="D47" i="32"/>
  <c r="B45" i="33"/>
  <c r="C45" i="33" s="1"/>
  <c r="A46" i="33"/>
  <c r="H45" i="33"/>
  <c r="O116" i="31"/>
  <c r="P116" i="31" s="1"/>
  <c r="B45" i="31"/>
  <c r="C45" i="31" s="1"/>
  <c r="H45" i="31"/>
  <c r="A46" i="31"/>
  <c r="H48" i="32"/>
  <c r="B48" i="32"/>
  <c r="C48" i="32" s="1"/>
  <c r="A49" i="32"/>
  <c r="M137" i="32"/>
  <c r="N137" i="32" s="1"/>
  <c r="F44" i="31"/>
  <c r="E44" i="31"/>
  <c r="D44" i="31"/>
  <c r="G44" i="31"/>
  <c r="G44" i="33"/>
  <c r="F44" i="33"/>
  <c r="D44" i="33"/>
  <c r="E44" i="33"/>
  <c r="AD17" i="7"/>
  <c r="AQ17" i="7" s="1"/>
  <c r="AL17" i="7"/>
  <c r="AS17" i="7" s="1"/>
  <c r="AH17" i="7"/>
  <c r="AR17" i="7" s="1"/>
  <c r="R17" i="7"/>
  <c r="AN17" i="7" s="1"/>
  <c r="V17" i="7"/>
  <c r="AO17" i="7" s="1"/>
  <c r="Z17" i="7"/>
  <c r="AP17" i="7" s="1"/>
  <c r="AM17" i="7"/>
  <c r="AT16" i="7"/>
  <c r="N18" i="7"/>
  <c r="Q73" i="31" l="1"/>
  <c r="Q74" i="31" s="1"/>
  <c r="Q75" i="31" s="1"/>
  <c r="R72" i="31"/>
  <c r="B46" i="31"/>
  <c r="C46" i="31" s="1"/>
  <c r="H46" i="31"/>
  <c r="A47" i="31"/>
  <c r="A50" i="32"/>
  <c r="B49" i="32"/>
  <c r="C49" i="32" s="1"/>
  <c r="H49" i="32"/>
  <c r="A47" i="33"/>
  <c r="B46" i="33"/>
  <c r="C46" i="33" s="1"/>
  <c r="H46" i="33"/>
  <c r="G48" i="32"/>
  <c r="F48" i="32"/>
  <c r="E48" i="32"/>
  <c r="D48" i="32"/>
  <c r="D45" i="31"/>
  <c r="G45" i="31"/>
  <c r="F45" i="31"/>
  <c r="E45" i="31"/>
  <c r="F45" i="33"/>
  <c r="G45" i="33"/>
  <c r="E45" i="33"/>
  <c r="D45" i="33"/>
  <c r="M138" i="32"/>
  <c r="N138" i="32" s="1"/>
  <c r="O117" i="31"/>
  <c r="P117" i="31" s="1"/>
  <c r="AL18" i="7"/>
  <c r="AS18" i="7" s="1"/>
  <c r="AH18" i="7"/>
  <c r="AR18" i="7" s="1"/>
  <c r="R18" i="7"/>
  <c r="AN18" i="7" s="1"/>
  <c r="V18" i="7"/>
  <c r="AO18" i="7" s="1"/>
  <c r="AD18" i="7"/>
  <c r="AQ18" i="7" s="1"/>
  <c r="Z18" i="7"/>
  <c r="AP18" i="7" s="1"/>
  <c r="AT17" i="7"/>
  <c r="AM18" i="7"/>
  <c r="N19" i="7"/>
  <c r="B28" i="25"/>
  <c r="B27" i="25"/>
  <c r="Q20" i="15"/>
  <c r="Q76" i="31" l="1"/>
  <c r="R75" i="31"/>
  <c r="R62" i="25"/>
  <c r="L20" i="15"/>
  <c r="M21" i="15" s="1"/>
  <c r="R21" i="15"/>
  <c r="E49" i="32"/>
  <c r="D49" i="32"/>
  <c r="G49" i="32"/>
  <c r="F49" i="32"/>
  <c r="B50" i="32"/>
  <c r="C50" i="32" s="1"/>
  <c r="H50" i="32"/>
  <c r="A51" i="32"/>
  <c r="B47" i="31"/>
  <c r="C47" i="31" s="1"/>
  <c r="A48" i="31"/>
  <c r="H47" i="31"/>
  <c r="F46" i="33"/>
  <c r="E46" i="33"/>
  <c r="D46" i="33"/>
  <c r="G46" i="33"/>
  <c r="M139" i="32"/>
  <c r="N139" i="32" s="1"/>
  <c r="H47" i="33"/>
  <c r="B47" i="33"/>
  <c r="C47" i="33" s="1"/>
  <c r="A48" i="33"/>
  <c r="O118" i="31"/>
  <c r="P118" i="31" s="1"/>
  <c r="F46" i="31"/>
  <c r="E46" i="31"/>
  <c r="G46" i="31"/>
  <c r="D46" i="31"/>
  <c r="AH19" i="7"/>
  <c r="AR19" i="7" s="1"/>
  <c r="V19" i="7"/>
  <c r="Z19" i="7"/>
  <c r="AP19" i="7" s="1"/>
  <c r="R19" i="7"/>
  <c r="AN19" i="7" s="1"/>
  <c r="AL19" i="7"/>
  <c r="AS19" i="7" s="1"/>
  <c r="AD19" i="7"/>
  <c r="AQ19" i="7" s="1"/>
  <c r="AM19" i="7"/>
  <c r="AT18" i="7"/>
  <c r="AO19" i="7"/>
  <c r="N20" i="7"/>
  <c r="Q36" i="19"/>
  <c r="L36" i="19" s="1"/>
  <c r="Q37" i="19"/>
  <c r="L37" i="19" s="1"/>
  <c r="Q38" i="19"/>
  <c r="L38" i="19" s="1"/>
  <c r="Q39" i="19"/>
  <c r="L39" i="19" s="1"/>
  <c r="Q40" i="19"/>
  <c r="L40" i="19" s="1"/>
  <c r="Q41" i="19"/>
  <c r="L41" i="19" s="1"/>
  <c r="Q42" i="19"/>
  <c r="L42" i="19" s="1"/>
  <c r="Q43" i="19"/>
  <c r="L43" i="19" s="1"/>
  <c r="Q44" i="19"/>
  <c r="L44" i="19" s="1"/>
  <c r="Q77" i="31" l="1"/>
  <c r="R76" i="31"/>
  <c r="G50" i="32"/>
  <c r="F50" i="32"/>
  <c r="E50" i="32"/>
  <c r="D50" i="32"/>
  <c r="O119" i="31"/>
  <c r="P119" i="31" s="1"/>
  <c r="M140" i="32"/>
  <c r="N140" i="32" s="1"/>
  <c r="B48" i="33"/>
  <c r="C48" i="33" s="1"/>
  <c r="H48" i="33"/>
  <c r="A49" i="33"/>
  <c r="D47" i="31"/>
  <c r="F47" i="31"/>
  <c r="G47" i="31"/>
  <c r="E47" i="31"/>
  <c r="G47" i="33"/>
  <c r="D47" i="33"/>
  <c r="F47" i="33"/>
  <c r="E47" i="33"/>
  <c r="A52" i="32"/>
  <c r="B51" i="32"/>
  <c r="C51" i="32" s="1"/>
  <c r="H51" i="32"/>
  <c r="A49" i="31"/>
  <c r="H48" i="31"/>
  <c r="B48" i="31"/>
  <c r="C48" i="31" s="1"/>
  <c r="V20" i="7"/>
  <c r="Z20" i="7"/>
  <c r="AP20" i="7" s="1"/>
  <c r="R20" i="7"/>
  <c r="AN20" i="7" s="1"/>
  <c r="AH20" i="7"/>
  <c r="AR20" i="7" s="1"/>
  <c r="AL20" i="7"/>
  <c r="AS20" i="7" s="1"/>
  <c r="AD20" i="7"/>
  <c r="AQ20" i="7" s="1"/>
  <c r="AM20" i="7"/>
  <c r="AT19" i="7"/>
  <c r="AO20" i="7"/>
  <c r="N21" i="7"/>
  <c r="A404" i="18"/>
  <c r="Q78" i="31" l="1"/>
  <c r="R77" i="31"/>
  <c r="B49" i="31"/>
  <c r="C49" i="31" s="1"/>
  <c r="H49" i="31"/>
  <c r="A50" i="31"/>
  <c r="M141" i="32"/>
  <c r="N141" i="32" s="1"/>
  <c r="O120" i="31"/>
  <c r="P120" i="31" s="1"/>
  <c r="A53" i="32"/>
  <c r="B52" i="32"/>
  <c r="C52" i="32" s="1"/>
  <c r="H52" i="32"/>
  <c r="A50" i="33"/>
  <c r="B49" i="33"/>
  <c r="C49" i="33" s="1"/>
  <c r="H49" i="33"/>
  <c r="G51" i="32"/>
  <c r="F51" i="32"/>
  <c r="E51" i="32"/>
  <c r="D51" i="32"/>
  <c r="F48" i="31"/>
  <c r="E48" i="31"/>
  <c r="D48" i="31"/>
  <c r="G48" i="31"/>
  <c r="D48" i="33"/>
  <c r="G48" i="33"/>
  <c r="F48" i="33"/>
  <c r="E48" i="33"/>
  <c r="Z21" i="7"/>
  <c r="AP21" i="7" s="1"/>
  <c r="AD21" i="7"/>
  <c r="AQ21" i="7" s="1"/>
  <c r="AL21" i="7"/>
  <c r="AS21" i="7" s="1"/>
  <c r="R21" i="7"/>
  <c r="AN21" i="7" s="1"/>
  <c r="AH21" i="7"/>
  <c r="AR21" i="7" s="1"/>
  <c r="V21" i="7"/>
  <c r="AO21" i="7" s="1"/>
  <c r="AT20" i="7"/>
  <c r="AM21" i="7"/>
  <c r="N22" i="7"/>
  <c r="BB6" i="18"/>
  <c r="Q79" i="31" l="1"/>
  <c r="R78" i="31"/>
  <c r="G49" i="33"/>
  <c r="F49" i="33"/>
  <c r="E49" i="33"/>
  <c r="D49" i="33"/>
  <c r="M142" i="32"/>
  <c r="N142" i="32" s="1"/>
  <c r="B50" i="33"/>
  <c r="C50" i="33" s="1"/>
  <c r="H50" i="33"/>
  <c r="A51" i="33"/>
  <c r="B50" i="31"/>
  <c r="C50" i="31" s="1"/>
  <c r="A51" i="31"/>
  <c r="H50" i="31"/>
  <c r="H53" i="32"/>
  <c r="A54" i="32"/>
  <c r="B53" i="32"/>
  <c r="C53" i="32" s="1"/>
  <c r="O121" i="31"/>
  <c r="P121" i="31" s="1"/>
  <c r="D52" i="32"/>
  <c r="G52" i="32"/>
  <c r="F52" i="32"/>
  <c r="E52" i="32"/>
  <c r="D49" i="31"/>
  <c r="E49" i="31"/>
  <c r="F49" i="31"/>
  <c r="G49" i="31"/>
  <c r="Z22" i="7"/>
  <c r="AP22" i="7" s="1"/>
  <c r="AD22" i="7"/>
  <c r="AQ22" i="7" s="1"/>
  <c r="AL22" i="7"/>
  <c r="AS22" i="7" s="1"/>
  <c r="AH22" i="7"/>
  <c r="AR22" i="7" s="1"/>
  <c r="R22" i="7"/>
  <c r="AN22" i="7" s="1"/>
  <c r="V22" i="7"/>
  <c r="AO22" i="7" s="1"/>
  <c r="AT21" i="7"/>
  <c r="AM22" i="7"/>
  <c r="N23" i="7"/>
  <c r="Q80" i="31" l="1"/>
  <c r="R79" i="31"/>
  <c r="E50" i="33"/>
  <c r="G50" i="33"/>
  <c r="F50" i="33"/>
  <c r="D50" i="33"/>
  <c r="M143" i="32"/>
  <c r="N143" i="32" s="1"/>
  <c r="L144" i="32"/>
  <c r="A52" i="31"/>
  <c r="H51" i="31"/>
  <c r="B51" i="31"/>
  <c r="C51" i="31" s="1"/>
  <c r="G53" i="32"/>
  <c r="F53" i="32"/>
  <c r="E53" i="32"/>
  <c r="D53" i="32"/>
  <c r="G50" i="31"/>
  <c r="F50" i="31"/>
  <c r="E50" i="31"/>
  <c r="D50" i="31"/>
  <c r="A55" i="32"/>
  <c r="H54" i="32"/>
  <c r="B54" i="32"/>
  <c r="C54" i="32" s="1"/>
  <c r="O122" i="31"/>
  <c r="P122" i="31" s="1"/>
  <c r="H51" i="33"/>
  <c r="B51" i="33"/>
  <c r="C51" i="33" s="1"/>
  <c r="A52" i="33"/>
  <c r="Z23" i="7"/>
  <c r="AD23" i="7"/>
  <c r="AQ23" i="7" s="1"/>
  <c r="AL23" i="7"/>
  <c r="AS23" i="7" s="1"/>
  <c r="AH23" i="7"/>
  <c r="AR23" i="7" s="1"/>
  <c r="R23" i="7"/>
  <c r="AN23" i="7" s="1"/>
  <c r="V23" i="7"/>
  <c r="AO23" i="7" s="1"/>
  <c r="AT22" i="7"/>
  <c r="AM23" i="7"/>
  <c r="AP23" i="7"/>
  <c r="N24" i="7"/>
  <c r="B5" i="30"/>
  <c r="B6" i="30"/>
  <c r="H6" i="30" s="1"/>
  <c r="I6" i="30" s="1"/>
  <c r="B7" i="30"/>
  <c r="B8" i="30"/>
  <c r="C5" i="30" l="1"/>
  <c r="B4" i="30"/>
  <c r="C4" i="30" s="1"/>
  <c r="Q81" i="31"/>
  <c r="R80" i="31"/>
  <c r="C8" i="30"/>
  <c r="H8" i="30"/>
  <c r="I8" i="30" s="1"/>
  <c r="C7" i="30"/>
  <c r="H7" i="30"/>
  <c r="I7" i="30" s="1"/>
  <c r="B52" i="31"/>
  <c r="C52" i="31" s="1"/>
  <c r="A53" i="31"/>
  <c r="H52" i="31"/>
  <c r="F54" i="32"/>
  <c r="E54" i="32"/>
  <c r="D54" i="32"/>
  <c r="G54" i="32"/>
  <c r="E51" i="33"/>
  <c r="D51" i="33"/>
  <c r="G51" i="33"/>
  <c r="F51" i="33"/>
  <c r="O123" i="31"/>
  <c r="P123" i="31" s="1"/>
  <c r="B55" i="32"/>
  <c r="C55" i="32" s="1"/>
  <c r="H55" i="32"/>
  <c r="A56" i="32"/>
  <c r="L145" i="32"/>
  <c r="M144" i="32"/>
  <c r="N144" i="32" s="1"/>
  <c r="H52" i="33"/>
  <c r="A53" i="33"/>
  <c r="B52" i="33"/>
  <c r="C52" i="33" s="1"/>
  <c r="G51" i="31"/>
  <c r="F51" i="31"/>
  <c r="D51" i="31"/>
  <c r="E51" i="31"/>
  <c r="H5" i="30"/>
  <c r="I5" i="30" s="1"/>
  <c r="AD24" i="7"/>
  <c r="AQ24" i="7" s="1"/>
  <c r="AL24" i="7"/>
  <c r="AS24" i="7" s="1"/>
  <c r="AH24" i="7"/>
  <c r="AR24" i="7" s="1"/>
  <c r="R24" i="7"/>
  <c r="AN24" i="7" s="1"/>
  <c r="V24" i="7"/>
  <c r="AO24" i="7" s="1"/>
  <c r="Z24" i="7"/>
  <c r="AP24" i="7" s="1"/>
  <c r="C6" i="30"/>
  <c r="AT23" i="7"/>
  <c r="AM24" i="7"/>
  <c r="N25" i="7"/>
  <c r="Q82" i="31" l="1"/>
  <c r="R81" i="31"/>
  <c r="B53" i="33"/>
  <c r="C53" i="33" s="1"/>
  <c r="H53" i="33"/>
  <c r="A54" i="33"/>
  <c r="O124" i="31"/>
  <c r="P124" i="31" s="1"/>
  <c r="H56" i="32"/>
  <c r="B56" i="32"/>
  <c r="C56" i="32" s="1"/>
  <c r="A57" i="32"/>
  <c r="G52" i="33"/>
  <c r="F52" i="33"/>
  <c r="E52" i="33"/>
  <c r="D52" i="33"/>
  <c r="A54" i="31"/>
  <c r="B53" i="31"/>
  <c r="C53" i="31" s="1"/>
  <c r="H53" i="31"/>
  <c r="F55" i="32"/>
  <c r="G55" i="32"/>
  <c r="E55" i="32"/>
  <c r="D55" i="32"/>
  <c r="M145" i="32"/>
  <c r="N145" i="32" s="1"/>
  <c r="L146" i="32"/>
  <c r="E52" i="31"/>
  <c r="G52" i="31"/>
  <c r="D52" i="31"/>
  <c r="F52" i="31"/>
  <c r="AD25" i="7"/>
  <c r="AQ25" i="7" s="1"/>
  <c r="AL25" i="7"/>
  <c r="AS25" i="7" s="1"/>
  <c r="AH25" i="7"/>
  <c r="AR25" i="7" s="1"/>
  <c r="R25" i="7"/>
  <c r="AN25" i="7" s="1"/>
  <c r="V25" i="7"/>
  <c r="AO25" i="7" s="1"/>
  <c r="Z25" i="7"/>
  <c r="AP25" i="7" s="1"/>
  <c r="AT24" i="7"/>
  <c r="AM25" i="7"/>
  <c r="N26" i="7"/>
  <c r="Q19" i="15"/>
  <c r="Q83" i="31" l="1"/>
  <c r="R82" i="31"/>
  <c r="R61" i="25"/>
  <c r="L19" i="15"/>
  <c r="M20" i="15" s="1"/>
  <c r="R20" i="15"/>
  <c r="G56" i="32"/>
  <c r="F56" i="32"/>
  <c r="E56" i="32"/>
  <c r="D56" i="32"/>
  <c r="B54" i="31"/>
  <c r="C54" i="31" s="1"/>
  <c r="H54" i="31"/>
  <c r="A55" i="31"/>
  <c r="O125" i="31"/>
  <c r="P125" i="31" s="1"/>
  <c r="L126" i="31"/>
  <c r="A58" i="32"/>
  <c r="B57" i="32"/>
  <c r="C57" i="32" s="1"/>
  <c r="H57" i="32"/>
  <c r="A55" i="33"/>
  <c r="B54" i="33"/>
  <c r="C54" i="33" s="1"/>
  <c r="H54" i="33"/>
  <c r="G53" i="31"/>
  <c r="F53" i="31"/>
  <c r="E53" i="31"/>
  <c r="D53" i="31"/>
  <c r="L147" i="32"/>
  <c r="M146" i="32"/>
  <c r="N146" i="32" s="1"/>
  <c r="D53" i="33"/>
  <c r="G53" i="33"/>
  <c r="F53" i="33"/>
  <c r="E53" i="33"/>
  <c r="AL26" i="7"/>
  <c r="AS26" i="7" s="1"/>
  <c r="AH26" i="7"/>
  <c r="AR26" i="7" s="1"/>
  <c r="R26" i="7"/>
  <c r="AN26" i="7" s="1"/>
  <c r="V26" i="7"/>
  <c r="AO26" i="7" s="1"/>
  <c r="Z26" i="7"/>
  <c r="AP26" i="7" s="1"/>
  <c r="AD26" i="7"/>
  <c r="AQ26" i="7" s="1"/>
  <c r="AT25" i="7"/>
  <c r="AM26" i="7"/>
  <c r="N27" i="7"/>
  <c r="Q84" i="31" l="1"/>
  <c r="R83" i="31"/>
  <c r="A56" i="31"/>
  <c r="B55" i="31"/>
  <c r="C55" i="31" s="1"/>
  <c r="H55" i="31"/>
  <c r="H55" i="33"/>
  <c r="A56" i="33"/>
  <c r="B55" i="33"/>
  <c r="C55" i="33" s="1"/>
  <c r="M147" i="32"/>
  <c r="N147" i="32" s="1"/>
  <c r="L148" i="32"/>
  <c r="E54" i="33"/>
  <c r="F54" i="33"/>
  <c r="D54" i="33"/>
  <c r="G54" i="33"/>
  <c r="E57" i="32"/>
  <c r="D57" i="32"/>
  <c r="G57" i="32"/>
  <c r="F57" i="32"/>
  <c r="B58" i="32"/>
  <c r="C58" i="32" s="1"/>
  <c r="H58" i="32"/>
  <c r="A59" i="32"/>
  <c r="E54" i="31"/>
  <c r="G54" i="31"/>
  <c r="D54" i="31"/>
  <c r="F54" i="31"/>
  <c r="L127" i="31"/>
  <c r="O126" i="31"/>
  <c r="P126" i="31" s="1"/>
  <c r="AH27" i="7"/>
  <c r="V27" i="7"/>
  <c r="AO27" i="7" s="1"/>
  <c r="Z27" i="7"/>
  <c r="AP27" i="7" s="1"/>
  <c r="AD27" i="7"/>
  <c r="AQ27" i="7" s="1"/>
  <c r="AL27" i="7"/>
  <c r="AS27" i="7" s="1"/>
  <c r="R27" i="7"/>
  <c r="AN27" i="7" s="1"/>
  <c r="AT26" i="7"/>
  <c r="AM27" i="7"/>
  <c r="AR27" i="7"/>
  <c r="N28" i="7"/>
  <c r="Q85" i="31" l="1"/>
  <c r="R84" i="31"/>
  <c r="A57" i="33"/>
  <c r="H56" i="33"/>
  <c r="B56" i="33"/>
  <c r="C56" i="33" s="1"/>
  <c r="F55" i="33"/>
  <c r="G55" i="33"/>
  <c r="E55" i="33"/>
  <c r="D55" i="33"/>
  <c r="A60" i="32"/>
  <c r="H59" i="32"/>
  <c r="B59" i="32"/>
  <c r="C59" i="32" s="1"/>
  <c r="L128" i="31"/>
  <c r="O127" i="31"/>
  <c r="P127" i="31" s="1"/>
  <c r="G55" i="31"/>
  <c r="F55" i="31"/>
  <c r="E55" i="31"/>
  <c r="D55" i="31"/>
  <c r="L149" i="32"/>
  <c r="M148" i="32"/>
  <c r="N148" i="32" s="1"/>
  <c r="G58" i="32"/>
  <c r="F58" i="32"/>
  <c r="E58" i="32"/>
  <c r="D58" i="32"/>
  <c r="B56" i="31"/>
  <c r="C56" i="31" s="1"/>
  <c r="H56" i="31"/>
  <c r="A57" i="31"/>
  <c r="V28" i="7"/>
  <c r="AO28" i="7" s="1"/>
  <c r="Z28" i="7"/>
  <c r="AP28" i="7" s="1"/>
  <c r="AH28" i="7"/>
  <c r="AR28" i="7" s="1"/>
  <c r="AD28" i="7"/>
  <c r="AQ28" i="7" s="1"/>
  <c r="AL28" i="7"/>
  <c r="AS28" i="7" s="1"/>
  <c r="R28" i="7"/>
  <c r="AN28" i="7" s="1"/>
  <c r="AT27" i="7"/>
  <c r="AM28" i="7"/>
  <c r="N29" i="7"/>
  <c r="Q1" i="30"/>
  <c r="Q18" i="15"/>
  <c r="Q68" i="25" l="1"/>
  <c r="Q86" i="31"/>
  <c r="R85" i="31"/>
  <c r="R60" i="25"/>
  <c r="L18" i="15"/>
  <c r="M19" i="15" s="1"/>
  <c r="R19" i="15"/>
  <c r="O128" i="31"/>
  <c r="P128" i="31" s="1"/>
  <c r="L129" i="31"/>
  <c r="G56" i="33"/>
  <c r="F56" i="33"/>
  <c r="E56" i="33"/>
  <c r="D56" i="33"/>
  <c r="A61" i="32"/>
  <c r="B60" i="32"/>
  <c r="C60" i="32" s="1"/>
  <c r="H60" i="32"/>
  <c r="G59" i="32"/>
  <c r="F59" i="32"/>
  <c r="E59" i="32"/>
  <c r="D59" i="32"/>
  <c r="E56" i="31"/>
  <c r="D56" i="31"/>
  <c r="G56" i="31"/>
  <c r="F56" i="31"/>
  <c r="A58" i="31"/>
  <c r="B57" i="31"/>
  <c r="C57" i="31" s="1"/>
  <c r="H57" i="31"/>
  <c r="M149" i="32"/>
  <c r="N149" i="32" s="1"/>
  <c r="L150" i="32"/>
  <c r="A58" i="33"/>
  <c r="B57" i="33"/>
  <c r="C57" i="33" s="1"/>
  <c r="H57" i="33"/>
  <c r="Z29" i="7"/>
  <c r="AP29" i="7" s="1"/>
  <c r="AD29" i="7"/>
  <c r="AQ29" i="7" s="1"/>
  <c r="AL29" i="7"/>
  <c r="AS29" i="7" s="1"/>
  <c r="AH29" i="7"/>
  <c r="AR29" i="7" s="1"/>
  <c r="V29" i="7"/>
  <c r="AO29" i="7" s="1"/>
  <c r="R29" i="7"/>
  <c r="AN29" i="7" s="1"/>
  <c r="AM29" i="7"/>
  <c r="AT28" i="7"/>
  <c r="N30" i="7"/>
  <c r="Q87" i="31" l="1"/>
  <c r="R86" i="31"/>
  <c r="D60" i="32"/>
  <c r="E60" i="32"/>
  <c r="G60" i="32"/>
  <c r="F60" i="32"/>
  <c r="B58" i="33"/>
  <c r="C58" i="33" s="1"/>
  <c r="H58" i="33"/>
  <c r="A59" i="33"/>
  <c r="H61" i="32"/>
  <c r="A62" i="32"/>
  <c r="B61" i="32"/>
  <c r="C61" i="32" s="1"/>
  <c r="G57" i="31"/>
  <c r="F57" i="31"/>
  <c r="E57" i="31"/>
  <c r="D57" i="31"/>
  <c r="B58" i="31"/>
  <c r="C58" i="31" s="1"/>
  <c r="A59" i="31"/>
  <c r="H58" i="31"/>
  <c r="O129" i="31"/>
  <c r="P129" i="31" s="1"/>
  <c r="L130" i="31"/>
  <c r="F57" i="33"/>
  <c r="D57" i="33"/>
  <c r="E57" i="33"/>
  <c r="G57" i="33"/>
  <c r="L151" i="32"/>
  <c r="M150" i="32"/>
  <c r="N150" i="32" s="1"/>
  <c r="Z30" i="7"/>
  <c r="AP30" i="7" s="1"/>
  <c r="AD30" i="7"/>
  <c r="AQ30" i="7" s="1"/>
  <c r="AL30" i="7"/>
  <c r="AS30" i="7" s="1"/>
  <c r="AH30" i="7"/>
  <c r="AR30" i="7" s="1"/>
  <c r="V30" i="7"/>
  <c r="AO30" i="7" s="1"/>
  <c r="R30" i="7"/>
  <c r="AN30" i="7" s="1"/>
  <c r="AM30" i="7"/>
  <c r="AT29" i="7"/>
  <c r="N31" i="7"/>
  <c r="G18" i="25"/>
  <c r="G17" i="25" s="1"/>
  <c r="L5" i="15"/>
  <c r="Q17" i="15"/>
  <c r="Q16" i="15"/>
  <c r="L16" i="15" s="1"/>
  <c r="Q15" i="15"/>
  <c r="L15" i="15" s="1"/>
  <c r="Q14" i="15"/>
  <c r="L14" i="15" s="1"/>
  <c r="Q13" i="15"/>
  <c r="L13" i="15" s="1"/>
  <c r="Q12" i="15"/>
  <c r="L12" i="15" s="1"/>
  <c r="Q11" i="15"/>
  <c r="L11" i="15" s="1"/>
  <c r="Q10" i="15"/>
  <c r="L10" i="15" s="1"/>
  <c r="Q9" i="15"/>
  <c r="L9" i="15" s="1"/>
  <c r="Q8" i="15"/>
  <c r="L8" i="15" s="1"/>
  <c r="Q7" i="15"/>
  <c r="Q6" i="15"/>
  <c r="L6" i="15" s="1"/>
  <c r="Q88" i="31" l="1"/>
  <c r="R87" i="31"/>
  <c r="R57" i="25"/>
  <c r="R58" i="25"/>
  <c r="R59" i="25"/>
  <c r="L17" i="15"/>
  <c r="M18" i="15" s="1"/>
  <c r="R18" i="15"/>
  <c r="M151" i="32"/>
  <c r="N151" i="32" s="1"/>
  <c r="L152" i="32"/>
  <c r="B59" i="33"/>
  <c r="C59" i="33" s="1"/>
  <c r="H59" i="33"/>
  <c r="A60" i="33"/>
  <c r="A60" i="31"/>
  <c r="B59" i="31"/>
  <c r="C59" i="31" s="1"/>
  <c r="H59" i="31"/>
  <c r="G58" i="33"/>
  <c r="F58" i="33"/>
  <c r="E58" i="33"/>
  <c r="D58" i="33"/>
  <c r="L131" i="31"/>
  <c r="O130" i="31"/>
  <c r="P130" i="31" s="1"/>
  <c r="E58" i="31"/>
  <c r="D58" i="31"/>
  <c r="G58" i="31"/>
  <c r="F58" i="31"/>
  <c r="G61" i="32"/>
  <c r="F61" i="32"/>
  <c r="E61" i="32"/>
  <c r="D61" i="32"/>
  <c r="A63" i="32"/>
  <c r="H62" i="32"/>
  <c r="B62" i="32"/>
  <c r="C62" i="32" s="1"/>
  <c r="Z31" i="7"/>
  <c r="AP31" i="7" s="1"/>
  <c r="AD31" i="7"/>
  <c r="AQ31" i="7" s="1"/>
  <c r="AL31" i="7"/>
  <c r="AS31" i="7" s="1"/>
  <c r="AH31" i="7"/>
  <c r="AR31" i="7" s="1"/>
  <c r="R31" i="7"/>
  <c r="AN31" i="7" s="1"/>
  <c r="V31" i="7"/>
  <c r="AO31" i="7" s="1"/>
  <c r="M7" i="15"/>
  <c r="AM31" i="7"/>
  <c r="AT30" i="7"/>
  <c r="N32" i="7"/>
  <c r="M9" i="15"/>
  <c r="M6" i="15"/>
  <c r="M8" i="15"/>
  <c r="M12" i="15"/>
  <c r="M11" i="15"/>
  <c r="M10" i="15"/>
  <c r="Q8" i="19"/>
  <c r="L8" i="19" s="1"/>
  <c r="Q89" i="31" l="1"/>
  <c r="R88" i="31"/>
  <c r="L132" i="31"/>
  <c r="O131" i="31"/>
  <c r="P131" i="31" s="1"/>
  <c r="B60" i="31"/>
  <c r="C60" i="31" s="1"/>
  <c r="A61" i="31"/>
  <c r="H60" i="31"/>
  <c r="D59" i="33"/>
  <c r="E59" i="33"/>
  <c r="G59" i="33"/>
  <c r="F59" i="33"/>
  <c r="B63" i="32"/>
  <c r="C63" i="32" s="1"/>
  <c r="H63" i="32"/>
  <c r="A64" i="32"/>
  <c r="H60" i="33"/>
  <c r="B60" i="33"/>
  <c r="C60" i="33" s="1"/>
  <c r="A61" i="33"/>
  <c r="L153" i="32"/>
  <c r="M152" i="32"/>
  <c r="N152" i="32" s="1"/>
  <c r="G59" i="31"/>
  <c r="F59" i="31"/>
  <c r="E59" i="31"/>
  <c r="D59" i="31"/>
  <c r="F62" i="32"/>
  <c r="E62" i="32"/>
  <c r="D62" i="32"/>
  <c r="G62" i="32"/>
  <c r="AD32" i="7"/>
  <c r="AQ32" i="7" s="1"/>
  <c r="AL32" i="7"/>
  <c r="AS32" i="7" s="1"/>
  <c r="AH32" i="7"/>
  <c r="AR32" i="7" s="1"/>
  <c r="R32" i="7"/>
  <c r="AN32" i="7" s="1"/>
  <c r="V32" i="7"/>
  <c r="AO32" i="7" s="1"/>
  <c r="Z32" i="7"/>
  <c r="AP32" i="7" s="1"/>
  <c r="AM32" i="7"/>
  <c r="AT31" i="7"/>
  <c r="N33" i="7"/>
  <c r="R33" i="7" s="1"/>
  <c r="Q7" i="19"/>
  <c r="L7" i="19" s="1"/>
  <c r="M7" i="19" s="1"/>
  <c r="M8" i="19" s="1"/>
  <c r="M13" i="15"/>
  <c r="Q90" i="31" l="1"/>
  <c r="R89" i="31"/>
  <c r="B61" i="33"/>
  <c r="C61" i="33" s="1"/>
  <c r="H61" i="33"/>
  <c r="A62" i="33"/>
  <c r="H64" i="32"/>
  <c r="B64" i="32"/>
  <c r="C64" i="32" s="1"/>
  <c r="A65" i="32"/>
  <c r="A62" i="31"/>
  <c r="H61" i="31"/>
  <c r="B61" i="31"/>
  <c r="C61" i="31" s="1"/>
  <c r="G60" i="33"/>
  <c r="E60" i="33"/>
  <c r="F60" i="33"/>
  <c r="D60" i="33"/>
  <c r="E60" i="31"/>
  <c r="D60" i="31"/>
  <c r="G60" i="31"/>
  <c r="F60" i="31"/>
  <c r="F63" i="32"/>
  <c r="G63" i="32"/>
  <c r="E63" i="32"/>
  <c r="D63" i="32"/>
  <c r="M153" i="32"/>
  <c r="N153" i="32" s="1"/>
  <c r="L154" i="32"/>
  <c r="O132" i="31"/>
  <c r="P132" i="31" s="1"/>
  <c r="L133" i="31"/>
  <c r="AD33" i="7"/>
  <c r="AQ33" i="7" s="1"/>
  <c r="AL33" i="7"/>
  <c r="AS33" i="7" s="1"/>
  <c r="AH33" i="7"/>
  <c r="AR33" i="7" s="1"/>
  <c r="V33" i="7"/>
  <c r="AO33" i="7" s="1"/>
  <c r="Z33" i="7"/>
  <c r="AP33" i="7" s="1"/>
  <c r="AT32" i="7"/>
  <c r="AM33" i="7"/>
  <c r="N34" i="7"/>
  <c r="AN33" i="7"/>
  <c r="Q91" i="31" l="1"/>
  <c r="R90" i="31"/>
  <c r="G64" i="32"/>
  <c r="F64" i="32"/>
  <c r="E64" i="32"/>
  <c r="D64" i="32"/>
  <c r="A66" i="32"/>
  <c r="B65" i="32"/>
  <c r="C65" i="32" s="1"/>
  <c r="H65" i="32"/>
  <c r="A63" i="33"/>
  <c r="B62" i="33"/>
  <c r="C62" i="33" s="1"/>
  <c r="H62" i="33"/>
  <c r="B62" i="31"/>
  <c r="C62" i="31" s="1"/>
  <c r="H62" i="31"/>
  <c r="A63" i="31"/>
  <c r="L155" i="32"/>
  <c r="M154" i="32"/>
  <c r="N154" i="32" s="1"/>
  <c r="O133" i="31"/>
  <c r="P133" i="31" s="1"/>
  <c r="L134" i="31"/>
  <c r="G61" i="31"/>
  <c r="F61" i="31"/>
  <c r="E61" i="31"/>
  <c r="D61" i="31"/>
  <c r="F61" i="33"/>
  <c r="E61" i="33"/>
  <c r="D61" i="33"/>
  <c r="G61" i="33"/>
  <c r="AL34" i="7"/>
  <c r="AS34" i="7" s="1"/>
  <c r="AH34" i="7"/>
  <c r="AR34" i="7" s="1"/>
  <c r="R34" i="7"/>
  <c r="AN34" i="7" s="1"/>
  <c r="V34" i="7"/>
  <c r="AO34" i="7" s="1"/>
  <c r="Z34" i="7"/>
  <c r="AP34" i="7" s="1"/>
  <c r="AD34" i="7"/>
  <c r="AQ34" i="7" s="1"/>
  <c r="AT33" i="7"/>
  <c r="AM34" i="7"/>
  <c r="N35" i="7"/>
  <c r="T21" i="25"/>
  <c r="B26" i="25"/>
  <c r="B25" i="25"/>
  <c r="B24" i="25"/>
  <c r="B23" i="25"/>
  <c r="B22" i="25"/>
  <c r="B21" i="25"/>
  <c r="B20" i="25"/>
  <c r="B19" i="25"/>
  <c r="B18" i="25"/>
  <c r="M17" i="15"/>
  <c r="Q92" i="31" l="1"/>
  <c r="R91" i="31"/>
  <c r="M155" i="32"/>
  <c r="N155" i="32" s="1"/>
  <c r="L156" i="32"/>
  <c r="E65" i="32"/>
  <c r="D65" i="32"/>
  <c r="G65" i="32"/>
  <c r="F65" i="32"/>
  <c r="A64" i="31"/>
  <c r="B63" i="31"/>
  <c r="C63" i="31" s="1"/>
  <c r="H63" i="31"/>
  <c r="E62" i="31"/>
  <c r="D62" i="31"/>
  <c r="G62" i="31"/>
  <c r="F62" i="31"/>
  <c r="H63" i="33"/>
  <c r="A64" i="33"/>
  <c r="B63" i="33"/>
  <c r="C63" i="33" s="1"/>
  <c r="B66" i="32"/>
  <c r="C66" i="32" s="1"/>
  <c r="H66" i="32"/>
  <c r="A67" i="32"/>
  <c r="L135" i="31"/>
  <c r="O134" i="31"/>
  <c r="P134" i="31" s="1"/>
  <c r="E62" i="33"/>
  <c r="D62" i="33"/>
  <c r="G62" i="33"/>
  <c r="F62" i="33"/>
  <c r="AH35" i="7"/>
  <c r="V35" i="7"/>
  <c r="Z35" i="7"/>
  <c r="AP35" i="7" s="1"/>
  <c r="AD35" i="7"/>
  <c r="AQ35" i="7" s="1"/>
  <c r="AL35" i="7"/>
  <c r="AS35" i="7" s="1"/>
  <c r="R35" i="7"/>
  <c r="AN35" i="7" s="1"/>
  <c r="AT34" i="7"/>
  <c r="AM35" i="7"/>
  <c r="AR35" i="7"/>
  <c r="AO35" i="7"/>
  <c r="N36" i="7"/>
  <c r="BD6" i="18"/>
  <c r="A6" i="29"/>
  <c r="A7" i="29" s="1"/>
  <c r="B5" i="29"/>
  <c r="M2" i="29"/>
  <c r="M1" i="29"/>
  <c r="A4" i="29" s="1"/>
  <c r="AZ6" i="18"/>
  <c r="AX6" i="18"/>
  <c r="A6" i="28"/>
  <c r="B6" i="28" s="1"/>
  <c r="B5" i="28"/>
  <c r="M2" i="28"/>
  <c r="M1" i="28"/>
  <c r="J4" i="28" s="1"/>
  <c r="A6" i="27"/>
  <c r="A7" i="27" s="1"/>
  <c r="A8" i="27" s="1"/>
  <c r="B5" i="27"/>
  <c r="M2" i="27"/>
  <c r="M1" i="27"/>
  <c r="J4" i="27" s="1"/>
  <c r="Q93" i="31" l="1"/>
  <c r="R92" i="31"/>
  <c r="L136" i="31"/>
  <c r="O135" i="31"/>
  <c r="P135" i="31" s="1"/>
  <c r="F63" i="33"/>
  <c r="E63" i="33"/>
  <c r="G63" i="33"/>
  <c r="D63" i="33"/>
  <c r="B64" i="31"/>
  <c r="C64" i="31" s="1"/>
  <c r="A65" i="31"/>
  <c r="H64" i="31"/>
  <c r="A68" i="32"/>
  <c r="H67" i="32"/>
  <c r="B67" i="32"/>
  <c r="C67" i="32" s="1"/>
  <c r="G63" i="31"/>
  <c r="F63" i="31"/>
  <c r="E63" i="31"/>
  <c r="D63" i="31"/>
  <c r="L157" i="32"/>
  <c r="M156" i="32"/>
  <c r="N156" i="32" s="1"/>
  <c r="H64" i="33"/>
  <c r="A65" i="33"/>
  <c r="B64" i="33"/>
  <c r="C64" i="33" s="1"/>
  <c r="G66" i="32"/>
  <c r="D66" i="32"/>
  <c r="E66" i="32"/>
  <c r="F66" i="32"/>
  <c r="V36" i="7"/>
  <c r="Z36" i="7"/>
  <c r="AP36" i="7" s="1"/>
  <c r="AD36" i="7"/>
  <c r="AQ36" i="7" s="1"/>
  <c r="AH36" i="7"/>
  <c r="AR36" i="7" s="1"/>
  <c r="AL36" i="7"/>
  <c r="AS36" i="7" s="1"/>
  <c r="R36" i="7"/>
  <c r="AN36" i="7" s="1"/>
  <c r="AT35" i="7"/>
  <c r="AM36" i="7"/>
  <c r="AO36" i="7"/>
  <c r="N37" i="7"/>
  <c r="K38" i="28"/>
  <c r="K35" i="28"/>
  <c r="K36" i="28"/>
  <c r="K29" i="28"/>
  <c r="K33" i="28"/>
  <c r="K37" i="28"/>
  <c r="K34" i="28"/>
  <c r="K32" i="28"/>
  <c r="K30" i="28"/>
  <c r="K31" i="28"/>
  <c r="K28" i="28"/>
  <c r="K27" i="29"/>
  <c r="K31" i="29"/>
  <c r="K38" i="29"/>
  <c r="K32" i="29"/>
  <c r="K28" i="29"/>
  <c r="K37" i="29"/>
  <c r="K33" i="29"/>
  <c r="K34" i="29"/>
  <c r="K35" i="29"/>
  <c r="K36" i="29"/>
  <c r="K29" i="29"/>
  <c r="K30" i="29"/>
  <c r="K27" i="27"/>
  <c r="K33" i="27"/>
  <c r="K34" i="27"/>
  <c r="K35" i="27"/>
  <c r="K28" i="27"/>
  <c r="K32" i="27"/>
  <c r="K36" i="27"/>
  <c r="K37" i="27"/>
  <c r="K30" i="27"/>
  <c r="K38" i="27"/>
  <c r="K31" i="27"/>
  <c r="K29" i="27"/>
  <c r="K27" i="28"/>
  <c r="K11" i="27"/>
  <c r="K19" i="28"/>
  <c r="K21" i="28"/>
  <c r="K25" i="28"/>
  <c r="K9" i="28"/>
  <c r="B6" i="27"/>
  <c r="K11" i="28"/>
  <c r="K17" i="28"/>
  <c r="K15" i="27"/>
  <c r="A7" i="28"/>
  <c r="A8" i="28" s="1"/>
  <c r="B8" i="28" s="1"/>
  <c r="J4" i="29"/>
  <c r="K17" i="27"/>
  <c r="K7" i="28"/>
  <c r="K23" i="28"/>
  <c r="K13" i="27"/>
  <c r="K13" i="28"/>
  <c r="K19" i="27"/>
  <c r="K7" i="27"/>
  <c r="K9" i="27"/>
  <c r="K15" i="28"/>
  <c r="A8" i="29"/>
  <c r="B7" i="29"/>
  <c r="K5" i="29"/>
  <c r="K6" i="29"/>
  <c r="K8" i="29"/>
  <c r="K10" i="29"/>
  <c r="K12" i="29"/>
  <c r="K14" i="29"/>
  <c r="K16" i="29"/>
  <c r="K18" i="29"/>
  <c r="K20" i="29"/>
  <c r="K22" i="29"/>
  <c r="K24" i="29"/>
  <c r="K26" i="29"/>
  <c r="B6" i="29"/>
  <c r="K7" i="29"/>
  <c r="K9" i="29"/>
  <c r="K11" i="29"/>
  <c r="K13" i="29"/>
  <c r="K15" i="29"/>
  <c r="K17" i="29"/>
  <c r="K19" i="29"/>
  <c r="K21" i="29"/>
  <c r="K23" i="29"/>
  <c r="K25" i="29"/>
  <c r="A4" i="28"/>
  <c r="K5" i="28"/>
  <c r="K6" i="28"/>
  <c r="K8" i="28"/>
  <c r="K10" i="28"/>
  <c r="K12" i="28"/>
  <c r="K14" i="28"/>
  <c r="K16" i="28"/>
  <c r="K18" i="28"/>
  <c r="K20" i="28"/>
  <c r="K22" i="28"/>
  <c r="K24" i="28"/>
  <c r="K26" i="28"/>
  <c r="A9" i="27"/>
  <c r="B8" i="27"/>
  <c r="A4" i="27"/>
  <c r="K5" i="27"/>
  <c r="K6" i="27"/>
  <c r="B7" i="27"/>
  <c r="K8" i="27"/>
  <c r="K10" i="27"/>
  <c r="K12" i="27"/>
  <c r="K14" i="27"/>
  <c r="K16" i="27"/>
  <c r="K18" i="27"/>
  <c r="K20" i="27"/>
  <c r="K22" i="27"/>
  <c r="K24" i="27"/>
  <c r="K26" i="27"/>
  <c r="K21" i="27"/>
  <c r="K23" i="27"/>
  <c r="K25" i="27"/>
  <c r="A6" i="26"/>
  <c r="A7" i="26" s="1"/>
  <c r="B5" i="26"/>
  <c r="M2" i="26"/>
  <c r="M1" i="26"/>
  <c r="A4" i="26" s="1"/>
  <c r="A6" i="19"/>
  <c r="A7" i="19" s="1"/>
  <c r="B5" i="19"/>
  <c r="S8" i="18"/>
  <c r="T8" i="18" s="1"/>
  <c r="Q10" i="19"/>
  <c r="L10" i="19" s="1"/>
  <c r="A6" i="24"/>
  <c r="A7" i="24" s="1"/>
  <c r="A6" i="16"/>
  <c r="A7" i="16" s="1"/>
  <c r="A6" i="14"/>
  <c r="A7" i="14" s="1"/>
  <c r="A6" i="15"/>
  <c r="A7" i="15" s="1"/>
  <c r="A8" i="15" s="1"/>
  <c r="M16" i="15"/>
  <c r="M15" i="15"/>
  <c r="A6" i="7"/>
  <c r="C8" i="18"/>
  <c r="A9" i="18"/>
  <c r="A10" i="18" s="1"/>
  <c r="AT6" i="18"/>
  <c r="N2" i="24"/>
  <c r="N1" i="24"/>
  <c r="A4" i="24" s="1"/>
  <c r="M6" i="16"/>
  <c r="M7" i="16" s="1"/>
  <c r="M8" i="16" s="1"/>
  <c r="M9" i="16" s="1"/>
  <c r="M10" i="16" s="1"/>
  <c r="M11" i="16" s="1"/>
  <c r="M12" i="16" s="1"/>
  <c r="M13" i="16" s="1"/>
  <c r="M14" i="16" s="1"/>
  <c r="M15" i="16" s="1"/>
  <c r="M16" i="16" s="1"/>
  <c r="M17" i="16" s="1"/>
  <c r="M18" i="16" s="1"/>
  <c r="M19" i="16" s="1"/>
  <c r="M20" i="16" s="1"/>
  <c r="M21" i="16" s="1"/>
  <c r="M22" i="16" s="1"/>
  <c r="M23" i="16" s="1"/>
  <c r="M24" i="16" s="1"/>
  <c r="M25" i="16" s="1"/>
  <c r="M26" i="16" s="1"/>
  <c r="M27" i="16" s="1"/>
  <c r="M28" i="16" s="1"/>
  <c r="M29" i="16" s="1"/>
  <c r="M30" i="16" s="1"/>
  <c r="M31" i="16" s="1"/>
  <c r="M32" i="16" s="1"/>
  <c r="M33" i="16" s="1"/>
  <c r="M34" i="16" s="1"/>
  <c r="M35" i="16" s="1"/>
  <c r="M36" i="16" s="1"/>
  <c r="M6" i="14"/>
  <c r="M7" i="14" s="1"/>
  <c r="M8" i="14" s="1"/>
  <c r="M9" i="14" s="1"/>
  <c r="M10" i="14" s="1"/>
  <c r="M11" i="14" s="1"/>
  <c r="M12" i="14" s="1"/>
  <c r="M13" i="14" s="1"/>
  <c r="M14" i="14" s="1"/>
  <c r="M15" i="14" s="1"/>
  <c r="M16" i="14" s="1"/>
  <c r="M17" i="14" s="1"/>
  <c r="M18" i="14" s="1"/>
  <c r="M19" i="14" s="1"/>
  <c r="M20" i="14" s="1"/>
  <c r="M21" i="14" s="1"/>
  <c r="M22" i="14" s="1"/>
  <c r="M23" i="14" s="1"/>
  <c r="M24" i="14" s="1"/>
  <c r="M25" i="14" s="1"/>
  <c r="M26" i="14" s="1"/>
  <c r="M27" i="14" s="1"/>
  <c r="M28" i="14" s="1"/>
  <c r="M29" i="14" s="1"/>
  <c r="M30" i="14" s="1"/>
  <c r="M31" i="14" s="1"/>
  <c r="M2" i="14"/>
  <c r="M14" i="15"/>
  <c r="M2" i="16"/>
  <c r="M2" i="7"/>
  <c r="M1" i="7"/>
  <c r="J4" i="7" s="1"/>
  <c r="H5" i="7" s="1"/>
  <c r="M2" i="15"/>
  <c r="M2" i="19"/>
  <c r="B8" i="18"/>
  <c r="AJ4" i="18"/>
  <c r="U8" i="18"/>
  <c r="R9" i="18"/>
  <c r="R10" i="18" s="1"/>
  <c r="S10" i="18" s="1"/>
  <c r="T10" i="18" s="1"/>
  <c r="M1" i="19"/>
  <c r="J4" i="19" s="1"/>
  <c r="M1" i="16"/>
  <c r="J4" i="16" s="1"/>
  <c r="M1" i="14"/>
  <c r="A4" i="14" s="1"/>
  <c r="M1" i="15"/>
  <c r="A4" i="15" s="1"/>
  <c r="W5" i="18"/>
  <c r="X5" i="18" s="1"/>
  <c r="Y5" i="18" s="1"/>
  <c r="AJ5" i="18"/>
  <c r="AL6" i="18"/>
  <c r="AN6" i="18"/>
  <c r="AP6" i="18"/>
  <c r="AR6" i="18"/>
  <c r="AV6" i="18"/>
  <c r="AJ8" i="18"/>
  <c r="K40" i="14" l="1"/>
  <c r="K37" i="14"/>
  <c r="K38" i="14"/>
  <c r="K39" i="14"/>
  <c r="K27" i="19"/>
  <c r="K30" i="19"/>
  <c r="K29" i="19"/>
  <c r="K32" i="19"/>
  <c r="K28" i="19"/>
  <c r="K34" i="19"/>
  <c r="K31" i="19"/>
  <c r="K33" i="19"/>
  <c r="Q94" i="31"/>
  <c r="R93" i="31"/>
  <c r="K31" i="16"/>
  <c r="K33" i="16"/>
  <c r="K32" i="16"/>
  <c r="AK8" i="18"/>
  <c r="BM8" i="18"/>
  <c r="E64" i="31"/>
  <c r="D64" i="31"/>
  <c r="F64" i="31"/>
  <c r="G64" i="31"/>
  <c r="A66" i="33"/>
  <c r="H65" i="33"/>
  <c r="B65" i="33"/>
  <c r="C65" i="33" s="1"/>
  <c r="G67" i="32"/>
  <c r="F67" i="32"/>
  <c r="E67" i="32"/>
  <c r="D67" i="32"/>
  <c r="A66" i="31"/>
  <c r="B65" i="31"/>
  <c r="C65" i="31" s="1"/>
  <c r="H65" i="31"/>
  <c r="G64" i="33"/>
  <c r="D64" i="33"/>
  <c r="F64" i="33"/>
  <c r="E64" i="33"/>
  <c r="A69" i="32"/>
  <c r="B68" i="32"/>
  <c r="C68" i="32" s="1"/>
  <c r="H68" i="32"/>
  <c r="M157" i="32"/>
  <c r="N157" i="32" s="1"/>
  <c r="L158" i="32"/>
  <c r="O136" i="31"/>
  <c r="P136" i="31" s="1"/>
  <c r="L137" i="31"/>
  <c r="K35" i="16"/>
  <c r="K34" i="16"/>
  <c r="K38" i="16"/>
  <c r="K37" i="16"/>
  <c r="K36" i="16"/>
  <c r="K49" i="14"/>
  <c r="K35" i="14"/>
  <c r="K34" i="14"/>
  <c r="K44" i="16"/>
  <c r="K43" i="16"/>
  <c r="K42" i="16"/>
  <c r="K41" i="16"/>
  <c r="K48" i="16"/>
  <c r="K40" i="16"/>
  <c r="K47" i="16"/>
  <c r="K39" i="16"/>
  <c r="K46" i="16"/>
  <c r="K45" i="16"/>
  <c r="K36" i="14"/>
  <c r="K45" i="14"/>
  <c r="K46" i="14"/>
  <c r="K47" i="14"/>
  <c r="K43" i="14"/>
  <c r="K44" i="14"/>
  <c r="K48" i="14"/>
  <c r="K41" i="14"/>
  <c r="K42" i="14"/>
  <c r="L5" i="7"/>
  <c r="L111" i="7"/>
  <c r="L103" i="7"/>
  <c r="L95" i="7"/>
  <c r="L87" i="7"/>
  <c r="L79" i="7"/>
  <c r="L71" i="7"/>
  <c r="L63" i="7"/>
  <c r="L92" i="7"/>
  <c r="L105" i="7"/>
  <c r="L65" i="7"/>
  <c r="L112" i="7"/>
  <c r="L110" i="7"/>
  <c r="L102" i="7"/>
  <c r="L94" i="7"/>
  <c r="L86" i="7"/>
  <c r="L78" i="7"/>
  <c r="L70" i="7"/>
  <c r="L62" i="7"/>
  <c r="L100" i="7"/>
  <c r="L68" i="7"/>
  <c r="L106" i="7"/>
  <c r="L90" i="7"/>
  <c r="L74" i="7"/>
  <c r="L89" i="7"/>
  <c r="L80" i="7"/>
  <c r="L109" i="7"/>
  <c r="L101" i="7"/>
  <c r="L93" i="7"/>
  <c r="L85" i="7"/>
  <c r="L77" i="7"/>
  <c r="L69" i="7"/>
  <c r="L108" i="7"/>
  <c r="L84" i="7"/>
  <c r="L76" i="7"/>
  <c r="L97" i="7"/>
  <c r="L73" i="7"/>
  <c r="L96" i="7"/>
  <c r="L72" i="7"/>
  <c r="L107" i="7"/>
  <c r="L99" i="7"/>
  <c r="L91" i="7"/>
  <c r="L83" i="7"/>
  <c r="L75" i="7"/>
  <c r="L67" i="7"/>
  <c r="L114" i="7"/>
  <c r="L98" i="7"/>
  <c r="L82" i="7"/>
  <c r="L66" i="7"/>
  <c r="L113" i="7"/>
  <c r="L81" i="7"/>
  <c r="L104" i="7"/>
  <c r="L88" i="7"/>
  <c r="L64" i="7"/>
  <c r="V37" i="7"/>
  <c r="AO37" i="7" s="1"/>
  <c r="Z37" i="7"/>
  <c r="AP37" i="7" s="1"/>
  <c r="AD37" i="7"/>
  <c r="AQ37" i="7" s="1"/>
  <c r="AL37" i="7"/>
  <c r="AS37" i="7" s="1"/>
  <c r="R37" i="7"/>
  <c r="AN37" i="7" s="1"/>
  <c r="AH37" i="7"/>
  <c r="AR37" i="7" s="1"/>
  <c r="K24" i="16"/>
  <c r="K25" i="16"/>
  <c r="K26" i="16"/>
  <c r="K21" i="16"/>
  <c r="K30" i="16"/>
  <c r="K27" i="16"/>
  <c r="K28" i="16"/>
  <c r="K29" i="16"/>
  <c r="K22" i="16"/>
  <c r="K23" i="16"/>
  <c r="B7" i="28"/>
  <c r="C7" i="28" s="1"/>
  <c r="AM37" i="7"/>
  <c r="AT36" i="7"/>
  <c r="H6" i="7"/>
  <c r="N38" i="7"/>
  <c r="L8" i="7"/>
  <c r="L16" i="7"/>
  <c r="L24" i="7"/>
  <c r="L32" i="7"/>
  <c r="L40" i="7"/>
  <c r="L48" i="7"/>
  <c r="L56" i="7"/>
  <c r="L9" i="7"/>
  <c r="L17" i="7"/>
  <c r="L25" i="7"/>
  <c r="L33" i="7"/>
  <c r="L41" i="7"/>
  <c r="L49" i="7"/>
  <c r="L57" i="7"/>
  <c r="L10" i="7"/>
  <c r="L18" i="7"/>
  <c r="L26" i="7"/>
  <c r="L34" i="7"/>
  <c r="L42" i="7"/>
  <c r="L50" i="7"/>
  <c r="L58" i="7"/>
  <c r="L12" i="7"/>
  <c r="L20" i="7"/>
  <c r="L28" i="7"/>
  <c r="L36" i="7"/>
  <c r="L44" i="7"/>
  <c r="L52" i="7"/>
  <c r="L60" i="7"/>
  <c r="L14" i="7"/>
  <c r="L30" i="7"/>
  <c r="L46" i="7"/>
  <c r="L37" i="7"/>
  <c r="L54" i="7"/>
  <c r="L45" i="7"/>
  <c r="L15" i="7"/>
  <c r="L31" i="7"/>
  <c r="L47" i="7"/>
  <c r="L21" i="7"/>
  <c r="L38" i="7"/>
  <c r="L61" i="7"/>
  <c r="L19" i="7"/>
  <c r="L35" i="7"/>
  <c r="L51" i="7"/>
  <c r="L53" i="7"/>
  <c r="L22" i="7"/>
  <c r="L29" i="7"/>
  <c r="L23" i="7"/>
  <c r="L39" i="7"/>
  <c r="L55" i="7"/>
  <c r="L11" i="7"/>
  <c r="L27" i="7"/>
  <c r="L43" i="7"/>
  <c r="L59" i="7"/>
  <c r="L13" i="7"/>
  <c r="A9" i="28"/>
  <c r="A10" i="28" s="1"/>
  <c r="A4" i="19"/>
  <c r="K30" i="26"/>
  <c r="K38" i="26"/>
  <c r="K34" i="26"/>
  <c r="K36" i="26"/>
  <c r="K37" i="26"/>
  <c r="K31" i="26"/>
  <c r="K33" i="26"/>
  <c r="K29" i="26"/>
  <c r="K32" i="26"/>
  <c r="K35" i="26"/>
  <c r="K28" i="26"/>
  <c r="K33" i="14"/>
  <c r="K31" i="15"/>
  <c r="K38" i="15"/>
  <c r="K30" i="15"/>
  <c r="K28" i="15"/>
  <c r="K34" i="15"/>
  <c r="K33" i="15"/>
  <c r="K32" i="15"/>
  <c r="K37" i="15"/>
  <c r="K29" i="15"/>
  <c r="K36" i="15"/>
  <c r="K35" i="15"/>
  <c r="K24" i="19"/>
  <c r="K38" i="19"/>
  <c r="K42" i="19"/>
  <c r="K36" i="19"/>
  <c r="K37" i="19"/>
  <c r="K44" i="19"/>
  <c r="K41" i="19"/>
  <c r="K35" i="19"/>
  <c r="K39" i="19"/>
  <c r="K43" i="19"/>
  <c r="K40" i="19"/>
  <c r="L6" i="24"/>
  <c r="L38" i="24"/>
  <c r="L30" i="24"/>
  <c r="L34" i="24"/>
  <c r="L32" i="24"/>
  <c r="L37" i="24"/>
  <c r="L29" i="24"/>
  <c r="L35" i="24"/>
  <c r="L31" i="24"/>
  <c r="L36" i="24"/>
  <c r="L28" i="24"/>
  <c r="L33" i="24"/>
  <c r="K13" i="19"/>
  <c r="K17" i="19"/>
  <c r="A4" i="16"/>
  <c r="J4" i="15"/>
  <c r="B5" i="7"/>
  <c r="K18" i="19"/>
  <c r="K11" i="19"/>
  <c r="K25" i="19"/>
  <c r="K12" i="19"/>
  <c r="K26" i="19"/>
  <c r="J4" i="26"/>
  <c r="C5" i="27"/>
  <c r="F5" i="27" s="1"/>
  <c r="C5" i="28"/>
  <c r="F5" i="28" s="1"/>
  <c r="K9" i="19"/>
  <c r="K20" i="19"/>
  <c r="B6" i="19"/>
  <c r="K5" i="19"/>
  <c r="K19" i="19"/>
  <c r="K10" i="19"/>
  <c r="K21" i="19"/>
  <c r="A4" i="7"/>
  <c r="B7" i="15"/>
  <c r="K14" i="15"/>
  <c r="B5" i="14"/>
  <c r="K5" i="15"/>
  <c r="K13" i="15"/>
  <c r="K19" i="15"/>
  <c r="K25" i="15"/>
  <c r="K17" i="15"/>
  <c r="K9" i="15"/>
  <c r="K6" i="19"/>
  <c r="K14" i="19"/>
  <c r="K22" i="19"/>
  <c r="K20" i="15"/>
  <c r="K12" i="15"/>
  <c r="K27" i="15"/>
  <c r="K11" i="15"/>
  <c r="K26" i="15"/>
  <c r="K18" i="15"/>
  <c r="K24" i="15"/>
  <c r="K16" i="15"/>
  <c r="K8" i="15"/>
  <c r="K7" i="19"/>
  <c r="K15" i="19"/>
  <c r="K23" i="19"/>
  <c r="C5" i="29"/>
  <c r="F5" i="29" s="1"/>
  <c r="K22" i="15"/>
  <c r="K6" i="15"/>
  <c r="K21" i="15"/>
  <c r="K10" i="15"/>
  <c r="K4" i="24"/>
  <c r="W8" i="18"/>
  <c r="X8" i="18" s="1"/>
  <c r="Y8" i="18" s="1"/>
  <c r="K23" i="15"/>
  <c r="K15" i="15"/>
  <c r="K7" i="15"/>
  <c r="K8" i="19"/>
  <c r="K16" i="19"/>
  <c r="B17" i="25"/>
  <c r="T20" i="25"/>
  <c r="U21" i="25" s="1"/>
  <c r="K19" i="16"/>
  <c r="K17" i="16"/>
  <c r="K15" i="16"/>
  <c r="K13" i="16"/>
  <c r="K11" i="16"/>
  <c r="K9" i="16"/>
  <c r="K7" i="16"/>
  <c r="B5" i="16"/>
  <c r="K5" i="16"/>
  <c r="K20" i="16"/>
  <c r="K18" i="16"/>
  <c r="K16" i="16"/>
  <c r="K14" i="16"/>
  <c r="K12" i="16"/>
  <c r="K10" i="16"/>
  <c r="K8" i="16"/>
  <c r="K6" i="16"/>
  <c r="A9" i="29"/>
  <c r="B8" i="29"/>
  <c r="C8" i="29" s="1"/>
  <c r="C6" i="29"/>
  <c r="C7" i="29"/>
  <c r="C6" i="28"/>
  <c r="C8" i="28"/>
  <c r="A10" i="27"/>
  <c r="B9" i="27"/>
  <c r="C9" i="27" s="1"/>
  <c r="C6" i="27"/>
  <c r="C7" i="27"/>
  <c r="C8" i="27"/>
  <c r="U9" i="18"/>
  <c r="A8" i="26"/>
  <c r="B7" i="26"/>
  <c r="K5" i="26"/>
  <c r="K6" i="26"/>
  <c r="K10" i="26"/>
  <c r="K12" i="26"/>
  <c r="K20" i="26"/>
  <c r="K22" i="26"/>
  <c r="K26" i="26"/>
  <c r="B6" i="26"/>
  <c r="K7" i="26"/>
  <c r="K9" i="26"/>
  <c r="K11" i="26"/>
  <c r="K13" i="26"/>
  <c r="K15" i="26"/>
  <c r="K17" i="26"/>
  <c r="K19" i="26"/>
  <c r="K21" i="26"/>
  <c r="K23" i="26"/>
  <c r="K25" i="26"/>
  <c r="K27" i="26"/>
  <c r="K8" i="26"/>
  <c r="K14" i="26"/>
  <c r="K16" i="26"/>
  <c r="K18" i="26"/>
  <c r="K24" i="26"/>
  <c r="B7" i="19"/>
  <c r="A8" i="19"/>
  <c r="S9" i="18"/>
  <c r="T9" i="18" s="1"/>
  <c r="AJ9" i="18"/>
  <c r="BM9" i="18" s="1"/>
  <c r="Z5" i="18"/>
  <c r="U10" i="18"/>
  <c r="R11" i="18"/>
  <c r="S11" i="18" s="1"/>
  <c r="T11" i="18" s="1"/>
  <c r="L5" i="24"/>
  <c r="L27" i="24"/>
  <c r="L25" i="24"/>
  <c r="L23" i="24"/>
  <c r="L21" i="24"/>
  <c r="L19" i="24"/>
  <c r="L17" i="24"/>
  <c r="L15" i="24"/>
  <c r="L13" i="24"/>
  <c r="L11" i="24"/>
  <c r="L9" i="24"/>
  <c r="L7" i="24"/>
  <c r="B5" i="24"/>
  <c r="B6" i="24"/>
  <c r="L26" i="24"/>
  <c r="L24" i="24"/>
  <c r="L22" i="24"/>
  <c r="L20" i="24"/>
  <c r="L18" i="24"/>
  <c r="L16" i="24"/>
  <c r="L14" i="24"/>
  <c r="L12" i="24"/>
  <c r="L10" i="24"/>
  <c r="L8" i="24"/>
  <c r="Q9" i="19"/>
  <c r="L9" i="19" s="1"/>
  <c r="M9" i="19" s="1"/>
  <c r="M10" i="19" s="1"/>
  <c r="Q11" i="19"/>
  <c r="L11" i="19" s="1"/>
  <c r="T19" i="25"/>
  <c r="B9" i="18"/>
  <c r="B7" i="24"/>
  <c r="A8" i="24"/>
  <c r="A8" i="16"/>
  <c r="B7" i="16"/>
  <c r="B6" i="16"/>
  <c r="A8" i="14"/>
  <c r="B7" i="14"/>
  <c r="B6" i="14"/>
  <c r="K5" i="14"/>
  <c r="K32" i="14"/>
  <c r="K30" i="14"/>
  <c r="K28" i="14"/>
  <c r="K26" i="14"/>
  <c r="K24" i="14"/>
  <c r="K22" i="14"/>
  <c r="K20" i="14"/>
  <c r="K18" i="14"/>
  <c r="K16" i="14"/>
  <c r="K14" i="14"/>
  <c r="K12" i="14"/>
  <c r="K10" i="14"/>
  <c r="K8" i="14"/>
  <c r="K6" i="14"/>
  <c r="K31" i="14"/>
  <c r="K29" i="14"/>
  <c r="K27" i="14"/>
  <c r="K25" i="14"/>
  <c r="K23" i="14"/>
  <c r="K21" i="14"/>
  <c r="K19" i="14"/>
  <c r="K17" i="14"/>
  <c r="K15" i="14"/>
  <c r="K13" i="14"/>
  <c r="K11" i="14"/>
  <c r="K9" i="14"/>
  <c r="K7" i="14"/>
  <c r="J4" i="14"/>
  <c r="A9" i="15"/>
  <c r="B8" i="15"/>
  <c r="B6" i="15"/>
  <c r="B5" i="15"/>
  <c r="B6" i="7"/>
  <c r="A7" i="7"/>
  <c r="H7" i="7" s="1"/>
  <c r="L7" i="7"/>
  <c r="L6" i="7"/>
  <c r="C9" i="18"/>
  <c r="A11" i="18"/>
  <c r="B10" i="18"/>
  <c r="M11" i="19" l="1"/>
  <c r="Q95" i="31"/>
  <c r="R94" i="31"/>
  <c r="L159" i="32"/>
  <c r="M158" i="32"/>
  <c r="N158" i="32" s="1"/>
  <c r="D68" i="32"/>
  <c r="F68" i="32"/>
  <c r="E68" i="32"/>
  <c r="G68" i="32"/>
  <c r="B66" i="31"/>
  <c r="C66" i="31" s="1"/>
  <c r="H66" i="31"/>
  <c r="A67" i="31"/>
  <c r="H69" i="32"/>
  <c r="A70" i="32"/>
  <c r="B69" i="32"/>
  <c r="C69" i="32" s="1"/>
  <c r="F65" i="33"/>
  <c r="D65" i="33"/>
  <c r="G65" i="33"/>
  <c r="E65" i="33"/>
  <c r="G65" i="31"/>
  <c r="F65" i="31"/>
  <c r="E65" i="31"/>
  <c r="D65" i="31"/>
  <c r="A67" i="33"/>
  <c r="H66" i="33"/>
  <c r="B66" i="33"/>
  <c r="C66" i="33" s="1"/>
  <c r="O137" i="31"/>
  <c r="P137" i="31" s="1"/>
  <c r="L138" i="31"/>
  <c r="Z38" i="7"/>
  <c r="AP38" i="7" s="1"/>
  <c r="AD38" i="7"/>
  <c r="AQ38" i="7" s="1"/>
  <c r="AL38" i="7"/>
  <c r="AS38" i="7" s="1"/>
  <c r="AH38" i="7"/>
  <c r="AR38" i="7" s="1"/>
  <c r="R38" i="7"/>
  <c r="AN38" i="7" s="1"/>
  <c r="V38" i="7"/>
  <c r="AO38" i="7" s="1"/>
  <c r="B9" i="28"/>
  <c r="C9" i="28" s="1"/>
  <c r="G9" i="28" s="1"/>
  <c r="C6" i="7"/>
  <c r="C5" i="7"/>
  <c r="AM38" i="7"/>
  <c r="AT37" i="7"/>
  <c r="N39" i="7"/>
  <c r="A8" i="7"/>
  <c r="H8" i="7" s="1"/>
  <c r="G5" i="28"/>
  <c r="D5" i="27"/>
  <c r="D5" i="28"/>
  <c r="C6" i="15"/>
  <c r="D6" i="15" s="1"/>
  <c r="D5" i="29"/>
  <c r="G5" i="29"/>
  <c r="G5" i="27"/>
  <c r="C6" i="19"/>
  <c r="F6" i="19" s="1"/>
  <c r="W9" i="18"/>
  <c r="W10" i="18" s="1"/>
  <c r="W11" i="18" s="1"/>
  <c r="C6" i="24"/>
  <c r="G6" i="24" s="1"/>
  <c r="C6" i="16"/>
  <c r="D6" i="16" s="1"/>
  <c r="C7" i="15"/>
  <c r="C8" i="15"/>
  <c r="C7" i="19"/>
  <c r="D7" i="19" s="1"/>
  <c r="C6" i="26"/>
  <c r="G6" i="26" s="1"/>
  <c r="C5" i="26"/>
  <c r="D5" i="26" s="1"/>
  <c r="C5" i="19"/>
  <c r="E5" i="19" s="1"/>
  <c r="C7" i="24"/>
  <c r="G7" i="24" s="1"/>
  <c r="C5" i="16"/>
  <c r="E5" i="16" s="1"/>
  <c r="C5" i="15"/>
  <c r="C7" i="16"/>
  <c r="E7" i="16" s="1"/>
  <c r="B15" i="25"/>
  <c r="B16" i="25"/>
  <c r="U20" i="25"/>
  <c r="B14" i="25"/>
  <c r="C7" i="14"/>
  <c r="D7" i="14" s="1"/>
  <c r="C6" i="14"/>
  <c r="F6" i="14" s="1"/>
  <c r="F6" i="29"/>
  <c r="D6" i="29"/>
  <c r="G6" i="29"/>
  <c r="A10" i="29"/>
  <c r="B9" i="29"/>
  <c r="C9" i="29" s="1"/>
  <c r="G7" i="29"/>
  <c r="F7" i="29"/>
  <c r="D7" i="29"/>
  <c r="F8" i="29"/>
  <c r="D8" i="29"/>
  <c r="G8" i="29"/>
  <c r="C10" i="18"/>
  <c r="C11" i="18" s="1"/>
  <c r="F8" i="28"/>
  <c r="D8" i="28"/>
  <c r="G8" i="28"/>
  <c r="G6" i="28"/>
  <c r="F6" i="28"/>
  <c r="D6" i="28"/>
  <c r="A11" i="28"/>
  <c r="B10" i="28"/>
  <c r="C10" i="28" s="1"/>
  <c r="F7" i="28"/>
  <c r="D7" i="28"/>
  <c r="G7" i="28"/>
  <c r="G8" i="27"/>
  <c r="F8" i="27"/>
  <c r="D8" i="27"/>
  <c r="F6" i="27"/>
  <c r="G6" i="27"/>
  <c r="D6" i="27"/>
  <c r="A11" i="27"/>
  <c r="B10" i="27"/>
  <c r="C10" i="27" s="1"/>
  <c r="G7" i="27"/>
  <c r="F7" i="27"/>
  <c r="D7" i="27"/>
  <c r="F9" i="27"/>
  <c r="D9" i="27"/>
  <c r="G9" i="27"/>
  <c r="A9" i="26"/>
  <c r="B8" i="26"/>
  <c r="C8" i="26" s="1"/>
  <c r="C7" i="26"/>
  <c r="B8" i="19"/>
  <c r="C8" i="19" s="1"/>
  <c r="A9" i="19"/>
  <c r="AK9" i="18"/>
  <c r="AJ10" i="18"/>
  <c r="BM10" i="18" s="1"/>
  <c r="U11" i="18"/>
  <c r="R12" i="18"/>
  <c r="S12" i="18" s="1"/>
  <c r="T12" i="18" s="1"/>
  <c r="Z8" i="18"/>
  <c r="AA5" i="18"/>
  <c r="C5" i="24"/>
  <c r="B8" i="24"/>
  <c r="C8" i="24" s="1"/>
  <c r="A9" i="24"/>
  <c r="A9" i="16"/>
  <c r="B8" i="16"/>
  <c r="C8" i="16" s="1"/>
  <c r="A9" i="14"/>
  <c r="B8" i="14"/>
  <c r="C8" i="14" s="1"/>
  <c r="C5" i="14"/>
  <c r="F5" i="14" s="1"/>
  <c r="B9" i="15"/>
  <c r="C9" i="15" s="1"/>
  <c r="A10" i="15"/>
  <c r="B7" i="7"/>
  <c r="C7" i="7" s="1"/>
  <c r="A12" i="18"/>
  <c r="B11" i="18"/>
  <c r="Q96" i="31" l="1"/>
  <c r="R95" i="31"/>
  <c r="G66" i="33"/>
  <c r="E66" i="33"/>
  <c r="D66" i="33"/>
  <c r="F66" i="33"/>
  <c r="G69" i="32"/>
  <c r="F69" i="32"/>
  <c r="E69" i="32"/>
  <c r="D69" i="32"/>
  <c r="A71" i="32"/>
  <c r="B70" i="32"/>
  <c r="C70" i="32" s="1"/>
  <c r="H70" i="32"/>
  <c r="B67" i="33"/>
  <c r="C67" i="33" s="1"/>
  <c r="A68" i="33"/>
  <c r="H67" i="33"/>
  <c r="E66" i="31"/>
  <c r="D66" i="31"/>
  <c r="F66" i="31"/>
  <c r="G66" i="31"/>
  <c r="L139" i="31"/>
  <c r="O138" i="31"/>
  <c r="P138" i="31" s="1"/>
  <c r="H67" i="31"/>
  <c r="A68" i="31"/>
  <c r="B67" i="31"/>
  <c r="C67" i="31" s="1"/>
  <c r="M159" i="32"/>
  <c r="N159" i="32" s="1"/>
  <c r="L160" i="32"/>
  <c r="D9" i="28"/>
  <c r="F9" i="28"/>
  <c r="A9" i="7"/>
  <c r="H9" i="7" s="1"/>
  <c r="B8" i="7"/>
  <c r="C8" i="7" s="1"/>
  <c r="E8" i="7" s="1"/>
  <c r="Z39" i="7"/>
  <c r="AP39" i="7" s="1"/>
  <c r="AD39" i="7"/>
  <c r="AQ39" i="7" s="1"/>
  <c r="AL39" i="7"/>
  <c r="AS39" i="7" s="1"/>
  <c r="AH39" i="7"/>
  <c r="AR39" i="7" s="1"/>
  <c r="R39" i="7"/>
  <c r="AN39" i="7" s="1"/>
  <c r="V39" i="7"/>
  <c r="AO39" i="7" s="1"/>
  <c r="AM39" i="7"/>
  <c r="G6" i="15"/>
  <c r="D5" i="7"/>
  <c r="E5" i="7"/>
  <c r="G5" i="7"/>
  <c r="F5" i="7"/>
  <c r="F6" i="15"/>
  <c r="F6" i="24"/>
  <c r="AT38" i="7"/>
  <c r="E7" i="7"/>
  <c r="G7" i="7"/>
  <c r="F7" i="7"/>
  <c r="D7" i="7"/>
  <c r="E6" i="7"/>
  <c r="F6" i="7"/>
  <c r="G6" i="7"/>
  <c r="D6" i="7"/>
  <c r="N40" i="7"/>
  <c r="X9" i="18"/>
  <c r="X10" i="18" s="1"/>
  <c r="X11" i="18" s="1"/>
  <c r="D6" i="19"/>
  <c r="F7" i="19"/>
  <c r="G7" i="19"/>
  <c r="E6" i="19"/>
  <c r="E7" i="19"/>
  <c r="G6" i="19"/>
  <c r="F5" i="26"/>
  <c r="E6" i="14"/>
  <c r="G6" i="14"/>
  <c r="F7" i="14"/>
  <c r="G7" i="14"/>
  <c r="D6" i="14"/>
  <c r="G5" i="26"/>
  <c r="D6" i="26"/>
  <c r="E6" i="16"/>
  <c r="D7" i="15"/>
  <c r="F7" i="15"/>
  <c r="G7" i="15"/>
  <c r="F7" i="24"/>
  <c r="F6" i="16"/>
  <c r="F6" i="26"/>
  <c r="D5" i="16"/>
  <c r="F5" i="16"/>
  <c r="G6" i="16"/>
  <c r="G5" i="16"/>
  <c r="G7" i="16"/>
  <c r="F7" i="16"/>
  <c r="D7" i="16"/>
  <c r="D5" i="19"/>
  <c r="G5" i="19"/>
  <c r="F5" i="19"/>
  <c r="D5" i="15"/>
  <c r="F5" i="15"/>
  <c r="G5" i="15"/>
  <c r="G8" i="15"/>
  <c r="D8" i="15"/>
  <c r="F8" i="15"/>
  <c r="B13" i="25"/>
  <c r="E7" i="14"/>
  <c r="A11" i="29"/>
  <c r="B10" i="29"/>
  <c r="C10" i="29" s="1"/>
  <c r="G9" i="29"/>
  <c r="F9" i="29"/>
  <c r="D9" i="29"/>
  <c r="A12" i="28"/>
  <c r="B11" i="28"/>
  <c r="C11" i="28" s="1"/>
  <c r="F10" i="28"/>
  <c r="D10" i="28"/>
  <c r="G10" i="28"/>
  <c r="A12" i="27"/>
  <c r="B11" i="27"/>
  <c r="C11" i="27" s="1"/>
  <c r="G10" i="27"/>
  <c r="F10" i="27"/>
  <c r="D10" i="27"/>
  <c r="F8" i="26"/>
  <c r="D8" i="26"/>
  <c r="G8" i="26"/>
  <c r="G7" i="26"/>
  <c r="F7" i="26"/>
  <c r="D7" i="26"/>
  <c r="A10" i="26"/>
  <c r="B9" i="26"/>
  <c r="C9" i="26" s="1"/>
  <c r="B9" i="19"/>
  <c r="C9" i="19" s="1"/>
  <c r="A10" i="19"/>
  <c r="G8" i="19"/>
  <c r="F8" i="19"/>
  <c r="D8" i="19"/>
  <c r="E8" i="19"/>
  <c r="AJ11" i="18"/>
  <c r="BM11" i="18" s="1"/>
  <c r="AK10" i="18"/>
  <c r="AA8" i="18"/>
  <c r="AB5" i="18"/>
  <c r="U12" i="18"/>
  <c r="R13" i="18"/>
  <c r="S13" i="18" s="1"/>
  <c r="T13" i="18" s="1"/>
  <c r="W12" i="18"/>
  <c r="G5" i="24"/>
  <c r="F5" i="24"/>
  <c r="B9" i="24"/>
  <c r="C9" i="24" s="1"/>
  <c r="A10" i="24"/>
  <c r="G8" i="24"/>
  <c r="F8" i="24"/>
  <c r="E8" i="16"/>
  <c r="D8" i="16"/>
  <c r="G8" i="16"/>
  <c r="F8" i="16"/>
  <c r="A10" i="16"/>
  <c r="B9" i="16"/>
  <c r="C9" i="16" s="1"/>
  <c r="A10" i="14"/>
  <c r="B9" i="14"/>
  <c r="C9" i="14" s="1"/>
  <c r="G5" i="14"/>
  <c r="E8" i="14"/>
  <c r="G8" i="14"/>
  <c r="F8" i="14"/>
  <c r="D8" i="14"/>
  <c r="D5" i="14"/>
  <c r="E5" i="14"/>
  <c r="G9" i="15"/>
  <c r="F9" i="15"/>
  <c r="D9" i="15"/>
  <c r="A11" i="15"/>
  <c r="B10" i="15"/>
  <c r="C10" i="15" s="1"/>
  <c r="A10" i="7"/>
  <c r="H10" i="7" s="1"/>
  <c r="A13" i="18"/>
  <c r="C12" i="18"/>
  <c r="B12" i="18"/>
  <c r="B9" i="7" l="1"/>
  <c r="C9" i="7" s="1"/>
  <c r="Q97" i="31"/>
  <c r="R96" i="31"/>
  <c r="D67" i="33"/>
  <c r="G67" i="33"/>
  <c r="F67" i="33"/>
  <c r="E67" i="33"/>
  <c r="H68" i="33"/>
  <c r="B68" i="33"/>
  <c r="C68" i="33" s="1"/>
  <c r="A69" i="33"/>
  <c r="L140" i="31"/>
  <c r="O139" i="31"/>
  <c r="P139" i="31" s="1"/>
  <c r="F70" i="32"/>
  <c r="E70" i="32"/>
  <c r="D70" i="32"/>
  <c r="G70" i="32"/>
  <c r="G67" i="31"/>
  <c r="F67" i="31"/>
  <c r="E67" i="31"/>
  <c r="D67" i="31"/>
  <c r="B68" i="31"/>
  <c r="C68" i="31" s="1"/>
  <c r="H68" i="31"/>
  <c r="A69" i="31"/>
  <c r="L161" i="32"/>
  <c r="M160" i="32"/>
  <c r="N160" i="32" s="1"/>
  <c r="B71" i="32"/>
  <c r="C71" i="32" s="1"/>
  <c r="H71" i="32"/>
  <c r="A72" i="32"/>
  <c r="F8" i="7"/>
  <c r="G8" i="7"/>
  <c r="D8" i="7"/>
  <c r="AD40" i="7"/>
  <c r="AQ40" i="7" s="1"/>
  <c r="AL40" i="7"/>
  <c r="AS40" i="7" s="1"/>
  <c r="AH40" i="7"/>
  <c r="AR40" i="7" s="1"/>
  <c r="R40" i="7"/>
  <c r="AN40" i="7" s="1"/>
  <c r="V40" i="7"/>
  <c r="AO40" i="7" s="1"/>
  <c r="Z40" i="7"/>
  <c r="AP40" i="7" s="1"/>
  <c r="AM40" i="7"/>
  <c r="G9" i="7"/>
  <c r="D9" i="7"/>
  <c r="E9" i="7"/>
  <c r="F9" i="7"/>
  <c r="AT39" i="7"/>
  <c r="N41" i="7"/>
  <c r="Y9" i="18"/>
  <c r="Y10" i="18" s="1"/>
  <c r="H7" i="19"/>
  <c r="H6" i="19"/>
  <c r="H5" i="19"/>
  <c r="H6" i="14"/>
  <c r="H7" i="14"/>
  <c r="H7" i="16"/>
  <c r="H6" i="16"/>
  <c r="H8" i="16"/>
  <c r="H5" i="16"/>
  <c r="H5" i="14"/>
  <c r="H8" i="14"/>
  <c r="B12" i="25"/>
  <c r="X12" i="18"/>
  <c r="A12" i="29"/>
  <c r="B11" i="29"/>
  <c r="C11" i="29" s="1"/>
  <c r="F10" i="29"/>
  <c r="D10" i="29"/>
  <c r="G10" i="29"/>
  <c r="A13" i="28"/>
  <c r="B12" i="28"/>
  <c r="C12" i="28" s="1"/>
  <c r="G11" i="28"/>
  <c r="F11" i="28"/>
  <c r="A13" i="27"/>
  <c r="B12" i="27"/>
  <c r="C12" i="27" s="1"/>
  <c r="G11" i="27"/>
  <c r="F11" i="27"/>
  <c r="A11" i="26"/>
  <c r="B10" i="26"/>
  <c r="C10" i="26" s="1"/>
  <c r="F9" i="26"/>
  <c r="D9" i="26"/>
  <c r="G9" i="26"/>
  <c r="H8" i="19"/>
  <c r="B10" i="19"/>
  <c r="C10" i="19" s="1"/>
  <c r="A11" i="19"/>
  <c r="G9" i="19"/>
  <c r="F9" i="19"/>
  <c r="D9" i="19"/>
  <c r="E9" i="19"/>
  <c r="AK11" i="18"/>
  <c r="AJ12" i="18"/>
  <c r="BM12" i="18" s="1"/>
  <c r="AC5" i="18"/>
  <c r="AB8" i="18"/>
  <c r="R14" i="18"/>
  <c r="S14" i="18" s="1"/>
  <c r="T14" i="18" s="1"/>
  <c r="U13" i="18"/>
  <c r="W13" i="18"/>
  <c r="F9" i="24"/>
  <c r="G9" i="24"/>
  <c r="B10" i="24"/>
  <c r="C10" i="24" s="1"/>
  <c r="A11" i="24"/>
  <c r="E9" i="16"/>
  <c r="G9" i="16"/>
  <c r="F9" i="16"/>
  <c r="D9" i="16"/>
  <c r="A11" i="16"/>
  <c r="B10" i="16"/>
  <c r="C10" i="16" s="1"/>
  <c r="A11" i="14"/>
  <c r="B10" i="14"/>
  <c r="C10" i="14" s="1"/>
  <c r="E9" i="14"/>
  <c r="F9" i="14"/>
  <c r="D9" i="14"/>
  <c r="G9" i="14"/>
  <c r="A12" i="15"/>
  <c r="B11" i="15"/>
  <c r="C11" i="15" s="1"/>
  <c r="F10" i="15"/>
  <c r="G10" i="15"/>
  <c r="D10" i="15"/>
  <c r="A11" i="7"/>
  <c r="H11" i="7" s="1"/>
  <c r="B10" i="7"/>
  <c r="C10" i="7" s="1"/>
  <c r="A14" i="18"/>
  <c r="B13" i="18"/>
  <c r="C13" i="18"/>
  <c r="Q98" i="31" l="1"/>
  <c r="R97" i="31"/>
  <c r="O140" i="31"/>
  <c r="P140" i="31" s="1"/>
  <c r="L141" i="31"/>
  <c r="H69" i="31"/>
  <c r="A70" i="31"/>
  <c r="B69" i="31"/>
  <c r="C69" i="31" s="1"/>
  <c r="B69" i="33"/>
  <c r="C69" i="33" s="1"/>
  <c r="H69" i="33"/>
  <c r="A70" i="33"/>
  <c r="G68" i="33"/>
  <c r="E68" i="33"/>
  <c r="D68" i="33"/>
  <c r="F68" i="33"/>
  <c r="D68" i="31"/>
  <c r="G68" i="31"/>
  <c r="F68" i="31"/>
  <c r="E68" i="31"/>
  <c r="D71" i="32"/>
  <c r="F71" i="32"/>
  <c r="G71" i="32"/>
  <c r="E71" i="32"/>
  <c r="M161" i="32"/>
  <c r="N161" i="32" s="1"/>
  <c r="L162" i="32"/>
  <c r="H72" i="32"/>
  <c r="A73" i="32"/>
  <c r="B72" i="32"/>
  <c r="C72" i="32" s="1"/>
  <c r="AD41" i="7"/>
  <c r="AQ41" i="7" s="1"/>
  <c r="AL41" i="7"/>
  <c r="AS41" i="7" s="1"/>
  <c r="AH41" i="7"/>
  <c r="AR41" i="7" s="1"/>
  <c r="R41" i="7"/>
  <c r="AN41" i="7" s="1"/>
  <c r="V41" i="7"/>
  <c r="AO41" i="7" s="1"/>
  <c r="Z41" i="7"/>
  <c r="AP41" i="7" s="1"/>
  <c r="Z9" i="18"/>
  <c r="AA9" i="18" s="1"/>
  <c r="D10" i="7"/>
  <c r="E10" i="7"/>
  <c r="F10" i="7"/>
  <c r="G10" i="7"/>
  <c r="AM41" i="7"/>
  <c r="AT40" i="7"/>
  <c r="Y11" i="18"/>
  <c r="Y12" i="18" s="1"/>
  <c r="N42" i="7"/>
  <c r="H9" i="16"/>
  <c r="H9" i="14"/>
  <c r="X13" i="18"/>
  <c r="B11" i="25"/>
  <c r="A13" i="29"/>
  <c r="B12" i="29"/>
  <c r="C12" i="29" s="1"/>
  <c r="G11" i="29"/>
  <c r="F11" i="29"/>
  <c r="A14" i="28"/>
  <c r="B13" i="28"/>
  <c r="C13" i="28" s="1"/>
  <c r="G12" i="28"/>
  <c r="F12" i="28"/>
  <c r="A14" i="27"/>
  <c r="B13" i="27"/>
  <c r="C13" i="27" s="1"/>
  <c r="G12" i="27"/>
  <c r="F12" i="27"/>
  <c r="A12" i="26"/>
  <c r="B11" i="26"/>
  <c r="C11" i="26" s="1"/>
  <c r="G10" i="26"/>
  <c r="F10" i="26"/>
  <c r="D10" i="26"/>
  <c r="B11" i="19"/>
  <c r="C11" i="19" s="1"/>
  <c r="A12" i="19"/>
  <c r="F10" i="19"/>
  <c r="D10" i="19"/>
  <c r="G10" i="19"/>
  <c r="E10" i="19"/>
  <c r="H9" i="19"/>
  <c r="AJ13" i="18"/>
  <c r="BM13" i="18" s="1"/>
  <c r="AK12" i="18"/>
  <c r="U14" i="18"/>
  <c r="W14" i="18"/>
  <c r="R15" i="18"/>
  <c r="S15" i="18" s="1"/>
  <c r="T15" i="18" s="1"/>
  <c r="AC8" i="18"/>
  <c r="AD5" i="18"/>
  <c r="B11" i="24"/>
  <c r="C11" i="24" s="1"/>
  <c r="A12" i="24"/>
  <c r="G10" i="24"/>
  <c r="F10" i="24"/>
  <c r="E10" i="16"/>
  <c r="F10" i="16"/>
  <c r="D10" i="16"/>
  <c r="G10" i="16"/>
  <c r="A12" i="16"/>
  <c r="B11" i="16"/>
  <c r="C11" i="16" s="1"/>
  <c r="A12" i="14"/>
  <c r="B11" i="14"/>
  <c r="C11" i="14" s="1"/>
  <c r="E10" i="14"/>
  <c r="G10" i="14"/>
  <c r="D10" i="14"/>
  <c r="F10" i="14"/>
  <c r="A13" i="15"/>
  <c r="B12" i="15"/>
  <c r="C12" i="15" s="1"/>
  <c r="F11" i="15"/>
  <c r="G11" i="15"/>
  <c r="B11" i="7"/>
  <c r="C11" i="7" s="1"/>
  <c r="A12" i="7"/>
  <c r="H12" i="7" s="1"/>
  <c r="A15" i="18"/>
  <c r="B14" i="18"/>
  <c r="C14" i="18"/>
  <c r="Q99" i="31" l="1"/>
  <c r="R98" i="31"/>
  <c r="B70" i="33"/>
  <c r="C70" i="33" s="1"/>
  <c r="A71" i="33"/>
  <c r="H70" i="33"/>
  <c r="G69" i="31"/>
  <c r="F69" i="31"/>
  <c r="E69" i="31"/>
  <c r="D69" i="31"/>
  <c r="B70" i="31"/>
  <c r="C70" i="31" s="1"/>
  <c r="A71" i="31"/>
  <c r="H70" i="31"/>
  <c r="A74" i="32"/>
  <c r="B73" i="32"/>
  <c r="C73" i="32" s="1"/>
  <c r="H73" i="32"/>
  <c r="L163" i="32"/>
  <c r="M162" i="32"/>
  <c r="N162" i="32" s="1"/>
  <c r="G69" i="33"/>
  <c r="F69" i="33"/>
  <c r="E69" i="33"/>
  <c r="D69" i="33"/>
  <c r="O141" i="31"/>
  <c r="P141" i="31" s="1"/>
  <c r="L142" i="31"/>
  <c r="G72" i="32"/>
  <c r="F72" i="32"/>
  <c r="E72" i="32"/>
  <c r="D72" i="32"/>
  <c r="AB9" i="18"/>
  <c r="AC9" i="18" s="1"/>
  <c r="Z10" i="18"/>
  <c r="Z11" i="18" s="1"/>
  <c r="AL42" i="7"/>
  <c r="AL43" i="7" s="1"/>
  <c r="AL44" i="7" s="1"/>
  <c r="AL45" i="7" s="1"/>
  <c r="AL46" i="7" s="1"/>
  <c r="AL47" i="7" s="1"/>
  <c r="AL48" i="7" s="1"/>
  <c r="AL49" i="7" s="1"/>
  <c r="AL50" i="7" s="1"/>
  <c r="AL51" i="7" s="1"/>
  <c r="AH42" i="7"/>
  <c r="AH43" i="7" s="1"/>
  <c r="AH44" i="7" s="1"/>
  <c r="AH45" i="7" s="1"/>
  <c r="AH46" i="7" s="1"/>
  <c r="AH47" i="7" s="1"/>
  <c r="AH48" i="7" s="1"/>
  <c r="AH49" i="7" s="1"/>
  <c r="AH50" i="7" s="1"/>
  <c r="AH51" i="7" s="1"/>
  <c r="R42" i="7"/>
  <c r="V42" i="7"/>
  <c r="V43" i="7" s="1"/>
  <c r="V44" i="7" s="1"/>
  <c r="V45" i="7" s="1"/>
  <c r="V46" i="7" s="1"/>
  <c r="AD42" i="7"/>
  <c r="Z42" i="7"/>
  <c r="AT41" i="7"/>
  <c r="Y13" i="18"/>
  <c r="AM42" i="7"/>
  <c r="AS42" i="7"/>
  <c r="F11" i="7"/>
  <c r="G11" i="7"/>
  <c r="D11" i="7"/>
  <c r="E11" i="7"/>
  <c r="N43" i="7"/>
  <c r="R43" i="7" s="1"/>
  <c r="X14" i="18"/>
  <c r="AA10" i="18"/>
  <c r="AB10" i="18" s="1"/>
  <c r="H10" i="16"/>
  <c r="H10" i="14"/>
  <c r="B10" i="25"/>
  <c r="H10" i="19"/>
  <c r="A14" i="29"/>
  <c r="B13" i="29"/>
  <c r="C13" i="29" s="1"/>
  <c r="F12" i="29"/>
  <c r="G12" i="29"/>
  <c r="F13" i="28"/>
  <c r="G13" i="28"/>
  <c r="A15" i="28"/>
  <c r="B14" i="28"/>
  <c r="C14" i="28" s="1"/>
  <c r="F13" i="27"/>
  <c r="G13" i="27"/>
  <c r="A15" i="27"/>
  <c r="B14" i="27"/>
  <c r="C14" i="27" s="1"/>
  <c r="A13" i="26"/>
  <c r="B12" i="26"/>
  <c r="C12" i="26" s="1"/>
  <c r="G11" i="26"/>
  <c r="F11" i="26"/>
  <c r="F11" i="19"/>
  <c r="G11" i="19"/>
  <c r="D11" i="19"/>
  <c r="E11" i="19"/>
  <c r="B12" i="19"/>
  <c r="C12" i="19" s="1"/>
  <c r="A13" i="19"/>
  <c r="AJ14" i="18"/>
  <c r="BM14" i="18" s="1"/>
  <c r="AK13" i="18"/>
  <c r="AD8" i="18"/>
  <c r="AE5" i="18"/>
  <c r="R16" i="18"/>
  <c r="S16" i="18" s="1"/>
  <c r="T16" i="18" s="1"/>
  <c r="W15" i="18"/>
  <c r="U15" i="18"/>
  <c r="F11" i="24"/>
  <c r="G11" i="24"/>
  <c r="B12" i="24"/>
  <c r="C12" i="24" s="1"/>
  <c r="A13" i="24"/>
  <c r="G11" i="16"/>
  <c r="D11" i="16"/>
  <c r="F11" i="16"/>
  <c r="E11" i="16"/>
  <c r="A13" i="16"/>
  <c r="B12" i="16"/>
  <c r="C12" i="16" s="1"/>
  <c r="A13" i="14"/>
  <c r="B12" i="14"/>
  <c r="C12" i="14" s="1"/>
  <c r="E11" i="14"/>
  <c r="G11" i="14"/>
  <c r="D11" i="14"/>
  <c r="F11" i="14"/>
  <c r="G12" i="15"/>
  <c r="F12" i="15"/>
  <c r="A14" i="15"/>
  <c r="B13" i="15"/>
  <c r="C13" i="15" s="1"/>
  <c r="B12" i="7"/>
  <c r="C12" i="7" s="1"/>
  <c r="A13" i="7"/>
  <c r="H13" i="7" s="1"/>
  <c r="B15" i="18"/>
  <c r="A16" i="18"/>
  <c r="C15" i="18"/>
  <c r="Q100" i="31" l="1"/>
  <c r="R99" i="31"/>
  <c r="Z12" i="18"/>
  <c r="Z13" i="18" s="1"/>
  <c r="AA11" i="18"/>
  <c r="AB11" i="18" s="1"/>
  <c r="E73" i="32"/>
  <c r="D73" i="32"/>
  <c r="G73" i="32"/>
  <c r="F73" i="32"/>
  <c r="L143" i="31"/>
  <c r="O142" i="31"/>
  <c r="P142" i="31" s="1"/>
  <c r="B74" i="32"/>
  <c r="C74" i="32" s="1"/>
  <c r="H74" i="32"/>
  <c r="A75" i="32"/>
  <c r="A72" i="33"/>
  <c r="H71" i="33"/>
  <c r="B71" i="33"/>
  <c r="C71" i="33" s="1"/>
  <c r="D70" i="31"/>
  <c r="E70" i="31"/>
  <c r="F70" i="31"/>
  <c r="G70" i="31"/>
  <c r="M163" i="32"/>
  <c r="N163" i="32" s="1"/>
  <c r="L164" i="32"/>
  <c r="H71" i="31"/>
  <c r="A72" i="31"/>
  <c r="B71" i="31"/>
  <c r="C71" i="31" s="1"/>
  <c r="E70" i="33"/>
  <c r="G70" i="33"/>
  <c r="F70" i="33"/>
  <c r="D70" i="33"/>
  <c r="AC10" i="18"/>
  <c r="AR42" i="7"/>
  <c r="AP42" i="7"/>
  <c r="Z43" i="7"/>
  <c r="Z44" i="7" s="1"/>
  <c r="Z45" i="7" s="1"/>
  <c r="Z46" i="7" s="1"/>
  <c r="Y14" i="18"/>
  <c r="AO42" i="7"/>
  <c r="AQ42" i="7"/>
  <c r="AD43" i="7"/>
  <c r="AD44" i="7" s="1"/>
  <c r="AD45" i="7" s="1"/>
  <c r="AD46" i="7" s="1"/>
  <c r="AN42" i="7"/>
  <c r="AS43" i="7"/>
  <c r="AN43" i="7"/>
  <c r="AO43" i="7"/>
  <c r="AR43" i="7"/>
  <c r="AM43" i="7"/>
  <c r="E12" i="7"/>
  <c r="D12" i="7"/>
  <c r="G12" i="7"/>
  <c r="F12" i="7"/>
  <c r="N44" i="7"/>
  <c r="H11" i="16"/>
  <c r="H11" i="14"/>
  <c r="AD9" i="18"/>
  <c r="A15" i="29"/>
  <c r="B14" i="29"/>
  <c r="C14" i="29" s="1"/>
  <c r="G13" i="29"/>
  <c r="F13" i="29"/>
  <c r="A16" i="28"/>
  <c r="B15" i="28"/>
  <c r="C15" i="28" s="1"/>
  <c r="F14" i="28"/>
  <c r="G14" i="28"/>
  <c r="A16" i="27"/>
  <c r="B15" i="27"/>
  <c r="C15" i="27" s="1"/>
  <c r="F14" i="27"/>
  <c r="G14" i="27"/>
  <c r="X15" i="18"/>
  <c r="A14" i="26"/>
  <c r="B13" i="26"/>
  <c r="C13" i="26" s="1"/>
  <c r="G12" i="26"/>
  <c r="F12" i="26"/>
  <c r="B13" i="19"/>
  <c r="C13" i="19" s="1"/>
  <c r="A14" i="19"/>
  <c r="G12" i="19"/>
  <c r="F12" i="19"/>
  <c r="D12" i="19"/>
  <c r="E12" i="19"/>
  <c r="H11" i="19"/>
  <c r="AJ15" i="18"/>
  <c r="BM15" i="18" s="1"/>
  <c r="AK14" i="18"/>
  <c r="AF5" i="18"/>
  <c r="AE8" i="18"/>
  <c r="U16" i="18"/>
  <c r="W16" i="18"/>
  <c r="R17" i="18"/>
  <c r="S17" i="18" s="1"/>
  <c r="T17" i="18" s="1"/>
  <c r="G12" i="24"/>
  <c r="F12" i="24"/>
  <c r="B13" i="24"/>
  <c r="C13" i="24" s="1"/>
  <c r="A14" i="24"/>
  <c r="G12" i="16"/>
  <c r="F12" i="16"/>
  <c r="E12" i="16"/>
  <c r="D12" i="16"/>
  <c r="A14" i="16"/>
  <c r="B13" i="16"/>
  <c r="C13" i="16" s="1"/>
  <c r="A14" i="14"/>
  <c r="B13" i="14"/>
  <c r="C13" i="14" s="1"/>
  <c r="G12" i="14"/>
  <c r="E12" i="14"/>
  <c r="F12" i="14"/>
  <c r="D12" i="14"/>
  <c r="F13" i="15"/>
  <c r="G13" i="15"/>
  <c r="A15" i="15"/>
  <c r="B14" i="15"/>
  <c r="C14" i="15" s="1"/>
  <c r="A14" i="7"/>
  <c r="H14" i="7" s="1"/>
  <c r="B13" i="7"/>
  <c r="C13" i="7" s="1"/>
  <c r="A17" i="18"/>
  <c r="B16" i="18"/>
  <c r="C16" i="18"/>
  <c r="Q101" i="31" l="1"/>
  <c r="R100" i="31"/>
  <c r="AA12" i="18"/>
  <c r="AB12" i="18" s="1"/>
  <c r="R44" i="7"/>
  <c r="AN44" i="7" s="1"/>
  <c r="AD10" i="18"/>
  <c r="AC11" i="18"/>
  <c r="L144" i="31"/>
  <c r="O143" i="31"/>
  <c r="P143" i="31" s="1"/>
  <c r="B72" i="31"/>
  <c r="C72" i="31" s="1"/>
  <c r="H72" i="31"/>
  <c r="A73" i="31"/>
  <c r="E71" i="33"/>
  <c r="G71" i="33"/>
  <c r="F71" i="33"/>
  <c r="D71" i="33"/>
  <c r="G71" i="31"/>
  <c r="F71" i="31"/>
  <c r="E71" i="31"/>
  <c r="D71" i="31"/>
  <c r="L165" i="32"/>
  <c r="M164" i="32"/>
  <c r="N164" i="32" s="1"/>
  <c r="A73" i="33"/>
  <c r="H72" i="33"/>
  <c r="B72" i="33"/>
  <c r="C72" i="33" s="1"/>
  <c r="G74" i="32"/>
  <c r="E74" i="32"/>
  <c r="D74" i="32"/>
  <c r="F74" i="32"/>
  <c r="A76" i="32"/>
  <c r="H75" i="32"/>
  <c r="B75" i="32"/>
  <c r="C75" i="32" s="1"/>
  <c r="Z14" i="18"/>
  <c r="Y15" i="18"/>
  <c r="AP43" i="7"/>
  <c r="AQ43" i="7"/>
  <c r="AT42" i="7"/>
  <c r="AP44" i="7"/>
  <c r="AO44" i="7"/>
  <c r="AR44" i="7"/>
  <c r="AQ44" i="7"/>
  <c r="AM44" i="7"/>
  <c r="AS44" i="7"/>
  <c r="F13" i="7"/>
  <c r="G13" i="7"/>
  <c r="D13" i="7"/>
  <c r="E13" i="7"/>
  <c r="N45" i="7"/>
  <c r="R45" i="7" s="1"/>
  <c r="X16" i="18"/>
  <c r="Y16" i="18" s="1"/>
  <c r="AE9" i="18"/>
  <c r="AE10" i="18" s="1"/>
  <c r="H12" i="16"/>
  <c r="H12" i="14"/>
  <c r="A16" i="29"/>
  <c r="B15" i="29"/>
  <c r="C15" i="29" s="1"/>
  <c r="F14" i="29"/>
  <c r="G14" i="29"/>
  <c r="A17" i="28"/>
  <c r="B16" i="28"/>
  <c r="C16" i="28" s="1"/>
  <c r="G15" i="28"/>
  <c r="F15" i="28"/>
  <c r="A17" i="27"/>
  <c r="B16" i="27"/>
  <c r="C16" i="27" s="1"/>
  <c r="G15" i="27"/>
  <c r="F15" i="27"/>
  <c r="G13" i="26"/>
  <c r="F13" i="26"/>
  <c r="A15" i="26"/>
  <c r="B14" i="26"/>
  <c r="C14" i="26" s="1"/>
  <c r="G13" i="19"/>
  <c r="D13" i="19"/>
  <c r="F13" i="19"/>
  <c r="E13" i="19"/>
  <c r="H12" i="19"/>
  <c r="B14" i="19"/>
  <c r="C14" i="19" s="1"/>
  <c r="A15" i="19"/>
  <c r="AJ16" i="18"/>
  <c r="BM16" i="18" s="1"/>
  <c r="AK15" i="18"/>
  <c r="R18" i="18"/>
  <c r="S18" i="18" s="1"/>
  <c r="T18" i="18" s="1"/>
  <c r="U17" i="18"/>
  <c r="W17" i="18"/>
  <c r="AF8" i="18"/>
  <c r="AG5" i="18"/>
  <c r="B14" i="24"/>
  <c r="C14" i="24" s="1"/>
  <c r="A15" i="24"/>
  <c r="G13" i="24"/>
  <c r="F13" i="24"/>
  <c r="G13" i="16"/>
  <c r="D13" i="16"/>
  <c r="E13" i="16"/>
  <c r="F13" i="16"/>
  <c r="A15" i="16"/>
  <c r="B14" i="16"/>
  <c r="C14" i="16" s="1"/>
  <c r="A15" i="14"/>
  <c r="B14" i="14"/>
  <c r="C14" i="14" s="1"/>
  <c r="G13" i="14"/>
  <c r="D13" i="14"/>
  <c r="F13" i="14"/>
  <c r="E13" i="14"/>
  <c r="A16" i="15"/>
  <c r="B15" i="15"/>
  <c r="C15" i="15" s="1"/>
  <c r="F14" i="15"/>
  <c r="G14" i="15"/>
  <c r="B14" i="7"/>
  <c r="C14" i="7" s="1"/>
  <c r="A15" i="7"/>
  <c r="H15" i="7" s="1"/>
  <c r="A18" i="18"/>
  <c r="B17" i="18"/>
  <c r="C17" i="18"/>
  <c r="Q102" i="31" l="1"/>
  <c r="R101" i="31"/>
  <c r="AD11" i="18"/>
  <c r="AA13" i="18"/>
  <c r="AA14" i="18" s="1"/>
  <c r="AT43" i="7"/>
  <c r="Z15" i="18"/>
  <c r="Z16" i="18" s="1"/>
  <c r="A77" i="32"/>
  <c r="B76" i="32"/>
  <c r="C76" i="32" s="1"/>
  <c r="H76" i="32"/>
  <c r="M165" i="32"/>
  <c r="N165" i="32" s="1"/>
  <c r="L166" i="32"/>
  <c r="B73" i="33"/>
  <c r="C73" i="33" s="1"/>
  <c r="H73" i="33"/>
  <c r="A74" i="33"/>
  <c r="D72" i="31"/>
  <c r="E72" i="31"/>
  <c r="F72" i="31"/>
  <c r="G72" i="31"/>
  <c r="E72" i="33"/>
  <c r="F72" i="33"/>
  <c r="G72" i="33"/>
  <c r="D72" i="33"/>
  <c r="H73" i="31"/>
  <c r="A74" i="31"/>
  <c r="B73" i="31"/>
  <c r="C73" i="31" s="1"/>
  <c r="G75" i="32"/>
  <c r="F75" i="32"/>
  <c r="E75" i="32"/>
  <c r="D75" i="32"/>
  <c r="L145" i="31"/>
  <c r="O144" i="31"/>
  <c r="P144" i="31" s="1"/>
  <c r="AP45" i="7"/>
  <c r="AO45" i="7"/>
  <c r="AR45" i="7"/>
  <c r="AN45" i="7"/>
  <c r="AS45" i="7"/>
  <c r="AM45" i="7"/>
  <c r="D14" i="7"/>
  <c r="E14" i="7"/>
  <c r="F14" i="7"/>
  <c r="G14" i="7"/>
  <c r="AT44" i="7"/>
  <c r="AQ45" i="7"/>
  <c r="N46" i="7"/>
  <c r="AJ46" i="7" s="1"/>
  <c r="H13" i="16"/>
  <c r="H13" i="14"/>
  <c r="A17" i="29"/>
  <c r="B16" i="29"/>
  <c r="C16" i="29" s="1"/>
  <c r="G15" i="29"/>
  <c r="F15" i="29"/>
  <c r="A18" i="28"/>
  <c r="B17" i="28"/>
  <c r="C17" i="28" s="1"/>
  <c r="F16" i="28"/>
  <c r="G16" i="28"/>
  <c r="A18" i="27"/>
  <c r="B17" i="27"/>
  <c r="C17" i="27" s="1"/>
  <c r="G16" i="27"/>
  <c r="F16" i="27"/>
  <c r="F14" i="26"/>
  <c r="G14" i="26"/>
  <c r="B15" i="26"/>
  <c r="C15" i="26" s="1"/>
  <c r="A16" i="26"/>
  <c r="B15" i="19"/>
  <c r="C15" i="19" s="1"/>
  <c r="A16" i="19"/>
  <c r="H13" i="19"/>
  <c r="G14" i="19"/>
  <c r="F14" i="19"/>
  <c r="D14" i="19"/>
  <c r="E14" i="19"/>
  <c r="AJ17" i="18"/>
  <c r="BM17" i="18" s="1"/>
  <c r="AK16" i="18"/>
  <c r="X17" i="18"/>
  <c r="R19" i="18"/>
  <c r="S19" i="18" s="1"/>
  <c r="T19" i="18" s="1"/>
  <c r="U18" i="18"/>
  <c r="W18" i="18"/>
  <c r="AC12" i="18"/>
  <c r="AF9" i="18"/>
  <c r="AF10" i="18" s="1"/>
  <c r="AE11" i="18"/>
  <c r="AG8" i="18"/>
  <c r="AH5" i="18"/>
  <c r="F14" i="24"/>
  <c r="G14" i="24"/>
  <c r="B15" i="24"/>
  <c r="C15" i="24" s="1"/>
  <c r="A16" i="24"/>
  <c r="G14" i="16"/>
  <c r="F14" i="16"/>
  <c r="D14" i="16"/>
  <c r="E14" i="16"/>
  <c r="A16" i="16"/>
  <c r="B15" i="16"/>
  <c r="C15" i="16" s="1"/>
  <c r="A16" i="14"/>
  <c r="B15" i="14"/>
  <c r="C15" i="14" s="1"/>
  <c r="F14" i="14"/>
  <c r="D14" i="14"/>
  <c r="G14" i="14"/>
  <c r="E14" i="14"/>
  <c r="A17" i="15"/>
  <c r="B16" i="15"/>
  <c r="C16" i="15" s="1"/>
  <c r="G15" i="15"/>
  <c r="F15" i="15"/>
  <c r="B15" i="7"/>
  <c r="C15" i="7" s="1"/>
  <c r="A16" i="7"/>
  <c r="H16" i="7" s="1"/>
  <c r="C18" i="18"/>
  <c r="A19" i="18"/>
  <c r="B18" i="18"/>
  <c r="R102" i="31" l="1"/>
  <c r="Q103" i="31"/>
  <c r="AB13" i="18"/>
  <c r="AC13" i="18" s="1"/>
  <c r="A75" i="33"/>
  <c r="H74" i="33"/>
  <c r="B74" i="33"/>
  <c r="C74" i="33" s="1"/>
  <c r="L167" i="32"/>
  <c r="M166" i="32"/>
  <c r="N166" i="32" s="1"/>
  <c r="G73" i="31"/>
  <c r="F73" i="31"/>
  <c r="E73" i="31"/>
  <c r="D73" i="31"/>
  <c r="O145" i="31"/>
  <c r="P145" i="31" s="1"/>
  <c r="L146" i="31"/>
  <c r="B74" i="31"/>
  <c r="C74" i="31" s="1"/>
  <c r="H74" i="31"/>
  <c r="A75" i="31"/>
  <c r="D76" i="32"/>
  <c r="F76" i="32"/>
  <c r="E76" i="32"/>
  <c r="G76" i="32"/>
  <c r="E73" i="33"/>
  <c r="D73" i="33"/>
  <c r="G73" i="33"/>
  <c r="F73" i="33"/>
  <c r="H77" i="32"/>
  <c r="A78" i="32"/>
  <c r="B77" i="32"/>
  <c r="C77" i="32" s="1"/>
  <c r="P46" i="7"/>
  <c r="P47" i="7" s="1"/>
  <c r="P48" i="7" s="1"/>
  <c r="P49" i="7" s="1"/>
  <c r="P50" i="7" s="1"/>
  <c r="P51" i="7" s="1"/>
  <c r="P52" i="7" s="1"/>
  <c r="P53" i="7" s="1"/>
  <c r="P54" i="7" s="1"/>
  <c r="P55" i="7" s="1"/>
  <c r="P56" i="7" s="1"/>
  <c r="P57" i="7" s="1"/>
  <c r="P58" i="7" s="1"/>
  <c r="P59" i="7" s="1"/>
  <c r="P60" i="7" s="1"/>
  <c r="P61" i="7" s="1"/>
  <c r="P62" i="7" s="1"/>
  <c r="P63" i="7" s="1"/>
  <c r="P64" i="7" s="1"/>
  <c r="P65" i="7" s="1"/>
  <c r="P66" i="7" s="1"/>
  <c r="P67" i="7" s="1"/>
  <c r="P68" i="7" s="1"/>
  <c r="P69" i="7" s="1"/>
  <c r="P70" i="7" s="1"/>
  <c r="P71" i="7" s="1"/>
  <c r="P72" i="7" s="1"/>
  <c r="P73" i="7" s="1"/>
  <c r="P74" i="7" s="1"/>
  <c r="P75" i="7" s="1"/>
  <c r="P76" i="7" s="1"/>
  <c r="P77" i="7" s="1"/>
  <c r="P78" i="7" s="1"/>
  <c r="P79" i="7" s="1"/>
  <c r="P80" i="7" s="1"/>
  <c r="P81" i="7" s="1"/>
  <c r="P82" i="7" s="1"/>
  <c r="P83" i="7" s="1"/>
  <c r="P84" i="7" s="1"/>
  <c r="P85" i="7" s="1"/>
  <c r="P86" i="7" s="1"/>
  <c r="P87" i="7" s="1"/>
  <c r="P88" i="7" s="1"/>
  <c r="P89" i="7" s="1"/>
  <c r="P90" i="7" s="1"/>
  <c r="P91" i="7" s="1"/>
  <c r="P92" i="7" s="1"/>
  <c r="P93" i="7" s="1"/>
  <c r="P94" i="7" s="1"/>
  <c r="P95" i="7" s="1"/>
  <c r="P96" i="7" s="1"/>
  <c r="P97" i="7" s="1"/>
  <c r="P98" i="7" s="1"/>
  <c r="P99" i="7" s="1"/>
  <c r="P100" i="7" s="1"/>
  <c r="P101" i="7" s="1"/>
  <c r="P102" i="7" s="1"/>
  <c r="P103" i="7" s="1"/>
  <c r="P104" i="7" s="1"/>
  <c r="P105" i="7" s="1"/>
  <c r="P106" i="7" s="1"/>
  <c r="P107" i="7" s="1"/>
  <c r="P108" i="7" s="1"/>
  <c r="P109" i="7" s="1"/>
  <c r="P110" i="7" s="1"/>
  <c r="P111" i="7" s="1"/>
  <c r="P112" i="7" s="1"/>
  <c r="P113" i="7" s="1"/>
  <c r="P114" i="7" s="1"/>
  <c r="R46" i="7"/>
  <c r="R47" i="7" s="1"/>
  <c r="R48" i="7" s="1"/>
  <c r="R49" i="7" s="1"/>
  <c r="R50" i="7" s="1"/>
  <c r="R51" i="7" s="1"/>
  <c r="R52" i="7" s="1"/>
  <c r="R53" i="7" s="1"/>
  <c r="AJ47" i="7"/>
  <c r="AJ48" i="7" s="1"/>
  <c r="AJ49" i="7" s="1"/>
  <c r="AJ50" i="7" s="1"/>
  <c r="AJ51" i="7" s="1"/>
  <c r="AJ52" i="7" s="1"/>
  <c r="AJ53" i="7" s="1"/>
  <c r="AJ54" i="7" s="1"/>
  <c r="AJ55" i="7" s="1"/>
  <c r="AJ56" i="7" s="1"/>
  <c r="AJ57" i="7" s="1"/>
  <c r="AJ58" i="7" s="1"/>
  <c r="AJ59" i="7" s="1"/>
  <c r="AJ60" i="7" s="1"/>
  <c r="AF46" i="7"/>
  <c r="AF47" i="7" s="1"/>
  <c r="AF48" i="7" s="1"/>
  <c r="AF49" i="7" s="1"/>
  <c r="AF50" i="7" s="1"/>
  <c r="AF51" i="7" s="1"/>
  <c r="AF52" i="7" s="1"/>
  <c r="AF53" i="7" s="1"/>
  <c r="AF54" i="7" s="1"/>
  <c r="AF55" i="7" s="1"/>
  <c r="AF56" i="7" s="1"/>
  <c r="AF57" i="7" s="1"/>
  <c r="AF58" i="7" s="1"/>
  <c r="AF59" i="7" s="1"/>
  <c r="AF60" i="7" s="1"/>
  <c r="AF61" i="7" s="1"/>
  <c r="AF62" i="7" s="1"/>
  <c r="AF63" i="7" s="1"/>
  <c r="AF64" i="7" s="1"/>
  <c r="AF65" i="7" s="1"/>
  <c r="AF66" i="7" s="1"/>
  <c r="AF67" i="7" s="1"/>
  <c r="AF68" i="7" s="1"/>
  <c r="AF69" i="7" s="1"/>
  <c r="AF70" i="7" s="1"/>
  <c r="AF71" i="7" s="1"/>
  <c r="AF72" i="7" s="1"/>
  <c r="AF73" i="7" s="1"/>
  <c r="AF74" i="7" s="1"/>
  <c r="AF75" i="7" s="1"/>
  <c r="AF76" i="7" s="1"/>
  <c r="AF77" i="7" s="1"/>
  <c r="AF78" i="7" s="1"/>
  <c r="AF79" i="7" s="1"/>
  <c r="AF80" i="7" s="1"/>
  <c r="AF81" i="7" s="1"/>
  <c r="AF82" i="7" s="1"/>
  <c r="AF83" i="7" s="1"/>
  <c r="AF84" i="7" s="1"/>
  <c r="AF85" i="7" s="1"/>
  <c r="AF86" i="7" s="1"/>
  <c r="AF87" i="7" s="1"/>
  <c r="AF88" i="7" s="1"/>
  <c r="AF89" i="7" s="1"/>
  <c r="AF90" i="7" s="1"/>
  <c r="AF91" i="7" s="1"/>
  <c r="AF92" i="7" s="1"/>
  <c r="AF93" i="7" s="1"/>
  <c r="AF94" i="7" s="1"/>
  <c r="AF95" i="7" s="1"/>
  <c r="AF96" i="7" s="1"/>
  <c r="AF97" i="7" s="1"/>
  <c r="AF98" i="7" s="1"/>
  <c r="AF99" i="7" s="1"/>
  <c r="AF100" i="7" s="1"/>
  <c r="AF101" i="7" s="1"/>
  <c r="AF102" i="7" s="1"/>
  <c r="AF103" i="7" s="1"/>
  <c r="AF104" i="7" s="1"/>
  <c r="AF105" i="7" s="1"/>
  <c r="AF106" i="7" s="1"/>
  <c r="AF107" i="7" s="1"/>
  <c r="AF108" i="7" s="1"/>
  <c r="AF109" i="7" s="1"/>
  <c r="AF110" i="7" s="1"/>
  <c r="AF111" i="7" s="1"/>
  <c r="AF112" i="7" s="1"/>
  <c r="AF113" i="7" s="1"/>
  <c r="AF114" i="7" s="1"/>
  <c r="AB46" i="7"/>
  <c r="AB47" i="7" s="1"/>
  <c r="AB48" i="7" s="1"/>
  <c r="AB49" i="7" s="1"/>
  <c r="AB50" i="7" s="1"/>
  <c r="AB51" i="7" s="1"/>
  <c r="AB52" i="7" s="1"/>
  <c r="AB53" i="7" s="1"/>
  <c r="AB54" i="7" s="1"/>
  <c r="AB55" i="7" s="1"/>
  <c r="AB56" i="7" s="1"/>
  <c r="AB57" i="7" s="1"/>
  <c r="AB58" i="7" s="1"/>
  <c r="AB59" i="7" s="1"/>
  <c r="AB60" i="7" s="1"/>
  <c r="AB61" i="7" s="1"/>
  <c r="AB62" i="7" s="1"/>
  <c r="AB63" i="7" s="1"/>
  <c r="AB64" i="7" s="1"/>
  <c r="AB65" i="7" s="1"/>
  <c r="AB66" i="7" s="1"/>
  <c r="AB67" i="7" s="1"/>
  <c r="AB68" i="7" s="1"/>
  <c r="AB69" i="7" s="1"/>
  <c r="AB70" i="7" s="1"/>
  <c r="AB71" i="7" s="1"/>
  <c r="AB72" i="7" s="1"/>
  <c r="AB73" i="7" s="1"/>
  <c r="AB74" i="7" s="1"/>
  <c r="AB75" i="7" s="1"/>
  <c r="AB76" i="7" s="1"/>
  <c r="AB77" i="7" s="1"/>
  <c r="AB78" i="7" s="1"/>
  <c r="AB79" i="7" s="1"/>
  <c r="AB80" i="7" s="1"/>
  <c r="AB81" i="7" s="1"/>
  <c r="AB82" i="7" s="1"/>
  <c r="AB83" i="7" s="1"/>
  <c r="AB84" i="7" s="1"/>
  <c r="AB85" i="7" s="1"/>
  <c r="AB86" i="7" s="1"/>
  <c r="AB87" i="7" s="1"/>
  <c r="AB88" i="7" s="1"/>
  <c r="AB89" i="7" s="1"/>
  <c r="AB90" i="7" s="1"/>
  <c r="AB91" i="7" s="1"/>
  <c r="AB92" i="7" s="1"/>
  <c r="AB93" i="7" s="1"/>
  <c r="AB94" i="7" s="1"/>
  <c r="AB95" i="7" s="1"/>
  <c r="AB96" i="7" s="1"/>
  <c r="AB97" i="7" s="1"/>
  <c r="AB98" i="7" s="1"/>
  <c r="AB99" i="7" s="1"/>
  <c r="AB100" i="7" s="1"/>
  <c r="AB101" i="7" s="1"/>
  <c r="AB102" i="7" s="1"/>
  <c r="AB103" i="7" s="1"/>
  <c r="AB104" i="7" s="1"/>
  <c r="AB105" i="7" s="1"/>
  <c r="AB106" i="7" s="1"/>
  <c r="AB107" i="7" s="1"/>
  <c r="AB108" i="7" s="1"/>
  <c r="AB109" i="7" s="1"/>
  <c r="AB110" i="7" s="1"/>
  <c r="AB111" i="7" s="1"/>
  <c r="AB112" i="7" s="1"/>
  <c r="AB113" i="7" s="1"/>
  <c r="AB114" i="7" s="1"/>
  <c r="X46" i="7"/>
  <c r="X47" i="7" s="1"/>
  <c r="X48" i="7" s="1"/>
  <c r="X49" i="7" s="1"/>
  <c r="X50" i="7" s="1"/>
  <c r="X51" i="7" s="1"/>
  <c r="X52" i="7" s="1"/>
  <c r="X53" i="7" s="1"/>
  <c r="X54" i="7" s="1"/>
  <c r="X55" i="7" s="1"/>
  <c r="X56" i="7" s="1"/>
  <c r="X57" i="7" s="1"/>
  <c r="X58" i="7" s="1"/>
  <c r="X59" i="7" s="1"/>
  <c r="X60" i="7" s="1"/>
  <c r="X61" i="7" s="1"/>
  <c r="X62" i="7" s="1"/>
  <c r="X63" i="7" s="1"/>
  <c r="X64" i="7" s="1"/>
  <c r="X65" i="7" s="1"/>
  <c r="X66" i="7" s="1"/>
  <c r="X67" i="7" s="1"/>
  <c r="X68" i="7" s="1"/>
  <c r="X69" i="7" s="1"/>
  <c r="X70" i="7" s="1"/>
  <c r="X71" i="7" s="1"/>
  <c r="X72" i="7" s="1"/>
  <c r="X73" i="7" s="1"/>
  <c r="X74" i="7" s="1"/>
  <c r="X75" i="7" s="1"/>
  <c r="X76" i="7" s="1"/>
  <c r="X77" i="7" s="1"/>
  <c r="X78" i="7" s="1"/>
  <c r="X79" i="7" s="1"/>
  <c r="X80" i="7" s="1"/>
  <c r="X81" i="7" s="1"/>
  <c r="X82" i="7" s="1"/>
  <c r="X83" i="7" s="1"/>
  <c r="X84" i="7" s="1"/>
  <c r="X85" i="7" s="1"/>
  <c r="X86" i="7" s="1"/>
  <c r="X87" i="7" s="1"/>
  <c r="X88" i="7" s="1"/>
  <c r="X89" i="7" s="1"/>
  <c r="X90" i="7" s="1"/>
  <c r="X91" i="7" s="1"/>
  <c r="X92" i="7" s="1"/>
  <c r="X93" i="7" s="1"/>
  <c r="X94" i="7" s="1"/>
  <c r="X95" i="7" s="1"/>
  <c r="X96" i="7" s="1"/>
  <c r="X97" i="7" s="1"/>
  <c r="X98" i="7" s="1"/>
  <c r="X99" i="7" s="1"/>
  <c r="X100" i="7" s="1"/>
  <c r="X101" i="7" s="1"/>
  <c r="X102" i="7" s="1"/>
  <c r="X103" i="7" s="1"/>
  <c r="X104" i="7" s="1"/>
  <c r="X105" i="7" s="1"/>
  <c r="X106" i="7" s="1"/>
  <c r="X107" i="7" s="1"/>
  <c r="X108" i="7" s="1"/>
  <c r="X109" i="7" s="1"/>
  <c r="X110" i="7" s="1"/>
  <c r="X111" i="7" s="1"/>
  <c r="X112" i="7" s="1"/>
  <c r="X113" i="7" s="1"/>
  <c r="X114" i="7" s="1"/>
  <c r="T46" i="7"/>
  <c r="T47" i="7" s="1"/>
  <c r="T48" i="7" s="1"/>
  <c r="T49" i="7" s="1"/>
  <c r="T50" i="7" s="1"/>
  <c r="T51" i="7" s="1"/>
  <c r="T52" i="7" s="1"/>
  <c r="T53" i="7" s="1"/>
  <c r="T54" i="7" s="1"/>
  <c r="T55" i="7" s="1"/>
  <c r="T56" i="7" s="1"/>
  <c r="T57" i="7" s="1"/>
  <c r="T58" i="7" s="1"/>
  <c r="T59" i="7" s="1"/>
  <c r="T60" i="7" s="1"/>
  <c r="Z47" i="7"/>
  <c r="Z48" i="7" s="1"/>
  <c r="Z49" i="7" s="1"/>
  <c r="Z50" i="7" s="1"/>
  <c r="Z51" i="7" s="1"/>
  <c r="Z52" i="7" s="1"/>
  <c r="Z53" i="7" s="1"/>
  <c r="Z54" i="7" s="1"/>
  <c r="Z55" i="7" s="1"/>
  <c r="Z56" i="7" s="1"/>
  <c r="Z57" i="7" s="1"/>
  <c r="Z58" i="7" s="1"/>
  <c r="Z59" i="7" s="1"/>
  <c r="Z60" i="7" s="1"/>
  <c r="Z61" i="7" s="1"/>
  <c r="Z62" i="7" s="1"/>
  <c r="Z63" i="7" s="1"/>
  <c r="V47" i="7"/>
  <c r="V48" i="7" s="1"/>
  <c r="V49" i="7" s="1"/>
  <c r="V50" i="7" s="1"/>
  <c r="V51" i="7" s="1"/>
  <c r="V52" i="7" s="1"/>
  <c r="V53" i="7" s="1"/>
  <c r="V54" i="7" s="1"/>
  <c r="V55" i="7" s="1"/>
  <c r="V56" i="7" s="1"/>
  <c r="V57" i="7" s="1"/>
  <c r="V58" i="7" s="1"/>
  <c r="V59" i="7" s="1"/>
  <c r="V60" i="7" s="1"/>
  <c r="V61" i="7" s="1"/>
  <c r="V62" i="7" s="1"/>
  <c r="V63" i="7" s="1"/>
  <c r="AS46" i="7"/>
  <c r="AR46" i="7"/>
  <c r="AD47" i="7"/>
  <c r="AD48" i="7" s="1"/>
  <c r="AD49" i="7" s="1"/>
  <c r="AD50" i="7" s="1"/>
  <c r="AD51" i="7" s="1"/>
  <c r="AD52" i="7" s="1"/>
  <c r="AD53" i="7" s="1"/>
  <c r="AD54" i="7" s="1"/>
  <c r="AD55" i="7" s="1"/>
  <c r="AD56" i="7" s="1"/>
  <c r="AD57" i="7" s="1"/>
  <c r="AD58" i="7" s="1"/>
  <c r="AD59" i="7" s="1"/>
  <c r="AD60" i="7" s="1"/>
  <c r="AD61" i="7" s="1"/>
  <c r="AD62" i="7" s="1"/>
  <c r="AD63" i="7" s="1"/>
  <c r="AN46" i="7"/>
  <c r="AM46" i="7"/>
  <c r="E15" i="7"/>
  <c r="G15" i="7"/>
  <c r="F15" i="7"/>
  <c r="D15" i="7"/>
  <c r="AT45" i="7"/>
  <c r="N47" i="7"/>
  <c r="AG9" i="18"/>
  <c r="AG10" i="18" s="1"/>
  <c r="H14" i="16"/>
  <c r="H14" i="14"/>
  <c r="Y17" i="18"/>
  <c r="Z17" i="18" s="1"/>
  <c r="A18" i="29"/>
  <c r="B17" i="29"/>
  <c r="C17" i="29" s="1"/>
  <c r="F16" i="29"/>
  <c r="G16" i="29"/>
  <c r="A19" i="28"/>
  <c r="B18" i="28"/>
  <c r="C18" i="28" s="1"/>
  <c r="G17" i="28"/>
  <c r="F17" i="28"/>
  <c r="A19" i="27"/>
  <c r="B18" i="27"/>
  <c r="C18" i="27" s="1"/>
  <c r="G17" i="27"/>
  <c r="F17" i="27"/>
  <c r="F15" i="26"/>
  <c r="G15" i="26"/>
  <c r="A17" i="26"/>
  <c r="B16" i="26"/>
  <c r="C16" i="26" s="1"/>
  <c r="G15" i="19"/>
  <c r="F15" i="19"/>
  <c r="D15" i="19"/>
  <c r="E15" i="19"/>
  <c r="H14" i="19"/>
  <c r="B16" i="19"/>
  <c r="C16" i="19" s="1"/>
  <c r="A17" i="19"/>
  <c r="AJ18" i="18"/>
  <c r="BM18" i="18" s="1"/>
  <c r="AK17" i="18"/>
  <c r="X18" i="18"/>
  <c r="AH8" i="18"/>
  <c r="R20" i="18"/>
  <c r="S20" i="18" s="1"/>
  <c r="T20" i="18" s="1"/>
  <c r="U19" i="18"/>
  <c r="W19" i="18"/>
  <c r="AD12" i="18"/>
  <c r="AA15" i="18"/>
  <c r="AF11" i="18"/>
  <c r="B16" i="24"/>
  <c r="C16" i="24" s="1"/>
  <c r="A17" i="24"/>
  <c r="F15" i="24"/>
  <c r="G15" i="24"/>
  <c r="G15" i="16"/>
  <c r="E15" i="16"/>
  <c r="F15" i="16"/>
  <c r="D15" i="16"/>
  <c r="A17" i="16"/>
  <c r="B16" i="16"/>
  <c r="C16" i="16" s="1"/>
  <c r="A17" i="14"/>
  <c r="B16" i="14"/>
  <c r="C16" i="14" s="1"/>
  <c r="G15" i="14"/>
  <c r="D15" i="14"/>
  <c r="E15" i="14"/>
  <c r="F15" i="14"/>
  <c r="B17" i="15"/>
  <c r="C17" i="15" s="1"/>
  <c r="A18" i="15"/>
  <c r="G16" i="15"/>
  <c r="F16" i="15"/>
  <c r="B16" i="7"/>
  <c r="C16" i="7" s="1"/>
  <c r="A17" i="7"/>
  <c r="H17" i="7" s="1"/>
  <c r="B19" i="18"/>
  <c r="A20" i="18"/>
  <c r="C19" i="18"/>
  <c r="R103" i="31" l="1"/>
  <c r="Q104" i="31"/>
  <c r="AB14" i="18"/>
  <c r="AJ61" i="7"/>
  <c r="AJ62" i="7" s="1"/>
  <c r="AJ63" i="7" s="1"/>
  <c r="AJ64" i="7" s="1"/>
  <c r="AJ65" i="7" s="1"/>
  <c r="AJ66" i="7" s="1"/>
  <c r="AJ67" i="7" s="1"/>
  <c r="AJ68" i="7" s="1"/>
  <c r="AJ69" i="7" s="1"/>
  <c r="AJ70" i="7" s="1"/>
  <c r="AJ71" i="7" s="1"/>
  <c r="AJ72" i="7" s="1"/>
  <c r="AJ73" i="7" s="1"/>
  <c r="AJ74" i="7" s="1"/>
  <c r="AJ75" i="7" s="1"/>
  <c r="AJ76" i="7" s="1"/>
  <c r="AJ77" i="7" s="1"/>
  <c r="AJ78" i="7" s="1"/>
  <c r="AJ79" i="7" s="1"/>
  <c r="AJ80" i="7" s="1"/>
  <c r="AJ81" i="7" s="1"/>
  <c r="AJ82" i="7" s="1"/>
  <c r="AJ83" i="7" s="1"/>
  <c r="AJ84" i="7" s="1"/>
  <c r="AJ85" i="7" s="1"/>
  <c r="AJ86" i="7" s="1"/>
  <c r="AJ87" i="7" s="1"/>
  <c r="AJ88" i="7" s="1"/>
  <c r="AJ89" i="7" s="1"/>
  <c r="AJ90" i="7" s="1"/>
  <c r="AJ91" i="7" s="1"/>
  <c r="AJ92" i="7" s="1"/>
  <c r="AJ93" i="7" s="1"/>
  <c r="AJ94" i="7" s="1"/>
  <c r="AJ95" i="7" s="1"/>
  <c r="AJ96" i="7" s="1"/>
  <c r="AJ97" i="7" s="1"/>
  <c r="AJ98" i="7" s="1"/>
  <c r="AJ99" i="7" s="1"/>
  <c r="AJ100" i="7" s="1"/>
  <c r="AJ101" i="7" s="1"/>
  <c r="AJ102" i="7" s="1"/>
  <c r="AJ103" i="7" s="1"/>
  <c r="AJ104" i="7" s="1"/>
  <c r="AJ105" i="7" s="1"/>
  <c r="AJ106" i="7" s="1"/>
  <c r="AJ107" i="7" s="1"/>
  <c r="AJ108" i="7" s="1"/>
  <c r="AJ109" i="7" s="1"/>
  <c r="AJ110" i="7" s="1"/>
  <c r="AJ111" i="7" s="1"/>
  <c r="AJ112" i="7" s="1"/>
  <c r="AJ113" i="7" s="1"/>
  <c r="AJ114" i="7" s="1"/>
  <c r="T61" i="7"/>
  <c r="T62" i="7" s="1"/>
  <c r="T63" i="7" s="1"/>
  <c r="T64" i="7" s="1"/>
  <c r="T65" i="7" s="1"/>
  <c r="T66" i="7" s="1"/>
  <c r="T67" i="7" s="1"/>
  <c r="T68" i="7" s="1"/>
  <c r="T69" i="7" s="1"/>
  <c r="T70" i="7" s="1"/>
  <c r="T71" i="7" s="1"/>
  <c r="T72" i="7" s="1"/>
  <c r="T73" i="7" s="1"/>
  <c r="T74" i="7" s="1"/>
  <c r="T75" i="7" s="1"/>
  <c r="T76" i="7" s="1"/>
  <c r="T77" i="7" s="1"/>
  <c r="T78" i="7" s="1"/>
  <c r="T79" i="7" s="1"/>
  <c r="T80" i="7" s="1"/>
  <c r="T81" i="7" s="1"/>
  <c r="T82" i="7" s="1"/>
  <c r="T83" i="7" s="1"/>
  <c r="T84" i="7" s="1"/>
  <c r="T85" i="7" s="1"/>
  <c r="T86" i="7" s="1"/>
  <c r="T87" i="7" s="1"/>
  <c r="T88" i="7" s="1"/>
  <c r="T89" i="7" s="1"/>
  <c r="T90" i="7" s="1"/>
  <c r="T91" i="7" s="1"/>
  <c r="T92" i="7" s="1"/>
  <c r="T93" i="7" s="1"/>
  <c r="T94" i="7" s="1"/>
  <c r="T95" i="7" s="1"/>
  <c r="T96" i="7" s="1"/>
  <c r="T97" i="7" s="1"/>
  <c r="T98" i="7" s="1"/>
  <c r="T99" i="7" s="1"/>
  <c r="T100" i="7" s="1"/>
  <c r="T101" i="7" s="1"/>
  <c r="T102" i="7" s="1"/>
  <c r="T103" i="7" s="1"/>
  <c r="T104" i="7" s="1"/>
  <c r="T105" i="7" s="1"/>
  <c r="T106" i="7" s="1"/>
  <c r="T107" i="7" s="1"/>
  <c r="T108" i="7" s="1"/>
  <c r="T109" i="7" s="1"/>
  <c r="T110" i="7" s="1"/>
  <c r="T111" i="7" s="1"/>
  <c r="T112" i="7" s="1"/>
  <c r="T113" i="7" s="1"/>
  <c r="T114" i="7" s="1"/>
  <c r="AH9" i="18"/>
  <c r="AH10" i="18" s="1"/>
  <c r="H75" i="31"/>
  <c r="A76" i="31"/>
  <c r="B75" i="31"/>
  <c r="C75" i="31" s="1"/>
  <c r="D74" i="31"/>
  <c r="G74" i="31"/>
  <c r="F74" i="31"/>
  <c r="E74" i="31"/>
  <c r="M167" i="32"/>
  <c r="N167" i="32" s="1"/>
  <c r="L168" i="32"/>
  <c r="O146" i="31"/>
  <c r="P146" i="31" s="1"/>
  <c r="L147" i="31"/>
  <c r="E74" i="33"/>
  <c r="G74" i="33"/>
  <c r="F74" i="33"/>
  <c r="D74" i="33"/>
  <c r="A79" i="32"/>
  <c r="B78" i="32"/>
  <c r="C78" i="32" s="1"/>
  <c r="H78" i="32"/>
  <c r="G77" i="32"/>
  <c r="F77" i="32"/>
  <c r="E77" i="32"/>
  <c r="D77" i="32"/>
  <c r="A76" i="33"/>
  <c r="H75" i="33"/>
  <c r="B75" i="33"/>
  <c r="C75" i="33" s="1"/>
  <c r="AQ63" i="7"/>
  <c r="AD64" i="7"/>
  <c r="AO63" i="7"/>
  <c r="V64" i="7"/>
  <c r="Z64" i="7"/>
  <c r="AP63" i="7"/>
  <c r="AP46" i="7"/>
  <c r="AO46" i="7"/>
  <c r="AR47" i="7"/>
  <c r="AS47" i="7"/>
  <c r="AN47" i="7"/>
  <c r="AQ46" i="7"/>
  <c r="AM47" i="7"/>
  <c r="D16" i="7"/>
  <c r="E16" i="7"/>
  <c r="G16" i="7"/>
  <c r="F16" i="7"/>
  <c r="AO47" i="7"/>
  <c r="AQ47" i="7"/>
  <c r="AP47" i="7"/>
  <c r="N48" i="7"/>
  <c r="Y18" i="18"/>
  <c r="Z18" i="18" s="1"/>
  <c r="H15" i="16"/>
  <c r="H15" i="14"/>
  <c r="A19" i="29"/>
  <c r="B18" i="29"/>
  <c r="C18" i="29" s="1"/>
  <c r="G17" i="29"/>
  <c r="F17" i="29"/>
  <c r="A20" i="28"/>
  <c r="B19" i="28"/>
  <c r="C19" i="28" s="1"/>
  <c r="F18" i="28"/>
  <c r="G18" i="28"/>
  <c r="A20" i="27"/>
  <c r="B19" i="27"/>
  <c r="C19" i="27" s="1"/>
  <c r="G18" i="27"/>
  <c r="F18" i="27"/>
  <c r="X19" i="18"/>
  <c r="A18" i="26"/>
  <c r="B17" i="26"/>
  <c r="C17" i="26" s="1"/>
  <c r="F16" i="26"/>
  <c r="G16" i="26"/>
  <c r="H15" i="19"/>
  <c r="F16" i="19"/>
  <c r="G16" i="19"/>
  <c r="D16" i="19"/>
  <c r="E16" i="19"/>
  <c r="B17" i="19"/>
  <c r="C17" i="19" s="1"/>
  <c r="A18" i="19"/>
  <c r="AJ19" i="18"/>
  <c r="BM19" i="18" s="1"/>
  <c r="AK18" i="18"/>
  <c r="U20" i="18"/>
  <c r="W20" i="18"/>
  <c r="R21" i="18"/>
  <c r="S21" i="18" s="1"/>
  <c r="T21" i="18" s="1"/>
  <c r="AG11" i="18"/>
  <c r="AE12" i="18"/>
  <c r="AC14" i="18"/>
  <c r="AB15" i="18"/>
  <c r="AA16" i="18"/>
  <c r="AD13" i="18"/>
  <c r="F16" i="24"/>
  <c r="G16" i="24"/>
  <c r="B17" i="24"/>
  <c r="C17" i="24" s="1"/>
  <c r="A18" i="24"/>
  <c r="E16" i="16"/>
  <c r="D16" i="16"/>
  <c r="F16" i="16"/>
  <c r="G16" i="16"/>
  <c r="A18" i="16"/>
  <c r="B17" i="16"/>
  <c r="C17" i="16" s="1"/>
  <c r="A18" i="14"/>
  <c r="B17" i="14"/>
  <c r="C17" i="14" s="1"/>
  <c r="D16" i="14"/>
  <c r="F16" i="14"/>
  <c r="E16" i="14"/>
  <c r="G16" i="14"/>
  <c r="F17" i="15"/>
  <c r="G17" i="15"/>
  <c r="A19" i="15"/>
  <c r="B18" i="15"/>
  <c r="C18" i="15" s="1"/>
  <c r="A18" i="7"/>
  <c r="H18" i="7" s="1"/>
  <c r="B17" i="7"/>
  <c r="C17" i="7" s="1"/>
  <c r="C20" i="18"/>
  <c r="A21" i="18"/>
  <c r="B20" i="18"/>
  <c r="R104" i="31" l="1"/>
  <c r="Q105" i="31"/>
  <c r="A77" i="33"/>
  <c r="H76" i="33"/>
  <c r="B76" i="33"/>
  <c r="C76" i="33" s="1"/>
  <c r="L148" i="31"/>
  <c r="O147" i="31"/>
  <c r="P147" i="31" s="1"/>
  <c r="G75" i="31"/>
  <c r="F75" i="31"/>
  <c r="E75" i="31"/>
  <c r="D75" i="31"/>
  <c r="B79" i="32"/>
  <c r="C79" i="32" s="1"/>
  <c r="H79" i="32"/>
  <c r="A80" i="32"/>
  <c r="B76" i="31"/>
  <c r="C76" i="31" s="1"/>
  <c r="A77" i="31"/>
  <c r="H76" i="31"/>
  <c r="E75" i="33"/>
  <c r="G75" i="33"/>
  <c r="F75" i="33"/>
  <c r="D75" i="33"/>
  <c r="F78" i="32"/>
  <c r="E78" i="32"/>
  <c r="D78" i="32"/>
  <c r="G78" i="32"/>
  <c r="L169" i="32"/>
  <c r="M168" i="32"/>
  <c r="N168" i="32" s="1"/>
  <c r="AT46" i="7"/>
  <c r="AD65" i="7"/>
  <c r="AQ64" i="7"/>
  <c r="AP64" i="7"/>
  <c r="Z65" i="7"/>
  <c r="AO64" i="7"/>
  <c r="V65" i="7"/>
  <c r="AS48" i="7"/>
  <c r="AN48" i="7"/>
  <c r="Y19" i="18"/>
  <c r="Z19" i="18" s="1"/>
  <c r="D17" i="7"/>
  <c r="F17" i="7"/>
  <c r="G17" i="7"/>
  <c r="E17" i="7"/>
  <c r="AM48" i="7"/>
  <c r="AT47" i="7"/>
  <c r="AO48" i="7"/>
  <c r="AR48" i="7"/>
  <c r="AP48" i="7"/>
  <c r="AQ48" i="7"/>
  <c r="N49" i="7"/>
  <c r="X20" i="18"/>
  <c r="H16" i="16"/>
  <c r="H16" i="14"/>
  <c r="AH11" i="18"/>
  <c r="A20" i="29"/>
  <c r="B19" i="29"/>
  <c r="C19" i="29" s="1"/>
  <c r="F18" i="29"/>
  <c r="G18" i="29"/>
  <c r="A21" i="28"/>
  <c r="B20" i="28"/>
  <c r="C20" i="28" s="1"/>
  <c r="G19" i="28"/>
  <c r="F19" i="28"/>
  <c r="A21" i="27"/>
  <c r="B20" i="27"/>
  <c r="C20" i="27" s="1"/>
  <c r="F19" i="27"/>
  <c r="G19" i="27"/>
  <c r="A19" i="26"/>
  <c r="B18" i="26"/>
  <c r="C18" i="26" s="1"/>
  <c r="F17" i="26"/>
  <c r="G17" i="26"/>
  <c r="G17" i="19"/>
  <c r="D17" i="19"/>
  <c r="F17" i="19"/>
  <c r="E17" i="19"/>
  <c r="B18" i="19"/>
  <c r="C18" i="19" s="1"/>
  <c r="A19" i="19"/>
  <c r="H16" i="19"/>
  <c r="AJ20" i="18"/>
  <c r="BM20" i="18" s="1"/>
  <c r="AK19" i="18"/>
  <c r="AE13" i="18"/>
  <c r="AA17" i="18"/>
  <c r="AF12" i="18"/>
  <c r="AG12" i="18" s="1"/>
  <c r="AD14" i="18"/>
  <c r="R22" i="18"/>
  <c r="S22" i="18" s="1"/>
  <c r="T22" i="18" s="1"/>
  <c r="W21" i="18"/>
  <c r="U21" i="18"/>
  <c r="AB16" i="18"/>
  <c r="AC15" i="18"/>
  <c r="G17" i="24"/>
  <c r="F17" i="24"/>
  <c r="B18" i="24"/>
  <c r="C18" i="24" s="1"/>
  <c r="A19" i="24"/>
  <c r="G17" i="16"/>
  <c r="D17" i="16"/>
  <c r="E17" i="16"/>
  <c r="F17" i="16"/>
  <c r="A19" i="16"/>
  <c r="B18" i="16"/>
  <c r="C18" i="16" s="1"/>
  <c r="A19" i="14"/>
  <c r="B18" i="14"/>
  <c r="C18" i="14" s="1"/>
  <c r="E17" i="14"/>
  <c r="G17" i="14"/>
  <c r="D17" i="14"/>
  <c r="F17" i="14"/>
  <c r="A20" i="15"/>
  <c r="B19" i="15"/>
  <c r="C19" i="15" s="1"/>
  <c r="F18" i="15"/>
  <c r="G18" i="15"/>
  <c r="A19" i="7"/>
  <c r="H19" i="7" s="1"/>
  <c r="B18" i="7"/>
  <c r="C18" i="7" s="1"/>
  <c r="C21" i="18"/>
  <c r="A22" i="18"/>
  <c r="B21" i="18"/>
  <c r="R105" i="31" l="1"/>
  <c r="Q106" i="31"/>
  <c r="Y20" i="18"/>
  <c r="Z20" i="18" s="1"/>
  <c r="H80" i="32"/>
  <c r="A81" i="32"/>
  <c r="B80" i="32"/>
  <c r="C80" i="32" s="1"/>
  <c r="L149" i="31"/>
  <c r="O148" i="31"/>
  <c r="P148" i="31" s="1"/>
  <c r="D76" i="31"/>
  <c r="E76" i="31"/>
  <c r="G76" i="31"/>
  <c r="F76" i="31"/>
  <c r="E76" i="33"/>
  <c r="F76" i="33"/>
  <c r="G76" i="33"/>
  <c r="D76" i="33"/>
  <c r="M169" i="32"/>
  <c r="N169" i="32" s="1"/>
  <c r="L170" i="32"/>
  <c r="A78" i="31"/>
  <c r="B77" i="31"/>
  <c r="C77" i="31" s="1"/>
  <c r="H77" i="31"/>
  <c r="D79" i="32"/>
  <c r="F79" i="32"/>
  <c r="G79" i="32"/>
  <c r="E79" i="32"/>
  <c r="B77" i="33"/>
  <c r="C77" i="33" s="1"/>
  <c r="H77" i="33"/>
  <c r="A78" i="33"/>
  <c r="AO65" i="7"/>
  <c r="V66" i="7"/>
  <c r="Z66" i="7"/>
  <c r="AP65" i="7"/>
  <c r="AD66" i="7"/>
  <c r="AQ65" i="7"/>
  <c r="AR49" i="7"/>
  <c r="AS49" i="7"/>
  <c r="AN49" i="7"/>
  <c r="AT48" i="7"/>
  <c r="AM49" i="7"/>
  <c r="F18" i="7"/>
  <c r="D18" i="7"/>
  <c r="G18" i="7"/>
  <c r="E18" i="7"/>
  <c r="AP49" i="7"/>
  <c r="AO49" i="7"/>
  <c r="AQ49" i="7"/>
  <c r="N50" i="7"/>
  <c r="X21" i="18"/>
  <c r="AE14" i="18"/>
  <c r="AB17" i="18"/>
  <c r="H17" i="16"/>
  <c r="H17" i="14"/>
  <c r="A21" i="29"/>
  <c r="B20" i="29"/>
  <c r="C20" i="29" s="1"/>
  <c r="G19" i="29"/>
  <c r="F19" i="29"/>
  <c r="A22" i="28"/>
  <c r="B21" i="28"/>
  <c r="C21" i="28" s="1"/>
  <c r="F20" i="28"/>
  <c r="G20" i="28"/>
  <c r="A22" i="27"/>
  <c r="B21" i="27"/>
  <c r="C21" i="27" s="1"/>
  <c r="F20" i="27"/>
  <c r="G20" i="27"/>
  <c r="AC16" i="18"/>
  <c r="AF13" i="18"/>
  <c r="AG13" i="18" s="1"/>
  <c r="A20" i="26"/>
  <c r="B19" i="26"/>
  <c r="C19" i="26" s="1"/>
  <c r="F18" i="26"/>
  <c r="G18" i="26"/>
  <c r="G18" i="19"/>
  <c r="F18" i="19"/>
  <c r="D18" i="19"/>
  <c r="E18" i="19"/>
  <c r="H17" i="19"/>
  <c r="B19" i="19"/>
  <c r="C19" i="19" s="1"/>
  <c r="A20" i="19"/>
  <c r="AK20" i="18"/>
  <c r="AJ21" i="18"/>
  <c r="BM21" i="18" s="1"/>
  <c r="R23" i="18"/>
  <c r="S23" i="18" s="1"/>
  <c r="T23" i="18" s="1"/>
  <c r="U22" i="18"/>
  <c r="W22" i="18"/>
  <c r="AA18" i="18"/>
  <c r="AH12" i="18"/>
  <c r="AD15" i="18"/>
  <c r="B19" i="24"/>
  <c r="C19" i="24" s="1"/>
  <c r="A20" i="24"/>
  <c r="F18" i="24"/>
  <c r="G18" i="24"/>
  <c r="G18" i="16"/>
  <c r="F18" i="16"/>
  <c r="E18" i="16"/>
  <c r="D18" i="16"/>
  <c r="B19" i="16"/>
  <c r="C19" i="16" s="1"/>
  <c r="A20" i="16"/>
  <c r="A20" i="14"/>
  <c r="B19" i="14"/>
  <c r="C19" i="14" s="1"/>
  <c r="E18" i="14"/>
  <c r="G18" i="14"/>
  <c r="D18" i="14"/>
  <c r="F18" i="14"/>
  <c r="A21" i="15"/>
  <c r="B20" i="15"/>
  <c r="C20" i="15" s="1"/>
  <c r="F19" i="15"/>
  <c r="G19" i="15"/>
  <c r="A20" i="7"/>
  <c r="H20" i="7" s="1"/>
  <c r="B19" i="7"/>
  <c r="C19" i="7" s="1"/>
  <c r="C22" i="18"/>
  <c r="A23" i="18"/>
  <c r="B22" i="18"/>
  <c r="R106" i="31" l="1"/>
  <c r="Q107" i="31"/>
  <c r="AC17" i="18"/>
  <c r="Y21" i="18"/>
  <c r="H78" i="31"/>
  <c r="A79" i="31"/>
  <c r="B78" i="31"/>
  <c r="C78" i="31" s="1"/>
  <c r="E77" i="33"/>
  <c r="D77" i="33"/>
  <c r="G77" i="33"/>
  <c r="F77" i="33"/>
  <c r="L171" i="32"/>
  <c r="M170" i="32"/>
  <c r="N170" i="32" s="1"/>
  <c r="O149" i="31"/>
  <c r="P149" i="31" s="1"/>
  <c r="L150" i="31"/>
  <c r="G80" i="32"/>
  <c r="F80" i="32"/>
  <c r="E80" i="32"/>
  <c r="D80" i="32"/>
  <c r="A82" i="32"/>
  <c r="B81" i="32"/>
  <c r="C81" i="32" s="1"/>
  <c r="H81" i="32"/>
  <c r="B78" i="33"/>
  <c r="C78" i="33" s="1"/>
  <c r="A79" i="33"/>
  <c r="H78" i="33"/>
  <c r="F77" i="31"/>
  <c r="E77" i="31"/>
  <c r="D77" i="31"/>
  <c r="G77" i="31"/>
  <c r="AD67" i="7"/>
  <c r="AQ66" i="7"/>
  <c r="Z67" i="7"/>
  <c r="AP66" i="7"/>
  <c r="AO66" i="7"/>
  <c r="V67" i="7"/>
  <c r="AN50" i="7"/>
  <c r="AR50" i="7"/>
  <c r="X22" i="18"/>
  <c r="E19" i="7"/>
  <c r="F19" i="7"/>
  <c r="G19" i="7"/>
  <c r="D19" i="7"/>
  <c r="AS50" i="7"/>
  <c r="AM50" i="7"/>
  <c r="AT49" i="7"/>
  <c r="AQ50" i="7"/>
  <c r="AO50" i="7"/>
  <c r="AP50" i="7"/>
  <c r="N51" i="7"/>
  <c r="Z21" i="18"/>
  <c r="AF14" i="18"/>
  <c r="AG14" i="18" s="1"/>
  <c r="AH13" i="18"/>
  <c r="H18" i="16"/>
  <c r="H18" i="14"/>
  <c r="AD16" i="18"/>
  <c r="AD17" i="18" s="1"/>
  <c r="A22" i="29"/>
  <c r="B21" i="29"/>
  <c r="C21" i="29" s="1"/>
  <c r="F20" i="29"/>
  <c r="G20" i="29"/>
  <c r="A23" i="28"/>
  <c r="B22" i="28"/>
  <c r="C22" i="28" s="1"/>
  <c r="G21" i="28"/>
  <c r="F21" i="28"/>
  <c r="A23" i="27"/>
  <c r="B22" i="27"/>
  <c r="C22" i="27" s="1"/>
  <c r="G21" i="27"/>
  <c r="F21" i="27"/>
  <c r="A21" i="26"/>
  <c r="B20" i="26"/>
  <c r="C20" i="26" s="1"/>
  <c r="F19" i="26"/>
  <c r="G19" i="26"/>
  <c r="B20" i="19"/>
  <c r="C20" i="19" s="1"/>
  <c r="A21" i="19"/>
  <c r="F19" i="19"/>
  <c r="G19" i="19"/>
  <c r="D19" i="19"/>
  <c r="E19" i="19"/>
  <c r="H18" i="19"/>
  <c r="AK21" i="18"/>
  <c r="AJ22" i="18"/>
  <c r="BM22" i="18" s="1"/>
  <c r="AE15" i="18"/>
  <c r="AB18" i="18"/>
  <c r="AA19" i="18"/>
  <c r="U23" i="18"/>
  <c r="R24" i="18"/>
  <c r="S24" i="18" s="1"/>
  <c r="T24" i="18" s="1"/>
  <c r="W23" i="18"/>
  <c r="X23" i="18" s="1"/>
  <c r="Y22" i="18"/>
  <c r="F19" i="24"/>
  <c r="G19" i="24"/>
  <c r="B20" i="24"/>
  <c r="C20" i="24" s="1"/>
  <c r="A21" i="24"/>
  <c r="B20" i="16"/>
  <c r="C20" i="16" s="1"/>
  <c r="A21" i="16"/>
  <c r="E19" i="16"/>
  <c r="D19" i="16"/>
  <c r="F19" i="16"/>
  <c r="G19" i="16"/>
  <c r="A21" i="14"/>
  <c r="B20" i="14"/>
  <c r="C20" i="14" s="1"/>
  <c r="E19" i="14"/>
  <c r="G19" i="14"/>
  <c r="D19" i="14"/>
  <c r="F19" i="14"/>
  <c r="A22" i="15"/>
  <c r="B21" i="15"/>
  <c r="C21" i="15" s="1"/>
  <c r="F20" i="15"/>
  <c r="G20" i="15"/>
  <c r="B20" i="7"/>
  <c r="C20" i="7" s="1"/>
  <c r="A21" i="7"/>
  <c r="H21" i="7" s="1"/>
  <c r="C23" i="18"/>
  <c r="A24" i="18"/>
  <c r="B23" i="18"/>
  <c r="R107" i="31" l="1"/>
  <c r="Q108" i="31"/>
  <c r="B82" i="32"/>
  <c r="C82" i="32" s="1"/>
  <c r="H82" i="32"/>
  <c r="A83" i="32"/>
  <c r="M171" i="32"/>
  <c r="N171" i="32" s="1"/>
  <c r="L172" i="32"/>
  <c r="E78" i="33"/>
  <c r="G78" i="33"/>
  <c r="F78" i="33"/>
  <c r="D78" i="33"/>
  <c r="O150" i="31"/>
  <c r="P150" i="31" s="1"/>
  <c r="L151" i="31"/>
  <c r="G78" i="31"/>
  <c r="F78" i="31"/>
  <c r="E78" i="31"/>
  <c r="D78" i="31"/>
  <c r="B79" i="31"/>
  <c r="C79" i="31" s="1"/>
  <c r="H79" i="31"/>
  <c r="A80" i="31"/>
  <c r="A80" i="33"/>
  <c r="H79" i="33"/>
  <c r="B79" i="33"/>
  <c r="C79" i="33" s="1"/>
  <c r="E81" i="32"/>
  <c r="D81" i="32"/>
  <c r="G81" i="32"/>
  <c r="F81" i="32"/>
  <c r="AO67" i="7"/>
  <c r="V68" i="7"/>
  <c r="Z68" i="7"/>
  <c r="AP67" i="7"/>
  <c r="AD68" i="7"/>
  <c r="AQ67" i="7"/>
  <c r="AL52" i="7"/>
  <c r="AL53" i="7" s="1"/>
  <c r="AL54" i="7" s="1"/>
  <c r="AL55" i="7" s="1"/>
  <c r="AL56" i="7" s="1"/>
  <c r="AL57" i="7" s="1"/>
  <c r="AL58" i="7" s="1"/>
  <c r="AL59" i="7" s="1"/>
  <c r="AL60" i="7" s="1"/>
  <c r="AL61" i="7" s="1"/>
  <c r="AL62" i="7" s="1"/>
  <c r="AL63" i="7" s="1"/>
  <c r="R54" i="7"/>
  <c r="R55" i="7" s="1"/>
  <c r="R56" i="7" s="1"/>
  <c r="R57" i="7" s="1"/>
  <c r="R58" i="7" s="1"/>
  <c r="R59" i="7" s="1"/>
  <c r="R60" i="7" s="1"/>
  <c r="R61" i="7" s="1"/>
  <c r="R62" i="7" s="1"/>
  <c r="R63" i="7" s="1"/>
  <c r="AH52" i="7"/>
  <c r="AH53" i="7" s="1"/>
  <c r="AH54" i="7" s="1"/>
  <c r="AH55" i="7" s="1"/>
  <c r="AH56" i="7" s="1"/>
  <c r="AH57" i="7" s="1"/>
  <c r="AH58" i="7" s="1"/>
  <c r="AH59" i="7" s="1"/>
  <c r="AH60" i="7" s="1"/>
  <c r="AH61" i="7" s="1"/>
  <c r="AH62" i="7" s="1"/>
  <c r="AH63" i="7" s="1"/>
  <c r="AT50" i="7"/>
  <c r="AM51" i="7"/>
  <c r="D20" i="7"/>
  <c r="F20" i="7"/>
  <c r="G20" i="7"/>
  <c r="E20" i="7"/>
  <c r="Z22" i="18"/>
  <c r="AR51" i="7"/>
  <c r="AQ51" i="7"/>
  <c r="AO51" i="7"/>
  <c r="AP51" i="7"/>
  <c r="N52" i="7"/>
  <c r="AE16" i="18"/>
  <c r="AE17" i="18" s="1"/>
  <c r="H19" i="16"/>
  <c r="H19" i="14"/>
  <c r="A23" i="29"/>
  <c r="B22" i="29"/>
  <c r="C22" i="29" s="1"/>
  <c r="G21" i="29"/>
  <c r="F21" i="29"/>
  <c r="A24" i="28"/>
  <c r="B23" i="28"/>
  <c r="C23" i="28" s="1"/>
  <c r="G22" i="28"/>
  <c r="F22" i="28"/>
  <c r="A24" i="27"/>
  <c r="B23" i="27"/>
  <c r="C23" i="27" s="1"/>
  <c r="F22" i="27"/>
  <c r="G22" i="27"/>
  <c r="A22" i="26"/>
  <c r="B21" i="26"/>
  <c r="C21" i="26" s="1"/>
  <c r="G20" i="26"/>
  <c r="F20" i="26"/>
  <c r="F20" i="19"/>
  <c r="G20" i="19"/>
  <c r="D20" i="19"/>
  <c r="E20" i="19"/>
  <c r="H19" i="19"/>
  <c r="B21" i="19"/>
  <c r="C21" i="19" s="1"/>
  <c r="A22" i="19"/>
  <c r="AK22" i="18"/>
  <c r="AJ23" i="18"/>
  <c r="BM23" i="18" s="1"/>
  <c r="R25" i="18"/>
  <c r="S25" i="18" s="1"/>
  <c r="T25" i="18" s="1"/>
  <c r="U24" i="18"/>
  <c r="W24" i="18"/>
  <c r="AC18" i="18"/>
  <c r="AF15" i="18"/>
  <c r="AH14" i="18"/>
  <c r="Y23" i="18"/>
  <c r="AB19" i="18"/>
  <c r="AA20" i="18"/>
  <c r="AA21" i="18" s="1"/>
  <c r="B21" i="24"/>
  <c r="C21" i="24" s="1"/>
  <c r="A22" i="24"/>
  <c r="F20" i="24"/>
  <c r="G20" i="24"/>
  <c r="B21" i="16"/>
  <c r="C21" i="16" s="1"/>
  <c r="A22" i="16"/>
  <c r="D20" i="16"/>
  <c r="F20" i="16"/>
  <c r="E20" i="16"/>
  <c r="G20" i="16"/>
  <c r="A22" i="14"/>
  <c r="B21" i="14"/>
  <c r="C21" i="14" s="1"/>
  <c r="E20" i="14"/>
  <c r="G20" i="14"/>
  <c r="D20" i="14"/>
  <c r="F20" i="14"/>
  <c r="A23" i="15"/>
  <c r="B22" i="15"/>
  <c r="C22" i="15" s="1"/>
  <c r="F21" i="15"/>
  <c r="G21" i="15"/>
  <c r="A22" i="7"/>
  <c r="H22" i="7" s="1"/>
  <c r="B21" i="7"/>
  <c r="C21" i="7" s="1"/>
  <c r="C24" i="18"/>
  <c r="A25" i="18"/>
  <c r="B24" i="18"/>
  <c r="R108" i="31" l="1"/>
  <c r="Q109" i="31"/>
  <c r="L173" i="32"/>
  <c r="M172" i="32"/>
  <c r="N172" i="32" s="1"/>
  <c r="G79" i="31"/>
  <c r="E79" i="31"/>
  <c r="F79" i="31"/>
  <c r="D79" i="31"/>
  <c r="A81" i="33"/>
  <c r="H80" i="33"/>
  <c r="B80" i="33"/>
  <c r="C80" i="33" s="1"/>
  <c r="L152" i="31"/>
  <c r="O151" i="31"/>
  <c r="P151" i="31" s="1"/>
  <c r="A84" i="32"/>
  <c r="H83" i="32"/>
  <c r="B83" i="32"/>
  <c r="C83" i="32" s="1"/>
  <c r="E79" i="33"/>
  <c r="G79" i="33"/>
  <c r="F79" i="33"/>
  <c r="D79" i="33"/>
  <c r="B80" i="31"/>
  <c r="C80" i="31" s="1"/>
  <c r="A81" i="31"/>
  <c r="H80" i="31"/>
  <c r="G82" i="32"/>
  <c r="F82" i="32"/>
  <c r="E82" i="32"/>
  <c r="D82" i="32"/>
  <c r="AO68" i="7"/>
  <c r="V69" i="7"/>
  <c r="AN63" i="7"/>
  <c r="R64" i="7"/>
  <c r="AS51" i="7"/>
  <c r="AS63" i="7"/>
  <c r="AL64" i="7"/>
  <c r="AD69" i="7"/>
  <c r="AQ68" i="7"/>
  <c r="Z69" i="7"/>
  <c r="AP68" i="7"/>
  <c r="AR63" i="7"/>
  <c r="AH64" i="7"/>
  <c r="AN51" i="7"/>
  <c r="AS52" i="7"/>
  <c r="AM52" i="7"/>
  <c r="E21" i="7"/>
  <c r="F21" i="7"/>
  <c r="G21" i="7"/>
  <c r="D21" i="7"/>
  <c r="Z23" i="18"/>
  <c r="AR52" i="7"/>
  <c r="AP52" i="7"/>
  <c r="AQ52" i="7"/>
  <c r="AO52" i="7"/>
  <c r="AN52" i="7"/>
  <c r="N53" i="7"/>
  <c r="AF16" i="18"/>
  <c r="AF17" i="18" s="1"/>
  <c r="H20" i="16"/>
  <c r="H20" i="14"/>
  <c r="AB20" i="18"/>
  <c r="AB21" i="18" s="1"/>
  <c r="X24" i="18"/>
  <c r="Y24" i="18" s="1"/>
  <c r="A24" i="29"/>
  <c r="B23" i="29"/>
  <c r="C23" i="29" s="1"/>
  <c r="F22" i="29"/>
  <c r="G22" i="29"/>
  <c r="A25" i="28"/>
  <c r="B24" i="28"/>
  <c r="C24" i="28" s="1"/>
  <c r="G23" i="28"/>
  <c r="F23" i="28"/>
  <c r="A25" i="27"/>
  <c r="B24" i="27"/>
  <c r="C24" i="27" s="1"/>
  <c r="G23" i="27"/>
  <c r="F23" i="27"/>
  <c r="A23" i="26"/>
  <c r="B22" i="26"/>
  <c r="C22" i="26" s="1"/>
  <c r="G21" i="26"/>
  <c r="F21" i="26"/>
  <c r="G21" i="19"/>
  <c r="D21" i="19"/>
  <c r="F21" i="19"/>
  <c r="E21" i="19"/>
  <c r="B22" i="19"/>
  <c r="C22" i="19" s="1"/>
  <c r="A23" i="19"/>
  <c r="H20" i="19"/>
  <c r="AJ24" i="18"/>
  <c r="BM24" i="18" s="1"/>
  <c r="AK23" i="18"/>
  <c r="AC19" i="18"/>
  <c r="AG15" i="18"/>
  <c r="AD18" i="18"/>
  <c r="R26" i="18"/>
  <c r="S26" i="18" s="1"/>
  <c r="T26" i="18" s="1"/>
  <c r="U25" i="18"/>
  <c r="W25" i="18"/>
  <c r="AA22" i="18"/>
  <c r="F21" i="24"/>
  <c r="G21" i="24"/>
  <c r="B22" i="24"/>
  <c r="C22" i="24" s="1"/>
  <c r="A23" i="24"/>
  <c r="B22" i="16"/>
  <c r="C22" i="16" s="1"/>
  <c r="A23" i="16"/>
  <c r="E21" i="16"/>
  <c r="D21" i="16"/>
  <c r="F21" i="16"/>
  <c r="G21" i="16"/>
  <c r="A23" i="14"/>
  <c r="B22" i="14"/>
  <c r="C22" i="14" s="1"/>
  <c r="E21" i="14"/>
  <c r="G21" i="14"/>
  <c r="D21" i="14"/>
  <c r="F21" i="14"/>
  <c r="A24" i="15"/>
  <c r="B23" i="15"/>
  <c r="C23" i="15" s="1"/>
  <c r="F22" i="15"/>
  <c r="G22" i="15"/>
  <c r="B22" i="7"/>
  <c r="C22" i="7" s="1"/>
  <c r="A23" i="7"/>
  <c r="H23" i="7" s="1"/>
  <c r="C25" i="18"/>
  <c r="A26" i="18"/>
  <c r="B25" i="18"/>
  <c r="R109" i="31" l="1"/>
  <c r="Q110" i="31"/>
  <c r="G83" i="32"/>
  <c r="F83" i="32"/>
  <c r="E83" i="32"/>
  <c r="D83" i="32"/>
  <c r="B81" i="31"/>
  <c r="C81" i="31" s="1"/>
  <c r="H81" i="31"/>
  <c r="A82" i="31"/>
  <c r="A85" i="32"/>
  <c r="B84" i="32"/>
  <c r="C84" i="32" s="1"/>
  <c r="H84" i="32"/>
  <c r="D80" i="31"/>
  <c r="F80" i="31"/>
  <c r="E80" i="31"/>
  <c r="G80" i="31"/>
  <c r="L153" i="31"/>
  <c r="O152" i="31"/>
  <c r="P152" i="31" s="1"/>
  <c r="B81" i="33"/>
  <c r="C81" i="33" s="1"/>
  <c r="H81" i="33"/>
  <c r="A82" i="33"/>
  <c r="E80" i="33"/>
  <c r="F80" i="33"/>
  <c r="G80" i="33"/>
  <c r="D80" i="33"/>
  <c r="M173" i="32"/>
  <c r="N173" i="32" s="1"/>
  <c r="L174" i="32"/>
  <c r="AT51" i="7"/>
  <c r="AN64" i="7"/>
  <c r="R65" i="7"/>
  <c r="AD70" i="7"/>
  <c r="AQ69" i="7"/>
  <c r="AL65" i="7"/>
  <c r="AS64" i="7"/>
  <c r="AH65" i="7"/>
  <c r="AR64" i="7"/>
  <c r="Z70" i="7"/>
  <c r="AP69" i="7"/>
  <c r="V70" i="7"/>
  <c r="AO69" i="7"/>
  <c r="AM53" i="7"/>
  <c r="AS53" i="7"/>
  <c r="Z24" i="18"/>
  <c r="AT52" i="7"/>
  <c r="E22" i="7"/>
  <c r="G22" i="7"/>
  <c r="F22" i="7"/>
  <c r="D22" i="7"/>
  <c r="AR53" i="7"/>
  <c r="AP53" i="7"/>
  <c r="AO53" i="7"/>
  <c r="AQ53" i="7"/>
  <c r="AN53" i="7"/>
  <c r="N54" i="7"/>
  <c r="AC20" i="18"/>
  <c r="AC21" i="18" s="1"/>
  <c r="H21" i="16"/>
  <c r="H21" i="14"/>
  <c r="AG16" i="18"/>
  <c r="AG17" i="18" s="1"/>
  <c r="A25" i="29"/>
  <c r="B24" i="29"/>
  <c r="C24" i="29" s="1"/>
  <c r="G23" i="29"/>
  <c r="F23" i="29"/>
  <c r="A26" i="28"/>
  <c r="B25" i="28"/>
  <c r="C25" i="28" s="1"/>
  <c r="G24" i="28"/>
  <c r="F24" i="28"/>
  <c r="A26" i="27"/>
  <c r="B25" i="27"/>
  <c r="C25" i="27" s="1"/>
  <c r="F24" i="27"/>
  <c r="G24" i="27"/>
  <c r="A24" i="26"/>
  <c r="B23" i="26"/>
  <c r="C23" i="26" s="1"/>
  <c r="G22" i="26"/>
  <c r="F22" i="26"/>
  <c r="B23" i="19"/>
  <c r="C23" i="19" s="1"/>
  <c r="A24" i="19"/>
  <c r="F22" i="19"/>
  <c r="G22" i="19"/>
  <c r="D22" i="19"/>
  <c r="E22" i="19"/>
  <c r="H21" i="19"/>
  <c r="X25" i="18"/>
  <c r="AJ25" i="18"/>
  <c r="BM25" i="18" s="1"/>
  <c r="AK24" i="18"/>
  <c r="AH15" i="18"/>
  <c r="AD19" i="18"/>
  <c r="AA23" i="18"/>
  <c r="AB22" i="18"/>
  <c r="R27" i="18"/>
  <c r="S27" i="18" s="1"/>
  <c r="T27" i="18" s="1"/>
  <c r="U26" i="18"/>
  <c r="W26" i="18"/>
  <c r="AE18" i="18"/>
  <c r="B23" i="24"/>
  <c r="C23" i="24" s="1"/>
  <c r="A24" i="24"/>
  <c r="F22" i="24"/>
  <c r="G22" i="24"/>
  <c r="B23" i="16"/>
  <c r="C23" i="16" s="1"/>
  <c r="A24" i="16"/>
  <c r="D22" i="16"/>
  <c r="F22" i="16"/>
  <c r="E22" i="16"/>
  <c r="G22" i="16"/>
  <c r="A24" i="14"/>
  <c r="B23" i="14"/>
  <c r="C23" i="14" s="1"/>
  <c r="F22" i="14"/>
  <c r="D22" i="14"/>
  <c r="G22" i="14"/>
  <c r="E22" i="14"/>
  <c r="A25" i="15"/>
  <c r="B24" i="15"/>
  <c r="C24" i="15" s="1"/>
  <c r="G23" i="15"/>
  <c r="F23" i="15"/>
  <c r="B23" i="7"/>
  <c r="C23" i="7" s="1"/>
  <c r="A24" i="7"/>
  <c r="H24" i="7" s="1"/>
  <c r="C26" i="18"/>
  <c r="A27" i="18"/>
  <c r="B26" i="18"/>
  <c r="R110" i="31" l="1"/>
  <c r="Q111" i="31"/>
  <c r="F81" i="31"/>
  <c r="E81" i="31"/>
  <c r="D81" i="31"/>
  <c r="G81" i="31"/>
  <c r="L154" i="31"/>
  <c r="O153" i="31"/>
  <c r="P153" i="31" s="1"/>
  <c r="A83" i="33"/>
  <c r="H82" i="33"/>
  <c r="B82" i="33"/>
  <c r="C82" i="33" s="1"/>
  <c r="H82" i="31"/>
  <c r="A83" i="31"/>
  <c r="B82" i="31"/>
  <c r="C82" i="31" s="1"/>
  <c r="H85" i="32"/>
  <c r="A86" i="32"/>
  <c r="B85" i="32"/>
  <c r="C85" i="32" s="1"/>
  <c r="L175" i="32"/>
  <c r="M174" i="32"/>
  <c r="N174" i="32" s="1"/>
  <c r="E81" i="33"/>
  <c r="D81" i="33"/>
  <c r="G81" i="33"/>
  <c r="F81" i="33"/>
  <c r="D84" i="32"/>
  <c r="F84" i="32"/>
  <c r="E84" i="32"/>
  <c r="G84" i="32"/>
  <c r="AL66" i="7"/>
  <c r="AS65" i="7"/>
  <c r="AH66" i="7"/>
  <c r="AR65" i="7"/>
  <c r="V71" i="7"/>
  <c r="AO70" i="7"/>
  <c r="AD71" i="7"/>
  <c r="AQ70" i="7"/>
  <c r="AN65" i="7"/>
  <c r="R66" i="7"/>
  <c r="Z71" i="7"/>
  <c r="AP70" i="7"/>
  <c r="AS54" i="7"/>
  <c r="AM54" i="7"/>
  <c r="AT53" i="7"/>
  <c r="D23" i="7"/>
  <c r="E23" i="7"/>
  <c r="F23" i="7"/>
  <c r="G23" i="7"/>
  <c r="AO54" i="7"/>
  <c r="AP54" i="7"/>
  <c r="AQ54" i="7"/>
  <c r="AR54" i="7"/>
  <c r="AN54" i="7"/>
  <c r="N55" i="7"/>
  <c r="AD20" i="18"/>
  <c r="AD21" i="18" s="1"/>
  <c r="AH16" i="18"/>
  <c r="AH17" i="18" s="1"/>
  <c r="H22" i="16"/>
  <c r="H22" i="14"/>
  <c r="AC22" i="18"/>
  <c r="Y25" i="18"/>
  <c r="Z25" i="18" s="1"/>
  <c r="A26" i="29"/>
  <c r="B25" i="29"/>
  <c r="C25" i="29" s="1"/>
  <c r="F24" i="29"/>
  <c r="G24" i="29"/>
  <c r="A27" i="28"/>
  <c r="B26" i="28"/>
  <c r="C26" i="28" s="1"/>
  <c r="F25" i="28"/>
  <c r="G25" i="28"/>
  <c r="A27" i="27"/>
  <c r="B26" i="27"/>
  <c r="C26" i="27" s="1"/>
  <c r="G25" i="27"/>
  <c r="F25" i="27"/>
  <c r="A25" i="26"/>
  <c r="B24" i="26"/>
  <c r="C24" i="26" s="1"/>
  <c r="G23" i="26"/>
  <c r="F23" i="26"/>
  <c r="G23" i="19"/>
  <c r="F23" i="19"/>
  <c r="D23" i="19"/>
  <c r="E23" i="19"/>
  <c r="H22" i="19"/>
  <c r="B24" i="19"/>
  <c r="C24" i="19" s="1"/>
  <c r="A25" i="19"/>
  <c r="AJ26" i="18"/>
  <c r="BM26" i="18" s="1"/>
  <c r="AK25" i="18"/>
  <c r="AB23" i="18"/>
  <c r="AE19" i="18"/>
  <c r="AE20" i="18" s="1"/>
  <c r="X26" i="18"/>
  <c r="AF18" i="18"/>
  <c r="AG18" i="18" s="1"/>
  <c r="U27" i="18"/>
  <c r="R28" i="18"/>
  <c r="S28" i="18" s="1"/>
  <c r="T28" i="18" s="1"/>
  <c r="W27" i="18"/>
  <c r="AA24" i="18"/>
  <c r="F23" i="24"/>
  <c r="G23" i="24"/>
  <c r="B24" i="24"/>
  <c r="C24" i="24" s="1"/>
  <c r="A25" i="24"/>
  <c r="B24" i="16"/>
  <c r="C24" i="16" s="1"/>
  <c r="A25" i="16"/>
  <c r="E23" i="16"/>
  <c r="D23" i="16"/>
  <c r="F23" i="16"/>
  <c r="G23" i="16"/>
  <c r="A25" i="14"/>
  <c r="B24" i="14"/>
  <c r="C24" i="14" s="1"/>
  <c r="F23" i="14"/>
  <c r="D23" i="14"/>
  <c r="G23" i="14"/>
  <c r="E23" i="14"/>
  <c r="F24" i="15"/>
  <c r="G24" i="15"/>
  <c r="A26" i="15"/>
  <c r="B25" i="15"/>
  <c r="C25" i="15" s="1"/>
  <c r="B24" i="7"/>
  <c r="C24" i="7" s="1"/>
  <c r="A25" i="7"/>
  <c r="H25" i="7" s="1"/>
  <c r="B27" i="18"/>
  <c r="A28" i="18"/>
  <c r="C27" i="18"/>
  <c r="R111" i="31" l="1"/>
  <c r="Q112" i="31"/>
  <c r="G85" i="32"/>
  <c r="F85" i="32"/>
  <c r="E85" i="32"/>
  <c r="D85" i="32"/>
  <c r="O154" i="31"/>
  <c r="P154" i="31" s="1"/>
  <c r="L155" i="31"/>
  <c r="G82" i="31"/>
  <c r="F82" i="31"/>
  <c r="E82" i="31"/>
  <c r="D82" i="31"/>
  <c r="B83" i="31"/>
  <c r="C83" i="31" s="1"/>
  <c r="H83" i="31"/>
  <c r="A84" i="31"/>
  <c r="A84" i="33"/>
  <c r="H83" i="33"/>
  <c r="B83" i="33"/>
  <c r="C83" i="33" s="1"/>
  <c r="M175" i="32"/>
  <c r="N175" i="32" s="1"/>
  <c r="L176" i="32"/>
  <c r="A87" i="32"/>
  <c r="H86" i="32"/>
  <c r="B86" i="32"/>
  <c r="C86" i="32" s="1"/>
  <c r="E82" i="33"/>
  <c r="G82" i="33"/>
  <c r="F82" i="33"/>
  <c r="D82" i="33"/>
  <c r="V72" i="7"/>
  <c r="AO71" i="7"/>
  <c r="Z72" i="7"/>
  <c r="AP71" i="7"/>
  <c r="AH67" i="7"/>
  <c r="AR66" i="7"/>
  <c r="R67" i="7"/>
  <c r="AN66" i="7"/>
  <c r="AD72" i="7"/>
  <c r="AQ71" i="7"/>
  <c r="AS66" i="7"/>
  <c r="AL67" i="7"/>
  <c r="AS55" i="7"/>
  <c r="AM55" i="7"/>
  <c r="E24" i="7"/>
  <c r="D24" i="7"/>
  <c r="F24" i="7"/>
  <c r="G24" i="7"/>
  <c r="AT54" i="7"/>
  <c r="AR55" i="7"/>
  <c r="AO55" i="7"/>
  <c r="AP55" i="7"/>
  <c r="AQ55" i="7"/>
  <c r="N56" i="7"/>
  <c r="AN55" i="7"/>
  <c r="AC23" i="18"/>
  <c r="AD22" i="18"/>
  <c r="H23" i="16"/>
  <c r="H23" i="14"/>
  <c r="A27" i="29"/>
  <c r="B26" i="29"/>
  <c r="C26" i="29" s="1"/>
  <c r="G25" i="29"/>
  <c r="F25" i="29"/>
  <c r="A28" i="28"/>
  <c r="B27" i="28"/>
  <c r="C27" i="28" s="1"/>
  <c r="F26" i="28"/>
  <c r="G26" i="28"/>
  <c r="A28" i="27"/>
  <c r="B27" i="27"/>
  <c r="C27" i="27" s="1"/>
  <c r="F26" i="27"/>
  <c r="G26" i="27"/>
  <c r="A26" i="26"/>
  <c r="B25" i="26"/>
  <c r="C25" i="26" s="1"/>
  <c r="F24" i="26"/>
  <c r="G24" i="26"/>
  <c r="G24" i="19"/>
  <c r="F24" i="19"/>
  <c r="D24" i="19"/>
  <c r="E24" i="19"/>
  <c r="B25" i="19"/>
  <c r="C25" i="19" s="1"/>
  <c r="A26" i="19"/>
  <c r="H23" i="19"/>
  <c r="AK26" i="18"/>
  <c r="AJ27" i="18"/>
  <c r="BM27" i="18" s="1"/>
  <c r="AB24" i="18"/>
  <c r="AH18" i="18"/>
  <c r="X27" i="18"/>
  <c r="AE21" i="18"/>
  <c r="Y26" i="18"/>
  <c r="AA25" i="18"/>
  <c r="U28" i="18"/>
  <c r="W28" i="18"/>
  <c r="R29" i="18"/>
  <c r="S29" i="18" s="1"/>
  <c r="T29" i="18" s="1"/>
  <c r="AF19" i="18"/>
  <c r="AF20" i="18" s="1"/>
  <c r="B25" i="24"/>
  <c r="C25" i="24" s="1"/>
  <c r="A26" i="24"/>
  <c r="G24" i="24"/>
  <c r="F24" i="24"/>
  <c r="B25" i="16"/>
  <c r="C25" i="16" s="1"/>
  <c r="A26" i="16"/>
  <c r="F24" i="16"/>
  <c r="E24" i="16"/>
  <c r="G24" i="16"/>
  <c r="D24" i="16"/>
  <c r="A26" i="14"/>
  <c r="B25" i="14"/>
  <c r="C25" i="14" s="1"/>
  <c r="D24" i="14"/>
  <c r="F24" i="14"/>
  <c r="E24" i="14"/>
  <c r="G24" i="14"/>
  <c r="G25" i="15"/>
  <c r="F25" i="15"/>
  <c r="A27" i="15"/>
  <c r="B26" i="15"/>
  <c r="C26" i="15" s="1"/>
  <c r="A26" i="7"/>
  <c r="H26" i="7" s="1"/>
  <c r="B25" i="7"/>
  <c r="C25" i="7" s="1"/>
  <c r="C28" i="18"/>
  <c r="A29" i="18"/>
  <c r="B28" i="18"/>
  <c r="R112" i="31" l="1"/>
  <c r="Q113" i="31"/>
  <c r="AD23" i="18"/>
  <c r="A85" i="33"/>
  <c r="H84" i="33"/>
  <c r="B84" i="33"/>
  <c r="C84" i="33" s="1"/>
  <c r="O155" i="31"/>
  <c r="P155" i="31" s="1"/>
  <c r="L156" i="31"/>
  <c r="F86" i="32"/>
  <c r="E86" i="32"/>
  <c r="D86" i="32"/>
  <c r="G86" i="32"/>
  <c r="B87" i="32"/>
  <c r="C87" i="32" s="1"/>
  <c r="H87" i="32"/>
  <c r="A88" i="32"/>
  <c r="G83" i="31"/>
  <c r="F83" i="31"/>
  <c r="E83" i="31"/>
  <c r="D83" i="31"/>
  <c r="B84" i="31"/>
  <c r="C84" i="31" s="1"/>
  <c r="H84" i="31"/>
  <c r="A85" i="31"/>
  <c r="L177" i="32"/>
  <c r="M176" i="32"/>
  <c r="N176" i="32" s="1"/>
  <c r="E83" i="33"/>
  <c r="G83" i="33"/>
  <c r="F83" i="33"/>
  <c r="D83" i="33"/>
  <c r="AH68" i="7"/>
  <c r="AR67" i="7"/>
  <c r="AS67" i="7"/>
  <c r="AL68" i="7"/>
  <c r="R68" i="7"/>
  <c r="AN67" i="7"/>
  <c r="Z73" i="7"/>
  <c r="AP72" i="7"/>
  <c r="AD73" i="7"/>
  <c r="AQ72" i="7"/>
  <c r="V73" i="7"/>
  <c r="AO72" i="7"/>
  <c r="AC24" i="18"/>
  <c r="D25" i="7"/>
  <c r="E25" i="7"/>
  <c r="F25" i="7"/>
  <c r="G25" i="7"/>
  <c r="AT55" i="7"/>
  <c r="AS56" i="7"/>
  <c r="AM56" i="7"/>
  <c r="AR56" i="7"/>
  <c r="AO56" i="7"/>
  <c r="AP56" i="7"/>
  <c r="AQ56" i="7"/>
  <c r="N57" i="7"/>
  <c r="AN56" i="7"/>
  <c r="AE22" i="18"/>
  <c r="AB25" i="18"/>
  <c r="H24" i="16"/>
  <c r="H24" i="14"/>
  <c r="A28" i="29"/>
  <c r="B27" i="29"/>
  <c r="C27" i="29" s="1"/>
  <c r="F26" i="29"/>
  <c r="G26" i="29"/>
  <c r="A29" i="28"/>
  <c r="B28" i="28"/>
  <c r="C28" i="28" s="1"/>
  <c r="G27" i="28"/>
  <c r="F27" i="28"/>
  <c r="A29" i="27"/>
  <c r="B28" i="27"/>
  <c r="C28" i="27" s="1"/>
  <c r="G27" i="27"/>
  <c r="F27" i="27"/>
  <c r="X28" i="18"/>
  <c r="A27" i="26"/>
  <c r="B26" i="26"/>
  <c r="C26" i="26" s="1"/>
  <c r="F25" i="26"/>
  <c r="G25" i="26"/>
  <c r="B26" i="19"/>
  <c r="C26" i="19" s="1"/>
  <c r="A27" i="19"/>
  <c r="F25" i="19"/>
  <c r="G25" i="19"/>
  <c r="D25" i="19"/>
  <c r="E25" i="19"/>
  <c r="H24" i="19"/>
  <c r="AK27" i="18"/>
  <c r="AJ28" i="18"/>
  <c r="BM28" i="18" s="1"/>
  <c r="Y27" i="18"/>
  <c r="AG19" i="18"/>
  <c r="AG20" i="18" s="1"/>
  <c r="R30" i="18"/>
  <c r="S30" i="18" s="1"/>
  <c r="T30" i="18" s="1"/>
  <c r="U29" i="18"/>
  <c r="W29" i="18"/>
  <c r="AF21" i="18"/>
  <c r="Z26" i="18"/>
  <c r="G25" i="24"/>
  <c r="F25" i="24"/>
  <c r="B26" i="24"/>
  <c r="C26" i="24" s="1"/>
  <c r="A27" i="24"/>
  <c r="B26" i="16"/>
  <c r="C26" i="16" s="1"/>
  <c r="A27" i="16"/>
  <c r="E25" i="16"/>
  <c r="F25" i="16"/>
  <c r="D25" i="16"/>
  <c r="G25" i="16"/>
  <c r="A27" i="14"/>
  <c r="B26" i="14"/>
  <c r="C26" i="14" s="1"/>
  <c r="E25" i="14"/>
  <c r="G25" i="14"/>
  <c r="D25" i="14"/>
  <c r="F25" i="14"/>
  <c r="B27" i="15"/>
  <c r="C27" i="15" s="1"/>
  <c r="A28" i="15"/>
  <c r="F26" i="15"/>
  <c r="G26" i="15"/>
  <c r="A27" i="7"/>
  <c r="H27" i="7" s="1"/>
  <c r="B26" i="7"/>
  <c r="C26" i="7" s="1"/>
  <c r="C29" i="18"/>
  <c r="A30" i="18"/>
  <c r="B29" i="18"/>
  <c r="R113" i="31" l="1"/>
  <c r="Q114" i="31"/>
  <c r="AD24" i="18"/>
  <c r="AE23" i="18"/>
  <c r="L157" i="31"/>
  <c r="O156" i="31"/>
  <c r="P156" i="31" s="1"/>
  <c r="M177" i="32"/>
  <c r="N177" i="32" s="1"/>
  <c r="L178" i="32"/>
  <c r="H88" i="32"/>
  <c r="A89" i="32"/>
  <c r="B88" i="32"/>
  <c r="C88" i="32" s="1"/>
  <c r="H85" i="31"/>
  <c r="B85" i="31"/>
  <c r="C85" i="31" s="1"/>
  <c r="A86" i="31"/>
  <c r="E84" i="33"/>
  <c r="F84" i="33"/>
  <c r="G84" i="33"/>
  <c r="D84" i="33"/>
  <c r="D87" i="32"/>
  <c r="F87" i="32"/>
  <c r="G87" i="32"/>
  <c r="E87" i="32"/>
  <c r="D84" i="31"/>
  <c r="G84" i="31"/>
  <c r="F84" i="31"/>
  <c r="E84" i="31"/>
  <c r="B85" i="33"/>
  <c r="C85" i="33" s="1"/>
  <c r="H85" i="33"/>
  <c r="A86" i="33"/>
  <c r="AC25" i="18"/>
  <c r="Z74" i="7"/>
  <c r="AP73" i="7"/>
  <c r="R69" i="7"/>
  <c r="AN68" i="7"/>
  <c r="AL69" i="7"/>
  <c r="AS68" i="7"/>
  <c r="V74" i="7"/>
  <c r="AO73" i="7"/>
  <c r="AD74" i="7"/>
  <c r="AQ73" i="7"/>
  <c r="AH69" i="7"/>
  <c r="AR68" i="7"/>
  <c r="AT56" i="7"/>
  <c r="AS57" i="7"/>
  <c r="AM57" i="7"/>
  <c r="AF22" i="18"/>
  <c r="AF23" i="18" s="1"/>
  <c r="E26" i="7"/>
  <c r="F26" i="7"/>
  <c r="G26" i="7"/>
  <c r="D26" i="7"/>
  <c r="AR57" i="7"/>
  <c r="AP57" i="7"/>
  <c r="AQ57" i="7"/>
  <c r="AO57" i="7"/>
  <c r="N58" i="7"/>
  <c r="AN57" i="7"/>
  <c r="H25" i="16"/>
  <c r="H25" i="14"/>
  <c r="Y28" i="18"/>
  <c r="A29" i="29"/>
  <c r="B28" i="29"/>
  <c r="C28" i="29" s="1"/>
  <c r="G27" i="29"/>
  <c r="F27" i="29"/>
  <c r="A30" i="28"/>
  <c r="B29" i="28"/>
  <c r="C29" i="28" s="1"/>
  <c r="F28" i="28"/>
  <c r="G28" i="28"/>
  <c r="A30" i="27"/>
  <c r="B29" i="27"/>
  <c r="C29" i="27" s="1"/>
  <c r="F28" i="27"/>
  <c r="G28" i="27"/>
  <c r="B27" i="26"/>
  <c r="C27" i="26" s="1"/>
  <c r="A28" i="26"/>
  <c r="G26" i="26"/>
  <c r="F26" i="26"/>
  <c r="G26" i="19"/>
  <c r="F26" i="19"/>
  <c r="D26" i="19"/>
  <c r="E26" i="19"/>
  <c r="B27" i="19"/>
  <c r="C27" i="19" s="1"/>
  <c r="A28" i="19"/>
  <c r="H25" i="19"/>
  <c r="X29" i="18"/>
  <c r="AJ29" i="18"/>
  <c r="BM29" i="18" s="1"/>
  <c r="AK28" i="18"/>
  <c r="AE24" i="18"/>
  <c r="AA26" i="18"/>
  <c r="AG21" i="18"/>
  <c r="R31" i="18"/>
  <c r="S31" i="18" s="1"/>
  <c r="T31" i="18" s="1"/>
  <c r="U30" i="18"/>
  <c r="W30" i="18"/>
  <c r="AH19" i="18"/>
  <c r="AH20" i="18" s="1"/>
  <c r="Z27" i="18"/>
  <c r="B27" i="24"/>
  <c r="C27" i="24" s="1"/>
  <c r="A28" i="24"/>
  <c r="F26" i="24"/>
  <c r="G26" i="24"/>
  <c r="B27" i="16"/>
  <c r="C27" i="16" s="1"/>
  <c r="A28" i="16"/>
  <c r="D26" i="16"/>
  <c r="F26" i="16"/>
  <c r="E26" i="16"/>
  <c r="G26" i="16"/>
  <c r="A28" i="14"/>
  <c r="B27" i="14"/>
  <c r="C27" i="14" s="1"/>
  <c r="G26" i="14"/>
  <c r="E26" i="14"/>
  <c r="F26" i="14"/>
  <c r="D26" i="14"/>
  <c r="G27" i="15"/>
  <c r="F27" i="15"/>
  <c r="A29" i="15"/>
  <c r="B28" i="15"/>
  <c r="C28" i="15" s="1"/>
  <c r="B27" i="7"/>
  <c r="C27" i="7" s="1"/>
  <c r="A28" i="7"/>
  <c r="H28" i="7" s="1"/>
  <c r="C30" i="18"/>
  <c r="A31" i="18"/>
  <c r="B30" i="18"/>
  <c r="R114" i="31" l="1"/>
  <c r="Q115" i="31"/>
  <c r="AD25" i="18"/>
  <c r="L179" i="32"/>
  <c r="M178" i="32"/>
  <c r="N178" i="32" s="1"/>
  <c r="G88" i="32"/>
  <c r="F88" i="32"/>
  <c r="E88" i="32"/>
  <c r="D88" i="32"/>
  <c r="H86" i="31"/>
  <c r="A87" i="31"/>
  <c r="B86" i="31"/>
  <c r="C86" i="31" s="1"/>
  <c r="E85" i="33"/>
  <c r="D85" i="33"/>
  <c r="G85" i="33"/>
  <c r="F85" i="33"/>
  <c r="A90" i="32"/>
  <c r="B89" i="32"/>
  <c r="C89" i="32" s="1"/>
  <c r="H89" i="32"/>
  <c r="B86" i="33"/>
  <c r="C86" i="33" s="1"/>
  <c r="A87" i="33"/>
  <c r="H86" i="33"/>
  <c r="F85" i="31"/>
  <c r="E85" i="31"/>
  <c r="D85" i="31"/>
  <c r="G85" i="31"/>
  <c r="L158" i="31"/>
  <c r="O157" i="31"/>
  <c r="P157" i="31" s="1"/>
  <c r="AG22" i="18"/>
  <c r="AG23" i="18" s="1"/>
  <c r="V75" i="7"/>
  <c r="AO74" i="7"/>
  <c r="AL70" i="7"/>
  <c r="AS69" i="7"/>
  <c r="AH70" i="7"/>
  <c r="AR69" i="7"/>
  <c r="R70" i="7"/>
  <c r="AN69" i="7"/>
  <c r="AD75" i="7"/>
  <c r="AQ74" i="7"/>
  <c r="Z75" i="7"/>
  <c r="AP74" i="7"/>
  <c r="AS58" i="7"/>
  <c r="AM58" i="7"/>
  <c r="AT57" i="7"/>
  <c r="E27" i="7"/>
  <c r="F27" i="7"/>
  <c r="D27" i="7"/>
  <c r="G27" i="7"/>
  <c r="AQ58" i="7"/>
  <c r="AO58" i="7"/>
  <c r="AP58" i="7"/>
  <c r="AR58" i="7"/>
  <c r="N59" i="7"/>
  <c r="AN58" i="7"/>
  <c r="AA27" i="18"/>
  <c r="H26" i="16"/>
  <c r="H26" i="14"/>
  <c r="Z28" i="18"/>
  <c r="H26" i="19"/>
  <c r="Y29" i="18"/>
  <c r="A30" i="29"/>
  <c r="B29" i="29"/>
  <c r="C29" i="29" s="1"/>
  <c r="F28" i="29"/>
  <c r="G28" i="29"/>
  <c r="A31" i="28"/>
  <c r="B30" i="28"/>
  <c r="C30" i="28" s="1"/>
  <c r="G29" i="28"/>
  <c r="F29" i="28"/>
  <c r="A31" i="27"/>
  <c r="B30" i="27"/>
  <c r="C30" i="27" s="1"/>
  <c r="G29" i="27"/>
  <c r="F29" i="27"/>
  <c r="F27" i="26"/>
  <c r="G27" i="26"/>
  <c r="A29" i="26"/>
  <c r="B28" i="26"/>
  <c r="C28" i="26" s="1"/>
  <c r="G27" i="19"/>
  <c r="F27" i="19"/>
  <c r="D27" i="19"/>
  <c r="E27" i="19"/>
  <c r="B28" i="19"/>
  <c r="C28" i="19" s="1"/>
  <c r="A29" i="19"/>
  <c r="X30" i="18"/>
  <c r="AK29" i="18"/>
  <c r="AJ30" i="18"/>
  <c r="BM30" i="18" s="1"/>
  <c r="AF24" i="18"/>
  <c r="AE25" i="18"/>
  <c r="U31" i="18"/>
  <c r="R32" i="18"/>
  <c r="S32" i="18" s="1"/>
  <c r="T32" i="18" s="1"/>
  <c r="W31" i="18"/>
  <c r="AH21" i="18"/>
  <c r="AB26" i="18"/>
  <c r="F27" i="24"/>
  <c r="G27" i="24"/>
  <c r="B28" i="24"/>
  <c r="C28" i="24" s="1"/>
  <c r="A29" i="24"/>
  <c r="B28" i="16"/>
  <c r="C28" i="16" s="1"/>
  <c r="A29" i="16"/>
  <c r="G27" i="16"/>
  <c r="F27" i="16"/>
  <c r="E27" i="16"/>
  <c r="D27" i="16"/>
  <c r="A29" i="14"/>
  <c r="B28" i="14"/>
  <c r="C28" i="14" s="1"/>
  <c r="G27" i="14"/>
  <c r="E27" i="14"/>
  <c r="F27" i="14"/>
  <c r="D27" i="14"/>
  <c r="B29" i="15"/>
  <c r="C29" i="15" s="1"/>
  <c r="A30" i="15"/>
  <c r="G28" i="15"/>
  <c r="F28" i="15"/>
  <c r="B28" i="7"/>
  <c r="C28" i="7" s="1"/>
  <c r="A29" i="7"/>
  <c r="H29" i="7" s="1"/>
  <c r="B31" i="18"/>
  <c r="A32" i="18"/>
  <c r="C31" i="18"/>
  <c r="R115" i="31" l="1"/>
  <c r="Q116" i="31"/>
  <c r="AB27" i="18"/>
  <c r="AH22" i="18"/>
  <c r="O158" i="31"/>
  <c r="P158" i="31" s="1"/>
  <c r="L159" i="31"/>
  <c r="B87" i="31"/>
  <c r="C87" i="31" s="1"/>
  <c r="H87" i="31"/>
  <c r="A88" i="31"/>
  <c r="B90" i="32"/>
  <c r="C90" i="32" s="1"/>
  <c r="H90" i="32"/>
  <c r="A91" i="32"/>
  <c r="A88" i="33"/>
  <c r="H87" i="33"/>
  <c r="B87" i="33"/>
  <c r="C87" i="33" s="1"/>
  <c r="E89" i="32"/>
  <c r="D89" i="32"/>
  <c r="F89" i="32"/>
  <c r="G89" i="32"/>
  <c r="E86" i="33"/>
  <c r="G86" i="33"/>
  <c r="F86" i="33"/>
  <c r="D86" i="33"/>
  <c r="G86" i="31"/>
  <c r="F86" i="31"/>
  <c r="E86" i="31"/>
  <c r="D86" i="31"/>
  <c r="M179" i="32"/>
  <c r="N179" i="32" s="1"/>
  <c r="L180" i="32"/>
  <c r="R71" i="7"/>
  <c r="AN70" i="7"/>
  <c r="AH71" i="7"/>
  <c r="AR70" i="7"/>
  <c r="Z76" i="7"/>
  <c r="AP75" i="7"/>
  <c r="AL71" i="7"/>
  <c r="AS70" i="7"/>
  <c r="AD76" i="7"/>
  <c r="AQ75" i="7"/>
  <c r="V76" i="7"/>
  <c r="AO75" i="7"/>
  <c r="AS59" i="7"/>
  <c r="AM59" i="7"/>
  <c r="AT58" i="7"/>
  <c r="E28" i="7"/>
  <c r="D28" i="7"/>
  <c r="G28" i="7"/>
  <c r="F28" i="7"/>
  <c r="AA28" i="18"/>
  <c r="AB28" i="18" s="1"/>
  <c r="AR59" i="7"/>
  <c r="AQ59" i="7"/>
  <c r="AO59" i="7"/>
  <c r="AP59" i="7"/>
  <c r="AN59" i="7"/>
  <c r="N60" i="7"/>
  <c r="Z29" i="18"/>
  <c r="Y30" i="18"/>
  <c r="H27" i="16"/>
  <c r="H27" i="14"/>
  <c r="A31" i="29"/>
  <c r="B30" i="29"/>
  <c r="C30" i="29" s="1"/>
  <c r="G29" i="29"/>
  <c r="F29" i="29"/>
  <c r="A32" i="28"/>
  <c r="B31" i="28"/>
  <c r="C31" i="28" s="1"/>
  <c r="G30" i="28"/>
  <c r="F30" i="28"/>
  <c r="A32" i="27"/>
  <c r="B31" i="27"/>
  <c r="C31" i="27" s="1"/>
  <c r="G30" i="27"/>
  <c r="F30" i="27"/>
  <c r="F28" i="26"/>
  <c r="G28" i="26"/>
  <c r="B29" i="26"/>
  <c r="C29" i="26" s="1"/>
  <c r="A30" i="26"/>
  <c r="B29" i="19"/>
  <c r="C29" i="19" s="1"/>
  <c r="A30" i="19"/>
  <c r="G28" i="19"/>
  <c r="F28" i="19"/>
  <c r="D28" i="19"/>
  <c r="E28" i="19"/>
  <c r="H27" i="19"/>
  <c r="X31" i="18"/>
  <c r="AJ31" i="18"/>
  <c r="BM31" i="18" s="1"/>
  <c r="AK30" i="18"/>
  <c r="AG24" i="18"/>
  <c r="AC26" i="18"/>
  <c r="U32" i="18"/>
  <c r="W32" i="18"/>
  <c r="R33" i="18"/>
  <c r="S33" i="18" s="1"/>
  <c r="T33" i="18" s="1"/>
  <c r="AF25" i="18"/>
  <c r="AH23" i="18"/>
  <c r="B29" i="24"/>
  <c r="C29" i="24" s="1"/>
  <c r="A30" i="24"/>
  <c r="G28" i="24"/>
  <c r="F28" i="24"/>
  <c r="B29" i="16"/>
  <c r="C29" i="16" s="1"/>
  <c r="A30" i="16"/>
  <c r="E28" i="16"/>
  <c r="F28" i="16"/>
  <c r="D28" i="16"/>
  <c r="G28" i="16"/>
  <c r="A30" i="14"/>
  <c r="B29" i="14"/>
  <c r="C29" i="14" s="1"/>
  <c r="F28" i="14"/>
  <c r="D28" i="14"/>
  <c r="G28" i="14"/>
  <c r="E28" i="14"/>
  <c r="F29" i="15"/>
  <c r="G29" i="15"/>
  <c r="A31" i="15"/>
  <c r="B30" i="15"/>
  <c r="C30" i="15" s="1"/>
  <c r="A30" i="7"/>
  <c r="H30" i="7" s="1"/>
  <c r="B29" i="7"/>
  <c r="C29" i="7" s="1"/>
  <c r="C32" i="18"/>
  <c r="A33" i="18"/>
  <c r="B32" i="18"/>
  <c r="R116" i="31" l="1"/>
  <c r="Q117" i="31"/>
  <c r="Z30" i="18"/>
  <c r="B88" i="31"/>
  <c r="C88" i="31" s="1"/>
  <c r="H88" i="31"/>
  <c r="A89" i="31"/>
  <c r="A92" i="32"/>
  <c r="H91" i="32"/>
  <c r="B91" i="32"/>
  <c r="C91" i="32" s="1"/>
  <c r="E87" i="33"/>
  <c r="G87" i="33"/>
  <c r="D87" i="33"/>
  <c r="F87" i="33"/>
  <c r="G87" i="31"/>
  <c r="E87" i="31"/>
  <c r="D87" i="31"/>
  <c r="F87" i="31"/>
  <c r="G90" i="32"/>
  <c r="F90" i="32"/>
  <c r="E90" i="32"/>
  <c r="D90" i="32"/>
  <c r="O159" i="31"/>
  <c r="P159" i="31" s="1"/>
  <c r="L160" i="31"/>
  <c r="L181" i="32"/>
  <c r="M180" i="32"/>
  <c r="N180" i="32" s="1"/>
  <c r="A89" i="33"/>
  <c r="H88" i="33"/>
  <c r="B88" i="33"/>
  <c r="C88" i="33" s="1"/>
  <c r="AL72" i="7"/>
  <c r="AS71" i="7"/>
  <c r="Z77" i="7"/>
  <c r="AP76" i="7"/>
  <c r="V77" i="7"/>
  <c r="AO76" i="7"/>
  <c r="AH72" i="7"/>
  <c r="AR71" i="7"/>
  <c r="AD77" i="7"/>
  <c r="AQ76" i="7"/>
  <c r="R72" i="7"/>
  <c r="AN71" i="7"/>
  <c r="AA29" i="18"/>
  <c r="AB29" i="18" s="1"/>
  <c r="AM60" i="7"/>
  <c r="AS60" i="7"/>
  <c r="D29" i="7"/>
  <c r="E29" i="7"/>
  <c r="F29" i="7"/>
  <c r="G29" i="7"/>
  <c r="AT59" i="7"/>
  <c r="AP60" i="7"/>
  <c r="AQ60" i="7"/>
  <c r="AR60" i="7"/>
  <c r="AO60" i="7"/>
  <c r="N61" i="7"/>
  <c r="AN60" i="7"/>
  <c r="AH24" i="18"/>
  <c r="X32" i="18"/>
  <c r="H28" i="16"/>
  <c r="H28" i="14"/>
  <c r="Y31" i="18"/>
  <c r="Z31" i="18" s="1"/>
  <c r="A32" i="29"/>
  <c r="B31" i="29"/>
  <c r="C31" i="29" s="1"/>
  <c r="G30" i="29"/>
  <c r="F30" i="29"/>
  <c r="A33" i="28"/>
  <c r="B32" i="28"/>
  <c r="C32" i="28" s="1"/>
  <c r="G31" i="28"/>
  <c r="F31" i="28"/>
  <c r="A33" i="27"/>
  <c r="B32" i="27"/>
  <c r="C32" i="27" s="1"/>
  <c r="G31" i="27"/>
  <c r="F31" i="27"/>
  <c r="A31" i="26"/>
  <c r="B30" i="26"/>
  <c r="C30" i="26" s="1"/>
  <c r="F29" i="26"/>
  <c r="G29" i="26"/>
  <c r="H28" i="19"/>
  <c r="B30" i="19"/>
  <c r="C30" i="19" s="1"/>
  <c r="A31" i="19"/>
  <c r="G29" i="19"/>
  <c r="F29" i="19"/>
  <c r="D29" i="19"/>
  <c r="E29" i="19"/>
  <c r="AK31" i="18"/>
  <c r="AJ32" i="18"/>
  <c r="BM32" i="18" s="1"/>
  <c r="R34" i="18"/>
  <c r="S34" i="18" s="1"/>
  <c r="T34" i="18" s="1"/>
  <c r="U33" i="18"/>
  <c r="W33" i="18"/>
  <c r="AD26" i="18"/>
  <c r="AC27" i="18"/>
  <c r="AG25" i="18"/>
  <c r="F29" i="24"/>
  <c r="G29" i="24"/>
  <c r="B30" i="24"/>
  <c r="C30" i="24" s="1"/>
  <c r="A31" i="24"/>
  <c r="B30" i="16"/>
  <c r="C30" i="16" s="1"/>
  <c r="A31" i="16"/>
  <c r="F29" i="16"/>
  <c r="D29" i="16"/>
  <c r="G29" i="16"/>
  <c r="E29" i="16"/>
  <c r="A31" i="14"/>
  <c r="B30" i="14"/>
  <c r="C30" i="14" s="1"/>
  <c r="E29" i="14"/>
  <c r="G29" i="14"/>
  <c r="D29" i="14"/>
  <c r="F29" i="14"/>
  <c r="G30" i="15"/>
  <c r="F30" i="15"/>
  <c r="A32" i="15"/>
  <c r="B31" i="15"/>
  <c r="C31" i="15" s="1"/>
  <c r="A31" i="7"/>
  <c r="H31" i="7" s="1"/>
  <c r="B30" i="7"/>
  <c r="C30" i="7" s="1"/>
  <c r="A34" i="18"/>
  <c r="C33" i="18"/>
  <c r="B33" i="18"/>
  <c r="R117" i="31" l="1"/>
  <c r="Q118" i="31"/>
  <c r="AA30" i="18"/>
  <c r="AA31" i="18" s="1"/>
  <c r="L161" i="31"/>
  <c r="O160" i="31"/>
  <c r="P160" i="31" s="1"/>
  <c r="A93" i="32"/>
  <c r="B92" i="32"/>
  <c r="C92" i="32" s="1"/>
  <c r="H92" i="32"/>
  <c r="B89" i="31"/>
  <c r="C89" i="31" s="1"/>
  <c r="A90" i="31"/>
  <c r="H89" i="31"/>
  <c r="B89" i="33"/>
  <c r="C89" i="33" s="1"/>
  <c r="H89" i="33"/>
  <c r="A90" i="33"/>
  <c r="M181" i="32"/>
  <c r="N181" i="32" s="1"/>
  <c r="L182" i="32"/>
  <c r="G91" i="32"/>
  <c r="F91" i="32"/>
  <c r="E91" i="32"/>
  <c r="D91" i="32"/>
  <c r="E88" i="33"/>
  <c r="F88" i="33"/>
  <c r="G88" i="33"/>
  <c r="D88" i="33"/>
  <c r="D88" i="31"/>
  <c r="G88" i="31"/>
  <c r="F88" i="31"/>
  <c r="E88" i="31"/>
  <c r="R73" i="7"/>
  <c r="AN72" i="7"/>
  <c r="Z78" i="7"/>
  <c r="AP77" i="7"/>
  <c r="V78" i="7"/>
  <c r="AO77" i="7"/>
  <c r="AH73" i="7"/>
  <c r="AR72" i="7"/>
  <c r="AD78" i="7"/>
  <c r="AQ77" i="7"/>
  <c r="AL73" i="7"/>
  <c r="AS72" i="7"/>
  <c r="AS61" i="7"/>
  <c r="AM61" i="7"/>
  <c r="D30" i="7"/>
  <c r="E30" i="7"/>
  <c r="F30" i="7"/>
  <c r="G30" i="7"/>
  <c r="AT60" i="7"/>
  <c r="AP61" i="7"/>
  <c r="AO61" i="7"/>
  <c r="AQ61" i="7"/>
  <c r="AR61" i="7"/>
  <c r="AN61" i="7"/>
  <c r="N62" i="7"/>
  <c r="N63" i="7" s="1"/>
  <c r="X33" i="18"/>
  <c r="Y32" i="18"/>
  <c r="Z32" i="18" s="1"/>
  <c r="H29" i="16"/>
  <c r="H29" i="14"/>
  <c r="H29" i="19"/>
  <c r="A33" i="29"/>
  <c r="B32" i="29"/>
  <c r="C32" i="29" s="1"/>
  <c r="G31" i="29"/>
  <c r="F31" i="29"/>
  <c r="A34" i="28"/>
  <c r="B33" i="28"/>
  <c r="C33" i="28" s="1"/>
  <c r="G32" i="28"/>
  <c r="F32" i="28"/>
  <c r="A34" i="27"/>
  <c r="B33" i="27"/>
  <c r="C33" i="27" s="1"/>
  <c r="G32" i="27"/>
  <c r="F32" i="27"/>
  <c r="A32" i="26"/>
  <c r="B31" i="26"/>
  <c r="C31" i="26" s="1"/>
  <c r="G30" i="26"/>
  <c r="F30" i="26"/>
  <c r="G30" i="19"/>
  <c r="F30" i="19"/>
  <c r="D30" i="19"/>
  <c r="E30" i="19"/>
  <c r="B31" i="19"/>
  <c r="C31" i="19" s="1"/>
  <c r="A32" i="19"/>
  <c r="AJ33" i="18"/>
  <c r="BM33" i="18" s="1"/>
  <c r="AK32" i="18"/>
  <c r="AD27" i="18"/>
  <c r="AE26" i="18"/>
  <c r="R35" i="18"/>
  <c r="S35" i="18" s="1"/>
  <c r="T35" i="18" s="1"/>
  <c r="U34" i="18"/>
  <c r="W34" i="18"/>
  <c r="AC28" i="18"/>
  <c r="AH25" i="18"/>
  <c r="B31" i="24"/>
  <c r="C31" i="24" s="1"/>
  <c r="A32" i="24"/>
  <c r="F30" i="24"/>
  <c r="G30" i="24"/>
  <c r="E30" i="16"/>
  <c r="D30" i="16"/>
  <c r="G30" i="16"/>
  <c r="F30" i="16"/>
  <c r="B31" i="16"/>
  <c r="C31" i="16" s="1"/>
  <c r="A32" i="16"/>
  <c r="A32" i="14"/>
  <c r="B31" i="14"/>
  <c r="C31" i="14" s="1"/>
  <c r="F30" i="14"/>
  <c r="D30" i="14"/>
  <c r="G30" i="14"/>
  <c r="E30" i="14"/>
  <c r="G31" i="15"/>
  <c r="F31" i="15"/>
  <c r="A33" i="15"/>
  <c r="B32" i="15"/>
  <c r="C32" i="15" s="1"/>
  <c r="B31" i="7"/>
  <c r="C31" i="7" s="1"/>
  <c r="A32" i="7"/>
  <c r="H32" i="7" s="1"/>
  <c r="C34" i="18"/>
  <c r="A35" i="18"/>
  <c r="B34" i="18"/>
  <c r="R118" i="31" l="1"/>
  <c r="Q119" i="31"/>
  <c r="AB30" i="18"/>
  <c r="AB31" i="18" s="1"/>
  <c r="D92" i="32"/>
  <c r="F92" i="32"/>
  <c r="E92" i="32"/>
  <c r="G92" i="32"/>
  <c r="L183" i="32"/>
  <c r="M182" i="32"/>
  <c r="N182" i="32" s="1"/>
  <c r="A91" i="33"/>
  <c r="H90" i="33"/>
  <c r="B90" i="33"/>
  <c r="C90" i="33" s="1"/>
  <c r="H93" i="32"/>
  <c r="A94" i="32"/>
  <c r="B93" i="32"/>
  <c r="C93" i="32" s="1"/>
  <c r="H90" i="31"/>
  <c r="A91" i="31"/>
  <c r="B90" i="31"/>
  <c r="C90" i="31" s="1"/>
  <c r="F89" i="31"/>
  <c r="E89" i="31"/>
  <c r="D89" i="31"/>
  <c r="G89" i="31"/>
  <c r="E89" i="33"/>
  <c r="D89" i="33"/>
  <c r="G89" i="33"/>
  <c r="F89" i="33"/>
  <c r="O161" i="31"/>
  <c r="P161" i="31" s="1"/>
  <c r="L162" i="31"/>
  <c r="AH74" i="7"/>
  <c r="AR73" i="7"/>
  <c r="V79" i="7"/>
  <c r="AO78" i="7"/>
  <c r="AL74" i="7"/>
  <c r="AS73" i="7"/>
  <c r="Z79" i="7"/>
  <c r="AP78" i="7"/>
  <c r="AD79" i="7"/>
  <c r="AQ78" i="7"/>
  <c r="R74" i="7"/>
  <c r="AN73" i="7"/>
  <c r="N64" i="7"/>
  <c r="AM63" i="7"/>
  <c r="AT63" i="7" s="1"/>
  <c r="AA32" i="18"/>
  <c r="AM62" i="7"/>
  <c r="AS62" i="7"/>
  <c r="E31" i="7"/>
  <c r="G31" i="7"/>
  <c r="F31" i="7"/>
  <c r="D31" i="7"/>
  <c r="AT61" i="7"/>
  <c r="AN62" i="7"/>
  <c r="AO62" i="7"/>
  <c r="AP62" i="7"/>
  <c r="AQ62" i="7"/>
  <c r="AR62" i="7"/>
  <c r="Y33" i="18"/>
  <c r="Z33" i="18" s="1"/>
  <c r="H30" i="16"/>
  <c r="H30" i="14"/>
  <c r="A34" i="29"/>
  <c r="B33" i="29"/>
  <c r="C33" i="29" s="1"/>
  <c r="G32" i="29"/>
  <c r="F32" i="29"/>
  <c r="A35" i="28"/>
  <c r="B34" i="28"/>
  <c r="C34" i="28" s="1"/>
  <c r="G33" i="28"/>
  <c r="F33" i="28"/>
  <c r="A35" i="27"/>
  <c r="B34" i="27"/>
  <c r="C34" i="27" s="1"/>
  <c r="G33" i="27"/>
  <c r="F33" i="27"/>
  <c r="B32" i="26"/>
  <c r="C32" i="26" s="1"/>
  <c r="A33" i="26"/>
  <c r="G31" i="26"/>
  <c r="F31" i="26"/>
  <c r="G31" i="19"/>
  <c r="F31" i="19"/>
  <c r="D31" i="19"/>
  <c r="E31" i="19"/>
  <c r="B32" i="19"/>
  <c r="C32" i="19" s="1"/>
  <c r="A33" i="19"/>
  <c r="H30" i="19"/>
  <c r="AJ34" i="18"/>
  <c r="BM34" i="18" s="1"/>
  <c r="AK33" i="18"/>
  <c r="AF26" i="18"/>
  <c r="X34" i="18"/>
  <c r="AE27" i="18"/>
  <c r="AD28" i="18"/>
  <c r="AC29" i="18"/>
  <c r="AC30" i="18" s="1"/>
  <c r="R36" i="18"/>
  <c r="S36" i="18" s="1"/>
  <c r="T36" i="18" s="1"/>
  <c r="U35" i="18"/>
  <c r="W35" i="18"/>
  <c r="F31" i="24"/>
  <c r="G31" i="24"/>
  <c r="B32" i="24"/>
  <c r="C32" i="24" s="1"/>
  <c r="A33" i="24"/>
  <c r="B32" i="16"/>
  <c r="C32" i="16" s="1"/>
  <c r="A33" i="16"/>
  <c r="E31" i="16"/>
  <c r="D31" i="16"/>
  <c r="G31" i="16"/>
  <c r="F31" i="16"/>
  <c r="A33" i="14"/>
  <c r="B32" i="14"/>
  <c r="C32" i="14" s="1"/>
  <c r="G31" i="14"/>
  <c r="E31" i="14"/>
  <c r="F31" i="14"/>
  <c r="D31" i="14"/>
  <c r="A34" i="15"/>
  <c r="B33" i="15"/>
  <c r="C33" i="15" s="1"/>
  <c r="G32" i="15"/>
  <c r="F32" i="15"/>
  <c r="B32" i="7"/>
  <c r="C32" i="7" s="1"/>
  <c r="A33" i="7"/>
  <c r="H33" i="7" s="1"/>
  <c r="C35" i="18"/>
  <c r="B35" i="18"/>
  <c r="A36" i="18"/>
  <c r="R119" i="31" l="1"/>
  <c r="Q120" i="31"/>
  <c r="AB32" i="18"/>
  <c r="B91" i="31"/>
  <c r="C91" i="31" s="1"/>
  <c r="H91" i="31"/>
  <c r="A92" i="31"/>
  <c r="M183" i="32"/>
  <c r="N183" i="32" s="1"/>
  <c r="L184" i="32"/>
  <c r="G93" i="32"/>
  <c r="F93" i="32"/>
  <c r="E93" i="32"/>
  <c r="D93" i="32"/>
  <c r="A95" i="32"/>
  <c r="H94" i="32"/>
  <c r="B94" i="32"/>
  <c r="C94" i="32" s="1"/>
  <c r="A92" i="33"/>
  <c r="H91" i="33"/>
  <c r="B91" i="33"/>
  <c r="C91" i="33" s="1"/>
  <c r="G90" i="31"/>
  <c r="F90" i="31"/>
  <c r="E90" i="31"/>
  <c r="D90" i="31"/>
  <c r="O162" i="31"/>
  <c r="P162" i="31" s="1"/>
  <c r="L163" i="31"/>
  <c r="E90" i="33"/>
  <c r="G90" i="33"/>
  <c r="F90" i="33"/>
  <c r="D90" i="33"/>
  <c r="AL75" i="7"/>
  <c r="AS74" i="7"/>
  <c r="V80" i="7"/>
  <c r="AO79" i="7"/>
  <c r="Z80" i="7"/>
  <c r="AP79" i="7"/>
  <c r="R75" i="7"/>
  <c r="AN74" i="7"/>
  <c r="AD80" i="7"/>
  <c r="AQ79" i="7"/>
  <c r="AH75" i="7"/>
  <c r="AR74" i="7"/>
  <c r="N65" i="7"/>
  <c r="AM64" i="7"/>
  <c r="AT64" i="7" s="1"/>
  <c r="D32" i="7"/>
  <c r="E32" i="7"/>
  <c r="G32" i="7"/>
  <c r="F32" i="7"/>
  <c r="Y34" i="18"/>
  <c r="Z34" i="18" s="1"/>
  <c r="AT62" i="7"/>
  <c r="H31" i="16"/>
  <c r="H31" i="14"/>
  <c r="H31" i="19"/>
  <c r="A35" i="29"/>
  <c r="B34" i="29"/>
  <c r="C34" i="29" s="1"/>
  <c r="G33" i="29"/>
  <c r="F33" i="29"/>
  <c r="A36" i="28"/>
  <c r="B35" i="28"/>
  <c r="C35" i="28" s="1"/>
  <c r="G34" i="28"/>
  <c r="F34" i="28"/>
  <c r="A36" i="27"/>
  <c r="B35" i="27"/>
  <c r="C35" i="27" s="1"/>
  <c r="G34" i="27"/>
  <c r="F34" i="27"/>
  <c r="F32" i="26"/>
  <c r="G32" i="26"/>
  <c r="B33" i="26"/>
  <c r="C33" i="26" s="1"/>
  <c r="A34" i="26"/>
  <c r="F32" i="19"/>
  <c r="G32" i="19"/>
  <c r="D32" i="19"/>
  <c r="E32" i="19"/>
  <c r="B33" i="19"/>
  <c r="C33" i="19" s="1"/>
  <c r="A34" i="19"/>
  <c r="AK34" i="18"/>
  <c r="AJ35" i="18"/>
  <c r="BM35" i="18" s="1"/>
  <c r="X35" i="18"/>
  <c r="AC31" i="18"/>
  <c r="AC32" i="18" s="1"/>
  <c r="U36" i="18"/>
  <c r="W36" i="18"/>
  <c r="R37" i="18"/>
  <c r="S37" i="18" s="1"/>
  <c r="T37" i="18" s="1"/>
  <c r="AF27" i="18"/>
  <c r="AD29" i="18"/>
  <c r="AE28" i="18"/>
  <c r="AG26" i="18"/>
  <c r="AA33" i="18"/>
  <c r="B33" i="24"/>
  <c r="C33" i="24" s="1"/>
  <c r="A34" i="24"/>
  <c r="F32" i="24"/>
  <c r="G32" i="24"/>
  <c r="B33" i="16"/>
  <c r="C33" i="16" s="1"/>
  <c r="A34" i="16"/>
  <c r="F32" i="16"/>
  <c r="D32" i="16"/>
  <c r="G32" i="16"/>
  <c r="E32" i="16"/>
  <c r="A34" i="14"/>
  <c r="B33" i="14"/>
  <c r="C33" i="14" s="1"/>
  <c r="D32" i="14"/>
  <c r="F32" i="14"/>
  <c r="E32" i="14"/>
  <c r="G32" i="14"/>
  <c r="A35" i="15"/>
  <c r="B34" i="15"/>
  <c r="C34" i="15" s="1"/>
  <c r="F33" i="15"/>
  <c r="G33" i="15"/>
  <c r="B33" i="7"/>
  <c r="C33" i="7" s="1"/>
  <c r="A34" i="7"/>
  <c r="H34" i="7" s="1"/>
  <c r="C36" i="18"/>
  <c r="A37" i="18"/>
  <c r="B36" i="18"/>
  <c r="R120" i="31" l="1"/>
  <c r="Q121" i="31"/>
  <c r="O163" i="31"/>
  <c r="P163" i="31" s="1"/>
  <c r="L164" i="31"/>
  <c r="B92" i="31"/>
  <c r="C92" i="31" s="1"/>
  <c r="H92" i="31"/>
  <c r="A93" i="31"/>
  <c r="F94" i="32"/>
  <c r="E94" i="32"/>
  <c r="D94" i="32"/>
  <c r="G94" i="32"/>
  <c r="B95" i="32"/>
  <c r="C95" i="32" s="1"/>
  <c r="H95" i="32"/>
  <c r="A96" i="32"/>
  <c r="E91" i="33"/>
  <c r="G91" i="33"/>
  <c r="F91" i="33"/>
  <c r="D91" i="33"/>
  <c r="A93" i="33"/>
  <c r="H92" i="33"/>
  <c r="B92" i="33"/>
  <c r="C92" i="33" s="1"/>
  <c r="L185" i="32"/>
  <c r="M184" i="32"/>
  <c r="N184" i="32" s="1"/>
  <c r="G91" i="31"/>
  <c r="F91" i="31"/>
  <c r="E91" i="31"/>
  <c r="D91" i="31"/>
  <c r="Z81" i="7"/>
  <c r="AP80" i="7"/>
  <c r="AH76" i="7"/>
  <c r="AR75" i="7"/>
  <c r="V81" i="7"/>
  <c r="AO80" i="7"/>
  <c r="R76" i="7"/>
  <c r="AN75" i="7"/>
  <c r="AD81" i="7"/>
  <c r="AQ80" i="7"/>
  <c r="AL76" i="7"/>
  <c r="AS75" i="7"/>
  <c r="N66" i="7"/>
  <c r="AM65" i="7"/>
  <c r="AT65" i="7" s="1"/>
  <c r="F33" i="7"/>
  <c r="D33" i="7"/>
  <c r="G33" i="7"/>
  <c r="E33" i="7"/>
  <c r="X36" i="18"/>
  <c r="H32" i="16"/>
  <c r="H32" i="14"/>
  <c r="Y35" i="18"/>
  <c r="Z35" i="18" s="1"/>
  <c r="A36" i="29"/>
  <c r="B35" i="29"/>
  <c r="C35" i="29" s="1"/>
  <c r="G34" i="29"/>
  <c r="F34" i="29"/>
  <c r="A37" i="28"/>
  <c r="B36" i="28"/>
  <c r="C36" i="28" s="1"/>
  <c r="G35" i="28"/>
  <c r="F35" i="28"/>
  <c r="A37" i="27"/>
  <c r="B36" i="27"/>
  <c r="C36" i="27" s="1"/>
  <c r="G35" i="27"/>
  <c r="F35" i="27"/>
  <c r="F33" i="26"/>
  <c r="G33" i="26"/>
  <c r="A35" i="26"/>
  <c r="B34" i="26"/>
  <c r="C34" i="26" s="1"/>
  <c r="G33" i="19"/>
  <c r="F33" i="19"/>
  <c r="D33" i="19"/>
  <c r="E33" i="19"/>
  <c r="H32" i="19"/>
  <c r="B34" i="19"/>
  <c r="C34" i="19" s="1"/>
  <c r="A35" i="19"/>
  <c r="AJ36" i="18"/>
  <c r="BM36" i="18" s="1"/>
  <c r="AK35" i="18"/>
  <c r="AA34" i="18"/>
  <c r="AF28" i="18"/>
  <c r="AG27" i="18"/>
  <c r="R38" i="18"/>
  <c r="S38" i="18" s="1"/>
  <c r="T38" i="18" s="1"/>
  <c r="U37" i="18"/>
  <c r="W37" i="18"/>
  <c r="AB33" i="18"/>
  <c r="AC33" i="18" s="1"/>
  <c r="AH26" i="18"/>
  <c r="AE29" i="18"/>
  <c r="AF29" i="18" s="1"/>
  <c r="AD30" i="18"/>
  <c r="F33" i="24"/>
  <c r="G33" i="24"/>
  <c r="B34" i="24"/>
  <c r="C34" i="24" s="1"/>
  <c r="A35" i="24"/>
  <c r="B34" i="16"/>
  <c r="C34" i="16" s="1"/>
  <c r="A35" i="16"/>
  <c r="F33" i="16"/>
  <c r="D33" i="16"/>
  <c r="G33" i="16"/>
  <c r="E33" i="16"/>
  <c r="A35" i="14"/>
  <c r="B34" i="14"/>
  <c r="C34" i="14" s="1"/>
  <c r="F33" i="14"/>
  <c r="D33" i="14"/>
  <c r="G33" i="14"/>
  <c r="E33" i="14"/>
  <c r="A36" i="15"/>
  <c r="B35" i="15"/>
  <c r="C35" i="15" s="1"/>
  <c r="G34" i="15"/>
  <c r="F34" i="15"/>
  <c r="A35" i="7"/>
  <c r="H35" i="7" s="1"/>
  <c r="B34" i="7"/>
  <c r="C34" i="7" s="1"/>
  <c r="C37" i="18"/>
  <c r="A38" i="18"/>
  <c r="B37" i="18"/>
  <c r="R121" i="31" l="1"/>
  <c r="Q122" i="31"/>
  <c r="A94" i="31"/>
  <c r="B93" i="31"/>
  <c r="C93" i="31" s="1"/>
  <c r="H93" i="31"/>
  <c r="M185" i="32"/>
  <c r="N185" i="32" s="1"/>
  <c r="L186" i="32"/>
  <c r="H96" i="32"/>
  <c r="A97" i="32"/>
  <c r="B96" i="32"/>
  <c r="C96" i="32" s="1"/>
  <c r="E92" i="33"/>
  <c r="F92" i="33"/>
  <c r="G92" i="33"/>
  <c r="D92" i="33"/>
  <c r="D92" i="31"/>
  <c r="G92" i="31"/>
  <c r="F92" i="31"/>
  <c r="E92" i="31"/>
  <c r="D95" i="32"/>
  <c r="F95" i="32"/>
  <c r="E95" i="32"/>
  <c r="G95" i="32"/>
  <c r="L165" i="31"/>
  <c r="O164" i="31"/>
  <c r="P164" i="31" s="1"/>
  <c r="B93" i="33"/>
  <c r="C93" i="33" s="1"/>
  <c r="H93" i="33"/>
  <c r="A94" i="33"/>
  <c r="R77" i="7"/>
  <c r="AN76" i="7"/>
  <c r="V82" i="7"/>
  <c r="AO81" i="7"/>
  <c r="AL77" i="7"/>
  <c r="AS76" i="7"/>
  <c r="AH77" i="7"/>
  <c r="AR76" i="7"/>
  <c r="AD82" i="7"/>
  <c r="AQ81" i="7"/>
  <c r="Z82" i="7"/>
  <c r="AP81" i="7"/>
  <c r="N67" i="7"/>
  <c r="AM66" i="7"/>
  <c r="AT66" i="7" s="1"/>
  <c r="Y36" i="18"/>
  <c r="Z36" i="18" s="1"/>
  <c r="D34" i="7"/>
  <c r="E34" i="7"/>
  <c r="F34" i="7"/>
  <c r="G34" i="7"/>
  <c r="X37" i="18"/>
  <c r="H33" i="16"/>
  <c r="H33" i="14"/>
  <c r="H33" i="19"/>
  <c r="A37" i="29"/>
  <c r="B36" i="29"/>
  <c r="C36" i="29" s="1"/>
  <c r="G35" i="29"/>
  <c r="F35" i="29"/>
  <c r="A38" i="28"/>
  <c r="B37" i="28"/>
  <c r="C37" i="28" s="1"/>
  <c r="G36" i="28"/>
  <c r="F36" i="28"/>
  <c r="A38" i="27"/>
  <c r="B37" i="27"/>
  <c r="C37" i="27" s="1"/>
  <c r="G36" i="27"/>
  <c r="F36" i="27"/>
  <c r="G34" i="26"/>
  <c r="F34" i="26"/>
  <c r="B35" i="26"/>
  <c r="C35" i="26" s="1"/>
  <c r="A36" i="26"/>
  <c r="B35" i="19"/>
  <c r="C35" i="19" s="1"/>
  <c r="A36" i="19"/>
  <c r="F34" i="19"/>
  <c r="G34" i="19"/>
  <c r="D34" i="19"/>
  <c r="E34" i="19"/>
  <c r="AJ37" i="18"/>
  <c r="BM37" i="18" s="1"/>
  <c r="AK36" i="18"/>
  <c r="AD31" i="18"/>
  <c r="AD32" i="18" s="1"/>
  <c r="AA35" i="18"/>
  <c r="AB34" i="18"/>
  <c r="AC34" i="18" s="1"/>
  <c r="AE30" i="18"/>
  <c r="AF30" i="18" s="1"/>
  <c r="R39" i="18"/>
  <c r="S39" i="18" s="1"/>
  <c r="T39" i="18" s="1"/>
  <c r="W38" i="18"/>
  <c r="U38" i="18"/>
  <c r="AH27" i="18"/>
  <c r="AG28" i="18"/>
  <c r="AG29" i="18" s="1"/>
  <c r="B35" i="24"/>
  <c r="C35" i="24" s="1"/>
  <c r="A36" i="24"/>
  <c r="G34" i="24"/>
  <c r="F34" i="24"/>
  <c r="B35" i="16"/>
  <c r="C35" i="16" s="1"/>
  <c r="A36" i="16"/>
  <c r="E34" i="16"/>
  <c r="G34" i="16"/>
  <c r="F34" i="16"/>
  <c r="D34" i="16"/>
  <c r="A36" i="14"/>
  <c r="B35" i="14"/>
  <c r="C35" i="14" s="1"/>
  <c r="F34" i="14"/>
  <c r="D34" i="14"/>
  <c r="G34" i="14"/>
  <c r="E34" i="14"/>
  <c r="A37" i="15"/>
  <c r="B36" i="15"/>
  <c r="C36" i="15" s="1"/>
  <c r="F35" i="15"/>
  <c r="G35" i="15"/>
  <c r="B35" i="7"/>
  <c r="C35" i="7" s="1"/>
  <c r="A36" i="7"/>
  <c r="H36" i="7" s="1"/>
  <c r="C38" i="18"/>
  <c r="B38" i="18"/>
  <c r="A39" i="18"/>
  <c r="R122" i="31" l="1"/>
  <c r="Q123" i="31"/>
  <c r="G96" i="32"/>
  <c r="F96" i="32"/>
  <c r="E96" i="32"/>
  <c r="D96" i="32"/>
  <c r="L187" i="32"/>
  <c r="M186" i="32"/>
  <c r="N186" i="32" s="1"/>
  <c r="B97" i="32"/>
  <c r="C97" i="32" s="1"/>
  <c r="H97" i="32"/>
  <c r="A98" i="32"/>
  <c r="E93" i="33"/>
  <c r="D93" i="33"/>
  <c r="G93" i="33"/>
  <c r="F93" i="33"/>
  <c r="L166" i="31"/>
  <c r="O165" i="31"/>
  <c r="P165" i="31" s="1"/>
  <c r="F93" i="31"/>
  <c r="E93" i="31"/>
  <c r="D93" i="31"/>
  <c r="G93" i="31"/>
  <c r="B94" i="33"/>
  <c r="C94" i="33" s="1"/>
  <c r="A95" i="33"/>
  <c r="H94" i="33"/>
  <c r="H94" i="31"/>
  <c r="A95" i="31"/>
  <c r="B94" i="31"/>
  <c r="C94" i="31" s="1"/>
  <c r="X38" i="18"/>
  <c r="Y37" i="18"/>
  <c r="Z37" i="18" s="1"/>
  <c r="AL78" i="7"/>
  <c r="AS77" i="7"/>
  <c r="Z83" i="7"/>
  <c r="AP82" i="7"/>
  <c r="V83" i="7"/>
  <c r="AO82" i="7"/>
  <c r="AH78" i="7"/>
  <c r="AR77" i="7"/>
  <c r="AD83" i="7"/>
  <c r="AQ82" i="7"/>
  <c r="R78" i="7"/>
  <c r="AN77" i="7"/>
  <c r="N68" i="7"/>
  <c r="AM67" i="7"/>
  <c r="AT67" i="7" s="1"/>
  <c r="AA36" i="18"/>
  <c r="G35" i="7"/>
  <c r="D35" i="7"/>
  <c r="E35" i="7"/>
  <c r="F35" i="7"/>
  <c r="H34" i="16"/>
  <c r="H34" i="14"/>
  <c r="A38" i="29"/>
  <c r="B37" i="29"/>
  <c r="C37" i="29" s="1"/>
  <c r="G36" i="29"/>
  <c r="F36" i="29"/>
  <c r="A39" i="28"/>
  <c r="B38" i="28"/>
  <c r="C38" i="28" s="1"/>
  <c r="G37" i="28"/>
  <c r="F37" i="28"/>
  <c r="A39" i="27"/>
  <c r="B38" i="27"/>
  <c r="C38" i="27" s="1"/>
  <c r="G37" i="27"/>
  <c r="F37" i="27"/>
  <c r="A37" i="26"/>
  <c r="B36" i="26"/>
  <c r="C36" i="26" s="1"/>
  <c r="F35" i="26"/>
  <c r="G35" i="26"/>
  <c r="G35" i="19"/>
  <c r="E35" i="19"/>
  <c r="F35" i="19"/>
  <c r="D35" i="19"/>
  <c r="B36" i="19"/>
  <c r="C36" i="19" s="1"/>
  <c r="A37" i="19"/>
  <c r="H34" i="19"/>
  <c r="AJ38" i="18"/>
  <c r="BM38" i="18" s="1"/>
  <c r="AK37" i="18"/>
  <c r="W39" i="18"/>
  <c r="X39" i="18" s="1"/>
  <c r="U39" i="18"/>
  <c r="R40" i="18"/>
  <c r="S40" i="18" s="1"/>
  <c r="T40" i="18" s="1"/>
  <c r="AG30" i="18"/>
  <c r="AE31" i="18"/>
  <c r="AH28" i="18"/>
  <c r="AH29" i="18" s="1"/>
  <c r="AB35" i="18"/>
  <c r="AD33" i="18"/>
  <c r="F35" i="24"/>
  <c r="G35" i="24"/>
  <c r="B36" i="24"/>
  <c r="C36" i="24" s="1"/>
  <c r="A37" i="24"/>
  <c r="B36" i="16"/>
  <c r="C36" i="16" s="1"/>
  <c r="A37" i="16"/>
  <c r="D35" i="16"/>
  <c r="F35" i="16"/>
  <c r="E35" i="16"/>
  <c r="G35" i="16"/>
  <c r="A37" i="14"/>
  <c r="B36" i="14"/>
  <c r="C36" i="14" s="1"/>
  <c r="D35" i="14"/>
  <c r="F35" i="14"/>
  <c r="E35" i="14"/>
  <c r="G35" i="14"/>
  <c r="B37" i="15"/>
  <c r="C37" i="15" s="1"/>
  <c r="A38" i="15"/>
  <c r="G36" i="15"/>
  <c r="F36" i="15"/>
  <c r="B36" i="7"/>
  <c r="C36" i="7" s="1"/>
  <c r="A37" i="7"/>
  <c r="H37" i="7" s="1"/>
  <c r="C39" i="18"/>
  <c r="A40" i="18"/>
  <c r="B39" i="18"/>
  <c r="R123" i="31" l="1"/>
  <c r="Q124" i="31"/>
  <c r="Y38" i="18"/>
  <c r="Z38" i="18" s="1"/>
  <c r="AA38" i="18" s="1"/>
  <c r="D97" i="32"/>
  <c r="G97" i="32"/>
  <c r="F97" i="32"/>
  <c r="E97" i="32"/>
  <c r="A96" i="33"/>
  <c r="H95" i="33"/>
  <c r="B95" i="33"/>
  <c r="C95" i="33" s="1"/>
  <c r="B95" i="31"/>
  <c r="C95" i="31" s="1"/>
  <c r="H95" i="31"/>
  <c r="A96" i="31"/>
  <c r="O166" i="31"/>
  <c r="P166" i="31" s="1"/>
  <c r="L167" i="31"/>
  <c r="M187" i="32"/>
  <c r="N187" i="32" s="1"/>
  <c r="L188" i="32"/>
  <c r="E94" i="33"/>
  <c r="G94" i="33"/>
  <c r="F94" i="33"/>
  <c r="D94" i="33"/>
  <c r="G94" i="31"/>
  <c r="F94" i="31"/>
  <c r="E94" i="31"/>
  <c r="D94" i="31"/>
  <c r="H98" i="32"/>
  <c r="A99" i="32"/>
  <c r="B98" i="32"/>
  <c r="C98" i="32" s="1"/>
  <c r="AA37" i="18"/>
  <c r="V84" i="7"/>
  <c r="AO83" i="7"/>
  <c r="R79" i="7"/>
  <c r="AN78" i="7"/>
  <c r="Z84" i="7"/>
  <c r="AP83" i="7"/>
  <c r="AH79" i="7"/>
  <c r="AR78" i="7"/>
  <c r="AD84" i="7"/>
  <c r="AQ83" i="7"/>
  <c r="AL79" i="7"/>
  <c r="AS78" i="7"/>
  <c r="N69" i="7"/>
  <c r="AM68" i="7"/>
  <c r="AT68" i="7" s="1"/>
  <c r="D36" i="7"/>
  <c r="G36" i="7"/>
  <c r="F36" i="7"/>
  <c r="E36" i="7"/>
  <c r="H35" i="16"/>
  <c r="H35" i="14"/>
  <c r="A39" i="29"/>
  <c r="B38" i="29"/>
  <c r="C38" i="29" s="1"/>
  <c r="G37" i="29"/>
  <c r="F37" i="29"/>
  <c r="A40" i="28"/>
  <c r="B39" i="28"/>
  <c r="C39" i="28" s="1"/>
  <c r="G38" i="28"/>
  <c r="F38" i="28"/>
  <c r="A40" i="27"/>
  <c r="B39" i="27"/>
  <c r="C39" i="27" s="1"/>
  <c r="G38" i="27"/>
  <c r="F38" i="27"/>
  <c r="B37" i="26"/>
  <c r="C37" i="26" s="1"/>
  <c r="A38" i="26"/>
  <c r="G36" i="26"/>
  <c r="F36" i="26"/>
  <c r="G36" i="19"/>
  <c r="F36" i="19"/>
  <c r="D36" i="19"/>
  <c r="E36" i="19"/>
  <c r="H35" i="19"/>
  <c r="B37" i="19"/>
  <c r="C37" i="19" s="1"/>
  <c r="A38" i="19"/>
  <c r="AJ39" i="18"/>
  <c r="BM39" i="18" s="1"/>
  <c r="AK38" i="18"/>
  <c r="AB36" i="18"/>
  <c r="AH30" i="18"/>
  <c r="AF31" i="18"/>
  <c r="U40" i="18"/>
  <c r="W40" i="18"/>
  <c r="X40" i="18" s="1"/>
  <c r="R41" i="18"/>
  <c r="S41" i="18" s="1"/>
  <c r="T41" i="18" s="1"/>
  <c r="AC35" i="18"/>
  <c r="AE32" i="18"/>
  <c r="AD34" i="18"/>
  <c r="G36" i="24"/>
  <c r="F36" i="24"/>
  <c r="B37" i="24"/>
  <c r="C37" i="24" s="1"/>
  <c r="A38" i="24"/>
  <c r="B37" i="16"/>
  <c r="C37" i="16" s="1"/>
  <c r="A38" i="16"/>
  <c r="D36" i="16"/>
  <c r="F36" i="16"/>
  <c r="E36" i="16"/>
  <c r="G36" i="16"/>
  <c r="A38" i="14"/>
  <c r="B37" i="14"/>
  <c r="C37" i="14" s="1"/>
  <c r="F36" i="14"/>
  <c r="E36" i="14"/>
  <c r="D36" i="14"/>
  <c r="G36" i="14"/>
  <c r="F37" i="15"/>
  <c r="G37" i="15"/>
  <c r="A39" i="15"/>
  <c r="B38" i="15"/>
  <c r="C38" i="15" s="1"/>
  <c r="A38" i="7"/>
  <c r="H38" i="7" s="1"/>
  <c r="B37" i="7"/>
  <c r="C37" i="7" s="1"/>
  <c r="C40" i="18"/>
  <c r="B40" i="18"/>
  <c r="A41" i="18"/>
  <c r="R124" i="31" l="1"/>
  <c r="Q125" i="31"/>
  <c r="Y39" i="18"/>
  <c r="Y40" i="18" s="1"/>
  <c r="AB37" i="18"/>
  <c r="AB38" i="18" s="1"/>
  <c r="E95" i="33"/>
  <c r="G95" i="33"/>
  <c r="F95" i="33"/>
  <c r="D95" i="33"/>
  <c r="A97" i="33"/>
  <c r="H96" i="33"/>
  <c r="B96" i="33"/>
  <c r="C96" i="33" s="1"/>
  <c r="B99" i="32"/>
  <c r="C99" i="32" s="1"/>
  <c r="A100" i="32"/>
  <c r="H99" i="32"/>
  <c r="G95" i="31"/>
  <c r="E95" i="31"/>
  <c r="F95" i="31"/>
  <c r="D95" i="31"/>
  <c r="L189" i="32"/>
  <c r="M188" i="32"/>
  <c r="N188" i="32" s="1"/>
  <c r="L168" i="31"/>
  <c r="O167" i="31"/>
  <c r="P167" i="31" s="1"/>
  <c r="B96" i="31"/>
  <c r="C96" i="31" s="1"/>
  <c r="H96" i="31"/>
  <c r="A97" i="31"/>
  <c r="G98" i="32"/>
  <c r="F98" i="32"/>
  <c r="E98" i="32"/>
  <c r="D98" i="32"/>
  <c r="AH80" i="7"/>
  <c r="AR79" i="7"/>
  <c r="Z85" i="7"/>
  <c r="AP84" i="7"/>
  <c r="AL80" i="7"/>
  <c r="AS79" i="7"/>
  <c r="R80" i="7"/>
  <c r="AN79" i="7"/>
  <c r="AD85" i="7"/>
  <c r="AQ84" i="7"/>
  <c r="V85" i="7"/>
  <c r="AO84" i="7"/>
  <c r="N70" i="7"/>
  <c r="AM69" i="7"/>
  <c r="AT69" i="7" s="1"/>
  <c r="F37" i="7"/>
  <c r="D37" i="7"/>
  <c r="G37" i="7"/>
  <c r="E37" i="7"/>
  <c r="AF32" i="18"/>
  <c r="H36" i="16"/>
  <c r="H36" i="14"/>
  <c r="A40" i="29"/>
  <c r="B39" i="29"/>
  <c r="C39" i="29" s="1"/>
  <c r="G38" i="29"/>
  <c r="F38" i="29"/>
  <c r="A41" i="28"/>
  <c r="B40" i="28"/>
  <c r="C40" i="28" s="1"/>
  <c r="G39" i="28"/>
  <c r="F39" i="28"/>
  <c r="A41" i="27"/>
  <c r="B40" i="27"/>
  <c r="C40" i="27" s="1"/>
  <c r="G39" i="27"/>
  <c r="F39" i="27"/>
  <c r="H36" i="19"/>
  <c r="F37" i="26"/>
  <c r="G37" i="26"/>
  <c r="A39" i="26"/>
  <c r="B38" i="26"/>
  <c r="C38" i="26" s="1"/>
  <c r="B38" i="19"/>
  <c r="C38" i="19" s="1"/>
  <c r="A39" i="19"/>
  <c r="F37" i="19"/>
  <c r="G37" i="19"/>
  <c r="D37" i="19"/>
  <c r="E37" i="19"/>
  <c r="AK39" i="18"/>
  <c r="AJ40" i="18"/>
  <c r="BM40" i="18" s="1"/>
  <c r="R42" i="18"/>
  <c r="S42" i="18" s="1"/>
  <c r="T42" i="18" s="1"/>
  <c r="U41" i="18"/>
  <c r="W41" i="18"/>
  <c r="AG31" i="18"/>
  <c r="AD35" i="18"/>
  <c r="AC36" i="18"/>
  <c r="AE33" i="18"/>
  <c r="B38" i="24"/>
  <c r="C38" i="24" s="1"/>
  <c r="A39" i="24"/>
  <c r="F37" i="24"/>
  <c r="G37" i="24"/>
  <c r="B38" i="16"/>
  <c r="C38" i="16" s="1"/>
  <c r="A39" i="16"/>
  <c r="G37" i="16"/>
  <c r="D37" i="16"/>
  <c r="E37" i="16"/>
  <c r="F37" i="16"/>
  <c r="A39" i="14"/>
  <c r="B38" i="14"/>
  <c r="C38" i="14" s="1"/>
  <c r="F37" i="14"/>
  <c r="D37" i="14"/>
  <c r="G37" i="14"/>
  <c r="E37" i="14"/>
  <c r="F38" i="15"/>
  <c r="G38" i="15"/>
  <c r="B39" i="15"/>
  <c r="C39" i="15" s="1"/>
  <c r="A40" i="15"/>
  <c r="B38" i="7"/>
  <c r="C38" i="7" s="1"/>
  <c r="A39" i="7"/>
  <c r="H39" i="7" s="1"/>
  <c r="C41" i="18"/>
  <c r="A42" i="18"/>
  <c r="B41" i="18"/>
  <c r="R125" i="31" l="1"/>
  <c r="Q126" i="31"/>
  <c r="Z39" i="18"/>
  <c r="AA39" i="18" s="1"/>
  <c r="M189" i="32"/>
  <c r="N189" i="32" s="1"/>
  <c r="L190" i="32"/>
  <c r="D99" i="32"/>
  <c r="F99" i="32"/>
  <c r="E99" i="32"/>
  <c r="G99" i="32"/>
  <c r="D96" i="31"/>
  <c r="F96" i="31"/>
  <c r="G96" i="31"/>
  <c r="E96" i="31"/>
  <c r="E96" i="33"/>
  <c r="F96" i="33"/>
  <c r="G96" i="33"/>
  <c r="D96" i="33"/>
  <c r="B97" i="31"/>
  <c r="C97" i="31" s="1"/>
  <c r="H97" i="31"/>
  <c r="A98" i="31"/>
  <c r="H97" i="33"/>
  <c r="B97" i="33"/>
  <c r="C97" i="33" s="1"/>
  <c r="A98" i="33"/>
  <c r="L169" i="31"/>
  <c r="O168" i="31"/>
  <c r="P168" i="31" s="1"/>
  <c r="H100" i="32"/>
  <c r="A101" i="32"/>
  <c r="B100" i="32"/>
  <c r="C100" i="32" s="1"/>
  <c r="R81" i="7"/>
  <c r="AN80" i="7"/>
  <c r="AL81" i="7"/>
  <c r="AS80" i="7"/>
  <c r="V86" i="7"/>
  <c r="AO85" i="7"/>
  <c r="Z86" i="7"/>
  <c r="AP85" i="7"/>
  <c r="AD86" i="7"/>
  <c r="AQ85" i="7"/>
  <c r="AH81" i="7"/>
  <c r="AR80" i="7"/>
  <c r="N71" i="7"/>
  <c r="AM70" i="7"/>
  <c r="AT70" i="7" s="1"/>
  <c r="D38" i="7"/>
  <c r="E38" i="7"/>
  <c r="F38" i="7"/>
  <c r="G38" i="7"/>
  <c r="AG32" i="18"/>
  <c r="H37" i="16"/>
  <c r="H37" i="14"/>
  <c r="X41" i="18"/>
  <c r="Y41" i="18" s="1"/>
  <c r="A41" i="29"/>
  <c r="B40" i="29"/>
  <c r="C40" i="29" s="1"/>
  <c r="G39" i="29"/>
  <c r="F39" i="29"/>
  <c r="A42" i="28"/>
  <c r="B41" i="28"/>
  <c r="C41" i="28" s="1"/>
  <c r="G40" i="28"/>
  <c r="F40" i="28"/>
  <c r="A42" i="27"/>
  <c r="B41" i="27"/>
  <c r="C41" i="27" s="1"/>
  <c r="G40" i="27"/>
  <c r="F40" i="27"/>
  <c r="G38" i="26"/>
  <c r="F38" i="26"/>
  <c r="B39" i="26"/>
  <c r="C39" i="26" s="1"/>
  <c r="A40" i="26"/>
  <c r="H37" i="19"/>
  <c r="F38" i="19"/>
  <c r="G38" i="19"/>
  <c r="D38" i="19"/>
  <c r="E38" i="19"/>
  <c r="B39" i="19"/>
  <c r="C39" i="19" s="1"/>
  <c r="A40" i="19"/>
  <c r="AJ41" i="18"/>
  <c r="BM41" i="18" s="1"/>
  <c r="AK40" i="18"/>
  <c r="AD36" i="18"/>
  <c r="AC37" i="18"/>
  <c r="AC38" i="18" s="1"/>
  <c r="AE34" i="18"/>
  <c r="AE35" i="18" s="1"/>
  <c r="AF33" i="18"/>
  <c r="AH31" i="18"/>
  <c r="R43" i="18"/>
  <c r="S43" i="18" s="1"/>
  <c r="T43" i="18" s="1"/>
  <c r="U42" i="18"/>
  <c r="W42" i="18"/>
  <c r="B39" i="24"/>
  <c r="C39" i="24" s="1"/>
  <c r="A40" i="24"/>
  <c r="G38" i="24"/>
  <c r="F38" i="24"/>
  <c r="B39" i="16"/>
  <c r="C39" i="16" s="1"/>
  <c r="A40" i="16"/>
  <c r="F38" i="16"/>
  <c r="D38" i="16"/>
  <c r="G38" i="16"/>
  <c r="E38" i="16"/>
  <c r="A40" i="14"/>
  <c r="B39" i="14"/>
  <c r="C39" i="14" s="1"/>
  <c r="G38" i="14"/>
  <c r="E38" i="14"/>
  <c r="F38" i="14"/>
  <c r="D38" i="14"/>
  <c r="A41" i="15"/>
  <c r="B40" i="15"/>
  <c r="C40" i="15" s="1"/>
  <c r="G39" i="15"/>
  <c r="F39" i="15"/>
  <c r="A40" i="7"/>
  <c r="H40" i="7" s="1"/>
  <c r="B39" i="7"/>
  <c r="C39" i="7" s="1"/>
  <c r="C42" i="18"/>
  <c r="B42" i="18"/>
  <c r="A43" i="18"/>
  <c r="R126" i="31" l="1"/>
  <c r="Q127" i="31"/>
  <c r="Z40" i="18"/>
  <c r="AA40" i="18" s="1"/>
  <c r="AB39" i="18"/>
  <c r="AC39" i="18" s="1"/>
  <c r="AH32" i="18"/>
  <c r="F97" i="31"/>
  <c r="E97" i="31"/>
  <c r="D97" i="31"/>
  <c r="G97" i="31"/>
  <c r="B101" i="32"/>
  <c r="C101" i="32" s="1"/>
  <c r="H101" i="32"/>
  <c r="A102" i="32"/>
  <c r="E97" i="33"/>
  <c r="D97" i="33"/>
  <c r="G97" i="33"/>
  <c r="F97" i="33"/>
  <c r="O169" i="31"/>
  <c r="P169" i="31" s="1"/>
  <c r="L170" i="31"/>
  <c r="L191" i="32"/>
  <c r="M190" i="32"/>
  <c r="N190" i="32" s="1"/>
  <c r="B98" i="33"/>
  <c r="C98" i="33" s="1"/>
  <c r="A99" i="33"/>
  <c r="H98" i="33"/>
  <c r="G100" i="32"/>
  <c r="F100" i="32"/>
  <c r="E100" i="32"/>
  <c r="D100" i="32"/>
  <c r="H98" i="31"/>
  <c r="A99" i="31"/>
  <c r="B98" i="31"/>
  <c r="C98" i="31" s="1"/>
  <c r="V87" i="7"/>
  <c r="AO86" i="7"/>
  <c r="AH82" i="7"/>
  <c r="AR81" i="7"/>
  <c r="AL82" i="7"/>
  <c r="AS81" i="7"/>
  <c r="Z87" i="7"/>
  <c r="AP86" i="7"/>
  <c r="AD87" i="7"/>
  <c r="AQ86" i="7"/>
  <c r="R82" i="7"/>
  <c r="AN81" i="7"/>
  <c r="N72" i="7"/>
  <c r="AM71" i="7"/>
  <c r="AT71" i="7" s="1"/>
  <c r="AG33" i="18"/>
  <c r="AH33" i="18" s="1"/>
  <c r="D39" i="7"/>
  <c r="E39" i="7"/>
  <c r="F39" i="7"/>
  <c r="G39" i="7"/>
  <c r="H38" i="16"/>
  <c r="H38" i="14"/>
  <c r="AD37" i="18"/>
  <c r="AD38" i="18" s="1"/>
  <c r="A42" i="29"/>
  <c r="B41" i="29"/>
  <c r="C41" i="29" s="1"/>
  <c r="G40" i="29"/>
  <c r="F40" i="29"/>
  <c r="A43" i="28"/>
  <c r="B42" i="28"/>
  <c r="C42" i="28" s="1"/>
  <c r="G41" i="28"/>
  <c r="F41" i="28"/>
  <c r="A43" i="27"/>
  <c r="B42" i="27"/>
  <c r="C42" i="27" s="1"/>
  <c r="G41" i="27"/>
  <c r="F41" i="27"/>
  <c r="A41" i="26"/>
  <c r="B40" i="26"/>
  <c r="C40" i="26" s="1"/>
  <c r="F39" i="26"/>
  <c r="G39" i="26"/>
  <c r="G39" i="19"/>
  <c r="F39" i="19"/>
  <c r="D39" i="19"/>
  <c r="E39" i="19"/>
  <c r="H38" i="19"/>
  <c r="B40" i="19"/>
  <c r="C40" i="19" s="1"/>
  <c r="A41" i="19"/>
  <c r="AK41" i="18"/>
  <c r="AJ42" i="18"/>
  <c r="BM42" i="18" s="1"/>
  <c r="X42" i="18"/>
  <c r="AF34" i="18"/>
  <c r="AF35" i="18" s="1"/>
  <c r="R44" i="18"/>
  <c r="S44" i="18" s="1"/>
  <c r="T44" i="18" s="1"/>
  <c r="U43" i="18"/>
  <c r="W43" i="18"/>
  <c r="AE36" i="18"/>
  <c r="F39" i="24"/>
  <c r="G39" i="24"/>
  <c r="B40" i="24"/>
  <c r="C40" i="24" s="1"/>
  <c r="A41" i="24"/>
  <c r="B40" i="16"/>
  <c r="C40" i="16" s="1"/>
  <c r="A41" i="16"/>
  <c r="G39" i="16"/>
  <c r="F39" i="16"/>
  <c r="D39" i="16"/>
  <c r="E39" i="16"/>
  <c r="A41" i="14"/>
  <c r="B40" i="14"/>
  <c r="C40" i="14" s="1"/>
  <c r="F39" i="14"/>
  <c r="D39" i="14"/>
  <c r="G39" i="14"/>
  <c r="E39" i="14"/>
  <c r="A42" i="15"/>
  <c r="B41" i="15"/>
  <c r="C41" i="15" s="1"/>
  <c r="F40" i="15"/>
  <c r="G40" i="15"/>
  <c r="A41" i="7"/>
  <c r="H41" i="7" s="1"/>
  <c r="B40" i="7"/>
  <c r="C40" i="7" s="1"/>
  <c r="C43" i="18"/>
  <c r="A44" i="18"/>
  <c r="B43" i="18"/>
  <c r="R127" i="31" l="1"/>
  <c r="Q128" i="31"/>
  <c r="AB40" i="18"/>
  <c r="AC40" i="18" s="1"/>
  <c r="Z41" i="18"/>
  <c r="AA41" i="18" s="1"/>
  <c r="B99" i="31"/>
  <c r="C99" i="31" s="1"/>
  <c r="H99" i="31"/>
  <c r="A100" i="31"/>
  <c r="E98" i="33"/>
  <c r="D98" i="33"/>
  <c r="G98" i="33"/>
  <c r="F98" i="33"/>
  <c r="H102" i="32"/>
  <c r="A103" i="32"/>
  <c r="B102" i="32"/>
  <c r="C102" i="32" s="1"/>
  <c r="M191" i="32"/>
  <c r="N191" i="32" s="1"/>
  <c r="L192" i="32"/>
  <c r="O170" i="31"/>
  <c r="P170" i="31" s="1"/>
  <c r="L171" i="31"/>
  <c r="D101" i="32"/>
  <c r="G101" i="32"/>
  <c r="E101" i="32"/>
  <c r="F101" i="32"/>
  <c r="G98" i="31"/>
  <c r="F98" i="31"/>
  <c r="E98" i="31"/>
  <c r="D98" i="31"/>
  <c r="B99" i="33"/>
  <c r="C99" i="33" s="1"/>
  <c r="H99" i="33"/>
  <c r="A100" i="33"/>
  <c r="Z88" i="7"/>
  <c r="AP87" i="7"/>
  <c r="AL83" i="7"/>
  <c r="AS82" i="7"/>
  <c r="R83" i="7"/>
  <c r="AN82" i="7"/>
  <c r="AH83" i="7"/>
  <c r="AR82" i="7"/>
  <c r="AD88" i="7"/>
  <c r="AQ87" i="7"/>
  <c r="V88" i="7"/>
  <c r="AO87" i="7"/>
  <c r="N73" i="7"/>
  <c r="AM72" i="7"/>
  <c r="AT72" i="7" s="1"/>
  <c r="D40" i="7"/>
  <c r="E40" i="7"/>
  <c r="F40" i="7"/>
  <c r="G40" i="7"/>
  <c r="AE37" i="18"/>
  <c r="AE38" i="18" s="1"/>
  <c r="H39" i="19"/>
  <c r="H39" i="16"/>
  <c r="H39" i="14"/>
  <c r="X43" i="18"/>
  <c r="A43" i="29"/>
  <c r="B42" i="29"/>
  <c r="C42" i="29" s="1"/>
  <c r="G41" i="29"/>
  <c r="F41" i="29"/>
  <c r="A44" i="28"/>
  <c r="B43" i="28"/>
  <c r="C43" i="28" s="1"/>
  <c r="G42" i="28"/>
  <c r="F42" i="28"/>
  <c r="A44" i="27"/>
  <c r="B43" i="27"/>
  <c r="C43" i="27" s="1"/>
  <c r="G42" i="27"/>
  <c r="F42" i="27"/>
  <c r="B41" i="26"/>
  <c r="C41" i="26" s="1"/>
  <c r="A42" i="26"/>
  <c r="G40" i="26"/>
  <c r="F40" i="26"/>
  <c r="B41" i="19"/>
  <c r="C41" i="19" s="1"/>
  <c r="A42" i="19"/>
  <c r="F40" i="19"/>
  <c r="G40" i="19"/>
  <c r="D40" i="19"/>
  <c r="E40" i="19"/>
  <c r="AJ43" i="18"/>
  <c r="BM43" i="18" s="1"/>
  <c r="AK42" i="18"/>
  <c r="AF36" i="18"/>
  <c r="U44" i="18"/>
  <c r="W44" i="18"/>
  <c r="R45" i="18"/>
  <c r="S45" i="18" s="1"/>
  <c r="T45" i="18" s="1"/>
  <c r="AG34" i="18"/>
  <c r="AG35" i="18" s="1"/>
  <c r="AD39" i="18"/>
  <c r="Y42" i="18"/>
  <c r="Z42" i="18" s="1"/>
  <c r="B41" i="24"/>
  <c r="C41" i="24" s="1"/>
  <c r="A42" i="24"/>
  <c r="G40" i="24"/>
  <c r="F40" i="24"/>
  <c r="B41" i="16"/>
  <c r="C41" i="16" s="1"/>
  <c r="A42" i="16"/>
  <c r="G40" i="16"/>
  <c r="E40" i="16"/>
  <c r="D40" i="16"/>
  <c r="F40" i="16"/>
  <c r="A42" i="14"/>
  <c r="B41" i="14"/>
  <c r="C41" i="14" s="1"/>
  <c r="G40" i="14"/>
  <c r="E40" i="14"/>
  <c r="F40" i="14"/>
  <c r="D40" i="14"/>
  <c r="A43" i="15"/>
  <c r="B42" i="15"/>
  <c r="C42" i="15" s="1"/>
  <c r="F41" i="15"/>
  <c r="G41" i="15"/>
  <c r="A42" i="7"/>
  <c r="H42" i="7" s="1"/>
  <c r="B41" i="7"/>
  <c r="C41" i="7" s="1"/>
  <c r="C44" i="18"/>
  <c r="B44" i="18"/>
  <c r="A45" i="18"/>
  <c r="R128" i="31" l="1"/>
  <c r="Q129" i="31"/>
  <c r="AB41" i="18"/>
  <c r="AF37" i="18"/>
  <c r="AF38" i="18" s="1"/>
  <c r="L193" i="32"/>
  <c r="M192" i="32"/>
  <c r="N192" i="32" s="1"/>
  <c r="B100" i="31"/>
  <c r="C100" i="31" s="1"/>
  <c r="H100" i="31"/>
  <c r="A101" i="31"/>
  <c r="E99" i="33"/>
  <c r="D99" i="33"/>
  <c r="G99" i="33"/>
  <c r="F99" i="33"/>
  <c r="G102" i="32"/>
  <c r="F102" i="32"/>
  <c r="E102" i="32"/>
  <c r="D102" i="32"/>
  <c r="L172" i="31"/>
  <c r="O171" i="31"/>
  <c r="P171" i="31" s="1"/>
  <c r="B100" i="33"/>
  <c r="C100" i="33" s="1"/>
  <c r="A101" i="33"/>
  <c r="H100" i="33"/>
  <c r="B103" i="32"/>
  <c r="C103" i="32" s="1"/>
  <c r="H103" i="32"/>
  <c r="A104" i="32"/>
  <c r="G99" i="31"/>
  <c r="F99" i="31"/>
  <c r="E99" i="31"/>
  <c r="D99" i="31"/>
  <c r="AH84" i="7"/>
  <c r="AR83" i="7"/>
  <c r="R84" i="7"/>
  <c r="AN83" i="7"/>
  <c r="V89" i="7"/>
  <c r="AO88" i="7"/>
  <c r="AL84" i="7"/>
  <c r="AS83" i="7"/>
  <c r="AD89" i="7"/>
  <c r="AQ88" i="7"/>
  <c r="Z89" i="7"/>
  <c r="AP88" i="7"/>
  <c r="N74" i="7"/>
  <c r="AM73" i="7"/>
  <c r="AT73" i="7" s="1"/>
  <c r="D41" i="7"/>
  <c r="F41" i="7"/>
  <c r="G41" i="7"/>
  <c r="E41" i="7"/>
  <c r="H40" i="16"/>
  <c r="H40" i="14"/>
  <c r="X44" i="18"/>
  <c r="A44" i="29"/>
  <c r="B43" i="29"/>
  <c r="C43" i="29" s="1"/>
  <c r="G42" i="29"/>
  <c r="F42" i="29"/>
  <c r="A45" i="28"/>
  <c r="B44" i="28"/>
  <c r="C44" i="28" s="1"/>
  <c r="G43" i="28"/>
  <c r="F43" i="28"/>
  <c r="A45" i="27"/>
  <c r="B44" i="27"/>
  <c r="C44" i="27" s="1"/>
  <c r="G43" i="27"/>
  <c r="F43" i="27"/>
  <c r="F41" i="26"/>
  <c r="G41" i="26"/>
  <c r="A43" i="26"/>
  <c r="B42" i="26"/>
  <c r="C42" i="26" s="1"/>
  <c r="G41" i="19"/>
  <c r="F41" i="19"/>
  <c r="D41" i="19"/>
  <c r="E41" i="19"/>
  <c r="H40" i="19"/>
  <c r="B42" i="19"/>
  <c r="C42" i="19" s="1"/>
  <c r="A43" i="19"/>
  <c r="AK43" i="18"/>
  <c r="AJ44" i="18"/>
  <c r="BM44" i="18" s="1"/>
  <c r="AE39" i="18"/>
  <c r="AD40" i="18"/>
  <c r="AH34" i="18"/>
  <c r="AH35" i="18" s="1"/>
  <c r="AG36" i="18"/>
  <c r="Y43" i="18"/>
  <c r="R46" i="18"/>
  <c r="S46" i="18" s="1"/>
  <c r="T46" i="18" s="1"/>
  <c r="U45" i="18"/>
  <c r="W45" i="18"/>
  <c r="AA42" i="18"/>
  <c r="AB42" i="18" s="1"/>
  <c r="AC41" i="18"/>
  <c r="F41" i="24"/>
  <c r="G41" i="24"/>
  <c r="B42" i="24"/>
  <c r="C42" i="24" s="1"/>
  <c r="A43" i="24"/>
  <c r="B42" i="16"/>
  <c r="C42" i="16" s="1"/>
  <c r="A43" i="16"/>
  <c r="D41" i="16"/>
  <c r="F41" i="16"/>
  <c r="E41" i="16"/>
  <c r="G41" i="16"/>
  <c r="A43" i="14"/>
  <c r="B42" i="14"/>
  <c r="C42" i="14" s="1"/>
  <c r="D41" i="14"/>
  <c r="F41" i="14"/>
  <c r="E41" i="14"/>
  <c r="G41" i="14"/>
  <c r="A44" i="15"/>
  <c r="B43" i="15"/>
  <c r="C43" i="15" s="1"/>
  <c r="G42" i="15"/>
  <c r="F42" i="15"/>
  <c r="A43" i="7"/>
  <c r="H43" i="7" s="1"/>
  <c r="B42" i="7"/>
  <c r="C42" i="7" s="1"/>
  <c r="A46" i="18"/>
  <c r="B45" i="18"/>
  <c r="C45" i="18"/>
  <c r="R129" i="31" l="1"/>
  <c r="Q130" i="31"/>
  <c r="B101" i="31"/>
  <c r="C101" i="31" s="1"/>
  <c r="H101" i="31"/>
  <c r="A102" i="31"/>
  <c r="E100" i="33"/>
  <c r="D100" i="33"/>
  <c r="G100" i="33"/>
  <c r="F100" i="33"/>
  <c r="D103" i="32"/>
  <c r="F103" i="32"/>
  <c r="G103" i="32"/>
  <c r="E103" i="32"/>
  <c r="D100" i="31"/>
  <c r="G100" i="31"/>
  <c r="F100" i="31"/>
  <c r="E100" i="31"/>
  <c r="H104" i="32"/>
  <c r="A105" i="32"/>
  <c r="B104" i="32"/>
  <c r="C104" i="32" s="1"/>
  <c r="L173" i="31"/>
  <c r="O172" i="31"/>
  <c r="P172" i="31" s="1"/>
  <c r="B101" i="33"/>
  <c r="C101" i="33" s="1"/>
  <c r="H101" i="33"/>
  <c r="A102" i="33"/>
  <c r="M193" i="32"/>
  <c r="N193" i="32" s="1"/>
  <c r="L194" i="32"/>
  <c r="AL85" i="7"/>
  <c r="AS84" i="7"/>
  <c r="V90" i="7"/>
  <c r="AO89" i="7"/>
  <c r="Z90" i="7"/>
  <c r="AP89" i="7"/>
  <c r="R85" i="7"/>
  <c r="AN84" i="7"/>
  <c r="AD90" i="7"/>
  <c r="AQ89" i="7"/>
  <c r="AH85" i="7"/>
  <c r="AR84" i="7"/>
  <c r="N75" i="7"/>
  <c r="AM74" i="7"/>
  <c r="AT74" i="7" s="1"/>
  <c r="F42" i="7"/>
  <c r="G42" i="7"/>
  <c r="D42" i="7"/>
  <c r="E42" i="7"/>
  <c r="X45" i="18"/>
  <c r="H41" i="16"/>
  <c r="H41" i="14"/>
  <c r="AF39" i="18"/>
  <c r="A45" i="29"/>
  <c r="B44" i="29"/>
  <c r="C44" i="29" s="1"/>
  <c r="G43" i="29"/>
  <c r="F43" i="29"/>
  <c r="A46" i="28"/>
  <c r="B45" i="28"/>
  <c r="C45" i="28" s="1"/>
  <c r="G44" i="28"/>
  <c r="F44" i="28"/>
  <c r="A46" i="27"/>
  <c r="B45" i="27"/>
  <c r="C45" i="27" s="1"/>
  <c r="G44" i="27"/>
  <c r="F44" i="27"/>
  <c r="G42" i="26"/>
  <c r="F42" i="26"/>
  <c r="A44" i="26"/>
  <c r="B43" i="26"/>
  <c r="C43" i="26" s="1"/>
  <c r="B43" i="19"/>
  <c r="C43" i="19" s="1"/>
  <c r="A44" i="19"/>
  <c r="G42" i="19"/>
  <c r="F42" i="19"/>
  <c r="D42" i="19"/>
  <c r="E42" i="19"/>
  <c r="H41" i="19"/>
  <c r="AJ45" i="18"/>
  <c r="BM45" i="18" s="1"/>
  <c r="AK44" i="18"/>
  <c r="R47" i="18"/>
  <c r="S47" i="18" s="1"/>
  <c r="T47" i="18" s="1"/>
  <c r="U46" i="18"/>
  <c r="W46" i="18"/>
  <c r="AC42" i="18"/>
  <c r="Z43" i="18"/>
  <c r="AE40" i="18"/>
  <c r="Y44" i="18"/>
  <c r="AD41" i="18"/>
  <c r="AH36" i="18"/>
  <c r="AG37" i="18"/>
  <c r="AG38" i="18" s="1"/>
  <c r="F42" i="24"/>
  <c r="G42" i="24"/>
  <c r="B43" i="24"/>
  <c r="C43" i="24" s="1"/>
  <c r="A44" i="24"/>
  <c r="G42" i="16"/>
  <c r="F42" i="16"/>
  <c r="E42" i="16"/>
  <c r="D42" i="16"/>
  <c r="B43" i="16"/>
  <c r="C43" i="16" s="1"/>
  <c r="A44" i="16"/>
  <c r="A44" i="14"/>
  <c r="B43" i="14"/>
  <c r="C43" i="14" s="1"/>
  <c r="G42" i="14"/>
  <c r="E42" i="14"/>
  <c r="F42" i="14"/>
  <c r="D42" i="14"/>
  <c r="A45" i="15"/>
  <c r="B44" i="15"/>
  <c r="C44" i="15" s="1"/>
  <c r="G43" i="15"/>
  <c r="F43" i="15"/>
  <c r="A44" i="7"/>
  <c r="H44" i="7" s="1"/>
  <c r="B43" i="7"/>
  <c r="C43" i="7" s="1"/>
  <c r="C46" i="18"/>
  <c r="B46" i="18"/>
  <c r="A47" i="18"/>
  <c r="R130" i="31" l="1"/>
  <c r="Q131" i="31"/>
  <c r="L174" i="31"/>
  <c r="O173" i="31"/>
  <c r="P173" i="31" s="1"/>
  <c r="H102" i="31"/>
  <c r="A103" i="31"/>
  <c r="B102" i="31"/>
  <c r="C102" i="31" s="1"/>
  <c r="B102" i="33"/>
  <c r="C102" i="33" s="1"/>
  <c r="A103" i="33"/>
  <c r="H102" i="33"/>
  <c r="G104" i="32"/>
  <c r="F104" i="32"/>
  <c r="E104" i="32"/>
  <c r="D104" i="32"/>
  <c r="E101" i="33"/>
  <c r="D101" i="33"/>
  <c r="F101" i="33"/>
  <c r="G101" i="33"/>
  <c r="L195" i="32"/>
  <c r="M194" i="32"/>
  <c r="N194" i="32" s="1"/>
  <c r="B105" i="32"/>
  <c r="C105" i="32" s="1"/>
  <c r="H105" i="32"/>
  <c r="A106" i="32"/>
  <c r="F101" i="31"/>
  <c r="E101" i="31"/>
  <c r="D101" i="31"/>
  <c r="G101" i="31"/>
  <c r="R86" i="7"/>
  <c r="AN85" i="7"/>
  <c r="Z91" i="7"/>
  <c r="AP90" i="7"/>
  <c r="AH86" i="7"/>
  <c r="AR85" i="7"/>
  <c r="V91" i="7"/>
  <c r="AO90" i="7"/>
  <c r="AD91" i="7"/>
  <c r="AQ90" i="7"/>
  <c r="AL86" i="7"/>
  <c r="AS85" i="7"/>
  <c r="N76" i="7"/>
  <c r="AM75" i="7"/>
  <c r="AT75" i="7" s="1"/>
  <c r="F43" i="7"/>
  <c r="E43" i="7"/>
  <c r="G43" i="7"/>
  <c r="D43" i="7"/>
  <c r="AE41" i="18"/>
  <c r="H42" i="16"/>
  <c r="H42" i="14"/>
  <c r="H42" i="19"/>
  <c r="A46" i="29"/>
  <c r="B45" i="29"/>
  <c r="C45" i="29" s="1"/>
  <c r="G44" i="29"/>
  <c r="F44" i="29"/>
  <c r="A47" i="28"/>
  <c r="B46" i="28"/>
  <c r="C46" i="28" s="1"/>
  <c r="G45" i="28"/>
  <c r="F45" i="28"/>
  <c r="A47" i="27"/>
  <c r="B46" i="27"/>
  <c r="C46" i="27" s="1"/>
  <c r="G45" i="27"/>
  <c r="F45" i="27"/>
  <c r="G43" i="26"/>
  <c r="F43" i="26"/>
  <c r="B44" i="26"/>
  <c r="C44" i="26" s="1"/>
  <c r="A45" i="26"/>
  <c r="F43" i="19"/>
  <c r="G43" i="19"/>
  <c r="D43" i="19"/>
  <c r="E43" i="19"/>
  <c r="B44" i="19"/>
  <c r="C44" i="19" s="1"/>
  <c r="A45" i="19"/>
  <c r="AK45" i="18"/>
  <c r="AJ46" i="18"/>
  <c r="BM46" i="18" s="1"/>
  <c r="AF40" i="18"/>
  <c r="X46" i="18"/>
  <c r="AH37" i="18"/>
  <c r="AH38" i="18" s="1"/>
  <c r="Z44" i="18"/>
  <c r="AA43" i="18"/>
  <c r="R48" i="18"/>
  <c r="S48" i="18" s="1"/>
  <c r="T48" i="18" s="1"/>
  <c r="U47" i="18"/>
  <c r="W47" i="18"/>
  <c r="AG39" i="18"/>
  <c r="AD42" i="18"/>
  <c r="Y45" i="18"/>
  <c r="F43" i="24"/>
  <c r="G43" i="24"/>
  <c r="B44" i="24"/>
  <c r="C44" i="24" s="1"/>
  <c r="A45" i="24"/>
  <c r="B44" i="16"/>
  <c r="C44" i="16" s="1"/>
  <c r="A45" i="16"/>
  <c r="E43" i="16"/>
  <c r="F43" i="16"/>
  <c r="D43" i="16"/>
  <c r="G43" i="16"/>
  <c r="A45" i="14"/>
  <c r="B44" i="14"/>
  <c r="C44" i="14" s="1"/>
  <c r="G43" i="14"/>
  <c r="E43" i="14"/>
  <c r="F43" i="14"/>
  <c r="D43" i="14"/>
  <c r="A46" i="15"/>
  <c r="B45" i="15"/>
  <c r="C45" i="15" s="1"/>
  <c r="G44" i="15"/>
  <c r="F44" i="15"/>
  <c r="B44" i="7"/>
  <c r="C44" i="7" s="1"/>
  <c r="A45" i="7"/>
  <c r="H45" i="7" s="1"/>
  <c r="C47" i="18"/>
  <c r="A48" i="18"/>
  <c r="B47" i="18"/>
  <c r="R131" i="31" l="1"/>
  <c r="Q132" i="31"/>
  <c r="AF41" i="18"/>
  <c r="G102" i="31"/>
  <c r="F102" i="31"/>
  <c r="E102" i="31"/>
  <c r="D102" i="31"/>
  <c r="B103" i="31"/>
  <c r="C103" i="31" s="1"/>
  <c r="H103" i="31"/>
  <c r="A104" i="31"/>
  <c r="E102" i="33"/>
  <c r="D102" i="33"/>
  <c r="G102" i="33"/>
  <c r="F102" i="33"/>
  <c r="D105" i="32"/>
  <c r="G105" i="32"/>
  <c r="F105" i="32"/>
  <c r="E105" i="32"/>
  <c r="B103" i="33"/>
  <c r="C103" i="33" s="1"/>
  <c r="H103" i="33"/>
  <c r="A104" i="33"/>
  <c r="H106" i="32"/>
  <c r="A107" i="32"/>
  <c r="B106" i="32"/>
  <c r="C106" i="32" s="1"/>
  <c r="M195" i="32"/>
  <c r="N195" i="32" s="1"/>
  <c r="L196" i="32"/>
  <c r="O174" i="31"/>
  <c r="P174" i="31" s="1"/>
  <c r="L175" i="31"/>
  <c r="AH87" i="7"/>
  <c r="AR86" i="7"/>
  <c r="AL87" i="7"/>
  <c r="AS86" i="7"/>
  <c r="Z92" i="7"/>
  <c r="AP91" i="7"/>
  <c r="V92" i="7"/>
  <c r="AO91" i="7"/>
  <c r="AD92" i="7"/>
  <c r="AQ91" i="7"/>
  <c r="R87" i="7"/>
  <c r="AN86" i="7"/>
  <c r="N77" i="7"/>
  <c r="AM76" i="7"/>
  <c r="AT76" i="7" s="1"/>
  <c r="E44" i="7"/>
  <c r="D44" i="7"/>
  <c r="G44" i="7"/>
  <c r="F44" i="7"/>
  <c r="X47" i="18"/>
  <c r="H43" i="16"/>
  <c r="H43" i="14"/>
  <c r="A47" i="29"/>
  <c r="B46" i="29"/>
  <c r="C46" i="29" s="1"/>
  <c r="G45" i="29"/>
  <c r="F45" i="29"/>
  <c r="A48" i="28"/>
  <c r="B47" i="28"/>
  <c r="C47" i="28" s="1"/>
  <c r="G46" i="28"/>
  <c r="F46" i="28"/>
  <c r="A48" i="27"/>
  <c r="B47" i="27"/>
  <c r="C47" i="27" s="1"/>
  <c r="G46" i="27"/>
  <c r="F46" i="27"/>
  <c r="B45" i="26"/>
  <c r="C45" i="26" s="1"/>
  <c r="A46" i="26"/>
  <c r="F44" i="26"/>
  <c r="G44" i="26"/>
  <c r="G44" i="19"/>
  <c r="F44" i="19"/>
  <c r="D44" i="19"/>
  <c r="E44" i="19"/>
  <c r="H43" i="19"/>
  <c r="B45" i="19"/>
  <c r="C45" i="19" s="1"/>
  <c r="A46" i="19"/>
  <c r="AJ47" i="18"/>
  <c r="BM47" i="18" s="1"/>
  <c r="AK46" i="18"/>
  <c r="Y46" i="18"/>
  <c r="AE42" i="18"/>
  <c r="U48" i="18"/>
  <c r="W48" i="18"/>
  <c r="R49" i="18"/>
  <c r="S49" i="18" s="1"/>
  <c r="T49" i="18" s="1"/>
  <c r="AH39" i="18"/>
  <c r="AB43" i="18"/>
  <c r="Z45" i="18"/>
  <c r="AA44" i="18"/>
  <c r="AG40" i="18"/>
  <c r="B45" i="24"/>
  <c r="C45" i="24" s="1"/>
  <c r="A46" i="24"/>
  <c r="G44" i="24"/>
  <c r="F44" i="24"/>
  <c r="B45" i="16"/>
  <c r="C45" i="16" s="1"/>
  <c r="A46" i="16"/>
  <c r="D44" i="16"/>
  <c r="F44" i="16"/>
  <c r="E44" i="16"/>
  <c r="G44" i="16"/>
  <c r="A46" i="14"/>
  <c r="B45" i="14"/>
  <c r="C45" i="14" s="1"/>
  <c r="D44" i="14"/>
  <c r="F44" i="14"/>
  <c r="E44" i="14"/>
  <c r="G44" i="14"/>
  <c r="A47" i="15"/>
  <c r="B46" i="15"/>
  <c r="C46" i="15" s="1"/>
  <c r="F45" i="15"/>
  <c r="G45" i="15"/>
  <c r="A46" i="7"/>
  <c r="H46" i="7" s="1"/>
  <c r="B45" i="7"/>
  <c r="C45" i="7" s="1"/>
  <c r="C48" i="18"/>
  <c r="B48" i="18"/>
  <c r="A49" i="18"/>
  <c r="R132" i="31" l="1"/>
  <c r="Q133" i="31"/>
  <c r="AF42" i="18"/>
  <c r="G103" i="31"/>
  <c r="E103" i="31"/>
  <c r="D103" i="31"/>
  <c r="F103" i="31"/>
  <c r="B107" i="32"/>
  <c r="C107" i="32" s="1"/>
  <c r="H107" i="32"/>
  <c r="A108" i="32"/>
  <c r="B104" i="31"/>
  <c r="C104" i="31" s="1"/>
  <c r="A105" i="31"/>
  <c r="H104" i="31"/>
  <c r="G106" i="32"/>
  <c r="F106" i="32"/>
  <c r="E106" i="32"/>
  <c r="D106" i="32"/>
  <c r="B104" i="33"/>
  <c r="C104" i="33" s="1"/>
  <c r="A105" i="33"/>
  <c r="H104" i="33"/>
  <c r="E103" i="33"/>
  <c r="D103" i="33"/>
  <c r="F103" i="33"/>
  <c r="G103" i="33"/>
  <c r="L197" i="32"/>
  <c r="M196" i="32"/>
  <c r="N196" i="32" s="1"/>
  <c r="O175" i="31"/>
  <c r="P175" i="31" s="1"/>
  <c r="L176" i="31"/>
  <c r="Z93" i="7"/>
  <c r="AP92" i="7"/>
  <c r="V93" i="7"/>
  <c r="AO92" i="7"/>
  <c r="R88" i="7"/>
  <c r="AN87" i="7"/>
  <c r="AL88" i="7"/>
  <c r="AS87" i="7"/>
  <c r="AD93" i="7"/>
  <c r="AQ92" i="7"/>
  <c r="AH88" i="7"/>
  <c r="AR87" i="7"/>
  <c r="N78" i="7"/>
  <c r="AM77" i="7"/>
  <c r="AT77" i="7" s="1"/>
  <c r="E45" i="7"/>
  <c r="F45" i="7"/>
  <c r="G45" i="7"/>
  <c r="D45" i="7"/>
  <c r="X48" i="18"/>
  <c r="Y47" i="18"/>
  <c r="Y48" i="18" s="1"/>
  <c r="Z46" i="18"/>
  <c r="H44" i="16"/>
  <c r="H44" i="14"/>
  <c r="H44" i="19"/>
  <c r="A48" i="29"/>
  <c r="B47" i="29"/>
  <c r="C47" i="29" s="1"/>
  <c r="G46" i="29"/>
  <c r="F46" i="29"/>
  <c r="A49" i="28"/>
  <c r="B48" i="28"/>
  <c r="C48" i="28" s="1"/>
  <c r="G47" i="28"/>
  <c r="F47" i="28"/>
  <c r="A49" i="27"/>
  <c r="B48" i="27"/>
  <c r="C48" i="27" s="1"/>
  <c r="G47" i="27"/>
  <c r="F47" i="27"/>
  <c r="F45" i="26"/>
  <c r="G45" i="26"/>
  <c r="B46" i="26"/>
  <c r="C46" i="26" s="1"/>
  <c r="A47" i="26"/>
  <c r="B46" i="19"/>
  <c r="C46" i="19" s="1"/>
  <c r="A47" i="19"/>
  <c r="F45" i="19"/>
  <c r="G45" i="19"/>
  <c r="D45" i="19"/>
  <c r="E45" i="19"/>
  <c r="AK47" i="18"/>
  <c r="AJ48" i="18"/>
  <c r="BM48" i="18" s="1"/>
  <c r="AA45" i="18"/>
  <c r="AH40" i="18"/>
  <c r="AC43" i="18"/>
  <c r="R50" i="18"/>
  <c r="S50" i="18" s="1"/>
  <c r="T50" i="18" s="1"/>
  <c r="U49" i="18"/>
  <c r="W49" i="18"/>
  <c r="AG41" i="18"/>
  <c r="AG42" i="18" s="1"/>
  <c r="AB44" i="18"/>
  <c r="G45" i="24"/>
  <c r="F45" i="24"/>
  <c r="B46" i="24"/>
  <c r="C46" i="24" s="1"/>
  <c r="A47" i="24"/>
  <c r="B46" i="16"/>
  <c r="C46" i="16" s="1"/>
  <c r="A47" i="16"/>
  <c r="E45" i="16"/>
  <c r="G45" i="16"/>
  <c r="F45" i="16"/>
  <c r="D45" i="16"/>
  <c r="A47" i="14"/>
  <c r="B46" i="14"/>
  <c r="C46" i="14" s="1"/>
  <c r="F45" i="14"/>
  <c r="E45" i="14"/>
  <c r="D45" i="14"/>
  <c r="G45" i="14"/>
  <c r="B47" i="15"/>
  <c r="C47" i="15" s="1"/>
  <c r="A48" i="15"/>
  <c r="F46" i="15"/>
  <c r="G46" i="15"/>
  <c r="A47" i="7"/>
  <c r="H47" i="7" s="1"/>
  <c r="B46" i="7"/>
  <c r="C46" i="7" s="1"/>
  <c r="B49" i="18"/>
  <c r="A50" i="18"/>
  <c r="C49" i="18"/>
  <c r="R133" i="31" l="1"/>
  <c r="Q134" i="31"/>
  <c r="X49" i="18"/>
  <c r="D107" i="32"/>
  <c r="F107" i="32"/>
  <c r="G107" i="32"/>
  <c r="E107" i="32"/>
  <c r="B105" i="33"/>
  <c r="C105" i="33" s="1"/>
  <c r="H105" i="33"/>
  <c r="A106" i="33"/>
  <c r="H108" i="32"/>
  <c r="A109" i="32"/>
  <c r="B108" i="32"/>
  <c r="C108" i="32" s="1"/>
  <c r="E104" i="33"/>
  <c r="D104" i="33"/>
  <c r="G104" i="33"/>
  <c r="F104" i="33"/>
  <c r="L198" i="32"/>
  <c r="M197" i="32"/>
  <c r="N197" i="32" s="1"/>
  <c r="D104" i="31"/>
  <c r="E104" i="31"/>
  <c r="F104" i="31"/>
  <c r="G104" i="31"/>
  <c r="L177" i="31"/>
  <c r="O176" i="31"/>
  <c r="P176" i="31" s="1"/>
  <c r="B105" i="31"/>
  <c r="C105" i="31" s="1"/>
  <c r="A106" i="31"/>
  <c r="H105" i="31"/>
  <c r="R89" i="7"/>
  <c r="AN88" i="7"/>
  <c r="AH89" i="7"/>
  <c r="AR88" i="7"/>
  <c r="V94" i="7"/>
  <c r="AO93" i="7"/>
  <c r="AL89" i="7"/>
  <c r="AS88" i="7"/>
  <c r="AD94" i="7"/>
  <c r="AQ93" i="7"/>
  <c r="Z94" i="7"/>
  <c r="AP93" i="7"/>
  <c r="N79" i="7"/>
  <c r="AM78" i="7"/>
  <c r="AT78" i="7" s="1"/>
  <c r="E46" i="7"/>
  <c r="G46" i="7"/>
  <c r="F46" i="7"/>
  <c r="D46" i="7"/>
  <c r="Z47" i="18"/>
  <c r="Z48" i="18" s="1"/>
  <c r="AA46" i="18"/>
  <c r="H45" i="16"/>
  <c r="H45" i="14"/>
  <c r="H45" i="19"/>
  <c r="A49" i="29"/>
  <c r="B48" i="29"/>
  <c r="C48" i="29" s="1"/>
  <c r="G47" i="29"/>
  <c r="F47" i="29"/>
  <c r="A50" i="28"/>
  <c r="B49" i="28"/>
  <c r="C49" i="28" s="1"/>
  <c r="G48" i="28"/>
  <c r="F48" i="28"/>
  <c r="A50" i="27"/>
  <c r="B49" i="27"/>
  <c r="C49" i="27" s="1"/>
  <c r="G48" i="27"/>
  <c r="F48" i="27"/>
  <c r="AC44" i="18"/>
  <c r="Y49" i="18"/>
  <c r="B47" i="26"/>
  <c r="C47" i="26" s="1"/>
  <c r="A48" i="26"/>
  <c r="F46" i="26"/>
  <c r="G46" i="26"/>
  <c r="F46" i="19"/>
  <c r="G46" i="19"/>
  <c r="D46" i="19"/>
  <c r="E46" i="19"/>
  <c r="B47" i="19"/>
  <c r="C47" i="19" s="1"/>
  <c r="A48" i="19"/>
  <c r="AJ49" i="18"/>
  <c r="BM49" i="18" s="1"/>
  <c r="AK48" i="18"/>
  <c r="AH41" i="18"/>
  <c r="AH42" i="18" s="1"/>
  <c r="U50" i="18"/>
  <c r="W50" i="18"/>
  <c r="R51" i="18"/>
  <c r="S51" i="18" s="1"/>
  <c r="T51" i="18" s="1"/>
  <c r="AD43" i="18"/>
  <c r="AB45" i="18"/>
  <c r="B47" i="24"/>
  <c r="C47" i="24" s="1"/>
  <c r="A48" i="24"/>
  <c r="F46" i="24"/>
  <c r="G46" i="24"/>
  <c r="B47" i="16"/>
  <c r="C47" i="16" s="1"/>
  <c r="A48" i="16"/>
  <c r="F46" i="16"/>
  <c r="D46" i="16"/>
  <c r="G46" i="16"/>
  <c r="E46" i="16"/>
  <c r="A48" i="14"/>
  <c r="B47" i="14"/>
  <c r="C47" i="14" s="1"/>
  <c r="F46" i="14"/>
  <c r="D46" i="14"/>
  <c r="G46" i="14"/>
  <c r="E46" i="14"/>
  <c r="F47" i="15"/>
  <c r="G47" i="15"/>
  <c r="A49" i="15"/>
  <c r="B48" i="15"/>
  <c r="C48" i="15" s="1"/>
  <c r="A48" i="7"/>
  <c r="H48" i="7" s="1"/>
  <c r="B47" i="7"/>
  <c r="C47" i="7" s="1"/>
  <c r="C50" i="18"/>
  <c r="B50" i="18"/>
  <c r="A51" i="18"/>
  <c r="R134" i="31" l="1"/>
  <c r="Q135" i="31"/>
  <c r="AA47" i="18"/>
  <c r="AA48" i="18" s="1"/>
  <c r="H106" i="31"/>
  <c r="A107" i="31"/>
  <c r="B106" i="31"/>
  <c r="C106" i="31" s="1"/>
  <c r="E105" i="33"/>
  <c r="D105" i="33"/>
  <c r="G105" i="33"/>
  <c r="F105" i="33"/>
  <c r="B106" i="33"/>
  <c r="C106" i="33" s="1"/>
  <c r="A107" i="33"/>
  <c r="H106" i="33"/>
  <c r="G108" i="32"/>
  <c r="F108" i="32"/>
  <c r="E108" i="32"/>
  <c r="D108" i="32"/>
  <c r="F105" i="31"/>
  <c r="E105" i="31"/>
  <c r="D105" i="31"/>
  <c r="G105" i="31"/>
  <c r="L199" i="32"/>
  <c r="M198" i="32"/>
  <c r="N198" i="32" s="1"/>
  <c r="L178" i="31"/>
  <c r="O177" i="31"/>
  <c r="P177" i="31" s="1"/>
  <c r="B109" i="32"/>
  <c r="C109" i="32" s="1"/>
  <c r="H109" i="32"/>
  <c r="A110" i="32"/>
  <c r="AL90" i="7"/>
  <c r="AS89" i="7"/>
  <c r="V95" i="7"/>
  <c r="AO94" i="7"/>
  <c r="Z95" i="7"/>
  <c r="AP94" i="7"/>
  <c r="AH90" i="7"/>
  <c r="AR89" i="7"/>
  <c r="AD95" i="7"/>
  <c r="AQ94" i="7"/>
  <c r="R90" i="7"/>
  <c r="AN89" i="7"/>
  <c r="N80" i="7"/>
  <c r="AM79" i="7"/>
  <c r="AT79" i="7" s="1"/>
  <c r="G47" i="7"/>
  <c r="D47" i="7"/>
  <c r="E47" i="7"/>
  <c r="F47" i="7"/>
  <c r="H46" i="16"/>
  <c r="H46" i="14"/>
  <c r="A50" i="29"/>
  <c r="B49" i="29"/>
  <c r="C49" i="29" s="1"/>
  <c r="G48" i="29"/>
  <c r="F48" i="29"/>
  <c r="A51" i="28"/>
  <c r="B50" i="28"/>
  <c r="C50" i="28" s="1"/>
  <c r="G49" i="28"/>
  <c r="F49" i="28"/>
  <c r="A51" i="27"/>
  <c r="B50" i="27"/>
  <c r="C50" i="27" s="1"/>
  <c r="G49" i="27"/>
  <c r="F49" i="27"/>
  <c r="Z49" i="18"/>
  <c r="F47" i="26"/>
  <c r="G47" i="26"/>
  <c r="B48" i="26"/>
  <c r="C48" i="26" s="1"/>
  <c r="A49" i="26"/>
  <c r="F47" i="19"/>
  <c r="G47" i="19"/>
  <c r="D47" i="19"/>
  <c r="E47" i="19"/>
  <c r="H46" i="19"/>
  <c r="B48" i="19"/>
  <c r="C48" i="19" s="1"/>
  <c r="A49" i="19"/>
  <c r="AJ50" i="18"/>
  <c r="BM50" i="18" s="1"/>
  <c r="AK49" i="18"/>
  <c r="AE43" i="18"/>
  <c r="AB46" i="18"/>
  <c r="AD44" i="18"/>
  <c r="X50" i="18"/>
  <c r="AC45" i="18"/>
  <c r="R52" i="18"/>
  <c r="S52" i="18" s="1"/>
  <c r="T52" i="18" s="1"/>
  <c r="U51" i="18"/>
  <c r="W51" i="18"/>
  <c r="F47" i="24"/>
  <c r="G47" i="24"/>
  <c r="B48" i="24"/>
  <c r="C48" i="24" s="1"/>
  <c r="A49" i="24"/>
  <c r="B48" i="16"/>
  <c r="C48" i="16" s="1"/>
  <c r="A49" i="16"/>
  <c r="G47" i="16"/>
  <c r="E47" i="16"/>
  <c r="D47" i="16"/>
  <c r="F47" i="16"/>
  <c r="A49" i="14"/>
  <c r="B48" i="14"/>
  <c r="C48" i="14" s="1"/>
  <c r="G47" i="14"/>
  <c r="E47" i="14"/>
  <c r="F47" i="14"/>
  <c r="D47" i="14"/>
  <c r="F48" i="15"/>
  <c r="G48" i="15"/>
  <c r="A50" i="15"/>
  <c r="B49" i="15"/>
  <c r="C49" i="15" s="1"/>
  <c r="A49" i="7"/>
  <c r="H49" i="7" s="1"/>
  <c r="B48" i="7"/>
  <c r="C48" i="7" s="1"/>
  <c r="C51" i="18"/>
  <c r="A52" i="18"/>
  <c r="B51" i="18"/>
  <c r="R135" i="31" l="1"/>
  <c r="Q136" i="31"/>
  <c r="E106" i="33"/>
  <c r="D106" i="33"/>
  <c r="G106" i="33"/>
  <c r="F106" i="33"/>
  <c r="D109" i="32"/>
  <c r="G109" i="32"/>
  <c r="F109" i="32"/>
  <c r="E109" i="32"/>
  <c r="L200" i="32"/>
  <c r="M199" i="32"/>
  <c r="N199" i="32" s="1"/>
  <c r="G106" i="31"/>
  <c r="F106" i="31"/>
  <c r="E106" i="31"/>
  <c r="D106" i="31"/>
  <c r="B107" i="31"/>
  <c r="C107" i="31" s="1"/>
  <c r="H107" i="31"/>
  <c r="A108" i="31"/>
  <c r="O178" i="31"/>
  <c r="P178" i="31" s="1"/>
  <c r="L179" i="31"/>
  <c r="H110" i="32"/>
  <c r="A111" i="32"/>
  <c r="B110" i="32"/>
  <c r="C110" i="32" s="1"/>
  <c r="B107" i="33"/>
  <c r="C107" i="33" s="1"/>
  <c r="H107" i="33"/>
  <c r="A108" i="33"/>
  <c r="Z96" i="7"/>
  <c r="AP95" i="7"/>
  <c r="R91" i="7"/>
  <c r="AN90" i="7"/>
  <c r="V96" i="7"/>
  <c r="AO95" i="7"/>
  <c r="AH91" i="7"/>
  <c r="AR90" i="7"/>
  <c r="AD96" i="7"/>
  <c r="AQ95" i="7"/>
  <c r="AL91" i="7"/>
  <c r="AS90" i="7"/>
  <c r="N81" i="7"/>
  <c r="AM80" i="7"/>
  <c r="AT80" i="7" s="1"/>
  <c r="E48" i="7"/>
  <c r="D48" i="7"/>
  <c r="G48" i="7"/>
  <c r="F48" i="7"/>
  <c r="AA49" i="18"/>
  <c r="AE44" i="18"/>
  <c r="X51" i="18"/>
  <c r="H47" i="16"/>
  <c r="H47" i="14"/>
  <c r="AD45" i="18"/>
  <c r="A51" i="29"/>
  <c r="B50" i="29"/>
  <c r="C50" i="29" s="1"/>
  <c r="G49" i="29"/>
  <c r="F49" i="29"/>
  <c r="A52" i="28"/>
  <c r="B51" i="28"/>
  <c r="C51" i="28" s="1"/>
  <c r="G50" i="28"/>
  <c r="F50" i="28"/>
  <c r="A52" i="27"/>
  <c r="B51" i="27"/>
  <c r="C51" i="27" s="1"/>
  <c r="G50" i="27"/>
  <c r="F50" i="27"/>
  <c r="F48" i="26"/>
  <c r="G48" i="26"/>
  <c r="B49" i="26"/>
  <c r="C49" i="26" s="1"/>
  <c r="A50" i="26"/>
  <c r="B49" i="19"/>
  <c r="C49" i="19" s="1"/>
  <c r="A50" i="19"/>
  <c r="H47" i="19"/>
  <c r="G48" i="19"/>
  <c r="F48" i="19"/>
  <c r="D48" i="19"/>
  <c r="E48" i="19"/>
  <c r="AJ51" i="18"/>
  <c r="BM51" i="18" s="1"/>
  <c r="AK50" i="18"/>
  <c r="U52" i="18"/>
  <c r="W52" i="18"/>
  <c r="R53" i="18"/>
  <c r="S53" i="18" s="1"/>
  <c r="T53" i="18" s="1"/>
  <c r="AB47" i="18"/>
  <c r="AC46" i="18"/>
  <c r="AF43" i="18"/>
  <c r="Y50" i="18"/>
  <c r="F48" i="24"/>
  <c r="G48" i="24"/>
  <c r="B49" i="24"/>
  <c r="C49" i="24" s="1"/>
  <c r="A50" i="24"/>
  <c r="B49" i="16"/>
  <c r="C49" i="16" s="1"/>
  <c r="A50" i="16"/>
  <c r="E48" i="16"/>
  <c r="D48" i="16"/>
  <c r="G48" i="16"/>
  <c r="F48" i="16"/>
  <c r="A50" i="14"/>
  <c r="B49" i="14"/>
  <c r="C49" i="14" s="1"/>
  <c r="G48" i="14"/>
  <c r="E48" i="14"/>
  <c r="F48" i="14"/>
  <c r="D48" i="14"/>
  <c r="F49" i="15"/>
  <c r="G49" i="15"/>
  <c r="A51" i="15"/>
  <c r="B50" i="15"/>
  <c r="C50" i="15" s="1"/>
  <c r="A50" i="7"/>
  <c r="H50" i="7" s="1"/>
  <c r="B49" i="7"/>
  <c r="C49" i="7" s="1"/>
  <c r="C52" i="18"/>
  <c r="B52" i="18"/>
  <c r="A53" i="18"/>
  <c r="R136" i="31" l="1"/>
  <c r="Q137" i="31"/>
  <c r="G107" i="31"/>
  <c r="F107" i="31"/>
  <c r="E107" i="31"/>
  <c r="D107" i="31"/>
  <c r="E107" i="33"/>
  <c r="D107" i="33"/>
  <c r="G107" i="33"/>
  <c r="F107" i="33"/>
  <c r="B111" i="32"/>
  <c r="C111" i="32" s="1"/>
  <c r="A112" i="32"/>
  <c r="H111" i="32"/>
  <c r="L180" i="31"/>
  <c r="O179" i="31"/>
  <c r="P179" i="31" s="1"/>
  <c r="G110" i="32"/>
  <c r="F110" i="32"/>
  <c r="E110" i="32"/>
  <c r="D110" i="32"/>
  <c r="B108" i="33"/>
  <c r="C108" i="33" s="1"/>
  <c r="A109" i="33"/>
  <c r="H108" i="33"/>
  <c r="B108" i="31"/>
  <c r="C108" i="31" s="1"/>
  <c r="H108" i="31"/>
  <c r="A109" i="31"/>
  <c r="L201" i="32"/>
  <c r="M200" i="32"/>
  <c r="N200" i="32" s="1"/>
  <c r="V97" i="7"/>
  <c r="AO96" i="7"/>
  <c r="AL92" i="7"/>
  <c r="AS91" i="7"/>
  <c r="R92" i="7"/>
  <c r="AN91" i="7"/>
  <c r="AH92" i="7"/>
  <c r="AR91" i="7"/>
  <c r="AD97" i="7"/>
  <c r="AQ96" i="7"/>
  <c r="Z97" i="7"/>
  <c r="AP96" i="7"/>
  <c r="N82" i="7"/>
  <c r="AM81" i="7"/>
  <c r="AT81" i="7" s="1"/>
  <c r="D49" i="7"/>
  <c r="E49" i="7"/>
  <c r="F49" i="7"/>
  <c r="G49" i="7"/>
  <c r="AF44" i="18"/>
  <c r="AE45" i="18"/>
  <c r="H48" i="16"/>
  <c r="H48" i="14"/>
  <c r="A52" i="29"/>
  <c r="B51" i="29"/>
  <c r="C51" i="29" s="1"/>
  <c r="G50" i="29"/>
  <c r="F50" i="29"/>
  <c r="A53" i="28"/>
  <c r="B52" i="28"/>
  <c r="C52" i="28" s="1"/>
  <c r="G51" i="28"/>
  <c r="F51" i="28"/>
  <c r="A53" i="27"/>
  <c r="B52" i="27"/>
  <c r="C52" i="27" s="1"/>
  <c r="G51" i="27"/>
  <c r="F51" i="27"/>
  <c r="B50" i="26"/>
  <c r="C50" i="26" s="1"/>
  <c r="A51" i="26"/>
  <c r="F49" i="26"/>
  <c r="G49" i="26"/>
  <c r="F49" i="19"/>
  <c r="G49" i="19"/>
  <c r="D49" i="19"/>
  <c r="E49" i="19"/>
  <c r="H48" i="19"/>
  <c r="B50" i="19"/>
  <c r="C50" i="19" s="1"/>
  <c r="A51" i="19"/>
  <c r="AK51" i="18"/>
  <c r="AJ52" i="18"/>
  <c r="BM52" i="18" s="1"/>
  <c r="AG43" i="18"/>
  <c r="AC47" i="18"/>
  <c r="AB48" i="18"/>
  <c r="Z50" i="18"/>
  <c r="AA50" i="18" s="1"/>
  <c r="X52" i="18"/>
  <c r="AD46" i="18"/>
  <c r="R54" i="18"/>
  <c r="S54" i="18" s="1"/>
  <c r="T54" i="18" s="1"/>
  <c r="U53" i="18"/>
  <c r="W53" i="18"/>
  <c r="Y51" i="18"/>
  <c r="B50" i="24"/>
  <c r="C50" i="24" s="1"/>
  <c r="A51" i="24"/>
  <c r="G49" i="24"/>
  <c r="F49" i="24"/>
  <c r="B50" i="16"/>
  <c r="C50" i="16" s="1"/>
  <c r="A51" i="16"/>
  <c r="E49" i="16"/>
  <c r="F49" i="16"/>
  <c r="D49" i="16"/>
  <c r="G49" i="16"/>
  <c r="A51" i="14"/>
  <c r="B50" i="14"/>
  <c r="C50" i="14" s="1"/>
  <c r="G49" i="14"/>
  <c r="E49" i="14"/>
  <c r="F49" i="14"/>
  <c r="D49" i="14"/>
  <c r="G50" i="15"/>
  <c r="F50" i="15"/>
  <c r="B51" i="15"/>
  <c r="C51" i="15" s="1"/>
  <c r="A52" i="15"/>
  <c r="A51" i="7"/>
  <c r="H51" i="7" s="1"/>
  <c r="B50" i="7"/>
  <c r="C50" i="7" s="1"/>
  <c r="C53" i="18"/>
  <c r="A54" i="18"/>
  <c r="B53" i="18"/>
  <c r="R137" i="31" l="1"/>
  <c r="Q138" i="31"/>
  <c r="AF45" i="18"/>
  <c r="AG44" i="18"/>
  <c r="A110" i="31"/>
  <c r="H109" i="31"/>
  <c r="B109" i="31"/>
  <c r="C109" i="31" s="1"/>
  <c r="L181" i="31"/>
  <c r="O180" i="31"/>
  <c r="P180" i="31" s="1"/>
  <c r="L202" i="32"/>
  <c r="M201" i="32"/>
  <c r="N201" i="32" s="1"/>
  <c r="B109" i="33"/>
  <c r="C109" i="33" s="1"/>
  <c r="H109" i="33"/>
  <c r="A110" i="33"/>
  <c r="D108" i="31"/>
  <c r="G108" i="31"/>
  <c r="F108" i="31"/>
  <c r="E108" i="31"/>
  <c r="E108" i="33"/>
  <c r="D108" i="33"/>
  <c r="G108" i="33"/>
  <c r="F108" i="33"/>
  <c r="H112" i="32"/>
  <c r="A113" i="32"/>
  <c r="B112" i="32"/>
  <c r="C112" i="32" s="1"/>
  <c r="D111" i="32"/>
  <c r="F111" i="32"/>
  <c r="G111" i="32"/>
  <c r="E111" i="32"/>
  <c r="AE46" i="18"/>
  <c r="AF46" i="18" s="1"/>
  <c r="R93" i="7"/>
  <c r="AN92" i="7"/>
  <c r="AH93" i="7"/>
  <c r="AR92" i="7"/>
  <c r="Z98" i="7"/>
  <c r="AP97" i="7"/>
  <c r="AL93" i="7"/>
  <c r="AS92" i="7"/>
  <c r="AD98" i="7"/>
  <c r="AQ97" i="7"/>
  <c r="V98" i="7"/>
  <c r="AO97" i="7"/>
  <c r="N83" i="7"/>
  <c r="AM82" i="7"/>
  <c r="AT82" i="7" s="1"/>
  <c r="E50" i="7"/>
  <c r="F50" i="7"/>
  <c r="G50" i="7"/>
  <c r="D50" i="7"/>
  <c r="Z51" i="18"/>
  <c r="H49" i="16"/>
  <c r="H49" i="14"/>
  <c r="A53" i="29"/>
  <c r="B52" i="29"/>
  <c r="C52" i="29" s="1"/>
  <c r="G51" i="29"/>
  <c r="F51" i="29"/>
  <c r="A54" i="28"/>
  <c r="B53" i="28"/>
  <c r="C53" i="28" s="1"/>
  <c r="G52" i="28"/>
  <c r="F52" i="28"/>
  <c r="A54" i="27"/>
  <c r="B53" i="27"/>
  <c r="C53" i="27" s="1"/>
  <c r="G52" i="27"/>
  <c r="F52" i="27"/>
  <c r="F50" i="26"/>
  <c r="G50" i="26"/>
  <c r="B51" i="26"/>
  <c r="C51" i="26" s="1"/>
  <c r="A52" i="26"/>
  <c r="B51" i="19"/>
  <c r="C51" i="19" s="1"/>
  <c r="A52" i="19"/>
  <c r="H49" i="19"/>
  <c r="G50" i="19"/>
  <c r="F50" i="19"/>
  <c r="D50" i="19"/>
  <c r="E50" i="19"/>
  <c r="AK52" i="18"/>
  <c r="AJ53" i="18"/>
  <c r="BM53" i="18" s="1"/>
  <c r="X53" i="18"/>
  <c r="Y52" i="18"/>
  <c r="AB49" i="18"/>
  <c r="AD47" i="18"/>
  <c r="AA51" i="18"/>
  <c r="U54" i="18"/>
  <c r="W54" i="18"/>
  <c r="R55" i="18"/>
  <c r="S55" i="18" s="1"/>
  <c r="T55" i="18" s="1"/>
  <c r="AH43" i="18"/>
  <c r="AH44" i="18" s="1"/>
  <c r="AG45" i="18"/>
  <c r="AC48" i="18"/>
  <c r="B51" i="24"/>
  <c r="C51" i="24" s="1"/>
  <c r="A52" i="24"/>
  <c r="G50" i="24"/>
  <c r="F50" i="24"/>
  <c r="B51" i="16"/>
  <c r="C51" i="16" s="1"/>
  <c r="A52" i="16"/>
  <c r="E50" i="16"/>
  <c r="G50" i="16"/>
  <c r="F50" i="16"/>
  <c r="D50" i="16"/>
  <c r="A52" i="14"/>
  <c r="B51" i="14"/>
  <c r="C51" i="14" s="1"/>
  <c r="D50" i="14"/>
  <c r="F50" i="14"/>
  <c r="E50" i="14"/>
  <c r="G50" i="14"/>
  <c r="A53" i="15"/>
  <c r="B52" i="15"/>
  <c r="C52" i="15" s="1"/>
  <c r="G51" i="15"/>
  <c r="F51" i="15"/>
  <c r="A52" i="7"/>
  <c r="H52" i="7" s="1"/>
  <c r="B51" i="7"/>
  <c r="C51" i="7" s="1"/>
  <c r="C54" i="18"/>
  <c r="B54" i="18"/>
  <c r="A55" i="18"/>
  <c r="R138" i="31" l="1"/>
  <c r="Q139" i="31"/>
  <c r="E109" i="33"/>
  <c r="D109" i="33"/>
  <c r="G109" i="33"/>
  <c r="F109" i="33"/>
  <c r="G112" i="32"/>
  <c r="F112" i="32"/>
  <c r="E112" i="32"/>
  <c r="D112" i="32"/>
  <c r="F109" i="31"/>
  <c r="E109" i="31"/>
  <c r="D109" i="31"/>
  <c r="G109" i="31"/>
  <c r="M202" i="32"/>
  <c r="N202" i="32" s="1"/>
  <c r="L203" i="32"/>
  <c r="O181" i="31"/>
  <c r="P181" i="31" s="1"/>
  <c r="L182" i="31"/>
  <c r="B110" i="33"/>
  <c r="C110" i="33" s="1"/>
  <c r="A111" i="33"/>
  <c r="H110" i="33"/>
  <c r="B113" i="32"/>
  <c r="C113" i="32" s="1"/>
  <c r="H113" i="32"/>
  <c r="A114" i="32"/>
  <c r="H110" i="31"/>
  <c r="A111" i="31"/>
  <c r="B110" i="31"/>
  <c r="C110" i="31" s="1"/>
  <c r="Z99" i="7"/>
  <c r="AP98" i="7"/>
  <c r="V99" i="7"/>
  <c r="AO98" i="7"/>
  <c r="AH94" i="7"/>
  <c r="AR93" i="7"/>
  <c r="AL94" i="7"/>
  <c r="AS93" i="7"/>
  <c r="AD99" i="7"/>
  <c r="AQ98" i="7"/>
  <c r="R94" i="7"/>
  <c r="AN93" i="7"/>
  <c r="N84" i="7"/>
  <c r="AM83" i="7"/>
  <c r="AT83" i="7" s="1"/>
  <c r="E51" i="7"/>
  <c r="F51" i="7"/>
  <c r="G51" i="7"/>
  <c r="D51" i="7"/>
  <c r="X54" i="18"/>
  <c r="H50" i="16"/>
  <c r="H50" i="14"/>
  <c r="Y53" i="18"/>
  <c r="A54" i="29"/>
  <c r="B53" i="29"/>
  <c r="C53" i="29" s="1"/>
  <c r="G52" i="29"/>
  <c r="F52" i="29"/>
  <c r="A55" i="28"/>
  <c r="B54" i="28"/>
  <c r="C54" i="28" s="1"/>
  <c r="G53" i="28"/>
  <c r="F53" i="28"/>
  <c r="A55" i="27"/>
  <c r="B54" i="27"/>
  <c r="C54" i="27" s="1"/>
  <c r="G53" i="27"/>
  <c r="F53" i="27"/>
  <c r="Z52" i="18"/>
  <c r="F51" i="26"/>
  <c r="G51" i="26"/>
  <c r="B52" i="26"/>
  <c r="C52" i="26" s="1"/>
  <c r="A53" i="26"/>
  <c r="F51" i="19"/>
  <c r="G51" i="19"/>
  <c r="D51" i="19"/>
  <c r="E51" i="19"/>
  <c r="H50" i="19"/>
  <c r="B52" i="19"/>
  <c r="C52" i="19" s="1"/>
  <c r="A53" i="19"/>
  <c r="AJ54" i="18"/>
  <c r="BM54" i="18" s="1"/>
  <c r="AK53" i="18"/>
  <c r="AD48" i="18"/>
  <c r="AH45" i="18"/>
  <c r="W55" i="18"/>
  <c r="X55" i="18" s="1"/>
  <c r="R56" i="18"/>
  <c r="S56" i="18" s="1"/>
  <c r="T56" i="18" s="1"/>
  <c r="U55" i="18"/>
  <c r="AC49" i="18"/>
  <c r="AB50" i="18"/>
  <c r="AB51" i="18" s="1"/>
  <c r="AE47" i="18"/>
  <c r="AG46" i="18"/>
  <c r="B52" i="24"/>
  <c r="C52" i="24" s="1"/>
  <c r="A53" i="24"/>
  <c r="F51" i="24"/>
  <c r="G51" i="24"/>
  <c r="B52" i="16"/>
  <c r="C52" i="16" s="1"/>
  <c r="A53" i="16"/>
  <c r="D51" i="16"/>
  <c r="F51" i="16"/>
  <c r="G51" i="16"/>
  <c r="E51" i="16"/>
  <c r="A53" i="14"/>
  <c r="B52" i="14"/>
  <c r="C52" i="14" s="1"/>
  <c r="D51" i="14"/>
  <c r="F51" i="14"/>
  <c r="E51" i="14"/>
  <c r="G51" i="14"/>
  <c r="B53" i="15"/>
  <c r="C53" i="15" s="1"/>
  <c r="A54" i="15"/>
  <c r="F52" i="15"/>
  <c r="G52" i="15"/>
  <c r="A53" i="7"/>
  <c r="H53" i="7" s="1"/>
  <c r="B52" i="7"/>
  <c r="C52" i="7" s="1"/>
  <c r="A56" i="18"/>
  <c r="C55" i="18"/>
  <c r="B55" i="18"/>
  <c r="R139" i="31" l="1"/>
  <c r="Q140" i="31"/>
  <c r="O182" i="31"/>
  <c r="P182" i="31" s="1"/>
  <c r="L183" i="31"/>
  <c r="L204" i="32"/>
  <c r="M203" i="32"/>
  <c r="N203" i="32" s="1"/>
  <c r="D113" i="32"/>
  <c r="G113" i="32"/>
  <c r="F113" i="32"/>
  <c r="E113" i="32"/>
  <c r="B111" i="31"/>
  <c r="C111" i="31" s="1"/>
  <c r="H111" i="31"/>
  <c r="A112" i="31"/>
  <c r="B111" i="33"/>
  <c r="C111" i="33" s="1"/>
  <c r="H111" i="33"/>
  <c r="A112" i="33"/>
  <c r="H114" i="32"/>
  <c r="A115" i="32"/>
  <c r="B114" i="32"/>
  <c r="C114" i="32" s="1"/>
  <c r="G110" i="31"/>
  <c r="F110" i="31"/>
  <c r="E110" i="31"/>
  <c r="D110" i="31"/>
  <c r="E110" i="33"/>
  <c r="D110" i="33"/>
  <c r="G110" i="33"/>
  <c r="F110" i="33"/>
  <c r="Y54" i="18"/>
  <c r="Y55" i="18" s="1"/>
  <c r="AH95" i="7"/>
  <c r="AR94" i="7"/>
  <c r="R95" i="7"/>
  <c r="AN94" i="7"/>
  <c r="V100" i="7"/>
  <c r="AO99" i="7"/>
  <c r="AL95" i="7"/>
  <c r="AS94" i="7"/>
  <c r="AD100" i="7"/>
  <c r="AQ99" i="7"/>
  <c r="Z100" i="7"/>
  <c r="AP99" i="7"/>
  <c r="N85" i="7"/>
  <c r="AM84" i="7"/>
  <c r="AT84" i="7" s="1"/>
  <c r="D52" i="7"/>
  <c r="E52" i="7"/>
  <c r="G52" i="7"/>
  <c r="F52" i="7"/>
  <c r="H51" i="16"/>
  <c r="H51" i="14"/>
  <c r="Z53" i="18"/>
  <c r="AD49" i="18"/>
  <c r="AA52" i="18"/>
  <c r="A55" i="29"/>
  <c r="B54" i="29"/>
  <c r="C54" i="29" s="1"/>
  <c r="G53" i="29"/>
  <c r="F53" i="29"/>
  <c r="A56" i="28"/>
  <c r="B55" i="28"/>
  <c r="C55" i="28" s="1"/>
  <c r="G54" i="28"/>
  <c r="F54" i="28"/>
  <c r="A56" i="27"/>
  <c r="B55" i="27"/>
  <c r="C55" i="27" s="1"/>
  <c r="G54" i="27"/>
  <c r="F54" i="27"/>
  <c r="B53" i="26"/>
  <c r="C53" i="26" s="1"/>
  <c r="A54" i="26"/>
  <c r="F52" i="26"/>
  <c r="G52" i="26"/>
  <c r="B53" i="19"/>
  <c r="C53" i="19" s="1"/>
  <c r="A54" i="19"/>
  <c r="H51" i="19"/>
  <c r="F52" i="19"/>
  <c r="G52" i="19"/>
  <c r="D52" i="19"/>
  <c r="E52" i="19"/>
  <c r="AJ55" i="18"/>
  <c r="BM55" i="18" s="1"/>
  <c r="AK54" i="18"/>
  <c r="AF47" i="18"/>
  <c r="AG47" i="18" s="1"/>
  <c r="AE48" i="18"/>
  <c r="AH46" i="18"/>
  <c r="AC50" i="18"/>
  <c r="R57" i="18"/>
  <c r="S57" i="18" s="1"/>
  <c r="T57" i="18" s="1"/>
  <c r="U56" i="18"/>
  <c r="W56" i="18"/>
  <c r="F52" i="24"/>
  <c r="G52" i="24"/>
  <c r="B53" i="24"/>
  <c r="C53" i="24" s="1"/>
  <c r="A54" i="24"/>
  <c r="B53" i="16"/>
  <c r="C53" i="16" s="1"/>
  <c r="A54" i="16"/>
  <c r="E52" i="16"/>
  <c r="G52" i="16"/>
  <c r="F52" i="16"/>
  <c r="D52" i="16"/>
  <c r="A54" i="14"/>
  <c r="B53" i="14"/>
  <c r="C53" i="14" s="1"/>
  <c r="F52" i="14"/>
  <c r="D52" i="14"/>
  <c r="G52" i="14"/>
  <c r="E52" i="14"/>
  <c r="F53" i="15"/>
  <c r="G53" i="15"/>
  <c r="A55" i="15"/>
  <c r="B54" i="15"/>
  <c r="C54" i="15" s="1"/>
  <c r="A54" i="7"/>
  <c r="H54" i="7" s="1"/>
  <c r="B53" i="7"/>
  <c r="C53" i="7" s="1"/>
  <c r="C56" i="18"/>
  <c r="B56" i="18"/>
  <c r="A57" i="18"/>
  <c r="R140" i="31" l="1"/>
  <c r="Q141" i="31"/>
  <c r="E111" i="33"/>
  <c r="D111" i="33"/>
  <c r="G111" i="33"/>
  <c r="F111" i="33"/>
  <c r="B115" i="32"/>
  <c r="C115" i="32" s="1"/>
  <c r="A116" i="32"/>
  <c r="H115" i="32"/>
  <c r="B112" i="31"/>
  <c r="C112" i="31" s="1"/>
  <c r="A113" i="31"/>
  <c r="H112" i="31"/>
  <c r="M204" i="32"/>
  <c r="N204" i="32" s="1"/>
  <c r="L205" i="32"/>
  <c r="B112" i="33"/>
  <c r="C112" i="33" s="1"/>
  <c r="A113" i="33"/>
  <c r="H112" i="33"/>
  <c r="O183" i="31"/>
  <c r="P183" i="31" s="1"/>
  <c r="L184" i="31"/>
  <c r="G114" i="32"/>
  <c r="F114" i="32"/>
  <c r="E114" i="32"/>
  <c r="D114" i="32"/>
  <c r="G111" i="31"/>
  <c r="E111" i="31"/>
  <c r="F111" i="31"/>
  <c r="D111" i="31"/>
  <c r="V101" i="7"/>
  <c r="AO100" i="7"/>
  <c r="AL96" i="7"/>
  <c r="AS95" i="7"/>
  <c r="Z101" i="7"/>
  <c r="AP100" i="7"/>
  <c r="R96" i="7"/>
  <c r="AN95" i="7"/>
  <c r="AD101" i="7"/>
  <c r="AQ100" i="7"/>
  <c r="AH96" i="7"/>
  <c r="AR95" i="7"/>
  <c r="N86" i="7"/>
  <c r="AM85" i="7"/>
  <c r="AT85" i="7" s="1"/>
  <c r="D53" i="7"/>
  <c r="E53" i="7"/>
  <c r="F53" i="7"/>
  <c r="G53" i="7"/>
  <c r="AA53" i="18"/>
  <c r="Z54" i="18"/>
  <c r="Z55" i="18" s="1"/>
  <c r="H52" i="16"/>
  <c r="H52" i="14"/>
  <c r="AB52" i="18"/>
  <c r="A56" i="29"/>
  <c r="B55" i="29"/>
  <c r="C55" i="29" s="1"/>
  <c r="G54" i="29"/>
  <c r="F54" i="29"/>
  <c r="A57" i="28"/>
  <c r="B56" i="28"/>
  <c r="C56" i="28" s="1"/>
  <c r="G55" i="28"/>
  <c r="F55" i="28"/>
  <c r="A57" i="27"/>
  <c r="B56" i="27"/>
  <c r="C56" i="27" s="1"/>
  <c r="G55" i="27"/>
  <c r="F55" i="27"/>
  <c r="F53" i="26"/>
  <c r="G53" i="26"/>
  <c r="B54" i="26"/>
  <c r="C54" i="26" s="1"/>
  <c r="A55" i="26"/>
  <c r="F53" i="19"/>
  <c r="G53" i="19"/>
  <c r="D53" i="19"/>
  <c r="E53" i="19"/>
  <c r="B54" i="19"/>
  <c r="C54" i="19" s="1"/>
  <c r="A55" i="19"/>
  <c r="H52" i="19"/>
  <c r="AK55" i="18"/>
  <c r="AJ56" i="18"/>
  <c r="BM56" i="18" s="1"/>
  <c r="X56" i="18"/>
  <c r="W57" i="18"/>
  <c r="R58" i="18"/>
  <c r="S58" i="18" s="1"/>
  <c r="T58" i="18" s="1"/>
  <c r="U57" i="18"/>
  <c r="AD50" i="18"/>
  <c r="AF48" i="18"/>
  <c r="AE49" i="18"/>
  <c r="AC51" i="18"/>
  <c r="AH47" i="18"/>
  <c r="F53" i="24"/>
  <c r="G53" i="24"/>
  <c r="B54" i="24"/>
  <c r="C54" i="24" s="1"/>
  <c r="A55" i="24"/>
  <c r="G53" i="16"/>
  <c r="D53" i="16"/>
  <c r="E53" i="16"/>
  <c r="F53" i="16"/>
  <c r="B54" i="16"/>
  <c r="C54" i="16" s="1"/>
  <c r="A55" i="16"/>
  <c r="A55" i="14"/>
  <c r="B54" i="14"/>
  <c r="C54" i="14" s="1"/>
  <c r="G53" i="14"/>
  <c r="E53" i="14"/>
  <c r="F53" i="14"/>
  <c r="D53" i="14"/>
  <c r="F54" i="15"/>
  <c r="G54" i="15"/>
  <c r="A56" i="15"/>
  <c r="B55" i="15"/>
  <c r="C55" i="15" s="1"/>
  <c r="B54" i="7"/>
  <c r="C54" i="7" s="1"/>
  <c r="A55" i="7"/>
  <c r="H55" i="7" s="1"/>
  <c r="A58" i="18"/>
  <c r="B57" i="18"/>
  <c r="C57" i="18"/>
  <c r="R141" i="31" l="1"/>
  <c r="Q142" i="31"/>
  <c r="D112" i="31"/>
  <c r="F112" i="31"/>
  <c r="E112" i="31"/>
  <c r="G112" i="31"/>
  <c r="D115" i="32"/>
  <c r="F115" i="32"/>
  <c r="G115" i="32"/>
  <c r="E115" i="32"/>
  <c r="M205" i="32"/>
  <c r="N205" i="32" s="1"/>
  <c r="L206" i="32"/>
  <c r="E112" i="33"/>
  <c r="D112" i="33"/>
  <c r="G112" i="33"/>
  <c r="F112" i="33"/>
  <c r="B113" i="33"/>
  <c r="C113" i="33" s="1"/>
  <c r="H113" i="33"/>
  <c r="A114" i="33"/>
  <c r="H116" i="32"/>
  <c r="A117" i="32"/>
  <c r="B116" i="32"/>
  <c r="C116" i="32" s="1"/>
  <c r="L185" i="31"/>
  <c r="O184" i="31"/>
  <c r="P184" i="31" s="1"/>
  <c r="B113" i="31"/>
  <c r="C113" i="31" s="1"/>
  <c r="H113" i="31"/>
  <c r="A114" i="31"/>
  <c r="Z102" i="7"/>
  <c r="AP101" i="7"/>
  <c r="R97" i="7"/>
  <c r="AN96" i="7"/>
  <c r="AH97" i="7"/>
  <c r="AR96" i="7"/>
  <c r="AL97" i="7"/>
  <c r="AS96" i="7"/>
  <c r="AD102" i="7"/>
  <c r="AQ101" i="7"/>
  <c r="V102" i="7"/>
  <c r="AO101" i="7"/>
  <c r="N87" i="7"/>
  <c r="AM86" i="7"/>
  <c r="AT86" i="7" s="1"/>
  <c r="D54" i="7"/>
  <c r="E54" i="7"/>
  <c r="F54" i="7"/>
  <c r="G54" i="7"/>
  <c r="AB53" i="18"/>
  <c r="X57" i="18"/>
  <c r="AA54" i="18"/>
  <c r="AA55" i="18" s="1"/>
  <c r="H53" i="16"/>
  <c r="H53" i="14"/>
  <c r="A57" i="29"/>
  <c r="B56" i="29"/>
  <c r="C56" i="29" s="1"/>
  <c r="G55" i="29"/>
  <c r="F55" i="29"/>
  <c r="A58" i="28"/>
  <c r="B57" i="28"/>
  <c r="C57" i="28" s="1"/>
  <c r="G56" i="28"/>
  <c r="F56" i="28"/>
  <c r="A58" i="27"/>
  <c r="B57" i="27"/>
  <c r="C57" i="27" s="1"/>
  <c r="G56" i="27"/>
  <c r="F56" i="27"/>
  <c r="F54" i="26"/>
  <c r="G54" i="26"/>
  <c r="B55" i="26"/>
  <c r="C55" i="26" s="1"/>
  <c r="A56" i="26"/>
  <c r="G54" i="19"/>
  <c r="F54" i="19"/>
  <c r="D54" i="19"/>
  <c r="E54" i="19"/>
  <c r="H53" i="19"/>
  <c r="B55" i="19"/>
  <c r="C55" i="19" s="1"/>
  <c r="A56" i="19"/>
  <c r="AJ57" i="18"/>
  <c r="BM57" i="18" s="1"/>
  <c r="AK56" i="18"/>
  <c r="AF49" i="18"/>
  <c r="AG48" i="18"/>
  <c r="AH48" i="18" s="1"/>
  <c r="Y56" i="18"/>
  <c r="AD51" i="18"/>
  <c r="AE50" i="18"/>
  <c r="R59" i="18"/>
  <c r="S59" i="18" s="1"/>
  <c r="T59" i="18" s="1"/>
  <c r="U58" i="18"/>
  <c r="W58" i="18"/>
  <c r="AC52" i="18"/>
  <c r="B55" i="24"/>
  <c r="C55" i="24" s="1"/>
  <c r="A56" i="24"/>
  <c r="G54" i="24"/>
  <c r="F54" i="24"/>
  <c r="E54" i="16"/>
  <c r="G54" i="16"/>
  <c r="D54" i="16"/>
  <c r="F54" i="16"/>
  <c r="B55" i="16"/>
  <c r="C55" i="16" s="1"/>
  <c r="A56" i="16"/>
  <c r="A56" i="14"/>
  <c r="B55" i="14"/>
  <c r="C55" i="14" s="1"/>
  <c r="F54" i="14"/>
  <c r="E54" i="14"/>
  <c r="G54" i="14"/>
  <c r="D54" i="14"/>
  <c r="G55" i="15"/>
  <c r="F55" i="15"/>
  <c r="A57" i="15"/>
  <c r="B56" i="15"/>
  <c r="C56" i="15" s="1"/>
  <c r="A56" i="7"/>
  <c r="H56" i="7" s="1"/>
  <c r="B55" i="7"/>
  <c r="C55" i="7" s="1"/>
  <c r="C58" i="18"/>
  <c r="B58" i="18"/>
  <c r="A59" i="18"/>
  <c r="R142" i="31" l="1"/>
  <c r="Q143" i="31"/>
  <c r="E113" i="33"/>
  <c r="D113" i="33"/>
  <c r="G113" i="33"/>
  <c r="F113" i="33"/>
  <c r="B117" i="32"/>
  <c r="C117" i="32" s="1"/>
  <c r="H117" i="32"/>
  <c r="A118" i="32"/>
  <c r="G116" i="32"/>
  <c r="F116" i="32"/>
  <c r="E116" i="32"/>
  <c r="D116" i="32"/>
  <c r="M206" i="32"/>
  <c r="N206" i="32" s="1"/>
  <c r="L207" i="32"/>
  <c r="F113" i="31"/>
  <c r="E113" i="31"/>
  <c r="D113" i="31"/>
  <c r="G113" i="31"/>
  <c r="L186" i="31"/>
  <c r="O185" i="31"/>
  <c r="P185" i="31" s="1"/>
  <c r="H114" i="31"/>
  <c r="A115" i="31"/>
  <c r="B114" i="31"/>
  <c r="C114" i="31" s="1"/>
  <c r="B114" i="33"/>
  <c r="C114" i="33" s="1"/>
  <c r="A115" i="33"/>
  <c r="H114" i="33"/>
  <c r="AH98" i="7"/>
  <c r="AR97" i="7"/>
  <c r="V103" i="7"/>
  <c r="AO102" i="7"/>
  <c r="R98" i="7"/>
  <c r="AN97" i="7"/>
  <c r="AL98" i="7"/>
  <c r="AS97" i="7"/>
  <c r="AD103" i="7"/>
  <c r="AQ102" i="7"/>
  <c r="Z103" i="7"/>
  <c r="AP102" i="7"/>
  <c r="N88" i="7"/>
  <c r="AM87" i="7"/>
  <c r="AT87" i="7" s="1"/>
  <c r="E55" i="7"/>
  <c r="G55" i="7"/>
  <c r="F55" i="7"/>
  <c r="D55" i="7"/>
  <c r="Y57" i="18"/>
  <c r="H54" i="16"/>
  <c r="AB54" i="18"/>
  <c r="AB55" i="18" s="1"/>
  <c r="H54" i="14"/>
  <c r="A58" i="29"/>
  <c r="B57" i="29"/>
  <c r="C57" i="29" s="1"/>
  <c r="G56" i="29"/>
  <c r="F56" i="29"/>
  <c r="A59" i="28"/>
  <c r="B58" i="28"/>
  <c r="C58" i="28" s="1"/>
  <c r="G57" i="28"/>
  <c r="F57" i="28"/>
  <c r="A59" i="27"/>
  <c r="B58" i="27"/>
  <c r="C58" i="27" s="1"/>
  <c r="G57" i="27"/>
  <c r="F57" i="27"/>
  <c r="B56" i="26"/>
  <c r="C56" i="26" s="1"/>
  <c r="A57" i="26"/>
  <c r="F55" i="26"/>
  <c r="G55" i="26"/>
  <c r="B56" i="19"/>
  <c r="C56" i="19" s="1"/>
  <c r="A57" i="19"/>
  <c r="G55" i="19"/>
  <c r="F55" i="19"/>
  <c r="D55" i="19"/>
  <c r="E55" i="19"/>
  <c r="H54" i="19"/>
  <c r="AJ58" i="18"/>
  <c r="BM58" i="18" s="1"/>
  <c r="AK57" i="18"/>
  <c r="X58" i="18"/>
  <c r="AE51" i="18"/>
  <c r="Z56" i="18"/>
  <c r="AD52" i="18"/>
  <c r="AC53" i="18"/>
  <c r="W59" i="18"/>
  <c r="R60" i="18"/>
  <c r="S60" i="18" s="1"/>
  <c r="T60" i="18" s="1"/>
  <c r="U59" i="18"/>
  <c r="AF50" i="18"/>
  <c r="AG49" i="18"/>
  <c r="F55" i="24"/>
  <c r="G55" i="24"/>
  <c r="B56" i="24"/>
  <c r="C56" i="24" s="1"/>
  <c r="A57" i="24"/>
  <c r="G55" i="16"/>
  <c r="E55" i="16"/>
  <c r="D55" i="16"/>
  <c r="F55" i="16"/>
  <c r="B56" i="16"/>
  <c r="C56" i="16" s="1"/>
  <c r="A57" i="16"/>
  <c r="A57" i="14"/>
  <c r="B56" i="14"/>
  <c r="C56" i="14" s="1"/>
  <c r="E55" i="14"/>
  <c r="F55" i="14"/>
  <c r="D55" i="14"/>
  <c r="G55" i="14"/>
  <c r="G56" i="15"/>
  <c r="F56" i="15"/>
  <c r="B57" i="15"/>
  <c r="C57" i="15" s="1"/>
  <c r="A58" i="15"/>
  <c r="B56" i="7"/>
  <c r="C56" i="7" s="1"/>
  <c r="A57" i="7"/>
  <c r="H57" i="7" s="1"/>
  <c r="A60" i="18"/>
  <c r="C59" i="18"/>
  <c r="B59" i="18"/>
  <c r="R143" i="31" l="1"/>
  <c r="Q144" i="31"/>
  <c r="Y58" i="18"/>
  <c r="Z57" i="18"/>
  <c r="H118" i="32"/>
  <c r="A119" i="32"/>
  <c r="B118" i="32"/>
  <c r="C118" i="32" s="1"/>
  <c r="M207" i="32"/>
  <c r="N207" i="32" s="1"/>
  <c r="L208" i="32"/>
  <c r="D117" i="32"/>
  <c r="G117" i="32"/>
  <c r="F117" i="32"/>
  <c r="E117" i="32"/>
  <c r="B115" i="33"/>
  <c r="C115" i="33" s="1"/>
  <c r="H115" i="33"/>
  <c r="A116" i="33"/>
  <c r="G114" i="31"/>
  <c r="F114" i="31"/>
  <c r="E114" i="31"/>
  <c r="D114" i="31"/>
  <c r="O186" i="31"/>
  <c r="P186" i="31" s="1"/>
  <c r="L187" i="31"/>
  <c r="E114" i="33"/>
  <c r="D114" i="33"/>
  <c r="G114" i="33"/>
  <c r="F114" i="33"/>
  <c r="B115" i="31"/>
  <c r="C115" i="31" s="1"/>
  <c r="H115" i="31"/>
  <c r="A116" i="31"/>
  <c r="AL99" i="7"/>
  <c r="AS98" i="7"/>
  <c r="Z104" i="7"/>
  <c r="AP103" i="7"/>
  <c r="V104" i="7"/>
  <c r="AO103" i="7"/>
  <c r="R99" i="7"/>
  <c r="AN98" i="7"/>
  <c r="AD104" i="7"/>
  <c r="AQ103" i="7"/>
  <c r="AH99" i="7"/>
  <c r="AR98" i="7"/>
  <c r="N89" i="7"/>
  <c r="AM88" i="7"/>
  <c r="AT88" i="7" s="1"/>
  <c r="D56" i="7"/>
  <c r="E56" i="7"/>
  <c r="G56" i="7"/>
  <c r="F56" i="7"/>
  <c r="AE52" i="18"/>
  <c r="X59" i="18"/>
  <c r="Y59" i="18" s="1"/>
  <c r="H55" i="16"/>
  <c r="H55" i="14"/>
  <c r="A59" i="29"/>
  <c r="B58" i="29"/>
  <c r="C58" i="29" s="1"/>
  <c r="G57" i="29"/>
  <c r="F57" i="29"/>
  <c r="A60" i="28"/>
  <c r="B59" i="28"/>
  <c r="C59" i="28" s="1"/>
  <c r="G58" i="28"/>
  <c r="F58" i="28"/>
  <c r="A60" i="27"/>
  <c r="B59" i="27"/>
  <c r="C59" i="27" s="1"/>
  <c r="G58" i="27"/>
  <c r="F58" i="27"/>
  <c r="F56" i="26"/>
  <c r="G56" i="26"/>
  <c r="A58" i="26"/>
  <c r="B57" i="26"/>
  <c r="C57" i="26" s="1"/>
  <c r="G56" i="19"/>
  <c r="F56" i="19"/>
  <c r="D56" i="19"/>
  <c r="E56" i="19"/>
  <c r="B57" i="19"/>
  <c r="C57" i="19" s="1"/>
  <c r="A58" i="19"/>
  <c r="H55" i="19"/>
  <c r="AK58" i="18"/>
  <c r="AJ59" i="18"/>
  <c r="BM59" i="18" s="1"/>
  <c r="AH49" i="18"/>
  <c r="AD53" i="18"/>
  <c r="AC54" i="18"/>
  <c r="AC55" i="18" s="1"/>
  <c r="AA56" i="18"/>
  <c r="AF51" i="18"/>
  <c r="AG50" i="18"/>
  <c r="R61" i="18"/>
  <c r="S61" i="18" s="1"/>
  <c r="T61" i="18" s="1"/>
  <c r="U60" i="18"/>
  <c r="W60" i="18"/>
  <c r="B57" i="24"/>
  <c r="C57" i="24" s="1"/>
  <c r="A58" i="24"/>
  <c r="G56" i="24"/>
  <c r="F56" i="24"/>
  <c r="E56" i="16"/>
  <c r="D56" i="16"/>
  <c r="G56" i="16"/>
  <c r="F56" i="16"/>
  <c r="B57" i="16"/>
  <c r="C57" i="16" s="1"/>
  <c r="A58" i="16"/>
  <c r="A58" i="14"/>
  <c r="B57" i="14"/>
  <c r="C57" i="14" s="1"/>
  <c r="D56" i="14"/>
  <c r="F56" i="14"/>
  <c r="E56" i="14"/>
  <c r="G56" i="14"/>
  <c r="F57" i="15"/>
  <c r="G57" i="15"/>
  <c r="A59" i="15"/>
  <c r="B58" i="15"/>
  <c r="C58" i="15" s="1"/>
  <c r="A58" i="7"/>
  <c r="H58" i="7" s="1"/>
  <c r="B57" i="7"/>
  <c r="C57" i="7" s="1"/>
  <c r="C60" i="18"/>
  <c r="B60" i="18"/>
  <c r="A61" i="18"/>
  <c r="R144" i="31" l="1"/>
  <c r="Q145" i="31"/>
  <c r="Z58" i="18"/>
  <c r="Z59" i="18" s="1"/>
  <c r="AF52" i="18"/>
  <c r="M208" i="32"/>
  <c r="N208" i="32" s="1"/>
  <c r="L209" i="32"/>
  <c r="B116" i="33"/>
  <c r="C116" i="33" s="1"/>
  <c r="A117" i="33"/>
  <c r="H116" i="33"/>
  <c r="G115" i="31"/>
  <c r="F115" i="31"/>
  <c r="E115" i="31"/>
  <c r="D115" i="31"/>
  <c r="G118" i="32"/>
  <c r="F118" i="32"/>
  <c r="E118" i="32"/>
  <c r="D118" i="32"/>
  <c r="O187" i="31"/>
  <c r="P187" i="31" s="1"/>
  <c r="L188" i="31"/>
  <c r="E115" i="33"/>
  <c r="D115" i="33"/>
  <c r="G115" i="33"/>
  <c r="F115" i="33"/>
  <c r="B119" i="32"/>
  <c r="C119" i="32" s="1"/>
  <c r="A120" i="32"/>
  <c r="H119" i="32"/>
  <c r="B116" i="31"/>
  <c r="C116" i="31" s="1"/>
  <c r="H116" i="31"/>
  <c r="A117" i="31"/>
  <c r="AH100" i="7"/>
  <c r="AR99" i="7"/>
  <c r="Z105" i="7"/>
  <c r="AP104" i="7"/>
  <c r="R100" i="7"/>
  <c r="AN99" i="7"/>
  <c r="V105" i="7"/>
  <c r="AO104" i="7"/>
  <c r="AD105" i="7"/>
  <c r="AQ104" i="7"/>
  <c r="AL100" i="7"/>
  <c r="AS99" i="7"/>
  <c r="N90" i="7"/>
  <c r="AM89" i="7"/>
  <c r="AT89" i="7" s="1"/>
  <c r="F57" i="7"/>
  <c r="G57" i="7"/>
  <c r="D57" i="7"/>
  <c r="E57" i="7"/>
  <c r="X60" i="18"/>
  <c r="Y60" i="18" s="1"/>
  <c r="H56" i="16"/>
  <c r="H56" i="14"/>
  <c r="A60" i="29"/>
  <c r="B59" i="29"/>
  <c r="C59" i="29" s="1"/>
  <c r="G58" i="29"/>
  <c r="F58" i="29"/>
  <c r="A61" i="28"/>
  <c r="B60" i="28"/>
  <c r="C60" i="28" s="1"/>
  <c r="G59" i="28"/>
  <c r="F59" i="28"/>
  <c r="A61" i="27"/>
  <c r="B60" i="27"/>
  <c r="C60" i="27" s="1"/>
  <c r="G59" i="27"/>
  <c r="F59" i="27"/>
  <c r="A59" i="26"/>
  <c r="B58" i="26"/>
  <c r="C58" i="26" s="1"/>
  <c r="G57" i="26"/>
  <c r="F57" i="26"/>
  <c r="F57" i="19"/>
  <c r="G57" i="19"/>
  <c r="D57" i="19"/>
  <c r="E57" i="19"/>
  <c r="B58" i="19"/>
  <c r="C58" i="19" s="1"/>
  <c r="A59" i="19"/>
  <c r="H56" i="19"/>
  <c r="AJ60" i="18"/>
  <c r="BM60" i="18" s="1"/>
  <c r="AK59" i="18"/>
  <c r="AH50" i="18"/>
  <c r="R62" i="18"/>
  <c r="S62" i="18" s="1"/>
  <c r="T62" i="18" s="1"/>
  <c r="U61" i="18"/>
  <c r="W61" i="18"/>
  <c r="AB56" i="18"/>
  <c r="AA57" i="18"/>
  <c r="AA58" i="18" s="1"/>
  <c r="AE53" i="18"/>
  <c r="AG51" i="18"/>
  <c r="AG52" i="18" s="1"/>
  <c r="AD54" i="18"/>
  <c r="AD55" i="18" s="1"/>
  <c r="F57" i="24"/>
  <c r="G57" i="24"/>
  <c r="B58" i="24"/>
  <c r="C58" i="24" s="1"/>
  <c r="A59" i="24"/>
  <c r="B58" i="16"/>
  <c r="C58" i="16" s="1"/>
  <c r="A59" i="16"/>
  <c r="G57" i="16"/>
  <c r="F57" i="16"/>
  <c r="E57" i="16"/>
  <c r="D57" i="16"/>
  <c r="A59" i="14"/>
  <c r="B58" i="14"/>
  <c r="C58" i="14" s="1"/>
  <c r="G57" i="14"/>
  <c r="E57" i="14"/>
  <c r="F57" i="14"/>
  <c r="D57" i="14"/>
  <c r="A60" i="15"/>
  <c r="B59" i="15"/>
  <c r="C59" i="15" s="1"/>
  <c r="F58" i="15"/>
  <c r="G58" i="15"/>
  <c r="A59" i="7"/>
  <c r="H59" i="7" s="1"/>
  <c r="B58" i="7"/>
  <c r="C58" i="7" s="1"/>
  <c r="C61" i="18"/>
  <c r="A62" i="18"/>
  <c r="B61" i="18"/>
  <c r="R145" i="31" l="1"/>
  <c r="Q146" i="31"/>
  <c r="X61" i="18"/>
  <c r="Y61" i="18" s="1"/>
  <c r="D119" i="32"/>
  <c r="F119" i="32"/>
  <c r="E119" i="32"/>
  <c r="G119" i="32"/>
  <c r="B117" i="33"/>
  <c r="C117" i="33" s="1"/>
  <c r="H117" i="33"/>
  <c r="A118" i="33"/>
  <c r="L189" i="31"/>
  <c r="O188" i="31"/>
  <c r="P188" i="31" s="1"/>
  <c r="E116" i="33"/>
  <c r="D116" i="33"/>
  <c r="G116" i="33"/>
  <c r="F116" i="33"/>
  <c r="H120" i="32"/>
  <c r="A121" i="32"/>
  <c r="B120" i="32"/>
  <c r="C120" i="32" s="1"/>
  <c r="M209" i="32"/>
  <c r="N209" i="32" s="1"/>
  <c r="L210" i="32"/>
  <c r="D116" i="31"/>
  <c r="G116" i="31"/>
  <c r="F116" i="31"/>
  <c r="E116" i="31"/>
  <c r="A118" i="31"/>
  <c r="H117" i="31"/>
  <c r="B117" i="31"/>
  <c r="C117" i="31" s="1"/>
  <c r="V106" i="7"/>
  <c r="AO105" i="7"/>
  <c r="R101" i="7"/>
  <c r="AN100" i="7"/>
  <c r="AL101" i="7"/>
  <c r="AS100" i="7"/>
  <c r="Z106" i="7"/>
  <c r="AP105" i="7"/>
  <c r="AD106" i="7"/>
  <c r="AQ105" i="7"/>
  <c r="AH101" i="7"/>
  <c r="AR100" i="7"/>
  <c r="N91" i="7"/>
  <c r="AM90" i="7"/>
  <c r="AT90" i="7" s="1"/>
  <c r="D58" i="7"/>
  <c r="E58" i="7"/>
  <c r="F58" i="7"/>
  <c r="G58" i="7"/>
  <c r="H57" i="16"/>
  <c r="H57" i="14"/>
  <c r="A61" i="29"/>
  <c r="B60" i="29"/>
  <c r="C60" i="29" s="1"/>
  <c r="G59" i="29"/>
  <c r="F59" i="29"/>
  <c r="A62" i="28"/>
  <c r="B61" i="28"/>
  <c r="C61" i="28" s="1"/>
  <c r="G60" i="28"/>
  <c r="F60" i="28"/>
  <c r="A62" i="27"/>
  <c r="B61" i="27"/>
  <c r="C61" i="27" s="1"/>
  <c r="G60" i="27"/>
  <c r="F60" i="27"/>
  <c r="A60" i="26"/>
  <c r="B59" i="26"/>
  <c r="C59" i="26" s="1"/>
  <c r="G58" i="26"/>
  <c r="F58" i="26"/>
  <c r="G58" i="19"/>
  <c r="F58" i="19"/>
  <c r="D58" i="19"/>
  <c r="E58" i="19"/>
  <c r="H57" i="19"/>
  <c r="B59" i="19"/>
  <c r="C59" i="19" s="1"/>
  <c r="A60" i="19"/>
  <c r="AJ61" i="18"/>
  <c r="BM61" i="18" s="1"/>
  <c r="AK60" i="18"/>
  <c r="AH51" i="18"/>
  <c r="AH52" i="18" s="1"/>
  <c r="AF53" i="18"/>
  <c r="AA59" i="18"/>
  <c r="AB57" i="18"/>
  <c r="AB58" i="18" s="1"/>
  <c r="Z60" i="18"/>
  <c r="AE54" i="18"/>
  <c r="AC56" i="18"/>
  <c r="R63" i="18"/>
  <c r="S63" i="18" s="1"/>
  <c r="T63" i="18" s="1"/>
  <c r="U62" i="18"/>
  <c r="W62" i="18"/>
  <c r="X62" i="18" s="1"/>
  <c r="B59" i="24"/>
  <c r="C59" i="24" s="1"/>
  <c r="A60" i="24"/>
  <c r="G58" i="24"/>
  <c r="F58" i="24"/>
  <c r="F58" i="16"/>
  <c r="D58" i="16"/>
  <c r="G58" i="16"/>
  <c r="E58" i="16"/>
  <c r="B59" i="16"/>
  <c r="C59" i="16" s="1"/>
  <c r="A60" i="16"/>
  <c r="D58" i="14"/>
  <c r="F58" i="14"/>
  <c r="E58" i="14"/>
  <c r="G58" i="14"/>
  <c r="A60" i="14"/>
  <c r="B59" i="14"/>
  <c r="C59" i="14" s="1"/>
  <c r="A61" i="15"/>
  <c r="B60" i="15"/>
  <c r="C60" i="15" s="1"/>
  <c r="G59" i="15"/>
  <c r="F59" i="15"/>
  <c r="A60" i="7"/>
  <c r="H60" i="7" s="1"/>
  <c r="B59" i="7"/>
  <c r="C59" i="7" s="1"/>
  <c r="C62" i="18"/>
  <c r="B62" i="18"/>
  <c r="A63" i="18"/>
  <c r="R146" i="31" l="1"/>
  <c r="Q147" i="31"/>
  <c r="O189" i="31"/>
  <c r="P189" i="31" s="1"/>
  <c r="L190" i="31"/>
  <c r="E117" i="33"/>
  <c r="D117" i="33"/>
  <c r="F117" i="33"/>
  <c r="G117" i="33"/>
  <c r="H118" i="31"/>
  <c r="A119" i="31"/>
  <c r="B118" i="31"/>
  <c r="C118" i="31" s="1"/>
  <c r="G120" i="32"/>
  <c r="F120" i="32"/>
  <c r="E120" i="32"/>
  <c r="D120" i="32"/>
  <c r="B118" i="33"/>
  <c r="C118" i="33" s="1"/>
  <c r="A119" i="33"/>
  <c r="H118" i="33"/>
  <c r="M210" i="32"/>
  <c r="N210" i="32" s="1"/>
  <c r="L211" i="32"/>
  <c r="B121" i="32"/>
  <c r="C121" i="32" s="1"/>
  <c r="H121" i="32"/>
  <c r="A122" i="32"/>
  <c r="F117" i="31"/>
  <c r="E117" i="31"/>
  <c r="D117" i="31"/>
  <c r="G117" i="31"/>
  <c r="Z107" i="7"/>
  <c r="AP106" i="7"/>
  <c r="AL102" i="7"/>
  <c r="AS101" i="7"/>
  <c r="AH102" i="7"/>
  <c r="AR101" i="7"/>
  <c r="R102" i="7"/>
  <c r="AN101" i="7"/>
  <c r="AD107" i="7"/>
  <c r="AQ106" i="7"/>
  <c r="V107" i="7"/>
  <c r="AO106" i="7"/>
  <c r="N92" i="7"/>
  <c r="AM91" i="7"/>
  <c r="AT91" i="7" s="1"/>
  <c r="D59" i="7"/>
  <c r="F59" i="7"/>
  <c r="E59" i="7"/>
  <c r="G59" i="7"/>
  <c r="AF54" i="18"/>
  <c r="H58" i="16"/>
  <c r="H58" i="14"/>
  <c r="AA60" i="18"/>
  <c r="A62" i="29"/>
  <c r="B61" i="29"/>
  <c r="C61" i="29" s="1"/>
  <c r="G60" i="29"/>
  <c r="F60" i="29"/>
  <c r="A63" i="28"/>
  <c r="B62" i="28"/>
  <c r="C62" i="28" s="1"/>
  <c r="G61" i="28"/>
  <c r="F61" i="28"/>
  <c r="A63" i="27"/>
  <c r="B62" i="27"/>
  <c r="C62" i="27" s="1"/>
  <c r="G61" i="27"/>
  <c r="F61" i="27"/>
  <c r="A61" i="26"/>
  <c r="B60" i="26"/>
  <c r="C60" i="26" s="1"/>
  <c r="G59" i="26"/>
  <c r="F59" i="26"/>
  <c r="B60" i="19"/>
  <c r="C60" i="19" s="1"/>
  <c r="A61" i="19"/>
  <c r="F59" i="19"/>
  <c r="G59" i="19"/>
  <c r="D59" i="19"/>
  <c r="E59" i="19"/>
  <c r="H58" i="19"/>
  <c r="AJ62" i="18"/>
  <c r="BM62" i="18" s="1"/>
  <c r="AK61" i="18"/>
  <c r="Z61" i="18"/>
  <c r="AB59" i="18"/>
  <c r="Y62" i="18"/>
  <c r="AC57" i="18"/>
  <c r="AE55" i="18"/>
  <c r="R64" i="18"/>
  <c r="S64" i="18" s="1"/>
  <c r="T64" i="18" s="1"/>
  <c r="U63" i="18"/>
  <c r="W63" i="18"/>
  <c r="AD56" i="18"/>
  <c r="AG53" i="18"/>
  <c r="G59" i="24"/>
  <c r="F59" i="24"/>
  <c r="B60" i="24"/>
  <c r="C60" i="24" s="1"/>
  <c r="A61" i="24"/>
  <c r="D59" i="16"/>
  <c r="F59" i="16"/>
  <c r="G59" i="16"/>
  <c r="E59" i="16"/>
  <c r="B60" i="16"/>
  <c r="C60" i="16" s="1"/>
  <c r="A61" i="16"/>
  <c r="A61" i="14"/>
  <c r="B60" i="14"/>
  <c r="C60" i="14" s="1"/>
  <c r="E59" i="14"/>
  <c r="G59" i="14"/>
  <c r="D59" i="14"/>
  <c r="F59" i="14"/>
  <c r="B61" i="15"/>
  <c r="C61" i="15" s="1"/>
  <c r="A62" i="15"/>
  <c r="G60" i="15"/>
  <c r="F60" i="15"/>
  <c r="A61" i="7"/>
  <c r="H61" i="7" s="1"/>
  <c r="B60" i="7"/>
  <c r="C60" i="7" s="1"/>
  <c r="A64" i="18"/>
  <c r="C63" i="18"/>
  <c r="B63" i="18"/>
  <c r="R147" i="31" l="1"/>
  <c r="Q148" i="31"/>
  <c r="B119" i="31"/>
  <c r="C119" i="31" s="1"/>
  <c r="H119" i="31"/>
  <c r="A120" i="31"/>
  <c r="B119" i="33"/>
  <c r="C119" i="33" s="1"/>
  <c r="H119" i="33"/>
  <c r="A120" i="33"/>
  <c r="D121" i="32"/>
  <c r="G121" i="32"/>
  <c r="F121" i="32"/>
  <c r="E121" i="32"/>
  <c r="H122" i="32"/>
  <c r="A123" i="32"/>
  <c r="B122" i="32"/>
  <c r="C122" i="32" s="1"/>
  <c r="M211" i="32"/>
  <c r="N211" i="32" s="1"/>
  <c r="L212" i="32"/>
  <c r="O190" i="31"/>
  <c r="P190" i="31" s="1"/>
  <c r="L191" i="31"/>
  <c r="E118" i="33"/>
  <c r="D118" i="33"/>
  <c r="G118" i="33"/>
  <c r="F118" i="33"/>
  <c r="G118" i="31"/>
  <c r="F118" i="31"/>
  <c r="E118" i="31"/>
  <c r="D118" i="31"/>
  <c r="Z62" i="18"/>
  <c r="R103" i="7"/>
  <c r="AN102" i="7"/>
  <c r="AH103" i="7"/>
  <c r="AR102" i="7"/>
  <c r="V108" i="7"/>
  <c r="AO107" i="7"/>
  <c r="AL103" i="7"/>
  <c r="AS102" i="7"/>
  <c r="AD108" i="7"/>
  <c r="AQ107" i="7"/>
  <c r="Z108" i="7"/>
  <c r="AP107" i="7"/>
  <c r="N93" i="7"/>
  <c r="AM92" i="7"/>
  <c r="AT92" i="7" s="1"/>
  <c r="AA61" i="18"/>
  <c r="E60" i="7"/>
  <c r="D60" i="7"/>
  <c r="G60" i="7"/>
  <c r="F60" i="7"/>
  <c r="AG54" i="18"/>
  <c r="AB60" i="18"/>
  <c r="H59" i="16"/>
  <c r="H59" i="14"/>
  <c r="X63" i="18"/>
  <c r="Y63" i="18" s="1"/>
  <c r="A63" i="29"/>
  <c r="B62" i="29"/>
  <c r="C62" i="29" s="1"/>
  <c r="G61" i="29"/>
  <c r="F61" i="29"/>
  <c r="A64" i="28"/>
  <c r="B63" i="28"/>
  <c r="C63" i="28" s="1"/>
  <c r="G62" i="28"/>
  <c r="F62" i="28"/>
  <c r="A64" i="27"/>
  <c r="B63" i="27"/>
  <c r="C63" i="27" s="1"/>
  <c r="G62" i="27"/>
  <c r="F62" i="27"/>
  <c r="A62" i="26"/>
  <c r="B61" i="26"/>
  <c r="C61" i="26" s="1"/>
  <c r="G60" i="26"/>
  <c r="F60" i="26"/>
  <c r="H59" i="19"/>
  <c r="F60" i="19"/>
  <c r="G60" i="19"/>
  <c r="D60" i="19"/>
  <c r="E60" i="19"/>
  <c r="B61" i="19"/>
  <c r="C61" i="19" s="1"/>
  <c r="A62" i="19"/>
  <c r="AK62" i="18"/>
  <c r="AJ63" i="18"/>
  <c r="BM63" i="18" s="1"/>
  <c r="AH53" i="18"/>
  <c r="AE56" i="18"/>
  <c r="R65" i="18"/>
  <c r="S65" i="18" s="1"/>
  <c r="T65" i="18" s="1"/>
  <c r="U64" i="18"/>
  <c r="W64" i="18"/>
  <c r="AF55" i="18"/>
  <c r="AD57" i="18"/>
  <c r="AC58" i="18"/>
  <c r="G60" i="24"/>
  <c r="F60" i="24"/>
  <c r="B61" i="24"/>
  <c r="C61" i="24" s="1"/>
  <c r="A62" i="24"/>
  <c r="G60" i="16"/>
  <c r="D60" i="16"/>
  <c r="E60" i="16"/>
  <c r="F60" i="16"/>
  <c r="B61" i="16"/>
  <c r="C61" i="16" s="1"/>
  <c r="A62" i="16"/>
  <c r="A62" i="14"/>
  <c r="B61" i="14"/>
  <c r="C61" i="14" s="1"/>
  <c r="F60" i="14"/>
  <c r="E60" i="14"/>
  <c r="G60" i="14"/>
  <c r="D60" i="14"/>
  <c r="A63" i="15"/>
  <c r="B62" i="15"/>
  <c r="C62" i="15" s="1"/>
  <c r="F61" i="15"/>
  <c r="G61" i="15"/>
  <c r="A62" i="7"/>
  <c r="H62" i="7" s="1"/>
  <c r="B61" i="7"/>
  <c r="C61" i="7" s="1"/>
  <c r="C64" i="18"/>
  <c r="B64" i="18"/>
  <c r="A65" i="18"/>
  <c r="R148" i="31" l="1"/>
  <c r="Q149" i="31"/>
  <c r="AA62" i="18"/>
  <c r="B123" i="32"/>
  <c r="C123" i="32" s="1"/>
  <c r="A124" i="32"/>
  <c r="H123" i="32"/>
  <c r="E119" i="33"/>
  <c r="D119" i="33"/>
  <c r="F119" i="33"/>
  <c r="G119" i="33"/>
  <c r="B120" i="31"/>
  <c r="C120" i="31" s="1"/>
  <c r="H120" i="31"/>
  <c r="A121" i="31"/>
  <c r="G122" i="32"/>
  <c r="F122" i="32"/>
  <c r="E122" i="32"/>
  <c r="D122" i="32"/>
  <c r="M212" i="32"/>
  <c r="N212" i="32" s="1"/>
  <c r="L213" i="32"/>
  <c r="B120" i="33"/>
  <c r="C120" i="33" s="1"/>
  <c r="A121" i="33"/>
  <c r="H120" i="33"/>
  <c r="O191" i="31"/>
  <c r="P191" i="31" s="1"/>
  <c r="L192" i="31"/>
  <c r="G119" i="31"/>
  <c r="E119" i="31"/>
  <c r="F119" i="31"/>
  <c r="D119" i="31"/>
  <c r="AB61" i="18"/>
  <c r="AB62" i="18" s="1"/>
  <c r="AL104" i="7"/>
  <c r="AS103" i="7"/>
  <c r="V109" i="7"/>
  <c r="AO108" i="7"/>
  <c r="Z109" i="7"/>
  <c r="AP108" i="7"/>
  <c r="AH104" i="7"/>
  <c r="AR103" i="7"/>
  <c r="AD109" i="7"/>
  <c r="AQ108" i="7"/>
  <c r="R104" i="7"/>
  <c r="AN103" i="7"/>
  <c r="N94" i="7"/>
  <c r="AM93" i="7"/>
  <c r="AT93" i="7" s="1"/>
  <c r="AH54" i="18"/>
  <c r="E61" i="7"/>
  <c r="G61" i="7"/>
  <c r="F61" i="7"/>
  <c r="D61" i="7"/>
  <c r="H60" i="16"/>
  <c r="H60" i="14"/>
  <c r="AE57" i="18"/>
  <c r="Z63" i="18"/>
  <c r="AA63" i="18" s="1"/>
  <c r="X64" i="18"/>
  <c r="Y64" i="18" s="1"/>
  <c r="A64" i="29"/>
  <c r="B63" i="29"/>
  <c r="C63" i="29" s="1"/>
  <c r="G62" i="29"/>
  <c r="F62" i="29"/>
  <c r="A65" i="28"/>
  <c r="B64" i="28"/>
  <c r="C64" i="28" s="1"/>
  <c r="G63" i="28"/>
  <c r="F63" i="28"/>
  <c r="A65" i="27"/>
  <c r="B64" i="27"/>
  <c r="C64" i="27" s="1"/>
  <c r="G63" i="27"/>
  <c r="F63" i="27"/>
  <c r="A63" i="26"/>
  <c r="B62" i="26"/>
  <c r="C62" i="26" s="1"/>
  <c r="G61" i="26"/>
  <c r="F61" i="26"/>
  <c r="H60" i="19"/>
  <c r="G61" i="19"/>
  <c r="F61" i="19"/>
  <c r="D61" i="19"/>
  <c r="E61" i="19"/>
  <c r="B62" i="19"/>
  <c r="C62" i="19" s="1"/>
  <c r="A63" i="19"/>
  <c r="AK63" i="18"/>
  <c r="AJ64" i="18"/>
  <c r="BM64" i="18" s="1"/>
  <c r="AD58" i="18"/>
  <c r="AC59" i="18"/>
  <c r="AC60" i="18" s="1"/>
  <c r="AG55" i="18"/>
  <c r="R66" i="18"/>
  <c r="S66" i="18" s="1"/>
  <c r="T66" i="18" s="1"/>
  <c r="U65" i="18"/>
  <c r="W65" i="18"/>
  <c r="AF56" i="18"/>
  <c r="F61" i="24"/>
  <c r="G61" i="24"/>
  <c r="B62" i="24"/>
  <c r="C62" i="24" s="1"/>
  <c r="A63" i="24"/>
  <c r="E61" i="16"/>
  <c r="G61" i="16"/>
  <c r="D61" i="16"/>
  <c r="F61" i="16"/>
  <c r="B62" i="16"/>
  <c r="C62" i="16" s="1"/>
  <c r="A63" i="16"/>
  <c r="A63" i="14"/>
  <c r="B62" i="14"/>
  <c r="C62" i="14" s="1"/>
  <c r="G61" i="14"/>
  <c r="D61" i="14"/>
  <c r="F61" i="14"/>
  <c r="E61" i="14"/>
  <c r="F62" i="15"/>
  <c r="G62" i="15"/>
  <c r="B63" i="15"/>
  <c r="C63" i="15" s="1"/>
  <c r="A64" i="15"/>
  <c r="B62" i="7"/>
  <c r="C62" i="7" s="1"/>
  <c r="A63" i="7"/>
  <c r="H63" i="7" s="1"/>
  <c r="C65" i="18"/>
  <c r="A66" i="18"/>
  <c r="B65" i="18"/>
  <c r="R149" i="31" l="1"/>
  <c r="Q150" i="31"/>
  <c r="M213" i="32"/>
  <c r="N213" i="32" s="1"/>
  <c r="L214" i="32"/>
  <c r="D120" i="31"/>
  <c r="F120" i="31"/>
  <c r="G120" i="31"/>
  <c r="E120" i="31"/>
  <c r="B121" i="33"/>
  <c r="C121" i="33" s="1"/>
  <c r="H121" i="33"/>
  <c r="A122" i="33"/>
  <c r="B121" i="31"/>
  <c r="C121" i="31" s="1"/>
  <c r="A122" i="31"/>
  <c r="H121" i="31"/>
  <c r="H124" i="32"/>
  <c r="A125" i="32"/>
  <c r="B124" i="32"/>
  <c r="C124" i="32" s="1"/>
  <c r="L193" i="31"/>
  <c r="O192" i="31"/>
  <c r="P192" i="31" s="1"/>
  <c r="E120" i="33"/>
  <c r="D120" i="33"/>
  <c r="G120" i="33"/>
  <c r="F120" i="33"/>
  <c r="D123" i="32"/>
  <c r="F123" i="32"/>
  <c r="G123" i="32"/>
  <c r="E123" i="32"/>
  <c r="AH55" i="18"/>
  <c r="AH105" i="7"/>
  <c r="AR104" i="7"/>
  <c r="Z110" i="7"/>
  <c r="AP109" i="7"/>
  <c r="R105" i="7"/>
  <c r="AN104" i="7"/>
  <c r="V110" i="7"/>
  <c r="AO109" i="7"/>
  <c r="AD110" i="7"/>
  <c r="AQ109" i="7"/>
  <c r="AL105" i="7"/>
  <c r="AS104" i="7"/>
  <c r="N95" i="7"/>
  <c r="AM94" i="7"/>
  <c r="AT94" i="7" s="1"/>
  <c r="G62" i="7"/>
  <c r="D62" i="7"/>
  <c r="E62" i="7"/>
  <c r="F62" i="7"/>
  <c r="AB63" i="18"/>
  <c r="AE58" i="18"/>
  <c r="H61" i="16"/>
  <c r="H61" i="14"/>
  <c r="AG56" i="18"/>
  <c r="X65" i="18"/>
  <c r="Y65" i="18" s="1"/>
  <c r="AD59" i="18"/>
  <c r="A65" i="29"/>
  <c r="B64" i="29"/>
  <c r="C64" i="29" s="1"/>
  <c r="G63" i="29"/>
  <c r="F63" i="29"/>
  <c r="A66" i="28"/>
  <c r="B65" i="28"/>
  <c r="C65" i="28" s="1"/>
  <c r="G64" i="28"/>
  <c r="F64" i="28"/>
  <c r="A66" i="27"/>
  <c r="B65" i="27"/>
  <c r="C65" i="27" s="1"/>
  <c r="G64" i="27"/>
  <c r="F64" i="27"/>
  <c r="A64" i="26"/>
  <c r="B63" i="26"/>
  <c r="C63" i="26" s="1"/>
  <c r="G62" i="26"/>
  <c r="F62" i="26"/>
  <c r="H61" i="19"/>
  <c r="F62" i="19"/>
  <c r="G62" i="19"/>
  <c r="D62" i="19"/>
  <c r="E62" i="19"/>
  <c r="B63" i="19"/>
  <c r="C63" i="19" s="1"/>
  <c r="A64" i="19"/>
  <c r="AK64" i="18"/>
  <c r="AJ65" i="18"/>
  <c r="BM65" i="18" s="1"/>
  <c r="U66" i="18"/>
  <c r="R67" i="18"/>
  <c r="S67" i="18" s="1"/>
  <c r="T67" i="18" s="1"/>
  <c r="W66" i="18"/>
  <c r="AC61" i="18"/>
  <c r="AF57" i="18"/>
  <c r="Z64" i="18"/>
  <c r="G62" i="24"/>
  <c r="F62" i="24"/>
  <c r="B63" i="24"/>
  <c r="C63" i="24" s="1"/>
  <c r="A64" i="24"/>
  <c r="E62" i="16"/>
  <c r="F62" i="16"/>
  <c r="G62" i="16"/>
  <c r="D62" i="16"/>
  <c r="B63" i="16"/>
  <c r="C63" i="16" s="1"/>
  <c r="A64" i="16"/>
  <c r="A64" i="14"/>
  <c r="B63" i="14"/>
  <c r="C63" i="14" s="1"/>
  <c r="D62" i="14"/>
  <c r="F62" i="14"/>
  <c r="E62" i="14"/>
  <c r="G62" i="14"/>
  <c r="G63" i="15"/>
  <c r="F63" i="15"/>
  <c r="A65" i="15"/>
  <c r="B64" i="15"/>
  <c r="C64" i="15" s="1"/>
  <c r="A64" i="7"/>
  <c r="H64" i="7" s="1"/>
  <c r="B63" i="7"/>
  <c r="C63" i="7" s="1"/>
  <c r="A67" i="18"/>
  <c r="C66" i="18"/>
  <c r="B66" i="18"/>
  <c r="R150" i="31" l="1"/>
  <c r="Q151" i="31"/>
  <c r="AH56" i="18"/>
  <c r="AF58" i="18"/>
  <c r="E121" i="33"/>
  <c r="D121" i="33"/>
  <c r="G121" i="33"/>
  <c r="F121" i="33"/>
  <c r="B125" i="32"/>
  <c r="C125" i="32" s="1"/>
  <c r="H125" i="32"/>
  <c r="A126" i="32"/>
  <c r="H122" i="31"/>
  <c r="A123" i="31"/>
  <c r="B122" i="31"/>
  <c r="C122" i="31" s="1"/>
  <c r="L194" i="31"/>
  <c r="O193" i="31"/>
  <c r="P193" i="31" s="1"/>
  <c r="F121" i="31"/>
  <c r="E121" i="31"/>
  <c r="D121" i="31"/>
  <c r="G121" i="31"/>
  <c r="L215" i="32"/>
  <c r="M214" i="32"/>
  <c r="N214" i="32" s="1"/>
  <c r="G124" i="32"/>
  <c r="F124" i="32"/>
  <c r="E124" i="32"/>
  <c r="D124" i="32"/>
  <c r="B122" i="33"/>
  <c r="C122" i="33" s="1"/>
  <c r="A123" i="33"/>
  <c r="H122" i="33"/>
  <c r="R106" i="7"/>
  <c r="AN105" i="7"/>
  <c r="AL106" i="7"/>
  <c r="AS105" i="7"/>
  <c r="Z111" i="7"/>
  <c r="AP110" i="7"/>
  <c r="V111" i="7"/>
  <c r="AO110" i="7"/>
  <c r="AD111" i="7"/>
  <c r="AQ110" i="7"/>
  <c r="AH106" i="7"/>
  <c r="AR105" i="7"/>
  <c r="N96" i="7"/>
  <c r="AM95" i="7"/>
  <c r="AT95" i="7" s="1"/>
  <c r="E63" i="7"/>
  <c r="F63" i="7"/>
  <c r="G63" i="7"/>
  <c r="D63" i="7"/>
  <c r="AE59" i="18"/>
  <c r="AF59" i="18" s="1"/>
  <c r="AD60" i="18"/>
  <c r="X66" i="18"/>
  <c r="Y66" i="18" s="1"/>
  <c r="H62" i="16"/>
  <c r="H62" i="14"/>
  <c r="A66" i="29"/>
  <c r="B65" i="29"/>
  <c r="C65" i="29" s="1"/>
  <c r="G64" i="29"/>
  <c r="F64" i="29"/>
  <c r="A67" i="28"/>
  <c r="B66" i="28"/>
  <c r="C66" i="28" s="1"/>
  <c r="G65" i="28"/>
  <c r="F65" i="28"/>
  <c r="A67" i="27"/>
  <c r="B66" i="27"/>
  <c r="C66" i="27" s="1"/>
  <c r="G65" i="27"/>
  <c r="F65" i="27"/>
  <c r="A65" i="26"/>
  <c r="B64" i="26"/>
  <c r="C64" i="26" s="1"/>
  <c r="G63" i="26"/>
  <c r="F63" i="26"/>
  <c r="H62" i="19"/>
  <c r="G63" i="19"/>
  <c r="F63" i="19"/>
  <c r="D63" i="19"/>
  <c r="E63" i="19"/>
  <c r="B64" i="19"/>
  <c r="C64" i="19" s="1"/>
  <c r="A65" i="19"/>
  <c r="AJ66" i="18"/>
  <c r="BM66" i="18" s="1"/>
  <c r="AK65" i="18"/>
  <c r="AA64" i="18"/>
  <c r="AB64" i="18" s="1"/>
  <c r="AG57" i="18"/>
  <c r="AC62" i="18"/>
  <c r="R68" i="18"/>
  <c r="S68" i="18" s="1"/>
  <c r="T68" i="18" s="1"/>
  <c r="U67" i="18"/>
  <c r="W67" i="18"/>
  <c r="Z65" i="18"/>
  <c r="G63" i="24"/>
  <c r="F63" i="24"/>
  <c r="B64" i="24"/>
  <c r="C64" i="24" s="1"/>
  <c r="A65" i="24"/>
  <c r="B64" i="16"/>
  <c r="C64" i="16" s="1"/>
  <c r="A65" i="16"/>
  <c r="F63" i="16"/>
  <c r="D63" i="16"/>
  <c r="E63" i="16"/>
  <c r="G63" i="16"/>
  <c r="A65" i="14"/>
  <c r="B64" i="14"/>
  <c r="C64" i="14" s="1"/>
  <c r="G63" i="14"/>
  <c r="E63" i="14"/>
  <c r="F63" i="14"/>
  <c r="D63" i="14"/>
  <c r="F64" i="15"/>
  <c r="G64" i="15"/>
  <c r="A66" i="15"/>
  <c r="B65" i="15"/>
  <c r="C65" i="15" s="1"/>
  <c r="A65" i="7"/>
  <c r="H65" i="7" s="1"/>
  <c r="B64" i="7"/>
  <c r="C64" i="7" s="1"/>
  <c r="C67" i="18"/>
  <c r="B67" i="18"/>
  <c r="A68" i="18"/>
  <c r="R151" i="31" l="1"/>
  <c r="Q152" i="31"/>
  <c r="AE60" i="18"/>
  <c r="AF60" i="18" s="1"/>
  <c r="B123" i="33"/>
  <c r="C123" i="33" s="1"/>
  <c r="H123" i="33"/>
  <c r="A124" i="33"/>
  <c r="D125" i="32"/>
  <c r="G125" i="32"/>
  <c r="F125" i="32"/>
  <c r="E125" i="32"/>
  <c r="O194" i="31"/>
  <c r="P194" i="31" s="1"/>
  <c r="L195" i="31"/>
  <c r="H126" i="32"/>
  <c r="A127" i="32"/>
  <c r="B126" i="32"/>
  <c r="C126" i="32" s="1"/>
  <c r="G122" i="31"/>
  <c r="F122" i="31"/>
  <c r="E122" i="31"/>
  <c r="D122" i="31"/>
  <c r="E122" i="33"/>
  <c r="D122" i="33"/>
  <c r="G122" i="33"/>
  <c r="F122" i="33"/>
  <c r="M215" i="32"/>
  <c r="N215" i="32" s="1"/>
  <c r="L216" i="32"/>
  <c r="B123" i="31"/>
  <c r="C123" i="31" s="1"/>
  <c r="H123" i="31"/>
  <c r="A124" i="31"/>
  <c r="Z112" i="7"/>
  <c r="AP111" i="7"/>
  <c r="AH107" i="7"/>
  <c r="AR106" i="7"/>
  <c r="AL107" i="7"/>
  <c r="AS106" i="7"/>
  <c r="V112" i="7"/>
  <c r="AO111" i="7"/>
  <c r="AD112" i="7"/>
  <c r="AQ111" i="7"/>
  <c r="R107" i="7"/>
  <c r="AN106" i="7"/>
  <c r="N97" i="7"/>
  <c r="AM96" i="7"/>
  <c r="AT96" i="7" s="1"/>
  <c r="D64" i="7"/>
  <c r="E64" i="7"/>
  <c r="G64" i="7"/>
  <c r="F64" i="7"/>
  <c r="AA65" i="18"/>
  <c r="AB65" i="18" s="1"/>
  <c r="AD61" i="18"/>
  <c r="H63" i="16"/>
  <c r="H63" i="14"/>
  <c r="X67" i="18"/>
  <c r="Y67" i="18" s="1"/>
  <c r="A67" i="29"/>
  <c r="B66" i="29"/>
  <c r="C66" i="29" s="1"/>
  <c r="G65" i="29"/>
  <c r="F65" i="29"/>
  <c r="A68" i="28"/>
  <c r="B67" i="28"/>
  <c r="C67" i="28" s="1"/>
  <c r="G66" i="28"/>
  <c r="F66" i="28"/>
  <c r="A68" i="27"/>
  <c r="B67" i="27"/>
  <c r="C67" i="27" s="1"/>
  <c r="G66" i="27"/>
  <c r="F66" i="27"/>
  <c r="A66" i="26"/>
  <c r="B65" i="26"/>
  <c r="C65" i="26" s="1"/>
  <c r="G64" i="26"/>
  <c r="F64" i="26"/>
  <c r="H63" i="19"/>
  <c r="G64" i="19"/>
  <c r="F64" i="19"/>
  <c r="D64" i="19"/>
  <c r="E64" i="19"/>
  <c r="B65" i="19"/>
  <c r="C65" i="19" s="1"/>
  <c r="A66" i="19"/>
  <c r="AJ67" i="18"/>
  <c r="BM67" i="18" s="1"/>
  <c r="AK66" i="18"/>
  <c r="Z66" i="18"/>
  <c r="R69" i="18"/>
  <c r="S69" i="18" s="1"/>
  <c r="T69" i="18" s="1"/>
  <c r="U68" i="18"/>
  <c r="W68" i="18"/>
  <c r="AH57" i="18"/>
  <c r="AC63" i="18"/>
  <c r="AC64" i="18" s="1"/>
  <c r="AG58" i="18"/>
  <c r="G64" i="24"/>
  <c r="F64" i="24"/>
  <c r="B65" i="24"/>
  <c r="C65" i="24" s="1"/>
  <c r="A66" i="24"/>
  <c r="E64" i="16"/>
  <c r="G64" i="16"/>
  <c r="D64" i="16"/>
  <c r="F64" i="16"/>
  <c r="B65" i="16"/>
  <c r="C65" i="16" s="1"/>
  <c r="A66" i="16"/>
  <c r="A66" i="14"/>
  <c r="B65" i="14"/>
  <c r="C65" i="14" s="1"/>
  <c r="D64" i="14"/>
  <c r="F64" i="14"/>
  <c r="E64" i="14"/>
  <c r="G64" i="14"/>
  <c r="A67" i="15"/>
  <c r="B66" i="15"/>
  <c r="C66" i="15" s="1"/>
  <c r="F65" i="15"/>
  <c r="G65" i="15"/>
  <c r="A66" i="7"/>
  <c r="H66" i="7" s="1"/>
  <c r="B65" i="7"/>
  <c r="C65" i="7" s="1"/>
  <c r="A69" i="18"/>
  <c r="C68" i="18"/>
  <c r="B68" i="18"/>
  <c r="R152" i="31" l="1"/>
  <c r="Q153" i="31"/>
  <c r="AE61" i="18"/>
  <c r="AF61" i="18" s="1"/>
  <c r="G126" i="32"/>
  <c r="F126" i="32"/>
  <c r="E126" i="32"/>
  <c r="D126" i="32"/>
  <c r="G123" i="31"/>
  <c r="F123" i="31"/>
  <c r="E123" i="31"/>
  <c r="D123" i="31"/>
  <c r="L217" i="32"/>
  <c r="M216" i="32"/>
  <c r="N216" i="32" s="1"/>
  <c r="B127" i="32"/>
  <c r="C127" i="32" s="1"/>
  <c r="A128" i="32"/>
  <c r="H127" i="32"/>
  <c r="B124" i="33"/>
  <c r="C124" i="33" s="1"/>
  <c r="A125" i="33"/>
  <c r="H124" i="33"/>
  <c r="B124" i="31"/>
  <c r="C124" i="31" s="1"/>
  <c r="H124" i="31"/>
  <c r="A125" i="31"/>
  <c r="O195" i="31"/>
  <c r="P195" i="31" s="1"/>
  <c r="L196" i="31"/>
  <c r="E123" i="33"/>
  <c r="D123" i="33"/>
  <c r="G123" i="33"/>
  <c r="F123" i="33"/>
  <c r="V113" i="7"/>
  <c r="AO112" i="7"/>
  <c r="R108" i="7"/>
  <c r="AN107" i="7"/>
  <c r="AH108" i="7"/>
  <c r="AR107" i="7"/>
  <c r="AL108" i="7"/>
  <c r="AS107" i="7"/>
  <c r="AD113" i="7"/>
  <c r="AQ112" i="7"/>
  <c r="Z113" i="7"/>
  <c r="AP112" i="7"/>
  <c r="N98" i="7"/>
  <c r="AM97" i="7"/>
  <c r="AT97" i="7" s="1"/>
  <c r="E65" i="7"/>
  <c r="F65" i="7"/>
  <c r="G65" i="7"/>
  <c r="D65" i="7"/>
  <c r="AD62" i="18"/>
  <c r="AD63" i="18" s="1"/>
  <c r="AD64" i="18" s="1"/>
  <c r="H64" i="16"/>
  <c r="Z67" i="18"/>
  <c r="H64" i="14"/>
  <c r="AA66" i="18"/>
  <c r="AB66" i="18" s="1"/>
  <c r="A68" i="29"/>
  <c r="B67" i="29"/>
  <c r="C67" i="29" s="1"/>
  <c r="G66" i="29"/>
  <c r="F66" i="29"/>
  <c r="A69" i="28"/>
  <c r="B68" i="28"/>
  <c r="C68" i="28" s="1"/>
  <c r="G67" i="28"/>
  <c r="F67" i="28"/>
  <c r="A69" i="27"/>
  <c r="B68" i="27"/>
  <c r="C68" i="27" s="1"/>
  <c r="G67" i="27"/>
  <c r="F67" i="27"/>
  <c r="A67" i="26"/>
  <c r="B66" i="26"/>
  <c r="C66" i="26" s="1"/>
  <c r="G65" i="26"/>
  <c r="F65" i="26"/>
  <c r="G65" i="19"/>
  <c r="F65" i="19"/>
  <c r="D65" i="19"/>
  <c r="E65" i="19"/>
  <c r="B66" i="19"/>
  <c r="C66" i="19" s="1"/>
  <c r="A67" i="19"/>
  <c r="H64" i="19"/>
  <c r="AJ68" i="18"/>
  <c r="BM68" i="18" s="1"/>
  <c r="AK67" i="18"/>
  <c r="AH58" i="18"/>
  <c r="AC65" i="18"/>
  <c r="X68" i="18"/>
  <c r="Y68" i="18" s="1"/>
  <c r="R70" i="18"/>
  <c r="S70" i="18" s="1"/>
  <c r="T70" i="18" s="1"/>
  <c r="U69" i="18"/>
  <c r="W69" i="18"/>
  <c r="AG59" i="18"/>
  <c r="F65" i="24"/>
  <c r="G65" i="24"/>
  <c r="B66" i="24"/>
  <c r="C66" i="24" s="1"/>
  <c r="A67" i="24"/>
  <c r="B66" i="16"/>
  <c r="C66" i="16" s="1"/>
  <c r="A67" i="16"/>
  <c r="G65" i="16"/>
  <c r="E65" i="16"/>
  <c r="F65" i="16"/>
  <c r="D65" i="16"/>
  <c r="A67" i="14"/>
  <c r="B66" i="14"/>
  <c r="C66" i="14" s="1"/>
  <c r="G65" i="14"/>
  <c r="E65" i="14"/>
  <c r="F65" i="14"/>
  <c r="D65" i="14"/>
  <c r="A68" i="15"/>
  <c r="B67" i="15"/>
  <c r="C67" i="15" s="1"/>
  <c r="G66" i="15"/>
  <c r="F66" i="15"/>
  <c r="B66" i="7"/>
  <c r="C66" i="7" s="1"/>
  <c r="A67" i="7"/>
  <c r="H67" i="7" s="1"/>
  <c r="A70" i="18"/>
  <c r="B69" i="18"/>
  <c r="C69" i="18"/>
  <c r="R153" i="31" l="1"/>
  <c r="Q154" i="31"/>
  <c r="AE62" i="18"/>
  <c r="AF62" i="18" s="1"/>
  <c r="H128" i="32"/>
  <c r="A129" i="32"/>
  <c r="B128" i="32"/>
  <c r="C128" i="32" s="1"/>
  <c r="B125" i="31"/>
  <c r="C125" i="31" s="1"/>
  <c r="A126" i="31"/>
  <c r="H125" i="31"/>
  <c r="D127" i="32"/>
  <c r="F127" i="32"/>
  <c r="E127" i="32"/>
  <c r="G127" i="32"/>
  <c r="E124" i="33"/>
  <c r="D124" i="33"/>
  <c r="G124" i="33"/>
  <c r="F124" i="33"/>
  <c r="L197" i="31"/>
  <c r="O196" i="31"/>
  <c r="P196" i="31" s="1"/>
  <c r="B125" i="33"/>
  <c r="C125" i="33" s="1"/>
  <c r="H125" i="33"/>
  <c r="A126" i="33"/>
  <c r="D124" i="31"/>
  <c r="G124" i="31"/>
  <c r="F124" i="31"/>
  <c r="E124" i="31"/>
  <c r="M217" i="32"/>
  <c r="N217" i="32" s="1"/>
  <c r="L218" i="32"/>
  <c r="AL109" i="7"/>
  <c r="AS108" i="7"/>
  <c r="Z114" i="7"/>
  <c r="AP114" i="7" s="1"/>
  <c r="AP113" i="7"/>
  <c r="R109" i="7"/>
  <c r="AN108" i="7"/>
  <c r="AH109" i="7"/>
  <c r="AR108" i="7"/>
  <c r="AD114" i="7"/>
  <c r="AQ114" i="7" s="1"/>
  <c r="AQ113" i="7"/>
  <c r="V114" i="7"/>
  <c r="AO114" i="7" s="1"/>
  <c r="AO113" i="7"/>
  <c r="N99" i="7"/>
  <c r="AM98" i="7"/>
  <c r="AT98" i="7" s="1"/>
  <c r="E66" i="7"/>
  <c r="G66" i="7"/>
  <c r="F66" i="7"/>
  <c r="D66" i="7"/>
  <c r="AA67" i="18"/>
  <c r="AB67" i="18" s="1"/>
  <c r="H65" i="16"/>
  <c r="H65" i="14"/>
  <c r="A69" i="29"/>
  <c r="B68" i="29"/>
  <c r="C68" i="29" s="1"/>
  <c r="G67" i="29"/>
  <c r="F67" i="29"/>
  <c r="A70" i="28"/>
  <c r="B69" i="28"/>
  <c r="C69" i="28" s="1"/>
  <c r="G68" i="28"/>
  <c r="F68" i="28"/>
  <c r="A70" i="27"/>
  <c r="B69" i="27"/>
  <c r="C69" i="27" s="1"/>
  <c r="G68" i="27"/>
  <c r="F68" i="27"/>
  <c r="A68" i="26"/>
  <c r="B67" i="26"/>
  <c r="C67" i="26" s="1"/>
  <c r="G66" i="26"/>
  <c r="F66" i="26"/>
  <c r="H65" i="19"/>
  <c r="G66" i="19"/>
  <c r="F66" i="19"/>
  <c r="D66" i="19"/>
  <c r="E66" i="19"/>
  <c r="B67" i="19"/>
  <c r="C67" i="19" s="1"/>
  <c r="A68" i="19"/>
  <c r="AJ69" i="18"/>
  <c r="BM69" i="18" s="1"/>
  <c r="AK68" i="18"/>
  <c r="X69" i="18"/>
  <c r="Y69" i="18" s="1"/>
  <c r="U70" i="18"/>
  <c r="W70" i="18"/>
  <c r="R71" i="18"/>
  <c r="S71" i="18" s="1"/>
  <c r="T71" i="18" s="1"/>
  <c r="AG60" i="18"/>
  <c r="AG61" i="18" s="1"/>
  <c r="AH59" i="18"/>
  <c r="Z68" i="18"/>
  <c r="AD65" i="18"/>
  <c r="AC66" i="18"/>
  <c r="B67" i="24"/>
  <c r="C67" i="24" s="1"/>
  <c r="A68" i="24"/>
  <c r="G66" i="24"/>
  <c r="F66" i="24"/>
  <c r="D66" i="16"/>
  <c r="F66" i="16"/>
  <c r="E66" i="16"/>
  <c r="G66" i="16"/>
  <c r="B67" i="16"/>
  <c r="C67" i="16" s="1"/>
  <c r="A68" i="16"/>
  <c r="A68" i="14"/>
  <c r="B67" i="14"/>
  <c r="C67" i="14" s="1"/>
  <c r="D66" i="14"/>
  <c r="F66" i="14"/>
  <c r="E66" i="14"/>
  <c r="G66" i="14"/>
  <c r="A69" i="15"/>
  <c r="B68" i="15"/>
  <c r="C68" i="15" s="1"/>
  <c r="F67" i="15"/>
  <c r="G67" i="15"/>
  <c r="A68" i="7"/>
  <c r="H68" i="7" s="1"/>
  <c r="B67" i="7"/>
  <c r="C67" i="7" s="1"/>
  <c r="A71" i="18"/>
  <c r="C70" i="18"/>
  <c r="B70" i="18"/>
  <c r="R154" i="31" l="1"/>
  <c r="Q155" i="31"/>
  <c r="AE63" i="18"/>
  <c r="AE64" i="18" s="1"/>
  <c r="H126" i="31"/>
  <c r="A127" i="31"/>
  <c r="B126" i="31"/>
  <c r="C126" i="31" s="1"/>
  <c r="F125" i="31"/>
  <c r="E125" i="31"/>
  <c r="D125" i="31"/>
  <c r="G125" i="31"/>
  <c r="B126" i="33"/>
  <c r="C126" i="33" s="1"/>
  <c r="A127" i="33"/>
  <c r="H126" i="33"/>
  <c r="G128" i="32"/>
  <c r="F128" i="32"/>
  <c r="E128" i="32"/>
  <c r="D128" i="32"/>
  <c r="L198" i="31"/>
  <c r="O197" i="31"/>
  <c r="P197" i="31" s="1"/>
  <c r="B129" i="32"/>
  <c r="C129" i="32" s="1"/>
  <c r="H129" i="32"/>
  <c r="A130" i="32"/>
  <c r="L219" i="32"/>
  <c r="M218" i="32"/>
  <c r="N218" i="32" s="1"/>
  <c r="E125" i="33"/>
  <c r="D125" i="33"/>
  <c r="G125" i="33"/>
  <c r="F125" i="33"/>
  <c r="Z69" i="18"/>
  <c r="AH110" i="7"/>
  <c r="AR109" i="7"/>
  <c r="R110" i="7"/>
  <c r="AN109" i="7"/>
  <c r="AL110" i="7"/>
  <c r="AS109" i="7"/>
  <c r="N100" i="7"/>
  <c r="AM99" i="7"/>
  <c r="AT99" i="7" s="1"/>
  <c r="E67" i="7"/>
  <c r="G67" i="7"/>
  <c r="F67" i="7"/>
  <c r="D67" i="7"/>
  <c r="H66" i="16"/>
  <c r="H66" i="14"/>
  <c r="A70" i="29"/>
  <c r="B69" i="29"/>
  <c r="C69" i="29" s="1"/>
  <c r="G68" i="29"/>
  <c r="F68" i="29"/>
  <c r="A71" i="28"/>
  <c r="B70" i="28"/>
  <c r="C70" i="28" s="1"/>
  <c r="G69" i="28"/>
  <c r="F69" i="28"/>
  <c r="A71" i="27"/>
  <c r="B70" i="27"/>
  <c r="C70" i="27" s="1"/>
  <c r="G69" i="27"/>
  <c r="F69" i="27"/>
  <c r="A69" i="26"/>
  <c r="B68" i="26"/>
  <c r="C68" i="26" s="1"/>
  <c r="G67" i="26"/>
  <c r="F67" i="26"/>
  <c r="H66" i="19"/>
  <c r="F67" i="19"/>
  <c r="G67" i="19"/>
  <c r="D67" i="19"/>
  <c r="E67" i="19"/>
  <c r="B68" i="19"/>
  <c r="C68" i="19" s="1"/>
  <c r="A69" i="19"/>
  <c r="AJ70" i="18"/>
  <c r="BM70" i="18" s="1"/>
  <c r="AK69" i="18"/>
  <c r="AA68" i="18"/>
  <c r="AB68" i="18" s="1"/>
  <c r="AG62" i="18"/>
  <c r="AH60" i="18"/>
  <c r="AH61" i="18" s="1"/>
  <c r="X70" i="18"/>
  <c r="Y70" i="18" s="1"/>
  <c r="AD66" i="18"/>
  <c r="W71" i="18"/>
  <c r="R72" i="18"/>
  <c r="S72" i="18" s="1"/>
  <c r="T72" i="18" s="1"/>
  <c r="U71" i="18"/>
  <c r="AC67" i="18"/>
  <c r="G67" i="24"/>
  <c r="F67" i="24"/>
  <c r="B68" i="24"/>
  <c r="C68" i="24" s="1"/>
  <c r="A69" i="24"/>
  <c r="E67" i="16"/>
  <c r="G67" i="16"/>
  <c r="D67" i="16"/>
  <c r="F67" i="16"/>
  <c r="B68" i="16"/>
  <c r="C68" i="16" s="1"/>
  <c r="A69" i="16"/>
  <c r="E67" i="14"/>
  <c r="G67" i="14"/>
  <c r="D67" i="14"/>
  <c r="F67" i="14"/>
  <c r="A69" i="14"/>
  <c r="B68" i="14"/>
  <c r="C68" i="14" s="1"/>
  <c r="B69" i="15"/>
  <c r="C69" i="15" s="1"/>
  <c r="A70" i="15"/>
  <c r="G68" i="15"/>
  <c r="F68" i="15"/>
  <c r="A69" i="7"/>
  <c r="H69" i="7" s="1"/>
  <c r="B68" i="7"/>
  <c r="C68" i="7" s="1"/>
  <c r="C71" i="18"/>
  <c r="B71" i="18"/>
  <c r="A72" i="18"/>
  <c r="R155" i="31" l="1"/>
  <c r="Q156" i="31"/>
  <c r="AF63" i="18"/>
  <c r="AF64" i="18" s="1"/>
  <c r="AF65" i="18" s="1"/>
  <c r="AE65" i="18"/>
  <c r="AE66" i="18" s="1"/>
  <c r="O198" i="31"/>
  <c r="P198" i="31" s="1"/>
  <c r="L199" i="31"/>
  <c r="M219" i="32"/>
  <c r="N219" i="32" s="1"/>
  <c r="L220" i="32"/>
  <c r="H130" i="32"/>
  <c r="A131" i="32"/>
  <c r="B130" i="32"/>
  <c r="C130" i="32" s="1"/>
  <c r="G126" i="31"/>
  <c r="F126" i="31"/>
  <c r="E126" i="31"/>
  <c r="D126" i="31"/>
  <c r="E126" i="33"/>
  <c r="D126" i="33"/>
  <c r="G126" i="33"/>
  <c r="F126" i="33"/>
  <c r="B127" i="31"/>
  <c r="C127" i="31" s="1"/>
  <c r="H127" i="31"/>
  <c r="A128" i="31"/>
  <c r="D129" i="32"/>
  <c r="G129" i="32"/>
  <c r="F129" i="32"/>
  <c r="E129" i="32"/>
  <c r="B127" i="33"/>
  <c r="C127" i="33" s="1"/>
  <c r="H127" i="33"/>
  <c r="A128" i="33"/>
  <c r="X71" i="18"/>
  <c r="Y71" i="18" s="1"/>
  <c r="R111" i="7"/>
  <c r="AN110" i="7"/>
  <c r="AL111" i="7"/>
  <c r="AS110" i="7"/>
  <c r="AH111" i="7"/>
  <c r="AR110" i="7"/>
  <c r="N101" i="7"/>
  <c r="AM100" i="7"/>
  <c r="AT100" i="7" s="1"/>
  <c r="E68" i="7"/>
  <c r="D68" i="7"/>
  <c r="F68" i="7"/>
  <c r="G68" i="7"/>
  <c r="H67" i="16"/>
  <c r="H67" i="14"/>
  <c r="AA69" i="18"/>
  <c r="AB69" i="18" s="1"/>
  <c r="A71" i="29"/>
  <c r="B70" i="29"/>
  <c r="C70" i="29" s="1"/>
  <c r="G69" i="29"/>
  <c r="F69" i="29"/>
  <c r="A72" i="28"/>
  <c r="B71" i="28"/>
  <c r="C71" i="28" s="1"/>
  <c r="G70" i="28"/>
  <c r="F70" i="28"/>
  <c r="A72" i="27"/>
  <c r="B71" i="27"/>
  <c r="C71" i="27" s="1"/>
  <c r="G70" i="27"/>
  <c r="F70" i="27"/>
  <c r="A70" i="26"/>
  <c r="B69" i="26"/>
  <c r="C69" i="26" s="1"/>
  <c r="G68" i="26"/>
  <c r="F68" i="26"/>
  <c r="F68" i="19"/>
  <c r="G68" i="19"/>
  <c r="D68" i="19"/>
  <c r="E68" i="19"/>
  <c r="H67" i="19"/>
  <c r="B69" i="19"/>
  <c r="C69" i="19" s="1"/>
  <c r="A70" i="19"/>
  <c r="AK70" i="18"/>
  <c r="AJ71" i="18"/>
  <c r="BM71" i="18" s="1"/>
  <c r="R73" i="18"/>
  <c r="S73" i="18" s="1"/>
  <c r="T73" i="18" s="1"/>
  <c r="U72" i="18"/>
  <c r="W72" i="18"/>
  <c r="AH62" i="18"/>
  <c r="AD67" i="18"/>
  <c r="AC68" i="18"/>
  <c r="Z70" i="18"/>
  <c r="F68" i="24"/>
  <c r="G68" i="24"/>
  <c r="B69" i="24"/>
  <c r="C69" i="24" s="1"/>
  <c r="A70" i="24"/>
  <c r="B69" i="16"/>
  <c r="C69" i="16" s="1"/>
  <c r="A70" i="16"/>
  <c r="G68" i="16"/>
  <c r="E68" i="16"/>
  <c r="F68" i="16"/>
  <c r="D68" i="16"/>
  <c r="A70" i="14"/>
  <c r="B69" i="14"/>
  <c r="C69" i="14" s="1"/>
  <c r="F68" i="14"/>
  <c r="D68" i="14"/>
  <c r="G68" i="14"/>
  <c r="E68" i="14"/>
  <c r="G69" i="15"/>
  <c r="F69" i="15"/>
  <c r="A71" i="15"/>
  <c r="B70" i="15"/>
  <c r="C70" i="15" s="1"/>
  <c r="A70" i="7"/>
  <c r="H70" i="7" s="1"/>
  <c r="B69" i="7"/>
  <c r="C69" i="7" s="1"/>
  <c r="A73" i="18"/>
  <c r="C72" i="18"/>
  <c r="B72" i="18"/>
  <c r="R156" i="31" l="1"/>
  <c r="Q157" i="31"/>
  <c r="AG63" i="18"/>
  <c r="AG64" i="18" s="1"/>
  <c r="L221" i="32"/>
  <c r="M220" i="32"/>
  <c r="N220" i="32" s="1"/>
  <c r="G130" i="32"/>
  <c r="F130" i="32"/>
  <c r="E130" i="32"/>
  <c r="D130" i="32"/>
  <c r="G127" i="31"/>
  <c r="D127" i="31"/>
  <c r="E127" i="31"/>
  <c r="F127" i="31"/>
  <c r="B128" i="31"/>
  <c r="C128" i="31" s="1"/>
  <c r="A129" i="31"/>
  <c r="H128" i="31"/>
  <c r="L200" i="31"/>
  <c r="O199" i="31"/>
  <c r="P199" i="31" s="1"/>
  <c r="E127" i="33"/>
  <c r="D127" i="33"/>
  <c r="G127" i="33"/>
  <c r="F127" i="33"/>
  <c r="B131" i="32"/>
  <c r="C131" i="32" s="1"/>
  <c r="A132" i="32"/>
  <c r="H131" i="32"/>
  <c r="B128" i="33"/>
  <c r="C128" i="33" s="1"/>
  <c r="A129" i="33"/>
  <c r="H128" i="33"/>
  <c r="AL112" i="7"/>
  <c r="AS111" i="7"/>
  <c r="AH112" i="7"/>
  <c r="AR111" i="7"/>
  <c r="R112" i="7"/>
  <c r="AN111" i="7"/>
  <c r="N102" i="7"/>
  <c r="AM101" i="7"/>
  <c r="AT101" i="7" s="1"/>
  <c r="AA70" i="18"/>
  <c r="AB70" i="18" s="1"/>
  <c r="E69" i="7"/>
  <c r="F69" i="7"/>
  <c r="G69" i="7"/>
  <c r="D69" i="7"/>
  <c r="AC69" i="18"/>
  <c r="H68" i="16"/>
  <c r="H68" i="14"/>
  <c r="H68" i="19"/>
  <c r="A72" i="29"/>
  <c r="B71" i="29"/>
  <c r="C71" i="29" s="1"/>
  <c r="G70" i="29"/>
  <c r="F70" i="29"/>
  <c r="A73" i="28"/>
  <c r="B72" i="28"/>
  <c r="C72" i="28" s="1"/>
  <c r="G71" i="28"/>
  <c r="F71" i="28"/>
  <c r="A73" i="27"/>
  <c r="B72" i="27"/>
  <c r="C72" i="27" s="1"/>
  <c r="G71" i="27"/>
  <c r="F71" i="27"/>
  <c r="A71" i="26"/>
  <c r="B70" i="26"/>
  <c r="C70" i="26" s="1"/>
  <c r="G69" i="26"/>
  <c r="F69" i="26"/>
  <c r="B70" i="19"/>
  <c r="C70" i="19" s="1"/>
  <c r="A71" i="19"/>
  <c r="F69" i="19"/>
  <c r="G69" i="19"/>
  <c r="D69" i="19"/>
  <c r="E69" i="19"/>
  <c r="AK71" i="18"/>
  <c r="AJ72" i="18"/>
  <c r="BM72" i="18" s="1"/>
  <c r="AD68" i="18"/>
  <c r="X72" i="18"/>
  <c r="AF66" i="18"/>
  <c r="Z71" i="18"/>
  <c r="AE67" i="18"/>
  <c r="R74" i="18"/>
  <c r="S74" i="18" s="1"/>
  <c r="T74" i="18" s="1"/>
  <c r="U73" i="18"/>
  <c r="W73" i="18"/>
  <c r="G69" i="24"/>
  <c r="F69" i="24"/>
  <c r="B70" i="24"/>
  <c r="C70" i="24" s="1"/>
  <c r="A71" i="24"/>
  <c r="B70" i="16"/>
  <c r="C70" i="16" s="1"/>
  <c r="A71" i="16"/>
  <c r="E69" i="16"/>
  <c r="G69" i="16"/>
  <c r="F69" i="16"/>
  <c r="D69" i="16"/>
  <c r="A71" i="14"/>
  <c r="B70" i="14"/>
  <c r="C70" i="14" s="1"/>
  <c r="E69" i="14"/>
  <c r="G69" i="14"/>
  <c r="D69" i="14"/>
  <c r="F69" i="14"/>
  <c r="A72" i="15"/>
  <c r="B71" i="15"/>
  <c r="C71" i="15" s="1"/>
  <c r="G70" i="15"/>
  <c r="F70" i="15"/>
  <c r="B70" i="7"/>
  <c r="C70" i="7" s="1"/>
  <c r="A71" i="7"/>
  <c r="H71" i="7" s="1"/>
  <c r="A74" i="18"/>
  <c r="B73" i="18"/>
  <c r="C73" i="18"/>
  <c r="R157" i="31" l="1"/>
  <c r="Q158" i="31"/>
  <c r="AH63" i="18"/>
  <c r="AH64" i="18" s="1"/>
  <c r="AG65" i="18"/>
  <c r="AA71" i="18"/>
  <c r="AB71" i="18" s="1"/>
  <c r="D131" i="32"/>
  <c r="F131" i="32"/>
  <c r="G131" i="32"/>
  <c r="E131" i="32"/>
  <c r="B129" i="31"/>
  <c r="C129" i="31" s="1"/>
  <c r="H129" i="31"/>
  <c r="A130" i="31"/>
  <c r="H132" i="32"/>
  <c r="A133" i="32"/>
  <c r="B132" i="32"/>
  <c r="C132" i="32" s="1"/>
  <c r="D128" i="31"/>
  <c r="F128" i="31"/>
  <c r="E128" i="31"/>
  <c r="G128" i="31"/>
  <c r="B129" i="33"/>
  <c r="C129" i="33" s="1"/>
  <c r="H129" i="33"/>
  <c r="A130" i="33"/>
  <c r="E128" i="33"/>
  <c r="D128" i="33"/>
  <c r="G128" i="33"/>
  <c r="F128" i="33"/>
  <c r="L201" i="31"/>
  <c r="O200" i="31"/>
  <c r="P200" i="31" s="1"/>
  <c r="M221" i="32"/>
  <c r="N221" i="32" s="1"/>
  <c r="L222" i="32"/>
  <c r="AH113" i="7"/>
  <c r="AR112" i="7"/>
  <c r="R113" i="7"/>
  <c r="AN112" i="7"/>
  <c r="AL113" i="7"/>
  <c r="AS112" i="7"/>
  <c r="N103" i="7"/>
  <c r="AM102" i="7"/>
  <c r="AT102" i="7" s="1"/>
  <c r="E70" i="7"/>
  <c r="G70" i="7"/>
  <c r="F70" i="7"/>
  <c r="D70" i="7"/>
  <c r="AD69" i="18"/>
  <c r="AC70" i="18"/>
  <c r="AD70" i="18" s="1"/>
  <c r="X73" i="18"/>
  <c r="H69" i="16"/>
  <c r="H69" i="14"/>
  <c r="H69" i="19"/>
  <c r="A73" i="29"/>
  <c r="B72" i="29"/>
  <c r="C72" i="29" s="1"/>
  <c r="G71" i="29"/>
  <c r="F71" i="29"/>
  <c r="A74" i="28"/>
  <c r="B73" i="28"/>
  <c r="C73" i="28" s="1"/>
  <c r="G72" i="28"/>
  <c r="F72" i="28"/>
  <c r="A74" i="27"/>
  <c r="B73" i="27"/>
  <c r="C73" i="27" s="1"/>
  <c r="G72" i="27"/>
  <c r="F72" i="27"/>
  <c r="A72" i="26"/>
  <c r="B71" i="26"/>
  <c r="C71" i="26" s="1"/>
  <c r="G70" i="26"/>
  <c r="F70" i="26"/>
  <c r="F70" i="19"/>
  <c r="G70" i="19"/>
  <c r="D70" i="19"/>
  <c r="E70" i="19"/>
  <c r="B71" i="19"/>
  <c r="C71" i="19" s="1"/>
  <c r="A72" i="19"/>
  <c r="AJ73" i="18"/>
  <c r="BM73" i="18" s="1"/>
  <c r="AK72" i="18"/>
  <c r="R75" i="18"/>
  <c r="S75" i="18" s="1"/>
  <c r="T75" i="18" s="1"/>
  <c r="U74" i="18"/>
  <c r="W74" i="18"/>
  <c r="AF67" i="18"/>
  <c r="AG66" i="18"/>
  <c r="AE68" i="18"/>
  <c r="Y72" i="18"/>
  <c r="G70" i="24"/>
  <c r="F70" i="24"/>
  <c r="B71" i="24"/>
  <c r="C71" i="24" s="1"/>
  <c r="A72" i="24"/>
  <c r="B71" i="16"/>
  <c r="C71" i="16" s="1"/>
  <c r="A72" i="16"/>
  <c r="E70" i="16"/>
  <c r="G70" i="16"/>
  <c r="D70" i="16"/>
  <c r="F70" i="16"/>
  <c r="A72" i="14"/>
  <c r="B71" i="14"/>
  <c r="C71" i="14" s="1"/>
  <c r="D70" i="14"/>
  <c r="F70" i="14"/>
  <c r="E70" i="14"/>
  <c r="G70" i="14"/>
  <c r="A73" i="15"/>
  <c r="B72" i="15"/>
  <c r="C72" i="15" s="1"/>
  <c r="G71" i="15"/>
  <c r="F71" i="15"/>
  <c r="A72" i="7"/>
  <c r="H72" i="7" s="1"/>
  <c r="B71" i="7"/>
  <c r="C71" i="7" s="1"/>
  <c r="A75" i="18"/>
  <c r="C74" i="18"/>
  <c r="B74" i="18"/>
  <c r="R158" i="31" l="1"/>
  <c r="Q159" i="31"/>
  <c r="AH65" i="18"/>
  <c r="AH66" i="18" s="1"/>
  <c r="F129" i="31"/>
  <c r="E129" i="31"/>
  <c r="D129" i="31"/>
  <c r="G129" i="31"/>
  <c r="H130" i="31"/>
  <c r="A131" i="31"/>
  <c r="B130" i="31"/>
  <c r="C130" i="31" s="1"/>
  <c r="O201" i="31"/>
  <c r="P201" i="31" s="1"/>
  <c r="L202" i="31"/>
  <c r="G132" i="32"/>
  <c r="F132" i="32"/>
  <c r="E132" i="32"/>
  <c r="D132" i="32"/>
  <c r="E129" i="33"/>
  <c r="D129" i="33"/>
  <c r="G129" i="33"/>
  <c r="F129" i="33"/>
  <c r="L223" i="32"/>
  <c r="M222" i="32"/>
  <c r="N222" i="32" s="1"/>
  <c r="B130" i="33"/>
  <c r="C130" i="33" s="1"/>
  <c r="A131" i="33"/>
  <c r="H130" i="33"/>
  <c r="B133" i="32"/>
  <c r="C133" i="32" s="1"/>
  <c r="H133" i="32"/>
  <c r="A134" i="32"/>
  <c r="AE69" i="18"/>
  <c r="AE70" i="18" s="1"/>
  <c r="AL114" i="7"/>
  <c r="AS114" i="7" s="1"/>
  <c r="AS113" i="7"/>
  <c r="R114" i="7"/>
  <c r="AN114" i="7" s="1"/>
  <c r="AN113" i="7"/>
  <c r="AH114" i="7"/>
  <c r="AR114" i="7" s="1"/>
  <c r="AR113" i="7"/>
  <c r="N104" i="7"/>
  <c r="AM103" i="7"/>
  <c r="AT103" i="7" s="1"/>
  <c r="F71" i="7"/>
  <c r="E71" i="7"/>
  <c r="G71" i="7"/>
  <c r="D71" i="7"/>
  <c r="AC71" i="18"/>
  <c r="AD71" i="18" s="1"/>
  <c r="X74" i="18"/>
  <c r="H70" i="16"/>
  <c r="H70" i="14"/>
  <c r="A74" i="29"/>
  <c r="B73" i="29"/>
  <c r="C73" i="29" s="1"/>
  <c r="G72" i="29"/>
  <c r="F72" i="29"/>
  <c r="A75" i="28"/>
  <c r="B74" i="28"/>
  <c r="C74" i="28" s="1"/>
  <c r="G73" i="28"/>
  <c r="F73" i="28"/>
  <c r="A75" i="27"/>
  <c r="B74" i="27"/>
  <c r="C74" i="27" s="1"/>
  <c r="G73" i="27"/>
  <c r="F73" i="27"/>
  <c r="A73" i="26"/>
  <c r="B72" i="26"/>
  <c r="C72" i="26" s="1"/>
  <c r="G71" i="26"/>
  <c r="F71" i="26"/>
  <c r="F71" i="19"/>
  <c r="G71" i="19"/>
  <c r="D71" i="19"/>
  <c r="B72" i="19"/>
  <c r="C72" i="19" s="1"/>
  <c r="A73" i="19"/>
  <c r="H70" i="19"/>
  <c r="AJ74" i="18"/>
  <c r="BM74" i="18" s="1"/>
  <c r="AK73" i="18"/>
  <c r="R76" i="18"/>
  <c r="S76" i="18" s="1"/>
  <c r="T76" i="18" s="1"/>
  <c r="U75" i="18"/>
  <c r="W75" i="18"/>
  <c r="Z72" i="18"/>
  <c r="AA72" i="18" s="1"/>
  <c r="Y73" i="18"/>
  <c r="AF68" i="18"/>
  <c r="AG67" i="18"/>
  <c r="G71" i="24"/>
  <c r="F71" i="24"/>
  <c r="B72" i="24"/>
  <c r="C72" i="24" s="1"/>
  <c r="A73" i="24"/>
  <c r="B72" i="16"/>
  <c r="C72" i="16" s="1"/>
  <c r="A73" i="16"/>
  <c r="G71" i="16"/>
  <c r="E71" i="16"/>
  <c r="D71" i="16"/>
  <c r="F71" i="16"/>
  <c r="A73" i="14"/>
  <c r="B72" i="14"/>
  <c r="C72" i="14" s="1"/>
  <c r="E71" i="14"/>
  <c r="G71" i="14"/>
  <c r="D71" i="14"/>
  <c r="F71" i="14"/>
  <c r="B73" i="15"/>
  <c r="C73" i="15" s="1"/>
  <c r="A74" i="15"/>
  <c r="F72" i="15"/>
  <c r="G72" i="15"/>
  <c r="A73" i="7"/>
  <c r="H73" i="7" s="1"/>
  <c r="B72" i="7"/>
  <c r="C72" i="7" s="1"/>
  <c r="C75" i="18"/>
  <c r="B75" i="18"/>
  <c r="A76" i="18"/>
  <c r="R159" i="31" l="1"/>
  <c r="Q160" i="31"/>
  <c r="G130" i="31"/>
  <c r="F130" i="31"/>
  <c r="E130" i="31"/>
  <c r="D130" i="31"/>
  <c r="B131" i="31"/>
  <c r="C131" i="31" s="1"/>
  <c r="H131" i="31"/>
  <c r="A132" i="31"/>
  <c r="B131" i="33"/>
  <c r="C131" i="33" s="1"/>
  <c r="H131" i="33"/>
  <c r="A132" i="33"/>
  <c r="D133" i="32"/>
  <c r="G133" i="32"/>
  <c r="F133" i="32"/>
  <c r="E133" i="32"/>
  <c r="M223" i="32"/>
  <c r="N223" i="32" s="1"/>
  <c r="L224" i="32"/>
  <c r="E130" i="33"/>
  <c r="D130" i="33"/>
  <c r="G130" i="33"/>
  <c r="F130" i="33"/>
  <c r="H134" i="32"/>
  <c r="A135" i="32"/>
  <c r="B134" i="32"/>
  <c r="C134" i="32" s="1"/>
  <c r="O202" i="31"/>
  <c r="P202" i="31" s="1"/>
  <c r="L203" i="31"/>
  <c r="N105" i="7"/>
  <c r="AM104" i="7"/>
  <c r="AT104" i="7" s="1"/>
  <c r="E72" i="7"/>
  <c r="D72" i="7"/>
  <c r="F72" i="7"/>
  <c r="G72" i="7"/>
  <c r="H71" i="16"/>
  <c r="H71" i="14"/>
  <c r="X75" i="18"/>
  <c r="A75" i="29"/>
  <c r="B74" i="29"/>
  <c r="C74" i="29" s="1"/>
  <c r="G73" i="29"/>
  <c r="F73" i="29"/>
  <c r="A76" i="28"/>
  <c r="B75" i="28"/>
  <c r="C75" i="28" s="1"/>
  <c r="G74" i="28"/>
  <c r="F74" i="28"/>
  <c r="A76" i="27"/>
  <c r="B75" i="27"/>
  <c r="C75" i="27" s="1"/>
  <c r="G74" i="27"/>
  <c r="F74" i="27"/>
  <c r="A74" i="26"/>
  <c r="B73" i="26"/>
  <c r="C73" i="26" s="1"/>
  <c r="G72" i="26"/>
  <c r="F72" i="26"/>
  <c r="F72" i="19"/>
  <c r="G72" i="19"/>
  <c r="D72" i="19"/>
  <c r="B73" i="19"/>
  <c r="C73" i="19" s="1"/>
  <c r="A74" i="19"/>
  <c r="AJ75" i="18"/>
  <c r="BM75" i="18" s="1"/>
  <c r="AK74" i="18"/>
  <c r="AH67" i="18"/>
  <c r="AB72" i="18"/>
  <c r="AC72" i="18" s="1"/>
  <c r="AD72" i="18" s="1"/>
  <c r="AE71" i="18"/>
  <c r="U76" i="18"/>
  <c r="W76" i="18"/>
  <c r="R77" i="18"/>
  <c r="S77" i="18" s="1"/>
  <c r="T77" i="18" s="1"/>
  <c r="AG68" i="18"/>
  <c r="Z73" i="18"/>
  <c r="AA73" i="18" s="1"/>
  <c r="Y74" i="18"/>
  <c r="AF69" i="18"/>
  <c r="AF70" i="18" s="1"/>
  <c r="G72" i="24"/>
  <c r="F72" i="24"/>
  <c r="B73" i="24"/>
  <c r="C73" i="24" s="1"/>
  <c r="A74" i="24"/>
  <c r="B73" i="16"/>
  <c r="C73" i="16" s="1"/>
  <c r="A74" i="16"/>
  <c r="G72" i="16"/>
  <c r="E72" i="16"/>
  <c r="F72" i="16"/>
  <c r="D72" i="16"/>
  <c r="A74" i="14"/>
  <c r="B73" i="14"/>
  <c r="C73" i="14" s="1"/>
  <c r="D72" i="14"/>
  <c r="F72" i="14"/>
  <c r="E72" i="14"/>
  <c r="G72" i="14"/>
  <c r="F73" i="15"/>
  <c r="G73" i="15"/>
  <c r="A75" i="15"/>
  <c r="B74" i="15"/>
  <c r="C74" i="15" s="1"/>
  <c r="A74" i="7"/>
  <c r="H74" i="7" s="1"/>
  <c r="B73" i="7"/>
  <c r="C73" i="7" s="1"/>
  <c r="A77" i="18"/>
  <c r="C76" i="18"/>
  <c r="B76" i="18"/>
  <c r="R160" i="31" l="1"/>
  <c r="Q161" i="31"/>
  <c r="B132" i="31"/>
  <c r="C132" i="31" s="1"/>
  <c r="H132" i="31"/>
  <c r="A133" i="31"/>
  <c r="G131" i="31"/>
  <c r="F131" i="31"/>
  <c r="E131" i="31"/>
  <c r="D131" i="31"/>
  <c r="L225" i="32"/>
  <c r="M224" i="32"/>
  <c r="N224" i="32" s="1"/>
  <c r="E131" i="33"/>
  <c r="D131" i="33"/>
  <c r="G131" i="33"/>
  <c r="F131" i="33"/>
  <c r="G134" i="32"/>
  <c r="F134" i="32"/>
  <c r="E134" i="32"/>
  <c r="D134" i="32"/>
  <c r="B132" i="33"/>
  <c r="C132" i="33" s="1"/>
  <c r="A133" i="33"/>
  <c r="H132" i="33"/>
  <c r="B135" i="32"/>
  <c r="C135" i="32" s="1"/>
  <c r="A136" i="32"/>
  <c r="H135" i="32"/>
  <c r="O203" i="31"/>
  <c r="P203" i="31" s="1"/>
  <c r="L204" i="31"/>
  <c r="N106" i="7"/>
  <c r="AM105" i="7"/>
  <c r="AT105" i="7" s="1"/>
  <c r="D73" i="7"/>
  <c r="E73" i="7"/>
  <c r="F73" i="7"/>
  <c r="G73" i="7"/>
  <c r="AB73" i="18"/>
  <c r="AC73" i="18" s="1"/>
  <c r="H72" i="16"/>
  <c r="H72" i="14"/>
  <c r="B75" i="29"/>
  <c r="C75" i="29" s="1"/>
  <c r="A76" i="29"/>
  <c r="G74" i="29"/>
  <c r="F74" i="29"/>
  <c r="A77" i="28"/>
  <c r="B76" i="28"/>
  <c r="C76" i="28" s="1"/>
  <c r="G75" i="28"/>
  <c r="F75" i="28"/>
  <c r="A77" i="27"/>
  <c r="B76" i="27"/>
  <c r="C76" i="27" s="1"/>
  <c r="G75" i="27"/>
  <c r="F75" i="27"/>
  <c r="A75" i="26"/>
  <c r="B74" i="26"/>
  <c r="C74" i="26" s="1"/>
  <c r="G73" i="26"/>
  <c r="F73" i="26"/>
  <c r="F73" i="19"/>
  <c r="G73" i="19"/>
  <c r="D73" i="19"/>
  <c r="B74" i="19"/>
  <c r="C74" i="19" s="1"/>
  <c r="A75" i="19"/>
  <c r="AJ76" i="18"/>
  <c r="BM76" i="18" s="1"/>
  <c r="AK75" i="18"/>
  <c r="Z74" i="18"/>
  <c r="AG69" i="18"/>
  <c r="AG70" i="18" s="1"/>
  <c r="AH68" i="18"/>
  <c r="R78" i="18"/>
  <c r="S78" i="18" s="1"/>
  <c r="T78" i="18" s="1"/>
  <c r="U77" i="18"/>
  <c r="W77" i="18"/>
  <c r="AF71" i="18"/>
  <c r="Y75" i="18"/>
  <c r="AE72" i="18"/>
  <c r="AA74" i="18"/>
  <c r="X76" i="18"/>
  <c r="G73" i="24"/>
  <c r="F73" i="24"/>
  <c r="B74" i="24"/>
  <c r="C74" i="24" s="1"/>
  <c r="A75" i="24"/>
  <c r="B74" i="16"/>
  <c r="C74" i="16" s="1"/>
  <c r="A75" i="16"/>
  <c r="D73" i="16"/>
  <c r="F73" i="16"/>
  <c r="G73" i="16"/>
  <c r="E73" i="16"/>
  <c r="A75" i="14"/>
  <c r="B74" i="14"/>
  <c r="C74" i="14" s="1"/>
  <c r="D73" i="14"/>
  <c r="F73" i="14"/>
  <c r="G73" i="14"/>
  <c r="E73" i="14"/>
  <c r="F74" i="15"/>
  <c r="G74" i="15"/>
  <c r="B75" i="15"/>
  <c r="C75" i="15" s="1"/>
  <c r="A76" i="15"/>
  <c r="A75" i="7"/>
  <c r="H75" i="7" s="1"/>
  <c r="B74" i="7"/>
  <c r="C74" i="7" s="1"/>
  <c r="A78" i="18"/>
  <c r="B77" i="18"/>
  <c r="C77" i="18"/>
  <c r="R161" i="31" l="1"/>
  <c r="Q162" i="31"/>
  <c r="H136" i="32"/>
  <c r="A137" i="32"/>
  <c r="B136" i="32"/>
  <c r="C136" i="32" s="1"/>
  <c r="D135" i="32"/>
  <c r="F135" i="32"/>
  <c r="E135" i="32"/>
  <c r="G135" i="32"/>
  <c r="B133" i="33"/>
  <c r="C133" i="33" s="1"/>
  <c r="H133" i="33"/>
  <c r="A134" i="33"/>
  <c r="B133" i="31"/>
  <c r="C133" i="31" s="1"/>
  <c r="H133" i="31"/>
  <c r="A134" i="31"/>
  <c r="E132" i="33"/>
  <c r="D132" i="33"/>
  <c r="G132" i="33"/>
  <c r="F132" i="33"/>
  <c r="M225" i="32"/>
  <c r="N225" i="32" s="1"/>
  <c r="L226" i="32"/>
  <c r="L205" i="31"/>
  <c r="O204" i="31"/>
  <c r="P204" i="31" s="1"/>
  <c r="D132" i="31"/>
  <c r="G132" i="31"/>
  <c r="F132" i="31"/>
  <c r="E132" i="31"/>
  <c r="N107" i="7"/>
  <c r="AM106" i="7"/>
  <c r="AT106" i="7" s="1"/>
  <c r="E74" i="7"/>
  <c r="F74" i="7"/>
  <c r="G74" i="7"/>
  <c r="D74" i="7"/>
  <c r="Y76" i="18"/>
  <c r="H73" i="16"/>
  <c r="H73" i="14"/>
  <c r="F75" i="29"/>
  <c r="G75" i="29"/>
  <c r="B76" i="29"/>
  <c r="C76" i="29" s="1"/>
  <c r="A77" i="29"/>
  <c r="A78" i="28"/>
  <c r="B77" i="28"/>
  <c r="C77" i="28" s="1"/>
  <c r="G76" i="28"/>
  <c r="F76" i="28"/>
  <c r="A78" i="27"/>
  <c r="B77" i="27"/>
  <c r="C77" i="27" s="1"/>
  <c r="G76" i="27"/>
  <c r="F76" i="27"/>
  <c r="A76" i="26"/>
  <c r="B75" i="26"/>
  <c r="C75" i="26" s="1"/>
  <c r="G74" i="26"/>
  <c r="F74" i="26"/>
  <c r="F74" i="19"/>
  <c r="G74" i="19"/>
  <c r="D74" i="19"/>
  <c r="B75" i="19"/>
  <c r="C75" i="19" s="1"/>
  <c r="A76" i="19"/>
  <c r="AK76" i="18"/>
  <c r="AJ77" i="18"/>
  <c r="BM77" i="18" s="1"/>
  <c r="X77" i="18"/>
  <c r="AH69" i="18"/>
  <c r="AH70" i="18" s="1"/>
  <c r="AB74" i="18"/>
  <c r="AD73" i="18"/>
  <c r="AF72" i="18"/>
  <c r="Z75" i="18"/>
  <c r="U78" i="18"/>
  <c r="W78" i="18"/>
  <c r="R79" i="18"/>
  <c r="S79" i="18" s="1"/>
  <c r="T79" i="18" s="1"/>
  <c r="AG71" i="18"/>
  <c r="B75" i="24"/>
  <c r="C75" i="24" s="1"/>
  <c r="A76" i="24"/>
  <c r="F74" i="24"/>
  <c r="G74" i="24"/>
  <c r="B75" i="16"/>
  <c r="C75" i="16" s="1"/>
  <c r="A76" i="16"/>
  <c r="G74" i="16"/>
  <c r="E74" i="16"/>
  <c r="F74" i="16"/>
  <c r="D74" i="16"/>
  <c r="A76" i="14"/>
  <c r="B75" i="14"/>
  <c r="C75" i="14" s="1"/>
  <c r="G74" i="14"/>
  <c r="D74" i="14"/>
  <c r="E74" i="14"/>
  <c r="F74" i="14"/>
  <c r="F75" i="15"/>
  <c r="G75" i="15"/>
  <c r="A77" i="15"/>
  <c r="B76" i="15"/>
  <c r="C76" i="15" s="1"/>
  <c r="A76" i="7"/>
  <c r="H76" i="7" s="1"/>
  <c r="B75" i="7"/>
  <c r="C75" i="7" s="1"/>
  <c r="A79" i="18"/>
  <c r="C78" i="18"/>
  <c r="B78" i="18"/>
  <c r="R162" i="31" l="1"/>
  <c r="Q163" i="31"/>
  <c r="E133" i="33"/>
  <c r="D133" i="33"/>
  <c r="F133" i="33"/>
  <c r="G133" i="33"/>
  <c r="H134" i="31"/>
  <c r="A135" i="31"/>
  <c r="B134" i="31"/>
  <c r="C134" i="31" s="1"/>
  <c r="L227" i="32"/>
  <c r="M226" i="32"/>
  <c r="N226" i="32" s="1"/>
  <c r="F133" i="31"/>
  <c r="E133" i="31"/>
  <c r="D133" i="31"/>
  <c r="G133" i="31"/>
  <c r="G136" i="32"/>
  <c r="F136" i="32"/>
  <c r="E136" i="32"/>
  <c r="D136" i="32"/>
  <c r="B134" i="33"/>
  <c r="C134" i="33" s="1"/>
  <c r="A135" i="33"/>
  <c r="H134" i="33"/>
  <c r="B137" i="32"/>
  <c r="C137" i="32" s="1"/>
  <c r="H137" i="32"/>
  <c r="A138" i="32"/>
  <c r="L206" i="31"/>
  <c r="O205" i="31"/>
  <c r="P205" i="31" s="1"/>
  <c r="N108" i="7"/>
  <c r="AM107" i="7"/>
  <c r="AT107" i="7" s="1"/>
  <c r="F75" i="7"/>
  <c r="G75" i="7"/>
  <c r="D75" i="7"/>
  <c r="E75" i="7"/>
  <c r="Y77" i="18"/>
  <c r="H74" i="16"/>
  <c r="H74" i="14"/>
  <c r="X78" i="18"/>
  <c r="F76" i="29"/>
  <c r="G76" i="29"/>
  <c r="B77" i="29"/>
  <c r="C77" i="29" s="1"/>
  <c r="A78" i="29"/>
  <c r="A79" i="28"/>
  <c r="B78" i="28"/>
  <c r="C78" i="28" s="1"/>
  <c r="G77" i="28"/>
  <c r="F77" i="28"/>
  <c r="A79" i="27"/>
  <c r="B78" i="27"/>
  <c r="C78" i="27" s="1"/>
  <c r="G77" i="27"/>
  <c r="F77" i="27"/>
  <c r="A77" i="26"/>
  <c r="B76" i="26"/>
  <c r="C76" i="26" s="1"/>
  <c r="G75" i="26"/>
  <c r="F75" i="26"/>
  <c r="F75" i="19"/>
  <c r="G75" i="19"/>
  <c r="D75" i="19"/>
  <c r="B76" i="19"/>
  <c r="C76" i="19" s="1"/>
  <c r="A77" i="19"/>
  <c r="AJ78" i="18"/>
  <c r="BM78" i="18" s="1"/>
  <c r="AK77" i="18"/>
  <c r="AE73" i="18"/>
  <c r="Z76" i="18"/>
  <c r="AH71" i="18"/>
  <c r="R80" i="18"/>
  <c r="S80" i="18" s="1"/>
  <c r="T80" i="18" s="1"/>
  <c r="U79" i="18"/>
  <c r="W79" i="18"/>
  <c r="AG72" i="18"/>
  <c r="AC74" i="18"/>
  <c r="AA75" i="18"/>
  <c r="F75" i="24"/>
  <c r="G75" i="24"/>
  <c r="B76" i="24"/>
  <c r="C76" i="24" s="1"/>
  <c r="A77" i="24"/>
  <c r="B76" i="16"/>
  <c r="C76" i="16" s="1"/>
  <c r="A77" i="16"/>
  <c r="G75" i="16"/>
  <c r="E75" i="16"/>
  <c r="D75" i="16"/>
  <c r="F75" i="16"/>
  <c r="A77" i="14"/>
  <c r="B76" i="14"/>
  <c r="C76" i="14" s="1"/>
  <c r="E75" i="14"/>
  <c r="G75" i="14"/>
  <c r="D75" i="14"/>
  <c r="F75" i="14"/>
  <c r="F76" i="15"/>
  <c r="G76" i="15"/>
  <c r="A78" i="15"/>
  <c r="B77" i="15"/>
  <c r="C77" i="15" s="1"/>
  <c r="A77" i="7"/>
  <c r="H77" i="7" s="1"/>
  <c r="B76" i="7"/>
  <c r="C76" i="7" s="1"/>
  <c r="C79" i="18"/>
  <c r="B79" i="18"/>
  <c r="A80" i="18"/>
  <c r="R163" i="31" l="1"/>
  <c r="Q164" i="31"/>
  <c r="G134" i="31"/>
  <c r="F134" i="31"/>
  <c r="E134" i="31"/>
  <c r="D134" i="31"/>
  <c r="M227" i="32"/>
  <c r="N227" i="32" s="1"/>
  <c r="L228" i="32"/>
  <c r="B135" i="33"/>
  <c r="C135" i="33" s="1"/>
  <c r="H135" i="33"/>
  <c r="A136" i="33"/>
  <c r="O206" i="31"/>
  <c r="P206" i="31" s="1"/>
  <c r="L207" i="31"/>
  <c r="H138" i="32"/>
  <c r="A139" i="32"/>
  <c r="B138" i="32"/>
  <c r="C138" i="32" s="1"/>
  <c r="B135" i="31"/>
  <c r="C135" i="31" s="1"/>
  <c r="H135" i="31"/>
  <c r="A136" i="31"/>
  <c r="E134" i="33"/>
  <c r="D134" i="33"/>
  <c r="G134" i="33"/>
  <c r="F134" i="33"/>
  <c r="D137" i="32"/>
  <c r="G137" i="32"/>
  <c r="F137" i="32"/>
  <c r="E137" i="32"/>
  <c r="Z77" i="18"/>
  <c r="Y78" i="18"/>
  <c r="N109" i="7"/>
  <c r="AM108" i="7"/>
  <c r="AT108" i="7" s="1"/>
  <c r="E76" i="7"/>
  <c r="D76" i="7"/>
  <c r="G76" i="7"/>
  <c r="F76" i="7"/>
  <c r="X79" i="18"/>
  <c r="H75" i="16"/>
  <c r="H75" i="14"/>
  <c r="B78" i="29"/>
  <c r="C78" i="29" s="1"/>
  <c r="A79" i="29"/>
  <c r="F77" i="29"/>
  <c r="G77" i="29"/>
  <c r="A80" i="28"/>
  <c r="B79" i="28"/>
  <c r="C79" i="28" s="1"/>
  <c r="G78" i="28"/>
  <c r="F78" i="28"/>
  <c r="A80" i="27"/>
  <c r="B79" i="27"/>
  <c r="C79" i="27" s="1"/>
  <c r="G78" i="27"/>
  <c r="F78" i="27"/>
  <c r="A78" i="26"/>
  <c r="B77" i="26"/>
  <c r="C77" i="26" s="1"/>
  <c r="G76" i="26"/>
  <c r="F76" i="26"/>
  <c r="F76" i="19"/>
  <c r="G76" i="19"/>
  <c r="D76" i="19"/>
  <c r="B77" i="19"/>
  <c r="C77" i="19" s="1"/>
  <c r="A78" i="19"/>
  <c r="AJ79" i="18"/>
  <c r="BM79" i="18" s="1"/>
  <c r="AK78" i="18"/>
  <c r="AH72" i="18"/>
  <c r="AD74" i="18"/>
  <c r="AE74" i="18" s="1"/>
  <c r="R81" i="18"/>
  <c r="S81" i="18" s="1"/>
  <c r="T81" i="18" s="1"/>
  <c r="U80" i="18"/>
  <c r="W80" i="18"/>
  <c r="AB75" i="18"/>
  <c r="AC75" i="18" s="1"/>
  <c r="AA76" i="18"/>
  <c r="AF73" i="18"/>
  <c r="F76" i="24"/>
  <c r="G76" i="24"/>
  <c r="B77" i="24"/>
  <c r="C77" i="24" s="1"/>
  <c r="A78" i="24"/>
  <c r="B77" i="16"/>
  <c r="C77" i="16" s="1"/>
  <c r="A78" i="16"/>
  <c r="D76" i="16"/>
  <c r="F76" i="16"/>
  <c r="E76" i="16"/>
  <c r="G76" i="16"/>
  <c r="G76" i="14"/>
  <c r="E76" i="14"/>
  <c r="D76" i="14"/>
  <c r="F76" i="14"/>
  <c r="A78" i="14"/>
  <c r="B77" i="14"/>
  <c r="C77" i="14" s="1"/>
  <c r="G77" i="15"/>
  <c r="F77" i="15"/>
  <c r="A79" i="15"/>
  <c r="B78" i="15"/>
  <c r="C78" i="15" s="1"/>
  <c r="A78" i="7"/>
  <c r="H78" i="7" s="1"/>
  <c r="B77" i="7"/>
  <c r="C77" i="7" s="1"/>
  <c r="A81" i="18"/>
  <c r="C80" i="18"/>
  <c r="B80" i="18"/>
  <c r="R164" i="31" l="1"/>
  <c r="Q165" i="31"/>
  <c r="Y79" i="18"/>
  <c r="Z78" i="18"/>
  <c r="E135" i="33"/>
  <c r="D135" i="33"/>
  <c r="F135" i="33"/>
  <c r="G135" i="33"/>
  <c r="G138" i="32"/>
  <c r="F138" i="32"/>
  <c r="E138" i="32"/>
  <c r="D138" i="32"/>
  <c r="L229" i="32"/>
  <c r="M228" i="32"/>
  <c r="N228" i="32" s="1"/>
  <c r="B139" i="32"/>
  <c r="C139" i="32" s="1"/>
  <c r="A140" i="32"/>
  <c r="H139" i="32"/>
  <c r="O207" i="31"/>
  <c r="P207" i="31" s="1"/>
  <c r="L208" i="31"/>
  <c r="G135" i="31"/>
  <c r="E135" i="31"/>
  <c r="D135" i="31"/>
  <c r="F135" i="31"/>
  <c r="B136" i="31"/>
  <c r="C136" i="31" s="1"/>
  <c r="A137" i="31"/>
  <c r="H136" i="31"/>
  <c r="B136" i="33"/>
  <c r="C136" i="33" s="1"/>
  <c r="A137" i="33"/>
  <c r="H136" i="33"/>
  <c r="N110" i="7"/>
  <c r="AM109" i="7"/>
  <c r="AT109" i="7" s="1"/>
  <c r="D77" i="7"/>
  <c r="E77" i="7"/>
  <c r="F77" i="7"/>
  <c r="G77" i="7"/>
  <c r="H76" i="14"/>
  <c r="H76" i="16"/>
  <c r="AD75" i="18"/>
  <c r="AE75" i="18" s="1"/>
  <c r="F78" i="29"/>
  <c r="G78" i="29"/>
  <c r="B79" i="29"/>
  <c r="C79" i="29" s="1"/>
  <c r="A80" i="29"/>
  <c r="A81" i="28"/>
  <c r="B80" i="28"/>
  <c r="C80" i="28" s="1"/>
  <c r="G79" i="28"/>
  <c r="F79" i="28"/>
  <c r="A81" i="27"/>
  <c r="B80" i="27"/>
  <c r="C80" i="27" s="1"/>
  <c r="G79" i="27"/>
  <c r="F79" i="27"/>
  <c r="A79" i="26"/>
  <c r="B78" i="26"/>
  <c r="C78" i="26" s="1"/>
  <c r="G77" i="26"/>
  <c r="F77" i="26"/>
  <c r="G77" i="19"/>
  <c r="F77" i="19"/>
  <c r="D77" i="19"/>
  <c r="B78" i="19"/>
  <c r="C78" i="19" s="1"/>
  <c r="A79" i="19"/>
  <c r="AJ80" i="18"/>
  <c r="BM80" i="18" s="1"/>
  <c r="AK79" i="18"/>
  <c r="X80" i="18"/>
  <c r="AF74" i="18"/>
  <c r="AG73" i="18"/>
  <c r="W81" i="18"/>
  <c r="R82" i="18"/>
  <c r="S82" i="18" s="1"/>
  <c r="T82" i="18" s="1"/>
  <c r="U81" i="18"/>
  <c r="AA77" i="18"/>
  <c r="AA78" i="18" s="1"/>
  <c r="AB76" i="18"/>
  <c r="G77" i="24"/>
  <c r="F77" i="24"/>
  <c r="B78" i="24"/>
  <c r="C78" i="24" s="1"/>
  <c r="A79" i="24"/>
  <c r="B78" i="16"/>
  <c r="C78" i="16" s="1"/>
  <c r="A79" i="16"/>
  <c r="E77" i="16"/>
  <c r="F77" i="16"/>
  <c r="G77" i="16"/>
  <c r="D77" i="16"/>
  <c r="A79" i="14"/>
  <c r="B78" i="14"/>
  <c r="C78" i="14" s="1"/>
  <c r="G77" i="14"/>
  <c r="E77" i="14"/>
  <c r="F77" i="14"/>
  <c r="D77" i="14"/>
  <c r="A80" i="15"/>
  <c r="B79" i="15"/>
  <c r="C79" i="15" s="1"/>
  <c r="G78" i="15"/>
  <c r="F78" i="15"/>
  <c r="B78" i="7"/>
  <c r="C78" i="7" s="1"/>
  <c r="A79" i="7"/>
  <c r="H79" i="7" s="1"/>
  <c r="A82" i="18"/>
  <c r="B81" i="18"/>
  <c r="C81" i="18"/>
  <c r="R165" i="31" l="1"/>
  <c r="Q166" i="31"/>
  <c r="Z79" i="18"/>
  <c r="AA79" i="18" s="1"/>
  <c r="E136" i="33"/>
  <c r="D136" i="33"/>
  <c r="G136" i="33"/>
  <c r="F136" i="33"/>
  <c r="L209" i="31"/>
  <c r="O208" i="31"/>
  <c r="P208" i="31" s="1"/>
  <c r="D139" i="32"/>
  <c r="F139" i="32"/>
  <c r="G139" i="32"/>
  <c r="E139" i="32"/>
  <c r="B137" i="33"/>
  <c r="C137" i="33" s="1"/>
  <c r="H137" i="33"/>
  <c r="A138" i="33"/>
  <c r="B137" i="31"/>
  <c r="C137" i="31" s="1"/>
  <c r="H137" i="31"/>
  <c r="A138" i="31"/>
  <c r="H140" i="32"/>
  <c r="A141" i="32"/>
  <c r="B140" i="32"/>
  <c r="C140" i="32" s="1"/>
  <c r="D136" i="31"/>
  <c r="G136" i="31"/>
  <c r="E136" i="31"/>
  <c r="F136" i="31"/>
  <c r="M229" i="32"/>
  <c r="N229" i="32" s="1"/>
  <c r="L230" i="32"/>
  <c r="N111" i="7"/>
  <c r="AM110" i="7"/>
  <c r="AT110" i="7" s="1"/>
  <c r="D78" i="7"/>
  <c r="E78" i="7"/>
  <c r="F78" i="7"/>
  <c r="G78" i="7"/>
  <c r="H77" i="16"/>
  <c r="H77" i="14"/>
  <c r="F79" i="29"/>
  <c r="G79" i="29"/>
  <c r="B80" i="29"/>
  <c r="C80" i="29" s="1"/>
  <c r="A81" i="29"/>
  <c r="A82" i="28"/>
  <c r="B81" i="28"/>
  <c r="C81" i="28" s="1"/>
  <c r="G80" i="28"/>
  <c r="F80" i="28"/>
  <c r="A82" i="27"/>
  <c r="B81" i="27"/>
  <c r="C81" i="27" s="1"/>
  <c r="G80" i="27"/>
  <c r="F80" i="27"/>
  <c r="A80" i="26"/>
  <c r="B79" i="26"/>
  <c r="C79" i="26" s="1"/>
  <c r="G78" i="26"/>
  <c r="F78" i="26"/>
  <c r="G78" i="19"/>
  <c r="F78" i="19"/>
  <c r="D78" i="19"/>
  <c r="B79" i="19"/>
  <c r="C79" i="19" s="1"/>
  <c r="A80" i="19"/>
  <c r="AK80" i="18"/>
  <c r="AJ81" i="18"/>
  <c r="BM81" i="18" s="1"/>
  <c r="X81" i="18"/>
  <c r="AB77" i="18"/>
  <c r="Y80" i="18"/>
  <c r="Z80" i="18" s="1"/>
  <c r="AC76" i="18"/>
  <c r="R83" i="18"/>
  <c r="S83" i="18" s="1"/>
  <c r="T83" i="18" s="1"/>
  <c r="U82" i="18"/>
  <c r="W82" i="18"/>
  <c r="AH73" i="18"/>
  <c r="AG74" i="18"/>
  <c r="AF75" i="18"/>
  <c r="G78" i="24"/>
  <c r="F78" i="24"/>
  <c r="B79" i="24"/>
  <c r="C79" i="24" s="1"/>
  <c r="A80" i="24"/>
  <c r="G78" i="16"/>
  <c r="E78" i="16"/>
  <c r="F78" i="16"/>
  <c r="D78" i="16"/>
  <c r="B79" i="16"/>
  <c r="C79" i="16" s="1"/>
  <c r="A80" i="16"/>
  <c r="A80" i="14"/>
  <c r="B79" i="14"/>
  <c r="C79" i="14" s="1"/>
  <c r="D78" i="14"/>
  <c r="G78" i="14"/>
  <c r="E78" i="14"/>
  <c r="F78" i="14"/>
  <c r="A81" i="15"/>
  <c r="B80" i="15"/>
  <c r="C80" i="15" s="1"/>
  <c r="G79" i="15"/>
  <c r="F79" i="15"/>
  <c r="A80" i="7"/>
  <c r="H80" i="7" s="1"/>
  <c r="B79" i="7"/>
  <c r="C79" i="7" s="1"/>
  <c r="A83" i="18"/>
  <c r="C82" i="18"/>
  <c r="B82" i="18"/>
  <c r="R166" i="31" l="1"/>
  <c r="Q167" i="31"/>
  <c r="F137" i="31"/>
  <c r="E137" i="31"/>
  <c r="D137" i="31"/>
  <c r="G137" i="31"/>
  <c r="L210" i="31"/>
  <c r="O209" i="31"/>
  <c r="P209" i="31" s="1"/>
  <c r="H138" i="31"/>
  <c r="A139" i="31"/>
  <c r="B138" i="31"/>
  <c r="C138" i="31" s="1"/>
  <c r="G140" i="32"/>
  <c r="F140" i="32"/>
  <c r="E140" i="32"/>
  <c r="D140" i="32"/>
  <c r="E137" i="33"/>
  <c r="D137" i="33"/>
  <c r="G137" i="33"/>
  <c r="F137" i="33"/>
  <c r="B138" i="33"/>
  <c r="C138" i="33" s="1"/>
  <c r="A139" i="33"/>
  <c r="H138" i="33"/>
  <c r="B141" i="32"/>
  <c r="C141" i="32" s="1"/>
  <c r="H141" i="32"/>
  <c r="A142" i="32"/>
  <c r="L231" i="32"/>
  <c r="M230" i="32"/>
  <c r="N230" i="32" s="1"/>
  <c r="N112" i="7"/>
  <c r="AM111" i="7"/>
  <c r="AT111" i="7" s="1"/>
  <c r="E79" i="7"/>
  <c r="G79" i="7"/>
  <c r="F79" i="7"/>
  <c r="D79" i="7"/>
  <c r="H78" i="16"/>
  <c r="H78" i="14"/>
  <c r="B81" i="29"/>
  <c r="C81" i="29" s="1"/>
  <c r="A82" i="29"/>
  <c r="F80" i="29"/>
  <c r="G80" i="29"/>
  <c r="A83" i="28"/>
  <c r="B82" i="28"/>
  <c r="C82" i="28" s="1"/>
  <c r="G81" i="28"/>
  <c r="F81" i="28"/>
  <c r="A83" i="27"/>
  <c r="B82" i="27"/>
  <c r="C82" i="27" s="1"/>
  <c r="G81" i="27"/>
  <c r="F81" i="27"/>
  <c r="A81" i="26"/>
  <c r="B80" i="26"/>
  <c r="C80" i="26" s="1"/>
  <c r="G79" i="26"/>
  <c r="F79" i="26"/>
  <c r="G79" i="19"/>
  <c r="F79" i="19"/>
  <c r="D79" i="19"/>
  <c r="B80" i="19"/>
  <c r="C80" i="19" s="1"/>
  <c r="A81" i="19"/>
  <c r="AK81" i="18"/>
  <c r="AJ82" i="18"/>
  <c r="BM82" i="18" s="1"/>
  <c r="AG75" i="18"/>
  <c r="AD76" i="18"/>
  <c r="X82" i="18"/>
  <c r="AH74" i="18"/>
  <c r="U83" i="18"/>
  <c r="R84" i="18"/>
  <c r="S84" i="18" s="1"/>
  <c r="T84" i="18" s="1"/>
  <c r="W83" i="18"/>
  <c r="AA80" i="18"/>
  <c r="AC77" i="18"/>
  <c r="AB78" i="18"/>
  <c r="Y81" i="18"/>
  <c r="G79" i="24"/>
  <c r="F79" i="24"/>
  <c r="B80" i="24"/>
  <c r="C80" i="24" s="1"/>
  <c r="A81" i="24"/>
  <c r="B80" i="16"/>
  <c r="C80" i="16" s="1"/>
  <c r="A81" i="16"/>
  <c r="G79" i="16"/>
  <c r="D79" i="16"/>
  <c r="E79" i="16"/>
  <c r="F79" i="16"/>
  <c r="A81" i="14"/>
  <c r="B80" i="14"/>
  <c r="C80" i="14" s="1"/>
  <c r="G79" i="14"/>
  <c r="E79" i="14"/>
  <c r="F79" i="14"/>
  <c r="D79" i="14"/>
  <c r="F80" i="15"/>
  <c r="G80" i="15"/>
  <c r="B81" i="15"/>
  <c r="C81" i="15" s="1"/>
  <c r="A82" i="15"/>
  <c r="B80" i="7"/>
  <c r="C80" i="7" s="1"/>
  <c r="A81" i="7"/>
  <c r="H81" i="7" s="1"/>
  <c r="C83" i="18"/>
  <c r="B83" i="18"/>
  <c r="A84" i="18"/>
  <c r="R167" i="31" l="1"/>
  <c r="Q168" i="31"/>
  <c r="M231" i="32"/>
  <c r="N231" i="32" s="1"/>
  <c r="L232" i="32"/>
  <c r="O210" i="31"/>
  <c r="P210" i="31" s="1"/>
  <c r="L211" i="31"/>
  <c r="B139" i="33"/>
  <c r="C139" i="33" s="1"/>
  <c r="H139" i="33"/>
  <c r="A140" i="33"/>
  <c r="H142" i="32"/>
  <c r="A143" i="32"/>
  <c r="B142" i="32"/>
  <c r="C142" i="32" s="1"/>
  <c r="E138" i="33"/>
  <c r="D138" i="33"/>
  <c r="G138" i="33"/>
  <c r="F138" i="33"/>
  <c r="B139" i="31"/>
  <c r="C139" i="31" s="1"/>
  <c r="H139" i="31"/>
  <c r="A140" i="31"/>
  <c r="D141" i="32"/>
  <c r="G141" i="32"/>
  <c r="F141" i="32"/>
  <c r="E141" i="32"/>
  <c r="G138" i="31"/>
  <c r="F138" i="31"/>
  <c r="E138" i="31"/>
  <c r="D138" i="31"/>
  <c r="N113" i="7"/>
  <c r="AM112" i="7"/>
  <c r="AT112" i="7" s="1"/>
  <c r="D80" i="7"/>
  <c r="E80" i="7"/>
  <c r="G80" i="7"/>
  <c r="F80" i="7"/>
  <c r="X83" i="18"/>
  <c r="H79" i="16"/>
  <c r="H79" i="14"/>
  <c r="F81" i="29"/>
  <c r="G81" i="29"/>
  <c r="B82" i="29"/>
  <c r="C82" i="29" s="1"/>
  <c r="A83" i="29"/>
  <c r="A84" i="28"/>
  <c r="B83" i="28"/>
  <c r="C83" i="28" s="1"/>
  <c r="G82" i="28"/>
  <c r="F82" i="28"/>
  <c r="A84" i="27"/>
  <c r="B83" i="27"/>
  <c r="C83" i="27" s="1"/>
  <c r="G82" i="27"/>
  <c r="F82" i="27"/>
  <c r="A82" i="26"/>
  <c r="B81" i="26"/>
  <c r="C81" i="26" s="1"/>
  <c r="G80" i="26"/>
  <c r="F80" i="26"/>
  <c r="F80" i="19"/>
  <c r="G80" i="19"/>
  <c r="D80" i="19"/>
  <c r="B81" i="19"/>
  <c r="C81" i="19" s="1"/>
  <c r="A82" i="19"/>
  <c r="AK82" i="18"/>
  <c r="AJ83" i="18"/>
  <c r="BM83" i="18" s="1"/>
  <c r="Y82" i="18"/>
  <c r="AD77" i="18"/>
  <c r="R85" i="18"/>
  <c r="S85" i="18" s="1"/>
  <c r="T85" i="18" s="1"/>
  <c r="U84" i="18"/>
  <c r="W84" i="18"/>
  <c r="Z81" i="18"/>
  <c r="AH75" i="18"/>
  <c r="AB79" i="18"/>
  <c r="AE76" i="18"/>
  <c r="AC78" i="18"/>
  <c r="AD78" i="18" s="1"/>
  <c r="G80" i="24"/>
  <c r="F80" i="24"/>
  <c r="B81" i="24"/>
  <c r="C81" i="24" s="1"/>
  <c r="A82" i="24"/>
  <c r="B81" i="16"/>
  <c r="C81" i="16" s="1"/>
  <c r="A82" i="16"/>
  <c r="E80" i="16"/>
  <c r="G80" i="16"/>
  <c r="D80" i="16"/>
  <c r="F80" i="16"/>
  <c r="A82" i="14"/>
  <c r="B81" i="14"/>
  <c r="C81" i="14" s="1"/>
  <c r="D80" i="14"/>
  <c r="F80" i="14"/>
  <c r="E80" i="14"/>
  <c r="G80" i="14"/>
  <c r="A83" i="15"/>
  <c r="B82" i="15"/>
  <c r="C82" i="15" s="1"/>
  <c r="G81" i="15"/>
  <c r="F81" i="15"/>
  <c r="A82" i="7"/>
  <c r="H82" i="7" s="1"/>
  <c r="B81" i="7"/>
  <c r="C81" i="7" s="1"/>
  <c r="A85" i="18"/>
  <c r="C84" i="18"/>
  <c r="B84" i="18"/>
  <c r="R168" i="31" l="1"/>
  <c r="Q169" i="31"/>
  <c r="X84" i="18"/>
  <c r="E139" i="33"/>
  <c r="D139" i="33"/>
  <c r="G139" i="33"/>
  <c r="F139" i="33"/>
  <c r="L212" i="31"/>
  <c r="O211" i="31"/>
  <c r="P211" i="31" s="1"/>
  <c r="G139" i="31"/>
  <c r="F139" i="31"/>
  <c r="E139" i="31"/>
  <c r="D139" i="31"/>
  <c r="B140" i="33"/>
  <c r="C140" i="33" s="1"/>
  <c r="A141" i="33"/>
  <c r="H140" i="33"/>
  <c r="G142" i="32"/>
  <c r="F142" i="32"/>
  <c r="E142" i="32"/>
  <c r="D142" i="32"/>
  <c r="L233" i="32"/>
  <c r="M232" i="32"/>
  <c r="N232" i="32" s="1"/>
  <c r="B140" i="31"/>
  <c r="C140" i="31" s="1"/>
  <c r="H140" i="31"/>
  <c r="A141" i="31"/>
  <c r="B143" i="32"/>
  <c r="C143" i="32" s="1"/>
  <c r="A144" i="32"/>
  <c r="H143" i="32"/>
  <c r="N114" i="7"/>
  <c r="AM114" i="7" s="1"/>
  <c r="AT114" i="7" s="1"/>
  <c r="AM113" i="7"/>
  <c r="AT113" i="7" s="1"/>
  <c r="F81" i="7"/>
  <c r="D81" i="7"/>
  <c r="G81" i="7"/>
  <c r="E81" i="7"/>
  <c r="Y83" i="18"/>
  <c r="Y84" i="18" s="1"/>
  <c r="H80" i="16"/>
  <c r="H80" i="14"/>
  <c r="F82" i="29"/>
  <c r="G82" i="29"/>
  <c r="B83" i="29"/>
  <c r="C83" i="29" s="1"/>
  <c r="A84" i="29"/>
  <c r="A85" i="28"/>
  <c r="B84" i="28"/>
  <c r="C84" i="28" s="1"/>
  <c r="G83" i="28"/>
  <c r="F83" i="28"/>
  <c r="A85" i="27"/>
  <c r="B84" i="27"/>
  <c r="C84" i="27" s="1"/>
  <c r="G83" i="27"/>
  <c r="F83" i="27"/>
  <c r="A83" i="26"/>
  <c r="B82" i="26"/>
  <c r="C82" i="26" s="1"/>
  <c r="G81" i="26"/>
  <c r="F81" i="26"/>
  <c r="G81" i="19"/>
  <c r="F81" i="19"/>
  <c r="D81" i="19"/>
  <c r="B82" i="19"/>
  <c r="C82" i="19" s="1"/>
  <c r="A83" i="19"/>
  <c r="AJ84" i="18"/>
  <c r="BM84" i="18" s="1"/>
  <c r="AK83" i="18"/>
  <c r="AF76" i="18"/>
  <c r="AG76" i="18" s="1"/>
  <c r="AH76" i="18" s="1"/>
  <c r="AA81" i="18"/>
  <c r="R86" i="18"/>
  <c r="S86" i="18" s="1"/>
  <c r="T86" i="18" s="1"/>
  <c r="U85" i="18"/>
  <c r="W85" i="18"/>
  <c r="AC79" i="18"/>
  <c r="AD79" i="18" s="1"/>
  <c r="AB80" i="18"/>
  <c r="Z82" i="18"/>
  <c r="AE77" i="18"/>
  <c r="F81" i="24"/>
  <c r="G81" i="24"/>
  <c r="B82" i="24"/>
  <c r="C82" i="24" s="1"/>
  <c r="A83" i="24"/>
  <c r="B82" i="16"/>
  <c r="C82" i="16" s="1"/>
  <c r="A83" i="16"/>
  <c r="E81" i="16"/>
  <c r="G81" i="16"/>
  <c r="D81" i="16"/>
  <c r="F81" i="16"/>
  <c r="A83" i="14"/>
  <c r="B82" i="14"/>
  <c r="C82" i="14" s="1"/>
  <c r="D81" i="14"/>
  <c r="F81" i="14"/>
  <c r="E81" i="14"/>
  <c r="G81" i="14"/>
  <c r="B83" i="15"/>
  <c r="C83" i="15" s="1"/>
  <c r="A84" i="15"/>
  <c r="F82" i="15"/>
  <c r="G82" i="15"/>
  <c r="B82" i="7"/>
  <c r="C82" i="7" s="1"/>
  <c r="A83" i="7"/>
  <c r="H83" i="7" s="1"/>
  <c r="A86" i="18"/>
  <c r="B85" i="18"/>
  <c r="C85" i="18"/>
  <c r="R169" i="31" l="1"/>
  <c r="Q170" i="31"/>
  <c r="D140" i="31"/>
  <c r="G140" i="31"/>
  <c r="F140" i="31"/>
  <c r="E140" i="31"/>
  <c r="B141" i="33"/>
  <c r="C141" i="33" s="1"/>
  <c r="H141" i="33"/>
  <c r="A142" i="33"/>
  <c r="D143" i="32"/>
  <c r="F143" i="32"/>
  <c r="E143" i="32"/>
  <c r="G143" i="32"/>
  <c r="E140" i="33"/>
  <c r="D140" i="33"/>
  <c r="G140" i="33"/>
  <c r="F140" i="33"/>
  <c r="H144" i="32"/>
  <c r="A145" i="32"/>
  <c r="B144" i="32"/>
  <c r="C144" i="32" s="1"/>
  <c r="H141" i="31"/>
  <c r="A142" i="31"/>
  <c r="B141" i="31"/>
  <c r="C141" i="31" s="1"/>
  <c r="L213" i="31"/>
  <c r="O212" i="31"/>
  <c r="P212" i="31" s="1"/>
  <c r="M233" i="32"/>
  <c r="N233" i="32" s="1"/>
  <c r="L234" i="32"/>
  <c r="D82" i="7"/>
  <c r="E82" i="7"/>
  <c r="F82" i="7"/>
  <c r="G82" i="7"/>
  <c r="H81" i="16"/>
  <c r="H81" i="14"/>
  <c r="B84" i="29"/>
  <c r="C84" i="29" s="1"/>
  <c r="A85" i="29"/>
  <c r="F83" i="29"/>
  <c r="G83" i="29"/>
  <c r="A86" i="28"/>
  <c r="B85" i="28"/>
  <c r="C85" i="28" s="1"/>
  <c r="G84" i="28"/>
  <c r="F84" i="28"/>
  <c r="A86" i="27"/>
  <c r="B85" i="27"/>
  <c r="C85" i="27" s="1"/>
  <c r="G84" i="27"/>
  <c r="F84" i="27"/>
  <c r="A84" i="26"/>
  <c r="B83" i="26"/>
  <c r="C83" i="26" s="1"/>
  <c r="G82" i="26"/>
  <c r="F82" i="26"/>
  <c r="F82" i="19"/>
  <c r="G82" i="19"/>
  <c r="D82" i="19"/>
  <c r="B83" i="19"/>
  <c r="C83" i="19" s="1"/>
  <c r="A84" i="19"/>
  <c r="AJ85" i="18"/>
  <c r="BM85" i="18" s="1"/>
  <c r="AK84" i="18"/>
  <c r="AC80" i="18"/>
  <c r="AD80" i="18" s="1"/>
  <c r="X85" i="18"/>
  <c r="Y85" i="18" s="1"/>
  <c r="AF77" i="18"/>
  <c r="AG77" i="18" s="1"/>
  <c r="AH77" i="18" s="1"/>
  <c r="AA82" i="18"/>
  <c r="Z83" i="18"/>
  <c r="Z84" i="18" s="1"/>
  <c r="R87" i="18"/>
  <c r="S87" i="18" s="1"/>
  <c r="T87" i="18" s="1"/>
  <c r="U86" i="18"/>
  <c r="W86" i="18"/>
  <c r="AB81" i="18"/>
  <c r="AE78" i="18"/>
  <c r="G82" i="24"/>
  <c r="F82" i="24"/>
  <c r="B83" i="24"/>
  <c r="C83" i="24" s="1"/>
  <c r="A84" i="24"/>
  <c r="B83" i="16"/>
  <c r="C83" i="16" s="1"/>
  <c r="A84" i="16"/>
  <c r="F82" i="16"/>
  <c r="D82" i="16"/>
  <c r="G82" i="16"/>
  <c r="E82" i="16"/>
  <c r="A84" i="14"/>
  <c r="B83" i="14"/>
  <c r="C83" i="14" s="1"/>
  <c r="G82" i="14"/>
  <c r="E82" i="14"/>
  <c r="F82" i="14"/>
  <c r="D82" i="14"/>
  <c r="F83" i="15"/>
  <c r="G83" i="15"/>
  <c r="A85" i="15"/>
  <c r="B84" i="15"/>
  <c r="C84" i="15" s="1"/>
  <c r="A84" i="7"/>
  <c r="H84" i="7" s="1"/>
  <c r="B83" i="7"/>
  <c r="C83" i="7" s="1"/>
  <c r="A87" i="18"/>
  <c r="C86" i="18"/>
  <c r="B86" i="18"/>
  <c r="R170" i="31" l="1"/>
  <c r="Q171" i="31"/>
  <c r="E141" i="33"/>
  <c r="D141" i="33"/>
  <c r="G141" i="33"/>
  <c r="F141" i="33"/>
  <c r="H142" i="31"/>
  <c r="A143" i="31"/>
  <c r="B142" i="31"/>
  <c r="C142" i="31" s="1"/>
  <c r="B142" i="33"/>
  <c r="C142" i="33" s="1"/>
  <c r="A143" i="33"/>
  <c r="H142" i="33"/>
  <c r="O213" i="31"/>
  <c r="P213" i="31" s="1"/>
  <c r="L214" i="31"/>
  <c r="G144" i="32"/>
  <c r="F144" i="32"/>
  <c r="E144" i="32"/>
  <c r="D144" i="32"/>
  <c r="F141" i="31"/>
  <c r="E141" i="31"/>
  <c r="D141" i="31"/>
  <c r="G141" i="31"/>
  <c r="L235" i="32"/>
  <c r="M234" i="32"/>
  <c r="N234" i="32" s="1"/>
  <c r="B145" i="32"/>
  <c r="C145" i="32" s="1"/>
  <c r="H145" i="32"/>
  <c r="A146" i="32"/>
  <c r="E83" i="7"/>
  <c r="F83" i="7"/>
  <c r="G83" i="7"/>
  <c r="D83" i="7"/>
  <c r="H82" i="16"/>
  <c r="H82" i="14"/>
  <c r="AB82" i="18"/>
  <c r="F84" i="29"/>
  <c r="G84" i="29"/>
  <c r="B85" i="29"/>
  <c r="C85" i="29" s="1"/>
  <c r="A86" i="29"/>
  <c r="A87" i="28"/>
  <c r="B86" i="28"/>
  <c r="C86" i="28" s="1"/>
  <c r="G85" i="28"/>
  <c r="F85" i="28"/>
  <c r="A87" i="27"/>
  <c r="B86" i="27"/>
  <c r="C86" i="27" s="1"/>
  <c r="G85" i="27"/>
  <c r="F85" i="27"/>
  <c r="A85" i="26"/>
  <c r="B84" i="26"/>
  <c r="C84" i="26" s="1"/>
  <c r="G83" i="26"/>
  <c r="F83" i="26"/>
  <c r="G83" i="19"/>
  <c r="F83" i="19"/>
  <c r="B84" i="19"/>
  <c r="C84" i="19" s="1"/>
  <c r="A85" i="19"/>
  <c r="AJ86" i="18"/>
  <c r="BM86" i="18" s="1"/>
  <c r="AK85" i="18"/>
  <c r="AF78" i="18"/>
  <c r="AG78" i="18" s="1"/>
  <c r="AH78" i="18" s="1"/>
  <c r="Z85" i="18"/>
  <c r="X86" i="18"/>
  <c r="AA83" i="18"/>
  <c r="AC81" i="18"/>
  <c r="U87" i="18"/>
  <c r="W87" i="18"/>
  <c r="R88" i="18"/>
  <c r="S88" i="18" s="1"/>
  <c r="T88" i="18" s="1"/>
  <c r="AE79" i="18"/>
  <c r="F83" i="24"/>
  <c r="G83" i="24"/>
  <c r="B84" i="24"/>
  <c r="C84" i="24" s="1"/>
  <c r="A85" i="24"/>
  <c r="B84" i="16"/>
  <c r="C84" i="16" s="1"/>
  <c r="A85" i="16"/>
  <c r="D83" i="16"/>
  <c r="F83" i="16"/>
  <c r="G83" i="16"/>
  <c r="E83" i="16"/>
  <c r="A85" i="14"/>
  <c r="B84" i="14"/>
  <c r="C84" i="14" s="1"/>
  <c r="F83" i="14"/>
  <c r="D83" i="14"/>
  <c r="G83" i="14"/>
  <c r="E83" i="14"/>
  <c r="B85" i="15"/>
  <c r="C85" i="15" s="1"/>
  <c r="A86" i="15"/>
  <c r="G84" i="15"/>
  <c r="F84" i="15"/>
  <c r="A85" i="7"/>
  <c r="H85" i="7" s="1"/>
  <c r="B84" i="7"/>
  <c r="C84" i="7" s="1"/>
  <c r="C87" i="18"/>
  <c r="B87" i="18"/>
  <c r="A88" i="18"/>
  <c r="R171" i="31" l="1"/>
  <c r="Q172" i="31"/>
  <c r="O214" i="31"/>
  <c r="P214" i="31" s="1"/>
  <c r="L215" i="31"/>
  <c r="G142" i="31"/>
  <c r="F142" i="31"/>
  <c r="E142" i="31"/>
  <c r="D142" i="31"/>
  <c r="E142" i="33"/>
  <c r="D142" i="33"/>
  <c r="G142" i="33"/>
  <c r="F142" i="33"/>
  <c r="A144" i="31"/>
  <c r="B143" i="31"/>
  <c r="C143" i="31" s="1"/>
  <c r="H143" i="31"/>
  <c r="D145" i="32"/>
  <c r="G145" i="32"/>
  <c r="F145" i="32"/>
  <c r="E145" i="32"/>
  <c r="M235" i="32"/>
  <c r="N235" i="32" s="1"/>
  <c r="L236" i="32"/>
  <c r="H146" i="32"/>
  <c r="A147" i="32"/>
  <c r="B146" i="32"/>
  <c r="C146" i="32" s="1"/>
  <c r="B143" i="33"/>
  <c r="C143" i="33" s="1"/>
  <c r="H143" i="33"/>
  <c r="A144" i="33"/>
  <c r="D84" i="7"/>
  <c r="G84" i="7"/>
  <c r="F84" i="7"/>
  <c r="E84" i="7"/>
  <c r="X87" i="18"/>
  <c r="H83" i="16"/>
  <c r="H83" i="14"/>
  <c r="F85" i="29"/>
  <c r="G85" i="29"/>
  <c r="B86" i="29"/>
  <c r="C86" i="29" s="1"/>
  <c r="A87" i="29"/>
  <c r="A88" i="28"/>
  <c r="B87" i="28"/>
  <c r="C87" i="28" s="1"/>
  <c r="G86" i="28"/>
  <c r="F86" i="28"/>
  <c r="A88" i="27"/>
  <c r="B87" i="27"/>
  <c r="C87" i="27" s="1"/>
  <c r="G86" i="27"/>
  <c r="F86" i="27"/>
  <c r="A86" i="26"/>
  <c r="B85" i="26"/>
  <c r="C85" i="26" s="1"/>
  <c r="G84" i="26"/>
  <c r="F84" i="26"/>
  <c r="G84" i="19"/>
  <c r="F84" i="19"/>
  <c r="B85" i="19"/>
  <c r="C85" i="19" s="1"/>
  <c r="A86" i="19"/>
  <c r="AJ87" i="18"/>
  <c r="BM87" i="18" s="1"/>
  <c r="AK86" i="18"/>
  <c r="U88" i="18"/>
  <c r="W88" i="18"/>
  <c r="R89" i="18"/>
  <c r="S89" i="18" s="1"/>
  <c r="T89" i="18" s="1"/>
  <c r="AE80" i="18"/>
  <c r="Y86" i="18"/>
  <c r="AF79" i="18"/>
  <c r="AG79" i="18" s="1"/>
  <c r="AH79" i="18" s="1"/>
  <c r="AD81" i="18"/>
  <c r="AA84" i="18"/>
  <c r="AB83" i="18"/>
  <c r="AC82" i="18"/>
  <c r="G84" i="24"/>
  <c r="F84" i="24"/>
  <c r="B85" i="24"/>
  <c r="C85" i="24" s="1"/>
  <c r="A86" i="24"/>
  <c r="D84" i="16"/>
  <c r="F84" i="16"/>
  <c r="E84" i="16"/>
  <c r="G84" i="16"/>
  <c r="B85" i="16"/>
  <c r="C85" i="16" s="1"/>
  <c r="A86" i="16"/>
  <c r="A86" i="14"/>
  <c r="B85" i="14"/>
  <c r="C85" i="14" s="1"/>
  <c r="G84" i="14"/>
  <c r="D84" i="14"/>
  <c r="E84" i="14"/>
  <c r="F84" i="14"/>
  <c r="G85" i="15"/>
  <c r="F85" i="15"/>
  <c r="A87" i="15"/>
  <c r="B86" i="15"/>
  <c r="C86" i="15" s="1"/>
  <c r="A86" i="7"/>
  <c r="H86" i="7" s="1"/>
  <c r="B85" i="7"/>
  <c r="C85" i="7" s="1"/>
  <c r="A89" i="18"/>
  <c r="C88" i="18"/>
  <c r="B88" i="18"/>
  <c r="R172" i="31" l="1"/>
  <c r="Q173" i="31"/>
  <c r="Y87" i="18"/>
  <c r="G146" i="32"/>
  <c r="F146" i="32"/>
  <c r="E146" i="32"/>
  <c r="D146" i="32"/>
  <c r="G143" i="31"/>
  <c r="D143" i="31"/>
  <c r="F143" i="31"/>
  <c r="E143" i="31"/>
  <c r="E143" i="33"/>
  <c r="D143" i="33"/>
  <c r="G143" i="33"/>
  <c r="F143" i="33"/>
  <c r="L237" i="32"/>
  <c r="M236" i="32"/>
  <c r="N236" i="32" s="1"/>
  <c r="H144" i="31"/>
  <c r="A145" i="31"/>
  <c r="B144" i="31"/>
  <c r="C144" i="31" s="1"/>
  <c r="B147" i="32"/>
  <c r="C147" i="32" s="1"/>
  <c r="A148" i="32"/>
  <c r="H147" i="32"/>
  <c r="L216" i="31"/>
  <c r="O215" i="31"/>
  <c r="P215" i="31" s="1"/>
  <c r="B144" i="33"/>
  <c r="C144" i="33" s="1"/>
  <c r="A145" i="33"/>
  <c r="H144" i="33"/>
  <c r="E85" i="7"/>
  <c r="G85" i="7"/>
  <c r="F85" i="7"/>
  <c r="D85" i="7"/>
  <c r="H84" i="16"/>
  <c r="H84" i="14"/>
  <c r="B87" i="29"/>
  <c r="C87" i="29" s="1"/>
  <c r="A88" i="29"/>
  <c r="F86" i="29"/>
  <c r="G86" i="29"/>
  <c r="A89" i="28"/>
  <c r="B88" i="28"/>
  <c r="C88" i="28" s="1"/>
  <c r="G87" i="28"/>
  <c r="F87" i="28"/>
  <c r="A89" i="27"/>
  <c r="B88" i="27"/>
  <c r="C88" i="27" s="1"/>
  <c r="G87" i="27"/>
  <c r="F87" i="27"/>
  <c r="A87" i="26"/>
  <c r="B86" i="26"/>
  <c r="C86" i="26" s="1"/>
  <c r="G85" i="26"/>
  <c r="F85" i="26"/>
  <c r="F85" i="19"/>
  <c r="G85" i="19"/>
  <c r="B86" i="19"/>
  <c r="C86" i="19" s="1"/>
  <c r="A87" i="19"/>
  <c r="AJ88" i="18"/>
  <c r="BM88" i="18" s="1"/>
  <c r="AK87" i="18"/>
  <c r="AD82" i="18"/>
  <c r="AA85" i="18"/>
  <c r="AF80" i="18"/>
  <c r="X88" i="18"/>
  <c r="Y88" i="18" s="1"/>
  <c r="Z86" i="18"/>
  <c r="AC83" i="18"/>
  <c r="AE81" i="18"/>
  <c r="U89" i="18"/>
  <c r="W89" i="18"/>
  <c r="R90" i="18"/>
  <c r="S90" i="18" s="1"/>
  <c r="T90" i="18" s="1"/>
  <c r="AB84" i="18"/>
  <c r="G85" i="24"/>
  <c r="F85" i="24"/>
  <c r="B86" i="24"/>
  <c r="C86" i="24" s="1"/>
  <c r="A87" i="24"/>
  <c r="B86" i="16"/>
  <c r="C86" i="16" s="1"/>
  <c r="A87" i="16"/>
  <c r="G85" i="16"/>
  <c r="D85" i="16"/>
  <c r="E85" i="16"/>
  <c r="F85" i="16"/>
  <c r="A87" i="14"/>
  <c r="B86" i="14"/>
  <c r="C86" i="14" s="1"/>
  <c r="E85" i="14"/>
  <c r="F85" i="14"/>
  <c r="G85" i="14"/>
  <c r="D85" i="14"/>
  <c r="F86" i="15"/>
  <c r="G86" i="15"/>
  <c r="B87" i="15"/>
  <c r="C87" i="15" s="1"/>
  <c r="A88" i="15"/>
  <c r="B86" i="7"/>
  <c r="C86" i="7" s="1"/>
  <c r="A87" i="7"/>
  <c r="H87" i="7" s="1"/>
  <c r="A90" i="18"/>
  <c r="B89" i="18"/>
  <c r="C89" i="18"/>
  <c r="R173" i="31" l="1"/>
  <c r="Q174" i="31"/>
  <c r="Z87" i="18"/>
  <c r="Z88" i="18" s="1"/>
  <c r="B145" i="31"/>
  <c r="C145" i="31" s="1"/>
  <c r="H145" i="31"/>
  <c r="A146" i="31"/>
  <c r="M237" i="32"/>
  <c r="N237" i="32" s="1"/>
  <c r="L238" i="32"/>
  <c r="H148" i="32"/>
  <c r="A149" i="32"/>
  <c r="B148" i="32"/>
  <c r="C148" i="32" s="1"/>
  <c r="E144" i="33"/>
  <c r="D144" i="33"/>
  <c r="G144" i="33"/>
  <c r="F144" i="33"/>
  <c r="D147" i="32"/>
  <c r="F147" i="32"/>
  <c r="G147" i="32"/>
  <c r="E147" i="32"/>
  <c r="B145" i="33"/>
  <c r="C145" i="33" s="1"/>
  <c r="H145" i="33"/>
  <c r="A146" i="33"/>
  <c r="L217" i="31"/>
  <c r="O216" i="31"/>
  <c r="P216" i="31" s="1"/>
  <c r="E144" i="31"/>
  <c r="D144" i="31"/>
  <c r="F144" i="31"/>
  <c r="G144" i="31"/>
  <c r="G86" i="7"/>
  <c r="D86" i="7"/>
  <c r="E86" i="7"/>
  <c r="F86" i="7"/>
  <c r="AD83" i="18"/>
  <c r="AF81" i="18"/>
  <c r="H85" i="16"/>
  <c r="H85" i="14"/>
  <c r="X89" i="18"/>
  <c r="Y89" i="18" s="1"/>
  <c r="F87" i="29"/>
  <c r="G87" i="29"/>
  <c r="B88" i="29"/>
  <c r="C88" i="29" s="1"/>
  <c r="A89" i="29"/>
  <c r="A90" i="28"/>
  <c r="B89" i="28"/>
  <c r="C89" i="28" s="1"/>
  <c r="G88" i="28"/>
  <c r="F88" i="28"/>
  <c r="A90" i="27"/>
  <c r="B89" i="27"/>
  <c r="C89" i="27" s="1"/>
  <c r="G88" i="27"/>
  <c r="F88" i="27"/>
  <c r="A88" i="26"/>
  <c r="B87" i="26"/>
  <c r="C87" i="26" s="1"/>
  <c r="G86" i="26"/>
  <c r="F86" i="26"/>
  <c r="F86" i="19"/>
  <c r="G86" i="19"/>
  <c r="B87" i="19"/>
  <c r="C87" i="19" s="1"/>
  <c r="A88" i="19"/>
  <c r="AJ89" i="18"/>
  <c r="BM89" i="18" s="1"/>
  <c r="AK88" i="18"/>
  <c r="AA86" i="18"/>
  <c r="AA87" i="18" s="1"/>
  <c r="AG80" i="18"/>
  <c r="R91" i="18"/>
  <c r="S91" i="18" s="1"/>
  <c r="T91" i="18" s="1"/>
  <c r="W90" i="18"/>
  <c r="U90" i="18"/>
  <c r="AC84" i="18"/>
  <c r="AB85" i="18"/>
  <c r="AE82" i="18"/>
  <c r="B87" i="24"/>
  <c r="C87" i="24" s="1"/>
  <c r="A88" i="24"/>
  <c r="F86" i="24"/>
  <c r="G86" i="24"/>
  <c r="B87" i="16"/>
  <c r="C87" i="16" s="1"/>
  <c r="A88" i="16"/>
  <c r="G86" i="16"/>
  <c r="E86" i="16"/>
  <c r="F86" i="16"/>
  <c r="D86" i="16"/>
  <c r="A88" i="14"/>
  <c r="B87" i="14"/>
  <c r="C87" i="14" s="1"/>
  <c r="D86" i="14"/>
  <c r="F86" i="14"/>
  <c r="E86" i="14"/>
  <c r="G86" i="14"/>
  <c r="F87" i="15"/>
  <c r="G87" i="15"/>
  <c r="A89" i="15"/>
  <c r="B88" i="15"/>
  <c r="C88" i="15" s="1"/>
  <c r="A88" i="7"/>
  <c r="H88" i="7" s="1"/>
  <c r="B87" i="7"/>
  <c r="C87" i="7" s="1"/>
  <c r="A91" i="18"/>
  <c r="C90" i="18"/>
  <c r="B90" i="18"/>
  <c r="R174" i="31" l="1"/>
  <c r="Q175" i="31"/>
  <c r="L239" i="32"/>
  <c r="M238" i="32"/>
  <c r="N238" i="32" s="1"/>
  <c r="O217" i="31"/>
  <c r="P217" i="31" s="1"/>
  <c r="L218" i="31"/>
  <c r="B149" i="32"/>
  <c r="C149" i="32" s="1"/>
  <c r="H149" i="32"/>
  <c r="A150" i="32"/>
  <c r="B146" i="33"/>
  <c r="C146" i="33" s="1"/>
  <c r="A147" i="33"/>
  <c r="H146" i="33"/>
  <c r="H146" i="31"/>
  <c r="A147" i="31"/>
  <c r="B146" i="31"/>
  <c r="C146" i="31" s="1"/>
  <c r="G148" i="32"/>
  <c r="F148" i="32"/>
  <c r="E148" i="32"/>
  <c r="D148" i="32"/>
  <c r="E145" i="33"/>
  <c r="D145" i="33"/>
  <c r="G145" i="33"/>
  <c r="F145" i="33"/>
  <c r="G145" i="31"/>
  <c r="F145" i="31"/>
  <c r="E145" i="31"/>
  <c r="D145" i="31"/>
  <c r="E87" i="7"/>
  <c r="F87" i="7"/>
  <c r="D87" i="7"/>
  <c r="G87" i="7"/>
  <c r="AG81" i="18"/>
  <c r="X90" i="18"/>
  <c r="Y90" i="18" s="1"/>
  <c r="AA88" i="18"/>
  <c r="H86" i="16"/>
  <c r="H86" i="14"/>
  <c r="AC85" i="18"/>
  <c r="F88" i="29"/>
  <c r="G88" i="29"/>
  <c r="B89" i="29"/>
  <c r="C89" i="29" s="1"/>
  <c r="A90" i="29"/>
  <c r="A91" i="28"/>
  <c r="B90" i="28"/>
  <c r="C90" i="28" s="1"/>
  <c r="G89" i="28"/>
  <c r="F89" i="28"/>
  <c r="A91" i="27"/>
  <c r="B90" i="27"/>
  <c r="C90" i="27" s="1"/>
  <c r="G89" i="27"/>
  <c r="F89" i="27"/>
  <c r="A89" i="26"/>
  <c r="B88" i="26"/>
  <c r="C88" i="26" s="1"/>
  <c r="G87" i="26"/>
  <c r="F87" i="26"/>
  <c r="B88" i="19"/>
  <c r="C88" i="19" s="1"/>
  <c r="A89" i="19"/>
  <c r="G87" i="19"/>
  <c r="F87" i="19"/>
  <c r="AJ90" i="18"/>
  <c r="BM90" i="18" s="1"/>
  <c r="AK89" i="18"/>
  <c r="AF82" i="18"/>
  <c r="AD84" i="18"/>
  <c r="R92" i="18"/>
  <c r="S92" i="18" s="1"/>
  <c r="T92" i="18" s="1"/>
  <c r="U91" i="18"/>
  <c r="W91" i="18"/>
  <c r="AB86" i="18"/>
  <c r="Z89" i="18"/>
  <c r="AH80" i="18"/>
  <c r="AE83" i="18"/>
  <c r="G87" i="24"/>
  <c r="F87" i="24"/>
  <c r="B88" i="24"/>
  <c r="C88" i="24" s="1"/>
  <c r="A89" i="24"/>
  <c r="B88" i="16"/>
  <c r="C88" i="16" s="1"/>
  <c r="A89" i="16"/>
  <c r="G87" i="16"/>
  <c r="E87" i="16"/>
  <c r="F87" i="16"/>
  <c r="D87" i="16"/>
  <c r="A89" i="14"/>
  <c r="B88" i="14"/>
  <c r="C88" i="14" s="1"/>
  <c r="E87" i="14"/>
  <c r="G87" i="14"/>
  <c r="D87" i="14"/>
  <c r="F87" i="14"/>
  <c r="A90" i="15"/>
  <c r="B89" i="15"/>
  <c r="C89" i="15" s="1"/>
  <c r="G88" i="15"/>
  <c r="F88" i="15"/>
  <c r="A89" i="7"/>
  <c r="H89" i="7" s="1"/>
  <c r="B88" i="7"/>
  <c r="C88" i="7" s="1"/>
  <c r="C91" i="18"/>
  <c r="B91" i="18"/>
  <c r="A92" i="18"/>
  <c r="R175" i="31" l="1"/>
  <c r="Q176" i="31"/>
  <c r="E146" i="33"/>
  <c r="D146" i="33"/>
  <c r="G146" i="33"/>
  <c r="F146" i="33"/>
  <c r="D149" i="32"/>
  <c r="G149" i="32"/>
  <c r="F149" i="32"/>
  <c r="E149" i="32"/>
  <c r="A148" i="31"/>
  <c r="B147" i="31"/>
  <c r="C147" i="31" s="1"/>
  <c r="H147" i="31"/>
  <c r="O218" i="31"/>
  <c r="P218" i="31" s="1"/>
  <c r="L219" i="31"/>
  <c r="H150" i="32"/>
  <c r="A151" i="32"/>
  <c r="B150" i="32"/>
  <c r="C150" i="32" s="1"/>
  <c r="E146" i="31"/>
  <c r="D146" i="31"/>
  <c r="G146" i="31"/>
  <c r="F146" i="31"/>
  <c r="B147" i="33"/>
  <c r="C147" i="33" s="1"/>
  <c r="H147" i="33"/>
  <c r="A148" i="33"/>
  <c r="M239" i="32"/>
  <c r="N239" i="32" s="1"/>
  <c r="L240" i="32"/>
  <c r="AG82" i="18"/>
  <c r="AH82" i="18" s="1"/>
  <c r="AH81" i="18"/>
  <c r="E88" i="7"/>
  <c r="D88" i="7"/>
  <c r="G88" i="7"/>
  <c r="F88" i="7"/>
  <c r="X91" i="18"/>
  <c r="Y91" i="18" s="1"/>
  <c r="AD85" i="18"/>
  <c r="H87" i="16"/>
  <c r="H87" i="14"/>
  <c r="AF83" i="18"/>
  <c r="B90" i="29"/>
  <c r="C90" i="29" s="1"/>
  <c r="A91" i="29"/>
  <c r="F89" i="29"/>
  <c r="G89" i="29"/>
  <c r="A92" i="28"/>
  <c r="B91" i="28"/>
  <c r="C91" i="28" s="1"/>
  <c r="G90" i="28"/>
  <c r="F90" i="28"/>
  <c r="A92" i="27"/>
  <c r="B91" i="27"/>
  <c r="C91" i="27" s="1"/>
  <c r="G90" i="27"/>
  <c r="F90" i="27"/>
  <c r="A90" i="26"/>
  <c r="B89" i="26"/>
  <c r="C89" i="26" s="1"/>
  <c r="G88" i="26"/>
  <c r="F88" i="26"/>
  <c r="G88" i="19"/>
  <c r="F88" i="19"/>
  <c r="B89" i="19"/>
  <c r="C89" i="19" s="1"/>
  <c r="A90" i="19"/>
  <c r="AK90" i="18"/>
  <c r="AJ91" i="18"/>
  <c r="BM91" i="18" s="1"/>
  <c r="AA89" i="18"/>
  <c r="AB87" i="18"/>
  <c r="AC86" i="18"/>
  <c r="R93" i="18"/>
  <c r="S93" i="18" s="1"/>
  <c r="T93" i="18" s="1"/>
  <c r="U92" i="18"/>
  <c r="W92" i="18"/>
  <c r="Z90" i="18"/>
  <c r="AE84" i="18"/>
  <c r="G88" i="24"/>
  <c r="F88" i="24"/>
  <c r="B89" i="24"/>
  <c r="C89" i="24" s="1"/>
  <c r="A90" i="24"/>
  <c r="B89" i="16"/>
  <c r="C89" i="16" s="1"/>
  <c r="A90" i="16"/>
  <c r="E88" i="16"/>
  <c r="G88" i="16"/>
  <c r="D88" i="16"/>
  <c r="F88" i="16"/>
  <c r="A90" i="14"/>
  <c r="B89" i="14"/>
  <c r="C89" i="14" s="1"/>
  <c r="E88" i="14"/>
  <c r="G88" i="14"/>
  <c r="D88" i="14"/>
  <c r="F88" i="14"/>
  <c r="G89" i="15"/>
  <c r="F89" i="15"/>
  <c r="A91" i="15"/>
  <c r="B90" i="15"/>
  <c r="C90" i="15" s="1"/>
  <c r="A90" i="7"/>
  <c r="H90" i="7" s="1"/>
  <c r="B89" i="7"/>
  <c r="C89" i="7" s="1"/>
  <c r="A93" i="18"/>
  <c r="C92" i="18"/>
  <c r="B92" i="18"/>
  <c r="R176" i="31" l="1"/>
  <c r="Q177" i="31"/>
  <c r="AG83" i="18"/>
  <c r="AH83" i="18" s="1"/>
  <c r="AF84" i="18"/>
  <c r="G150" i="32"/>
  <c r="F150" i="32"/>
  <c r="E150" i="32"/>
  <c r="D150" i="32"/>
  <c r="B148" i="33"/>
  <c r="C148" i="33" s="1"/>
  <c r="A149" i="33"/>
  <c r="H148" i="33"/>
  <c r="B151" i="32"/>
  <c r="C151" i="32" s="1"/>
  <c r="A152" i="32"/>
  <c r="H151" i="32"/>
  <c r="L220" i="31"/>
  <c r="O219" i="31"/>
  <c r="P219" i="31" s="1"/>
  <c r="E147" i="33"/>
  <c r="D147" i="33"/>
  <c r="G147" i="33"/>
  <c r="F147" i="33"/>
  <c r="G147" i="31"/>
  <c r="F147" i="31"/>
  <c r="E147" i="31"/>
  <c r="D147" i="31"/>
  <c r="L241" i="32"/>
  <c r="M240" i="32"/>
  <c r="N240" i="32" s="1"/>
  <c r="H148" i="31"/>
  <c r="B148" i="31"/>
  <c r="C148" i="31" s="1"/>
  <c r="A149" i="31"/>
  <c r="E89" i="7"/>
  <c r="F89" i="7"/>
  <c r="G89" i="7"/>
  <c r="D89" i="7"/>
  <c r="H88" i="16"/>
  <c r="H88" i="14"/>
  <c r="F90" i="29"/>
  <c r="G90" i="29"/>
  <c r="B91" i="29"/>
  <c r="C91" i="29" s="1"/>
  <c r="A92" i="29"/>
  <c r="A93" i="28"/>
  <c r="B92" i="28"/>
  <c r="C92" i="28" s="1"/>
  <c r="G91" i="28"/>
  <c r="F91" i="28"/>
  <c r="A93" i="27"/>
  <c r="B92" i="27"/>
  <c r="C92" i="27" s="1"/>
  <c r="G91" i="27"/>
  <c r="F91" i="27"/>
  <c r="A91" i="26"/>
  <c r="B90" i="26"/>
  <c r="C90" i="26" s="1"/>
  <c r="G89" i="26"/>
  <c r="F89" i="26"/>
  <c r="B90" i="19"/>
  <c r="C90" i="19" s="1"/>
  <c r="A91" i="19"/>
  <c r="G89" i="19"/>
  <c r="F89" i="19"/>
  <c r="AJ92" i="18"/>
  <c r="BM92" i="18" s="1"/>
  <c r="AK91" i="18"/>
  <c r="X92" i="18"/>
  <c r="Y92" i="18" s="1"/>
  <c r="R94" i="18"/>
  <c r="S94" i="18" s="1"/>
  <c r="T94" i="18" s="1"/>
  <c r="W93" i="18"/>
  <c r="U93" i="18"/>
  <c r="AB88" i="18"/>
  <c r="AB89" i="18" s="1"/>
  <c r="AC87" i="18"/>
  <c r="AA90" i="18"/>
  <c r="Z91" i="18"/>
  <c r="AD86" i="18"/>
  <c r="AE85" i="18"/>
  <c r="G89" i="24"/>
  <c r="F89" i="24"/>
  <c r="B90" i="24"/>
  <c r="C90" i="24" s="1"/>
  <c r="A91" i="24"/>
  <c r="B90" i="16"/>
  <c r="C90" i="16" s="1"/>
  <c r="A91" i="16"/>
  <c r="D89" i="16"/>
  <c r="F89" i="16"/>
  <c r="E89" i="16"/>
  <c r="G89" i="16"/>
  <c r="A91" i="14"/>
  <c r="B90" i="14"/>
  <c r="C90" i="14" s="1"/>
  <c r="E89" i="14"/>
  <c r="G89" i="14"/>
  <c r="F89" i="14"/>
  <c r="D89" i="14"/>
  <c r="B91" i="15"/>
  <c r="C91" i="15" s="1"/>
  <c r="A92" i="15"/>
  <c r="G90" i="15"/>
  <c r="F90" i="15"/>
  <c r="B90" i="7"/>
  <c r="C90" i="7" s="1"/>
  <c r="A91" i="7"/>
  <c r="H91" i="7" s="1"/>
  <c r="A94" i="18"/>
  <c r="B93" i="18"/>
  <c r="C93" i="18"/>
  <c r="R177" i="31" l="1"/>
  <c r="Q178" i="31"/>
  <c r="AG84" i="18"/>
  <c r="AH84" i="18" s="1"/>
  <c r="E148" i="33"/>
  <c r="D148" i="33"/>
  <c r="G148" i="33"/>
  <c r="F148" i="33"/>
  <c r="D151" i="32"/>
  <c r="F151" i="32"/>
  <c r="E151" i="32"/>
  <c r="G151" i="32"/>
  <c r="L221" i="31"/>
  <c r="O220" i="31"/>
  <c r="P220" i="31" s="1"/>
  <c r="G148" i="31"/>
  <c r="F148" i="31"/>
  <c r="E148" i="31"/>
  <c r="D148" i="31"/>
  <c r="M241" i="32"/>
  <c r="N241" i="32" s="1"/>
  <c r="L242" i="32"/>
  <c r="B149" i="33"/>
  <c r="C149" i="33" s="1"/>
  <c r="H149" i="33"/>
  <c r="A150" i="33"/>
  <c r="B149" i="31"/>
  <c r="C149" i="31" s="1"/>
  <c r="H149" i="31"/>
  <c r="A150" i="31"/>
  <c r="H152" i="32"/>
  <c r="A153" i="32"/>
  <c r="B152" i="32"/>
  <c r="C152" i="32" s="1"/>
  <c r="E90" i="7"/>
  <c r="G90" i="7"/>
  <c r="F90" i="7"/>
  <c r="D90" i="7"/>
  <c r="X93" i="18"/>
  <c r="Y93" i="18" s="1"/>
  <c r="H89" i="16"/>
  <c r="H89" i="14"/>
  <c r="F91" i="29"/>
  <c r="G91" i="29"/>
  <c r="B92" i="29"/>
  <c r="C92" i="29" s="1"/>
  <c r="A93" i="29"/>
  <c r="A94" i="28"/>
  <c r="B93" i="28"/>
  <c r="C93" i="28" s="1"/>
  <c r="G92" i="28"/>
  <c r="F92" i="28"/>
  <c r="A94" i="27"/>
  <c r="B93" i="27"/>
  <c r="C93" i="27" s="1"/>
  <c r="G92" i="27"/>
  <c r="F92" i="27"/>
  <c r="A92" i="26"/>
  <c r="B91" i="26"/>
  <c r="C91" i="26" s="1"/>
  <c r="G90" i="26"/>
  <c r="F90" i="26"/>
  <c r="G90" i="19"/>
  <c r="F90" i="19"/>
  <c r="B91" i="19"/>
  <c r="C91" i="19" s="1"/>
  <c r="A92" i="19"/>
  <c r="AK92" i="18"/>
  <c r="AJ93" i="18"/>
  <c r="BM93" i="18" s="1"/>
  <c r="Z92" i="18"/>
  <c r="AF85" i="18"/>
  <c r="AC88" i="18"/>
  <c r="R95" i="18"/>
  <c r="S95" i="18" s="1"/>
  <c r="T95" i="18" s="1"/>
  <c r="W94" i="18"/>
  <c r="U94" i="18"/>
  <c r="AE86" i="18"/>
  <c r="AD87" i="18"/>
  <c r="AB90" i="18"/>
  <c r="AA91" i="18"/>
  <c r="F90" i="24"/>
  <c r="G90" i="24"/>
  <c r="B91" i="24"/>
  <c r="C91" i="24" s="1"/>
  <c r="A92" i="24"/>
  <c r="G90" i="16"/>
  <c r="D90" i="16"/>
  <c r="E90" i="16"/>
  <c r="F90" i="16"/>
  <c r="B91" i="16"/>
  <c r="C91" i="16" s="1"/>
  <c r="A92" i="16"/>
  <c r="A92" i="14"/>
  <c r="B91" i="14"/>
  <c r="C91" i="14" s="1"/>
  <c r="G90" i="14"/>
  <c r="E90" i="14"/>
  <c r="F90" i="14"/>
  <c r="D90" i="14"/>
  <c r="F91" i="15"/>
  <c r="G91" i="15"/>
  <c r="A93" i="15"/>
  <c r="B92" i="15"/>
  <c r="C92" i="15" s="1"/>
  <c r="A92" i="7"/>
  <c r="H92" i="7" s="1"/>
  <c r="B91" i="7"/>
  <c r="C91" i="7" s="1"/>
  <c r="C94" i="18"/>
  <c r="B94" i="18"/>
  <c r="A95" i="18"/>
  <c r="R178" i="31" l="1"/>
  <c r="Q179" i="31"/>
  <c r="X94" i="18"/>
  <c r="Y94" i="18" s="1"/>
  <c r="B153" i="32"/>
  <c r="C153" i="32" s="1"/>
  <c r="H153" i="32"/>
  <c r="A154" i="32"/>
  <c r="A151" i="31"/>
  <c r="B150" i="31"/>
  <c r="C150" i="31" s="1"/>
  <c r="H150" i="31"/>
  <c r="G149" i="31"/>
  <c r="F149" i="31"/>
  <c r="E149" i="31"/>
  <c r="D149" i="31"/>
  <c r="B150" i="33"/>
  <c r="C150" i="33" s="1"/>
  <c r="A151" i="33"/>
  <c r="H150" i="33"/>
  <c r="L243" i="32"/>
  <c r="M242" i="32"/>
  <c r="N242" i="32" s="1"/>
  <c r="G152" i="32"/>
  <c r="F152" i="32"/>
  <c r="E152" i="32"/>
  <c r="D152" i="32"/>
  <c r="E149" i="33"/>
  <c r="D149" i="33"/>
  <c r="F149" i="33"/>
  <c r="G149" i="33"/>
  <c r="O221" i="31"/>
  <c r="P221" i="31" s="1"/>
  <c r="L222" i="31"/>
  <c r="E91" i="7"/>
  <c r="F91" i="7"/>
  <c r="D91" i="7"/>
  <c r="G91" i="7"/>
  <c r="Z93" i="18"/>
  <c r="H90" i="14"/>
  <c r="H90" i="16"/>
  <c r="AB91" i="18"/>
  <c r="AE87" i="18"/>
  <c r="B93" i="29"/>
  <c r="C93" i="29" s="1"/>
  <c r="A94" i="29"/>
  <c r="F92" i="29"/>
  <c r="G92" i="29"/>
  <c r="A95" i="28"/>
  <c r="B94" i="28"/>
  <c r="C94" i="28" s="1"/>
  <c r="G93" i="28"/>
  <c r="F93" i="28"/>
  <c r="A95" i="27"/>
  <c r="B94" i="27"/>
  <c r="C94" i="27" s="1"/>
  <c r="G93" i="27"/>
  <c r="F93" i="27"/>
  <c r="A93" i="26"/>
  <c r="B92" i="26"/>
  <c r="C92" i="26" s="1"/>
  <c r="G91" i="26"/>
  <c r="F91" i="26"/>
  <c r="G91" i="19"/>
  <c r="F91" i="19"/>
  <c r="B92" i="19"/>
  <c r="C92" i="19" s="1"/>
  <c r="A93" i="19"/>
  <c r="AJ94" i="18"/>
  <c r="BM94" i="18" s="1"/>
  <c r="AK93" i="18"/>
  <c r="AD88" i="18"/>
  <c r="AG85" i="18"/>
  <c r="AA92" i="18"/>
  <c r="AC89" i="18"/>
  <c r="AC90" i="18" s="1"/>
  <c r="AF86" i="18"/>
  <c r="U95" i="18"/>
  <c r="W95" i="18"/>
  <c r="X95" i="18" s="1"/>
  <c r="R96" i="18"/>
  <c r="S96" i="18" s="1"/>
  <c r="T96" i="18" s="1"/>
  <c r="G91" i="24"/>
  <c r="F91" i="24"/>
  <c r="B92" i="24"/>
  <c r="C92" i="24" s="1"/>
  <c r="A93" i="24"/>
  <c r="B92" i="16"/>
  <c r="C92" i="16" s="1"/>
  <c r="A93" i="16"/>
  <c r="E91" i="16"/>
  <c r="G91" i="16"/>
  <c r="D91" i="16"/>
  <c r="F91" i="16"/>
  <c r="A93" i="14"/>
  <c r="B92" i="14"/>
  <c r="C92" i="14" s="1"/>
  <c r="E91" i="14"/>
  <c r="G91" i="14"/>
  <c r="D91" i="14"/>
  <c r="F91" i="14"/>
  <c r="A94" i="15"/>
  <c r="B93" i="15"/>
  <c r="C93" i="15" s="1"/>
  <c r="G92" i="15"/>
  <c r="F92" i="15"/>
  <c r="B92" i="7"/>
  <c r="C92" i="7" s="1"/>
  <c r="A93" i="7"/>
  <c r="H93" i="7" s="1"/>
  <c r="A96" i="18"/>
  <c r="C95" i="18"/>
  <c r="B95" i="18"/>
  <c r="R179" i="31" l="1"/>
  <c r="Q180" i="31"/>
  <c r="E150" i="31"/>
  <c r="D150" i="31"/>
  <c r="G150" i="31"/>
  <c r="F150" i="31"/>
  <c r="B151" i="33"/>
  <c r="C151" i="33" s="1"/>
  <c r="H151" i="33"/>
  <c r="A152" i="33"/>
  <c r="A152" i="31"/>
  <c r="B151" i="31"/>
  <c r="C151" i="31" s="1"/>
  <c r="H151" i="31"/>
  <c r="E150" i="33"/>
  <c r="D150" i="33"/>
  <c r="G150" i="33"/>
  <c r="F150" i="33"/>
  <c r="H154" i="32"/>
  <c r="A155" i="32"/>
  <c r="B154" i="32"/>
  <c r="C154" i="32" s="1"/>
  <c r="M243" i="32"/>
  <c r="N243" i="32" s="1"/>
  <c r="L244" i="32"/>
  <c r="O222" i="31"/>
  <c r="P222" i="31" s="1"/>
  <c r="L223" i="31"/>
  <c r="D153" i="32"/>
  <c r="G153" i="32"/>
  <c r="F153" i="32"/>
  <c r="E153" i="32"/>
  <c r="E92" i="7"/>
  <c r="D92" i="7"/>
  <c r="G92" i="7"/>
  <c r="F92" i="7"/>
  <c r="Z94" i="18"/>
  <c r="AA93" i="18"/>
  <c r="AF87" i="18"/>
  <c r="H91" i="16"/>
  <c r="H91" i="14"/>
  <c r="F93" i="29"/>
  <c r="G93" i="29"/>
  <c r="B94" i="29"/>
  <c r="C94" i="29" s="1"/>
  <c r="A95" i="29"/>
  <c r="A96" i="28"/>
  <c r="B95" i="28"/>
  <c r="C95" i="28" s="1"/>
  <c r="G94" i="28"/>
  <c r="F94" i="28"/>
  <c r="A96" i="27"/>
  <c r="B95" i="27"/>
  <c r="C95" i="27" s="1"/>
  <c r="G94" i="27"/>
  <c r="F94" i="27"/>
  <c r="A94" i="26"/>
  <c r="B93" i="26"/>
  <c r="C93" i="26" s="1"/>
  <c r="G92" i="26"/>
  <c r="F92" i="26"/>
  <c r="F92" i="19"/>
  <c r="G92" i="19"/>
  <c r="B93" i="19"/>
  <c r="C93" i="19" s="1"/>
  <c r="A94" i="19"/>
  <c r="AK94" i="18"/>
  <c r="AJ95" i="18"/>
  <c r="BM95" i="18" s="1"/>
  <c r="Y95" i="18"/>
  <c r="R97" i="18"/>
  <c r="S97" i="18" s="1"/>
  <c r="T97" i="18" s="1"/>
  <c r="U96" i="18"/>
  <c r="W96" i="18"/>
  <c r="X96" i="18" s="1"/>
  <c r="AG86" i="18"/>
  <c r="AH85" i="18"/>
  <c r="AE88" i="18"/>
  <c r="AC91" i="18"/>
  <c r="AB92" i="18"/>
  <c r="AD89" i="18"/>
  <c r="B93" i="24"/>
  <c r="C93" i="24" s="1"/>
  <c r="A94" i="24"/>
  <c r="F92" i="24"/>
  <c r="G92" i="24"/>
  <c r="E92" i="16"/>
  <c r="G92" i="16"/>
  <c r="D92" i="16"/>
  <c r="F92" i="16"/>
  <c r="B93" i="16"/>
  <c r="C93" i="16" s="1"/>
  <c r="A94" i="16"/>
  <c r="A94" i="14"/>
  <c r="B93" i="14"/>
  <c r="C93" i="14" s="1"/>
  <c r="D92" i="14"/>
  <c r="F92" i="14"/>
  <c r="E92" i="14"/>
  <c r="G92" i="14"/>
  <c r="A95" i="15"/>
  <c r="B94" i="15"/>
  <c r="C94" i="15" s="1"/>
  <c r="G93" i="15"/>
  <c r="F93" i="15"/>
  <c r="A94" i="7"/>
  <c r="H94" i="7" s="1"/>
  <c r="B93" i="7"/>
  <c r="C93" i="7" s="1"/>
  <c r="C96" i="18"/>
  <c r="B96" i="18"/>
  <c r="A97" i="18"/>
  <c r="R180" i="31" l="1"/>
  <c r="Q181" i="31"/>
  <c r="E151" i="33"/>
  <c r="D151" i="33"/>
  <c r="F151" i="33"/>
  <c r="G151" i="33"/>
  <c r="H152" i="31"/>
  <c r="A153" i="31"/>
  <c r="B152" i="31"/>
  <c r="C152" i="31" s="1"/>
  <c r="L224" i="31"/>
  <c r="O223" i="31"/>
  <c r="P223" i="31" s="1"/>
  <c r="L245" i="32"/>
  <c r="M244" i="32"/>
  <c r="N244" i="32" s="1"/>
  <c r="B155" i="32"/>
  <c r="C155" i="32" s="1"/>
  <c r="A156" i="32"/>
  <c r="H155" i="32"/>
  <c r="B152" i="33"/>
  <c r="C152" i="33" s="1"/>
  <c r="A153" i="33"/>
  <c r="H152" i="33"/>
  <c r="G154" i="32"/>
  <c r="F154" i="32"/>
  <c r="E154" i="32"/>
  <c r="D154" i="32"/>
  <c r="G151" i="31"/>
  <c r="F151" i="31"/>
  <c r="E151" i="31"/>
  <c r="D151" i="31"/>
  <c r="Z95" i="18"/>
  <c r="AA94" i="18"/>
  <c r="D93" i="7"/>
  <c r="E93" i="7"/>
  <c r="F93" i="7"/>
  <c r="G93" i="7"/>
  <c r="AG87" i="18"/>
  <c r="AB93" i="18"/>
  <c r="H92" i="16"/>
  <c r="H92" i="14"/>
  <c r="F94" i="29"/>
  <c r="G94" i="29"/>
  <c r="B95" i="29"/>
  <c r="C95" i="29" s="1"/>
  <c r="A96" i="29"/>
  <c r="A97" i="28"/>
  <c r="B96" i="28"/>
  <c r="C96" i="28" s="1"/>
  <c r="G95" i="28"/>
  <c r="F95" i="28"/>
  <c r="A97" i="27"/>
  <c r="B96" i="27"/>
  <c r="C96" i="27" s="1"/>
  <c r="G95" i="27"/>
  <c r="F95" i="27"/>
  <c r="A95" i="26"/>
  <c r="B94" i="26"/>
  <c r="C94" i="26" s="1"/>
  <c r="G93" i="26"/>
  <c r="F93" i="26"/>
  <c r="G93" i="19"/>
  <c r="F93" i="19"/>
  <c r="B94" i="19"/>
  <c r="C94" i="19" s="1"/>
  <c r="A95" i="19"/>
  <c r="AK95" i="18"/>
  <c r="AJ96" i="18"/>
  <c r="BM96" i="18" s="1"/>
  <c r="AH86" i="18"/>
  <c r="R98" i="18"/>
  <c r="S98" i="18" s="1"/>
  <c r="T98" i="18" s="1"/>
  <c r="U97" i="18"/>
  <c r="W97" i="18"/>
  <c r="X97" i="18" s="1"/>
  <c r="Y96" i="18"/>
  <c r="AE89" i="18"/>
  <c r="AC92" i="18"/>
  <c r="AF88" i="18"/>
  <c r="AD90" i="18"/>
  <c r="G93" i="24"/>
  <c r="F93" i="24"/>
  <c r="B94" i="24"/>
  <c r="C94" i="24" s="1"/>
  <c r="A95" i="24"/>
  <c r="B94" i="16"/>
  <c r="C94" i="16" s="1"/>
  <c r="A95" i="16"/>
  <c r="E93" i="16"/>
  <c r="G93" i="16"/>
  <c r="D93" i="16"/>
  <c r="F93" i="16"/>
  <c r="A95" i="14"/>
  <c r="B94" i="14"/>
  <c r="C94" i="14" s="1"/>
  <c r="E93" i="14"/>
  <c r="G93" i="14"/>
  <c r="D93" i="14"/>
  <c r="F93" i="14"/>
  <c r="B95" i="15"/>
  <c r="C95" i="15" s="1"/>
  <c r="A96" i="15"/>
  <c r="F94" i="15"/>
  <c r="G94" i="15"/>
  <c r="A95" i="7"/>
  <c r="H95" i="7" s="1"/>
  <c r="B94" i="7"/>
  <c r="C94" i="7" s="1"/>
  <c r="C97" i="18"/>
  <c r="A98" i="18"/>
  <c r="B97" i="18"/>
  <c r="R181" i="31" l="1"/>
  <c r="Q182" i="31"/>
  <c r="AA95" i="18"/>
  <c r="AB94" i="18"/>
  <c r="G152" i="31"/>
  <c r="F152" i="31"/>
  <c r="D152" i="31"/>
  <c r="E152" i="31"/>
  <c r="D155" i="32"/>
  <c r="F155" i="32"/>
  <c r="G155" i="32"/>
  <c r="E155" i="32"/>
  <c r="L225" i="31"/>
  <c r="O224" i="31"/>
  <c r="P224" i="31" s="1"/>
  <c r="B153" i="33"/>
  <c r="C153" i="33" s="1"/>
  <c r="H153" i="33"/>
  <c r="A154" i="33"/>
  <c r="H156" i="32"/>
  <c r="A157" i="32"/>
  <c r="B156" i="32"/>
  <c r="C156" i="32" s="1"/>
  <c r="M245" i="32"/>
  <c r="N245" i="32" s="1"/>
  <c r="L246" i="32"/>
  <c r="E152" i="33"/>
  <c r="D152" i="33"/>
  <c r="G152" i="33"/>
  <c r="F152" i="33"/>
  <c r="B153" i="31"/>
  <c r="C153" i="31" s="1"/>
  <c r="A154" i="31"/>
  <c r="H153" i="31"/>
  <c r="AH87" i="18"/>
  <c r="D94" i="7"/>
  <c r="F94" i="7"/>
  <c r="G94" i="7"/>
  <c r="E94" i="7"/>
  <c r="AC93" i="18"/>
  <c r="AC94" i="18" s="1"/>
  <c r="AB95" i="18"/>
  <c r="H93" i="16"/>
  <c r="H93" i="14"/>
  <c r="B96" i="29"/>
  <c r="C96" i="29" s="1"/>
  <c r="A97" i="29"/>
  <c r="F95" i="29"/>
  <c r="G95" i="29"/>
  <c r="A98" i="28"/>
  <c r="B97" i="28"/>
  <c r="C97" i="28" s="1"/>
  <c r="G96" i="28"/>
  <c r="F96" i="28"/>
  <c r="A98" i="27"/>
  <c r="B97" i="27"/>
  <c r="C97" i="27" s="1"/>
  <c r="G96" i="27"/>
  <c r="F96" i="27"/>
  <c r="A96" i="26"/>
  <c r="B95" i="26"/>
  <c r="C95" i="26" s="1"/>
  <c r="G94" i="26"/>
  <c r="F94" i="26"/>
  <c r="B95" i="19"/>
  <c r="C95" i="19" s="1"/>
  <c r="A96" i="19"/>
  <c r="G94" i="19"/>
  <c r="F94" i="19"/>
  <c r="AJ97" i="18"/>
  <c r="BM97" i="18" s="1"/>
  <c r="AK96" i="18"/>
  <c r="Y97" i="18"/>
  <c r="AG88" i="18"/>
  <c r="U98" i="18"/>
  <c r="W98" i="18"/>
  <c r="X98" i="18" s="1"/>
  <c r="R99" i="18"/>
  <c r="S99" i="18" s="1"/>
  <c r="T99" i="18" s="1"/>
  <c r="Z96" i="18"/>
  <c r="AA96" i="18" s="1"/>
  <c r="AE90" i="18"/>
  <c r="AD91" i="18"/>
  <c r="AF89" i="18"/>
  <c r="F94" i="24"/>
  <c r="G94" i="24"/>
  <c r="B95" i="24"/>
  <c r="C95" i="24" s="1"/>
  <c r="A96" i="24"/>
  <c r="B95" i="16"/>
  <c r="C95" i="16" s="1"/>
  <c r="A96" i="16"/>
  <c r="G94" i="16"/>
  <c r="E94" i="16"/>
  <c r="F94" i="16"/>
  <c r="D94" i="16"/>
  <c r="A96" i="14"/>
  <c r="B95" i="14"/>
  <c r="C95" i="14" s="1"/>
  <c r="F94" i="14"/>
  <c r="D94" i="14"/>
  <c r="G94" i="14"/>
  <c r="E94" i="14"/>
  <c r="G95" i="15"/>
  <c r="F95" i="15"/>
  <c r="A97" i="15"/>
  <c r="B96" i="15"/>
  <c r="C96" i="15" s="1"/>
  <c r="A96" i="7"/>
  <c r="H96" i="7" s="1"/>
  <c r="B95" i="7"/>
  <c r="C95" i="7" s="1"/>
  <c r="C98" i="18"/>
  <c r="B98" i="18"/>
  <c r="A99" i="18"/>
  <c r="R182" i="31" l="1"/>
  <c r="Q183" i="31"/>
  <c r="A155" i="31"/>
  <c r="B154" i="31"/>
  <c r="C154" i="31" s="1"/>
  <c r="H154" i="31"/>
  <c r="G156" i="32"/>
  <c r="F156" i="32"/>
  <c r="E156" i="32"/>
  <c r="D156" i="32"/>
  <c r="E153" i="33"/>
  <c r="D153" i="33"/>
  <c r="G153" i="33"/>
  <c r="F153" i="33"/>
  <c r="G153" i="31"/>
  <c r="F153" i="31"/>
  <c r="E153" i="31"/>
  <c r="D153" i="31"/>
  <c r="B154" i="33"/>
  <c r="C154" i="33" s="1"/>
  <c r="A155" i="33"/>
  <c r="H154" i="33"/>
  <c r="L247" i="32"/>
  <c r="M246" i="32"/>
  <c r="N246" i="32" s="1"/>
  <c r="B157" i="32"/>
  <c r="C157" i="32" s="1"/>
  <c r="H157" i="32"/>
  <c r="A158" i="32"/>
  <c r="O225" i="31"/>
  <c r="P225" i="31" s="1"/>
  <c r="L226" i="31"/>
  <c r="AB96" i="18"/>
  <c r="AC95" i="18"/>
  <c r="E95" i="7"/>
  <c r="F95" i="7"/>
  <c r="G95" i="7"/>
  <c r="D95" i="7"/>
  <c r="Z97" i="18"/>
  <c r="AA97" i="18" s="1"/>
  <c r="H94" i="16"/>
  <c r="H94" i="14"/>
  <c r="AG89" i="18"/>
  <c r="AD92" i="18"/>
  <c r="F96" i="29"/>
  <c r="G96" i="29"/>
  <c r="B97" i="29"/>
  <c r="C97" i="29" s="1"/>
  <c r="A98" i="29"/>
  <c r="A99" i="28"/>
  <c r="B98" i="28"/>
  <c r="C98" i="28" s="1"/>
  <c r="G97" i="28"/>
  <c r="F97" i="28"/>
  <c r="A99" i="27"/>
  <c r="B98" i="27"/>
  <c r="C98" i="27" s="1"/>
  <c r="G97" i="27"/>
  <c r="F97" i="27"/>
  <c r="AE91" i="18"/>
  <c r="A97" i="26"/>
  <c r="B96" i="26"/>
  <c r="C96" i="26" s="1"/>
  <c r="G95" i="26"/>
  <c r="F95" i="26"/>
  <c r="F95" i="19"/>
  <c r="G95" i="19"/>
  <c r="B96" i="19"/>
  <c r="C96" i="19" s="1"/>
  <c r="A97" i="19"/>
  <c r="AJ98" i="18"/>
  <c r="BM98" i="18" s="1"/>
  <c r="AK97" i="18"/>
  <c r="Y98" i="18"/>
  <c r="AF90" i="18"/>
  <c r="U99" i="18"/>
  <c r="W99" i="18"/>
  <c r="X99" i="18" s="1"/>
  <c r="R100" i="18"/>
  <c r="S100" i="18" s="1"/>
  <c r="T100" i="18" s="1"/>
  <c r="AH88" i="18"/>
  <c r="G95" i="24"/>
  <c r="F95" i="24"/>
  <c r="B96" i="24"/>
  <c r="C96" i="24" s="1"/>
  <c r="A97" i="24"/>
  <c r="B96" i="16"/>
  <c r="C96" i="16" s="1"/>
  <c r="A97" i="16"/>
  <c r="E95" i="16"/>
  <c r="G95" i="16"/>
  <c r="D95" i="16"/>
  <c r="F95" i="16"/>
  <c r="A97" i="14"/>
  <c r="B96" i="14"/>
  <c r="C96" i="14" s="1"/>
  <c r="F95" i="14"/>
  <c r="E95" i="14"/>
  <c r="G95" i="14"/>
  <c r="D95" i="14"/>
  <c r="B97" i="15"/>
  <c r="C97" i="15" s="1"/>
  <c r="A98" i="15"/>
  <c r="F96" i="15"/>
  <c r="G96" i="15"/>
  <c r="B96" i="7"/>
  <c r="C96" i="7" s="1"/>
  <c r="A97" i="7"/>
  <c r="H97" i="7" s="1"/>
  <c r="A100" i="18"/>
  <c r="C99" i="18"/>
  <c r="B99" i="18"/>
  <c r="R183" i="31" l="1"/>
  <c r="Q184" i="31"/>
  <c r="AC96" i="18"/>
  <c r="E154" i="33"/>
  <c r="D154" i="33"/>
  <c r="G154" i="33"/>
  <c r="F154" i="33"/>
  <c r="H158" i="32"/>
  <c r="A159" i="32"/>
  <c r="B158" i="32"/>
  <c r="C158" i="32" s="1"/>
  <c r="M247" i="32"/>
  <c r="N247" i="32" s="1"/>
  <c r="L248" i="32"/>
  <c r="E154" i="31"/>
  <c r="D154" i="31"/>
  <c r="G154" i="31"/>
  <c r="F154" i="31"/>
  <c r="D157" i="32"/>
  <c r="G157" i="32"/>
  <c r="F157" i="32"/>
  <c r="E157" i="32"/>
  <c r="O226" i="31"/>
  <c r="P226" i="31" s="1"/>
  <c r="L227" i="31"/>
  <c r="B155" i="33"/>
  <c r="C155" i="33" s="1"/>
  <c r="H155" i="33"/>
  <c r="A156" i="33"/>
  <c r="A156" i="31"/>
  <c r="H155" i="31"/>
  <c r="B155" i="31"/>
  <c r="C155" i="31" s="1"/>
  <c r="Z98" i="18"/>
  <c r="AA98" i="18" s="1"/>
  <c r="D96" i="7"/>
  <c r="E96" i="7"/>
  <c r="G96" i="7"/>
  <c r="F96" i="7"/>
  <c r="AF91" i="18"/>
  <c r="AH89" i="18"/>
  <c r="AE92" i="18"/>
  <c r="H95" i="16"/>
  <c r="H95" i="14"/>
  <c r="AD93" i="18"/>
  <c r="F97" i="29"/>
  <c r="G97" i="29"/>
  <c r="B98" i="29"/>
  <c r="C98" i="29" s="1"/>
  <c r="A99" i="29"/>
  <c r="A100" i="28"/>
  <c r="B99" i="28"/>
  <c r="C99" i="28" s="1"/>
  <c r="G98" i="28"/>
  <c r="F98" i="28"/>
  <c r="A100" i="27"/>
  <c r="B99" i="27"/>
  <c r="C99" i="27" s="1"/>
  <c r="G98" i="27"/>
  <c r="F98" i="27"/>
  <c r="A98" i="26"/>
  <c r="B97" i="26"/>
  <c r="C97" i="26" s="1"/>
  <c r="G96" i="26"/>
  <c r="F96" i="26"/>
  <c r="G96" i="19"/>
  <c r="F96" i="19"/>
  <c r="B97" i="19"/>
  <c r="C97" i="19" s="1"/>
  <c r="A98" i="19"/>
  <c r="AK98" i="18"/>
  <c r="AJ99" i="18"/>
  <c r="BM99" i="18" s="1"/>
  <c r="Y99" i="18"/>
  <c r="Z99" i="18" s="1"/>
  <c r="U100" i="18"/>
  <c r="W100" i="18"/>
  <c r="X100" i="18" s="1"/>
  <c r="R101" i="18"/>
  <c r="S101" i="18" s="1"/>
  <c r="T101" i="18" s="1"/>
  <c r="AG90" i="18"/>
  <c r="AB97" i="18"/>
  <c r="G96" i="24"/>
  <c r="F96" i="24"/>
  <c r="B97" i="24"/>
  <c r="C97" i="24" s="1"/>
  <c r="A98" i="24"/>
  <c r="B97" i="16"/>
  <c r="C97" i="16" s="1"/>
  <c r="A98" i="16"/>
  <c r="D96" i="16"/>
  <c r="F96" i="16"/>
  <c r="E96" i="16"/>
  <c r="G96" i="16"/>
  <c r="A98" i="14"/>
  <c r="B97" i="14"/>
  <c r="C97" i="14" s="1"/>
  <c r="G96" i="14"/>
  <c r="E96" i="14"/>
  <c r="F96" i="14"/>
  <c r="D96" i="14"/>
  <c r="G97" i="15"/>
  <c r="F97" i="15"/>
  <c r="A99" i="15"/>
  <c r="B98" i="15"/>
  <c r="C98" i="15" s="1"/>
  <c r="A98" i="7"/>
  <c r="H98" i="7" s="1"/>
  <c r="B97" i="7"/>
  <c r="C97" i="7" s="1"/>
  <c r="C100" i="18"/>
  <c r="B100" i="18"/>
  <c r="A101" i="18"/>
  <c r="R184" i="31" l="1"/>
  <c r="Q185" i="31"/>
  <c r="AF92" i="18"/>
  <c r="B156" i="33"/>
  <c r="C156" i="33" s="1"/>
  <c r="A157" i="33"/>
  <c r="H156" i="33"/>
  <c r="G158" i="32"/>
  <c r="F158" i="32"/>
  <c r="E158" i="32"/>
  <c r="D158" i="32"/>
  <c r="L228" i="31"/>
  <c r="O227" i="31"/>
  <c r="P227" i="31" s="1"/>
  <c r="B159" i="32"/>
  <c r="C159" i="32" s="1"/>
  <c r="A160" i="32"/>
  <c r="H159" i="32"/>
  <c r="H156" i="31"/>
  <c r="B156" i="31"/>
  <c r="C156" i="31" s="1"/>
  <c r="A157" i="31"/>
  <c r="E155" i="33"/>
  <c r="D155" i="33"/>
  <c r="G155" i="33"/>
  <c r="F155" i="33"/>
  <c r="G155" i="31"/>
  <c r="F155" i="31"/>
  <c r="E155" i="31"/>
  <c r="D155" i="31"/>
  <c r="L249" i="32"/>
  <c r="M248" i="32"/>
  <c r="N248" i="32" s="1"/>
  <c r="D97" i="7"/>
  <c r="F97" i="7"/>
  <c r="E97" i="7"/>
  <c r="G97" i="7"/>
  <c r="AE93" i="18"/>
  <c r="AD94" i="18"/>
  <c r="AD95" i="18" s="1"/>
  <c r="AD96" i="18" s="1"/>
  <c r="H96" i="16"/>
  <c r="H96" i="14"/>
  <c r="A100" i="29"/>
  <c r="B99" i="29"/>
  <c r="C99" i="29" s="1"/>
  <c r="F98" i="29"/>
  <c r="G98" i="29"/>
  <c r="A101" i="28"/>
  <c r="B100" i="28"/>
  <c r="C100" i="28" s="1"/>
  <c r="G99" i="28"/>
  <c r="F99" i="28"/>
  <c r="A101" i="27"/>
  <c r="B100" i="27"/>
  <c r="C100" i="27" s="1"/>
  <c r="G99" i="27"/>
  <c r="F99" i="27"/>
  <c r="A99" i="26"/>
  <c r="B98" i="26"/>
  <c r="C98" i="26" s="1"/>
  <c r="G97" i="26"/>
  <c r="F97" i="26"/>
  <c r="B98" i="19"/>
  <c r="C98" i="19" s="1"/>
  <c r="A99" i="19"/>
  <c r="F97" i="19"/>
  <c r="G97" i="19"/>
  <c r="AK99" i="18"/>
  <c r="AJ100" i="18"/>
  <c r="BM100" i="18" s="1"/>
  <c r="Y100" i="18"/>
  <c r="Z100" i="18" s="1"/>
  <c r="U101" i="18"/>
  <c r="W101" i="18"/>
  <c r="R102" i="18"/>
  <c r="S102" i="18" s="1"/>
  <c r="T102" i="18" s="1"/>
  <c r="AG91" i="18"/>
  <c r="AH90" i="18"/>
  <c r="AC97" i="18"/>
  <c r="AB98" i="18"/>
  <c r="AA99" i="18"/>
  <c r="G97" i="24"/>
  <c r="F97" i="24"/>
  <c r="B98" i="24"/>
  <c r="C98" i="24" s="1"/>
  <c r="A99" i="24"/>
  <c r="B98" i="16"/>
  <c r="C98" i="16" s="1"/>
  <c r="A99" i="16"/>
  <c r="F97" i="16"/>
  <c r="D97" i="16"/>
  <c r="G97" i="16"/>
  <c r="E97" i="16"/>
  <c r="A99" i="14"/>
  <c r="B98" i="14"/>
  <c r="C98" i="14" s="1"/>
  <c r="E97" i="14"/>
  <c r="G97" i="14"/>
  <c r="D97" i="14"/>
  <c r="F97" i="14"/>
  <c r="G98" i="15"/>
  <c r="F98" i="15"/>
  <c r="A100" i="15"/>
  <c r="B99" i="15"/>
  <c r="C99" i="15" s="1"/>
  <c r="A99" i="7"/>
  <c r="H99" i="7" s="1"/>
  <c r="B98" i="7"/>
  <c r="C98" i="7" s="1"/>
  <c r="C101" i="18"/>
  <c r="B101" i="18"/>
  <c r="A102" i="18"/>
  <c r="R185" i="31" l="1"/>
  <c r="Q186" i="31"/>
  <c r="AF93" i="18"/>
  <c r="AG93" i="18" s="1"/>
  <c r="AG92" i="18"/>
  <c r="G156" i="31"/>
  <c r="F156" i="31"/>
  <c r="E156" i="31"/>
  <c r="D156" i="31"/>
  <c r="H160" i="32"/>
  <c r="A161" i="32"/>
  <c r="B160" i="32"/>
  <c r="C160" i="32" s="1"/>
  <c r="M249" i="32"/>
  <c r="N249" i="32" s="1"/>
  <c r="L250" i="32"/>
  <c r="L229" i="31"/>
  <c r="O228" i="31"/>
  <c r="P228" i="31" s="1"/>
  <c r="D159" i="32"/>
  <c r="F159" i="32"/>
  <c r="E159" i="32"/>
  <c r="G159" i="32"/>
  <c r="B157" i="33"/>
  <c r="C157" i="33" s="1"/>
  <c r="H157" i="33"/>
  <c r="A158" i="33"/>
  <c r="B157" i="31"/>
  <c r="C157" i="31" s="1"/>
  <c r="H157" i="31"/>
  <c r="A158" i="31"/>
  <c r="E156" i="33"/>
  <c r="D156" i="33"/>
  <c r="G156" i="33"/>
  <c r="F156" i="33"/>
  <c r="D98" i="7"/>
  <c r="E98" i="7"/>
  <c r="F98" i="7"/>
  <c r="G98" i="7"/>
  <c r="AD97" i="18"/>
  <c r="AB99" i="18"/>
  <c r="AE94" i="18"/>
  <c r="AE95" i="18" s="1"/>
  <c r="H97" i="16"/>
  <c r="H97" i="14"/>
  <c r="A101" i="29"/>
  <c r="B100" i="29"/>
  <c r="C100" i="29" s="1"/>
  <c r="G99" i="29"/>
  <c r="F99" i="29"/>
  <c r="A102" i="28"/>
  <c r="B101" i="28"/>
  <c r="C101" i="28" s="1"/>
  <c r="G100" i="28"/>
  <c r="F100" i="28"/>
  <c r="A102" i="27"/>
  <c r="B101" i="27"/>
  <c r="C101" i="27" s="1"/>
  <c r="G100" i="27"/>
  <c r="F100" i="27"/>
  <c r="A100" i="26"/>
  <c r="B99" i="26"/>
  <c r="C99" i="26" s="1"/>
  <c r="G98" i="26"/>
  <c r="F98" i="26"/>
  <c r="F98" i="19"/>
  <c r="G98" i="19"/>
  <c r="B99" i="19"/>
  <c r="C99" i="19" s="1"/>
  <c r="A100" i="19"/>
  <c r="AJ101" i="18"/>
  <c r="BM101" i="18" s="1"/>
  <c r="AK100" i="18"/>
  <c r="AA100" i="18"/>
  <c r="R103" i="18"/>
  <c r="S103" i="18" s="1"/>
  <c r="T103" i="18" s="1"/>
  <c r="W102" i="18"/>
  <c r="U102" i="18"/>
  <c r="AH91" i="18"/>
  <c r="AC98" i="18"/>
  <c r="X101" i="18"/>
  <c r="B99" i="24"/>
  <c r="C99" i="24" s="1"/>
  <c r="A100" i="24"/>
  <c r="G98" i="24"/>
  <c r="F98" i="24"/>
  <c r="B99" i="16"/>
  <c r="C99" i="16" s="1"/>
  <c r="A100" i="16"/>
  <c r="E98" i="16"/>
  <c r="G98" i="16"/>
  <c r="D98" i="16"/>
  <c r="F98" i="16"/>
  <c r="A100" i="14"/>
  <c r="B99" i="14"/>
  <c r="C99" i="14" s="1"/>
  <c r="E98" i="14"/>
  <c r="G98" i="14"/>
  <c r="D98" i="14"/>
  <c r="F98" i="14"/>
  <c r="A101" i="15"/>
  <c r="B100" i="15"/>
  <c r="C100" i="15" s="1"/>
  <c r="G99" i="15"/>
  <c r="F99" i="15"/>
  <c r="A100" i="7"/>
  <c r="H100" i="7" s="1"/>
  <c r="B99" i="7"/>
  <c r="C99" i="7" s="1"/>
  <c r="C102" i="18"/>
  <c r="B102" i="18"/>
  <c r="A103" i="18"/>
  <c r="R186" i="31" l="1"/>
  <c r="Q187" i="31"/>
  <c r="AH92" i="18"/>
  <c r="E157" i="33"/>
  <c r="D157" i="33"/>
  <c r="G157" i="33"/>
  <c r="F157" i="33"/>
  <c r="G160" i="32"/>
  <c r="F160" i="32"/>
  <c r="E160" i="32"/>
  <c r="D160" i="32"/>
  <c r="A159" i="31"/>
  <c r="H158" i="31"/>
  <c r="B158" i="31"/>
  <c r="C158" i="31" s="1"/>
  <c r="E157" i="31"/>
  <c r="G157" i="31"/>
  <c r="F157" i="31"/>
  <c r="D157" i="31"/>
  <c r="B161" i="32"/>
  <c r="C161" i="32" s="1"/>
  <c r="H161" i="32"/>
  <c r="A162" i="32"/>
  <c r="B158" i="33"/>
  <c r="C158" i="33" s="1"/>
  <c r="A159" i="33"/>
  <c r="H158" i="33"/>
  <c r="O229" i="31"/>
  <c r="P229" i="31" s="1"/>
  <c r="L230" i="31"/>
  <c r="L251" i="32"/>
  <c r="M250" i="32"/>
  <c r="N250" i="32" s="1"/>
  <c r="G99" i="7"/>
  <c r="D99" i="7"/>
  <c r="E99" i="7"/>
  <c r="F99" i="7"/>
  <c r="AB100" i="18"/>
  <c r="AD98" i="18"/>
  <c r="AF94" i="18"/>
  <c r="AG94" i="18" s="1"/>
  <c r="AE96" i="18"/>
  <c r="AE97" i="18" s="1"/>
  <c r="H98" i="16"/>
  <c r="H98" i="14"/>
  <c r="AC99" i="18"/>
  <c r="A102" i="29"/>
  <c r="B101" i="29"/>
  <c r="C101" i="29" s="1"/>
  <c r="G100" i="29"/>
  <c r="F100" i="29"/>
  <c r="A103" i="28"/>
  <c r="B102" i="28"/>
  <c r="C102" i="28" s="1"/>
  <c r="G101" i="28"/>
  <c r="F101" i="28"/>
  <c r="A103" i="27"/>
  <c r="B102" i="27"/>
  <c r="C102" i="27" s="1"/>
  <c r="G101" i="27"/>
  <c r="F101" i="27"/>
  <c r="A101" i="26"/>
  <c r="B100" i="26"/>
  <c r="C100" i="26" s="1"/>
  <c r="G99" i="26"/>
  <c r="F99" i="26"/>
  <c r="F99" i="19"/>
  <c r="G99" i="19"/>
  <c r="B100" i="19"/>
  <c r="C100" i="19" s="1"/>
  <c r="A101" i="19"/>
  <c r="AK101" i="18"/>
  <c r="AJ102" i="18"/>
  <c r="BM102" i="18" s="1"/>
  <c r="X102" i="18"/>
  <c r="Y101" i="18"/>
  <c r="U103" i="18"/>
  <c r="W103" i="18"/>
  <c r="R104" i="18"/>
  <c r="S104" i="18" s="1"/>
  <c r="T104" i="18" s="1"/>
  <c r="AH93" i="18"/>
  <c r="F99" i="24"/>
  <c r="G99" i="24"/>
  <c r="B100" i="24"/>
  <c r="C100" i="24" s="1"/>
  <c r="A101" i="24"/>
  <c r="B100" i="16"/>
  <c r="C100" i="16" s="1"/>
  <c r="A101" i="16"/>
  <c r="E99" i="16"/>
  <c r="D99" i="16"/>
  <c r="F99" i="16"/>
  <c r="G99" i="16"/>
  <c r="A101" i="14"/>
  <c r="B100" i="14"/>
  <c r="C100" i="14" s="1"/>
  <c r="E99" i="14"/>
  <c r="G99" i="14"/>
  <c r="D99" i="14"/>
  <c r="F99" i="14"/>
  <c r="B101" i="15"/>
  <c r="C101" i="15" s="1"/>
  <c r="A102" i="15"/>
  <c r="G100" i="15"/>
  <c r="F100" i="15"/>
  <c r="B100" i="7"/>
  <c r="C100" i="7" s="1"/>
  <c r="A101" i="7"/>
  <c r="H101" i="7" s="1"/>
  <c r="A104" i="18"/>
  <c r="B103" i="18"/>
  <c r="C103" i="18"/>
  <c r="R187" i="31" l="1"/>
  <c r="Q188" i="31"/>
  <c r="B159" i="33"/>
  <c r="C159" i="33" s="1"/>
  <c r="H159" i="33"/>
  <c r="A160" i="33"/>
  <c r="M251" i="32"/>
  <c r="N251" i="32" s="1"/>
  <c r="L252" i="32"/>
  <c r="E158" i="33"/>
  <c r="D158" i="33"/>
  <c r="G158" i="33"/>
  <c r="F158" i="33"/>
  <c r="G158" i="31"/>
  <c r="E158" i="31"/>
  <c r="D158" i="31"/>
  <c r="F158" i="31"/>
  <c r="H162" i="32"/>
  <c r="A163" i="32"/>
  <c r="B162" i="32"/>
  <c r="C162" i="32" s="1"/>
  <c r="D161" i="32"/>
  <c r="G161" i="32"/>
  <c r="F161" i="32"/>
  <c r="E161" i="32"/>
  <c r="O230" i="31"/>
  <c r="P230" i="31" s="1"/>
  <c r="L231" i="31"/>
  <c r="A160" i="31"/>
  <c r="H159" i="31"/>
  <c r="B159" i="31"/>
  <c r="C159" i="31" s="1"/>
  <c r="AD99" i="18"/>
  <c r="D100" i="7"/>
  <c r="E100" i="7"/>
  <c r="G100" i="7"/>
  <c r="F100" i="7"/>
  <c r="AF95" i="18"/>
  <c r="AF96" i="18" s="1"/>
  <c r="AC100" i="18"/>
  <c r="AD100" i="18" s="1"/>
  <c r="X103" i="18"/>
  <c r="Y102" i="18"/>
  <c r="H99" i="16"/>
  <c r="H99" i="14"/>
  <c r="A103" i="29"/>
  <c r="B102" i="29"/>
  <c r="C102" i="29" s="1"/>
  <c r="G101" i="29"/>
  <c r="F101" i="29"/>
  <c r="A104" i="28"/>
  <c r="B103" i="28"/>
  <c r="C103" i="28" s="1"/>
  <c r="G102" i="28"/>
  <c r="F102" i="28"/>
  <c r="A104" i="27"/>
  <c r="B103" i="27"/>
  <c r="C103" i="27" s="1"/>
  <c r="G102" i="27"/>
  <c r="F102" i="27"/>
  <c r="A102" i="26"/>
  <c r="B101" i="26"/>
  <c r="C101" i="26" s="1"/>
  <c r="G100" i="26"/>
  <c r="F100" i="26"/>
  <c r="B101" i="19"/>
  <c r="C101" i="19" s="1"/>
  <c r="A102" i="19"/>
  <c r="F100" i="19"/>
  <c r="G100" i="19"/>
  <c r="AK102" i="18"/>
  <c r="AJ103" i="18"/>
  <c r="BM103" i="18" s="1"/>
  <c r="U104" i="18"/>
  <c r="W104" i="18"/>
  <c r="R105" i="18"/>
  <c r="S105" i="18" s="1"/>
  <c r="T105" i="18" s="1"/>
  <c r="AH94" i="18"/>
  <c r="Z101" i="18"/>
  <c r="AA101" i="18" s="1"/>
  <c r="AB101" i="18" s="1"/>
  <c r="AE98" i="18"/>
  <c r="F100" i="24"/>
  <c r="G100" i="24"/>
  <c r="B101" i="24"/>
  <c r="C101" i="24" s="1"/>
  <c r="A102" i="24"/>
  <c r="B101" i="16"/>
  <c r="C101" i="16" s="1"/>
  <c r="A102" i="16"/>
  <c r="G100" i="16"/>
  <c r="E100" i="16"/>
  <c r="F100" i="16"/>
  <c r="D100" i="16"/>
  <c r="A102" i="14"/>
  <c r="B101" i="14"/>
  <c r="C101" i="14" s="1"/>
  <c r="G100" i="14"/>
  <c r="D100" i="14"/>
  <c r="E100" i="14"/>
  <c r="F100" i="14"/>
  <c r="F101" i="15"/>
  <c r="G101" i="15"/>
  <c r="A103" i="15"/>
  <c r="B102" i="15"/>
  <c r="C102" i="15" s="1"/>
  <c r="A102" i="7"/>
  <c r="H102" i="7" s="1"/>
  <c r="B101" i="7"/>
  <c r="C101" i="7" s="1"/>
  <c r="C104" i="18"/>
  <c r="B104" i="18"/>
  <c r="A105" i="18"/>
  <c r="R188" i="31" l="1"/>
  <c r="Q189" i="31"/>
  <c r="L253" i="32"/>
  <c r="M252" i="32"/>
  <c r="N252" i="32" s="1"/>
  <c r="H160" i="31"/>
  <c r="A161" i="31"/>
  <c r="B160" i="31"/>
  <c r="C160" i="31" s="1"/>
  <c r="B160" i="33"/>
  <c r="C160" i="33" s="1"/>
  <c r="A161" i="33"/>
  <c r="H160" i="33"/>
  <c r="B163" i="32"/>
  <c r="C163" i="32" s="1"/>
  <c r="A164" i="32"/>
  <c r="H163" i="32"/>
  <c r="G162" i="32"/>
  <c r="F162" i="32"/>
  <c r="E162" i="32"/>
  <c r="D162" i="32"/>
  <c r="L232" i="31"/>
  <c r="O231" i="31"/>
  <c r="P231" i="31" s="1"/>
  <c r="G159" i="31"/>
  <c r="F159" i="31"/>
  <c r="E159" i="31"/>
  <c r="D159" i="31"/>
  <c r="E159" i="33"/>
  <c r="D159" i="33"/>
  <c r="G159" i="33"/>
  <c r="F159" i="33"/>
  <c r="D101" i="7"/>
  <c r="E101" i="7"/>
  <c r="F101" i="7"/>
  <c r="G101" i="7"/>
  <c r="AG95" i="18"/>
  <c r="AG96" i="18" s="1"/>
  <c r="AF97" i="18"/>
  <c r="AF98" i="18" s="1"/>
  <c r="Y103" i="18"/>
  <c r="H100" i="14"/>
  <c r="H100" i="16"/>
  <c r="Z102" i="18"/>
  <c r="A104" i="29"/>
  <c r="B103" i="29"/>
  <c r="C103" i="29" s="1"/>
  <c r="G102" i="29"/>
  <c r="F102" i="29"/>
  <c r="A105" i="28"/>
  <c r="B104" i="28"/>
  <c r="C104" i="28" s="1"/>
  <c r="G103" i="28"/>
  <c r="F103" i="28"/>
  <c r="A105" i="27"/>
  <c r="B104" i="27"/>
  <c r="C104" i="27" s="1"/>
  <c r="G103" i="27"/>
  <c r="F103" i="27"/>
  <c r="A103" i="26"/>
  <c r="B102" i="26"/>
  <c r="C102" i="26" s="1"/>
  <c r="G101" i="26"/>
  <c r="F101" i="26"/>
  <c r="F101" i="19"/>
  <c r="G101" i="19"/>
  <c r="B102" i="19"/>
  <c r="C102" i="19" s="1"/>
  <c r="A103" i="19"/>
  <c r="AK103" i="18"/>
  <c r="AJ104" i="18"/>
  <c r="BM104" i="18" s="1"/>
  <c r="AC101" i="18"/>
  <c r="AD101" i="18" s="1"/>
  <c r="R106" i="18"/>
  <c r="S106" i="18" s="1"/>
  <c r="T106" i="18" s="1"/>
  <c r="U105" i="18"/>
  <c r="W105" i="18"/>
  <c r="AE99" i="18"/>
  <c r="X104" i="18"/>
  <c r="F101" i="24"/>
  <c r="G101" i="24"/>
  <c r="B102" i="24"/>
  <c r="C102" i="24" s="1"/>
  <c r="A103" i="24"/>
  <c r="B102" i="16"/>
  <c r="C102" i="16" s="1"/>
  <c r="A103" i="16"/>
  <c r="D101" i="16"/>
  <c r="E101" i="16"/>
  <c r="F101" i="16"/>
  <c r="G101" i="16"/>
  <c r="A103" i="14"/>
  <c r="B102" i="14"/>
  <c r="C102" i="14" s="1"/>
  <c r="E101" i="14"/>
  <c r="G101" i="14"/>
  <c r="D101" i="14"/>
  <c r="F101" i="14"/>
  <c r="F102" i="15"/>
  <c r="G102" i="15"/>
  <c r="B103" i="15"/>
  <c r="C103" i="15" s="1"/>
  <c r="A104" i="15"/>
  <c r="B102" i="7"/>
  <c r="C102" i="7" s="1"/>
  <c r="A103" i="7"/>
  <c r="H103" i="7" s="1"/>
  <c r="C105" i="18"/>
  <c r="A106" i="18"/>
  <c r="B105" i="18"/>
  <c r="R189" i="31" l="1"/>
  <c r="Q190" i="31"/>
  <c r="F160" i="31"/>
  <c r="E160" i="31"/>
  <c r="D160" i="31"/>
  <c r="G160" i="31"/>
  <c r="B161" i="31"/>
  <c r="C161" i="31" s="1"/>
  <c r="A162" i="31"/>
  <c r="H161" i="31"/>
  <c r="L233" i="31"/>
  <c r="O232" i="31"/>
  <c r="P232" i="31" s="1"/>
  <c r="B161" i="33"/>
  <c r="C161" i="33" s="1"/>
  <c r="H161" i="33"/>
  <c r="A162" i="33"/>
  <c r="H164" i="32"/>
  <c r="A165" i="32"/>
  <c r="B164" i="32"/>
  <c r="C164" i="32" s="1"/>
  <c r="E160" i="33"/>
  <c r="D160" i="33"/>
  <c r="G160" i="33"/>
  <c r="F160" i="33"/>
  <c r="D163" i="32"/>
  <c r="F163" i="32"/>
  <c r="G163" i="32"/>
  <c r="E163" i="32"/>
  <c r="M253" i="32"/>
  <c r="N253" i="32" s="1"/>
  <c r="L254" i="32"/>
  <c r="AH95" i="18"/>
  <c r="AH96" i="18" s="1"/>
  <c r="D102" i="7"/>
  <c r="E102" i="7"/>
  <c r="F102" i="7"/>
  <c r="G102" i="7"/>
  <c r="Z103" i="18"/>
  <c r="AF99" i="18"/>
  <c r="AA102" i="18"/>
  <c r="AE100" i="18"/>
  <c r="H101" i="16"/>
  <c r="H101" i="14"/>
  <c r="A105" i="29"/>
  <c r="B104" i="29"/>
  <c r="C104" i="29" s="1"/>
  <c r="G103" i="29"/>
  <c r="F103" i="29"/>
  <c r="A106" i="28"/>
  <c r="B105" i="28"/>
  <c r="C105" i="28" s="1"/>
  <c r="G104" i="28"/>
  <c r="F104" i="28"/>
  <c r="A106" i="27"/>
  <c r="B105" i="27"/>
  <c r="C105" i="27" s="1"/>
  <c r="G104" i="27"/>
  <c r="F104" i="27"/>
  <c r="A104" i="26"/>
  <c r="B103" i="26"/>
  <c r="C103" i="26" s="1"/>
  <c r="G102" i="26"/>
  <c r="F102" i="26"/>
  <c r="B103" i="19"/>
  <c r="C103" i="19" s="1"/>
  <c r="A104" i="19"/>
  <c r="F102" i="19"/>
  <c r="G102" i="19"/>
  <c r="AK104" i="18"/>
  <c r="AJ105" i="18"/>
  <c r="BM105" i="18" s="1"/>
  <c r="X105" i="18"/>
  <c r="R107" i="18"/>
  <c r="S107" i="18" s="1"/>
  <c r="T107" i="18" s="1"/>
  <c r="U106" i="18"/>
  <c r="W106" i="18"/>
  <c r="AG97" i="18"/>
  <c r="Y104" i="18"/>
  <c r="F102" i="24"/>
  <c r="G102" i="24"/>
  <c r="B103" i="24"/>
  <c r="C103" i="24" s="1"/>
  <c r="A104" i="24"/>
  <c r="B103" i="16"/>
  <c r="C103" i="16" s="1"/>
  <c r="A104" i="16"/>
  <c r="E102" i="16"/>
  <c r="F102" i="16"/>
  <c r="G102" i="16"/>
  <c r="D102" i="16"/>
  <c r="A104" i="14"/>
  <c r="B103" i="14"/>
  <c r="C103" i="14" s="1"/>
  <c r="G102" i="14"/>
  <c r="E102" i="14"/>
  <c r="F102" i="14"/>
  <c r="D102" i="14"/>
  <c r="G103" i="15"/>
  <c r="F103" i="15"/>
  <c r="A105" i="15"/>
  <c r="B104" i="15"/>
  <c r="C104" i="15" s="1"/>
  <c r="A104" i="7"/>
  <c r="H104" i="7" s="1"/>
  <c r="B103" i="7"/>
  <c r="C103" i="7" s="1"/>
  <c r="C106" i="18"/>
  <c r="B106" i="18"/>
  <c r="A107" i="18"/>
  <c r="R190" i="31" l="1"/>
  <c r="Q191" i="31"/>
  <c r="AA103" i="18"/>
  <c r="E161" i="31"/>
  <c r="F161" i="31"/>
  <c r="D161" i="31"/>
  <c r="G161" i="31"/>
  <c r="B162" i="33"/>
  <c r="C162" i="33" s="1"/>
  <c r="A163" i="33"/>
  <c r="H162" i="33"/>
  <c r="G164" i="32"/>
  <c r="F164" i="32"/>
  <c r="E164" i="32"/>
  <c r="D164" i="32"/>
  <c r="B165" i="32"/>
  <c r="C165" i="32" s="1"/>
  <c r="H165" i="32"/>
  <c r="A166" i="32"/>
  <c r="E161" i="33"/>
  <c r="D161" i="33"/>
  <c r="G161" i="33"/>
  <c r="F161" i="33"/>
  <c r="O233" i="31"/>
  <c r="P233" i="31" s="1"/>
  <c r="L234" i="31"/>
  <c r="A163" i="31"/>
  <c r="B162" i="31"/>
  <c r="C162" i="31" s="1"/>
  <c r="H162" i="31"/>
  <c r="L255" i="32"/>
  <c r="M254" i="32"/>
  <c r="N254" i="32" s="1"/>
  <c r="AH97" i="18"/>
  <c r="F103" i="7"/>
  <c r="E103" i="7"/>
  <c r="D103" i="7"/>
  <c r="G103" i="7"/>
  <c r="AF100" i="18"/>
  <c r="AE101" i="18"/>
  <c r="AB102" i="18"/>
  <c r="H102" i="16"/>
  <c r="H102" i="14"/>
  <c r="A106" i="29"/>
  <c r="B105" i="29"/>
  <c r="C105" i="29" s="1"/>
  <c r="G104" i="29"/>
  <c r="F104" i="29"/>
  <c r="A107" i="28"/>
  <c r="B106" i="28"/>
  <c r="C106" i="28" s="1"/>
  <c r="G105" i="28"/>
  <c r="F105" i="28"/>
  <c r="A107" i="27"/>
  <c r="B106" i="27"/>
  <c r="C106" i="27" s="1"/>
  <c r="G105" i="27"/>
  <c r="F105" i="27"/>
  <c r="A105" i="26"/>
  <c r="B104" i="26"/>
  <c r="C104" i="26" s="1"/>
  <c r="G103" i="26"/>
  <c r="F103" i="26"/>
  <c r="G103" i="19"/>
  <c r="F103" i="19"/>
  <c r="B104" i="19"/>
  <c r="C104" i="19" s="1"/>
  <c r="A105" i="19"/>
  <c r="AK105" i="18"/>
  <c r="AJ106" i="18"/>
  <c r="BM106" i="18" s="1"/>
  <c r="AG98" i="18"/>
  <c r="AG99" i="18" s="1"/>
  <c r="Z104" i="18"/>
  <c r="AA104" i="18" s="1"/>
  <c r="X106" i="18"/>
  <c r="R108" i="18"/>
  <c r="S108" i="18" s="1"/>
  <c r="T108" i="18" s="1"/>
  <c r="W107" i="18"/>
  <c r="U107" i="18"/>
  <c r="Y105" i="18"/>
  <c r="G103" i="24"/>
  <c r="F103" i="24"/>
  <c r="B104" i="24"/>
  <c r="C104" i="24" s="1"/>
  <c r="A105" i="24"/>
  <c r="B104" i="16"/>
  <c r="C104" i="16" s="1"/>
  <c r="A105" i="16"/>
  <c r="G103" i="16"/>
  <c r="F103" i="16"/>
  <c r="D103" i="16"/>
  <c r="E103" i="16"/>
  <c r="A105" i="14"/>
  <c r="B104" i="14"/>
  <c r="C104" i="14" s="1"/>
  <c r="G103" i="14"/>
  <c r="D103" i="14"/>
  <c r="E103" i="14"/>
  <c r="F103" i="14"/>
  <c r="B105" i="15"/>
  <c r="C105" i="15" s="1"/>
  <c r="A106" i="15"/>
  <c r="F104" i="15"/>
  <c r="G104" i="15"/>
  <c r="B104" i="7"/>
  <c r="C104" i="7" s="1"/>
  <c r="A105" i="7"/>
  <c r="H105" i="7" s="1"/>
  <c r="A108" i="18"/>
  <c r="C107" i="18"/>
  <c r="B107" i="18"/>
  <c r="R191" i="31" l="1"/>
  <c r="Q192" i="31"/>
  <c r="AB103" i="18"/>
  <c r="M255" i="32"/>
  <c r="N255" i="32" s="1"/>
  <c r="L256" i="32"/>
  <c r="E162" i="33"/>
  <c r="D162" i="33"/>
  <c r="G162" i="33"/>
  <c r="F162" i="33"/>
  <c r="O234" i="31"/>
  <c r="P234" i="31" s="1"/>
  <c r="L235" i="31"/>
  <c r="D165" i="32"/>
  <c r="G165" i="32"/>
  <c r="F165" i="32"/>
  <c r="E165" i="32"/>
  <c r="G162" i="31"/>
  <c r="E162" i="31"/>
  <c r="D162" i="31"/>
  <c r="F162" i="31"/>
  <c r="H166" i="32"/>
  <c r="A167" i="32"/>
  <c r="B166" i="32"/>
  <c r="C166" i="32" s="1"/>
  <c r="A164" i="31"/>
  <c r="B163" i="31"/>
  <c r="C163" i="31" s="1"/>
  <c r="H163" i="31"/>
  <c r="B163" i="33"/>
  <c r="C163" i="33" s="1"/>
  <c r="H163" i="33"/>
  <c r="A164" i="33"/>
  <c r="D104" i="7"/>
  <c r="E104" i="7"/>
  <c r="G104" i="7"/>
  <c r="F104" i="7"/>
  <c r="AC102" i="18"/>
  <c r="AC103" i="18" s="1"/>
  <c r="AF101" i="18"/>
  <c r="AB104" i="18"/>
  <c r="H103" i="16"/>
  <c r="H103" i="14"/>
  <c r="A107" i="29"/>
  <c r="B106" i="29"/>
  <c r="C106" i="29" s="1"/>
  <c r="G105" i="29"/>
  <c r="F105" i="29"/>
  <c r="A108" i="28"/>
  <c r="B107" i="28"/>
  <c r="C107" i="28" s="1"/>
  <c r="G106" i="28"/>
  <c r="F106" i="28"/>
  <c r="A108" i="27"/>
  <c r="B107" i="27"/>
  <c r="C107" i="27" s="1"/>
  <c r="G106" i="27"/>
  <c r="F106" i="27"/>
  <c r="A106" i="26"/>
  <c r="B105" i="26"/>
  <c r="C105" i="26" s="1"/>
  <c r="G104" i="26"/>
  <c r="F104" i="26"/>
  <c r="B105" i="19"/>
  <c r="C105" i="19" s="1"/>
  <c r="A106" i="19"/>
  <c r="G104" i="19"/>
  <c r="F104" i="19"/>
  <c r="AK106" i="18"/>
  <c r="AJ107" i="18"/>
  <c r="BM107" i="18" s="1"/>
  <c r="Y106" i="18"/>
  <c r="U108" i="18"/>
  <c r="W108" i="18"/>
  <c r="R109" i="18"/>
  <c r="S109" i="18" s="1"/>
  <c r="T109" i="18" s="1"/>
  <c r="AH98" i="18"/>
  <c r="AH99" i="18" s="1"/>
  <c r="AG100" i="18"/>
  <c r="Z105" i="18"/>
  <c r="X107" i="18"/>
  <c r="B105" i="24"/>
  <c r="C105" i="24" s="1"/>
  <c r="A106" i="24"/>
  <c r="G104" i="24"/>
  <c r="F104" i="24"/>
  <c r="B105" i="16"/>
  <c r="C105" i="16" s="1"/>
  <c r="A106" i="16"/>
  <c r="F104" i="16"/>
  <c r="E104" i="16"/>
  <c r="G104" i="16"/>
  <c r="D104" i="16"/>
  <c r="A106" i="14"/>
  <c r="B105" i="14"/>
  <c r="C105" i="14" s="1"/>
  <c r="D104" i="14"/>
  <c r="F104" i="14"/>
  <c r="E104" i="14"/>
  <c r="G104" i="14"/>
  <c r="G105" i="15"/>
  <c r="F105" i="15"/>
  <c r="A107" i="15"/>
  <c r="B106" i="15"/>
  <c r="C106" i="15" s="1"/>
  <c r="A106" i="7"/>
  <c r="H106" i="7" s="1"/>
  <c r="B105" i="7"/>
  <c r="C105" i="7" s="1"/>
  <c r="C108" i="18"/>
  <c r="B108" i="18"/>
  <c r="A109" i="18"/>
  <c r="R192" i="31" l="1"/>
  <c r="Q193" i="31"/>
  <c r="E163" i="33"/>
  <c r="D163" i="33"/>
  <c r="G163" i="33"/>
  <c r="F163" i="33"/>
  <c r="H164" i="31"/>
  <c r="B164" i="31"/>
  <c r="C164" i="31" s="1"/>
  <c r="A165" i="31"/>
  <c r="L236" i="31"/>
  <c r="O235" i="31"/>
  <c r="P235" i="31" s="1"/>
  <c r="G166" i="32"/>
  <c r="F166" i="32"/>
  <c r="E166" i="32"/>
  <c r="D166" i="32"/>
  <c r="B167" i="32"/>
  <c r="C167" i="32" s="1"/>
  <c r="A168" i="32"/>
  <c r="H167" i="32"/>
  <c r="L257" i="32"/>
  <c r="M257" i="32" s="1"/>
  <c r="M256" i="32"/>
  <c r="N256" i="32" s="1"/>
  <c r="G163" i="31"/>
  <c r="F163" i="31"/>
  <c r="E163" i="31"/>
  <c r="D163" i="31"/>
  <c r="B164" i="33"/>
  <c r="C164" i="33" s="1"/>
  <c r="A165" i="33"/>
  <c r="H164" i="33"/>
  <c r="AC104" i="18"/>
  <c r="AD102" i="18"/>
  <c r="AE102" i="18" s="1"/>
  <c r="F105" i="7"/>
  <c r="G105" i="7"/>
  <c r="E105" i="7"/>
  <c r="D105" i="7"/>
  <c r="Y107" i="18"/>
  <c r="H104" i="16"/>
  <c r="H104" i="14"/>
  <c r="A108" i="29"/>
  <c r="B107" i="29"/>
  <c r="C107" i="29" s="1"/>
  <c r="G106" i="29"/>
  <c r="F106" i="29"/>
  <c r="A109" i="28"/>
  <c r="B108" i="28"/>
  <c r="C108" i="28" s="1"/>
  <c r="G107" i="28"/>
  <c r="F107" i="28"/>
  <c r="A109" i="27"/>
  <c r="B108" i="27"/>
  <c r="C108" i="27" s="1"/>
  <c r="G107" i="27"/>
  <c r="F107" i="27"/>
  <c r="A107" i="26"/>
  <c r="B106" i="26"/>
  <c r="C106" i="26" s="1"/>
  <c r="G105" i="26"/>
  <c r="F105" i="26"/>
  <c r="G105" i="19"/>
  <c r="F105" i="19"/>
  <c r="B106" i="19"/>
  <c r="C106" i="19" s="1"/>
  <c r="A107" i="19"/>
  <c r="AK107" i="18"/>
  <c r="AJ108" i="18"/>
  <c r="BM108" i="18" s="1"/>
  <c r="X108" i="18"/>
  <c r="Z106" i="18"/>
  <c r="AH100" i="18"/>
  <c r="AG101" i="18"/>
  <c r="U109" i="18"/>
  <c r="W109" i="18"/>
  <c r="R110" i="18"/>
  <c r="S110" i="18" s="1"/>
  <c r="T110" i="18" s="1"/>
  <c r="AA105" i="18"/>
  <c r="AB105" i="18" s="1"/>
  <c r="AC105" i="18" s="1"/>
  <c r="G105" i="24"/>
  <c r="F105" i="24"/>
  <c r="B106" i="24"/>
  <c r="C106" i="24" s="1"/>
  <c r="A107" i="24"/>
  <c r="B106" i="16"/>
  <c r="C106" i="16" s="1"/>
  <c r="A107" i="16"/>
  <c r="G105" i="16"/>
  <c r="D105" i="16"/>
  <c r="F105" i="16"/>
  <c r="E105" i="16"/>
  <c r="A107" i="14"/>
  <c r="B106" i="14"/>
  <c r="C106" i="14" s="1"/>
  <c r="F105" i="14"/>
  <c r="D105" i="14"/>
  <c r="G105" i="14"/>
  <c r="E105" i="14"/>
  <c r="B107" i="15"/>
  <c r="C107" i="15" s="1"/>
  <c r="A108" i="15"/>
  <c r="G106" i="15"/>
  <c r="F106" i="15"/>
  <c r="B106" i="7"/>
  <c r="C106" i="7" s="1"/>
  <c r="A107" i="7"/>
  <c r="H107" i="7" s="1"/>
  <c r="C109" i="18"/>
  <c r="B109" i="18"/>
  <c r="A110" i="18"/>
  <c r="R193" i="31" l="1"/>
  <c r="Q194" i="31"/>
  <c r="B165" i="33"/>
  <c r="C165" i="33" s="1"/>
  <c r="H165" i="33"/>
  <c r="A166" i="33"/>
  <c r="H168" i="32"/>
  <c r="A169" i="32"/>
  <c r="B168" i="32"/>
  <c r="C168" i="32" s="1"/>
  <c r="L237" i="31"/>
  <c r="O236" i="31"/>
  <c r="P236" i="31" s="1"/>
  <c r="F164" i="31"/>
  <c r="D164" i="31"/>
  <c r="E164" i="31"/>
  <c r="G164" i="31"/>
  <c r="E164" i="33"/>
  <c r="D164" i="33"/>
  <c r="G164" i="33"/>
  <c r="F164" i="33"/>
  <c r="B165" i="31"/>
  <c r="C165" i="31" s="1"/>
  <c r="H165" i="31"/>
  <c r="A166" i="31"/>
  <c r="D167" i="32"/>
  <c r="F167" i="32"/>
  <c r="E167" i="32"/>
  <c r="G167" i="32"/>
  <c r="N257" i="32"/>
  <c r="Z107" i="18"/>
  <c r="AD103" i="18"/>
  <c r="AE103" i="18" s="1"/>
  <c r="Y108" i="18"/>
  <c r="Z108" i="18" s="1"/>
  <c r="D106" i="7"/>
  <c r="F106" i="7"/>
  <c r="E106" i="7"/>
  <c r="G106" i="7"/>
  <c r="H105" i="16"/>
  <c r="H105" i="14"/>
  <c r="A109" i="29"/>
  <c r="B108" i="29"/>
  <c r="C108" i="29" s="1"/>
  <c r="G107" i="29"/>
  <c r="F107" i="29"/>
  <c r="A110" i="28"/>
  <c r="B109" i="28"/>
  <c r="C109" i="28" s="1"/>
  <c r="G108" i="28"/>
  <c r="F108" i="28"/>
  <c r="A110" i="27"/>
  <c r="B109" i="27"/>
  <c r="C109" i="27" s="1"/>
  <c r="G108" i="27"/>
  <c r="F108" i="27"/>
  <c r="A108" i="26"/>
  <c r="B107" i="26"/>
  <c r="C107" i="26" s="1"/>
  <c r="G106" i="26"/>
  <c r="F106" i="26"/>
  <c r="G106" i="19"/>
  <c r="F106" i="19"/>
  <c r="B107" i="19"/>
  <c r="C107" i="19" s="1"/>
  <c r="A108" i="19"/>
  <c r="AJ109" i="18"/>
  <c r="BM109" i="18" s="1"/>
  <c r="AK108" i="18"/>
  <c r="X109" i="18"/>
  <c r="U110" i="18"/>
  <c r="W110" i="18"/>
  <c r="R111" i="18"/>
  <c r="S111" i="18" s="1"/>
  <c r="T111" i="18" s="1"/>
  <c r="AF102" i="18"/>
  <c r="AH101" i="18"/>
  <c r="AA106" i="18"/>
  <c r="AB106" i="18" s="1"/>
  <c r="AC106" i="18" s="1"/>
  <c r="G106" i="24"/>
  <c r="F106" i="24"/>
  <c r="B107" i="24"/>
  <c r="C107" i="24" s="1"/>
  <c r="A108" i="24"/>
  <c r="B107" i="16"/>
  <c r="C107" i="16" s="1"/>
  <c r="A108" i="16"/>
  <c r="D106" i="16"/>
  <c r="E106" i="16"/>
  <c r="F106" i="16"/>
  <c r="G106" i="16"/>
  <c r="A108" i="14"/>
  <c r="B107" i="14"/>
  <c r="C107" i="14" s="1"/>
  <c r="E106" i="14"/>
  <c r="G106" i="14"/>
  <c r="D106" i="14"/>
  <c r="F106" i="14"/>
  <c r="F107" i="15"/>
  <c r="G107" i="15"/>
  <c r="A109" i="15"/>
  <c r="B108" i="15"/>
  <c r="C108" i="15" s="1"/>
  <c r="A108" i="7"/>
  <c r="H108" i="7" s="1"/>
  <c r="B107" i="7"/>
  <c r="C107" i="7" s="1"/>
  <c r="C110" i="18"/>
  <c r="B110" i="18"/>
  <c r="A111" i="18"/>
  <c r="R194" i="31" l="1"/>
  <c r="Q195" i="31"/>
  <c r="AD104" i="18"/>
  <c r="AE104" i="18" s="1"/>
  <c r="Y109" i="18"/>
  <c r="Z109" i="18" s="1"/>
  <c r="B169" i="32"/>
  <c r="C169" i="32" s="1"/>
  <c r="H169" i="32"/>
  <c r="A170" i="32"/>
  <c r="A167" i="31"/>
  <c r="H166" i="31"/>
  <c r="B166" i="31"/>
  <c r="C166" i="31" s="1"/>
  <c r="B166" i="33"/>
  <c r="C166" i="33" s="1"/>
  <c r="A167" i="33"/>
  <c r="H166" i="33"/>
  <c r="O237" i="31"/>
  <c r="P237" i="31" s="1"/>
  <c r="L238" i="31"/>
  <c r="G168" i="32"/>
  <c r="F168" i="32"/>
  <c r="E168" i="32"/>
  <c r="D168" i="32"/>
  <c r="E165" i="31"/>
  <c r="G165" i="31"/>
  <c r="F165" i="31"/>
  <c r="D165" i="31"/>
  <c r="E165" i="33"/>
  <c r="D165" i="33"/>
  <c r="F165" i="33"/>
  <c r="G165" i="33"/>
  <c r="F107" i="7"/>
  <c r="E107" i="7"/>
  <c r="D107" i="7"/>
  <c r="G107" i="7"/>
  <c r="X110" i="18"/>
  <c r="H106" i="16"/>
  <c r="H106" i="14"/>
  <c r="A110" i="29"/>
  <c r="B109" i="29"/>
  <c r="C109" i="29" s="1"/>
  <c r="G108" i="29"/>
  <c r="F108" i="29"/>
  <c r="A111" i="28"/>
  <c r="B110" i="28"/>
  <c r="C110" i="28" s="1"/>
  <c r="G109" i="28"/>
  <c r="F109" i="28"/>
  <c r="A111" i="27"/>
  <c r="B110" i="27"/>
  <c r="C110" i="27" s="1"/>
  <c r="G109" i="27"/>
  <c r="F109" i="27"/>
  <c r="A109" i="26"/>
  <c r="B108" i="26"/>
  <c r="C108" i="26" s="1"/>
  <c r="G107" i="26"/>
  <c r="F107" i="26"/>
  <c r="F107" i="19"/>
  <c r="G107" i="19"/>
  <c r="B108" i="19"/>
  <c r="C108" i="19" s="1"/>
  <c r="A109" i="19"/>
  <c r="AJ110" i="18"/>
  <c r="BM110" i="18" s="1"/>
  <c r="AK109" i="18"/>
  <c r="U111" i="18"/>
  <c r="W111" i="18"/>
  <c r="R112" i="18"/>
  <c r="S112" i="18" s="1"/>
  <c r="T112" i="18" s="1"/>
  <c r="AA107" i="18"/>
  <c r="AB107" i="18" s="1"/>
  <c r="AC107" i="18" s="1"/>
  <c r="AG102" i="18"/>
  <c r="AH102" i="18" s="1"/>
  <c r="AF103" i="18"/>
  <c r="G107" i="24"/>
  <c r="F107" i="24"/>
  <c r="B108" i="24"/>
  <c r="C108" i="24" s="1"/>
  <c r="A109" i="24"/>
  <c r="B108" i="16"/>
  <c r="C108" i="16" s="1"/>
  <c r="A109" i="16"/>
  <c r="G107" i="16"/>
  <c r="D107" i="16"/>
  <c r="F107" i="16"/>
  <c r="E107" i="16"/>
  <c r="A109" i="14"/>
  <c r="B108" i="14"/>
  <c r="C108" i="14" s="1"/>
  <c r="D107" i="14"/>
  <c r="F107" i="14"/>
  <c r="E107" i="14"/>
  <c r="G107" i="14"/>
  <c r="G108" i="15"/>
  <c r="F108" i="15"/>
  <c r="B109" i="15"/>
  <c r="C109" i="15" s="1"/>
  <c r="A110" i="15"/>
  <c r="B108" i="7"/>
  <c r="C108" i="7" s="1"/>
  <c r="A109" i="7"/>
  <c r="H109" i="7" s="1"/>
  <c r="A112" i="18"/>
  <c r="B111" i="18"/>
  <c r="C111" i="18"/>
  <c r="R195" i="31" l="1"/>
  <c r="Q196" i="31"/>
  <c r="Y110" i="18"/>
  <c r="Z110" i="18" s="1"/>
  <c r="AD105" i="18"/>
  <c r="AD106" i="18" s="1"/>
  <c r="AD107" i="18" s="1"/>
  <c r="B167" i="33"/>
  <c r="C167" i="33" s="1"/>
  <c r="H167" i="33"/>
  <c r="A168" i="33"/>
  <c r="E166" i="33"/>
  <c r="D166" i="33"/>
  <c r="G166" i="33"/>
  <c r="F166" i="33"/>
  <c r="A168" i="31"/>
  <c r="H167" i="31"/>
  <c r="B167" i="31"/>
  <c r="C167" i="31" s="1"/>
  <c r="O238" i="31"/>
  <c r="P238" i="31" s="1"/>
  <c r="L239" i="31"/>
  <c r="H170" i="32"/>
  <c r="A171" i="32"/>
  <c r="B170" i="32"/>
  <c r="C170" i="32" s="1"/>
  <c r="G166" i="31"/>
  <c r="E166" i="31"/>
  <c r="D166" i="31"/>
  <c r="F166" i="31"/>
  <c r="D169" i="32"/>
  <c r="G169" i="32"/>
  <c r="F169" i="32"/>
  <c r="E169" i="32"/>
  <c r="X111" i="18"/>
  <c r="Y111" i="18" s="1"/>
  <c r="D108" i="7"/>
  <c r="E108" i="7"/>
  <c r="G108" i="7"/>
  <c r="F108" i="7"/>
  <c r="H107" i="16"/>
  <c r="H107" i="14"/>
  <c r="A111" i="29"/>
  <c r="B110" i="29"/>
  <c r="C110" i="29" s="1"/>
  <c r="G109" i="29"/>
  <c r="F109" i="29"/>
  <c r="A112" i="28"/>
  <c r="B111" i="28"/>
  <c r="C111" i="28" s="1"/>
  <c r="G110" i="28"/>
  <c r="F110" i="28"/>
  <c r="A112" i="27"/>
  <c r="B111" i="27"/>
  <c r="C111" i="27" s="1"/>
  <c r="G110" i="27"/>
  <c r="F110" i="27"/>
  <c r="A110" i="26"/>
  <c r="B109" i="26"/>
  <c r="C109" i="26" s="1"/>
  <c r="G108" i="26"/>
  <c r="F108" i="26"/>
  <c r="G108" i="19"/>
  <c r="F108" i="19"/>
  <c r="B109" i="19"/>
  <c r="C109" i="19" s="1"/>
  <c r="A110" i="19"/>
  <c r="AK110" i="18"/>
  <c r="AJ111" i="18"/>
  <c r="BM111" i="18" s="1"/>
  <c r="AA108" i="18"/>
  <c r="AA109" i="18" s="1"/>
  <c r="AF104" i="18"/>
  <c r="U112" i="18"/>
  <c r="W112" i="18"/>
  <c r="R113" i="18"/>
  <c r="S113" i="18" s="1"/>
  <c r="T113" i="18" s="1"/>
  <c r="AG103" i="18"/>
  <c r="G108" i="24"/>
  <c r="F108" i="24"/>
  <c r="B109" i="24"/>
  <c r="C109" i="24" s="1"/>
  <c r="A110" i="24"/>
  <c r="B109" i="16"/>
  <c r="C109" i="16" s="1"/>
  <c r="A110" i="16"/>
  <c r="F108" i="16"/>
  <c r="G108" i="16"/>
  <c r="D108" i="16"/>
  <c r="E108" i="16"/>
  <c r="A110" i="14"/>
  <c r="B109" i="14"/>
  <c r="C109" i="14" s="1"/>
  <c r="E108" i="14"/>
  <c r="G108" i="14"/>
  <c r="D108" i="14"/>
  <c r="F108" i="14"/>
  <c r="G109" i="15"/>
  <c r="F109" i="15"/>
  <c r="A111" i="15"/>
  <c r="B110" i="15"/>
  <c r="C110" i="15" s="1"/>
  <c r="A110" i="7"/>
  <c r="H110" i="7" s="1"/>
  <c r="B109" i="7"/>
  <c r="C109" i="7" s="1"/>
  <c r="C112" i="18"/>
  <c r="B112" i="18"/>
  <c r="A113" i="18"/>
  <c r="R196" i="31" l="1"/>
  <c r="Q197" i="31"/>
  <c r="AE105" i="18"/>
  <c r="AE106" i="18" s="1"/>
  <c r="H168" i="31"/>
  <c r="A169" i="31"/>
  <c r="B168" i="31"/>
  <c r="C168" i="31" s="1"/>
  <c r="G170" i="32"/>
  <c r="F170" i="32"/>
  <c r="E170" i="32"/>
  <c r="D170" i="32"/>
  <c r="B168" i="33"/>
  <c r="C168" i="33" s="1"/>
  <c r="A169" i="33"/>
  <c r="H168" i="33"/>
  <c r="B171" i="32"/>
  <c r="C171" i="32" s="1"/>
  <c r="A172" i="32"/>
  <c r="H171" i="32"/>
  <c r="L240" i="31"/>
  <c r="O239" i="31"/>
  <c r="P239" i="31" s="1"/>
  <c r="G167" i="31"/>
  <c r="F167" i="31"/>
  <c r="E167" i="31"/>
  <c r="D167" i="31"/>
  <c r="E167" i="33"/>
  <c r="D167" i="33"/>
  <c r="F167" i="33"/>
  <c r="G167" i="33"/>
  <c r="Z111" i="18"/>
  <c r="AA110" i="18"/>
  <c r="D109" i="7"/>
  <c r="F109" i="7"/>
  <c r="G109" i="7"/>
  <c r="E109" i="7"/>
  <c r="H108" i="14"/>
  <c r="H108" i="16"/>
  <c r="A112" i="29"/>
  <c r="B111" i="29"/>
  <c r="C111" i="29" s="1"/>
  <c r="G110" i="29"/>
  <c r="F110" i="29"/>
  <c r="A113" i="28"/>
  <c r="B112" i="28"/>
  <c r="C112" i="28" s="1"/>
  <c r="G111" i="28"/>
  <c r="F111" i="28"/>
  <c r="A113" i="27"/>
  <c r="B112" i="27"/>
  <c r="C112" i="27" s="1"/>
  <c r="G111" i="27"/>
  <c r="F111" i="27"/>
  <c r="A111" i="26"/>
  <c r="B110" i="26"/>
  <c r="C110" i="26" s="1"/>
  <c r="G109" i="26"/>
  <c r="F109" i="26"/>
  <c r="F109" i="19"/>
  <c r="G109" i="19"/>
  <c r="B110" i="19"/>
  <c r="C110" i="19" s="1"/>
  <c r="A111" i="19"/>
  <c r="AB108" i="18"/>
  <c r="AK111" i="18"/>
  <c r="AJ112" i="18"/>
  <c r="BM112" i="18" s="1"/>
  <c r="AH103" i="18"/>
  <c r="X112" i="18"/>
  <c r="R114" i="18"/>
  <c r="S114" i="18" s="1"/>
  <c r="T114" i="18" s="1"/>
  <c r="U113" i="18"/>
  <c r="W113" i="18"/>
  <c r="AG104" i="18"/>
  <c r="G109" i="24"/>
  <c r="F109" i="24"/>
  <c r="B110" i="24"/>
  <c r="C110" i="24" s="1"/>
  <c r="A111" i="24"/>
  <c r="B110" i="16"/>
  <c r="C110" i="16" s="1"/>
  <c r="A111" i="16"/>
  <c r="D109" i="16"/>
  <c r="E109" i="16"/>
  <c r="F109" i="16"/>
  <c r="G109" i="16"/>
  <c r="A111" i="14"/>
  <c r="B110" i="14"/>
  <c r="C110" i="14" s="1"/>
  <c r="G109" i="14"/>
  <c r="E109" i="14"/>
  <c r="F109" i="14"/>
  <c r="D109" i="14"/>
  <c r="B111" i="15"/>
  <c r="C111" i="15" s="1"/>
  <c r="A112" i="15"/>
  <c r="G110" i="15"/>
  <c r="F110" i="15"/>
  <c r="B110" i="7"/>
  <c r="C110" i="7" s="1"/>
  <c r="A111" i="7"/>
  <c r="H111" i="7" s="1"/>
  <c r="C113" i="18"/>
  <c r="A114" i="18"/>
  <c r="B113" i="18"/>
  <c r="R197" i="31" l="1"/>
  <c r="Q198" i="31"/>
  <c r="AF105" i="18"/>
  <c r="AF106" i="18" s="1"/>
  <c r="AA111" i="18"/>
  <c r="H172" i="32"/>
  <c r="A173" i="32"/>
  <c r="B172" i="32"/>
  <c r="C172" i="32" s="1"/>
  <c r="E168" i="33"/>
  <c r="D168" i="33"/>
  <c r="G168" i="33"/>
  <c r="F168" i="33"/>
  <c r="D171" i="32"/>
  <c r="F171" i="32"/>
  <c r="G171" i="32"/>
  <c r="E171" i="32"/>
  <c r="G168" i="31"/>
  <c r="F168" i="31"/>
  <c r="E168" i="31"/>
  <c r="D168" i="31"/>
  <c r="O240" i="31"/>
  <c r="P240" i="31" s="1"/>
  <c r="L241" i="31"/>
  <c r="B169" i="31"/>
  <c r="C169" i="31" s="1"/>
  <c r="H169" i="31"/>
  <c r="A170" i="31"/>
  <c r="B169" i="33"/>
  <c r="C169" i="33" s="1"/>
  <c r="H169" i="33"/>
  <c r="A170" i="33"/>
  <c r="F110" i="7"/>
  <c r="D110" i="7"/>
  <c r="G110" i="7"/>
  <c r="E110" i="7"/>
  <c r="X113" i="18"/>
  <c r="H109" i="16"/>
  <c r="H109" i="14"/>
  <c r="A113" i="29"/>
  <c r="B112" i="29"/>
  <c r="C112" i="29" s="1"/>
  <c r="G111" i="29"/>
  <c r="F111" i="29"/>
  <c r="A114" i="28"/>
  <c r="B113" i="28"/>
  <c r="C113" i="28" s="1"/>
  <c r="G112" i="28"/>
  <c r="F112" i="28"/>
  <c r="A114" i="27"/>
  <c r="B113" i="27"/>
  <c r="C113" i="27" s="1"/>
  <c r="G112" i="27"/>
  <c r="F112" i="27"/>
  <c r="A112" i="26"/>
  <c r="B111" i="26"/>
  <c r="C111" i="26" s="1"/>
  <c r="G110" i="26"/>
  <c r="F110" i="26"/>
  <c r="G110" i="19"/>
  <c r="F110" i="19"/>
  <c r="B111" i="19"/>
  <c r="C111" i="19" s="1"/>
  <c r="A112" i="19"/>
  <c r="AK112" i="18"/>
  <c r="AJ113" i="18"/>
  <c r="BM113" i="18" s="1"/>
  <c r="AC108" i="18"/>
  <c r="AB109" i="18"/>
  <c r="AB110" i="18" s="1"/>
  <c r="AB111" i="18" s="1"/>
  <c r="AH104" i="18"/>
  <c r="R115" i="18"/>
  <c r="S115" i="18" s="1"/>
  <c r="T115" i="18" s="1"/>
  <c r="U114" i="18"/>
  <c r="W114" i="18"/>
  <c r="AE107" i="18"/>
  <c r="Y112" i="18"/>
  <c r="B111" i="24"/>
  <c r="C111" i="24" s="1"/>
  <c r="A112" i="24"/>
  <c r="G110" i="24"/>
  <c r="F110" i="24"/>
  <c r="B111" i="16"/>
  <c r="C111" i="16" s="1"/>
  <c r="A112" i="16"/>
  <c r="F110" i="16"/>
  <c r="D110" i="16"/>
  <c r="G110" i="16"/>
  <c r="E110" i="16"/>
  <c r="A112" i="14"/>
  <c r="B111" i="14"/>
  <c r="C111" i="14" s="1"/>
  <c r="E110" i="14"/>
  <c r="G110" i="14"/>
  <c r="D110" i="14"/>
  <c r="F110" i="14"/>
  <c r="F111" i="15"/>
  <c r="G111" i="15"/>
  <c r="A113" i="15"/>
  <c r="B112" i="15"/>
  <c r="C112" i="15" s="1"/>
  <c r="A112" i="7"/>
  <c r="H112" i="7" s="1"/>
  <c r="B111" i="7"/>
  <c r="C111" i="7" s="1"/>
  <c r="C114" i="18"/>
  <c r="B114" i="18"/>
  <c r="A115" i="18"/>
  <c r="R198" i="31" l="1"/>
  <c r="Q199" i="31"/>
  <c r="AG105" i="18"/>
  <c r="AH105" i="18" s="1"/>
  <c r="A171" i="31"/>
  <c r="H170" i="31"/>
  <c r="B170" i="31"/>
  <c r="C170" i="31" s="1"/>
  <c r="B170" i="33"/>
  <c r="C170" i="33" s="1"/>
  <c r="A171" i="33"/>
  <c r="H170" i="33"/>
  <c r="G172" i="32"/>
  <c r="F172" i="32"/>
  <c r="E172" i="32"/>
  <c r="D172" i="32"/>
  <c r="E169" i="31"/>
  <c r="G169" i="31"/>
  <c r="F169" i="31"/>
  <c r="D169" i="31"/>
  <c r="B173" i="32"/>
  <c r="C173" i="32" s="1"/>
  <c r="H173" i="32"/>
  <c r="A174" i="32"/>
  <c r="E169" i="33"/>
  <c r="D169" i="33"/>
  <c r="G169" i="33"/>
  <c r="F169" i="33"/>
  <c r="L242" i="31"/>
  <c r="O241" i="31"/>
  <c r="P241" i="31" s="1"/>
  <c r="F111" i="7"/>
  <c r="E111" i="7"/>
  <c r="G111" i="7"/>
  <c r="D111" i="7"/>
  <c r="Y113" i="18"/>
  <c r="H110" i="16"/>
  <c r="H110" i="14"/>
  <c r="A114" i="29"/>
  <c r="B113" i="29"/>
  <c r="C113" i="29" s="1"/>
  <c r="G112" i="29"/>
  <c r="F112" i="29"/>
  <c r="A115" i="28"/>
  <c r="B114" i="28"/>
  <c r="C114" i="28" s="1"/>
  <c r="G113" i="28"/>
  <c r="F113" i="28"/>
  <c r="A115" i="27"/>
  <c r="B114" i="27"/>
  <c r="C114" i="27" s="1"/>
  <c r="G113" i="27"/>
  <c r="F113" i="27"/>
  <c r="A113" i="26"/>
  <c r="B112" i="26"/>
  <c r="C112" i="26" s="1"/>
  <c r="G111" i="26"/>
  <c r="F111" i="26"/>
  <c r="G111" i="19"/>
  <c r="F111" i="19"/>
  <c r="B112" i="19"/>
  <c r="C112" i="19" s="1"/>
  <c r="A113" i="19"/>
  <c r="AK113" i="18"/>
  <c r="AJ114" i="18"/>
  <c r="BM114" i="18" s="1"/>
  <c r="AC109" i="18"/>
  <c r="AC110" i="18" s="1"/>
  <c r="AD108" i="18"/>
  <c r="AE108" i="18" s="1"/>
  <c r="X114" i="18"/>
  <c r="AF107" i="18"/>
  <c r="R116" i="18"/>
  <c r="S116" i="18" s="1"/>
  <c r="T116" i="18" s="1"/>
  <c r="U115" i="18"/>
  <c r="W115" i="18"/>
  <c r="Z112" i="18"/>
  <c r="AA112" i="18" s="1"/>
  <c r="AB112" i="18" s="1"/>
  <c r="G111" i="24"/>
  <c r="F111" i="24"/>
  <c r="B112" i="24"/>
  <c r="C112" i="24" s="1"/>
  <c r="A113" i="24"/>
  <c r="B112" i="16"/>
  <c r="C112" i="16" s="1"/>
  <c r="A113" i="16"/>
  <c r="G111" i="16"/>
  <c r="F111" i="16"/>
  <c r="D111" i="16"/>
  <c r="E111" i="16"/>
  <c r="A113" i="14"/>
  <c r="B112" i="14"/>
  <c r="C112" i="14" s="1"/>
  <c r="E111" i="14"/>
  <c r="G111" i="14"/>
  <c r="D111" i="14"/>
  <c r="F111" i="14"/>
  <c r="F112" i="15"/>
  <c r="G112" i="15"/>
  <c r="B113" i="15"/>
  <c r="C113" i="15" s="1"/>
  <c r="A114" i="15"/>
  <c r="B112" i="7"/>
  <c r="C112" i="7" s="1"/>
  <c r="A113" i="7"/>
  <c r="H113" i="7" s="1"/>
  <c r="A116" i="18"/>
  <c r="C115" i="18"/>
  <c r="B115" i="18"/>
  <c r="R199" i="31" l="1"/>
  <c r="Q200" i="31"/>
  <c r="AG106" i="18"/>
  <c r="AH106" i="18" s="1"/>
  <c r="B171" i="33"/>
  <c r="C171" i="33" s="1"/>
  <c r="H171" i="33"/>
  <c r="A172" i="33"/>
  <c r="E170" i="33"/>
  <c r="D170" i="33"/>
  <c r="G170" i="33"/>
  <c r="F170" i="33"/>
  <c r="G170" i="31"/>
  <c r="E170" i="31"/>
  <c r="D170" i="31"/>
  <c r="F170" i="31"/>
  <c r="L243" i="31"/>
  <c r="O243" i="31" s="1"/>
  <c r="O242" i="31"/>
  <c r="P242" i="31" s="1"/>
  <c r="D173" i="32"/>
  <c r="G173" i="32"/>
  <c r="F173" i="32"/>
  <c r="E173" i="32"/>
  <c r="H174" i="32"/>
  <c r="A175" i="32"/>
  <c r="B174" i="32"/>
  <c r="C174" i="32" s="1"/>
  <c r="A172" i="31"/>
  <c r="B171" i="31"/>
  <c r="C171" i="31" s="1"/>
  <c r="H171" i="31"/>
  <c r="G112" i="7"/>
  <c r="D112" i="7"/>
  <c r="F112" i="7"/>
  <c r="E112" i="7"/>
  <c r="Y114" i="18"/>
  <c r="H111" i="16"/>
  <c r="H111" i="14"/>
  <c r="AC111" i="18"/>
  <c r="AC112" i="18" s="1"/>
  <c r="AD109" i="18"/>
  <c r="AD110" i="18" s="1"/>
  <c r="A115" i="29"/>
  <c r="B114" i="29"/>
  <c r="C114" i="29" s="1"/>
  <c r="G113" i="29"/>
  <c r="F113" i="29"/>
  <c r="A116" i="28"/>
  <c r="B115" i="28"/>
  <c r="C115" i="28" s="1"/>
  <c r="G114" i="28"/>
  <c r="F114" i="28"/>
  <c r="A116" i="27"/>
  <c r="B115" i="27"/>
  <c r="C115" i="27" s="1"/>
  <c r="G114" i="27"/>
  <c r="F114" i="27"/>
  <c r="A114" i="26"/>
  <c r="B113" i="26"/>
  <c r="C113" i="26" s="1"/>
  <c r="G112" i="26"/>
  <c r="F112" i="26"/>
  <c r="G112" i="19"/>
  <c r="F112" i="19"/>
  <c r="B113" i="19"/>
  <c r="C113" i="19" s="1"/>
  <c r="A114" i="19"/>
  <c r="AK114" i="18"/>
  <c r="AJ115" i="18"/>
  <c r="BM115" i="18" s="1"/>
  <c r="R117" i="18"/>
  <c r="S117" i="18" s="1"/>
  <c r="T117" i="18" s="1"/>
  <c r="U116" i="18"/>
  <c r="W116" i="18"/>
  <c r="X115" i="18"/>
  <c r="Z113" i="18"/>
  <c r="AF108" i="18"/>
  <c r="G112" i="24"/>
  <c r="F112" i="24"/>
  <c r="B113" i="24"/>
  <c r="C113" i="24" s="1"/>
  <c r="A114" i="24"/>
  <c r="B113" i="16"/>
  <c r="C113" i="16" s="1"/>
  <c r="A114" i="16"/>
  <c r="G112" i="16"/>
  <c r="D112" i="16"/>
  <c r="F112" i="16"/>
  <c r="E112" i="16"/>
  <c r="A114" i="14"/>
  <c r="B113" i="14"/>
  <c r="C113" i="14" s="1"/>
  <c r="G112" i="14"/>
  <c r="E112" i="14"/>
  <c r="F112" i="14"/>
  <c r="D112" i="14"/>
  <c r="G113" i="15"/>
  <c r="F113" i="15"/>
  <c r="A115" i="15"/>
  <c r="B114" i="15"/>
  <c r="C114" i="15" s="1"/>
  <c r="A114" i="7"/>
  <c r="H114" i="7" s="1"/>
  <c r="B113" i="7"/>
  <c r="C113" i="7" s="1"/>
  <c r="C116" i="18"/>
  <c r="B116" i="18"/>
  <c r="A117" i="18"/>
  <c r="R200" i="31" l="1"/>
  <c r="Q201" i="31"/>
  <c r="AG107" i="18"/>
  <c r="AH107" i="18" s="1"/>
  <c r="AD111" i="18"/>
  <c r="AD112" i="18" s="1"/>
  <c r="G171" i="31"/>
  <c r="F171" i="31"/>
  <c r="E171" i="31"/>
  <c r="D171" i="31"/>
  <c r="G174" i="32"/>
  <c r="F174" i="32"/>
  <c r="E174" i="32"/>
  <c r="D174" i="32"/>
  <c r="P243" i="31"/>
  <c r="B175" i="32"/>
  <c r="C175" i="32" s="1"/>
  <c r="H175" i="32"/>
  <c r="A176" i="32"/>
  <c r="B172" i="33"/>
  <c r="C172" i="33" s="1"/>
  <c r="A173" i="33"/>
  <c r="H172" i="33"/>
  <c r="H172" i="31"/>
  <c r="A173" i="31"/>
  <c r="B172" i="31"/>
  <c r="C172" i="31" s="1"/>
  <c r="E171" i="33"/>
  <c r="D171" i="33"/>
  <c r="G171" i="33"/>
  <c r="F171" i="33"/>
  <c r="E113" i="7"/>
  <c r="F113" i="7"/>
  <c r="G113" i="7"/>
  <c r="D113" i="7"/>
  <c r="AE109" i="18"/>
  <c r="AF109" i="18" s="1"/>
  <c r="H112" i="16"/>
  <c r="H112" i="14"/>
  <c r="A116" i="29"/>
  <c r="B115" i="29"/>
  <c r="C115" i="29" s="1"/>
  <c r="G114" i="29"/>
  <c r="F114" i="29"/>
  <c r="A117" i="28"/>
  <c r="B116" i="28"/>
  <c r="C116" i="28" s="1"/>
  <c r="G115" i="28"/>
  <c r="F115" i="28"/>
  <c r="A117" i="27"/>
  <c r="B116" i="27"/>
  <c r="C116" i="27" s="1"/>
  <c r="G115" i="27"/>
  <c r="F115" i="27"/>
  <c r="A115" i="26"/>
  <c r="B114" i="26"/>
  <c r="C114" i="26" s="1"/>
  <c r="G113" i="26"/>
  <c r="F113" i="26"/>
  <c r="G113" i="19"/>
  <c r="F113" i="19"/>
  <c r="B114" i="19"/>
  <c r="C114" i="19" s="1"/>
  <c r="A115" i="19"/>
  <c r="AK115" i="18"/>
  <c r="AJ116" i="18"/>
  <c r="BM116" i="18" s="1"/>
  <c r="X116" i="18"/>
  <c r="U117" i="18"/>
  <c r="W117" i="18"/>
  <c r="R118" i="18"/>
  <c r="S118" i="18" s="1"/>
  <c r="T118" i="18" s="1"/>
  <c r="Z114" i="18"/>
  <c r="AA113" i="18"/>
  <c r="Y115" i="18"/>
  <c r="G113" i="24"/>
  <c r="F113" i="24"/>
  <c r="B114" i="24"/>
  <c r="C114" i="24" s="1"/>
  <c r="A115" i="24"/>
  <c r="B114" i="16"/>
  <c r="C114" i="16" s="1"/>
  <c r="A115" i="16"/>
  <c r="G113" i="16"/>
  <c r="E113" i="16"/>
  <c r="F113" i="16"/>
  <c r="D113" i="16"/>
  <c r="A115" i="14"/>
  <c r="B114" i="14"/>
  <c r="C114" i="14" s="1"/>
  <c r="G113" i="14"/>
  <c r="D113" i="14"/>
  <c r="E113" i="14"/>
  <c r="F113" i="14"/>
  <c r="B115" i="15"/>
  <c r="C115" i="15" s="1"/>
  <c r="A116" i="15"/>
  <c r="F114" i="15"/>
  <c r="G114" i="15"/>
  <c r="B114" i="7"/>
  <c r="C114" i="7" s="1"/>
  <c r="A115" i="7"/>
  <c r="H115" i="7" s="1"/>
  <c r="C117" i="18"/>
  <c r="A118" i="18"/>
  <c r="B117" i="18"/>
  <c r="R201" i="31" l="1"/>
  <c r="Q202" i="31"/>
  <c r="AG108" i="18"/>
  <c r="AG109" i="18" s="1"/>
  <c r="B173" i="33"/>
  <c r="C173" i="33" s="1"/>
  <c r="H173" i="33"/>
  <c r="A174" i="33"/>
  <c r="H176" i="32"/>
  <c r="A177" i="32"/>
  <c r="B176" i="32"/>
  <c r="C176" i="32" s="1"/>
  <c r="E172" i="31"/>
  <c r="D172" i="31"/>
  <c r="G172" i="31"/>
  <c r="F172" i="31"/>
  <c r="D175" i="32"/>
  <c r="F175" i="32"/>
  <c r="E175" i="32"/>
  <c r="G175" i="32"/>
  <c r="E172" i="33"/>
  <c r="D172" i="33"/>
  <c r="G172" i="33"/>
  <c r="F172" i="33"/>
  <c r="B173" i="31"/>
  <c r="C173" i="31" s="1"/>
  <c r="A174" i="31"/>
  <c r="H173" i="31"/>
  <c r="E114" i="7"/>
  <c r="G114" i="7"/>
  <c r="F114" i="7"/>
  <c r="D114" i="7"/>
  <c r="AE110" i="18"/>
  <c r="AE111" i="18" s="1"/>
  <c r="H113" i="16"/>
  <c r="H113" i="14"/>
  <c r="Z115" i="18"/>
  <c r="X117" i="18"/>
  <c r="A117" i="29"/>
  <c r="B116" i="29"/>
  <c r="C116" i="29" s="1"/>
  <c r="G115" i="29"/>
  <c r="F115" i="29"/>
  <c r="A118" i="28"/>
  <c r="B117" i="28"/>
  <c r="C117" i="28" s="1"/>
  <c r="G116" i="28"/>
  <c r="F116" i="28"/>
  <c r="A118" i="27"/>
  <c r="B117" i="27"/>
  <c r="C117" i="27" s="1"/>
  <c r="G116" i="27"/>
  <c r="F116" i="27"/>
  <c r="A116" i="26"/>
  <c r="B115" i="26"/>
  <c r="C115" i="26" s="1"/>
  <c r="G114" i="26"/>
  <c r="F114" i="26"/>
  <c r="F114" i="19"/>
  <c r="G114" i="19"/>
  <c r="B115" i="19"/>
  <c r="C115" i="19" s="1"/>
  <c r="A116" i="19"/>
  <c r="AK116" i="18"/>
  <c r="AJ117" i="18"/>
  <c r="BM117" i="18" s="1"/>
  <c r="AA114" i="18"/>
  <c r="AB113" i="18"/>
  <c r="U118" i="18"/>
  <c r="W118" i="18"/>
  <c r="R119" i="18"/>
  <c r="S119" i="18" s="1"/>
  <c r="T119" i="18" s="1"/>
  <c r="Y116" i="18"/>
  <c r="G114" i="24"/>
  <c r="F114" i="24"/>
  <c r="B115" i="24"/>
  <c r="C115" i="24" s="1"/>
  <c r="A116" i="24"/>
  <c r="D114" i="16"/>
  <c r="F114" i="16"/>
  <c r="E114" i="16"/>
  <c r="G114" i="16"/>
  <c r="B115" i="16"/>
  <c r="C115" i="16" s="1"/>
  <c r="A116" i="16"/>
  <c r="A116" i="14"/>
  <c r="B115" i="14"/>
  <c r="C115" i="14" s="1"/>
  <c r="G114" i="14"/>
  <c r="E114" i="14"/>
  <c r="D114" i="14"/>
  <c r="F114" i="14"/>
  <c r="G115" i="15"/>
  <c r="F115" i="15"/>
  <c r="A117" i="15"/>
  <c r="B116" i="15"/>
  <c r="C116" i="15" s="1"/>
  <c r="A116" i="7"/>
  <c r="H116" i="7" s="1"/>
  <c r="B115" i="7"/>
  <c r="C115" i="7" s="1"/>
  <c r="C118" i="18"/>
  <c r="B118" i="18"/>
  <c r="A119" i="18"/>
  <c r="R202" i="31" l="1"/>
  <c r="Q203" i="31"/>
  <c r="AH108" i="18"/>
  <c r="AH109" i="18" s="1"/>
  <c r="G176" i="32"/>
  <c r="F176" i="32"/>
  <c r="E176" i="32"/>
  <c r="D176" i="32"/>
  <c r="B177" i="32"/>
  <c r="C177" i="32" s="1"/>
  <c r="H177" i="32"/>
  <c r="A178" i="32"/>
  <c r="B174" i="33"/>
  <c r="C174" i="33" s="1"/>
  <c r="A175" i="33"/>
  <c r="H174" i="33"/>
  <c r="A175" i="31"/>
  <c r="B174" i="31"/>
  <c r="C174" i="31" s="1"/>
  <c r="H174" i="31"/>
  <c r="E173" i="31"/>
  <c r="D173" i="31"/>
  <c r="G173" i="31"/>
  <c r="F173" i="31"/>
  <c r="E173" i="33"/>
  <c r="D173" i="33"/>
  <c r="G173" i="33"/>
  <c r="F173" i="33"/>
  <c r="G115" i="7"/>
  <c r="E115" i="7"/>
  <c r="D115" i="7"/>
  <c r="F115" i="7"/>
  <c r="AF110" i="18"/>
  <c r="AF111" i="18" s="1"/>
  <c r="Y117" i="18"/>
  <c r="X118" i="18"/>
  <c r="AE112" i="18"/>
  <c r="AA115" i="18"/>
  <c r="H114" i="16"/>
  <c r="H114" i="14"/>
  <c r="A118" i="29"/>
  <c r="B117" i="29"/>
  <c r="C117" i="29" s="1"/>
  <c r="G116" i="29"/>
  <c r="F116" i="29"/>
  <c r="A119" i="28"/>
  <c r="B118" i="28"/>
  <c r="C118" i="28" s="1"/>
  <c r="G117" i="28"/>
  <c r="F117" i="28"/>
  <c r="A119" i="27"/>
  <c r="B118" i="27"/>
  <c r="C118" i="27" s="1"/>
  <c r="G117" i="27"/>
  <c r="F117" i="27"/>
  <c r="A117" i="26"/>
  <c r="B116" i="26"/>
  <c r="C116" i="26" s="1"/>
  <c r="G115" i="26"/>
  <c r="F115" i="26"/>
  <c r="F115" i="19"/>
  <c r="G115" i="19"/>
  <c r="B116" i="19"/>
  <c r="C116" i="19" s="1"/>
  <c r="A117" i="19"/>
  <c r="AK117" i="18"/>
  <c r="AJ118" i="18"/>
  <c r="BM118" i="18" s="1"/>
  <c r="AC113" i="18"/>
  <c r="R120" i="18"/>
  <c r="S120" i="18" s="1"/>
  <c r="T120" i="18" s="1"/>
  <c r="U119" i="18"/>
  <c r="W119" i="18"/>
  <c r="Z116" i="18"/>
  <c r="AB114" i="18"/>
  <c r="G115" i="24"/>
  <c r="F115" i="24"/>
  <c r="B116" i="24"/>
  <c r="C116" i="24" s="1"/>
  <c r="A117" i="24"/>
  <c r="B116" i="16"/>
  <c r="C116" i="16" s="1"/>
  <c r="A117" i="16"/>
  <c r="D115" i="16"/>
  <c r="F115" i="16"/>
  <c r="G115" i="16"/>
  <c r="E115" i="16"/>
  <c r="A117" i="14"/>
  <c r="B116" i="14"/>
  <c r="C116" i="14" s="1"/>
  <c r="D115" i="14"/>
  <c r="F115" i="14"/>
  <c r="E115" i="14"/>
  <c r="G115" i="14"/>
  <c r="A118" i="15"/>
  <c r="B117" i="15"/>
  <c r="C117" i="15" s="1"/>
  <c r="G116" i="15"/>
  <c r="F116" i="15"/>
  <c r="B116" i="7"/>
  <c r="C116" i="7" s="1"/>
  <c r="A117" i="7"/>
  <c r="H117" i="7" s="1"/>
  <c r="A120" i="18"/>
  <c r="C119" i="18"/>
  <c r="B119" i="18"/>
  <c r="R203" i="31" l="1"/>
  <c r="Q204" i="31"/>
  <c r="E174" i="33"/>
  <c r="D174" i="33"/>
  <c r="G174" i="33"/>
  <c r="F174" i="33"/>
  <c r="H178" i="32"/>
  <c r="A179" i="32"/>
  <c r="B178" i="32"/>
  <c r="C178" i="32" s="1"/>
  <c r="G174" i="31"/>
  <c r="E174" i="31"/>
  <c r="D174" i="31"/>
  <c r="F174" i="31"/>
  <c r="D177" i="32"/>
  <c r="G177" i="32"/>
  <c r="F177" i="32"/>
  <c r="E177" i="32"/>
  <c r="A176" i="31"/>
  <c r="B175" i="31"/>
  <c r="C175" i="31" s="1"/>
  <c r="H175" i="31"/>
  <c r="B175" i="33"/>
  <c r="C175" i="33" s="1"/>
  <c r="H175" i="33"/>
  <c r="A176" i="33"/>
  <c r="Y118" i="18"/>
  <c r="AF112" i="18"/>
  <c r="AG110" i="18"/>
  <c r="AG111" i="18" s="1"/>
  <c r="E116" i="7"/>
  <c r="D116" i="7"/>
  <c r="G116" i="7"/>
  <c r="F116" i="7"/>
  <c r="X119" i="18"/>
  <c r="AA116" i="18"/>
  <c r="H115" i="16"/>
  <c r="H115" i="14"/>
  <c r="A119" i="29"/>
  <c r="B118" i="29"/>
  <c r="C118" i="29" s="1"/>
  <c r="G117" i="29"/>
  <c r="F117" i="29"/>
  <c r="A120" i="28"/>
  <c r="B119" i="28"/>
  <c r="C119" i="28" s="1"/>
  <c r="G118" i="28"/>
  <c r="F118" i="28"/>
  <c r="A120" i="27"/>
  <c r="B119" i="27"/>
  <c r="C119" i="27" s="1"/>
  <c r="G118" i="27"/>
  <c r="F118" i="27"/>
  <c r="A118" i="26"/>
  <c r="B117" i="26"/>
  <c r="C117" i="26" s="1"/>
  <c r="G116" i="26"/>
  <c r="F116" i="26"/>
  <c r="F116" i="19"/>
  <c r="G116" i="19"/>
  <c r="B117" i="19"/>
  <c r="C117" i="19" s="1"/>
  <c r="A118" i="19"/>
  <c r="AJ119" i="18"/>
  <c r="BM119" i="18" s="1"/>
  <c r="AK118" i="18"/>
  <c r="AD113" i="18"/>
  <c r="Z117" i="18"/>
  <c r="AC114" i="18"/>
  <c r="AB115" i="18"/>
  <c r="R121" i="18"/>
  <c r="S121" i="18" s="1"/>
  <c r="T121" i="18" s="1"/>
  <c r="U120" i="18"/>
  <c r="W120" i="18"/>
  <c r="G116" i="24"/>
  <c r="F116" i="24"/>
  <c r="B117" i="24"/>
  <c r="C117" i="24" s="1"/>
  <c r="A118" i="24"/>
  <c r="B117" i="16"/>
  <c r="C117" i="16" s="1"/>
  <c r="A118" i="16"/>
  <c r="D116" i="16"/>
  <c r="F116" i="16"/>
  <c r="E116" i="16"/>
  <c r="G116" i="16"/>
  <c r="A118" i="14"/>
  <c r="B117" i="14"/>
  <c r="C117" i="14" s="1"/>
  <c r="G116" i="14"/>
  <c r="E116" i="14"/>
  <c r="F116" i="14"/>
  <c r="D116" i="14"/>
  <c r="A119" i="15"/>
  <c r="B118" i="15"/>
  <c r="C118" i="15" s="1"/>
  <c r="G117" i="15"/>
  <c r="F117" i="15"/>
  <c r="A118" i="7"/>
  <c r="H118" i="7" s="1"/>
  <c r="B117" i="7"/>
  <c r="C117" i="7" s="1"/>
  <c r="C120" i="18"/>
  <c r="B120" i="18"/>
  <c r="A121" i="18"/>
  <c r="R204" i="31" l="1"/>
  <c r="Q205" i="31"/>
  <c r="AC115" i="18"/>
  <c r="AG112" i="18"/>
  <c r="AH110" i="18"/>
  <c r="AH111" i="18" s="1"/>
  <c r="AH112" i="18" s="1"/>
  <c r="Z118" i="18"/>
  <c r="Y119" i="18"/>
  <c r="G178" i="32"/>
  <c r="F178" i="32"/>
  <c r="E178" i="32"/>
  <c r="D178" i="32"/>
  <c r="H176" i="31"/>
  <c r="B176" i="31"/>
  <c r="C176" i="31" s="1"/>
  <c r="A177" i="31"/>
  <c r="E175" i="33"/>
  <c r="D175" i="33"/>
  <c r="F175" i="33"/>
  <c r="G175" i="33"/>
  <c r="B179" i="32"/>
  <c r="C179" i="32" s="1"/>
  <c r="A180" i="32"/>
  <c r="H179" i="32"/>
  <c r="B176" i="33"/>
  <c r="C176" i="33" s="1"/>
  <c r="A177" i="33"/>
  <c r="H176" i="33"/>
  <c r="G175" i="31"/>
  <c r="F175" i="31"/>
  <c r="E175" i="31"/>
  <c r="D175" i="31"/>
  <c r="D117" i="7"/>
  <c r="E117" i="7"/>
  <c r="F117" i="7"/>
  <c r="G117" i="7"/>
  <c r="H116" i="16"/>
  <c r="H116" i="14"/>
  <c r="AD114" i="18"/>
  <c r="A120" i="29"/>
  <c r="B119" i="29"/>
  <c r="C119" i="29" s="1"/>
  <c r="G118" i="29"/>
  <c r="F118" i="29"/>
  <c r="A121" i="28"/>
  <c r="B120" i="28"/>
  <c r="C120" i="28" s="1"/>
  <c r="G119" i="28"/>
  <c r="F119" i="28"/>
  <c r="A121" i="27"/>
  <c r="B120" i="27"/>
  <c r="C120" i="27" s="1"/>
  <c r="G119" i="27"/>
  <c r="F119" i="27"/>
  <c r="A119" i="26"/>
  <c r="B118" i="26"/>
  <c r="C118" i="26" s="1"/>
  <c r="G117" i="26"/>
  <c r="F117" i="26"/>
  <c r="F117" i="19"/>
  <c r="G117" i="19"/>
  <c r="B118" i="19"/>
  <c r="C118" i="19" s="1"/>
  <c r="A119" i="19"/>
  <c r="AK119" i="18"/>
  <c r="AJ120" i="18"/>
  <c r="BM120" i="18" s="1"/>
  <c r="AE113" i="18"/>
  <c r="R122" i="18"/>
  <c r="S122" i="18" s="1"/>
  <c r="T122" i="18" s="1"/>
  <c r="U121" i="18"/>
  <c r="W121" i="18"/>
  <c r="AA117" i="18"/>
  <c r="X120" i="18"/>
  <c r="AB116" i="18"/>
  <c r="G117" i="24"/>
  <c r="F117" i="24"/>
  <c r="B118" i="24"/>
  <c r="C118" i="24" s="1"/>
  <c r="A119" i="24"/>
  <c r="B118" i="16"/>
  <c r="C118" i="16" s="1"/>
  <c r="A119" i="16"/>
  <c r="E117" i="16"/>
  <c r="G117" i="16"/>
  <c r="D117" i="16"/>
  <c r="F117" i="16"/>
  <c r="A119" i="14"/>
  <c r="B118" i="14"/>
  <c r="C118" i="14" s="1"/>
  <c r="E117" i="14"/>
  <c r="G117" i="14"/>
  <c r="D117" i="14"/>
  <c r="F117" i="14"/>
  <c r="F118" i="15"/>
  <c r="G118" i="15"/>
  <c r="B119" i="15"/>
  <c r="C119" i="15" s="1"/>
  <c r="A120" i="15"/>
  <c r="B118" i="7"/>
  <c r="C118" i="7" s="1"/>
  <c r="A119" i="7"/>
  <c r="H119" i="7" s="1"/>
  <c r="C121" i="18"/>
  <c r="A122" i="18"/>
  <c r="B121" i="18"/>
  <c r="R205" i="31" l="1"/>
  <c r="Q206" i="31"/>
  <c r="AD115" i="18"/>
  <c r="Z119" i="18"/>
  <c r="Y120" i="18"/>
  <c r="Z120" i="18" s="1"/>
  <c r="B177" i="31"/>
  <c r="C177" i="31" s="1"/>
  <c r="H177" i="31"/>
  <c r="A178" i="31"/>
  <c r="G176" i="31"/>
  <c r="F176" i="31"/>
  <c r="E176" i="31"/>
  <c r="D176" i="31"/>
  <c r="E176" i="33"/>
  <c r="D176" i="33"/>
  <c r="G176" i="33"/>
  <c r="F176" i="33"/>
  <c r="H180" i="32"/>
  <c r="A181" i="32"/>
  <c r="B180" i="32"/>
  <c r="C180" i="32" s="1"/>
  <c r="B177" i="33"/>
  <c r="C177" i="33" s="1"/>
  <c r="H177" i="33"/>
  <c r="A178" i="33"/>
  <c r="D179" i="32"/>
  <c r="F179" i="32"/>
  <c r="G179" i="32"/>
  <c r="E179" i="32"/>
  <c r="D118" i="7"/>
  <c r="F118" i="7"/>
  <c r="G118" i="7"/>
  <c r="E118" i="7"/>
  <c r="H117" i="16"/>
  <c r="H117" i="14"/>
  <c r="AE114" i="18"/>
  <c r="G119" i="29"/>
  <c r="F119" i="29"/>
  <c r="A121" i="29"/>
  <c r="B120" i="29"/>
  <c r="C120" i="29" s="1"/>
  <c r="A122" i="28"/>
  <c r="B121" i="28"/>
  <c r="C121" i="28" s="1"/>
  <c r="G120" i="28"/>
  <c r="F120" i="28"/>
  <c r="A122" i="27"/>
  <c r="B121" i="27"/>
  <c r="C121" i="27" s="1"/>
  <c r="G120" i="27"/>
  <c r="F120" i="27"/>
  <c r="A120" i="26"/>
  <c r="B119" i="26"/>
  <c r="C119" i="26" s="1"/>
  <c r="G118" i="26"/>
  <c r="F118" i="26"/>
  <c r="F118" i="19"/>
  <c r="G118" i="19"/>
  <c r="B119" i="19"/>
  <c r="C119" i="19" s="1"/>
  <c r="A120" i="19"/>
  <c r="AK120" i="18"/>
  <c r="AJ121" i="18"/>
  <c r="BM121" i="18" s="1"/>
  <c r="X121" i="18"/>
  <c r="AA118" i="18"/>
  <c r="AA119" i="18" s="1"/>
  <c r="AC116" i="18"/>
  <c r="AB117" i="18"/>
  <c r="U122" i="18"/>
  <c r="W122" i="18"/>
  <c r="R123" i="18"/>
  <c r="S123" i="18" s="1"/>
  <c r="T123" i="18" s="1"/>
  <c r="AF113" i="18"/>
  <c r="B119" i="24"/>
  <c r="C119" i="24" s="1"/>
  <c r="A120" i="24"/>
  <c r="G118" i="24"/>
  <c r="F118" i="24"/>
  <c r="B119" i="16"/>
  <c r="C119" i="16" s="1"/>
  <c r="A120" i="16"/>
  <c r="F118" i="16"/>
  <c r="D118" i="16"/>
  <c r="G118" i="16"/>
  <c r="E118" i="16"/>
  <c r="A120" i="14"/>
  <c r="B119" i="14"/>
  <c r="C119" i="14" s="1"/>
  <c r="E118" i="14"/>
  <c r="G118" i="14"/>
  <c r="D118" i="14"/>
  <c r="F118" i="14"/>
  <c r="F119" i="15"/>
  <c r="G119" i="15"/>
  <c r="A121" i="15"/>
  <c r="B120" i="15"/>
  <c r="C120" i="15" s="1"/>
  <c r="A120" i="7"/>
  <c r="H120" i="7" s="1"/>
  <c r="B119" i="7"/>
  <c r="C119" i="7" s="1"/>
  <c r="C122" i="18"/>
  <c r="B122" i="18"/>
  <c r="A123" i="18"/>
  <c r="R206" i="31" l="1"/>
  <c r="Q207" i="31"/>
  <c r="AE115" i="18"/>
  <c r="B181" i="32"/>
  <c r="C181" i="32" s="1"/>
  <c r="H181" i="32"/>
  <c r="A182" i="32"/>
  <c r="A179" i="31"/>
  <c r="H178" i="31"/>
  <c r="B178" i="31"/>
  <c r="C178" i="31" s="1"/>
  <c r="G180" i="32"/>
  <c r="F180" i="32"/>
  <c r="E180" i="32"/>
  <c r="D180" i="32"/>
  <c r="E177" i="33"/>
  <c r="D177" i="33"/>
  <c r="G177" i="33"/>
  <c r="F177" i="33"/>
  <c r="B178" i="33"/>
  <c r="C178" i="33" s="1"/>
  <c r="A179" i="33"/>
  <c r="H178" i="33"/>
  <c r="E177" i="31"/>
  <c r="G177" i="31"/>
  <c r="D177" i="31"/>
  <c r="F177" i="31"/>
  <c r="AF114" i="18"/>
  <c r="AF115" i="18" s="1"/>
  <c r="F119" i="7"/>
  <c r="G119" i="7"/>
  <c r="D119" i="7"/>
  <c r="E119" i="7"/>
  <c r="X122" i="18"/>
  <c r="H118" i="16"/>
  <c r="H118" i="14"/>
  <c r="Y121" i="18"/>
  <c r="Z121" i="18" s="1"/>
  <c r="A122" i="29"/>
  <c r="B121" i="29"/>
  <c r="C121" i="29" s="1"/>
  <c r="G120" i="29"/>
  <c r="F120" i="29"/>
  <c r="A123" i="28"/>
  <c r="B122" i="28"/>
  <c r="C122" i="28" s="1"/>
  <c r="G121" i="28"/>
  <c r="F121" i="28"/>
  <c r="A123" i="27"/>
  <c r="B122" i="27"/>
  <c r="C122" i="27" s="1"/>
  <c r="G121" i="27"/>
  <c r="F121" i="27"/>
  <c r="A121" i="26"/>
  <c r="B120" i="26"/>
  <c r="C120" i="26" s="1"/>
  <c r="G119" i="26"/>
  <c r="F119" i="26"/>
  <c r="F119" i="19"/>
  <c r="G119" i="19"/>
  <c r="B120" i="19"/>
  <c r="C120" i="19" s="1"/>
  <c r="A121" i="19"/>
  <c r="AK121" i="18"/>
  <c r="AJ122" i="18"/>
  <c r="BM122" i="18" s="1"/>
  <c r="AA120" i="18"/>
  <c r="AB118" i="18"/>
  <c r="AG113" i="18"/>
  <c r="U123" i="18"/>
  <c r="W123" i="18"/>
  <c r="R124" i="18"/>
  <c r="S124" i="18" s="1"/>
  <c r="T124" i="18" s="1"/>
  <c r="AC117" i="18"/>
  <c r="AD116" i="18"/>
  <c r="G119" i="24"/>
  <c r="F119" i="24"/>
  <c r="B120" i="24"/>
  <c r="C120" i="24" s="1"/>
  <c r="A121" i="24"/>
  <c r="B120" i="16"/>
  <c r="C120" i="16" s="1"/>
  <c r="A121" i="16"/>
  <c r="D119" i="16"/>
  <c r="F119" i="16"/>
  <c r="G119" i="16"/>
  <c r="E119" i="16"/>
  <c r="A121" i="14"/>
  <c r="B120" i="14"/>
  <c r="C120" i="14" s="1"/>
  <c r="D119" i="14"/>
  <c r="F119" i="14"/>
  <c r="E119" i="14"/>
  <c r="G119" i="14"/>
  <c r="B121" i="15"/>
  <c r="C121" i="15" s="1"/>
  <c r="A122" i="15"/>
  <c r="F120" i="15"/>
  <c r="G120" i="15"/>
  <c r="B120" i="7"/>
  <c r="C120" i="7" s="1"/>
  <c r="A121" i="7"/>
  <c r="H121" i="7" s="1"/>
  <c r="A124" i="18"/>
  <c r="C123" i="18"/>
  <c r="B123" i="18"/>
  <c r="R207" i="31" l="1"/>
  <c r="Q208" i="31"/>
  <c r="AG114" i="18"/>
  <c r="AG115" i="18" s="1"/>
  <c r="E178" i="33"/>
  <c r="D178" i="33"/>
  <c r="G178" i="33"/>
  <c r="F178" i="33"/>
  <c r="A180" i="31"/>
  <c r="H179" i="31"/>
  <c r="B179" i="31"/>
  <c r="C179" i="31" s="1"/>
  <c r="H182" i="32"/>
  <c r="A183" i="32"/>
  <c r="B182" i="32"/>
  <c r="C182" i="32" s="1"/>
  <c r="B179" i="33"/>
  <c r="C179" i="33" s="1"/>
  <c r="H179" i="33"/>
  <c r="A180" i="33"/>
  <c r="G178" i="31"/>
  <c r="E178" i="31"/>
  <c r="D178" i="31"/>
  <c r="F178" i="31"/>
  <c r="D181" i="32"/>
  <c r="G181" i="32"/>
  <c r="F181" i="32"/>
  <c r="E181" i="32"/>
  <c r="D120" i="7"/>
  <c r="F120" i="7"/>
  <c r="E120" i="7"/>
  <c r="G120" i="7"/>
  <c r="X123" i="18"/>
  <c r="AA121" i="18"/>
  <c r="Y122" i="18"/>
  <c r="Z122" i="18" s="1"/>
  <c r="H119" i="16"/>
  <c r="H119" i="14"/>
  <c r="A123" i="29"/>
  <c r="B122" i="29"/>
  <c r="C122" i="29" s="1"/>
  <c r="G121" i="29"/>
  <c r="F121" i="29"/>
  <c r="A124" i="28"/>
  <c r="B123" i="28"/>
  <c r="C123" i="28" s="1"/>
  <c r="G122" i="28"/>
  <c r="F122" i="28"/>
  <c r="A124" i="27"/>
  <c r="B123" i="27"/>
  <c r="C123" i="27" s="1"/>
  <c r="G122" i="27"/>
  <c r="F122" i="27"/>
  <c r="A122" i="26"/>
  <c r="B121" i="26"/>
  <c r="C121" i="26" s="1"/>
  <c r="G120" i="26"/>
  <c r="F120" i="26"/>
  <c r="F120" i="19"/>
  <c r="G120" i="19"/>
  <c r="B121" i="19"/>
  <c r="C121" i="19" s="1"/>
  <c r="A122" i="19"/>
  <c r="AK122" i="18"/>
  <c r="AJ123" i="18"/>
  <c r="BM123" i="18" s="1"/>
  <c r="AE116" i="18"/>
  <c r="R125" i="18"/>
  <c r="S125" i="18" s="1"/>
  <c r="T125" i="18" s="1"/>
  <c r="U124" i="18"/>
  <c r="W124" i="18"/>
  <c r="AB119" i="18"/>
  <c r="AB120" i="18" s="1"/>
  <c r="AC118" i="18"/>
  <c r="AD117" i="18"/>
  <c r="AH113" i="18"/>
  <c r="AH114" i="18" s="1"/>
  <c r="B121" i="24"/>
  <c r="C121" i="24" s="1"/>
  <c r="A122" i="24"/>
  <c r="G120" i="24"/>
  <c r="F120" i="24"/>
  <c r="B121" i="16"/>
  <c r="C121" i="16" s="1"/>
  <c r="A122" i="16"/>
  <c r="D120" i="16"/>
  <c r="F120" i="16"/>
  <c r="E120" i="16"/>
  <c r="G120" i="16"/>
  <c r="A122" i="14"/>
  <c r="B121" i="14"/>
  <c r="C121" i="14" s="1"/>
  <c r="G120" i="14"/>
  <c r="D120" i="14"/>
  <c r="F120" i="14"/>
  <c r="E120" i="14"/>
  <c r="A123" i="15"/>
  <c r="B122" i="15"/>
  <c r="C122" i="15" s="1"/>
  <c r="G121" i="15"/>
  <c r="F121" i="15"/>
  <c r="A122" i="7"/>
  <c r="H122" i="7" s="1"/>
  <c r="B121" i="7"/>
  <c r="C121" i="7" s="1"/>
  <c r="C124" i="18"/>
  <c r="B124" i="18"/>
  <c r="A125" i="18"/>
  <c r="R208" i="31" l="1"/>
  <c r="Q209" i="31"/>
  <c r="G179" i="31"/>
  <c r="F179" i="31"/>
  <c r="E179" i="31"/>
  <c r="D179" i="31"/>
  <c r="B180" i="33"/>
  <c r="C180" i="33" s="1"/>
  <c r="A181" i="33"/>
  <c r="H180" i="33"/>
  <c r="H180" i="31"/>
  <c r="A181" i="31"/>
  <c r="B180" i="31"/>
  <c r="C180" i="31" s="1"/>
  <c r="E179" i="33"/>
  <c r="D179" i="33"/>
  <c r="G179" i="33"/>
  <c r="F179" i="33"/>
  <c r="G182" i="32"/>
  <c r="F182" i="32"/>
  <c r="E182" i="32"/>
  <c r="D182" i="32"/>
  <c r="B183" i="32"/>
  <c r="C183" i="32" s="1"/>
  <c r="A184" i="32"/>
  <c r="H183" i="32"/>
  <c r="X124" i="18"/>
  <c r="D121" i="7"/>
  <c r="E121" i="7"/>
  <c r="G121" i="7"/>
  <c r="F121" i="7"/>
  <c r="AA122" i="18"/>
  <c r="Y123" i="18"/>
  <c r="Z123" i="18" s="1"/>
  <c r="H120" i="16"/>
  <c r="H120" i="14"/>
  <c r="A124" i="29"/>
  <c r="B123" i="29"/>
  <c r="C123" i="29" s="1"/>
  <c r="G122" i="29"/>
  <c r="F122" i="29"/>
  <c r="A125" i="28"/>
  <c r="B124" i="28"/>
  <c r="C124" i="28" s="1"/>
  <c r="G123" i="28"/>
  <c r="F123" i="28"/>
  <c r="A125" i="27"/>
  <c r="B124" i="27"/>
  <c r="C124" i="27" s="1"/>
  <c r="G123" i="27"/>
  <c r="F123" i="27"/>
  <c r="AE117" i="18"/>
  <c r="A123" i="26"/>
  <c r="B122" i="26"/>
  <c r="C122" i="26" s="1"/>
  <c r="G121" i="26"/>
  <c r="F121" i="26"/>
  <c r="B122" i="19"/>
  <c r="C122" i="19" s="1"/>
  <c r="A123" i="19"/>
  <c r="G121" i="19"/>
  <c r="F121" i="19"/>
  <c r="AK123" i="18"/>
  <c r="AJ124" i="18"/>
  <c r="BM124" i="18" s="1"/>
  <c r="AC119" i="18"/>
  <c r="AC120" i="18" s="1"/>
  <c r="U125" i="18"/>
  <c r="W125" i="18"/>
  <c r="R126" i="18"/>
  <c r="S126" i="18" s="1"/>
  <c r="T126" i="18" s="1"/>
  <c r="AF116" i="18"/>
  <c r="AB121" i="18"/>
  <c r="AH115" i="18"/>
  <c r="AD118" i="18"/>
  <c r="G121" i="24"/>
  <c r="F121" i="24"/>
  <c r="B122" i="24"/>
  <c r="C122" i="24" s="1"/>
  <c r="A123" i="24"/>
  <c r="B122" i="16"/>
  <c r="C122" i="16" s="1"/>
  <c r="A123" i="16"/>
  <c r="G121" i="16"/>
  <c r="E121" i="16"/>
  <c r="F121" i="16"/>
  <c r="D121" i="16"/>
  <c r="A123" i="14"/>
  <c r="B122" i="14"/>
  <c r="C122" i="14" s="1"/>
  <c r="D121" i="14"/>
  <c r="G121" i="14"/>
  <c r="F121" i="14"/>
  <c r="E121" i="14"/>
  <c r="F122" i="15"/>
  <c r="G122" i="15"/>
  <c r="A124" i="15"/>
  <c r="B123" i="15"/>
  <c r="C123" i="15" s="1"/>
  <c r="A123" i="7"/>
  <c r="H123" i="7" s="1"/>
  <c r="B122" i="7"/>
  <c r="C122" i="7" s="1"/>
  <c r="C125" i="18"/>
  <c r="A126" i="18"/>
  <c r="B125" i="18"/>
  <c r="R209" i="31" l="1"/>
  <c r="Q210" i="31"/>
  <c r="X125" i="18"/>
  <c r="E180" i="33"/>
  <c r="D180" i="33"/>
  <c r="G180" i="33"/>
  <c r="F180" i="33"/>
  <c r="H184" i="32"/>
  <c r="A185" i="32"/>
  <c r="B184" i="32"/>
  <c r="C184" i="32" s="1"/>
  <c r="B181" i="33"/>
  <c r="C181" i="33" s="1"/>
  <c r="H181" i="33"/>
  <c r="A182" i="33"/>
  <c r="D183" i="32"/>
  <c r="F183" i="32"/>
  <c r="E183" i="32"/>
  <c r="G183" i="32"/>
  <c r="G180" i="31"/>
  <c r="F180" i="31"/>
  <c r="E180" i="31"/>
  <c r="D180" i="31"/>
  <c r="B181" i="31"/>
  <c r="C181" i="31" s="1"/>
  <c r="A182" i="31"/>
  <c r="H181" i="31"/>
  <c r="E122" i="7"/>
  <c r="F122" i="7"/>
  <c r="G122" i="7"/>
  <c r="D122" i="7"/>
  <c r="Y124" i="18"/>
  <c r="Z124" i="18" s="1"/>
  <c r="AB122" i="18"/>
  <c r="AA123" i="18"/>
  <c r="AF117" i="18"/>
  <c r="H121" i="16"/>
  <c r="H121" i="14"/>
  <c r="A125" i="29"/>
  <c r="B124" i="29"/>
  <c r="C124" i="29" s="1"/>
  <c r="G123" i="29"/>
  <c r="F123" i="29"/>
  <c r="A126" i="28"/>
  <c r="B125" i="28"/>
  <c r="C125" i="28" s="1"/>
  <c r="G124" i="28"/>
  <c r="F124" i="28"/>
  <c r="A126" i="27"/>
  <c r="B125" i="27"/>
  <c r="C125" i="27" s="1"/>
  <c r="G124" i="27"/>
  <c r="F124" i="27"/>
  <c r="A124" i="26"/>
  <c r="B123" i="26"/>
  <c r="C123" i="26" s="1"/>
  <c r="G122" i="26"/>
  <c r="F122" i="26"/>
  <c r="F122" i="19"/>
  <c r="G122" i="19"/>
  <c r="B123" i="19"/>
  <c r="C123" i="19" s="1"/>
  <c r="A124" i="19"/>
  <c r="AC121" i="18"/>
  <c r="AK124" i="18"/>
  <c r="AJ125" i="18"/>
  <c r="BM125" i="18" s="1"/>
  <c r="AD119" i="18"/>
  <c r="AD120" i="18" s="1"/>
  <c r="AE118" i="18"/>
  <c r="AG116" i="18"/>
  <c r="R127" i="18"/>
  <c r="S127" i="18" s="1"/>
  <c r="T127" i="18" s="1"/>
  <c r="U126" i="18"/>
  <c r="W126" i="18"/>
  <c r="G122" i="24"/>
  <c r="F122" i="24"/>
  <c r="B123" i="24"/>
  <c r="C123" i="24" s="1"/>
  <c r="A124" i="24"/>
  <c r="B123" i="16"/>
  <c r="C123" i="16" s="1"/>
  <c r="A124" i="16"/>
  <c r="F122" i="16"/>
  <c r="D122" i="16"/>
  <c r="G122" i="16"/>
  <c r="E122" i="16"/>
  <c r="A124" i="14"/>
  <c r="B123" i="14"/>
  <c r="C123" i="14" s="1"/>
  <c r="G122" i="14"/>
  <c r="E122" i="14"/>
  <c r="F122" i="14"/>
  <c r="D122" i="14"/>
  <c r="A125" i="15"/>
  <c r="B124" i="15"/>
  <c r="C124" i="15" s="1"/>
  <c r="F123" i="15"/>
  <c r="G123" i="15"/>
  <c r="A124" i="7"/>
  <c r="H124" i="7" s="1"/>
  <c r="B123" i="7"/>
  <c r="C123" i="7" s="1"/>
  <c r="C126" i="18"/>
  <c r="B126" i="18"/>
  <c r="A127" i="18"/>
  <c r="R210" i="31" l="1"/>
  <c r="Q211" i="31"/>
  <c r="X126" i="18"/>
  <c r="Y125" i="18"/>
  <c r="Z125" i="18" s="1"/>
  <c r="G184" i="32"/>
  <c r="F184" i="32"/>
  <c r="E184" i="32"/>
  <c r="D184" i="32"/>
  <c r="A183" i="31"/>
  <c r="B182" i="31"/>
  <c r="C182" i="31" s="1"/>
  <c r="H182" i="31"/>
  <c r="E181" i="33"/>
  <c r="D181" i="33"/>
  <c r="F181" i="33"/>
  <c r="G181" i="33"/>
  <c r="E181" i="31"/>
  <c r="G181" i="31"/>
  <c r="F181" i="31"/>
  <c r="D181" i="31"/>
  <c r="B182" i="33"/>
  <c r="C182" i="33" s="1"/>
  <c r="A183" i="33"/>
  <c r="H182" i="33"/>
  <c r="B185" i="32"/>
  <c r="C185" i="32" s="1"/>
  <c r="H185" i="32"/>
  <c r="A186" i="32"/>
  <c r="AB123" i="18"/>
  <c r="AA124" i="18"/>
  <c r="AC122" i="18"/>
  <c r="F123" i="7"/>
  <c r="G123" i="7"/>
  <c r="E123" i="7"/>
  <c r="D123" i="7"/>
  <c r="AD121" i="18"/>
  <c r="H122" i="16"/>
  <c r="H122" i="14"/>
  <c r="A126" i="29"/>
  <c r="B125" i="29"/>
  <c r="C125" i="29" s="1"/>
  <c r="G124" i="29"/>
  <c r="F124" i="29"/>
  <c r="A127" i="28"/>
  <c r="B126" i="28"/>
  <c r="C126" i="28" s="1"/>
  <c r="G125" i="28"/>
  <c r="F125" i="28"/>
  <c r="A127" i="27"/>
  <c r="B126" i="27"/>
  <c r="C126" i="27" s="1"/>
  <c r="G125" i="27"/>
  <c r="F125" i="27"/>
  <c r="A125" i="26"/>
  <c r="B124" i="26"/>
  <c r="C124" i="26" s="1"/>
  <c r="G123" i="26"/>
  <c r="F123" i="26"/>
  <c r="G123" i="19"/>
  <c r="F123" i="19"/>
  <c r="B124" i="19"/>
  <c r="C124" i="19" s="1"/>
  <c r="A125" i="19"/>
  <c r="AK125" i="18"/>
  <c r="AJ126" i="18"/>
  <c r="BM126" i="18" s="1"/>
  <c r="AE119" i="18"/>
  <c r="AE120" i="18" s="1"/>
  <c r="R128" i="18"/>
  <c r="S128" i="18" s="1"/>
  <c r="T128" i="18" s="1"/>
  <c r="U127" i="18"/>
  <c r="W127" i="18"/>
  <c r="AH116" i="18"/>
  <c r="AF118" i="18"/>
  <c r="AG117" i="18"/>
  <c r="G123" i="24"/>
  <c r="F123" i="24"/>
  <c r="B124" i="24"/>
  <c r="C124" i="24" s="1"/>
  <c r="A125" i="24"/>
  <c r="B124" i="16"/>
  <c r="C124" i="16" s="1"/>
  <c r="A125" i="16"/>
  <c r="D123" i="16"/>
  <c r="F123" i="16"/>
  <c r="G123" i="16"/>
  <c r="E123" i="16"/>
  <c r="A125" i="14"/>
  <c r="B124" i="14"/>
  <c r="C124" i="14" s="1"/>
  <c r="G123" i="14"/>
  <c r="E123" i="14"/>
  <c r="F123" i="14"/>
  <c r="D123" i="14"/>
  <c r="A126" i="15"/>
  <c r="B125" i="15"/>
  <c r="C125" i="15" s="1"/>
  <c r="F124" i="15"/>
  <c r="G124" i="15"/>
  <c r="B124" i="7"/>
  <c r="C124" i="7" s="1"/>
  <c r="A125" i="7"/>
  <c r="H125" i="7" s="1"/>
  <c r="A128" i="18"/>
  <c r="C127" i="18"/>
  <c r="B127" i="18"/>
  <c r="R211" i="31" l="1"/>
  <c r="Q212" i="31"/>
  <c r="AC123" i="18"/>
  <c r="AD123" i="18" s="1"/>
  <c r="AD122" i="18"/>
  <c r="Y126" i="18"/>
  <c r="Z126" i="18" s="1"/>
  <c r="AA125" i="18"/>
  <c r="AB124" i="18"/>
  <c r="E182" i="33"/>
  <c r="D182" i="33"/>
  <c r="G182" i="33"/>
  <c r="F182" i="33"/>
  <c r="G182" i="31"/>
  <c r="E182" i="31"/>
  <c r="D182" i="31"/>
  <c r="F182" i="31"/>
  <c r="A184" i="31"/>
  <c r="B183" i="31"/>
  <c r="C183" i="31" s="1"/>
  <c r="H183" i="31"/>
  <c r="H186" i="32"/>
  <c r="A187" i="32"/>
  <c r="B186" i="32"/>
  <c r="C186" i="32" s="1"/>
  <c r="D185" i="32"/>
  <c r="G185" i="32"/>
  <c r="F185" i="32"/>
  <c r="E185" i="32"/>
  <c r="B183" i="33"/>
  <c r="C183" i="33" s="1"/>
  <c r="H183" i="33"/>
  <c r="A184" i="33"/>
  <c r="G124" i="7"/>
  <c r="E124" i="7"/>
  <c r="F124" i="7"/>
  <c r="D124" i="7"/>
  <c r="H123" i="16"/>
  <c r="H123" i="14"/>
  <c r="A127" i="29"/>
  <c r="B126" i="29"/>
  <c r="C126" i="29" s="1"/>
  <c r="G125" i="29"/>
  <c r="F125" i="29"/>
  <c r="A128" i="28"/>
  <c r="B127" i="28"/>
  <c r="C127" i="28" s="1"/>
  <c r="G126" i="28"/>
  <c r="F126" i="28"/>
  <c r="A128" i="27"/>
  <c r="B127" i="27"/>
  <c r="C127" i="27" s="1"/>
  <c r="G126" i="27"/>
  <c r="F126" i="27"/>
  <c r="A126" i="26"/>
  <c r="B125" i="26"/>
  <c r="C125" i="26" s="1"/>
  <c r="G124" i="26"/>
  <c r="F124" i="26"/>
  <c r="F124" i="19"/>
  <c r="G124" i="19"/>
  <c r="B125" i="19"/>
  <c r="C125" i="19" s="1"/>
  <c r="A126" i="19"/>
  <c r="AJ127" i="18"/>
  <c r="BM127" i="18" s="1"/>
  <c r="AK126" i="18"/>
  <c r="X127" i="18"/>
  <c r="Y127" i="18" s="1"/>
  <c r="AG118" i="18"/>
  <c r="U128" i="18"/>
  <c r="W128" i="18"/>
  <c r="R129" i="18"/>
  <c r="S129" i="18" s="1"/>
  <c r="T129" i="18" s="1"/>
  <c r="AH117" i="18"/>
  <c r="AF119" i="18"/>
  <c r="AE121" i="18"/>
  <c r="G124" i="24"/>
  <c r="F124" i="24"/>
  <c r="B125" i="24"/>
  <c r="C125" i="24" s="1"/>
  <c r="A126" i="24"/>
  <c r="D124" i="16"/>
  <c r="F124" i="16"/>
  <c r="E124" i="16"/>
  <c r="G124" i="16"/>
  <c r="B125" i="16"/>
  <c r="C125" i="16" s="1"/>
  <c r="A126" i="16"/>
  <c r="A126" i="14"/>
  <c r="B125" i="14"/>
  <c r="C125" i="14" s="1"/>
  <c r="E124" i="14"/>
  <c r="G124" i="14"/>
  <c r="D124" i="14"/>
  <c r="F124" i="14"/>
  <c r="A127" i="15"/>
  <c r="B126" i="15"/>
  <c r="C126" i="15" s="1"/>
  <c r="G125" i="15"/>
  <c r="F125" i="15"/>
  <c r="B125" i="7"/>
  <c r="C125" i="7" s="1"/>
  <c r="A126" i="7"/>
  <c r="H126" i="7" s="1"/>
  <c r="C128" i="18"/>
  <c r="B128" i="18"/>
  <c r="A129" i="18"/>
  <c r="R212" i="31" l="1"/>
  <c r="Q213" i="31"/>
  <c r="AB125" i="18"/>
  <c r="AA126" i="18"/>
  <c r="Z127" i="18"/>
  <c r="AC124" i="18"/>
  <c r="B184" i="33"/>
  <c r="C184" i="33" s="1"/>
  <c r="A185" i="33"/>
  <c r="H184" i="33"/>
  <c r="B187" i="32"/>
  <c r="C187" i="32" s="1"/>
  <c r="A188" i="32"/>
  <c r="H187" i="32"/>
  <c r="G186" i="32"/>
  <c r="F186" i="32"/>
  <c r="E186" i="32"/>
  <c r="D186" i="32"/>
  <c r="E183" i="33"/>
  <c r="D183" i="33"/>
  <c r="F183" i="33"/>
  <c r="G183" i="33"/>
  <c r="G183" i="31"/>
  <c r="F183" i="31"/>
  <c r="D183" i="31"/>
  <c r="E183" i="31"/>
  <c r="H184" i="31"/>
  <c r="A185" i="31"/>
  <c r="B184" i="31"/>
  <c r="C184" i="31" s="1"/>
  <c r="F125" i="7"/>
  <c r="D125" i="7"/>
  <c r="G125" i="7"/>
  <c r="E125" i="7"/>
  <c r="X128" i="18"/>
  <c r="Y128" i="18" s="1"/>
  <c r="H124" i="16"/>
  <c r="H124" i="14"/>
  <c r="AG119" i="18"/>
  <c r="A128" i="29"/>
  <c r="B127" i="29"/>
  <c r="C127" i="29" s="1"/>
  <c r="G126" i="29"/>
  <c r="F126" i="29"/>
  <c r="A129" i="28"/>
  <c r="B128" i="28"/>
  <c r="C128" i="28" s="1"/>
  <c r="G127" i="28"/>
  <c r="F127" i="28"/>
  <c r="B128" i="27"/>
  <c r="C128" i="27" s="1"/>
  <c r="A129" i="27"/>
  <c r="G127" i="27"/>
  <c r="F127" i="27"/>
  <c r="A127" i="26"/>
  <c r="B126" i="26"/>
  <c r="C126" i="26" s="1"/>
  <c r="G125" i="26"/>
  <c r="F125" i="26"/>
  <c r="G125" i="19"/>
  <c r="F125" i="19"/>
  <c r="B126" i="19"/>
  <c r="C126" i="19" s="1"/>
  <c r="A127" i="19"/>
  <c r="AJ128" i="18"/>
  <c r="BM128" i="18" s="1"/>
  <c r="AK127" i="18"/>
  <c r="AF120" i="18"/>
  <c r="AE122" i="18"/>
  <c r="AE123" i="18" s="1"/>
  <c r="AH118" i="18"/>
  <c r="R130" i="18"/>
  <c r="S130" i="18" s="1"/>
  <c r="T130" i="18" s="1"/>
  <c r="U129" i="18"/>
  <c r="W129" i="18"/>
  <c r="G125" i="24"/>
  <c r="F125" i="24"/>
  <c r="B126" i="24"/>
  <c r="C126" i="24" s="1"/>
  <c r="A127" i="24"/>
  <c r="B126" i="16"/>
  <c r="C126" i="16" s="1"/>
  <c r="A127" i="16"/>
  <c r="D125" i="16"/>
  <c r="F125" i="16"/>
  <c r="G125" i="16"/>
  <c r="E125" i="16"/>
  <c r="A127" i="14"/>
  <c r="B126" i="14"/>
  <c r="C126" i="14" s="1"/>
  <c r="F125" i="14"/>
  <c r="D125" i="14"/>
  <c r="G125" i="14"/>
  <c r="E125" i="14"/>
  <c r="A128" i="15"/>
  <c r="B127" i="15"/>
  <c r="C127" i="15" s="1"/>
  <c r="F126" i="15"/>
  <c r="G126" i="15"/>
  <c r="A127" i="7"/>
  <c r="H127" i="7" s="1"/>
  <c r="B126" i="7"/>
  <c r="C126" i="7" s="1"/>
  <c r="A130" i="18"/>
  <c r="C129" i="18"/>
  <c r="B129" i="18"/>
  <c r="R213" i="31" l="1"/>
  <c r="Q214" i="31"/>
  <c r="AC125" i="18"/>
  <c r="AB126" i="18"/>
  <c r="AC126" i="18" s="1"/>
  <c r="AA127" i="18"/>
  <c r="AB127" i="18" s="1"/>
  <c r="AD124" i="18"/>
  <c r="AD125" i="18" s="1"/>
  <c r="D184" i="31"/>
  <c r="E184" i="31"/>
  <c r="G184" i="31"/>
  <c r="F184" i="31"/>
  <c r="H188" i="32"/>
  <c r="A189" i="32"/>
  <c r="B188" i="32"/>
  <c r="C188" i="32" s="1"/>
  <c r="B185" i="31"/>
  <c r="C185" i="31" s="1"/>
  <c r="A186" i="31"/>
  <c r="H185" i="31"/>
  <c r="D187" i="32"/>
  <c r="F187" i="32"/>
  <c r="G187" i="32"/>
  <c r="E187" i="32"/>
  <c r="B185" i="33"/>
  <c r="C185" i="33" s="1"/>
  <c r="H185" i="33"/>
  <c r="A186" i="33"/>
  <c r="E184" i="33"/>
  <c r="D184" i="33"/>
  <c r="G184" i="33"/>
  <c r="F184" i="33"/>
  <c r="D126" i="7"/>
  <c r="F126" i="7"/>
  <c r="E126" i="7"/>
  <c r="G126" i="7"/>
  <c r="AH119" i="18"/>
  <c r="AG120" i="18"/>
  <c r="H125" i="16"/>
  <c r="H125" i="14"/>
  <c r="AF121" i="18"/>
  <c r="A129" i="29"/>
  <c r="B128" i="29"/>
  <c r="C128" i="29" s="1"/>
  <c r="G127" i="29"/>
  <c r="F127" i="29"/>
  <c r="A130" i="28"/>
  <c r="B129" i="28"/>
  <c r="C129" i="28" s="1"/>
  <c r="G128" i="28"/>
  <c r="F128" i="28"/>
  <c r="F128" i="27"/>
  <c r="G128" i="27"/>
  <c r="B129" i="27"/>
  <c r="C129" i="27" s="1"/>
  <c r="A130" i="27"/>
  <c r="A128" i="26"/>
  <c r="B127" i="26"/>
  <c r="C127" i="26" s="1"/>
  <c r="G126" i="26"/>
  <c r="F126" i="26"/>
  <c r="G126" i="19"/>
  <c r="F126" i="19"/>
  <c r="B127" i="19"/>
  <c r="C127" i="19" s="1"/>
  <c r="A128" i="19"/>
  <c r="AK128" i="18"/>
  <c r="AJ129" i="18"/>
  <c r="BM129" i="18" s="1"/>
  <c r="X129" i="18"/>
  <c r="Y129" i="18" s="1"/>
  <c r="U130" i="18"/>
  <c r="W130" i="18"/>
  <c r="R131" i="18"/>
  <c r="S131" i="18" s="1"/>
  <c r="T131" i="18" s="1"/>
  <c r="Z128" i="18"/>
  <c r="B127" i="24"/>
  <c r="C127" i="24" s="1"/>
  <c r="A128" i="24"/>
  <c r="G126" i="24"/>
  <c r="F126" i="24"/>
  <c r="G126" i="16"/>
  <c r="E126" i="16"/>
  <c r="D126" i="16"/>
  <c r="F126" i="16"/>
  <c r="B127" i="16"/>
  <c r="C127" i="16" s="1"/>
  <c r="A128" i="16"/>
  <c r="A128" i="14"/>
  <c r="B127" i="14"/>
  <c r="C127" i="14" s="1"/>
  <c r="G126" i="14"/>
  <c r="E126" i="14"/>
  <c r="F126" i="14"/>
  <c r="D126" i="14"/>
  <c r="A129" i="15"/>
  <c r="B128" i="15"/>
  <c r="C128" i="15" s="1"/>
  <c r="F127" i="15"/>
  <c r="G127" i="15"/>
  <c r="A128" i="7"/>
  <c r="H128" i="7" s="1"/>
  <c r="B127" i="7"/>
  <c r="C127" i="7" s="1"/>
  <c r="C130" i="18"/>
  <c r="B130" i="18"/>
  <c r="A131" i="18"/>
  <c r="R214" i="31" l="1"/>
  <c r="Q215" i="31"/>
  <c r="AD126" i="18"/>
  <c r="AE124" i="18"/>
  <c r="AE125" i="18" s="1"/>
  <c r="E185" i="33"/>
  <c r="D185" i="33"/>
  <c r="G185" i="33"/>
  <c r="F185" i="33"/>
  <c r="E185" i="31"/>
  <c r="G185" i="31"/>
  <c r="F185" i="31"/>
  <c r="D185" i="31"/>
  <c r="B189" i="32"/>
  <c r="C189" i="32" s="1"/>
  <c r="H189" i="32"/>
  <c r="A190" i="32"/>
  <c r="G188" i="32"/>
  <c r="F188" i="32"/>
  <c r="E188" i="32"/>
  <c r="D188" i="32"/>
  <c r="B186" i="33"/>
  <c r="C186" i="33" s="1"/>
  <c r="A187" i="33"/>
  <c r="H186" i="33"/>
  <c r="A187" i="31"/>
  <c r="B186" i="31"/>
  <c r="C186" i="31" s="1"/>
  <c r="H186" i="31"/>
  <c r="AH120" i="18"/>
  <c r="D127" i="7"/>
  <c r="F127" i="7"/>
  <c r="E127" i="7"/>
  <c r="G127" i="7"/>
  <c r="AG121" i="18"/>
  <c r="AF122" i="18"/>
  <c r="H126" i="16"/>
  <c r="H126" i="14"/>
  <c r="X130" i="18"/>
  <c r="Y130" i="18" s="1"/>
  <c r="A130" i="29"/>
  <c r="B129" i="29"/>
  <c r="C129" i="29" s="1"/>
  <c r="G128" i="29"/>
  <c r="F128" i="29"/>
  <c r="A131" i="28"/>
  <c r="B130" i="28"/>
  <c r="C130" i="28" s="1"/>
  <c r="G129" i="28"/>
  <c r="F129" i="28"/>
  <c r="F129" i="27"/>
  <c r="G129" i="27"/>
  <c r="B130" i="27"/>
  <c r="C130" i="27" s="1"/>
  <c r="A131" i="27"/>
  <c r="A129" i="26"/>
  <c r="B128" i="26"/>
  <c r="C128" i="26" s="1"/>
  <c r="G127" i="26"/>
  <c r="F127" i="26"/>
  <c r="G127" i="19"/>
  <c r="F127" i="19"/>
  <c r="B128" i="19"/>
  <c r="C128" i="19" s="1"/>
  <c r="A129" i="19"/>
  <c r="AK129" i="18"/>
  <c r="AJ130" i="18"/>
  <c r="BM130" i="18" s="1"/>
  <c r="R132" i="18"/>
  <c r="S132" i="18" s="1"/>
  <c r="T132" i="18" s="1"/>
  <c r="W131" i="18"/>
  <c r="U131" i="18"/>
  <c r="AA128" i="18"/>
  <c r="AC127" i="18"/>
  <c r="Z129" i="18"/>
  <c r="G127" i="24"/>
  <c r="F127" i="24"/>
  <c r="B128" i="24"/>
  <c r="C128" i="24" s="1"/>
  <c r="A129" i="24"/>
  <c r="E127" i="16"/>
  <c r="G127" i="16"/>
  <c r="D127" i="16"/>
  <c r="F127" i="16"/>
  <c r="B128" i="16"/>
  <c r="C128" i="16" s="1"/>
  <c r="A129" i="16"/>
  <c r="A129" i="14"/>
  <c r="B128" i="14"/>
  <c r="C128" i="14" s="1"/>
  <c r="E127" i="14"/>
  <c r="G127" i="14"/>
  <c r="D127" i="14"/>
  <c r="F127" i="14"/>
  <c r="B129" i="15"/>
  <c r="C129" i="15" s="1"/>
  <c r="A130" i="15"/>
  <c r="F128" i="15"/>
  <c r="G128" i="15"/>
  <c r="A129" i="7"/>
  <c r="H129" i="7" s="1"/>
  <c r="B128" i="7"/>
  <c r="C128" i="7" s="1"/>
  <c r="A132" i="18"/>
  <c r="C131" i="18"/>
  <c r="B131" i="18"/>
  <c r="R215" i="31" l="1"/>
  <c r="Q216" i="31"/>
  <c r="AD127" i="18"/>
  <c r="AE126" i="18"/>
  <c r="AE127" i="18" s="1"/>
  <c r="AH121" i="18"/>
  <c r="G186" i="31"/>
  <c r="E186" i="31"/>
  <c r="D186" i="31"/>
  <c r="F186" i="31"/>
  <c r="A188" i="31"/>
  <c r="H187" i="31"/>
  <c r="B187" i="31"/>
  <c r="C187" i="31" s="1"/>
  <c r="E186" i="33"/>
  <c r="D186" i="33"/>
  <c r="G186" i="33"/>
  <c r="F186" i="33"/>
  <c r="H190" i="32"/>
  <c r="A191" i="32"/>
  <c r="B190" i="32"/>
  <c r="C190" i="32" s="1"/>
  <c r="B187" i="33"/>
  <c r="C187" i="33" s="1"/>
  <c r="H187" i="33"/>
  <c r="A188" i="33"/>
  <c r="D189" i="32"/>
  <c r="G189" i="32"/>
  <c r="F189" i="32"/>
  <c r="E189" i="32"/>
  <c r="AG122" i="18"/>
  <c r="AF123" i="18"/>
  <c r="E128" i="7"/>
  <c r="D128" i="7"/>
  <c r="G128" i="7"/>
  <c r="F128" i="7"/>
  <c r="H127" i="16"/>
  <c r="H127" i="14"/>
  <c r="AA129" i="18"/>
  <c r="X131" i="18"/>
  <c r="Y131" i="18" s="1"/>
  <c r="A131" i="29"/>
  <c r="B130" i="29"/>
  <c r="C130" i="29" s="1"/>
  <c r="G129" i="29"/>
  <c r="F129" i="29"/>
  <c r="A132" i="28"/>
  <c r="B131" i="28"/>
  <c r="C131" i="28" s="1"/>
  <c r="G130" i="28"/>
  <c r="F130" i="28"/>
  <c r="B131" i="27"/>
  <c r="C131" i="27" s="1"/>
  <c r="A132" i="27"/>
  <c r="F130" i="27"/>
  <c r="G130" i="27"/>
  <c r="A130" i="26"/>
  <c r="B129" i="26"/>
  <c r="C129" i="26" s="1"/>
  <c r="G128" i="26"/>
  <c r="F128" i="26"/>
  <c r="G128" i="19"/>
  <c r="F128" i="19"/>
  <c r="B129" i="19"/>
  <c r="C129" i="19" s="1"/>
  <c r="A130" i="19"/>
  <c r="AJ131" i="18"/>
  <c r="BM131" i="18" s="1"/>
  <c r="AK130" i="18"/>
  <c r="R133" i="18"/>
  <c r="S133" i="18" s="1"/>
  <c r="T133" i="18" s="1"/>
  <c r="U132" i="18"/>
  <c r="W132" i="18"/>
  <c r="Z130" i="18"/>
  <c r="AB128" i="18"/>
  <c r="B129" i="24"/>
  <c r="C129" i="24" s="1"/>
  <c r="A130" i="24"/>
  <c r="F128" i="24"/>
  <c r="G128" i="24"/>
  <c r="B129" i="16"/>
  <c r="C129" i="16" s="1"/>
  <c r="A130" i="16"/>
  <c r="D128" i="16"/>
  <c r="F128" i="16"/>
  <c r="E128" i="16"/>
  <c r="G128" i="16"/>
  <c r="A130" i="14"/>
  <c r="B129" i="14"/>
  <c r="C129" i="14" s="1"/>
  <c r="E128" i="14"/>
  <c r="G128" i="14"/>
  <c r="D128" i="14"/>
  <c r="F128" i="14"/>
  <c r="G129" i="15"/>
  <c r="F129" i="15"/>
  <c r="A131" i="15"/>
  <c r="B130" i="15"/>
  <c r="C130" i="15" s="1"/>
  <c r="B129" i="7"/>
  <c r="C129" i="7" s="1"/>
  <c r="A130" i="7"/>
  <c r="H130" i="7" s="1"/>
  <c r="C132" i="18"/>
  <c r="B132" i="18"/>
  <c r="A133" i="18"/>
  <c r="R216" i="31" l="1"/>
  <c r="Q217" i="31"/>
  <c r="AH122" i="18"/>
  <c r="AG123" i="18"/>
  <c r="AH123" i="18" s="1"/>
  <c r="G190" i="32"/>
  <c r="F190" i="32"/>
  <c r="E190" i="32"/>
  <c r="D190" i="32"/>
  <c r="H188" i="31"/>
  <c r="B188" i="31"/>
  <c r="C188" i="31" s="1"/>
  <c r="A189" i="31"/>
  <c r="E187" i="33"/>
  <c r="D187" i="33"/>
  <c r="G187" i="33"/>
  <c r="F187" i="33"/>
  <c r="G187" i="31"/>
  <c r="F187" i="31"/>
  <c r="E187" i="31"/>
  <c r="D187" i="31"/>
  <c r="B191" i="32"/>
  <c r="C191" i="32" s="1"/>
  <c r="A192" i="32"/>
  <c r="H191" i="32"/>
  <c r="B188" i="33"/>
  <c r="C188" i="33" s="1"/>
  <c r="A189" i="33"/>
  <c r="H188" i="33"/>
  <c r="AF124" i="18"/>
  <c r="AG124" i="18" s="1"/>
  <c r="AH124" i="18" s="1"/>
  <c r="D129" i="7"/>
  <c r="F129" i="7"/>
  <c r="G129" i="7"/>
  <c r="E129" i="7"/>
  <c r="AA130" i="18"/>
  <c r="X132" i="18"/>
  <c r="Y132" i="18" s="1"/>
  <c r="H128" i="16"/>
  <c r="H128" i="14"/>
  <c r="A132" i="29"/>
  <c r="B131" i="29"/>
  <c r="C131" i="29" s="1"/>
  <c r="G130" i="29"/>
  <c r="F130" i="29"/>
  <c r="A133" i="28"/>
  <c r="B132" i="28"/>
  <c r="C132" i="28" s="1"/>
  <c r="G131" i="28"/>
  <c r="F131" i="28"/>
  <c r="F131" i="27"/>
  <c r="G131" i="27"/>
  <c r="B132" i="27"/>
  <c r="C132" i="27" s="1"/>
  <c r="A133" i="27"/>
  <c r="A131" i="26"/>
  <c r="B130" i="26"/>
  <c r="C130" i="26" s="1"/>
  <c r="G129" i="26"/>
  <c r="F129" i="26"/>
  <c r="G129" i="19"/>
  <c r="F129" i="19"/>
  <c r="B130" i="19"/>
  <c r="C130" i="19" s="1"/>
  <c r="A131" i="19"/>
  <c r="AK131" i="18"/>
  <c r="AJ132" i="18"/>
  <c r="BM132" i="18" s="1"/>
  <c r="Z131" i="18"/>
  <c r="AC128" i="18"/>
  <c r="AD128" i="18" s="1"/>
  <c r="AE128" i="18" s="1"/>
  <c r="R134" i="18"/>
  <c r="S134" i="18" s="1"/>
  <c r="T134" i="18" s="1"/>
  <c r="U133" i="18"/>
  <c r="W133" i="18"/>
  <c r="AB129" i="18"/>
  <c r="G129" i="24"/>
  <c r="F129" i="24"/>
  <c r="B130" i="24"/>
  <c r="C130" i="24" s="1"/>
  <c r="A131" i="24"/>
  <c r="B130" i="16"/>
  <c r="C130" i="16" s="1"/>
  <c r="A131" i="16"/>
  <c r="E129" i="16"/>
  <c r="G129" i="16"/>
  <c r="D129" i="16"/>
  <c r="F129" i="16"/>
  <c r="A131" i="14"/>
  <c r="B130" i="14"/>
  <c r="C130" i="14" s="1"/>
  <c r="D129" i="14"/>
  <c r="F129" i="14"/>
  <c r="E129" i="14"/>
  <c r="G129" i="14"/>
  <c r="A132" i="15"/>
  <c r="B131" i="15"/>
  <c r="C131" i="15" s="1"/>
  <c r="F130" i="15"/>
  <c r="G130" i="15"/>
  <c r="B130" i="7"/>
  <c r="C130" i="7" s="1"/>
  <c r="A131" i="7"/>
  <c r="H131" i="7" s="1"/>
  <c r="A134" i="18"/>
  <c r="C133" i="18"/>
  <c r="B133" i="18"/>
  <c r="R217" i="31" l="1"/>
  <c r="Q218" i="31"/>
  <c r="D191" i="32"/>
  <c r="F191" i="32"/>
  <c r="E191" i="32"/>
  <c r="G191" i="32"/>
  <c r="G188" i="31"/>
  <c r="F188" i="31"/>
  <c r="E188" i="31"/>
  <c r="D188" i="31"/>
  <c r="B189" i="33"/>
  <c r="C189" i="33" s="1"/>
  <c r="H189" i="33"/>
  <c r="A190" i="33"/>
  <c r="E188" i="33"/>
  <c r="D188" i="33"/>
  <c r="G188" i="33"/>
  <c r="F188" i="33"/>
  <c r="B189" i="31"/>
  <c r="C189" i="31" s="1"/>
  <c r="H189" i="31"/>
  <c r="A190" i="31"/>
  <c r="H192" i="32"/>
  <c r="A193" i="32"/>
  <c r="B192" i="32"/>
  <c r="C192" i="32" s="1"/>
  <c r="AF125" i="18"/>
  <c r="AG125" i="18" s="1"/>
  <c r="AH125" i="18" s="1"/>
  <c r="X133" i="18"/>
  <c r="Y133" i="18" s="1"/>
  <c r="F130" i="7"/>
  <c r="G130" i="7"/>
  <c r="D130" i="7"/>
  <c r="E130" i="7"/>
  <c r="H129" i="16"/>
  <c r="H129" i="14"/>
  <c r="A133" i="29"/>
  <c r="B132" i="29"/>
  <c r="C132" i="29" s="1"/>
  <c r="G131" i="29"/>
  <c r="F131" i="29"/>
  <c r="A134" i="28"/>
  <c r="B133" i="28"/>
  <c r="C133" i="28" s="1"/>
  <c r="G132" i="28"/>
  <c r="F132" i="28"/>
  <c r="F132" i="27"/>
  <c r="G132" i="27"/>
  <c r="B133" i="27"/>
  <c r="C133" i="27" s="1"/>
  <c r="A134" i="27"/>
  <c r="A132" i="26"/>
  <c r="B131" i="26"/>
  <c r="C131" i="26" s="1"/>
  <c r="G130" i="26"/>
  <c r="F130" i="26"/>
  <c r="F130" i="19"/>
  <c r="G130" i="19"/>
  <c r="B131" i="19"/>
  <c r="C131" i="19" s="1"/>
  <c r="A132" i="19"/>
  <c r="AK132" i="18"/>
  <c r="AJ133" i="18"/>
  <c r="BM133" i="18" s="1"/>
  <c r="Z132" i="18"/>
  <c r="AA131" i="18"/>
  <c r="AC129" i="18"/>
  <c r="AB130" i="18"/>
  <c r="R135" i="18"/>
  <c r="S135" i="18" s="1"/>
  <c r="T135" i="18" s="1"/>
  <c r="U134" i="18"/>
  <c r="W134" i="18"/>
  <c r="G130" i="24"/>
  <c r="F130" i="24"/>
  <c r="B131" i="24"/>
  <c r="C131" i="24" s="1"/>
  <c r="A132" i="24"/>
  <c r="B131" i="16"/>
  <c r="C131" i="16" s="1"/>
  <c r="A132" i="16"/>
  <c r="D130" i="16"/>
  <c r="F130" i="16"/>
  <c r="E130" i="16"/>
  <c r="G130" i="16"/>
  <c r="A132" i="14"/>
  <c r="B131" i="14"/>
  <c r="C131" i="14" s="1"/>
  <c r="G130" i="14"/>
  <c r="E130" i="14"/>
  <c r="F130" i="14"/>
  <c r="D130" i="14"/>
  <c r="A133" i="15"/>
  <c r="B132" i="15"/>
  <c r="C132" i="15" s="1"/>
  <c r="G131" i="15"/>
  <c r="F131" i="15"/>
  <c r="A132" i="7"/>
  <c r="H132" i="7" s="1"/>
  <c r="B131" i="7"/>
  <c r="C131" i="7" s="1"/>
  <c r="C134" i="18"/>
  <c r="B134" i="18"/>
  <c r="A135" i="18"/>
  <c r="R218" i="31" l="1"/>
  <c r="Q219" i="31"/>
  <c r="AF126" i="18"/>
  <c r="AG126" i="18" s="1"/>
  <c r="AH126" i="18" s="1"/>
  <c r="X134" i="18"/>
  <c r="Y134" i="18" s="1"/>
  <c r="G192" i="32"/>
  <c r="F192" i="32"/>
  <c r="E192" i="32"/>
  <c r="D192" i="32"/>
  <c r="B193" i="32"/>
  <c r="C193" i="32" s="1"/>
  <c r="H193" i="32"/>
  <c r="A194" i="32"/>
  <c r="E189" i="31"/>
  <c r="G189" i="31"/>
  <c r="F189" i="31"/>
  <c r="D189" i="31"/>
  <c r="A191" i="31"/>
  <c r="H190" i="31"/>
  <c r="B190" i="31"/>
  <c r="C190" i="31" s="1"/>
  <c r="B190" i="33"/>
  <c r="C190" i="33" s="1"/>
  <c r="A191" i="33"/>
  <c r="H190" i="33"/>
  <c r="E189" i="33"/>
  <c r="D189" i="33"/>
  <c r="G189" i="33"/>
  <c r="F189" i="33"/>
  <c r="D131" i="7"/>
  <c r="E131" i="7"/>
  <c r="G131" i="7"/>
  <c r="F131" i="7"/>
  <c r="Z133" i="18"/>
  <c r="H130" i="16"/>
  <c r="H130" i="14"/>
  <c r="A134" i="29"/>
  <c r="B133" i="29"/>
  <c r="C133" i="29" s="1"/>
  <c r="G132" i="29"/>
  <c r="F132" i="29"/>
  <c r="A135" i="28"/>
  <c r="B134" i="28"/>
  <c r="C134" i="28" s="1"/>
  <c r="G133" i="28"/>
  <c r="F133" i="28"/>
  <c r="B134" i="27"/>
  <c r="C134" i="27" s="1"/>
  <c r="A135" i="27"/>
  <c r="F133" i="27"/>
  <c r="G133" i="27"/>
  <c r="A133" i="26"/>
  <c r="B132" i="26"/>
  <c r="C132" i="26" s="1"/>
  <c r="G131" i="26"/>
  <c r="F131" i="26"/>
  <c r="G131" i="19"/>
  <c r="F131" i="19"/>
  <c r="B132" i="19"/>
  <c r="C132" i="19" s="1"/>
  <c r="A133" i="19"/>
  <c r="AK133" i="18"/>
  <c r="AJ134" i="18"/>
  <c r="BM134" i="18" s="1"/>
  <c r="U135" i="18"/>
  <c r="W135" i="18"/>
  <c r="X135" i="18" s="1"/>
  <c r="R136" i="18"/>
  <c r="S136" i="18" s="1"/>
  <c r="T136" i="18" s="1"/>
  <c r="AD129" i="18"/>
  <c r="AC130" i="18"/>
  <c r="AB131" i="18"/>
  <c r="AA132" i="18"/>
  <c r="G131" i="24"/>
  <c r="F131" i="24"/>
  <c r="B132" i="24"/>
  <c r="C132" i="24" s="1"/>
  <c r="A133" i="24"/>
  <c r="B132" i="16"/>
  <c r="C132" i="16" s="1"/>
  <c r="A133" i="16"/>
  <c r="E131" i="16"/>
  <c r="G131" i="16"/>
  <c r="D131" i="16"/>
  <c r="F131" i="16"/>
  <c r="A133" i="14"/>
  <c r="B132" i="14"/>
  <c r="C132" i="14" s="1"/>
  <c r="F131" i="14"/>
  <c r="D131" i="14"/>
  <c r="G131" i="14"/>
  <c r="E131" i="14"/>
  <c r="F132" i="15"/>
  <c r="G132" i="15"/>
  <c r="A134" i="15"/>
  <c r="B133" i="15"/>
  <c r="C133" i="15" s="1"/>
  <c r="B132" i="7"/>
  <c r="C132" i="7" s="1"/>
  <c r="A133" i="7"/>
  <c r="H133" i="7" s="1"/>
  <c r="A136" i="18"/>
  <c r="C135" i="18"/>
  <c r="B135" i="18"/>
  <c r="R219" i="31" l="1"/>
  <c r="Q220" i="31"/>
  <c r="AF127" i="18"/>
  <c r="AF128" i="18" s="1"/>
  <c r="B191" i="33"/>
  <c r="C191" i="33" s="1"/>
  <c r="H191" i="33"/>
  <c r="A192" i="33"/>
  <c r="H194" i="32"/>
  <c r="A195" i="32"/>
  <c r="B194" i="32"/>
  <c r="C194" i="32" s="1"/>
  <c r="D193" i="32"/>
  <c r="G193" i="32"/>
  <c r="F193" i="32"/>
  <c r="E193" i="32"/>
  <c r="E190" i="33"/>
  <c r="D190" i="33"/>
  <c r="G190" i="33"/>
  <c r="F190" i="33"/>
  <c r="A192" i="31"/>
  <c r="H191" i="31"/>
  <c r="B191" i="31"/>
  <c r="C191" i="31" s="1"/>
  <c r="G190" i="31"/>
  <c r="E190" i="31"/>
  <c r="D190" i="31"/>
  <c r="F190" i="31"/>
  <c r="G132" i="7"/>
  <c r="F132" i="7"/>
  <c r="D132" i="7"/>
  <c r="E132" i="7"/>
  <c r="H131" i="16"/>
  <c r="H131" i="14"/>
  <c r="A135" i="29"/>
  <c r="B134" i="29"/>
  <c r="C134" i="29" s="1"/>
  <c r="G133" i="29"/>
  <c r="F133" i="29"/>
  <c r="B135" i="28"/>
  <c r="C135" i="28" s="1"/>
  <c r="A136" i="28"/>
  <c r="G134" i="28"/>
  <c r="F134" i="28"/>
  <c r="F134" i="27"/>
  <c r="G134" i="27"/>
  <c r="B135" i="27"/>
  <c r="C135" i="27" s="1"/>
  <c r="A136" i="27"/>
  <c r="A134" i="26"/>
  <c r="B133" i="26"/>
  <c r="C133" i="26" s="1"/>
  <c r="G132" i="26"/>
  <c r="F132" i="26"/>
  <c r="F132" i="19"/>
  <c r="G132" i="19"/>
  <c r="B133" i="19"/>
  <c r="C133" i="19" s="1"/>
  <c r="A134" i="19"/>
  <c r="AJ135" i="18"/>
  <c r="BM135" i="18" s="1"/>
  <c r="AK134" i="18"/>
  <c r="Y135" i="18"/>
  <c r="AD130" i="18"/>
  <c r="AA133" i="18"/>
  <c r="Z134" i="18"/>
  <c r="AC131" i="18"/>
  <c r="AE129" i="18"/>
  <c r="U136" i="18"/>
  <c r="W136" i="18"/>
  <c r="R137" i="18"/>
  <c r="S137" i="18" s="1"/>
  <c r="T137" i="18" s="1"/>
  <c r="AB132" i="18"/>
  <c r="G132" i="24"/>
  <c r="F132" i="24"/>
  <c r="B133" i="24"/>
  <c r="C133" i="24" s="1"/>
  <c r="A134" i="24"/>
  <c r="B133" i="16"/>
  <c r="C133" i="16" s="1"/>
  <c r="A134" i="16"/>
  <c r="F132" i="16"/>
  <c r="E132" i="16"/>
  <c r="G132" i="16"/>
  <c r="D132" i="16"/>
  <c r="A134" i="14"/>
  <c r="B133" i="14"/>
  <c r="C133" i="14" s="1"/>
  <c r="F132" i="14"/>
  <c r="D132" i="14"/>
  <c r="G132" i="14"/>
  <c r="E132" i="14"/>
  <c r="A135" i="15"/>
  <c r="B134" i="15"/>
  <c r="C134" i="15" s="1"/>
  <c r="F133" i="15"/>
  <c r="G133" i="15"/>
  <c r="A134" i="7"/>
  <c r="H134" i="7" s="1"/>
  <c r="B133" i="7"/>
  <c r="C133" i="7" s="1"/>
  <c r="C136" i="18"/>
  <c r="B136" i="18"/>
  <c r="A137" i="18"/>
  <c r="R220" i="31" l="1"/>
  <c r="Q221" i="31"/>
  <c r="AG127" i="18"/>
  <c r="AG128" i="18" s="1"/>
  <c r="G194" i="32"/>
  <c r="F194" i="32"/>
  <c r="E194" i="32"/>
  <c r="D194" i="32"/>
  <c r="B195" i="32"/>
  <c r="C195" i="32" s="1"/>
  <c r="A196" i="32"/>
  <c r="H195" i="32"/>
  <c r="H192" i="31"/>
  <c r="A193" i="31"/>
  <c r="B192" i="31"/>
  <c r="C192" i="31" s="1"/>
  <c r="B192" i="33"/>
  <c r="C192" i="33" s="1"/>
  <c r="A193" i="33"/>
  <c r="H192" i="33"/>
  <c r="G191" i="31"/>
  <c r="F191" i="31"/>
  <c r="E191" i="31"/>
  <c r="D191" i="31"/>
  <c r="E191" i="33"/>
  <c r="D191" i="33"/>
  <c r="G191" i="33"/>
  <c r="F191" i="33"/>
  <c r="AC132" i="18"/>
  <c r="D133" i="7"/>
  <c r="E133" i="7"/>
  <c r="F133" i="7"/>
  <c r="G133" i="7"/>
  <c r="Z135" i="18"/>
  <c r="AA134" i="18"/>
  <c r="H132" i="16"/>
  <c r="H132" i="14"/>
  <c r="A136" i="29"/>
  <c r="B135" i="29"/>
  <c r="C135" i="29" s="1"/>
  <c r="G134" i="29"/>
  <c r="F134" i="29"/>
  <c r="F135" i="28"/>
  <c r="G135" i="28"/>
  <c r="B136" i="28"/>
  <c r="C136" i="28" s="1"/>
  <c r="A137" i="28"/>
  <c r="F135" i="27"/>
  <c r="G135" i="27"/>
  <c r="B136" i="27"/>
  <c r="C136" i="27" s="1"/>
  <c r="A137" i="27"/>
  <c r="A135" i="26"/>
  <c r="B134" i="26"/>
  <c r="C134" i="26" s="1"/>
  <c r="G133" i="26"/>
  <c r="F133" i="26"/>
  <c r="F133" i="19"/>
  <c r="G133" i="19"/>
  <c r="B134" i="19"/>
  <c r="C134" i="19" s="1"/>
  <c r="A135" i="19"/>
  <c r="AK135" i="18"/>
  <c r="AJ136" i="18"/>
  <c r="BM136" i="18" s="1"/>
  <c r="AB133" i="18"/>
  <c r="R138" i="18"/>
  <c r="S138" i="18" s="1"/>
  <c r="T138" i="18" s="1"/>
  <c r="U137" i="18"/>
  <c r="W137" i="18"/>
  <c r="AD131" i="18"/>
  <c r="AE130" i="18"/>
  <c r="AF129" i="18"/>
  <c r="X136" i="18"/>
  <c r="G133" i="24"/>
  <c r="F133" i="24"/>
  <c r="B134" i="24"/>
  <c r="C134" i="24" s="1"/>
  <c r="A135" i="24"/>
  <c r="B134" i="16"/>
  <c r="C134" i="16" s="1"/>
  <c r="A135" i="16"/>
  <c r="F133" i="16"/>
  <c r="D133" i="16"/>
  <c r="E133" i="16"/>
  <c r="G133" i="16"/>
  <c r="A135" i="14"/>
  <c r="B134" i="14"/>
  <c r="C134" i="14" s="1"/>
  <c r="D133" i="14"/>
  <c r="E133" i="14"/>
  <c r="F133" i="14"/>
  <c r="G133" i="14"/>
  <c r="G134" i="15"/>
  <c r="F134" i="15"/>
  <c r="A136" i="15"/>
  <c r="B135" i="15"/>
  <c r="C135" i="15" s="1"/>
  <c r="A135" i="7"/>
  <c r="H135" i="7" s="1"/>
  <c r="B134" i="7"/>
  <c r="C134" i="7" s="1"/>
  <c r="A138" i="18"/>
  <c r="C137" i="18"/>
  <c r="B137" i="18"/>
  <c r="R221" i="31" l="1"/>
  <c r="Q222" i="31"/>
  <c r="AC133" i="18"/>
  <c r="AH127" i="18"/>
  <c r="AH128" i="18" s="1"/>
  <c r="AD132" i="18"/>
  <c r="D195" i="32"/>
  <c r="F195" i="32"/>
  <c r="G195" i="32"/>
  <c r="E195" i="32"/>
  <c r="B193" i="33"/>
  <c r="C193" i="33" s="1"/>
  <c r="H193" i="33"/>
  <c r="A194" i="33"/>
  <c r="F192" i="31"/>
  <c r="E192" i="31"/>
  <c r="D192" i="31"/>
  <c r="G192" i="31"/>
  <c r="H196" i="32"/>
  <c r="A197" i="32"/>
  <c r="B196" i="32"/>
  <c r="C196" i="32" s="1"/>
  <c r="E192" i="33"/>
  <c r="D192" i="33"/>
  <c r="G192" i="33"/>
  <c r="F192" i="33"/>
  <c r="B193" i="31"/>
  <c r="C193" i="31" s="1"/>
  <c r="A194" i="31"/>
  <c r="H193" i="31"/>
  <c r="AA135" i="18"/>
  <c r="E134" i="7"/>
  <c r="F134" i="7"/>
  <c r="G134" i="7"/>
  <c r="D134" i="7"/>
  <c r="H133" i="16"/>
  <c r="H133" i="14"/>
  <c r="AB134" i="18"/>
  <c r="A137" i="29"/>
  <c r="B136" i="29"/>
  <c r="C136" i="29" s="1"/>
  <c r="G135" i="29"/>
  <c r="F135" i="29"/>
  <c r="F136" i="28"/>
  <c r="G136" i="28"/>
  <c r="B137" i="28"/>
  <c r="C137" i="28" s="1"/>
  <c r="A138" i="28"/>
  <c r="B137" i="27"/>
  <c r="C137" i="27" s="1"/>
  <c r="A138" i="27"/>
  <c r="F136" i="27"/>
  <c r="G136" i="27"/>
  <c r="A136" i="26"/>
  <c r="B135" i="26"/>
  <c r="C135" i="26" s="1"/>
  <c r="G134" i="26"/>
  <c r="F134" i="26"/>
  <c r="B135" i="19"/>
  <c r="C135" i="19" s="1"/>
  <c r="A136" i="19"/>
  <c r="F134" i="19"/>
  <c r="G134" i="19"/>
  <c r="AK136" i="18"/>
  <c r="AJ137" i="18"/>
  <c r="BM137" i="18" s="1"/>
  <c r="X137" i="18"/>
  <c r="AG129" i="18"/>
  <c r="AF130" i="18"/>
  <c r="AE131" i="18"/>
  <c r="AE132" i="18" s="1"/>
  <c r="U138" i="18"/>
  <c r="W138" i="18"/>
  <c r="R139" i="18"/>
  <c r="S139" i="18" s="1"/>
  <c r="T139" i="18" s="1"/>
  <c r="Y136" i="18"/>
  <c r="G134" i="24"/>
  <c r="F134" i="24"/>
  <c r="B135" i="24"/>
  <c r="C135" i="24" s="1"/>
  <c r="A136" i="24"/>
  <c r="B135" i="16"/>
  <c r="C135" i="16" s="1"/>
  <c r="A136" i="16"/>
  <c r="F134" i="16"/>
  <c r="E134" i="16"/>
  <c r="G134" i="16"/>
  <c r="D134" i="16"/>
  <c r="A136" i="14"/>
  <c r="B135" i="14"/>
  <c r="C135" i="14" s="1"/>
  <c r="F134" i="14"/>
  <c r="D134" i="14"/>
  <c r="G134" i="14"/>
  <c r="E134" i="14"/>
  <c r="A137" i="15"/>
  <c r="B136" i="15"/>
  <c r="C136" i="15" s="1"/>
  <c r="F135" i="15"/>
  <c r="G135" i="15"/>
  <c r="A136" i="7"/>
  <c r="H136" i="7" s="1"/>
  <c r="B135" i="7"/>
  <c r="C135" i="7" s="1"/>
  <c r="C138" i="18"/>
  <c r="B138" i="18"/>
  <c r="A139" i="18"/>
  <c r="R222" i="31" l="1"/>
  <c r="Q223" i="31"/>
  <c r="AC134" i="18"/>
  <c r="AD133" i="18"/>
  <c r="AE133" i="18" s="1"/>
  <c r="B194" i="33"/>
  <c r="C194" i="33" s="1"/>
  <c r="A195" i="33"/>
  <c r="H194" i="33"/>
  <c r="G196" i="32"/>
  <c r="F196" i="32"/>
  <c r="E196" i="32"/>
  <c r="D196" i="32"/>
  <c r="E193" i="33"/>
  <c r="D193" i="33"/>
  <c r="G193" i="33"/>
  <c r="F193" i="33"/>
  <c r="E193" i="31"/>
  <c r="F193" i="31"/>
  <c r="D193" i="31"/>
  <c r="G193" i="31"/>
  <c r="B197" i="32"/>
  <c r="C197" i="32" s="1"/>
  <c r="A198" i="32"/>
  <c r="H197" i="32"/>
  <c r="A195" i="31"/>
  <c r="B194" i="31"/>
  <c r="C194" i="31" s="1"/>
  <c r="H194" i="31"/>
  <c r="F135" i="7"/>
  <c r="E135" i="7"/>
  <c r="G135" i="7"/>
  <c r="D135" i="7"/>
  <c r="AG130" i="18"/>
  <c r="AB135" i="18"/>
  <c r="AC135" i="18" s="1"/>
  <c r="H134" i="16"/>
  <c r="H134" i="14"/>
  <c r="Y137" i="18"/>
  <c r="AD134" i="18"/>
  <c r="X138" i="18"/>
  <c r="A138" i="29"/>
  <c r="B137" i="29"/>
  <c r="C137" i="29" s="1"/>
  <c r="G136" i="29"/>
  <c r="F136" i="29"/>
  <c r="B138" i="28"/>
  <c r="C138" i="28" s="1"/>
  <c r="A139" i="28"/>
  <c r="F137" i="28"/>
  <c r="G137" i="28"/>
  <c r="F137" i="27"/>
  <c r="G137" i="27"/>
  <c r="B138" i="27"/>
  <c r="C138" i="27" s="1"/>
  <c r="A139" i="27"/>
  <c r="AF131" i="18"/>
  <c r="A137" i="26"/>
  <c r="B136" i="26"/>
  <c r="C136" i="26" s="1"/>
  <c r="G135" i="26"/>
  <c r="F135" i="26"/>
  <c r="G135" i="19"/>
  <c r="F135" i="19"/>
  <c r="B136" i="19"/>
  <c r="C136" i="19" s="1"/>
  <c r="A137" i="19"/>
  <c r="AK137" i="18"/>
  <c r="AJ138" i="18"/>
  <c r="BM138" i="18" s="1"/>
  <c r="U139" i="18"/>
  <c r="W139" i="18"/>
  <c r="R140" i="18"/>
  <c r="S140" i="18" s="1"/>
  <c r="T140" i="18" s="1"/>
  <c r="Z136" i="18"/>
  <c r="AH129" i="18"/>
  <c r="G135" i="24"/>
  <c r="F135" i="24"/>
  <c r="B136" i="24"/>
  <c r="C136" i="24" s="1"/>
  <c r="A137" i="24"/>
  <c r="B136" i="16"/>
  <c r="C136" i="16" s="1"/>
  <c r="A137" i="16"/>
  <c r="D135" i="16"/>
  <c r="F135" i="16"/>
  <c r="G135" i="16"/>
  <c r="E135" i="16"/>
  <c r="A137" i="14"/>
  <c r="B136" i="14"/>
  <c r="C136" i="14" s="1"/>
  <c r="F135" i="14"/>
  <c r="D135" i="14"/>
  <c r="G135" i="14"/>
  <c r="E135" i="14"/>
  <c r="G136" i="15"/>
  <c r="F136" i="15"/>
  <c r="B137" i="15"/>
  <c r="C137" i="15" s="1"/>
  <c r="A138" i="15"/>
  <c r="B136" i="7"/>
  <c r="C136" i="7" s="1"/>
  <c r="A137" i="7"/>
  <c r="H137" i="7" s="1"/>
  <c r="A140" i="18"/>
  <c r="C139" i="18"/>
  <c r="B139" i="18"/>
  <c r="R223" i="31" l="1"/>
  <c r="Q224" i="31"/>
  <c r="G194" i="31"/>
  <c r="E194" i="31"/>
  <c r="D194" i="31"/>
  <c r="F194" i="31"/>
  <c r="B195" i="33"/>
  <c r="C195" i="33" s="1"/>
  <c r="H195" i="33"/>
  <c r="A196" i="33"/>
  <c r="E197" i="32"/>
  <c r="D197" i="32"/>
  <c r="G197" i="32"/>
  <c r="F197" i="32"/>
  <c r="A196" i="31"/>
  <c r="B195" i="31"/>
  <c r="C195" i="31" s="1"/>
  <c r="H195" i="31"/>
  <c r="B198" i="32"/>
  <c r="C198" i="32" s="1"/>
  <c r="H198" i="32"/>
  <c r="A199" i="32"/>
  <c r="E194" i="33"/>
  <c r="D194" i="33"/>
  <c r="G194" i="33"/>
  <c r="F194" i="33"/>
  <c r="AG131" i="18"/>
  <c r="AH130" i="18"/>
  <c r="E136" i="7"/>
  <c r="F136" i="7"/>
  <c r="G136" i="7"/>
  <c r="D136" i="7"/>
  <c r="AD135" i="18"/>
  <c r="Y138" i="18"/>
  <c r="H135" i="16"/>
  <c r="H135" i="14"/>
  <c r="A139" i="29"/>
  <c r="B138" i="29"/>
  <c r="C138" i="29" s="1"/>
  <c r="G137" i="29"/>
  <c r="F137" i="29"/>
  <c r="F138" i="28"/>
  <c r="G138" i="28"/>
  <c r="B139" i="28"/>
  <c r="A140" i="28"/>
  <c r="F138" i="27"/>
  <c r="G138" i="27"/>
  <c r="B139" i="27"/>
  <c r="A140" i="27"/>
  <c r="AF132" i="18"/>
  <c r="AG132" i="18" s="1"/>
  <c r="A138" i="26"/>
  <c r="B137" i="26"/>
  <c r="C137" i="26" s="1"/>
  <c r="G136" i="26"/>
  <c r="F136" i="26"/>
  <c r="B137" i="19"/>
  <c r="C137" i="19" s="1"/>
  <c r="A138" i="19"/>
  <c r="F136" i="19"/>
  <c r="G136" i="19"/>
  <c r="AK138" i="18"/>
  <c r="AJ139" i="18"/>
  <c r="BM139" i="18" s="1"/>
  <c r="U140" i="18"/>
  <c r="W140" i="18"/>
  <c r="R141" i="18"/>
  <c r="S141" i="18" s="1"/>
  <c r="T141" i="18" s="1"/>
  <c r="Z137" i="18"/>
  <c r="AA136" i="18"/>
  <c r="AE134" i="18"/>
  <c r="X139" i="18"/>
  <c r="G136" i="24"/>
  <c r="F136" i="24"/>
  <c r="B137" i="24"/>
  <c r="C137" i="24" s="1"/>
  <c r="A138" i="24"/>
  <c r="B137" i="16"/>
  <c r="C137" i="16" s="1"/>
  <c r="A138" i="16"/>
  <c r="D136" i="16"/>
  <c r="F136" i="16"/>
  <c r="E136" i="16"/>
  <c r="G136" i="16"/>
  <c r="A138" i="14"/>
  <c r="B137" i="14"/>
  <c r="C137" i="14" s="1"/>
  <c r="F136" i="14"/>
  <c r="D136" i="14"/>
  <c r="E136" i="14"/>
  <c r="G136" i="14"/>
  <c r="F137" i="15"/>
  <c r="G137" i="15"/>
  <c r="A139" i="15"/>
  <c r="B138" i="15"/>
  <c r="C138" i="15" s="1"/>
  <c r="A138" i="7"/>
  <c r="H138" i="7" s="1"/>
  <c r="B137" i="7"/>
  <c r="C137" i="7" s="1"/>
  <c r="C140" i="18"/>
  <c r="B140" i="18"/>
  <c r="A141" i="18"/>
  <c r="R224" i="31" l="1"/>
  <c r="Q225" i="31"/>
  <c r="AH131" i="18"/>
  <c r="AH132" i="18" s="1"/>
  <c r="F198" i="32"/>
  <c r="D198" i="32"/>
  <c r="G198" i="32"/>
  <c r="E198" i="32"/>
  <c r="B196" i="33"/>
  <c r="C196" i="33" s="1"/>
  <c r="A197" i="33"/>
  <c r="H196" i="33"/>
  <c r="E195" i="33"/>
  <c r="D195" i="33"/>
  <c r="G195" i="33"/>
  <c r="F195" i="33"/>
  <c r="G195" i="31"/>
  <c r="F195" i="31"/>
  <c r="E195" i="31"/>
  <c r="D195" i="31"/>
  <c r="H196" i="31"/>
  <c r="B196" i="31"/>
  <c r="C196" i="31" s="1"/>
  <c r="A197" i="31"/>
  <c r="B199" i="32"/>
  <c r="C199" i="32" s="1"/>
  <c r="H199" i="32"/>
  <c r="A200" i="32"/>
  <c r="D137" i="7"/>
  <c r="G137" i="7"/>
  <c r="F137" i="7"/>
  <c r="E137" i="7"/>
  <c r="AF133" i="18"/>
  <c r="AG133" i="18" s="1"/>
  <c r="H136" i="16"/>
  <c r="H136" i="14"/>
  <c r="C139" i="28"/>
  <c r="F139" i="28" s="1"/>
  <c r="C139" i="27"/>
  <c r="F139" i="27" s="1"/>
  <c r="A140" i="29"/>
  <c r="B139" i="29"/>
  <c r="G138" i="29"/>
  <c r="F138" i="29"/>
  <c r="B140" i="28"/>
  <c r="C140" i="28" s="1"/>
  <c r="A141" i="28"/>
  <c r="B140" i="27"/>
  <c r="C140" i="27" s="1"/>
  <c r="A141" i="27"/>
  <c r="B138" i="26"/>
  <c r="C138" i="26" s="1"/>
  <c r="A139" i="26"/>
  <c r="G137" i="26"/>
  <c r="F137" i="26"/>
  <c r="G137" i="19"/>
  <c r="F137" i="19"/>
  <c r="B138" i="19"/>
  <c r="C138" i="19" s="1"/>
  <c r="A139" i="19"/>
  <c r="AK139" i="18"/>
  <c r="AJ140" i="18"/>
  <c r="BM140" i="18" s="1"/>
  <c r="X140" i="18"/>
  <c r="Z138" i="18"/>
  <c r="AA137" i="18"/>
  <c r="Y139" i="18"/>
  <c r="AE135" i="18"/>
  <c r="AB136" i="18"/>
  <c r="R142" i="18"/>
  <c r="S142" i="18" s="1"/>
  <c r="T142" i="18" s="1"/>
  <c r="U141" i="18"/>
  <c r="W141" i="18"/>
  <c r="G137" i="24"/>
  <c r="F137" i="24"/>
  <c r="B138" i="24"/>
  <c r="C138" i="24" s="1"/>
  <c r="A139" i="24"/>
  <c r="B138" i="16"/>
  <c r="C138" i="16" s="1"/>
  <c r="A139" i="16"/>
  <c r="D137" i="16"/>
  <c r="F137" i="16"/>
  <c r="G137" i="16"/>
  <c r="E137" i="16"/>
  <c r="A139" i="14"/>
  <c r="B138" i="14"/>
  <c r="C138" i="14" s="1"/>
  <c r="D137" i="14"/>
  <c r="F137" i="14"/>
  <c r="E137" i="14"/>
  <c r="G137" i="14"/>
  <c r="B139" i="15"/>
  <c r="A140" i="15"/>
  <c r="G138" i="15"/>
  <c r="F138" i="15"/>
  <c r="B138" i="7"/>
  <c r="C138" i="7" s="1"/>
  <c r="A139" i="7"/>
  <c r="H139" i="7" s="1"/>
  <c r="A142" i="18"/>
  <c r="C141" i="18"/>
  <c r="B141" i="18"/>
  <c r="R225" i="31" l="1"/>
  <c r="Q226" i="31"/>
  <c r="B197" i="33"/>
  <c r="C197" i="33" s="1"/>
  <c r="H197" i="33"/>
  <c r="A198" i="33"/>
  <c r="A201" i="32"/>
  <c r="B200" i="32"/>
  <c r="C200" i="32" s="1"/>
  <c r="H200" i="32"/>
  <c r="G199" i="32"/>
  <c r="F199" i="32"/>
  <c r="E199" i="32"/>
  <c r="D199" i="32"/>
  <c r="B197" i="31"/>
  <c r="C197" i="31" s="1"/>
  <c r="H197" i="31"/>
  <c r="A198" i="31"/>
  <c r="E196" i="33"/>
  <c r="D196" i="33"/>
  <c r="G196" i="33"/>
  <c r="F196" i="33"/>
  <c r="G196" i="31"/>
  <c r="F196" i="31"/>
  <c r="E196" i="31"/>
  <c r="D196" i="31"/>
  <c r="AF134" i="18"/>
  <c r="AF135" i="18" s="1"/>
  <c r="D138" i="7"/>
  <c r="E138" i="7"/>
  <c r="F138" i="7"/>
  <c r="G138" i="7"/>
  <c r="Z139" i="18"/>
  <c r="H137" i="16"/>
  <c r="H137" i="14"/>
  <c r="G139" i="28"/>
  <c r="G139" i="27"/>
  <c r="C139" i="15"/>
  <c r="F139" i="15" s="1"/>
  <c r="C139" i="29"/>
  <c r="F139" i="29" s="1"/>
  <c r="A141" i="29"/>
  <c r="B140" i="29"/>
  <c r="C140" i="29" s="1"/>
  <c r="B141" i="28"/>
  <c r="C141" i="28" s="1"/>
  <c r="A142" i="28"/>
  <c r="F140" i="28"/>
  <c r="G140" i="28"/>
  <c r="F140" i="27"/>
  <c r="G140" i="27"/>
  <c r="B141" i="27"/>
  <c r="C141" i="27" s="1"/>
  <c r="A142" i="27"/>
  <c r="F138" i="26"/>
  <c r="G138" i="26"/>
  <c r="B139" i="26"/>
  <c r="A140" i="26"/>
  <c r="B139" i="19"/>
  <c r="C139" i="19" s="1"/>
  <c r="A140" i="19"/>
  <c r="G138" i="19"/>
  <c r="F138" i="19"/>
  <c r="AJ141" i="18"/>
  <c r="BM141" i="18" s="1"/>
  <c r="AK140" i="18"/>
  <c r="X141" i="18"/>
  <c r="Y140" i="18"/>
  <c r="AA138" i="18"/>
  <c r="AH133" i="18"/>
  <c r="U142" i="18"/>
  <c r="R143" i="18"/>
  <c r="S143" i="18" s="1"/>
  <c r="T143" i="18" s="1"/>
  <c r="W142" i="18"/>
  <c r="AC136" i="18"/>
  <c r="AB137" i="18"/>
  <c r="G138" i="24"/>
  <c r="F138" i="24"/>
  <c r="B139" i="24"/>
  <c r="A140" i="24"/>
  <c r="D138" i="16"/>
  <c r="F138" i="16"/>
  <c r="E138" i="16"/>
  <c r="G138" i="16"/>
  <c r="B139" i="16"/>
  <c r="A140" i="16"/>
  <c r="A140" i="14"/>
  <c r="B139" i="14"/>
  <c r="F138" i="14"/>
  <c r="D138" i="14"/>
  <c r="G138" i="14"/>
  <c r="E138" i="14"/>
  <c r="A141" i="15"/>
  <c r="B140" i="15"/>
  <c r="C140" i="15" s="1"/>
  <c r="A140" i="7"/>
  <c r="H140" i="7" s="1"/>
  <c r="B139" i="7"/>
  <c r="C139" i="7" s="1"/>
  <c r="C142" i="18"/>
  <c r="B142" i="18"/>
  <c r="A143" i="18"/>
  <c r="R226" i="31" l="1"/>
  <c r="Q227" i="31"/>
  <c r="A199" i="31"/>
  <c r="H198" i="31"/>
  <c r="B198" i="31"/>
  <c r="C198" i="31" s="1"/>
  <c r="E197" i="31"/>
  <c r="D197" i="31"/>
  <c r="G197" i="31"/>
  <c r="F197" i="31"/>
  <c r="F200" i="32"/>
  <c r="E200" i="32"/>
  <c r="D200" i="32"/>
  <c r="G200" i="32"/>
  <c r="B201" i="32"/>
  <c r="C201" i="32" s="1"/>
  <c r="H201" i="32"/>
  <c r="A202" i="32"/>
  <c r="B198" i="33"/>
  <c r="C198" i="33" s="1"/>
  <c r="A199" i="33"/>
  <c r="H198" i="33"/>
  <c r="E197" i="33"/>
  <c r="D197" i="33"/>
  <c r="G197" i="33"/>
  <c r="F197" i="33"/>
  <c r="Z140" i="18"/>
  <c r="AG134" i="18"/>
  <c r="AG135" i="18" s="1"/>
  <c r="AA139" i="18"/>
  <c r="D139" i="7"/>
  <c r="F139" i="7"/>
  <c r="G139" i="7"/>
  <c r="E139" i="7"/>
  <c r="H138" i="16"/>
  <c r="H138" i="14"/>
  <c r="G139" i="15"/>
  <c r="G139" i="29"/>
  <c r="A142" i="29"/>
  <c r="B141" i="29"/>
  <c r="C141" i="29" s="1"/>
  <c r="G140" i="29"/>
  <c r="F140" i="29"/>
  <c r="F141" i="28"/>
  <c r="G141" i="28"/>
  <c r="B142" i="28"/>
  <c r="C142" i="28" s="1"/>
  <c r="A143" i="28"/>
  <c r="F141" i="27"/>
  <c r="G141" i="27"/>
  <c r="B142" i="27"/>
  <c r="C142" i="27" s="1"/>
  <c r="A143" i="27"/>
  <c r="C139" i="26"/>
  <c r="F139" i="26" s="1"/>
  <c r="B140" i="26"/>
  <c r="C140" i="26" s="1"/>
  <c r="A141" i="26"/>
  <c r="G139" i="19"/>
  <c r="F139" i="19"/>
  <c r="B140" i="19"/>
  <c r="C140" i="19" s="1"/>
  <c r="A141" i="19"/>
  <c r="AK141" i="18"/>
  <c r="AJ142" i="18"/>
  <c r="BM142" i="18" s="1"/>
  <c r="Y141" i="18"/>
  <c r="Z141" i="18" s="1"/>
  <c r="AC137" i="18"/>
  <c r="AD136" i="18"/>
  <c r="R144" i="18"/>
  <c r="S144" i="18" s="1"/>
  <c r="T144" i="18" s="1"/>
  <c r="U143" i="18"/>
  <c r="W143" i="18"/>
  <c r="X142" i="18"/>
  <c r="AB138" i="18"/>
  <c r="C139" i="24"/>
  <c r="B140" i="24"/>
  <c r="C140" i="24" s="1"/>
  <c r="A141" i="24"/>
  <c r="B140" i="16"/>
  <c r="C140" i="16" s="1"/>
  <c r="A141" i="16"/>
  <c r="C139" i="16"/>
  <c r="A141" i="14"/>
  <c r="B140" i="14"/>
  <c r="C140" i="14" s="1"/>
  <c r="C139" i="14"/>
  <c r="A142" i="15"/>
  <c r="B141" i="15"/>
  <c r="C141" i="15" s="1"/>
  <c r="F140" i="15"/>
  <c r="G140" i="15"/>
  <c r="A141" i="7"/>
  <c r="H141" i="7" s="1"/>
  <c r="B140" i="7"/>
  <c r="C140" i="7" s="1"/>
  <c r="A144" i="18"/>
  <c r="C143" i="18"/>
  <c r="B143" i="18"/>
  <c r="R227" i="31" l="1"/>
  <c r="Q228" i="31"/>
  <c r="AH134" i="18"/>
  <c r="AH135" i="18" s="1"/>
  <c r="AA140" i="18"/>
  <c r="AA141" i="18" s="1"/>
  <c r="H202" i="32"/>
  <c r="B202" i="32"/>
  <c r="C202" i="32" s="1"/>
  <c r="A203" i="32"/>
  <c r="E201" i="32"/>
  <c r="G201" i="32"/>
  <c r="F201" i="32"/>
  <c r="D201" i="32"/>
  <c r="E198" i="33"/>
  <c r="D198" i="33"/>
  <c r="G198" i="33"/>
  <c r="F198" i="33"/>
  <c r="G198" i="31"/>
  <c r="E198" i="31"/>
  <c r="D198" i="31"/>
  <c r="F198" i="31"/>
  <c r="B199" i="33"/>
  <c r="C199" i="33" s="1"/>
  <c r="H199" i="33"/>
  <c r="A200" i="33"/>
  <c r="A200" i="31"/>
  <c r="H199" i="31"/>
  <c r="B199" i="31"/>
  <c r="C199" i="31" s="1"/>
  <c r="G140" i="7"/>
  <c r="D140" i="7"/>
  <c r="E140" i="7"/>
  <c r="F140" i="7"/>
  <c r="AC138" i="18"/>
  <c r="AD137" i="18"/>
  <c r="Y142" i="18"/>
  <c r="Z142" i="18" s="1"/>
  <c r="A143" i="29"/>
  <c r="B142" i="29"/>
  <c r="C142" i="29" s="1"/>
  <c r="G141" i="29"/>
  <c r="F141" i="29"/>
  <c r="F142" i="28"/>
  <c r="G142" i="28"/>
  <c r="B143" i="28"/>
  <c r="C143" i="28" s="1"/>
  <c r="A144" i="28"/>
  <c r="B143" i="27"/>
  <c r="C143" i="27" s="1"/>
  <c r="A144" i="27"/>
  <c r="F142" i="27"/>
  <c r="G142" i="27"/>
  <c r="G139" i="26"/>
  <c r="B141" i="26"/>
  <c r="C141" i="26" s="1"/>
  <c r="A142" i="26"/>
  <c r="F140" i="26"/>
  <c r="G140" i="26"/>
  <c r="F140" i="19"/>
  <c r="G140" i="19"/>
  <c r="B141" i="19"/>
  <c r="C141" i="19" s="1"/>
  <c r="A142" i="19"/>
  <c r="AK142" i="18"/>
  <c r="AJ143" i="18"/>
  <c r="BM143" i="18" s="1"/>
  <c r="X143" i="18"/>
  <c r="R145" i="18"/>
  <c r="S145" i="18" s="1"/>
  <c r="T145" i="18" s="1"/>
  <c r="U144" i="18"/>
  <c r="W144" i="18"/>
  <c r="AE136" i="18"/>
  <c r="AB139" i="18"/>
  <c r="G140" i="24"/>
  <c r="F140" i="24"/>
  <c r="G139" i="24"/>
  <c r="F139" i="24"/>
  <c r="B141" i="24"/>
  <c r="C141" i="24" s="1"/>
  <c r="A142" i="24"/>
  <c r="D139" i="16"/>
  <c r="F139" i="16"/>
  <c r="G139" i="16"/>
  <c r="E139" i="16"/>
  <c r="B141" i="16"/>
  <c r="C141" i="16" s="1"/>
  <c r="A142" i="16"/>
  <c r="D140" i="16"/>
  <c r="F140" i="16"/>
  <c r="E140" i="16"/>
  <c r="G140" i="16"/>
  <c r="A142" i="14"/>
  <c r="B141" i="14"/>
  <c r="C141" i="14" s="1"/>
  <c r="D139" i="14"/>
  <c r="F139" i="14"/>
  <c r="E139" i="14"/>
  <c r="G139" i="14"/>
  <c r="G140" i="14"/>
  <c r="E140" i="14"/>
  <c r="F140" i="14"/>
  <c r="D140" i="14"/>
  <c r="G141" i="15"/>
  <c r="F141" i="15"/>
  <c r="A143" i="15"/>
  <c r="B142" i="15"/>
  <c r="C142" i="15" s="1"/>
  <c r="A142" i="7"/>
  <c r="H142" i="7" s="1"/>
  <c r="B141" i="7"/>
  <c r="C141" i="7" s="1"/>
  <c r="C144" i="18"/>
  <c r="B144" i="18"/>
  <c r="A145" i="18"/>
  <c r="R228" i="31" l="1"/>
  <c r="Q229" i="31"/>
  <c r="E199" i="33"/>
  <c r="D199" i="33"/>
  <c r="G199" i="33"/>
  <c r="F199" i="33"/>
  <c r="G199" i="31"/>
  <c r="F199" i="31"/>
  <c r="E199" i="31"/>
  <c r="D199" i="31"/>
  <c r="B203" i="32"/>
  <c r="C203" i="32" s="1"/>
  <c r="H203" i="32"/>
  <c r="A204" i="32"/>
  <c r="B200" i="33"/>
  <c r="C200" i="33" s="1"/>
  <c r="A201" i="33"/>
  <c r="H200" i="33"/>
  <c r="F202" i="32"/>
  <c r="G202" i="32"/>
  <c r="E202" i="32"/>
  <c r="D202" i="32"/>
  <c r="H200" i="31"/>
  <c r="B200" i="31"/>
  <c r="C200" i="31" s="1"/>
  <c r="A201" i="31"/>
  <c r="AD138" i="18"/>
  <c r="AE137" i="18"/>
  <c r="E141" i="7"/>
  <c r="F141" i="7"/>
  <c r="G141" i="7"/>
  <c r="D141" i="7"/>
  <c r="Y143" i="18"/>
  <c r="Z143" i="18" s="1"/>
  <c r="AA142" i="18"/>
  <c r="X144" i="18"/>
  <c r="H140" i="16"/>
  <c r="H139" i="16"/>
  <c r="H140" i="14"/>
  <c r="H139" i="14"/>
  <c r="A144" i="29"/>
  <c r="B143" i="29"/>
  <c r="C143" i="29" s="1"/>
  <c r="G142" i="29"/>
  <c r="F142" i="29"/>
  <c r="B144" i="28"/>
  <c r="C144" i="28" s="1"/>
  <c r="A145" i="28"/>
  <c r="F143" i="28"/>
  <c r="G143" i="28"/>
  <c r="F143" i="27"/>
  <c r="G143" i="27"/>
  <c r="B144" i="27"/>
  <c r="C144" i="27" s="1"/>
  <c r="A145" i="27"/>
  <c r="F141" i="26"/>
  <c r="G141" i="26"/>
  <c r="B142" i="26"/>
  <c r="C142" i="26" s="1"/>
  <c r="A143" i="26"/>
  <c r="F141" i="19"/>
  <c r="G141" i="19"/>
  <c r="B142" i="19"/>
  <c r="C142" i="19" s="1"/>
  <c r="A143" i="19"/>
  <c r="AK143" i="18"/>
  <c r="AJ144" i="18"/>
  <c r="BM144" i="18" s="1"/>
  <c r="AC139" i="18"/>
  <c r="AF136" i="18"/>
  <c r="R146" i="18"/>
  <c r="S146" i="18" s="1"/>
  <c r="T146" i="18" s="1"/>
  <c r="U145" i="18"/>
  <c r="W145" i="18"/>
  <c r="AB140" i="18"/>
  <c r="G141" i="24"/>
  <c r="F141" i="24"/>
  <c r="B142" i="24"/>
  <c r="C142" i="24" s="1"/>
  <c r="A143" i="24"/>
  <c r="B142" i="16"/>
  <c r="C142" i="16" s="1"/>
  <c r="A143" i="16"/>
  <c r="D141" i="16"/>
  <c r="F141" i="16"/>
  <c r="G141" i="16"/>
  <c r="E141" i="16"/>
  <c r="A143" i="14"/>
  <c r="B142" i="14"/>
  <c r="C142" i="14" s="1"/>
  <c r="D141" i="14"/>
  <c r="F141" i="14"/>
  <c r="E141" i="14"/>
  <c r="G141" i="14"/>
  <c r="B143" i="15"/>
  <c r="C143" i="15" s="1"/>
  <c r="A144" i="15"/>
  <c r="G142" i="15"/>
  <c r="F142" i="15"/>
  <c r="B142" i="7"/>
  <c r="C142" i="7" s="1"/>
  <c r="A143" i="7"/>
  <c r="H143" i="7" s="1"/>
  <c r="A146" i="18"/>
  <c r="C145" i="18"/>
  <c r="B145" i="18"/>
  <c r="R229" i="31" l="1"/>
  <c r="Q230" i="31"/>
  <c r="AE138" i="18"/>
  <c r="AF137" i="18"/>
  <c r="AF138" i="18" s="1"/>
  <c r="B201" i="33"/>
  <c r="C201" i="33" s="1"/>
  <c r="H201" i="33"/>
  <c r="A202" i="33"/>
  <c r="G200" i="31"/>
  <c r="F200" i="31"/>
  <c r="E200" i="31"/>
  <c r="D200" i="31"/>
  <c r="E200" i="33"/>
  <c r="D200" i="33"/>
  <c r="G200" i="33"/>
  <c r="F200" i="33"/>
  <c r="B201" i="31"/>
  <c r="C201" i="31" s="1"/>
  <c r="H201" i="31"/>
  <c r="A202" i="31"/>
  <c r="H204" i="32"/>
  <c r="B204" i="32"/>
  <c r="C204" i="32" s="1"/>
  <c r="A205" i="32"/>
  <c r="G203" i="32"/>
  <c r="F203" i="32"/>
  <c r="E203" i="32"/>
  <c r="D203" i="32"/>
  <c r="Y144" i="18"/>
  <c r="Z144" i="18" s="1"/>
  <c r="AA143" i="18"/>
  <c r="E142" i="7"/>
  <c r="G142" i="7"/>
  <c r="F142" i="7"/>
  <c r="D142" i="7"/>
  <c r="X145" i="18"/>
  <c r="H141" i="16"/>
  <c r="H141" i="14"/>
  <c r="A145" i="29"/>
  <c r="B144" i="29"/>
  <c r="C144" i="29" s="1"/>
  <c r="G143" i="29"/>
  <c r="F143" i="29"/>
  <c r="F144" i="28"/>
  <c r="G144" i="28"/>
  <c r="B145" i="28"/>
  <c r="C145" i="28" s="1"/>
  <c r="A146" i="28"/>
  <c r="F144" i="27"/>
  <c r="G144" i="27"/>
  <c r="B145" i="27"/>
  <c r="C145" i="27" s="1"/>
  <c r="A146" i="27"/>
  <c r="F142" i="26"/>
  <c r="G142" i="26"/>
  <c r="B143" i="26"/>
  <c r="C143" i="26" s="1"/>
  <c r="A144" i="26"/>
  <c r="B143" i="19"/>
  <c r="C143" i="19" s="1"/>
  <c r="A144" i="19"/>
  <c r="F142" i="19"/>
  <c r="G142" i="19"/>
  <c r="AJ145" i="18"/>
  <c r="BM145" i="18" s="1"/>
  <c r="AK144" i="18"/>
  <c r="R147" i="18"/>
  <c r="S147" i="18" s="1"/>
  <c r="T147" i="18" s="1"/>
  <c r="U146" i="18"/>
  <c r="W146" i="18"/>
  <c r="AG136" i="18"/>
  <c r="AG137" i="18" s="1"/>
  <c r="AC140" i="18"/>
  <c r="AB141" i="18"/>
  <c r="AD139" i="18"/>
  <c r="F142" i="24"/>
  <c r="G142" i="24"/>
  <c r="B143" i="24"/>
  <c r="C143" i="24" s="1"/>
  <c r="A144" i="24"/>
  <c r="B143" i="16"/>
  <c r="C143" i="16" s="1"/>
  <c r="A144" i="16"/>
  <c r="F142" i="16"/>
  <c r="D142" i="16"/>
  <c r="E142" i="16"/>
  <c r="G142" i="16"/>
  <c r="A144" i="14"/>
  <c r="B143" i="14"/>
  <c r="C143" i="14" s="1"/>
  <c r="G142" i="14"/>
  <c r="E142" i="14"/>
  <c r="F142" i="14"/>
  <c r="D142" i="14"/>
  <c r="F143" i="15"/>
  <c r="G143" i="15"/>
  <c r="A145" i="15"/>
  <c r="B144" i="15"/>
  <c r="C144" i="15" s="1"/>
  <c r="A144" i="7"/>
  <c r="H144" i="7" s="1"/>
  <c r="B143" i="7"/>
  <c r="C143" i="7" s="1"/>
  <c r="C146" i="18"/>
  <c r="B146" i="18"/>
  <c r="A147" i="18"/>
  <c r="R230" i="31" l="1"/>
  <c r="Q231" i="31"/>
  <c r="Y145" i="18"/>
  <c r="Z145" i="18" s="1"/>
  <c r="AA144" i="18"/>
  <c r="E201" i="31"/>
  <c r="G201" i="31"/>
  <c r="F201" i="31"/>
  <c r="D201" i="31"/>
  <c r="A203" i="31"/>
  <c r="H202" i="31"/>
  <c r="B202" i="31"/>
  <c r="C202" i="31" s="1"/>
  <c r="B202" i="33"/>
  <c r="C202" i="33" s="1"/>
  <c r="A203" i="33"/>
  <c r="H202" i="33"/>
  <c r="F204" i="32"/>
  <c r="G204" i="32"/>
  <c r="E204" i="32"/>
  <c r="D204" i="32"/>
  <c r="B205" i="32"/>
  <c r="C205" i="32" s="1"/>
  <c r="A206" i="32"/>
  <c r="H205" i="32"/>
  <c r="E201" i="33"/>
  <c r="D201" i="33"/>
  <c r="G201" i="33"/>
  <c r="F201" i="33"/>
  <c r="D143" i="7"/>
  <c r="E143" i="7"/>
  <c r="G143" i="7"/>
  <c r="F143" i="7"/>
  <c r="X146" i="18"/>
  <c r="Y146" i="18" s="1"/>
  <c r="H142" i="16"/>
  <c r="H142" i="14"/>
  <c r="A146" i="29"/>
  <c r="B145" i="29"/>
  <c r="C145" i="29" s="1"/>
  <c r="G144" i="29"/>
  <c r="F144" i="29"/>
  <c r="F145" i="28"/>
  <c r="G145" i="28"/>
  <c r="B146" i="28"/>
  <c r="C146" i="28" s="1"/>
  <c r="A147" i="28"/>
  <c r="B146" i="27"/>
  <c r="C146" i="27" s="1"/>
  <c r="A147" i="27"/>
  <c r="F145" i="27"/>
  <c r="G145" i="27"/>
  <c r="F143" i="26"/>
  <c r="G143" i="26"/>
  <c r="B144" i="26"/>
  <c r="C144" i="26" s="1"/>
  <c r="A145" i="26"/>
  <c r="G143" i="19"/>
  <c r="F143" i="19"/>
  <c r="B144" i="19"/>
  <c r="C144" i="19" s="1"/>
  <c r="A145" i="19"/>
  <c r="AK145" i="18"/>
  <c r="AJ146" i="18"/>
  <c r="BM146" i="18" s="1"/>
  <c r="AC141" i="18"/>
  <c r="AH136" i="18"/>
  <c r="AH137" i="18" s="1"/>
  <c r="R148" i="18"/>
  <c r="S148" i="18" s="1"/>
  <c r="T148" i="18" s="1"/>
  <c r="U147" i="18"/>
  <c r="W147" i="18"/>
  <c r="AG138" i="18"/>
  <c r="AE139" i="18"/>
  <c r="AD140" i="18"/>
  <c r="AB142" i="18"/>
  <c r="G143" i="24"/>
  <c r="F143" i="24"/>
  <c r="B144" i="24"/>
  <c r="C144" i="24" s="1"/>
  <c r="A145" i="24"/>
  <c r="B144" i="16"/>
  <c r="C144" i="16" s="1"/>
  <c r="A145" i="16"/>
  <c r="G143" i="16"/>
  <c r="E143" i="16"/>
  <c r="F143" i="16"/>
  <c r="D143" i="16"/>
  <c r="A145" i="14"/>
  <c r="B144" i="14"/>
  <c r="C144" i="14" s="1"/>
  <c r="D143" i="14"/>
  <c r="F143" i="14"/>
  <c r="E143" i="14"/>
  <c r="G143" i="14"/>
  <c r="G144" i="15"/>
  <c r="F144" i="15"/>
  <c r="B145" i="15"/>
  <c r="C145" i="15" s="1"/>
  <c r="A146" i="15"/>
  <c r="B144" i="7"/>
  <c r="C144" i="7" s="1"/>
  <c r="A145" i="7"/>
  <c r="H145" i="7" s="1"/>
  <c r="A148" i="18"/>
  <c r="C147" i="18"/>
  <c r="B147" i="18"/>
  <c r="R231" i="31" l="1"/>
  <c r="Q232" i="31"/>
  <c r="Z146" i="18"/>
  <c r="AA146" i="18" s="1"/>
  <c r="AA145" i="18"/>
  <c r="A207" i="32"/>
  <c r="B206" i="32"/>
  <c r="C206" i="32" s="1"/>
  <c r="H206" i="32"/>
  <c r="G202" i="31"/>
  <c r="E202" i="31"/>
  <c r="D202" i="31"/>
  <c r="F202" i="31"/>
  <c r="A204" i="31"/>
  <c r="B203" i="31"/>
  <c r="C203" i="31" s="1"/>
  <c r="H203" i="31"/>
  <c r="G205" i="32"/>
  <c r="F205" i="32"/>
  <c r="E205" i="32"/>
  <c r="D205" i="32"/>
  <c r="E202" i="33"/>
  <c r="D202" i="33"/>
  <c r="G202" i="33"/>
  <c r="F202" i="33"/>
  <c r="B203" i="33"/>
  <c r="C203" i="33" s="1"/>
  <c r="H203" i="33"/>
  <c r="A204" i="33"/>
  <c r="AE140" i="18"/>
  <c r="X147" i="18"/>
  <c r="Y147" i="18" s="1"/>
  <c r="Z147" i="18" s="1"/>
  <c r="G144" i="7"/>
  <c r="E144" i="7"/>
  <c r="D144" i="7"/>
  <c r="F144" i="7"/>
  <c r="H143" i="16"/>
  <c r="H143" i="14"/>
  <c r="A147" i="29"/>
  <c r="B146" i="29"/>
  <c r="C146" i="29" s="1"/>
  <c r="G145" i="29"/>
  <c r="F145" i="29"/>
  <c r="B147" i="28"/>
  <c r="C147" i="28" s="1"/>
  <c r="A148" i="28"/>
  <c r="F146" i="28"/>
  <c r="G146" i="28"/>
  <c r="F146" i="27"/>
  <c r="G146" i="27"/>
  <c r="B147" i="27"/>
  <c r="C147" i="27" s="1"/>
  <c r="A148" i="27"/>
  <c r="B145" i="26"/>
  <c r="C145" i="26" s="1"/>
  <c r="A146" i="26"/>
  <c r="F144" i="26"/>
  <c r="G144" i="26"/>
  <c r="B145" i="19"/>
  <c r="C145" i="19" s="1"/>
  <c r="A146" i="19"/>
  <c r="G144" i="19"/>
  <c r="F144" i="19"/>
  <c r="AJ147" i="18"/>
  <c r="BM147" i="18" s="1"/>
  <c r="AK146" i="18"/>
  <c r="AF139" i="18"/>
  <c r="U148" i="18"/>
  <c r="W148" i="18"/>
  <c r="R149" i="18"/>
  <c r="S149" i="18" s="1"/>
  <c r="T149" i="18" s="1"/>
  <c r="AH138" i="18"/>
  <c r="AD141" i="18"/>
  <c r="AB143" i="18"/>
  <c r="AB144" i="18" s="1"/>
  <c r="AC142" i="18"/>
  <c r="G144" i="24"/>
  <c r="F144" i="24"/>
  <c r="B145" i="24"/>
  <c r="C145" i="24" s="1"/>
  <c r="A146" i="24"/>
  <c r="B145" i="16"/>
  <c r="C145" i="16" s="1"/>
  <c r="A146" i="16"/>
  <c r="E144" i="16"/>
  <c r="G144" i="16"/>
  <c r="D144" i="16"/>
  <c r="F144" i="16"/>
  <c r="A146" i="14"/>
  <c r="B145" i="14"/>
  <c r="C145" i="14" s="1"/>
  <c r="G144" i="14"/>
  <c r="E144" i="14"/>
  <c r="F144" i="14"/>
  <c r="D144" i="14"/>
  <c r="F145" i="15"/>
  <c r="G145" i="15"/>
  <c r="A147" i="15"/>
  <c r="B146" i="15"/>
  <c r="C146" i="15" s="1"/>
  <c r="A146" i="7"/>
  <c r="H146" i="7" s="1"/>
  <c r="B145" i="7"/>
  <c r="C145" i="7" s="1"/>
  <c r="C148" i="18"/>
  <c r="B148" i="18"/>
  <c r="A149" i="18"/>
  <c r="R232" i="31" l="1"/>
  <c r="Q233" i="31"/>
  <c r="X148" i="18"/>
  <c r="Y148" i="18" s="1"/>
  <c r="Z148" i="18" s="1"/>
  <c r="AF140" i="18"/>
  <c r="H204" i="31"/>
  <c r="A205" i="31"/>
  <c r="B204" i="31"/>
  <c r="C204" i="31" s="1"/>
  <c r="B204" i="33"/>
  <c r="C204" i="33" s="1"/>
  <c r="A205" i="33"/>
  <c r="H204" i="33"/>
  <c r="E203" i="33"/>
  <c r="D203" i="33"/>
  <c r="G203" i="33"/>
  <c r="F203" i="33"/>
  <c r="F206" i="32"/>
  <c r="E206" i="32"/>
  <c r="D206" i="32"/>
  <c r="G206" i="32"/>
  <c r="G203" i="31"/>
  <c r="F203" i="31"/>
  <c r="E203" i="31"/>
  <c r="D203" i="31"/>
  <c r="A208" i="32"/>
  <c r="B207" i="32"/>
  <c r="C207" i="32" s="1"/>
  <c r="H207" i="32"/>
  <c r="AD142" i="18"/>
  <c r="D145" i="7"/>
  <c r="E145" i="7"/>
  <c r="F145" i="7"/>
  <c r="G145" i="7"/>
  <c r="H144" i="16"/>
  <c r="H144" i="14"/>
  <c r="A148" i="29"/>
  <c r="B147" i="29"/>
  <c r="C147" i="29" s="1"/>
  <c r="G146" i="29"/>
  <c r="F146" i="29"/>
  <c r="F147" i="28"/>
  <c r="G147" i="28"/>
  <c r="B148" i="28"/>
  <c r="C148" i="28" s="1"/>
  <c r="A149" i="28"/>
  <c r="F147" i="27"/>
  <c r="G147" i="27"/>
  <c r="B148" i="27"/>
  <c r="C148" i="27" s="1"/>
  <c r="A149" i="27"/>
  <c r="F145" i="26"/>
  <c r="G145" i="26"/>
  <c r="B146" i="26"/>
  <c r="C146" i="26" s="1"/>
  <c r="A147" i="26"/>
  <c r="G145" i="19"/>
  <c r="F145" i="19"/>
  <c r="B146" i="19"/>
  <c r="C146" i="19" s="1"/>
  <c r="A147" i="19"/>
  <c r="AK147" i="18"/>
  <c r="AJ148" i="18"/>
  <c r="BM148" i="18" s="1"/>
  <c r="AC143" i="18"/>
  <c r="R150" i="18"/>
  <c r="S150" i="18" s="1"/>
  <c r="T150" i="18" s="1"/>
  <c r="W149" i="18"/>
  <c r="X149" i="18" s="1"/>
  <c r="U149" i="18"/>
  <c r="AB145" i="18"/>
  <c r="AA147" i="18"/>
  <c r="AE141" i="18"/>
  <c r="AG139" i="18"/>
  <c r="AG140" i="18" s="1"/>
  <c r="G145" i="24"/>
  <c r="F145" i="24"/>
  <c r="B146" i="24"/>
  <c r="C146" i="24" s="1"/>
  <c r="A147" i="24"/>
  <c r="B146" i="16"/>
  <c r="C146" i="16" s="1"/>
  <c r="A147" i="16"/>
  <c r="G145" i="16"/>
  <c r="E145" i="16"/>
  <c r="F145" i="16"/>
  <c r="D145" i="16"/>
  <c r="A147" i="14"/>
  <c r="B146" i="14"/>
  <c r="C146" i="14" s="1"/>
  <c r="D145" i="14"/>
  <c r="F145" i="14"/>
  <c r="E145" i="14"/>
  <c r="G145" i="14"/>
  <c r="A148" i="15"/>
  <c r="B147" i="15"/>
  <c r="C147" i="15" s="1"/>
  <c r="G146" i="15"/>
  <c r="F146" i="15"/>
  <c r="B146" i="7"/>
  <c r="C146" i="7" s="1"/>
  <c r="A147" i="7"/>
  <c r="H147" i="7" s="1"/>
  <c r="A150" i="18"/>
  <c r="C149" i="18"/>
  <c r="B149" i="18"/>
  <c r="R233" i="31" l="1"/>
  <c r="Q234" i="31"/>
  <c r="AD143" i="18"/>
  <c r="G207" i="32"/>
  <c r="D207" i="32"/>
  <c r="F207" i="32"/>
  <c r="E207" i="32"/>
  <c r="B205" i="33"/>
  <c r="C205" i="33" s="1"/>
  <c r="H205" i="33"/>
  <c r="A206" i="33"/>
  <c r="E204" i="31"/>
  <c r="D204" i="31"/>
  <c r="G204" i="31"/>
  <c r="F204" i="31"/>
  <c r="B205" i="31"/>
  <c r="C205" i="31" s="1"/>
  <c r="A206" i="31"/>
  <c r="H205" i="31"/>
  <c r="E204" i="33"/>
  <c r="D204" i="33"/>
  <c r="G204" i="33"/>
  <c r="F204" i="33"/>
  <c r="B208" i="32"/>
  <c r="C208" i="32" s="1"/>
  <c r="A209" i="32"/>
  <c r="H208" i="32"/>
  <c r="D146" i="7"/>
  <c r="F146" i="7"/>
  <c r="G146" i="7"/>
  <c r="E146" i="7"/>
  <c r="H145" i="16"/>
  <c r="H145" i="14"/>
  <c r="A149" i="29"/>
  <c r="B148" i="29"/>
  <c r="C148" i="29" s="1"/>
  <c r="G147" i="29"/>
  <c r="F147" i="29"/>
  <c r="F148" i="28"/>
  <c r="G148" i="28"/>
  <c r="B149" i="28"/>
  <c r="C149" i="28" s="1"/>
  <c r="A150" i="28"/>
  <c r="B149" i="27"/>
  <c r="C149" i="27" s="1"/>
  <c r="A150" i="27"/>
  <c r="F148" i="27"/>
  <c r="G148" i="27"/>
  <c r="F146" i="26"/>
  <c r="G146" i="26"/>
  <c r="B147" i="26"/>
  <c r="C147" i="26" s="1"/>
  <c r="A148" i="26"/>
  <c r="F146" i="19"/>
  <c r="G146" i="19"/>
  <c r="B147" i="19"/>
  <c r="C147" i="19" s="1"/>
  <c r="A148" i="19"/>
  <c r="AK148" i="18"/>
  <c r="AJ149" i="18"/>
  <c r="BM149" i="18" s="1"/>
  <c r="Y149" i="18"/>
  <c r="Z149" i="18" s="1"/>
  <c r="AA148" i="18"/>
  <c r="AC144" i="18"/>
  <c r="AD144" i="18" s="1"/>
  <c r="AB146" i="18"/>
  <c r="AB147" i="18" s="1"/>
  <c r="U150" i="18"/>
  <c r="W150" i="18"/>
  <c r="X150" i="18" s="1"/>
  <c r="R151" i="18"/>
  <c r="S151" i="18" s="1"/>
  <c r="T151" i="18" s="1"/>
  <c r="AH139" i="18"/>
  <c r="AH140" i="18" s="1"/>
  <c r="AF141" i="18"/>
  <c r="AE142" i="18"/>
  <c r="G146" i="24"/>
  <c r="F146" i="24"/>
  <c r="B147" i="24"/>
  <c r="C147" i="24" s="1"/>
  <c r="A148" i="24"/>
  <c r="B147" i="16"/>
  <c r="C147" i="16" s="1"/>
  <c r="A148" i="16"/>
  <c r="F146" i="16"/>
  <c r="E146" i="16"/>
  <c r="D146" i="16"/>
  <c r="G146" i="16"/>
  <c r="A148" i="14"/>
  <c r="B147" i="14"/>
  <c r="C147" i="14" s="1"/>
  <c r="E146" i="14"/>
  <c r="F146" i="14"/>
  <c r="D146" i="14"/>
  <c r="G146" i="14"/>
  <c r="A149" i="15"/>
  <c r="B148" i="15"/>
  <c r="C148" i="15" s="1"/>
  <c r="G147" i="15"/>
  <c r="F147" i="15"/>
  <c r="A148" i="7"/>
  <c r="H148" i="7" s="1"/>
  <c r="B147" i="7"/>
  <c r="C147" i="7" s="1"/>
  <c r="C150" i="18"/>
  <c r="B150" i="18"/>
  <c r="A151" i="18"/>
  <c r="R234" i="31" l="1"/>
  <c r="Q235" i="31"/>
  <c r="B206" i="33"/>
  <c r="C206" i="33" s="1"/>
  <c r="A207" i="33"/>
  <c r="H206" i="33"/>
  <c r="E205" i="33"/>
  <c r="D205" i="33"/>
  <c r="G205" i="33"/>
  <c r="F205" i="33"/>
  <c r="A210" i="32"/>
  <c r="B209" i="32"/>
  <c r="C209" i="32" s="1"/>
  <c r="H209" i="32"/>
  <c r="E205" i="31"/>
  <c r="D205" i="31"/>
  <c r="G205" i="31"/>
  <c r="F205" i="31"/>
  <c r="A207" i="31"/>
  <c r="B206" i="31"/>
  <c r="C206" i="31" s="1"/>
  <c r="H206" i="31"/>
  <c r="F208" i="32"/>
  <c r="D208" i="32"/>
  <c r="G208" i="32"/>
  <c r="E208" i="32"/>
  <c r="F147" i="7"/>
  <c r="D147" i="7"/>
  <c r="E147" i="7"/>
  <c r="G147" i="7"/>
  <c r="H146" i="16"/>
  <c r="H146" i="14"/>
  <c r="AA149" i="18"/>
  <c r="AC145" i="18"/>
  <c r="AC146" i="18" s="1"/>
  <c r="AC147" i="18" s="1"/>
  <c r="A150" i="29"/>
  <c r="B149" i="29"/>
  <c r="C149" i="29" s="1"/>
  <c r="G148" i="29"/>
  <c r="F148" i="29"/>
  <c r="B150" i="28"/>
  <c r="C150" i="28" s="1"/>
  <c r="A151" i="28"/>
  <c r="F149" i="28"/>
  <c r="G149" i="28"/>
  <c r="F149" i="27"/>
  <c r="G149" i="27"/>
  <c r="B150" i="27"/>
  <c r="C150" i="27" s="1"/>
  <c r="A151" i="27"/>
  <c r="B148" i="26"/>
  <c r="C148" i="26" s="1"/>
  <c r="A149" i="26"/>
  <c r="F147" i="26"/>
  <c r="G147" i="26"/>
  <c r="G147" i="19"/>
  <c r="F147" i="19"/>
  <c r="B148" i="19"/>
  <c r="C148" i="19" s="1"/>
  <c r="A149" i="19"/>
  <c r="AK149" i="18"/>
  <c r="AJ150" i="18"/>
  <c r="BM150" i="18" s="1"/>
  <c r="Y150" i="18"/>
  <c r="AF142" i="18"/>
  <c r="AE143" i="18"/>
  <c r="AG141" i="18"/>
  <c r="U151" i="18"/>
  <c r="W151" i="18"/>
  <c r="R152" i="18"/>
  <c r="S152" i="18" s="1"/>
  <c r="T152" i="18" s="1"/>
  <c r="AB148" i="18"/>
  <c r="G147" i="24"/>
  <c r="F147" i="24"/>
  <c r="B148" i="24"/>
  <c r="C148" i="24" s="1"/>
  <c r="A149" i="24"/>
  <c r="B148" i="16"/>
  <c r="C148" i="16" s="1"/>
  <c r="A149" i="16"/>
  <c r="G147" i="16"/>
  <c r="E147" i="16"/>
  <c r="F147" i="16"/>
  <c r="D147" i="16"/>
  <c r="A149" i="14"/>
  <c r="B148" i="14"/>
  <c r="C148" i="14" s="1"/>
  <c r="G147" i="14"/>
  <c r="E147" i="14"/>
  <c r="F147" i="14"/>
  <c r="D147" i="14"/>
  <c r="B149" i="15"/>
  <c r="C149" i="15" s="1"/>
  <c r="A150" i="15"/>
  <c r="F148" i="15"/>
  <c r="G148" i="15"/>
  <c r="A149" i="7"/>
  <c r="H149" i="7" s="1"/>
  <c r="B148" i="7"/>
  <c r="C148" i="7" s="1"/>
  <c r="A152" i="18"/>
  <c r="C151" i="18"/>
  <c r="B151" i="18"/>
  <c r="R235" i="31" l="1"/>
  <c r="Q236" i="31"/>
  <c r="B210" i="32"/>
  <c r="C210" i="32" s="1"/>
  <c r="A211" i="32"/>
  <c r="H210" i="32"/>
  <c r="G206" i="31"/>
  <c r="E206" i="31"/>
  <c r="D206" i="31"/>
  <c r="F206" i="31"/>
  <c r="B207" i="33"/>
  <c r="C207" i="33" s="1"/>
  <c r="H207" i="33"/>
  <c r="A208" i="33"/>
  <c r="A208" i="31"/>
  <c r="B207" i="31"/>
  <c r="C207" i="31" s="1"/>
  <c r="H207" i="31"/>
  <c r="G209" i="32"/>
  <c r="E209" i="32"/>
  <c r="D209" i="32"/>
  <c r="F209" i="32"/>
  <c r="E206" i="33"/>
  <c r="D206" i="33"/>
  <c r="G206" i="33"/>
  <c r="F206" i="33"/>
  <c r="D148" i="7"/>
  <c r="E148" i="7"/>
  <c r="F148" i="7"/>
  <c r="G148" i="7"/>
  <c r="AD145" i="18"/>
  <c r="AD146" i="18" s="1"/>
  <c r="AD147" i="18" s="1"/>
  <c r="H147" i="16"/>
  <c r="H147" i="14"/>
  <c r="A151" i="29"/>
  <c r="B150" i="29"/>
  <c r="C150" i="29" s="1"/>
  <c r="G149" i="29"/>
  <c r="F149" i="29"/>
  <c r="F150" i="28"/>
  <c r="G150" i="28"/>
  <c r="B151" i="28"/>
  <c r="C151" i="28" s="1"/>
  <c r="A152" i="28"/>
  <c r="F150" i="27"/>
  <c r="G150" i="27"/>
  <c r="B151" i="27"/>
  <c r="C151" i="27" s="1"/>
  <c r="A152" i="27"/>
  <c r="F148" i="26"/>
  <c r="G148" i="26"/>
  <c r="B149" i="26"/>
  <c r="C149" i="26" s="1"/>
  <c r="A150" i="26"/>
  <c r="B149" i="19"/>
  <c r="C149" i="19" s="1"/>
  <c r="A150" i="19"/>
  <c r="G148" i="19"/>
  <c r="F148" i="19"/>
  <c r="AC148" i="18"/>
  <c r="AK150" i="18"/>
  <c r="AJ151" i="18"/>
  <c r="BM151" i="18" s="1"/>
  <c r="U152" i="18"/>
  <c r="W152" i="18"/>
  <c r="R153" i="18"/>
  <c r="S153" i="18" s="1"/>
  <c r="T153" i="18" s="1"/>
  <c r="AF143" i="18"/>
  <c r="AB149" i="18"/>
  <c r="AH141" i="18"/>
  <c r="X151" i="18"/>
  <c r="Y151" i="18" s="1"/>
  <c r="AG142" i="18"/>
  <c r="Z150" i="18"/>
  <c r="AE144" i="18"/>
  <c r="B149" i="24"/>
  <c r="C149" i="24" s="1"/>
  <c r="A150" i="24"/>
  <c r="G148" i="24"/>
  <c r="F148" i="24"/>
  <c r="B149" i="16"/>
  <c r="C149" i="16" s="1"/>
  <c r="A150" i="16"/>
  <c r="G148" i="16"/>
  <c r="E148" i="16"/>
  <c r="F148" i="16"/>
  <c r="D148" i="16"/>
  <c r="G148" i="14"/>
  <c r="E148" i="14"/>
  <c r="F148" i="14"/>
  <c r="D148" i="14"/>
  <c r="A150" i="14"/>
  <c r="B149" i="14"/>
  <c r="C149" i="14" s="1"/>
  <c r="F149" i="15"/>
  <c r="G149" i="15"/>
  <c r="A151" i="15"/>
  <c r="B150" i="15"/>
  <c r="C150" i="15" s="1"/>
  <c r="A150" i="7"/>
  <c r="H150" i="7" s="1"/>
  <c r="B149" i="7"/>
  <c r="C149" i="7" s="1"/>
  <c r="C152" i="18"/>
  <c r="B152" i="18"/>
  <c r="A153" i="18"/>
  <c r="R236" i="31" l="1"/>
  <c r="Q237" i="31"/>
  <c r="G207" i="31"/>
  <c r="F207" i="31"/>
  <c r="E207" i="31"/>
  <c r="D207" i="31"/>
  <c r="E207" i="33"/>
  <c r="D207" i="33"/>
  <c r="G207" i="33"/>
  <c r="F207" i="33"/>
  <c r="B208" i="33"/>
  <c r="C208" i="33" s="1"/>
  <c r="A209" i="33"/>
  <c r="H208" i="33"/>
  <c r="A212" i="32"/>
  <c r="B211" i="32"/>
  <c r="C211" i="32" s="1"/>
  <c r="H211" i="32"/>
  <c r="H208" i="31"/>
  <c r="A209" i="31"/>
  <c r="B208" i="31"/>
  <c r="C208" i="31" s="1"/>
  <c r="F210" i="32"/>
  <c r="E210" i="32"/>
  <c r="D210" i="32"/>
  <c r="G210" i="32"/>
  <c r="D149" i="7"/>
  <c r="E149" i="7"/>
  <c r="G149" i="7"/>
  <c r="F149" i="7"/>
  <c r="AC149" i="18"/>
  <c r="H148" i="16"/>
  <c r="H148" i="14"/>
  <c r="A152" i="29"/>
  <c r="B151" i="29"/>
  <c r="C151" i="29" s="1"/>
  <c r="G150" i="29"/>
  <c r="F150" i="29"/>
  <c r="F151" i="28"/>
  <c r="G151" i="28"/>
  <c r="B152" i="28"/>
  <c r="C152" i="28" s="1"/>
  <c r="A153" i="28"/>
  <c r="B152" i="27"/>
  <c r="C152" i="27" s="1"/>
  <c r="A153" i="27"/>
  <c r="F151" i="27"/>
  <c r="G151" i="27"/>
  <c r="F149" i="26"/>
  <c r="G149" i="26"/>
  <c r="B150" i="26"/>
  <c r="C150" i="26" s="1"/>
  <c r="A151" i="26"/>
  <c r="G149" i="19"/>
  <c r="F149" i="19"/>
  <c r="B150" i="19"/>
  <c r="C150" i="19" s="1"/>
  <c r="A151" i="19"/>
  <c r="AK151" i="18"/>
  <c r="AJ152" i="18"/>
  <c r="BM152" i="18" s="1"/>
  <c r="X152" i="18"/>
  <c r="Y152" i="18" s="1"/>
  <c r="AG143" i="18"/>
  <c r="AF144" i="18"/>
  <c r="AH142" i="18"/>
  <c r="W153" i="18"/>
  <c r="R154" i="18"/>
  <c r="S154" i="18" s="1"/>
  <c r="T154" i="18" s="1"/>
  <c r="U153" i="18"/>
  <c r="Z151" i="18"/>
  <c r="AE145" i="18"/>
  <c r="AA150" i="18"/>
  <c r="AD148" i="18"/>
  <c r="G149" i="24"/>
  <c r="F149" i="24"/>
  <c r="B150" i="24"/>
  <c r="C150" i="24" s="1"/>
  <c r="A151" i="24"/>
  <c r="B150" i="16"/>
  <c r="C150" i="16" s="1"/>
  <c r="A151" i="16"/>
  <c r="F149" i="16"/>
  <c r="D149" i="16"/>
  <c r="E149" i="16"/>
  <c r="G149" i="16"/>
  <c r="A151" i="14"/>
  <c r="B150" i="14"/>
  <c r="C150" i="14" s="1"/>
  <c r="E149" i="14"/>
  <c r="G149" i="14"/>
  <c r="D149" i="14"/>
  <c r="F149" i="14"/>
  <c r="A152" i="15"/>
  <c r="B151" i="15"/>
  <c r="C151" i="15" s="1"/>
  <c r="G150" i="15"/>
  <c r="F150" i="15"/>
  <c r="A151" i="7"/>
  <c r="H151" i="7" s="1"/>
  <c r="B150" i="7"/>
  <c r="C150" i="7" s="1"/>
  <c r="A154" i="18"/>
  <c r="C153" i="18"/>
  <c r="B153" i="18"/>
  <c r="R237" i="31" l="1"/>
  <c r="Q238" i="31"/>
  <c r="B209" i="31"/>
  <c r="C209" i="31" s="1"/>
  <c r="H209" i="31"/>
  <c r="A210" i="31"/>
  <c r="G211" i="32"/>
  <c r="E211" i="32"/>
  <c r="F211" i="32"/>
  <c r="D211" i="32"/>
  <c r="B212" i="32"/>
  <c r="C212" i="32" s="1"/>
  <c r="A213" i="32"/>
  <c r="H212" i="32"/>
  <c r="B209" i="33"/>
  <c r="C209" i="33" s="1"/>
  <c r="H209" i="33"/>
  <c r="A210" i="33"/>
  <c r="G208" i="31"/>
  <c r="F208" i="31"/>
  <c r="D208" i="31"/>
  <c r="E208" i="31"/>
  <c r="E208" i="33"/>
  <c r="D208" i="33"/>
  <c r="G208" i="33"/>
  <c r="F208" i="33"/>
  <c r="E150" i="7"/>
  <c r="F150" i="7"/>
  <c r="G150" i="7"/>
  <c r="D150" i="7"/>
  <c r="Z152" i="18"/>
  <c r="X153" i="18"/>
  <c r="Y153" i="18" s="1"/>
  <c r="AG144" i="18"/>
  <c r="AF145" i="18"/>
  <c r="AG145" i="18" s="1"/>
  <c r="H149" i="16"/>
  <c r="H149" i="14"/>
  <c r="A153" i="29"/>
  <c r="B152" i="29"/>
  <c r="C152" i="29" s="1"/>
  <c r="G151" i="29"/>
  <c r="F151" i="29"/>
  <c r="B153" i="28"/>
  <c r="C153" i="28" s="1"/>
  <c r="A154" i="28"/>
  <c r="F152" i="28"/>
  <c r="G152" i="28"/>
  <c r="F152" i="27"/>
  <c r="G152" i="27"/>
  <c r="B153" i="27"/>
  <c r="C153" i="27" s="1"/>
  <c r="A154" i="27"/>
  <c r="B151" i="26"/>
  <c r="C151" i="26" s="1"/>
  <c r="A152" i="26"/>
  <c r="F150" i="26"/>
  <c r="G150" i="26"/>
  <c r="F150" i="19"/>
  <c r="G150" i="19"/>
  <c r="B151" i="19"/>
  <c r="C151" i="19" s="1"/>
  <c r="A152" i="19"/>
  <c r="AK152" i="18"/>
  <c r="AJ153" i="18"/>
  <c r="BM153" i="18" s="1"/>
  <c r="AA151" i="18"/>
  <c r="U154" i="18"/>
  <c r="W154" i="18"/>
  <c r="R155" i="18"/>
  <c r="S155" i="18" s="1"/>
  <c r="T155" i="18" s="1"/>
  <c r="AB150" i="18"/>
  <c r="AD149" i="18"/>
  <c r="AH143" i="18"/>
  <c r="AE146" i="18"/>
  <c r="G150" i="24"/>
  <c r="F150" i="24"/>
  <c r="B151" i="24"/>
  <c r="C151" i="24" s="1"/>
  <c r="A152" i="24"/>
  <c r="E150" i="16"/>
  <c r="G150" i="16"/>
  <c r="D150" i="16"/>
  <c r="F150" i="16"/>
  <c r="B151" i="16"/>
  <c r="C151" i="16" s="1"/>
  <c r="A152" i="16"/>
  <c r="A152" i="14"/>
  <c r="B151" i="14"/>
  <c r="C151" i="14" s="1"/>
  <c r="F150" i="14"/>
  <c r="D150" i="14"/>
  <c r="G150" i="14"/>
  <c r="E150" i="14"/>
  <c r="A153" i="15"/>
  <c r="B152" i="15"/>
  <c r="C152" i="15" s="1"/>
  <c r="G151" i="15"/>
  <c r="F151" i="15"/>
  <c r="A152" i="7"/>
  <c r="H152" i="7" s="1"/>
  <c r="B151" i="7"/>
  <c r="C151" i="7" s="1"/>
  <c r="C154" i="18"/>
  <c r="B154" i="18"/>
  <c r="A155" i="18"/>
  <c r="R238" i="31" l="1"/>
  <c r="Q239" i="31"/>
  <c r="B210" i="33"/>
  <c r="C210" i="33" s="1"/>
  <c r="A211" i="33"/>
  <c r="H210" i="33"/>
  <c r="A211" i="31"/>
  <c r="H210" i="31"/>
  <c r="B210" i="31"/>
  <c r="C210" i="31" s="1"/>
  <c r="F212" i="32"/>
  <c r="G212" i="32"/>
  <c r="E212" i="32"/>
  <c r="D212" i="32"/>
  <c r="E209" i="33"/>
  <c r="D209" i="33"/>
  <c r="G209" i="33"/>
  <c r="F209" i="33"/>
  <c r="B213" i="32"/>
  <c r="C213" i="32" s="1"/>
  <c r="H213" i="32"/>
  <c r="A214" i="32"/>
  <c r="E209" i="31"/>
  <c r="G209" i="31"/>
  <c r="F209" i="31"/>
  <c r="D209" i="31"/>
  <c r="AH144" i="18"/>
  <c r="AH145" i="18" s="1"/>
  <c r="E151" i="7"/>
  <c r="D151" i="7"/>
  <c r="G151" i="7"/>
  <c r="F151" i="7"/>
  <c r="Z153" i="18"/>
  <c r="AB151" i="18"/>
  <c r="H150" i="16"/>
  <c r="H150" i="14"/>
  <c r="AA152" i="18"/>
  <c r="A154" i="29"/>
  <c r="B153" i="29"/>
  <c r="C153" i="29" s="1"/>
  <c r="G152" i="29"/>
  <c r="F152" i="29"/>
  <c r="F153" i="28"/>
  <c r="G153" i="28"/>
  <c r="B154" i="28"/>
  <c r="C154" i="28" s="1"/>
  <c r="A155" i="28"/>
  <c r="F153" i="27"/>
  <c r="G153" i="27"/>
  <c r="B154" i="27"/>
  <c r="C154" i="27" s="1"/>
  <c r="A155" i="27"/>
  <c r="F151" i="26"/>
  <c r="G151" i="26"/>
  <c r="B152" i="26"/>
  <c r="C152" i="26" s="1"/>
  <c r="A153" i="26"/>
  <c r="G151" i="19"/>
  <c r="F151" i="19"/>
  <c r="B152" i="19"/>
  <c r="C152" i="19" s="1"/>
  <c r="A153" i="19"/>
  <c r="AJ154" i="18"/>
  <c r="BM154" i="18" s="1"/>
  <c r="AK153" i="18"/>
  <c r="AF146" i="18"/>
  <c r="AE147" i="18"/>
  <c r="AC150" i="18"/>
  <c r="R156" i="18"/>
  <c r="S156" i="18" s="1"/>
  <c r="T156" i="18" s="1"/>
  <c r="U155" i="18"/>
  <c r="W155" i="18"/>
  <c r="X154" i="18"/>
  <c r="Y154" i="18" s="1"/>
  <c r="G151" i="24"/>
  <c r="F151" i="24"/>
  <c r="B152" i="24"/>
  <c r="C152" i="24" s="1"/>
  <c r="A153" i="24"/>
  <c r="B152" i="16"/>
  <c r="C152" i="16" s="1"/>
  <c r="A153" i="16"/>
  <c r="G151" i="16"/>
  <c r="E151" i="16"/>
  <c r="F151" i="16"/>
  <c r="D151" i="16"/>
  <c r="A153" i="14"/>
  <c r="B152" i="14"/>
  <c r="C152" i="14" s="1"/>
  <c r="E151" i="14"/>
  <c r="G151" i="14"/>
  <c r="D151" i="14"/>
  <c r="F151" i="14"/>
  <c r="A154" i="15"/>
  <c r="B153" i="15"/>
  <c r="C153" i="15" s="1"/>
  <c r="G152" i="15"/>
  <c r="F152" i="15"/>
  <c r="B152" i="7"/>
  <c r="C152" i="7" s="1"/>
  <c r="A153" i="7"/>
  <c r="H153" i="7" s="1"/>
  <c r="A156" i="18"/>
  <c r="C155" i="18"/>
  <c r="B155" i="18"/>
  <c r="R239" i="31" l="1"/>
  <c r="Q240" i="31"/>
  <c r="G213" i="32"/>
  <c r="E213" i="32"/>
  <c r="F213" i="32"/>
  <c r="D213" i="32"/>
  <c r="G210" i="31"/>
  <c r="E210" i="31"/>
  <c r="D210" i="31"/>
  <c r="F210" i="31"/>
  <c r="B211" i="33"/>
  <c r="C211" i="33" s="1"/>
  <c r="A212" i="33"/>
  <c r="H211" i="33"/>
  <c r="H211" i="31"/>
  <c r="A212" i="31"/>
  <c r="B211" i="31"/>
  <c r="C211" i="31" s="1"/>
  <c r="B214" i="32"/>
  <c r="C214" i="32" s="1"/>
  <c r="H214" i="32"/>
  <c r="A215" i="32"/>
  <c r="F210" i="33"/>
  <c r="E210" i="33"/>
  <c r="D210" i="33"/>
  <c r="G210" i="33"/>
  <c r="AC151" i="18"/>
  <c r="F152" i="7"/>
  <c r="E152" i="7"/>
  <c r="D152" i="7"/>
  <c r="G152" i="7"/>
  <c r="AA153" i="18"/>
  <c r="AB152" i="18"/>
  <c r="H151" i="16"/>
  <c r="H151" i="14"/>
  <c r="AD150" i="18"/>
  <c r="AF147" i="18"/>
  <c r="A155" i="29"/>
  <c r="B154" i="29"/>
  <c r="C154" i="29" s="1"/>
  <c r="G153" i="29"/>
  <c r="F153" i="29"/>
  <c r="F154" i="28"/>
  <c r="G154" i="28"/>
  <c r="B155" i="28"/>
  <c r="C155" i="28" s="1"/>
  <c r="A156" i="28"/>
  <c r="B155" i="27"/>
  <c r="C155" i="27" s="1"/>
  <c r="A156" i="27"/>
  <c r="F154" i="27"/>
  <c r="G154" i="27"/>
  <c r="F152" i="26"/>
  <c r="G152" i="26"/>
  <c r="B153" i="26"/>
  <c r="C153" i="26" s="1"/>
  <c r="A154" i="26"/>
  <c r="F152" i="19"/>
  <c r="G152" i="19"/>
  <c r="B153" i="19"/>
  <c r="C153" i="19" s="1"/>
  <c r="A154" i="19"/>
  <c r="AK154" i="18"/>
  <c r="AJ155" i="18"/>
  <c r="BM155" i="18" s="1"/>
  <c r="AE148" i="18"/>
  <c r="AE149" i="18" s="1"/>
  <c r="X155" i="18"/>
  <c r="Y155" i="18" s="1"/>
  <c r="Z154" i="18"/>
  <c r="W156" i="18"/>
  <c r="R157" i="18"/>
  <c r="S157" i="18" s="1"/>
  <c r="T157" i="18" s="1"/>
  <c r="U156" i="18"/>
  <c r="AG146" i="18"/>
  <c r="G152" i="24"/>
  <c r="F152" i="24"/>
  <c r="B153" i="24"/>
  <c r="C153" i="24" s="1"/>
  <c r="A154" i="24"/>
  <c r="B153" i="16"/>
  <c r="C153" i="16" s="1"/>
  <c r="A154" i="16"/>
  <c r="G152" i="16"/>
  <c r="E152" i="16"/>
  <c r="F152" i="16"/>
  <c r="D152" i="16"/>
  <c r="A154" i="14"/>
  <c r="B153" i="14"/>
  <c r="C153" i="14" s="1"/>
  <c r="G152" i="14"/>
  <c r="E152" i="14"/>
  <c r="F152" i="14"/>
  <c r="D152" i="14"/>
  <c r="A155" i="15"/>
  <c r="B154" i="15"/>
  <c r="C154" i="15" s="1"/>
  <c r="F153" i="15"/>
  <c r="G153" i="15"/>
  <c r="A154" i="7"/>
  <c r="H154" i="7" s="1"/>
  <c r="B153" i="7"/>
  <c r="C153" i="7" s="1"/>
  <c r="C156" i="18"/>
  <c r="B156" i="18"/>
  <c r="A157" i="18"/>
  <c r="R240" i="31" l="1"/>
  <c r="Q241" i="31"/>
  <c r="AD151" i="18"/>
  <c r="AC152" i="18"/>
  <c r="G214" i="32"/>
  <c r="F214" i="32"/>
  <c r="D214" i="32"/>
  <c r="E214" i="32"/>
  <c r="G211" i="31"/>
  <c r="F211" i="31"/>
  <c r="E211" i="31"/>
  <c r="D211" i="31"/>
  <c r="B212" i="31"/>
  <c r="C212" i="31" s="1"/>
  <c r="H212" i="31"/>
  <c r="A213" i="31"/>
  <c r="B212" i="33"/>
  <c r="C212" i="33" s="1"/>
  <c r="A213" i="33"/>
  <c r="H212" i="33"/>
  <c r="B215" i="32"/>
  <c r="C215" i="32" s="1"/>
  <c r="A216" i="32"/>
  <c r="H215" i="32"/>
  <c r="G211" i="33"/>
  <c r="F211" i="33"/>
  <c r="E211" i="33"/>
  <c r="D211" i="33"/>
  <c r="AB153" i="18"/>
  <c r="D153" i="7"/>
  <c r="F153" i="7"/>
  <c r="E153" i="7"/>
  <c r="G153" i="7"/>
  <c r="H152" i="16"/>
  <c r="H152" i="14"/>
  <c r="X156" i="18"/>
  <c r="Y156" i="18" s="1"/>
  <c r="AF148" i="18"/>
  <c r="AF149" i="18" s="1"/>
  <c r="A156" i="29"/>
  <c r="B155" i="29"/>
  <c r="C155" i="29" s="1"/>
  <c r="G154" i="29"/>
  <c r="F154" i="29"/>
  <c r="B156" i="28"/>
  <c r="C156" i="28" s="1"/>
  <c r="A157" i="28"/>
  <c r="F155" i="28"/>
  <c r="G155" i="28"/>
  <c r="F155" i="27"/>
  <c r="G155" i="27"/>
  <c r="B156" i="27"/>
  <c r="C156" i="27" s="1"/>
  <c r="A157" i="27"/>
  <c r="B154" i="26"/>
  <c r="C154" i="26" s="1"/>
  <c r="A155" i="26"/>
  <c r="F153" i="26"/>
  <c r="G153" i="26"/>
  <c r="G153" i="19"/>
  <c r="F153" i="19"/>
  <c r="B154" i="19"/>
  <c r="C154" i="19" s="1"/>
  <c r="A155" i="19"/>
  <c r="AJ156" i="18"/>
  <c r="BM156" i="18" s="1"/>
  <c r="AK155" i="18"/>
  <c r="AH146" i="18"/>
  <c r="R158" i="18"/>
  <c r="S158" i="18" s="1"/>
  <c r="T158" i="18" s="1"/>
  <c r="U157" i="18"/>
  <c r="W157" i="18"/>
  <c r="AE150" i="18"/>
  <c r="AG147" i="18"/>
  <c r="Z155" i="18"/>
  <c r="AA154" i="18"/>
  <c r="G153" i="24"/>
  <c r="F153" i="24"/>
  <c r="B154" i="24"/>
  <c r="C154" i="24" s="1"/>
  <c r="A155" i="24"/>
  <c r="B154" i="16"/>
  <c r="C154" i="16" s="1"/>
  <c r="A155" i="16"/>
  <c r="G153" i="16"/>
  <c r="E153" i="16"/>
  <c r="F153" i="16"/>
  <c r="D153" i="16"/>
  <c r="A155" i="14"/>
  <c r="B154" i="14"/>
  <c r="C154" i="14" s="1"/>
  <c r="D153" i="14"/>
  <c r="F153" i="14"/>
  <c r="E153" i="14"/>
  <c r="G153" i="14"/>
  <c r="F154" i="15"/>
  <c r="G154" i="15"/>
  <c r="A156" i="15"/>
  <c r="B155" i="15"/>
  <c r="C155" i="15" s="1"/>
  <c r="B154" i="7"/>
  <c r="C154" i="7" s="1"/>
  <c r="A155" i="7"/>
  <c r="H155" i="7" s="1"/>
  <c r="A158" i="18"/>
  <c r="C157" i="18"/>
  <c r="B157" i="18"/>
  <c r="R241" i="31" l="1"/>
  <c r="Q242" i="31"/>
  <c r="AE151" i="18"/>
  <c r="AD152" i="18"/>
  <c r="AC153" i="18"/>
  <c r="AD153" i="18" s="1"/>
  <c r="AB154" i="18"/>
  <c r="B216" i="32"/>
  <c r="C216" i="32" s="1"/>
  <c r="A217" i="32"/>
  <c r="H216" i="32"/>
  <c r="D215" i="32"/>
  <c r="G215" i="32"/>
  <c r="E215" i="32"/>
  <c r="F215" i="32"/>
  <c r="B213" i="33"/>
  <c r="C213" i="33" s="1"/>
  <c r="A214" i="33"/>
  <c r="H213" i="33"/>
  <c r="G212" i="33"/>
  <c r="F212" i="33"/>
  <c r="E212" i="33"/>
  <c r="D212" i="33"/>
  <c r="B213" i="31"/>
  <c r="C213" i="31" s="1"/>
  <c r="A214" i="31"/>
  <c r="H213" i="31"/>
  <c r="G212" i="31"/>
  <c r="E212" i="31"/>
  <c r="D212" i="31"/>
  <c r="F212" i="31"/>
  <c r="E154" i="7"/>
  <c r="F154" i="7"/>
  <c r="D154" i="7"/>
  <c r="G154" i="7"/>
  <c r="Z156" i="18"/>
  <c r="AG148" i="18"/>
  <c r="AG149" i="18" s="1"/>
  <c r="H153" i="16"/>
  <c r="H153" i="14"/>
  <c r="AH147" i="18"/>
  <c r="X157" i="18"/>
  <c r="Y157" i="18" s="1"/>
  <c r="A157" i="29"/>
  <c r="B156" i="29"/>
  <c r="C156" i="29" s="1"/>
  <c r="G155" i="29"/>
  <c r="F155" i="29"/>
  <c r="F156" i="28"/>
  <c r="G156" i="28"/>
  <c r="B157" i="28"/>
  <c r="C157" i="28" s="1"/>
  <c r="A158" i="28"/>
  <c r="F156" i="27"/>
  <c r="G156" i="27"/>
  <c r="B157" i="27"/>
  <c r="C157" i="27" s="1"/>
  <c r="A158" i="27"/>
  <c r="F154" i="26"/>
  <c r="G154" i="26"/>
  <c r="B155" i="26"/>
  <c r="C155" i="26" s="1"/>
  <c r="A156" i="26"/>
  <c r="B155" i="19"/>
  <c r="C155" i="19" s="1"/>
  <c r="A156" i="19"/>
  <c r="G154" i="19"/>
  <c r="F154" i="19"/>
  <c r="AK156" i="18"/>
  <c r="AJ157" i="18"/>
  <c r="BM157" i="18" s="1"/>
  <c r="AA155" i="18"/>
  <c r="R159" i="18"/>
  <c r="S159" i="18" s="1"/>
  <c r="T159" i="18" s="1"/>
  <c r="U158" i="18"/>
  <c r="W158" i="18"/>
  <c r="AF150" i="18"/>
  <c r="AE152" i="18"/>
  <c r="G154" i="24"/>
  <c r="F154" i="24"/>
  <c r="B155" i="24"/>
  <c r="C155" i="24" s="1"/>
  <c r="A156" i="24"/>
  <c r="B155" i="16"/>
  <c r="C155" i="16" s="1"/>
  <c r="A156" i="16"/>
  <c r="G154" i="16"/>
  <c r="E154" i="16"/>
  <c r="F154" i="16"/>
  <c r="D154" i="16"/>
  <c r="A156" i="14"/>
  <c r="B155" i="14"/>
  <c r="C155" i="14" s="1"/>
  <c r="E154" i="14"/>
  <c r="G154" i="14"/>
  <c r="D154" i="14"/>
  <c r="F154" i="14"/>
  <c r="A157" i="15"/>
  <c r="B156" i="15"/>
  <c r="C156" i="15" s="1"/>
  <c r="F155" i="15"/>
  <c r="G155" i="15"/>
  <c r="A156" i="7"/>
  <c r="H156" i="7" s="1"/>
  <c r="B155" i="7"/>
  <c r="C155" i="7" s="1"/>
  <c r="C158" i="18"/>
  <c r="B158" i="18"/>
  <c r="A159" i="18"/>
  <c r="R242" i="31" l="1"/>
  <c r="Q243" i="31"/>
  <c r="R243" i="31" s="1"/>
  <c r="AC154" i="18"/>
  <c r="AD154" i="18" s="1"/>
  <c r="A215" i="31"/>
  <c r="B214" i="31"/>
  <c r="C214" i="31" s="1"/>
  <c r="H214" i="31"/>
  <c r="G213" i="33"/>
  <c r="F213" i="33"/>
  <c r="E213" i="33"/>
  <c r="D213" i="33"/>
  <c r="B217" i="32"/>
  <c r="C217" i="32" s="1"/>
  <c r="H217" i="32"/>
  <c r="A218" i="32"/>
  <c r="E213" i="31"/>
  <c r="D213" i="31"/>
  <c r="G213" i="31"/>
  <c r="F213" i="31"/>
  <c r="B214" i="33"/>
  <c r="C214" i="33" s="1"/>
  <c r="A215" i="33"/>
  <c r="H214" i="33"/>
  <c r="G216" i="32"/>
  <c r="F216" i="32"/>
  <c r="E216" i="32"/>
  <c r="D216" i="32"/>
  <c r="AH148" i="18"/>
  <c r="AH149" i="18" s="1"/>
  <c r="D155" i="7"/>
  <c r="F155" i="7"/>
  <c r="E155" i="7"/>
  <c r="G155" i="7"/>
  <c r="H154" i="16"/>
  <c r="H154" i="14"/>
  <c r="X158" i="18"/>
  <c r="Y158" i="18" s="1"/>
  <c r="AG150" i="18"/>
  <c r="Z157" i="18"/>
  <c r="A158" i="29"/>
  <c r="B157" i="29"/>
  <c r="C157" i="29" s="1"/>
  <c r="G156" i="29"/>
  <c r="F156" i="29"/>
  <c r="F157" i="28"/>
  <c r="G157" i="28"/>
  <c r="B158" i="28"/>
  <c r="C158" i="28" s="1"/>
  <c r="A159" i="28"/>
  <c r="B158" i="27"/>
  <c r="C158" i="27" s="1"/>
  <c r="A159" i="27"/>
  <c r="F157" i="27"/>
  <c r="G157" i="27"/>
  <c r="F155" i="26"/>
  <c r="G155" i="26"/>
  <c r="B156" i="26"/>
  <c r="C156" i="26" s="1"/>
  <c r="A157" i="26"/>
  <c r="G155" i="19"/>
  <c r="F155" i="19"/>
  <c r="B156" i="19"/>
  <c r="C156" i="19" s="1"/>
  <c r="A157" i="19"/>
  <c r="AJ158" i="18"/>
  <c r="BM158" i="18" s="1"/>
  <c r="AK157" i="18"/>
  <c r="R160" i="18"/>
  <c r="S160" i="18" s="1"/>
  <c r="T160" i="18" s="1"/>
  <c r="U159" i="18"/>
  <c r="W159" i="18"/>
  <c r="AB155" i="18"/>
  <c r="AF151" i="18"/>
  <c r="AE153" i="18"/>
  <c r="AA156" i="18"/>
  <c r="G155" i="24"/>
  <c r="F155" i="24"/>
  <c r="B156" i="24"/>
  <c r="C156" i="24" s="1"/>
  <c r="A157" i="24"/>
  <c r="B156" i="16"/>
  <c r="C156" i="16" s="1"/>
  <c r="A157" i="16"/>
  <c r="D155" i="16"/>
  <c r="F155" i="16"/>
  <c r="G155" i="16"/>
  <c r="E155" i="16"/>
  <c r="A157" i="14"/>
  <c r="B156" i="14"/>
  <c r="C156" i="14" s="1"/>
  <c r="D155" i="14"/>
  <c r="F155" i="14"/>
  <c r="E155" i="14"/>
  <c r="G155" i="14"/>
  <c r="A158" i="15"/>
  <c r="B157" i="15"/>
  <c r="C157" i="15" s="1"/>
  <c r="F156" i="15"/>
  <c r="G156" i="15"/>
  <c r="A157" i="7"/>
  <c r="H157" i="7" s="1"/>
  <c r="B156" i="7"/>
  <c r="C156" i="7" s="1"/>
  <c r="A160" i="18"/>
  <c r="C159" i="18"/>
  <c r="B159" i="18"/>
  <c r="E217" i="32" l="1"/>
  <c r="G217" i="32"/>
  <c r="F217" i="32"/>
  <c r="D217" i="32"/>
  <c r="D214" i="33"/>
  <c r="G214" i="33"/>
  <c r="F214" i="33"/>
  <c r="E214" i="33"/>
  <c r="B215" i="33"/>
  <c r="C215" i="33" s="1"/>
  <c r="A216" i="33"/>
  <c r="H215" i="33"/>
  <c r="H218" i="32"/>
  <c r="A219" i="32"/>
  <c r="B218" i="32"/>
  <c r="C218" i="32" s="1"/>
  <c r="G214" i="31"/>
  <c r="F214" i="31"/>
  <c r="E214" i="31"/>
  <c r="D214" i="31"/>
  <c r="H215" i="31"/>
  <c r="A216" i="31"/>
  <c r="B215" i="31"/>
  <c r="C215" i="31" s="1"/>
  <c r="G156" i="7"/>
  <c r="D156" i="7"/>
  <c r="E156" i="7"/>
  <c r="F156" i="7"/>
  <c r="X159" i="18"/>
  <c r="Y159" i="18" s="1"/>
  <c r="AH150" i="18"/>
  <c r="Z158" i="18"/>
  <c r="H155" i="16"/>
  <c r="H155" i="14"/>
  <c r="A159" i="29"/>
  <c r="B158" i="29"/>
  <c r="C158" i="29" s="1"/>
  <c r="G157" i="29"/>
  <c r="F157" i="29"/>
  <c r="B159" i="28"/>
  <c r="C159" i="28" s="1"/>
  <c r="A160" i="28"/>
  <c r="F158" i="28"/>
  <c r="G158" i="28"/>
  <c r="F158" i="27"/>
  <c r="G158" i="27"/>
  <c r="B159" i="27"/>
  <c r="C159" i="27" s="1"/>
  <c r="A160" i="27"/>
  <c r="F156" i="26"/>
  <c r="G156" i="26"/>
  <c r="B157" i="26"/>
  <c r="C157" i="26" s="1"/>
  <c r="A158" i="26"/>
  <c r="F156" i="19"/>
  <c r="G156" i="19"/>
  <c r="B157" i="19"/>
  <c r="C157" i="19" s="1"/>
  <c r="A158" i="19"/>
  <c r="AK158" i="18"/>
  <c r="AJ159" i="18"/>
  <c r="BM159" i="18" s="1"/>
  <c r="AC155" i="18"/>
  <c r="AD155" i="18" s="1"/>
  <c r="AE154" i="18"/>
  <c r="AA157" i="18"/>
  <c r="AG151" i="18"/>
  <c r="W160" i="18"/>
  <c r="R161" i="18"/>
  <c r="S161" i="18" s="1"/>
  <c r="T161" i="18" s="1"/>
  <c r="U160" i="18"/>
  <c r="AB156" i="18"/>
  <c r="AF152" i="18"/>
  <c r="G156" i="24"/>
  <c r="F156" i="24"/>
  <c r="B157" i="24"/>
  <c r="C157" i="24" s="1"/>
  <c r="A158" i="24"/>
  <c r="B157" i="16"/>
  <c r="C157" i="16" s="1"/>
  <c r="A158" i="16"/>
  <c r="G156" i="16"/>
  <c r="E156" i="16"/>
  <c r="F156" i="16"/>
  <c r="D156" i="16"/>
  <c r="A158" i="14"/>
  <c r="B157" i="14"/>
  <c r="C157" i="14" s="1"/>
  <c r="E156" i="14"/>
  <c r="G156" i="14"/>
  <c r="D156" i="14"/>
  <c r="F156" i="14"/>
  <c r="A159" i="15"/>
  <c r="B158" i="15"/>
  <c r="C158" i="15" s="1"/>
  <c r="F157" i="15"/>
  <c r="G157" i="15"/>
  <c r="A158" i="7"/>
  <c r="H158" i="7" s="1"/>
  <c r="B157" i="7"/>
  <c r="C157" i="7" s="1"/>
  <c r="C160" i="18"/>
  <c r="B160" i="18"/>
  <c r="A161" i="18"/>
  <c r="X160" i="18" l="1"/>
  <c r="Y160" i="18" s="1"/>
  <c r="G215" i="31"/>
  <c r="F215" i="31"/>
  <c r="D215" i="31"/>
  <c r="E215" i="31"/>
  <c r="B219" i="32"/>
  <c r="C219" i="32" s="1"/>
  <c r="H219" i="32"/>
  <c r="A220" i="32"/>
  <c r="B216" i="31"/>
  <c r="C216" i="31" s="1"/>
  <c r="H216" i="31"/>
  <c r="A217" i="31"/>
  <c r="G218" i="32"/>
  <c r="F218" i="32"/>
  <c r="E218" i="32"/>
  <c r="D218" i="32"/>
  <c r="B216" i="33"/>
  <c r="C216" i="33" s="1"/>
  <c r="A217" i="33"/>
  <c r="H216" i="33"/>
  <c r="F215" i="33"/>
  <c r="E215" i="33"/>
  <c r="D215" i="33"/>
  <c r="G215" i="33"/>
  <c r="G157" i="7"/>
  <c r="E157" i="7"/>
  <c r="F157" i="7"/>
  <c r="D157" i="7"/>
  <c r="AA158" i="18"/>
  <c r="Z159" i="18"/>
  <c r="H156" i="16"/>
  <c r="H156" i="14"/>
  <c r="AC156" i="18"/>
  <c r="AD156" i="18" s="1"/>
  <c r="A160" i="29"/>
  <c r="B159" i="29"/>
  <c r="C159" i="29" s="1"/>
  <c r="G158" i="29"/>
  <c r="F158" i="29"/>
  <c r="F159" i="28"/>
  <c r="G159" i="28"/>
  <c r="B160" i="28"/>
  <c r="C160" i="28" s="1"/>
  <c r="A161" i="28"/>
  <c r="F159" i="27"/>
  <c r="G159" i="27"/>
  <c r="B160" i="27"/>
  <c r="C160" i="27" s="1"/>
  <c r="A161" i="27"/>
  <c r="B158" i="26"/>
  <c r="C158" i="26" s="1"/>
  <c r="A159" i="26"/>
  <c r="F157" i="26"/>
  <c r="G157" i="26"/>
  <c r="F157" i="19"/>
  <c r="G157" i="19"/>
  <c r="B158" i="19"/>
  <c r="C158" i="19" s="1"/>
  <c r="A159" i="19"/>
  <c r="AK159" i="18"/>
  <c r="AJ160" i="18"/>
  <c r="BM160" i="18" s="1"/>
  <c r="AG152" i="18"/>
  <c r="AB157" i="18"/>
  <c r="R162" i="18"/>
  <c r="S162" i="18" s="1"/>
  <c r="T162" i="18" s="1"/>
  <c r="U161" i="18"/>
  <c r="W161" i="18"/>
  <c r="X161" i="18" s="1"/>
  <c r="AH151" i="18"/>
  <c r="AE155" i="18"/>
  <c r="AF153" i="18"/>
  <c r="G157" i="24"/>
  <c r="F157" i="24"/>
  <c r="B158" i="24"/>
  <c r="C158" i="24" s="1"/>
  <c r="A159" i="24"/>
  <c r="B158" i="16"/>
  <c r="C158" i="16" s="1"/>
  <c r="A159" i="16"/>
  <c r="D157" i="16"/>
  <c r="F157" i="16"/>
  <c r="G157" i="16"/>
  <c r="E157" i="16"/>
  <c r="E157" i="14"/>
  <c r="G157" i="14"/>
  <c r="D157" i="14"/>
  <c r="F157" i="14"/>
  <c r="A159" i="14"/>
  <c r="B158" i="14"/>
  <c r="C158" i="14" s="1"/>
  <c r="A160" i="15"/>
  <c r="B159" i="15"/>
  <c r="C159" i="15" s="1"/>
  <c r="F158" i="15"/>
  <c r="G158" i="15"/>
  <c r="B158" i="7"/>
  <c r="C158" i="7" s="1"/>
  <c r="A159" i="7"/>
  <c r="H159" i="7" s="1"/>
  <c r="A162" i="18"/>
  <c r="C161" i="18"/>
  <c r="B161" i="18"/>
  <c r="AA159" i="18" l="1"/>
  <c r="D216" i="33"/>
  <c r="G216" i="33"/>
  <c r="F216" i="33"/>
  <c r="E216" i="33"/>
  <c r="F219" i="32"/>
  <c r="D219" i="32"/>
  <c r="G219" i="32"/>
  <c r="E219" i="32"/>
  <c r="F216" i="31"/>
  <c r="E216" i="31"/>
  <c r="D216" i="31"/>
  <c r="G216" i="31"/>
  <c r="B217" i="31"/>
  <c r="C217" i="31" s="1"/>
  <c r="H217" i="31"/>
  <c r="A218" i="31"/>
  <c r="B217" i="33"/>
  <c r="C217" i="33" s="1"/>
  <c r="A218" i="33"/>
  <c r="H217" i="33"/>
  <c r="H220" i="32"/>
  <c r="B220" i="32"/>
  <c r="C220" i="32" s="1"/>
  <c r="A221" i="32"/>
  <c r="F158" i="7"/>
  <c r="E158" i="7"/>
  <c r="G158" i="7"/>
  <c r="D158" i="7"/>
  <c r="Z160" i="18"/>
  <c r="AC157" i="18"/>
  <c r="AD157" i="18" s="1"/>
  <c r="AE157" i="18" s="1"/>
  <c r="Y161" i="18"/>
  <c r="H157" i="16"/>
  <c r="H157" i="14"/>
  <c r="AE156" i="18"/>
  <c r="AB158" i="18"/>
  <c r="AG153" i="18"/>
  <c r="A161" i="29"/>
  <c r="B160" i="29"/>
  <c r="C160" i="29" s="1"/>
  <c r="G159" i="29"/>
  <c r="F159" i="29"/>
  <c r="F160" i="28"/>
  <c r="G160" i="28"/>
  <c r="B161" i="28"/>
  <c r="C161" i="28" s="1"/>
  <c r="A162" i="28"/>
  <c r="B161" i="27"/>
  <c r="C161" i="27" s="1"/>
  <c r="A162" i="27"/>
  <c r="F160" i="27"/>
  <c r="G160" i="27"/>
  <c r="F158" i="26"/>
  <c r="G158" i="26"/>
  <c r="B159" i="26"/>
  <c r="C159" i="26" s="1"/>
  <c r="A160" i="26"/>
  <c r="B159" i="19"/>
  <c r="C159" i="19" s="1"/>
  <c r="A160" i="19"/>
  <c r="F158" i="19"/>
  <c r="G158" i="19"/>
  <c r="AJ161" i="18"/>
  <c r="BM161" i="18" s="1"/>
  <c r="AK160" i="18"/>
  <c r="AH152" i="18"/>
  <c r="W162" i="18"/>
  <c r="X162" i="18" s="1"/>
  <c r="R163" i="18"/>
  <c r="U162" i="18"/>
  <c r="AF154" i="18"/>
  <c r="G158" i="24"/>
  <c r="F158" i="24"/>
  <c r="B159" i="24"/>
  <c r="C159" i="24" s="1"/>
  <c r="A160" i="24"/>
  <c r="B159" i="16"/>
  <c r="C159" i="16" s="1"/>
  <c r="A160" i="16"/>
  <c r="F158" i="16"/>
  <c r="D158" i="16"/>
  <c r="G158" i="16"/>
  <c r="E158" i="16"/>
  <c r="A160" i="14"/>
  <c r="B159" i="14"/>
  <c r="C159" i="14" s="1"/>
  <c r="G158" i="14"/>
  <c r="E158" i="14"/>
  <c r="F158" i="14"/>
  <c r="D158" i="14"/>
  <c r="A161" i="15"/>
  <c r="B160" i="15"/>
  <c r="C160" i="15" s="1"/>
  <c r="F159" i="15"/>
  <c r="G159" i="15"/>
  <c r="A160" i="7"/>
  <c r="H160" i="7" s="1"/>
  <c r="B159" i="7"/>
  <c r="C159" i="7" s="1"/>
  <c r="C162" i="18"/>
  <c r="B162" i="18"/>
  <c r="A163" i="18"/>
  <c r="A164" i="18" s="1"/>
  <c r="AB159" i="18" l="1"/>
  <c r="AA160" i="18"/>
  <c r="A219" i="31"/>
  <c r="H218" i="31"/>
  <c r="B218" i="31"/>
  <c r="C218" i="31" s="1"/>
  <c r="E217" i="31"/>
  <c r="D217" i="31"/>
  <c r="G217" i="31"/>
  <c r="F217" i="31"/>
  <c r="D217" i="33"/>
  <c r="G217" i="33"/>
  <c r="F217" i="33"/>
  <c r="E217" i="33"/>
  <c r="B221" i="32"/>
  <c r="C221" i="32" s="1"/>
  <c r="A222" i="32"/>
  <c r="H221" i="32"/>
  <c r="G220" i="32"/>
  <c r="F220" i="32"/>
  <c r="D220" i="32"/>
  <c r="E220" i="32"/>
  <c r="B218" i="33"/>
  <c r="C218" i="33" s="1"/>
  <c r="A219" i="33"/>
  <c r="H218" i="33"/>
  <c r="Z161" i="18"/>
  <c r="AA161" i="18" s="1"/>
  <c r="E159" i="7"/>
  <c r="F159" i="7"/>
  <c r="G159" i="7"/>
  <c r="D159" i="7"/>
  <c r="AH153" i="18"/>
  <c r="H158" i="16"/>
  <c r="H158" i="14"/>
  <c r="AC158" i="18"/>
  <c r="AD158" i="18" s="1"/>
  <c r="S163" i="18"/>
  <c r="T163" i="18" s="1"/>
  <c r="R164" i="18"/>
  <c r="AG154" i="18"/>
  <c r="A162" i="29"/>
  <c r="B161" i="29"/>
  <c r="C161" i="29" s="1"/>
  <c r="G160" i="29"/>
  <c r="F160" i="29"/>
  <c r="B162" i="28"/>
  <c r="C162" i="28" s="1"/>
  <c r="A163" i="28"/>
  <c r="F161" i="28"/>
  <c r="G161" i="28"/>
  <c r="F161" i="27"/>
  <c r="G161" i="27"/>
  <c r="B162" i="27"/>
  <c r="C162" i="27" s="1"/>
  <c r="A163" i="27"/>
  <c r="B164" i="18"/>
  <c r="A165" i="18"/>
  <c r="Y162" i="18"/>
  <c r="B160" i="26"/>
  <c r="C160" i="26" s="1"/>
  <c r="A161" i="26"/>
  <c r="F159" i="26"/>
  <c r="G159" i="26"/>
  <c r="F159" i="19"/>
  <c r="G159" i="19"/>
  <c r="B160" i="19"/>
  <c r="C160" i="19" s="1"/>
  <c r="A161" i="19"/>
  <c r="AK161" i="18"/>
  <c r="AJ162" i="18"/>
  <c r="BM162" i="18" s="1"/>
  <c r="AF155" i="18"/>
  <c r="U163" i="18"/>
  <c r="W163" i="18"/>
  <c r="G159" i="24"/>
  <c r="F159" i="24"/>
  <c r="B160" i="24"/>
  <c r="C160" i="24" s="1"/>
  <c r="A161" i="24"/>
  <c r="B160" i="16"/>
  <c r="C160" i="16" s="1"/>
  <c r="A161" i="16"/>
  <c r="D159" i="16"/>
  <c r="F159" i="16"/>
  <c r="G159" i="16"/>
  <c r="E159" i="16"/>
  <c r="A161" i="14"/>
  <c r="B160" i="14"/>
  <c r="C160" i="14" s="1"/>
  <c r="F159" i="14"/>
  <c r="E159" i="14"/>
  <c r="G159" i="14"/>
  <c r="D159" i="14"/>
  <c r="A162" i="15"/>
  <c r="B161" i="15"/>
  <c r="C161" i="15" s="1"/>
  <c r="G160" i="15"/>
  <c r="F160" i="15"/>
  <c r="A161" i="7"/>
  <c r="H161" i="7" s="1"/>
  <c r="B160" i="7"/>
  <c r="C160" i="7" s="1"/>
  <c r="B163" i="18"/>
  <c r="C163" i="18"/>
  <c r="AB160" i="18" l="1"/>
  <c r="Z162" i="18"/>
  <c r="AC159" i="18"/>
  <c r="AD159" i="18" s="1"/>
  <c r="C164" i="18"/>
  <c r="D218" i="33"/>
  <c r="G218" i="33"/>
  <c r="F218" i="33"/>
  <c r="E218" i="33"/>
  <c r="G218" i="31"/>
  <c r="F218" i="31"/>
  <c r="E218" i="31"/>
  <c r="D218" i="31"/>
  <c r="F221" i="32"/>
  <c r="D221" i="32"/>
  <c r="G221" i="32"/>
  <c r="E221" i="32"/>
  <c r="B222" i="32"/>
  <c r="C222" i="32" s="1"/>
  <c r="A223" i="32"/>
  <c r="H222" i="32"/>
  <c r="B219" i="33"/>
  <c r="C219" i="33" s="1"/>
  <c r="A220" i="33"/>
  <c r="H219" i="33"/>
  <c r="H219" i="31"/>
  <c r="A220" i="31"/>
  <c r="B219" i="31"/>
  <c r="C219" i="31" s="1"/>
  <c r="AB161" i="18"/>
  <c r="AA162" i="18"/>
  <c r="AB162" i="18" s="1"/>
  <c r="AH154" i="18"/>
  <c r="D160" i="7"/>
  <c r="G160" i="7"/>
  <c r="E160" i="7"/>
  <c r="F160" i="7"/>
  <c r="H159" i="16"/>
  <c r="H159" i="14"/>
  <c r="R165" i="18"/>
  <c r="U164" i="18"/>
  <c r="S164" i="18"/>
  <c r="T164" i="18" s="1"/>
  <c r="W164" i="18"/>
  <c r="A163" i="29"/>
  <c r="B162" i="29"/>
  <c r="C162" i="29" s="1"/>
  <c r="G161" i="29"/>
  <c r="F161" i="29"/>
  <c r="F162" i="28"/>
  <c r="G162" i="28"/>
  <c r="B163" i="28"/>
  <c r="C163" i="28" s="1"/>
  <c r="A164" i="28"/>
  <c r="F162" i="27"/>
  <c r="G162" i="27"/>
  <c r="B163" i="27"/>
  <c r="C163" i="27" s="1"/>
  <c r="A164" i="27"/>
  <c r="A166" i="18"/>
  <c r="B165" i="18"/>
  <c r="X163" i="18"/>
  <c r="F160" i="26"/>
  <c r="G160" i="26"/>
  <c r="A162" i="26"/>
  <c r="B161" i="26"/>
  <c r="C161" i="26" s="1"/>
  <c r="B161" i="19"/>
  <c r="C161" i="19" s="1"/>
  <c r="A162" i="19"/>
  <c r="G160" i="19"/>
  <c r="F160" i="19"/>
  <c r="AJ163" i="18"/>
  <c r="BM163" i="18" s="1"/>
  <c r="AK162" i="18"/>
  <c r="AG155" i="18"/>
  <c r="AE158" i="18"/>
  <c r="AF156" i="18"/>
  <c r="G160" i="24"/>
  <c r="F160" i="24"/>
  <c r="B161" i="24"/>
  <c r="C161" i="24" s="1"/>
  <c r="A162" i="24"/>
  <c r="B161" i="16"/>
  <c r="C161" i="16" s="1"/>
  <c r="A162" i="16"/>
  <c r="F160" i="16"/>
  <c r="D160" i="16"/>
  <c r="G160" i="16"/>
  <c r="E160" i="16"/>
  <c r="A162" i="14"/>
  <c r="B161" i="14"/>
  <c r="C161" i="14" s="1"/>
  <c r="E160" i="14"/>
  <c r="G160" i="14"/>
  <c r="D160" i="14"/>
  <c r="F160" i="14"/>
  <c r="G161" i="15"/>
  <c r="F161" i="15"/>
  <c r="A163" i="15"/>
  <c r="B162" i="15"/>
  <c r="C162" i="15" s="1"/>
  <c r="A162" i="7"/>
  <c r="H162" i="7" s="1"/>
  <c r="B161" i="7"/>
  <c r="C161" i="7" s="1"/>
  <c r="AC160" i="18" l="1"/>
  <c r="AD160" i="18" s="1"/>
  <c r="C165" i="18"/>
  <c r="G219" i="31"/>
  <c r="F219" i="31"/>
  <c r="E219" i="31"/>
  <c r="D219" i="31"/>
  <c r="G222" i="32"/>
  <c r="F222" i="32"/>
  <c r="D222" i="32"/>
  <c r="E222" i="32"/>
  <c r="D219" i="33"/>
  <c r="G219" i="33"/>
  <c r="F219" i="33"/>
  <c r="E219" i="33"/>
  <c r="B223" i="32"/>
  <c r="C223" i="32" s="1"/>
  <c r="A224" i="32"/>
  <c r="H223" i="32"/>
  <c r="B220" i="31"/>
  <c r="C220" i="31" s="1"/>
  <c r="H220" i="31"/>
  <c r="A221" i="31"/>
  <c r="B220" i="33"/>
  <c r="C220" i="33" s="1"/>
  <c r="A221" i="33"/>
  <c r="H220" i="33"/>
  <c r="D161" i="7"/>
  <c r="F161" i="7"/>
  <c r="E161" i="7"/>
  <c r="G161" i="7"/>
  <c r="AE159" i="18"/>
  <c r="H160" i="16"/>
  <c r="H160" i="14"/>
  <c r="U165" i="18"/>
  <c r="R166" i="18"/>
  <c r="S165" i="18"/>
  <c r="T165" i="18" s="1"/>
  <c r="AK163" i="18"/>
  <c r="AJ164" i="18"/>
  <c r="BM164" i="18" s="1"/>
  <c r="X164" i="18"/>
  <c r="W165" i="18"/>
  <c r="A164" i="29"/>
  <c r="B163" i="29"/>
  <c r="C163" i="29" s="1"/>
  <c r="G162" i="29"/>
  <c r="F162" i="29"/>
  <c r="F163" i="28"/>
  <c r="G163" i="28"/>
  <c r="B164" i="28"/>
  <c r="C164" i="28" s="1"/>
  <c r="A165" i="28"/>
  <c r="B164" i="27"/>
  <c r="C164" i="27" s="1"/>
  <c r="A165" i="27"/>
  <c r="F163" i="27"/>
  <c r="G163" i="27"/>
  <c r="A167" i="18"/>
  <c r="B166" i="18"/>
  <c r="Y163" i="18"/>
  <c r="A163" i="26"/>
  <c r="B162" i="26"/>
  <c r="C162" i="26" s="1"/>
  <c r="F161" i="26"/>
  <c r="G161" i="26"/>
  <c r="G161" i="19"/>
  <c r="F161" i="19"/>
  <c r="B162" i="19"/>
  <c r="C162" i="19" s="1"/>
  <c r="A163" i="19"/>
  <c r="AH155" i="18"/>
  <c r="AG156" i="18"/>
  <c r="AF157" i="18"/>
  <c r="G161" i="24"/>
  <c r="F161" i="24"/>
  <c r="B162" i="24"/>
  <c r="C162" i="24" s="1"/>
  <c r="A163" i="24"/>
  <c r="E161" i="16"/>
  <c r="G161" i="16"/>
  <c r="D161" i="16"/>
  <c r="F161" i="16"/>
  <c r="B162" i="16"/>
  <c r="C162" i="16" s="1"/>
  <c r="A163" i="16"/>
  <c r="A163" i="14"/>
  <c r="B162" i="14"/>
  <c r="C162" i="14" s="1"/>
  <c r="G161" i="14"/>
  <c r="D161" i="14"/>
  <c r="E161" i="14"/>
  <c r="F161" i="14"/>
  <c r="B163" i="15"/>
  <c r="C163" i="15" s="1"/>
  <c r="A164" i="15"/>
  <c r="G162" i="15"/>
  <c r="F162" i="15"/>
  <c r="A163" i="7"/>
  <c r="H163" i="7" s="1"/>
  <c r="B162" i="7"/>
  <c r="C162" i="7" s="1"/>
  <c r="AC161" i="18" l="1"/>
  <c r="AE160" i="18"/>
  <c r="C166" i="18"/>
  <c r="G220" i="31"/>
  <c r="F220" i="31"/>
  <c r="E220" i="31"/>
  <c r="D220" i="31"/>
  <c r="B224" i="32"/>
  <c r="C224" i="32" s="1"/>
  <c r="H224" i="32"/>
  <c r="A225" i="32"/>
  <c r="D223" i="32"/>
  <c r="G223" i="32"/>
  <c r="F223" i="32"/>
  <c r="E223" i="32"/>
  <c r="B221" i="33"/>
  <c r="C221" i="33" s="1"/>
  <c r="A222" i="33"/>
  <c r="H221" i="33"/>
  <c r="B221" i="31"/>
  <c r="C221" i="31" s="1"/>
  <c r="A222" i="31"/>
  <c r="H221" i="31"/>
  <c r="D220" i="33"/>
  <c r="E220" i="33"/>
  <c r="G220" i="33"/>
  <c r="F220" i="33"/>
  <c r="G162" i="7"/>
  <c r="D162" i="7"/>
  <c r="E162" i="7"/>
  <c r="F162" i="7"/>
  <c r="AG157" i="18"/>
  <c r="H161" i="14"/>
  <c r="H161" i="16"/>
  <c r="R167" i="18"/>
  <c r="U166" i="18"/>
  <c r="S166" i="18"/>
  <c r="T166" i="18" s="1"/>
  <c r="AF158" i="18"/>
  <c r="AH156" i="18"/>
  <c r="AJ165" i="18"/>
  <c r="BM165" i="18" s="1"/>
  <c r="AK164" i="18"/>
  <c r="Y164" i="18"/>
  <c r="X165" i="18"/>
  <c r="W166" i="18"/>
  <c r="A165" i="29"/>
  <c r="B164" i="29"/>
  <c r="C164" i="29" s="1"/>
  <c r="G163" i="29"/>
  <c r="F163" i="29"/>
  <c r="A166" i="28"/>
  <c r="B165" i="28"/>
  <c r="C165" i="28" s="1"/>
  <c r="F164" i="28"/>
  <c r="G164" i="28"/>
  <c r="F164" i="27"/>
  <c r="G164" i="27"/>
  <c r="A166" i="27"/>
  <c r="B165" i="27"/>
  <c r="C165" i="27" s="1"/>
  <c r="A168" i="18"/>
  <c r="B167" i="18"/>
  <c r="Z163" i="18"/>
  <c r="A164" i="26"/>
  <c r="B163" i="26"/>
  <c r="C163" i="26" s="1"/>
  <c r="G162" i="26"/>
  <c r="F162" i="26"/>
  <c r="G162" i="19"/>
  <c r="F162" i="19"/>
  <c r="B163" i="19"/>
  <c r="C163" i="19" s="1"/>
  <c r="A164" i="19"/>
  <c r="AC162" i="18"/>
  <c r="AD161" i="18"/>
  <c r="AE161" i="18" s="1"/>
  <c r="G162" i="24"/>
  <c r="F162" i="24"/>
  <c r="B163" i="24"/>
  <c r="C163" i="24" s="1"/>
  <c r="A164" i="24"/>
  <c r="E162" i="16"/>
  <c r="G162" i="16"/>
  <c r="F162" i="16"/>
  <c r="D162" i="16"/>
  <c r="B163" i="16"/>
  <c r="C163" i="16" s="1"/>
  <c r="A164" i="16"/>
  <c r="A164" i="14"/>
  <c r="B163" i="14"/>
  <c r="C163" i="14" s="1"/>
  <c r="G162" i="14"/>
  <c r="E162" i="14"/>
  <c r="F162" i="14"/>
  <c r="D162" i="14"/>
  <c r="G163" i="15"/>
  <c r="F163" i="15"/>
  <c r="A165" i="15"/>
  <c r="B164" i="15"/>
  <c r="A164" i="7"/>
  <c r="H164" i="7" s="1"/>
  <c r="B163" i="7"/>
  <c r="C163" i="7" s="1"/>
  <c r="C167" i="18" l="1"/>
  <c r="G224" i="32"/>
  <c r="F224" i="32"/>
  <c r="E224" i="32"/>
  <c r="D224" i="32"/>
  <c r="D221" i="33"/>
  <c r="G221" i="33"/>
  <c r="F221" i="33"/>
  <c r="E221" i="33"/>
  <c r="E221" i="31"/>
  <c r="D221" i="31"/>
  <c r="G221" i="31"/>
  <c r="F221" i="31"/>
  <c r="B222" i="33"/>
  <c r="C222" i="33" s="1"/>
  <c r="A223" i="33"/>
  <c r="H222" i="33"/>
  <c r="A223" i="31"/>
  <c r="B222" i="31"/>
  <c r="C222" i="31" s="1"/>
  <c r="H222" i="31"/>
  <c r="B225" i="32"/>
  <c r="C225" i="32" s="1"/>
  <c r="H225" i="32"/>
  <c r="A226" i="32"/>
  <c r="AG158" i="18"/>
  <c r="AH157" i="18"/>
  <c r="G163" i="7"/>
  <c r="E163" i="7"/>
  <c r="D163" i="7"/>
  <c r="F163" i="7"/>
  <c r="H162" i="16"/>
  <c r="H162" i="14"/>
  <c r="Y165" i="18"/>
  <c r="R168" i="18"/>
  <c r="S167" i="18"/>
  <c r="T167" i="18" s="1"/>
  <c r="U167" i="18"/>
  <c r="AF159" i="18"/>
  <c r="X166" i="18"/>
  <c r="W167" i="18"/>
  <c r="AK165" i="18"/>
  <c r="AJ166" i="18"/>
  <c r="BM166" i="18" s="1"/>
  <c r="Z164" i="18"/>
  <c r="A166" i="29"/>
  <c r="B165" i="29"/>
  <c r="C165" i="29" s="1"/>
  <c r="G164" i="29"/>
  <c r="F164" i="29"/>
  <c r="G165" i="28"/>
  <c r="F165" i="28"/>
  <c r="A167" i="28"/>
  <c r="B166" i="28"/>
  <c r="C166" i="28" s="1"/>
  <c r="A167" i="27"/>
  <c r="B166" i="27"/>
  <c r="C166" i="27" s="1"/>
  <c r="G165" i="27"/>
  <c r="F165" i="27"/>
  <c r="A169" i="18"/>
  <c r="B168" i="18"/>
  <c r="AA163" i="18"/>
  <c r="AB163" i="18" s="1"/>
  <c r="A165" i="26"/>
  <c r="B164" i="26"/>
  <c r="C164" i="26" s="1"/>
  <c r="G163" i="26"/>
  <c r="F163" i="26"/>
  <c r="F163" i="19"/>
  <c r="G163" i="19"/>
  <c r="B164" i="19"/>
  <c r="C164" i="19" s="1"/>
  <c r="A165" i="19"/>
  <c r="AD162" i="18"/>
  <c r="AE162" i="18" s="1"/>
  <c r="G163" i="24"/>
  <c r="F163" i="24"/>
  <c r="B164" i="24"/>
  <c r="C164" i="24" s="1"/>
  <c r="A165" i="24"/>
  <c r="B164" i="16"/>
  <c r="C164" i="16" s="1"/>
  <c r="A165" i="16"/>
  <c r="E163" i="16"/>
  <c r="G163" i="16"/>
  <c r="D163" i="16"/>
  <c r="F163" i="16"/>
  <c r="A165" i="14"/>
  <c r="B164" i="14"/>
  <c r="C164" i="14" s="1"/>
  <c r="E163" i="14"/>
  <c r="G163" i="14"/>
  <c r="D163" i="14"/>
  <c r="F163" i="14"/>
  <c r="A166" i="15"/>
  <c r="B165" i="15"/>
  <c r="C165" i="15" s="1"/>
  <c r="C164" i="15"/>
  <c r="A165" i="7"/>
  <c r="H165" i="7" s="1"/>
  <c r="B164" i="7"/>
  <c r="C164" i="7" s="1"/>
  <c r="AG159" i="18" l="1"/>
  <c r="AH158" i="18"/>
  <c r="AH159" i="18" s="1"/>
  <c r="C168" i="18"/>
  <c r="C169" i="18" s="1"/>
  <c r="H223" i="31"/>
  <c r="A224" i="31"/>
  <c r="B223" i="31"/>
  <c r="C223" i="31" s="1"/>
  <c r="D222" i="33"/>
  <c r="G222" i="33"/>
  <c r="F222" i="33"/>
  <c r="E222" i="33"/>
  <c r="E225" i="32"/>
  <c r="G225" i="32"/>
  <c r="F225" i="32"/>
  <c r="D225" i="32"/>
  <c r="B223" i="33"/>
  <c r="C223" i="33" s="1"/>
  <c r="H223" i="33"/>
  <c r="A224" i="33"/>
  <c r="H226" i="32"/>
  <c r="A227" i="32"/>
  <c r="B226" i="32"/>
  <c r="C226" i="32" s="1"/>
  <c r="G222" i="31"/>
  <c r="F222" i="31"/>
  <c r="E222" i="31"/>
  <c r="D222" i="31"/>
  <c r="G164" i="7"/>
  <c r="D164" i="7"/>
  <c r="E164" i="7"/>
  <c r="F164" i="7"/>
  <c r="H163" i="16"/>
  <c r="H163" i="14"/>
  <c r="R169" i="18"/>
  <c r="U168" i="18"/>
  <c r="S168" i="18"/>
  <c r="T168" i="18" s="1"/>
  <c r="AF160" i="18"/>
  <c r="AG160" i="18" s="1"/>
  <c r="AA164" i="18"/>
  <c r="AB164" i="18" s="1"/>
  <c r="Y166" i="18"/>
  <c r="AJ167" i="18"/>
  <c r="BM167" i="18" s="1"/>
  <c r="AK166" i="18"/>
  <c r="X167" i="18"/>
  <c r="W168" i="18"/>
  <c r="Z165" i="18"/>
  <c r="A167" i="29"/>
  <c r="B166" i="29"/>
  <c r="C166" i="29" s="1"/>
  <c r="G165" i="29"/>
  <c r="F165" i="29"/>
  <c r="A168" i="28"/>
  <c r="B167" i="28"/>
  <c r="C167" i="28" s="1"/>
  <c r="G166" i="28"/>
  <c r="F166" i="28"/>
  <c r="A168" i="27"/>
  <c r="B167" i="27"/>
  <c r="C167" i="27" s="1"/>
  <c r="G166" i="27"/>
  <c r="F166" i="27"/>
  <c r="A170" i="18"/>
  <c r="B169" i="18"/>
  <c r="AC163" i="18"/>
  <c r="G164" i="26"/>
  <c r="F164" i="26"/>
  <c r="A166" i="26"/>
  <c r="B165" i="26"/>
  <c r="C165" i="26" s="1"/>
  <c r="B165" i="19"/>
  <c r="C165" i="19" s="1"/>
  <c r="A166" i="19"/>
  <c r="F164" i="19"/>
  <c r="G164" i="19"/>
  <c r="G164" i="24"/>
  <c r="F164" i="24"/>
  <c r="B165" i="24"/>
  <c r="C165" i="24" s="1"/>
  <c r="A166" i="24"/>
  <c r="B165" i="16"/>
  <c r="C165" i="16" s="1"/>
  <c r="A166" i="16"/>
  <c r="E164" i="16"/>
  <c r="D164" i="16"/>
  <c r="G164" i="16"/>
  <c r="F164" i="16"/>
  <c r="A166" i="14"/>
  <c r="B165" i="14"/>
  <c r="C165" i="14" s="1"/>
  <c r="E164" i="14"/>
  <c r="F164" i="14"/>
  <c r="G164" i="14"/>
  <c r="D164" i="14"/>
  <c r="G165" i="15"/>
  <c r="F165" i="15"/>
  <c r="G164" i="15"/>
  <c r="F164" i="15"/>
  <c r="A167" i="15"/>
  <c r="B166" i="15"/>
  <c r="C166" i="15" s="1"/>
  <c r="A166" i="7"/>
  <c r="H166" i="7" s="1"/>
  <c r="B165" i="7"/>
  <c r="C165" i="7" s="1"/>
  <c r="AH160" i="18" l="1"/>
  <c r="H224" i="33"/>
  <c r="A225" i="33"/>
  <c r="B224" i="33"/>
  <c r="C224" i="33" s="1"/>
  <c r="G223" i="33"/>
  <c r="F223" i="33"/>
  <c r="D223" i="33"/>
  <c r="E223" i="33"/>
  <c r="G223" i="31"/>
  <c r="F223" i="31"/>
  <c r="D223" i="31"/>
  <c r="E223" i="31"/>
  <c r="B224" i="31"/>
  <c r="C224" i="31" s="1"/>
  <c r="H224" i="31"/>
  <c r="A225" i="31"/>
  <c r="B227" i="32"/>
  <c r="C227" i="32" s="1"/>
  <c r="H227" i="32"/>
  <c r="A228" i="32"/>
  <c r="G226" i="32"/>
  <c r="F226" i="32"/>
  <c r="D226" i="32"/>
  <c r="E226" i="32"/>
  <c r="D165" i="7"/>
  <c r="E165" i="7"/>
  <c r="G165" i="7"/>
  <c r="F165" i="7"/>
  <c r="H164" i="16"/>
  <c r="H164" i="14"/>
  <c r="Y167" i="18"/>
  <c r="S169" i="18"/>
  <c r="T169" i="18" s="1"/>
  <c r="R170" i="18"/>
  <c r="U169" i="18"/>
  <c r="AF161" i="18"/>
  <c r="AG161" i="18" s="1"/>
  <c r="AH161" i="18" s="1"/>
  <c r="X168" i="18"/>
  <c r="W169" i="18"/>
  <c r="AC164" i="18"/>
  <c r="Z166" i="18"/>
  <c r="AA165" i="18"/>
  <c r="AJ168" i="18"/>
  <c r="BM168" i="18" s="1"/>
  <c r="AK167" i="18"/>
  <c r="A168" i="29"/>
  <c r="B167" i="29"/>
  <c r="C167" i="29" s="1"/>
  <c r="G166" i="29"/>
  <c r="F166" i="29"/>
  <c r="A169" i="28"/>
  <c r="B168" i="28"/>
  <c r="C168" i="28" s="1"/>
  <c r="G167" i="28"/>
  <c r="F167" i="28"/>
  <c r="A169" i="27"/>
  <c r="B168" i="27"/>
  <c r="C168" i="27" s="1"/>
  <c r="G167" i="27"/>
  <c r="F167" i="27"/>
  <c r="A171" i="18"/>
  <c r="B170" i="18"/>
  <c r="C170" i="18"/>
  <c r="AD163" i="18"/>
  <c r="AE163" i="18" s="1"/>
  <c r="A167" i="26"/>
  <c r="B166" i="26"/>
  <c r="C166" i="26" s="1"/>
  <c r="G165" i="26"/>
  <c r="F165" i="26"/>
  <c r="B166" i="19"/>
  <c r="C166" i="19" s="1"/>
  <c r="A167" i="19"/>
  <c r="G165" i="19"/>
  <c r="F165" i="19"/>
  <c r="G165" i="24"/>
  <c r="F165" i="24"/>
  <c r="B166" i="24"/>
  <c r="C166" i="24" s="1"/>
  <c r="A167" i="24"/>
  <c r="B166" i="16"/>
  <c r="C166" i="16" s="1"/>
  <c r="A167" i="16"/>
  <c r="D165" i="16"/>
  <c r="E165" i="16"/>
  <c r="F165" i="16"/>
  <c r="G165" i="16"/>
  <c r="A167" i="14"/>
  <c r="B166" i="14"/>
  <c r="C166" i="14" s="1"/>
  <c r="D165" i="14"/>
  <c r="F165" i="14"/>
  <c r="E165" i="14"/>
  <c r="G165" i="14"/>
  <c r="A168" i="15"/>
  <c r="B167" i="15"/>
  <c r="C167" i="15" s="1"/>
  <c r="F166" i="15"/>
  <c r="G166" i="15"/>
  <c r="A167" i="7"/>
  <c r="H167" i="7" s="1"/>
  <c r="B166" i="7"/>
  <c r="C166" i="7" s="1"/>
  <c r="F227" i="32" l="1"/>
  <c r="G227" i="32"/>
  <c r="E227" i="32"/>
  <c r="D227" i="32"/>
  <c r="B225" i="31"/>
  <c r="C225" i="31" s="1"/>
  <c r="H225" i="31"/>
  <c r="A226" i="31"/>
  <c r="G224" i="33"/>
  <c r="F224" i="33"/>
  <c r="D224" i="33"/>
  <c r="E224" i="33"/>
  <c r="H225" i="33"/>
  <c r="A226" i="33"/>
  <c r="B225" i="33"/>
  <c r="C225" i="33" s="1"/>
  <c r="F224" i="31"/>
  <c r="E224" i="31"/>
  <c r="D224" i="31"/>
  <c r="G224" i="31"/>
  <c r="H228" i="32"/>
  <c r="A229" i="32"/>
  <c r="B228" i="32"/>
  <c r="C228" i="32" s="1"/>
  <c r="F166" i="7"/>
  <c r="G166" i="7"/>
  <c r="E166" i="7"/>
  <c r="D166" i="7"/>
  <c r="Z167" i="18"/>
  <c r="Y168" i="18"/>
  <c r="H165" i="16"/>
  <c r="H165" i="14"/>
  <c r="S170" i="18"/>
  <c r="T170" i="18" s="1"/>
  <c r="R171" i="18"/>
  <c r="U170" i="18"/>
  <c r="AF162" i="18"/>
  <c r="AG162" i="18" s="1"/>
  <c r="AH162" i="18" s="1"/>
  <c r="AA166" i="18"/>
  <c r="AA167" i="18" s="1"/>
  <c r="AJ169" i="18"/>
  <c r="BM169" i="18" s="1"/>
  <c r="AK168" i="18"/>
  <c r="AB165" i="18"/>
  <c r="X169" i="18"/>
  <c r="W170" i="18"/>
  <c r="AD164" i="18"/>
  <c r="A169" i="29"/>
  <c r="B168" i="29"/>
  <c r="C168" i="29" s="1"/>
  <c r="G167" i="29"/>
  <c r="F167" i="29"/>
  <c r="A170" i="28"/>
  <c r="B169" i="28"/>
  <c r="C169" i="28" s="1"/>
  <c r="G168" i="28"/>
  <c r="F168" i="28"/>
  <c r="A170" i="27"/>
  <c r="B169" i="27"/>
  <c r="C169" i="27" s="1"/>
  <c r="G168" i="27"/>
  <c r="F168" i="27"/>
  <c r="A172" i="18"/>
  <c r="B171" i="18"/>
  <c r="C171" i="18"/>
  <c r="G166" i="26"/>
  <c r="F166" i="26"/>
  <c r="A168" i="26"/>
  <c r="B167" i="26"/>
  <c r="C167" i="26" s="1"/>
  <c r="B167" i="19"/>
  <c r="C167" i="19" s="1"/>
  <c r="A168" i="19"/>
  <c r="G166" i="19"/>
  <c r="F166" i="19"/>
  <c r="G166" i="24"/>
  <c r="F166" i="24"/>
  <c r="B167" i="24"/>
  <c r="C167" i="24" s="1"/>
  <c r="A168" i="24"/>
  <c r="B167" i="16"/>
  <c r="C167" i="16" s="1"/>
  <c r="A168" i="16"/>
  <c r="D166" i="16"/>
  <c r="F166" i="16"/>
  <c r="E166" i="16"/>
  <c r="G166" i="16"/>
  <c r="A168" i="14"/>
  <c r="B167" i="14"/>
  <c r="C167" i="14" s="1"/>
  <c r="E166" i="14"/>
  <c r="G166" i="14"/>
  <c r="D166" i="14"/>
  <c r="F166" i="14"/>
  <c r="A169" i="15"/>
  <c r="B168" i="15"/>
  <c r="C168" i="15" s="1"/>
  <c r="G167" i="15"/>
  <c r="F167" i="15"/>
  <c r="A168" i="7"/>
  <c r="H168" i="7" s="1"/>
  <c r="B167" i="7"/>
  <c r="C167" i="7" s="1"/>
  <c r="A227" i="31" l="1"/>
  <c r="H226" i="31"/>
  <c r="B226" i="31"/>
  <c r="C226" i="31" s="1"/>
  <c r="E225" i="31"/>
  <c r="D225" i="31"/>
  <c r="G225" i="31"/>
  <c r="F225" i="31"/>
  <c r="B229" i="32"/>
  <c r="C229" i="32" s="1"/>
  <c r="A230" i="32"/>
  <c r="H229" i="32"/>
  <c r="G225" i="33"/>
  <c r="F225" i="33"/>
  <c r="E225" i="33"/>
  <c r="D225" i="33"/>
  <c r="G228" i="32"/>
  <c r="F228" i="32"/>
  <c r="D228" i="32"/>
  <c r="E228" i="32"/>
  <c r="A227" i="33"/>
  <c r="B226" i="33"/>
  <c r="C226" i="33" s="1"/>
  <c r="H226" i="33"/>
  <c r="Z168" i="18"/>
  <c r="AA168" i="18" s="1"/>
  <c r="D167" i="7"/>
  <c r="F167" i="7"/>
  <c r="E167" i="7"/>
  <c r="G167" i="7"/>
  <c r="H166" i="16"/>
  <c r="H166" i="14"/>
  <c r="AB166" i="18"/>
  <c r="AB167" i="18" s="1"/>
  <c r="S171" i="18"/>
  <c r="T171" i="18" s="1"/>
  <c r="R172" i="18"/>
  <c r="U171" i="18"/>
  <c r="AF163" i="18"/>
  <c r="AG163" i="18" s="1"/>
  <c r="AC165" i="18"/>
  <c r="AK169" i="18"/>
  <c r="AJ170" i="18"/>
  <c r="BM170" i="18" s="1"/>
  <c r="AE164" i="18"/>
  <c r="X170" i="18"/>
  <c r="W171" i="18"/>
  <c r="Y169" i="18"/>
  <c r="Z169" i="18" s="1"/>
  <c r="A170" i="29"/>
  <c r="B169" i="29"/>
  <c r="C169" i="29" s="1"/>
  <c r="G168" i="29"/>
  <c r="F168" i="29"/>
  <c r="A171" i="28"/>
  <c r="B170" i="28"/>
  <c r="C170" i="28" s="1"/>
  <c r="G169" i="28"/>
  <c r="F169" i="28"/>
  <c r="A171" i="27"/>
  <c r="B170" i="27"/>
  <c r="C170" i="27" s="1"/>
  <c r="G169" i="27"/>
  <c r="F169" i="27"/>
  <c r="A173" i="18"/>
  <c r="B172" i="18"/>
  <c r="C172" i="18"/>
  <c r="A169" i="26"/>
  <c r="B168" i="26"/>
  <c r="C168" i="26" s="1"/>
  <c r="G167" i="26"/>
  <c r="F167" i="26"/>
  <c r="G167" i="19"/>
  <c r="F167" i="19"/>
  <c r="B168" i="19"/>
  <c r="C168" i="19" s="1"/>
  <c r="A169" i="19"/>
  <c r="F167" i="24"/>
  <c r="G167" i="24"/>
  <c r="B168" i="24"/>
  <c r="C168" i="24" s="1"/>
  <c r="A169" i="24"/>
  <c r="F167" i="16"/>
  <c r="D167" i="16"/>
  <c r="G167" i="16"/>
  <c r="E167" i="16"/>
  <c r="B168" i="16"/>
  <c r="C168" i="16" s="1"/>
  <c r="A169" i="16"/>
  <c r="G167" i="14"/>
  <c r="E167" i="14"/>
  <c r="F167" i="14"/>
  <c r="D167" i="14"/>
  <c r="A169" i="14"/>
  <c r="B168" i="14"/>
  <c r="C168" i="14" s="1"/>
  <c r="A170" i="15"/>
  <c r="B169" i="15"/>
  <c r="C169" i="15" s="1"/>
  <c r="F168" i="15"/>
  <c r="G168" i="15"/>
  <c r="A169" i="7"/>
  <c r="H169" i="7" s="1"/>
  <c r="B168" i="7"/>
  <c r="C168" i="7" s="1"/>
  <c r="F229" i="32" l="1"/>
  <c r="D229" i="32"/>
  <c r="G229" i="32"/>
  <c r="E229" i="32"/>
  <c r="G226" i="31"/>
  <c r="F226" i="31"/>
  <c r="E226" i="31"/>
  <c r="D226" i="31"/>
  <c r="G226" i="33"/>
  <c r="F226" i="33"/>
  <c r="E226" i="33"/>
  <c r="D226" i="33"/>
  <c r="B227" i="33"/>
  <c r="C227" i="33" s="1"/>
  <c r="A228" i="33"/>
  <c r="H227" i="33"/>
  <c r="B230" i="32"/>
  <c r="C230" i="32" s="1"/>
  <c r="H230" i="32"/>
  <c r="A231" i="32"/>
  <c r="H227" i="31"/>
  <c r="A228" i="31"/>
  <c r="B227" i="31"/>
  <c r="C227" i="31" s="1"/>
  <c r="G168" i="7"/>
  <c r="F168" i="7"/>
  <c r="D168" i="7"/>
  <c r="E168" i="7"/>
  <c r="H167" i="16"/>
  <c r="H167" i="14"/>
  <c r="R173" i="18"/>
  <c r="U172" i="18"/>
  <c r="S172" i="18"/>
  <c r="T172" i="18" s="1"/>
  <c r="AA169" i="18"/>
  <c r="AF164" i="18"/>
  <c r="AD165" i="18"/>
  <c r="AB168" i="18"/>
  <c r="W172" i="18"/>
  <c r="X171" i="18"/>
  <c r="AJ171" i="18"/>
  <c r="BM171" i="18" s="1"/>
  <c r="AK170" i="18"/>
  <c r="Y170" i="18"/>
  <c r="Z170" i="18" s="1"/>
  <c r="AA170" i="18" s="1"/>
  <c r="AC166" i="18"/>
  <c r="AC167" i="18" s="1"/>
  <c r="A171" i="29"/>
  <c r="B170" i="29"/>
  <c r="C170" i="29" s="1"/>
  <c r="G169" i="29"/>
  <c r="F169" i="29"/>
  <c r="A172" i="28"/>
  <c r="B171" i="28"/>
  <c r="C171" i="28" s="1"/>
  <c r="G170" i="28"/>
  <c r="F170" i="28"/>
  <c r="A172" i="27"/>
  <c r="B171" i="27"/>
  <c r="C171" i="27" s="1"/>
  <c r="G170" i="27"/>
  <c r="F170" i="27"/>
  <c r="A174" i="18"/>
  <c r="B173" i="18"/>
  <c r="C173" i="18"/>
  <c r="G168" i="26"/>
  <c r="F168" i="26"/>
  <c r="A170" i="26"/>
  <c r="B169" i="26"/>
  <c r="C169" i="26" s="1"/>
  <c r="G168" i="19"/>
  <c r="F168" i="19"/>
  <c r="B169" i="19"/>
  <c r="C169" i="19" s="1"/>
  <c r="A170" i="19"/>
  <c r="AH163" i="18"/>
  <c r="F168" i="24"/>
  <c r="G168" i="24"/>
  <c r="B169" i="24"/>
  <c r="C169" i="24" s="1"/>
  <c r="A170" i="24"/>
  <c r="F168" i="16"/>
  <c r="D168" i="16"/>
  <c r="G168" i="16"/>
  <c r="E168" i="16"/>
  <c r="B169" i="16"/>
  <c r="C169" i="16" s="1"/>
  <c r="A170" i="16"/>
  <c r="G168" i="14"/>
  <c r="E168" i="14"/>
  <c r="F168" i="14"/>
  <c r="D168" i="14"/>
  <c r="A170" i="14"/>
  <c r="B169" i="14"/>
  <c r="C169" i="14" s="1"/>
  <c r="A171" i="15"/>
  <c r="B170" i="15"/>
  <c r="C170" i="15" s="1"/>
  <c r="G169" i="15"/>
  <c r="F169" i="15"/>
  <c r="A170" i="7"/>
  <c r="H170" i="7" s="1"/>
  <c r="B169" i="7"/>
  <c r="C169" i="7" s="1"/>
  <c r="G230" i="32" l="1"/>
  <c r="F230" i="32"/>
  <c r="D230" i="32"/>
  <c r="E230" i="32"/>
  <c r="H228" i="33"/>
  <c r="A229" i="33"/>
  <c r="B228" i="33"/>
  <c r="C228" i="33" s="1"/>
  <c r="G227" i="31"/>
  <c r="F227" i="31"/>
  <c r="E227" i="31"/>
  <c r="D227" i="31"/>
  <c r="B231" i="32"/>
  <c r="C231" i="32" s="1"/>
  <c r="A232" i="32"/>
  <c r="H231" i="32"/>
  <c r="G227" i="33"/>
  <c r="F227" i="33"/>
  <c r="D227" i="33"/>
  <c r="E227" i="33"/>
  <c r="B228" i="31"/>
  <c r="C228" i="31" s="1"/>
  <c r="H228" i="31"/>
  <c r="A229" i="31"/>
  <c r="G169" i="7"/>
  <c r="D169" i="7"/>
  <c r="F169" i="7"/>
  <c r="E169" i="7"/>
  <c r="H168" i="16"/>
  <c r="H168" i="14"/>
  <c r="S173" i="18"/>
  <c r="T173" i="18" s="1"/>
  <c r="R174" i="18"/>
  <c r="U173" i="18"/>
  <c r="AC168" i="18"/>
  <c r="AG164" i="18"/>
  <c r="AB169" i="18"/>
  <c r="AE165" i="18"/>
  <c r="AJ172" i="18"/>
  <c r="BM172" i="18" s="1"/>
  <c r="AK171" i="18"/>
  <c r="X172" i="18"/>
  <c r="W173" i="18"/>
  <c r="Y171" i="18"/>
  <c r="Z171" i="18" s="1"/>
  <c r="AA171" i="18" s="1"/>
  <c r="AD166" i="18"/>
  <c r="G170" i="29"/>
  <c r="F170" i="29"/>
  <c r="A172" i="29"/>
  <c r="B171" i="29"/>
  <c r="C171" i="29" s="1"/>
  <c r="A173" i="28"/>
  <c r="B172" i="28"/>
  <c r="C172" i="28" s="1"/>
  <c r="G171" i="28"/>
  <c r="F171" i="28"/>
  <c r="A173" i="27"/>
  <c r="B172" i="27"/>
  <c r="C172" i="27" s="1"/>
  <c r="G171" i="27"/>
  <c r="F171" i="27"/>
  <c r="A175" i="18"/>
  <c r="B174" i="18"/>
  <c r="C174" i="18"/>
  <c r="A171" i="26"/>
  <c r="B170" i="26"/>
  <c r="C170" i="26" s="1"/>
  <c r="G169" i="26"/>
  <c r="F169" i="26"/>
  <c r="G169" i="19"/>
  <c r="F169" i="19"/>
  <c r="B170" i="19"/>
  <c r="C170" i="19" s="1"/>
  <c r="A171" i="19"/>
  <c r="F169" i="24"/>
  <c r="G169" i="24"/>
  <c r="B170" i="24"/>
  <c r="C170" i="24" s="1"/>
  <c r="A171" i="24"/>
  <c r="F169" i="16"/>
  <c r="D169" i="16"/>
  <c r="G169" i="16"/>
  <c r="E169" i="16"/>
  <c r="B170" i="16"/>
  <c r="C170" i="16" s="1"/>
  <c r="A171" i="16"/>
  <c r="G169" i="14"/>
  <c r="E169" i="14"/>
  <c r="F169" i="14"/>
  <c r="D169" i="14"/>
  <c r="A171" i="14"/>
  <c r="B170" i="14"/>
  <c r="C170" i="14" s="1"/>
  <c r="A172" i="15"/>
  <c r="B171" i="15"/>
  <c r="C171" i="15" s="1"/>
  <c r="F170" i="15"/>
  <c r="G170" i="15"/>
  <c r="A171" i="7"/>
  <c r="H171" i="7" s="1"/>
  <c r="B170" i="7"/>
  <c r="C170" i="7" s="1"/>
  <c r="G228" i="33" l="1"/>
  <c r="F228" i="33"/>
  <c r="D228" i="33"/>
  <c r="E228" i="33"/>
  <c r="B229" i="31"/>
  <c r="C229" i="31" s="1"/>
  <c r="A230" i="31"/>
  <c r="H229" i="31"/>
  <c r="D231" i="32"/>
  <c r="G231" i="32"/>
  <c r="F231" i="32"/>
  <c r="E231" i="32"/>
  <c r="H229" i="33"/>
  <c r="A230" i="33"/>
  <c r="B229" i="33"/>
  <c r="B232" i="32"/>
  <c r="C232" i="32" s="1"/>
  <c r="A233" i="32"/>
  <c r="H232" i="32"/>
  <c r="G228" i="31"/>
  <c r="F228" i="31"/>
  <c r="D228" i="31"/>
  <c r="E228" i="31"/>
  <c r="G170" i="7"/>
  <c r="E170" i="7"/>
  <c r="D170" i="7"/>
  <c r="F170" i="7"/>
  <c r="AE166" i="18"/>
  <c r="H169" i="16"/>
  <c r="H169" i="14"/>
  <c r="S174" i="18"/>
  <c r="T174" i="18" s="1"/>
  <c r="R175" i="18"/>
  <c r="U174" i="18"/>
  <c r="AC169" i="18"/>
  <c r="X173" i="18"/>
  <c r="W174" i="18"/>
  <c r="AH164" i="18"/>
  <c r="AK172" i="18"/>
  <c r="AJ173" i="18"/>
  <c r="BM173" i="18" s="1"/>
  <c r="AF165" i="18"/>
  <c r="AB170" i="18"/>
  <c r="Y172" i="18"/>
  <c r="AD167" i="18"/>
  <c r="G171" i="29"/>
  <c r="F171" i="29"/>
  <c r="A173" i="29"/>
  <c r="B172" i="29"/>
  <c r="C172" i="29" s="1"/>
  <c r="A174" i="28"/>
  <c r="B173" i="28"/>
  <c r="C173" i="28" s="1"/>
  <c r="G172" i="28"/>
  <c r="F172" i="28"/>
  <c r="A174" i="27"/>
  <c r="B173" i="27"/>
  <c r="C173" i="27" s="1"/>
  <c r="G172" i="27"/>
  <c r="F172" i="27"/>
  <c r="A176" i="18"/>
  <c r="B175" i="18"/>
  <c r="C175" i="18"/>
  <c r="G170" i="26"/>
  <c r="F170" i="26"/>
  <c r="A172" i="26"/>
  <c r="B171" i="26"/>
  <c r="C171" i="26" s="1"/>
  <c r="G170" i="19"/>
  <c r="F170" i="19"/>
  <c r="B171" i="19"/>
  <c r="C171" i="19" s="1"/>
  <c r="A172" i="19"/>
  <c r="F170" i="24"/>
  <c r="G170" i="24"/>
  <c r="B171" i="24"/>
  <c r="C171" i="24" s="1"/>
  <c r="A172" i="24"/>
  <c r="F170" i="16"/>
  <c r="D170" i="16"/>
  <c r="G170" i="16"/>
  <c r="E170" i="16"/>
  <c r="B171" i="16"/>
  <c r="C171" i="16" s="1"/>
  <c r="A172" i="16"/>
  <c r="G170" i="14"/>
  <c r="E170" i="14"/>
  <c r="F170" i="14"/>
  <c r="D170" i="14"/>
  <c r="A172" i="14"/>
  <c r="B171" i="14"/>
  <c r="C171" i="14" s="1"/>
  <c r="A173" i="15"/>
  <c r="B172" i="15"/>
  <c r="C172" i="15" s="1"/>
  <c r="G171" i="15"/>
  <c r="F171" i="15"/>
  <c r="A172" i="7"/>
  <c r="H172" i="7" s="1"/>
  <c r="B171" i="7"/>
  <c r="C171" i="7" s="1"/>
  <c r="C229" i="33" l="1"/>
  <c r="F229" i="33" s="1"/>
  <c r="B233" i="32"/>
  <c r="C233" i="32" s="1"/>
  <c r="H233" i="32"/>
  <c r="A234" i="32"/>
  <c r="G232" i="32"/>
  <c r="F232" i="32"/>
  <c r="E232" i="32"/>
  <c r="D232" i="32"/>
  <c r="A231" i="33"/>
  <c r="B230" i="33"/>
  <c r="C230" i="33" s="1"/>
  <c r="H230" i="33"/>
  <c r="A231" i="31"/>
  <c r="B230" i="31"/>
  <c r="C230" i="31" s="1"/>
  <c r="H230" i="31"/>
  <c r="E229" i="31"/>
  <c r="D229" i="31"/>
  <c r="G229" i="31"/>
  <c r="F229" i="31"/>
  <c r="G171" i="7"/>
  <c r="F171" i="7"/>
  <c r="E171" i="7"/>
  <c r="D171" i="7"/>
  <c r="AF166" i="18"/>
  <c r="AC170" i="18"/>
  <c r="H170" i="16"/>
  <c r="H170" i="14"/>
  <c r="U175" i="18"/>
  <c r="R176" i="18"/>
  <c r="S175" i="18"/>
  <c r="T175" i="18" s="1"/>
  <c r="AE167" i="18"/>
  <c r="AK173" i="18"/>
  <c r="AJ174" i="18"/>
  <c r="BM174" i="18" s="1"/>
  <c r="AD168" i="18"/>
  <c r="AD169" i="18" s="1"/>
  <c r="AB171" i="18"/>
  <c r="Y173" i="18"/>
  <c r="Z172" i="18"/>
  <c r="AA172" i="18" s="1"/>
  <c r="AG165" i="18"/>
  <c r="X174" i="18"/>
  <c r="W175" i="18"/>
  <c r="G172" i="29"/>
  <c r="F172" i="29"/>
  <c r="A174" i="29"/>
  <c r="B173" i="29"/>
  <c r="C173" i="29" s="1"/>
  <c r="A175" i="28"/>
  <c r="B174" i="28"/>
  <c r="C174" i="28" s="1"/>
  <c r="G173" i="28"/>
  <c r="F173" i="28"/>
  <c r="A175" i="27"/>
  <c r="B174" i="27"/>
  <c r="C174" i="27" s="1"/>
  <c r="G173" i="27"/>
  <c r="F173" i="27"/>
  <c r="A177" i="18"/>
  <c r="B176" i="18"/>
  <c r="C176" i="18"/>
  <c r="A173" i="26"/>
  <c r="B172" i="26"/>
  <c r="C172" i="26" s="1"/>
  <c r="G171" i="26"/>
  <c r="F171" i="26"/>
  <c r="G171" i="19"/>
  <c r="F171" i="19"/>
  <c r="B172" i="19"/>
  <c r="C172" i="19" s="1"/>
  <c r="A173" i="19"/>
  <c r="F171" i="24"/>
  <c r="G171" i="24"/>
  <c r="B172" i="24"/>
  <c r="C172" i="24" s="1"/>
  <c r="A173" i="24"/>
  <c r="F171" i="16"/>
  <c r="D171" i="16"/>
  <c r="G171" i="16"/>
  <c r="E171" i="16"/>
  <c r="B172" i="16"/>
  <c r="C172" i="16" s="1"/>
  <c r="A173" i="16"/>
  <c r="G171" i="14"/>
  <c r="E171" i="14"/>
  <c r="F171" i="14"/>
  <c r="D171" i="14"/>
  <c r="A173" i="14"/>
  <c r="B172" i="14"/>
  <c r="C172" i="14" s="1"/>
  <c r="A174" i="15"/>
  <c r="B173" i="15"/>
  <c r="C173" i="15" s="1"/>
  <c r="F172" i="15"/>
  <c r="G172" i="15"/>
  <c r="A173" i="7"/>
  <c r="H173" i="7" s="1"/>
  <c r="B172" i="7"/>
  <c r="C172" i="7" s="1"/>
  <c r="G229" i="33" l="1"/>
  <c r="D229" i="33"/>
  <c r="E229" i="33"/>
  <c r="H231" i="31"/>
  <c r="A232" i="31"/>
  <c r="B231" i="31"/>
  <c r="C231" i="31" s="1"/>
  <c r="E233" i="32"/>
  <c r="F233" i="32"/>
  <c r="D233" i="32"/>
  <c r="G233" i="32"/>
  <c r="B231" i="33"/>
  <c r="C231" i="33" s="1"/>
  <c r="A232" i="33"/>
  <c r="H231" i="33"/>
  <c r="G230" i="31"/>
  <c r="F230" i="31"/>
  <c r="E230" i="31"/>
  <c r="D230" i="31"/>
  <c r="G230" i="33"/>
  <c r="F230" i="33"/>
  <c r="E230" i="33"/>
  <c r="D230" i="33"/>
  <c r="H234" i="32"/>
  <c r="A235" i="32"/>
  <c r="B234" i="32"/>
  <c r="C234" i="32" s="1"/>
  <c r="AG166" i="18"/>
  <c r="G172" i="7"/>
  <c r="F172" i="7"/>
  <c r="E172" i="7"/>
  <c r="D172" i="7"/>
  <c r="Y174" i="18"/>
  <c r="AE168" i="18"/>
  <c r="AE169" i="18" s="1"/>
  <c r="H171" i="16"/>
  <c r="H171" i="14"/>
  <c r="S176" i="18"/>
  <c r="T176" i="18" s="1"/>
  <c r="R177" i="18"/>
  <c r="U176" i="18"/>
  <c r="X175" i="18"/>
  <c r="W176" i="18"/>
  <c r="AB172" i="18"/>
  <c r="AF167" i="18"/>
  <c r="AD170" i="18"/>
  <c r="AH165" i="18"/>
  <c r="AH166" i="18" s="1"/>
  <c r="AC171" i="18"/>
  <c r="AJ175" i="18"/>
  <c r="BM175" i="18" s="1"/>
  <c r="AK174" i="18"/>
  <c r="Z173" i="18"/>
  <c r="G173" i="29"/>
  <c r="F173" i="29"/>
  <c r="A175" i="29"/>
  <c r="B174" i="29"/>
  <c r="C174" i="29" s="1"/>
  <c r="A176" i="28"/>
  <c r="B175" i="28"/>
  <c r="C175" i="28" s="1"/>
  <c r="G174" i="28"/>
  <c r="F174" i="28"/>
  <c r="G174" i="27"/>
  <c r="F174" i="27"/>
  <c r="A176" i="27"/>
  <c r="B175" i="27"/>
  <c r="C175" i="27" s="1"/>
  <c r="A178" i="18"/>
  <c r="B177" i="18"/>
  <c r="C177" i="18"/>
  <c r="G172" i="26"/>
  <c r="F172" i="26"/>
  <c r="A174" i="26"/>
  <c r="B173" i="26"/>
  <c r="C173" i="26" s="1"/>
  <c r="G172" i="19"/>
  <c r="F172" i="19"/>
  <c r="B173" i="19"/>
  <c r="C173" i="19" s="1"/>
  <c r="A174" i="19"/>
  <c r="F172" i="24"/>
  <c r="G172" i="24"/>
  <c r="B173" i="24"/>
  <c r="C173" i="24" s="1"/>
  <c r="A174" i="24"/>
  <c r="F172" i="16"/>
  <c r="D172" i="16"/>
  <c r="G172" i="16"/>
  <c r="E172" i="16"/>
  <c r="B173" i="16"/>
  <c r="C173" i="16" s="1"/>
  <c r="A174" i="16"/>
  <c r="G172" i="14"/>
  <c r="E172" i="14"/>
  <c r="F172" i="14"/>
  <c r="D172" i="14"/>
  <c r="A174" i="14"/>
  <c r="B173" i="14"/>
  <c r="C173" i="14" s="1"/>
  <c r="A175" i="15"/>
  <c r="B174" i="15"/>
  <c r="C174" i="15" s="1"/>
  <c r="G173" i="15"/>
  <c r="F173" i="15"/>
  <c r="A174" i="7"/>
  <c r="H174" i="7" s="1"/>
  <c r="B173" i="7"/>
  <c r="C173" i="7" s="1"/>
  <c r="A236" i="32" l="1"/>
  <c r="B235" i="32"/>
  <c r="C235" i="32" s="1"/>
  <c r="H235" i="32"/>
  <c r="G231" i="31"/>
  <c r="F231" i="31"/>
  <c r="D231" i="31"/>
  <c r="E231" i="31"/>
  <c r="G231" i="33"/>
  <c r="F231" i="33"/>
  <c r="D231" i="33"/>
  <c r="E231" i="33"/>
  <c r="B232" i="31"/>
  <c r="C232" i="31" s="1"/>
  <c r="H232" i="31"/>
  <c r="A233" i="31"/>
  <c r="G234" i="32"/>
  <c r="F234" i="32"/>
  <c r="E234" i="32"/>
  <c r="D234" i="32"/>
  <c r="H232" i="33"/>
  <c r="B232" i="33"/>
  <c r="C232" i="33" s="1"/>
  <c r="A233" i="33"/>
  <c r="AF168" i="18"/>
  <c r="AF169" i="18" s="1"/>
  <c r="Y175" i="18"/>
  <c r="D173" i="7"/>
  <c r="F173" i="7"/>
  <c r="E173" i="7"/>
  <c r="G173" i="7"/>
  <c r="C178" i="18"/>
  <c r="AE170" i="18"/>
  <c r="H172" i="16"/>
  <c r="H172" i="14"/>
  <c r="U177" i="18"/>
  <c r="R178" i="18"/>
  <c r="S177" i="18"/>
  <c r="T177" i="18" s="1"/>
  <c r="AK175" i="18"/>
  <c r="AJ176" i="18"/>
  <c r="BM176" i="18" s="1"/>
  <c r="AD171" i="18"/>
  <c r="Z174" i="18"/>
  <c r="AA173" i="18"/>
  <c r="AB173" i="18" s="1"/>
  <c r="AG167" i="18"/>
  <c r="X176" i="18"/>
  <c r="W177" i="18"/>
  <c r="AC172" i="18"/>
  <c r="A176" i="29"/>
  <c r="B175" i="29"/>
  <c r="C175" i="29" s="1"/>
  <c r="G174" i="29"/>
  <c r="F174" i="29"/>
  <c r="A177" i="28"/>
  <c r="B176" i="28"/>
  <c r="C176" i="28" s="1"/>
  <c r="G175" i="28"/>
  <c r="F175" i="28"/>
  <c r="G175" i="27"/>
  <c r="F175" i="27"/>
  <c r="A177" i="27"/>
  <c r="B176" i="27"/>
  <c r="C176" i="27" s="1"/>
  <c r="A179" i="18"/>
  <c r="B178" i="18"/>
  <c r="A175" i="26"/>
  <c r="B174" i="26"/>
  <c r="C174" i="26" s="1"/>
  <c r="G173" i="26"/>
  <c r="F173" i="26"/>
  <c r="G173" i="19"/>
  <c r="F173" i="19"/>
  <c r="B174" i="19"/>
  <c r="C174" i="19" s="1"/>
  <c r="A175" i="19"/>
  <c r="F173" i="24"/>
  <c r="G173" i="24"/>
  <c r="B174" i="24"/>
  <c r="C174" i="24" s="1"/>
  <c r="A175" i="24"/>
  <c r="F173" i="16"/>
  <c r="D173" i="16"/>
  <c r="G173" i="16"/>
  <c r="E173" i="16"/>
  <c r="B174" i="16"/>
  <c r="C174" i="16" s="1"/>
  <c r="A175" i="16"/>
  <c r="G173" i="14"/>
  <c r="E173" i="14"/>
  <c r="F173" i="14"/>
  <c r="D173" i="14"/>
  <c r="A175" i="14"/>
  <c r="B174" i="14"/>
  <c r="C174" i="14" s="1"/>
  <c r="A176" i="15"/>
  <c r="B175" i="15"/>
  <c r="C175" i="15" s="1"/>
  <c r="F174" i="15"/>
  <c r="G174" i="15"/>
  <c r="A175" i="7"/>
  <c r="H175" i="7" s="1"/>
  <c r="B174" i="7"/>
  <c r="C174" i="7" s="1"/>
  <c r="Z175" i="18" l="1"/>
  <c r="Z176" i="18" s="1"/>
  <c r="Y176" i="18"/>
  <c r="G232" i="33"/>
  <c r="F232" i="33"/>
  <c r="D232" i="33"/>
  <c r="E232" i="33"/>
  <c r="F232" i="31"/>
  <c r="E232" i="31"/>
  <c r="D232" i="31"/>
  <c r="G232" i="31"/>
  <c r="H233" i="33"/>
  <c r="A234" i="33"/>
  <c r="B233" i="33"/>
  <c r="C233" i="33" s="1"/>
  <c r="B233" i="31"/>
  <c r="C233" i="31" s="1"/>
  <c r="H233" i="31"/>
  <c r="A234" i="31"/>
  <c r="F235" i="32"/>
  <c r="D235" i="32"/>
  <c r="G235" i="32"/>
  <c r="E235" i="32"/>
  <c r="A237" i="32"/>
  <c r="B236" i="32"/>
  <c r="C236" i="32" s="1"/>
  <c r="H236" i="32"/>
  <c r="AF170" i="18"/>
  <c r="C179" i="18"/>
  <c r="G174" i="7"/>
  <c r="F174" i="7"/>
  <c r="E174" i="7"/>
  <c r="D174" i="7"/>
  <c r="AD172" i="18"/>
  <c r="H173" i="14"/>
  <c r="H173" i="16"/>
  <c r="R179" i="18"/>
  <c r="U178" i="18"/>
  <c r="S178" i="18"/>
  <c r="T178" i="18" s="1"/>
  <c r="AH167" i="18"/>
  <c r="AE171" i="18"/>
  <c r="AG168" i="18"/>
  <c r="AA174" i="18"/>
  <c r="AB174" i="18" s="1"/>
  <c r="X177" i="18"/>
  <c r="W178" i="18"/>
  <c r="AJ177" i="18"/>
  <c r="BM177" i="18" s="1"/>
  <c r="AK176" i="18"/>
  <c r="AC173" i="18"/>
  <c r="A177" i="29"/>
  <c r="B176" i="29"/>
  <c r="C176" i="29" s="1"/>
  <c r="G175" i="29"/>
  <c r="F175" i="29"/>
  <c r="A178" i="28"/>
  <c r="B177" i="28"/>
  <c r="C177" i="28" s="1"/>
  <c r="G176" i="28"/>
  <c r="F176" i="28"/>
  <c r="G176" i="27"/>
  <c r="F176" i="27"/>
  <c r="A178" i="27"/>
  <c r="B177" i="27"/>
  <c r="C177" i="27" s="1"/>
  <c r="A180" i="18"/>
  <c r="B179" i="18"/>
  <c r="A176" i="26"/>
  <c r="B175" i="26"/>
  <c r="C175" i="26" s="1"/>
  <c r="G174" i="26"/>
  <c r="F174" i="26"/>
  <c r="G174" i="19"/>
  <c r="F174" i="19"/>
  <c r="B175" i="19"/>
  <c r="C175" i="19" s="1"/>
  <c r="A176" i="19"/>
  <c r="F174" i="24"/>
  <c r="G174" i="24"/>
  <c r="B175" i="24"/>
  <c r="C175" i="24" s="1"/>
  <c r="A176" i="24"/>
  <c r="F174" i="16"/>
  <c r="D174" i="16"/>
  <c r="G174" i="16"/>
  <c r="E174" i="16"/>
  <c r="B175" i="16"/>
  <c r="C175" i="16" s="1"/>
  <c r="A176" i="16"/>
  <c r="G174" i="14"/>
  <c r="E174" i="14"/>
  <c r="F174" i="14"/>
  <c r="D174" i="14"/>
  <c r="A176" i="14"/>
  <c r="B175" i="14"/>
  <c r="C175" i="14" s="1"/>
  <c r="A177" i="15"/>
  <c r="B176" i="15"/>
  <c r="C176" i="15" s="1"/>
  <c r="G175" i="15"/>
  <c r="F175" i="15"/>
  <c r="A176" i="7"/>
  <c r="H176" i="7" s="1"/>
  <c r="B175" i="7"/>
  <c r="C175" i="7" s="1"/>
  <c r="Y177" i="18" l="1"/>
  <c r="Z177" i="18" s="1"/>
  <c r="AF171" i="18"/>
  <c r="G236" i="32"/>
  <c r="F236" i="32"/>
  <c r="E236" i="32"/>
  <c r="D236" i="32"/>
  <c r="E233" i="31"/>
  <c r="D233" i="31"/>
  <c r="G233" i="31"/>
  <c r="F233" i="31"/>
  <c r="A238" i="32"/>
  <c r="B237" i="32"/>
  <c r="C237" i="32" s="1"/>
  <c r="H237" i="32"/>
  <c r="G233" i="33"/>
  <c r="F233" i="33"/>
  <c r="E233" i="33"/>
  <c r="D233" i="33"/>
  <c r="A235" i="31"/>
  <c r="H234" i="31"/>
  <c r="B234" i="31"/>
  <c r="C234" i="31" s="1"/>
  <c r="A235" i="33"/>
  <c r="B234" i="33"/>
  <c r="C234" i="33" s="1"/>
  <c r="H234" i="33"/>
  <c r="AD173" i="18"/>
  <c r="C180" i="18"/>
  <c r="E175" i="7"/>
  <c r="F175" i="7"/>
  <c r="G175" i="7"/>
  <c r="D175" i="7"/>
  <c r="H174" i="14"/>
  <c r="H174" i="16"/>
  <c r="R180" i="18"/>
  <c r="S179" i="18"/>
  <c r="T179" i="18" s="1"/>
  <c r="U179" i="18"/>
  <c r="AE172" i="18"/>
  <c r="AH168" i="18"/>
  <c r="X178" i="18"/>
  <c r="Y178" i="18" s="1"/>
  <c r="W179" i="18"/>
  <c r="AG169" i="18"/>
  <c r="AC174" i="18"/>
  <c r="AD174" i="18" s="1"/>
  <c r="AA175" i="18"/>
  <c r="AB175" i="18" s="1"/>
  <c r="AJ178" i="18"/>
  <c r="BM178" i="18" s="1"/>
  <c r="AK177" i="18"/>
  <c r="A178" i="29"/>
  <c r="B177" i="29"/>
  <c r="C177" i="29" s="1"/>
  <c r="G176" i="29"/>
  <c r="F176" i="29"/>
  <c r="A179" i="28"/>
  <c r="B178" i="28"/>
  <c r="C178" i="28" s="1"/>
  <c r="G177" i="28"/>
  <c r="F177" i="28"/>
  <c r="A179" i="27"/>
  <c r="B178" i="27"/>
  <c r="C178" i="27" s="1"/>
  <c r="G177" i="27"/>
  <c r="F177" i="27"/>
  <c r="A181" i="18"/>
  <c r="B180" i="18"/>
  <c r="A177" i="26"/>
  <c r="B176" i="26"/>
  <c r="C176" i="26" s="1"/>
  <c r="G175" i="26"/>
  <c r="F175" i="26"/>
  <c r="G175" i="19"/>
  <c r="F175" i="19"/>
  <c r="B176" i="19"/>
  <c r="C176" i="19" s="1"/>
  <c r="A177" i="19"/>
  <c r="F175" i="24"/>
  <c r="G175" i="24"/>
  <c r="B176" i="24"/>
  <c r="C176" i="24" s="1"/>
  <c r="A177" i="24"/>
  <c r="F175" i="16"/>
  <c r="D175" i="16"/>
  <c r="G175" i="16"/>
  <c r="E175" i="16"/>
  <c r="B176" i="16"/>
  <c r="C176" i="16" s="1"/>
  <c r="A177" i="16"/>
  <c r="G175" i="14"/>
  <c r="E175" i="14"/>
  <c r="F175" i="14"/>
  <c r="D175" i="14"/>
  <c r="A177" i="14"/>
  <c r="B176" i="14"/>
  <c r="C176" i="14" s="1"/>
  <c r="A178" i="15"/>
  <c r="B177" i="15"/>
  <c r="C177" i="15" s="1"/>
  <c r="F176" i="15"/>
  <c r="G176" i="15"/>
  <c r="A177" i="7"/>
  <c r="H177" i="7" s="1"/>
  <c r="B176" i="7"/>
  <c r="C176" i="7" s="1"/>
  <c r="AF172" i="18" l="1"/>
  <c r="AC175" i="18"/>
  <c r="AD175" i="18" s="1"/>
  <c r="G234" i="33"/>
  <c r="F234" i="33"/>
  <c r="D234" i="33"/>
  <c r="E234" i="33"/>
  <c r="H235" i="31"/>
  <c r="A236" i="31"/>
  <c r="B235" i="31"/>
  <c r="C235" i="31" s="1"/>
  <c r="B235" i="33"/>
  <c r="C235" i="33" s="1"/>
  <c r="A236" i="33"/>
  <c r="H235" i="33"/>
  <c r="G234" i="31"/>
  <c r="F234" i="31"/>
  <c r="E234" i="31"/>
  <c r="D234" i="31"/>
  <c r="E237" i="32"/>
  <c r="G237" i="32"/>
  <c r="F237" i="32"/>
  <c r="D237" i="32"/>
  <c r="H238" i="32"/>
  <c r="B238" i="32"/>
  <c r="C238" i="32" s="1"/>
  <c r="A239" i="32"/>
  <c r="C181" i="18"/>
  <c r="Z178" i="18"/>
  <c r="D176" i="7"/>
  <c r="E176" i="7"/>
  <c r="G176" i="7"/>
  <c r="F176" i="7"/>
  <c r="H175" i="16"/>
  <c r="H175" i="14"/>
  <c r="AH169" i="18"/>
  <c r="S180" i="18"/>
  <c r="T180" i="18" s="1"/>
  <c r="R181" i="18"/>
  <c r="U180" i="18"/>
  <c r="AE173" i="18"/>
  <c r="AF173" i="18" s="1"/>
  <c r="AK178" i="18"/>
  <c r="AJ179" i="18"/>
  <c r="BM179" i="18" s="1"/>
  <c r="X179" i="18"/>
  <c r="Y179" i="18" s="1"/>
  <c r="W180" i="18"/>
  <c r="AA176" i="18"/>
  <c r="AG170" i="18"/>
  <c r="A179" i="29"/>
  <c r="B178" i="29"/>
  <c r="C178" i="29" s="1"/>
  <c r="G177" i="29"/>
  <c r="F177" i="29"/>
  <c r="A180" i="28"/>
  <c r="B179" i="28"/>
  <c r="C179" i="28" s="1"/>
  <c r="G178" i="28"/>
  <c r="F178" i="28"/>
  <c r="A180" i="27"/>
  <c r="B179" i="27"/>
  <c r="C179" i="27" s="1"/>
  <c r="G178" i="27"/>
  <c r="F178" i="27"/>
  <c r="A182" i="18"/>
  <c r="B181" i="18"/>
  <c r="G176" i="26"/>
  <c r="F176" i="26"/>
  <c r="A178" i="26"/>
  <c r="B177" i="26"/>
  <c r="C177" i="26" s="1"/>
  <c r="G176" i="19"/>
  <c r="F176" i="19"/>
  <c r="B177" i="19"/>
  <c r="C177" i="19" s="1"/>
  <c r="A178" i="19"/>
  <c r="F176" i="24"/>
  <c r="G176" i="24"/>
  <c r="B177" i="24"/>
  <c r="C177" i="24" s="1"/>
  <c r="A178" i="24"/>
  <c r="F176" i="16"/>
  <c r="D176" i="16"/>
  <c r="G176" i="16"/>
  <c r="E176" i="16"/>
  <c r="B177" i="16"/>
  <c r="C177" i="16" s="1"/>
  <c r="A178" i="16"/>
  <c r="G176" i="14"/>
  <c r="E176" i="14"/>
  <c r="F176" i="14"/>
  <c r="D176" i="14"/>
  <c r="A178" i="14"/>
  <c r="B177" i="14"/>
  <c r="C177" i="14" s="1"/>
  <c r="A179" i="15"/>
  <c r="B178" i="15"/>
  <c r="C178" i="15" s="1"/>
  <c r="G177" i="15"/>
  <c r="F177" i="15"/>
  <c r="A178" i="7"/>
  <c r="H178" i="7" s="1"/>
  <c r="B177" i="7"/>
  <c r="C177" i="7" s="1"/>
  <c r="Z179" i="18" l="1"/>
  <c r="G238" i="32"/>
  <c r="F238" i="32"/>
  <c r="E238" i="32"/>
  <c r="D238" i="32"/>
  <c r="G235" i="31"/>
  <c r="F235" i="31"/>
  <c r="E235" i="31"/>
  <c r="D235" i="31"/>
  <c r="B236" i="31"/>
  <c r="C236" i="31" s="1"/>
  <c r="H236" i="31"/>
  <c r="A237" i="31"/>
  <c r="G235" i="33"/>
  <c r="F235" i="33"/>
  <c r="D235" i="33"/>
  <c r="E235" i="33"/>
  <c r="A240" i="32"/>
  <c r="B239" i="32"/>
  <c r="C239" i="32" s="1"/>
  <c r="H239" i="32"/>
  <c r="H236" i="33"/>
  <c r="B236" i="33"/>
  <c r="C236" i="33" s="1"/>
  <c r="A237" i="33"/>
  <c r="E177" i="7"/>
  <c r="G177" i="7"/>
  <c r="F177" i="7"/>
  <c r="D177" i="7"/>
  <c r="H176" i="14"/>
  <c r="H176" i="16"/>
  <c r="AE174" i="18"/>
  <c r="AF174" i="18" s="1"/>
  <c r="S181" i="18"/>
  <c r="T181" i="18" s="1"/>
  <c r="R182" i="18"/>
  <c r="U181" i="18"/>
  <c r="AH170" i="18"/>
  <c r="AG171" i="18"/>
  <c r="AB176" i="18"/>
  <c r="AC176" i="18" s="1"/>
  <c r="AD176" i="18" s="1"/>
  <c r="AA177" i="18"/>
  <c r="X180" i="18"/>
  <c r="Y180" i="18" s="1"/>
  <c r="Z180" i="18" s="1"/>
  <c r="W181" i="18"/>
  <c r="AJ180" i="18"/>
  <c r="BM180" i="18" s="1"/>
  <c r="AK179" i="18"/>
  <c r="A180" i="29"/>
  <c r="B179" i="29"/>
  <c r="C179" i="29" s="1"/>
  <c r="G178" i="29"/>
  <c r="F178" i="29"/>
  <c r="A181" i="28"/>
  <c r="B180" i="28"/>
  <c r="C180" i="28" s="1"/>
  <c r="G179" i="28"/>
  <c r="F179" i="28"/>
  <c r="A181" i="27"/>
  <c r="B180" i="27"/>
  <c r="C180" i="27" s="1"/>
  <c r="G179" i="27"/>
  <c r="F179" i="27"/>
  <c r="A183" i="18"/>
  <c r="B182" i="18"/>
  <c r="C182" i="18"/>
  <c r="A179" i="26"/>
  <c r="B178" i="26"/>
  <c r="C178" i="26" s="1"/>
  <c r="G177" i="26"/>
  <c r="F177" i="26"/>
  <c r="G177" i="19"/>
  <c r="F177" i="19"/>
  <c r="B178" i="19"/>
  <c r="C178" i="19" s="1"/>
  <c r="A179" i="19"/>
  <c r="F177" i="24"/>
  <c r="G177" i="24"/>
  <c r="B178" i="24"/>
  <c r="C178" i="24" s="1"/>
  <c r="A179" i="24"/>
  <c r="F177" i="16"/>
  <c r="D177" i="16"/>
  <c r="G177" i="16"/>
  <c r="E177" i="16"/>
  <c r="B178" i="16"/>
  <c r="C178" i="16" s="1"/>
  <c r="A179" i="16"/>
  <c r="G177" i="14"/>
  <c r="E177" i="14"/>
  <c r="F177" i="14"/>
  <c r="D177" i="14"/>
  <c r="A179" i="14"/>
  <c r="B178" i="14"/>
  <c r="C178" i="14" s="1"/>
  <c r="A180" i="15"/>
  <c r="B179" i="15"/>
  <c r="C179" i="15" s="1"/>
  <c r="F178" i="15"/>
  <c r="G178" i="15"/>
  <c r="A179" i="7"/>
  <c r="H179" i="7" s="1"/>
  <c r="B178" i="7"/>
  <c r="C178" i="7" s="1"/>
  <c r="AE175" i="18" l="1"/>
  <c r="AF175" i="18" s="1"/>
  <c r="G236" i="33"/>
  <c r="F236" i="33"/>
  <c r="D236" i="33"/>
  <c r="E236" i="33"/>
  <c r="B237" i="31"/>
  <c r="C237" i="31" s="1"/>
  <c r="A238" i="31"/>
  <c r="H237" i="31"/>
  <c r="A241" i="32"/>
  <c r="H240" i="32"/>
  <c r="B240" i="32"/>
  <c r="C240" i="32" s="1"/>
  <c r="H237" i="33"/>
  <c r="A238" i="33"/>
  <c r="B237" i="33"/>
  <c r="C237" i="33" s="1"/>
  <c r="E239" i="32"/>
  <c r="D239" i="32"/>
  <c r="G239" i="32"/>
  <c r="F239" i="32"/>
  <c r="G236" i="31"/>
  <c r="F236" i="31"/>
  <c r="E236" i="31"/>
  <c r="D236" i="31"/>
  <c r="E178" i="7"/>
  <c r="F178" i="7"/>
  <c r="D178" i="7"/>
  <c r="G178" i="7"/>
  <c r="H177" i="16"/>
  <c r="H177" i="14"/>
  <c r="AH171" i="18"/>
  <c r="U182" i="18"/>
  <c r="S182" i="18"/>
  <c r="T182" i="18" s="1"/>
  <c r="R183" i="18"/>
  <c r="AK180" i="18"/>
  <c r="AJ181" i="18"/>
  <c r="BM181" i="18" s="1"/>
  <c r="X181" i="18"/>
  <c r="Y181" i="18" s="1"/>
  <c r="Z181" i="18" s="1"/>
  <c r="W182" i="18"/>
  <c r="AB177" i="18"/>
  <c r="AC177" i="18" s="1"/>
  <c r="AD177" i="18" s="1"/>
  <c r="AA178" i="18"/>
  <c r="AA179" i="18" s="1"/>
  <c r="AG172" i="18"/>
  <c r="A181" i="29"/>
  <c r="B180" i="29"/>
  <c r="C180" i="29" s="1"/>
  <c r="G179" i="29"/>
  <c r="F179" i="29"/>
  <c r="A182" i="28"/>
  <c r="B181" i="28"/>
  <c r="C181" i="28" s="1"/>
  <c r="G180" i="28"/>
  <c r="F180" i="28"/>
  <c r="A182" i="27"/>
  <c r="B181" i="27"/>
  <c r="C181" i="27" s="1"/>
  <c r="G180" i="27"/>
  <c r="F180" i="27"/>
  <c r="C183" i="18"/>
  <c r="A184" i="18"/>
  <c r="B183" i="18"/>
  <c r="G178" i="26"/>
  <c r="F178" i="26"/>
  <c r="A180" i="26"/>
  <c r="B179" i="26"/>
  <c r="C179" i="26" s="1"/>
  <c r="G178" i="19"/>
  <c r="F178" i="19"/>
  <c r="B179" i="19"/>
  <c r="C179" i="19" s="1"/>
  <c r="A180" i="19"/>
  <c r="F178" i="24"/>
  <c r="G178" i="24"/>
  <c r="B179" i="24"/>
  <c r="C179" i="24" s="1"/>
  <c r="A180" i="24"/>
  <c r="F178" i="16"/>
  <c r="D178" i="16"/>
  <c r="G178" i="16"/>
  <c r="E178" i="16"/>
  <c r="B179" i="16"/>
  <c r="C179" i="16" s="1"/>
  <c r="A180" i="16"/>
  <c r="G178" i="14"/>
  <c r="E178" i="14"/>
  <c r="F178" i="14"/>
  <c r="D178" i="14"/>
  <c r="A180" i="14"/>
  <c r="B179" i="14"/>
  <c r="C179" i="14" s="1"/>
  <c r="A181" i="15"/>
  <c r="B180" i="15"/>
  <c r="C180" i="15" s="1"/>
  <c r="G179" i="15"/>
  <c r="F179" i="15"/>
  <c r="A180" i="7"/>
  <c r="H180" i="7" s="1"/>
  <c r="B179" i="7"/>
  <c r="C179" i="7" s="1"/>
  <c r="AE176" i="18" l="1"/>
  <c r="AF176" i="18" s="1"/>
  <c r="E237" i="31"/>
  <c r="D237" i="31"/>
  <c r="G237" i="31"/>
  <c r="F237" i="31"/>
  <c r="A239" i="33"/>
  <c r="B238" i="33"/>
  <c r="C238" i="33" s="1"/>
  <c r="H238" i="33"/>
  <c r="A239" i="31"/>
  <c r="B238" i="31"/>
  <c r="C238" i="31" s="1"/>
  <c r="H238" i="31"/>
  <c r="G237" i="33"/>
  <c r="F237" i="33"/>
  <c r="E237" i="33"/>
  <c r="D237" i="33"/>
  <c r="G240" i="32"/>
  <c r="F240" i="32"/>
  <c r="D240" i="32"/>
  <c r="E240" i="32"/>
  <c r="A242" i="32"/>
  <c r="B241" i="32"/>
  <c r="C241" i="32" s="1"/>
  <c r="H241" i="32"/>
  <c r="G179" i="7"/>
  <c r="D179" i="7"/>
  <c r="E179" i="7"/>
  <c r="F179" i="7"/>
  <c r="H178" i="16"/>
  <c r="H178" i="14"/>
  <c r="R184" i="18"/>
  <c r="U183" i="18"/>
  <c r="S183" i="18"/>
  <c r="T183" i="18" s="1"/>
  <c r="AH172" i="18"/>
  <c r="AG173" i="18"/>
  <c r="X182" i="18"/>
  <c r="Y182" i="18" s="1"/>
  <c r="W183" i="18"/>
  <c r="AJ182" i="18"/>
  <c r="BM182" i="18" s="1"/>
  <c r="AK181" i="18"/>
  <c r="AA180" i="18"/>
  <c r="AB178" i="18"/>
  <c r="AC178" i="18" s="1"/>
  <c r="AD178" i="18" s="1"/>
  <c r="A182" i="29"/>
  <c r="B181" i="29"/>
  <c r="C181" i="29" s="1"/>
  <c r="G180" i="29"/>
  <c r="F180" i="29"/>
  <c r="A183" i="28"/>
  <c r="B182" i="28"/>
  <c r="C182" i="28" s="1"/>
  <c r="G181" i="28"/>
  <c r="F181" i="28"/>
  <c r="G181" i="27"/>
  <c r="F181" i="27"/>
  <c r="A183" i="27"/>
  <c r="B182" i="27"/>
  <c r="C182" i="27" s="1"/>
  <c r="A185" i="18"/>
  <c r="B184" i="18"/>
  <c r="C184" i="18"/>
  <c r="A181" i="26"/>
  <c r="B180" i="26"/>
  <c r="C180" i="26" s="1"/>
  <c r="G179" i="26"/>
  <c r="F179" i="26"/>
  <c r="G179" i="19"/>
  <c r="F179" i="19"/>
  <c r="B180" i="19"/>
  <c r="C180" i="19" s="1"/>
  <c r="A181" i="19"/>
  <c r="F179" i="24"/>
  <c r="G179" i="24"/>
  <c r="B180" i="24"/>
  <c r="C180" i="24" s="1"/>
  <c r="A181" i="24"/>
  <c r="F179" i="16"/>
  <c r="D179" i="16"/>
  <c r="G179" i="16"/>
  <c r="E179" i="16"/>
  <c r="B180" i="16"/>
  <c r="C180" i="16" s="1"/>
  <c r="A181" i="16"/>
  <c r="G179" i="14"/>
  <c r="E179" i="14"/>
  <c r="F179" i="14"/>
  <c r="D179" i="14"/>
  <c r="A181" i="14"/>
  <c r="B180" i="14"/>
  <c r="C180" i="14" s="1"/>
  <c r="A182" i="15"/>
  <c r="B181" i="15"/>
  <c r="C181" i="15" s="1"/>
  <c r="F180" i="15"/>
  <c r="G180" i="15"/>
  <c r="A181" i="7"/>
  <c r="H181" i="7" s="1"/>
  <c r="B180" i="7"/>
  <c r="C180" i="7" s="1"/>
  <c r="AE177" i="18" l="1"/>
  <c r="AF177" i="18" s="1"/>
  <c r="B239" i="33"/>
  <c r="C239" i="33" s="1"/>
  <c r="A240" i="33"/>
  <c r="H239" i="33"/>
  <c r="E241" i="32"/>
  <c r="F241" i="32"/>
  <c r="G241" i="32"/>
  <c r="D241" i="32"/>
  <c r="G238" i="33"/>
  <c r="F238" i="33"/>
  <c r="E238" i="33"/>
  <c r="D238" i="33"/>
  <c r="A243" i="32"/>
  <c r="B242" i="32"/>
  <c r="C242" i="32" s="1"/>
  <c r="H242" i="32"/>
  <c r="H239" i="31"/>
  <c r="A240" i="31"/>
  <c r="B239" i="31"/>
  <c r="C239" i="31" s="1"/>
  <c r="G238" i="31"/>
  <c r="F238" i="31"/>
  <c r="E238" i="31"/>
  <c r="D238" i="31"/>
  <c r="D180" i="7"/>
  <c r="F180" i="7"/>
  <c r="E180" i="7"/>
  <c r="G180" i="7"/>
  <c r="H179" i="14"/>
  <c r="H179" i="16"/>
  <c r="R185" i="18"/>
  <c r="U184" i="18"/>
  <c r="S184" i="18"/>
  <c r="T184" i="18" s="1"/>
  <c r="X183" i="18"/>
  <c r="Y183" i="18" s="1"/>
  <c r="W184" i="18"/>
  <c r="AH173" i="18"/>
  <c r="AJ183" i="18"/>
  <c r="BM183" i="18" s="1"/>
  <c r="AK182" i="18"/>
  <c r="Z182" i="18"/>
  <c r="AB179" i="18"/>
  <c r="AC179" i="18" s="1"/>
  <c r="AG174" i="18"/>
  <c r="AA181" i="18"/>
  <c r="A183" i="29"/>
  <c r="B182" i="29"/>
  <c r="C182" i="29" s="1"/>
  <c r="G181" i="29"/>
  <c r="F181" i="29"/>
  <c r="A184" i="28"/>
  <c r="B183" i="28"/>
  <c r="C183" i="28" s="1"/>
  <c r="G182" i="28"/>
  <c r="F182" i="28"/>
  <c r="G182" i="27"/>
  <c r="F182" i="27"/>
  <c r="A184" i="27"/>
  <c r="B183" i="27"/>
  <c r="C183" i="27" s="1"/>
  <c r="C185" i="18"/>
  <c r="A186" i="18"/>
  <c r="B185" i="18"/>
  <c r="G180" i="26"/>
  <c r="F180" i="26"/>
  <c r="A182" i="26"/>
  <c r="B181" i="26"/>
  <c r="C181" i="26" s="1"/>
  <c r="G180" i="19"/>
  <c r="F180" i="19"/>
  <c r="B181" i="19"/>
  <c r="C181" i="19" s="1"/>
  <c r="A182" i="19"/>
  <c r="F180" i="24"/>
  <c r="G180" i="24"/>
  <c r="B181" i="24"/>
  <c r="C181" i="24" s="1"/>
  <c r="A182" i="24"/>
  <c r="F180" i="16"/>
  <c r="D180" i="16"/>
  <c r="G180" i="16"/>
  <c r="E180" i="16"/>
  <c r="B181" i="16"/>
  <c r="C181" i="16" s="1"/>
  <c r="A182" i="16"/>
  <c r="G180" i="14"/>
  <c r="E180" i="14"/>
  <c r="F180" i="14"/>
  <c r="D180" i="14"/>
  <c r="A182" i="14"/>
  <c r="B181" i="14"/>
  <c r="C181" i="14" s="1"/>
  <c r="A183" i="15"/>
  <c r="B182" i="15"/>
  <c r="C182" i="15" s="1"/>
  <c r="G181" i="15"/>
  <c r="F181" i="15"/>
  <c r="A182" i="7"/>
  <c r="H182" i="7" s="1"/>
  <c r="B181" i="7"/>
  <c r="C181" i="7" s="1"/>
  <c r="AE178" i="18" l="1"/>
  <c r="AF178" i="18" s="1"/>
  <c r="A244" i="32"/>
  <c r="B243" i="32"/>
  <c r="C243" i="32" s="1"/>
  <c r="H243" i="32"/>
  <c r="G242" i="32"/>
  <c r="F242" i="32"/>
  <c r="E242" i="32"/>
  <c r="D242" i="32"/>
  <c r="B240" i="31"/>
  <c r="C240" i="31" s="1"/>
  <c r="A241" i="31"/>
  <c r="H240" i="31"/>
  <c r="H240" i="33"/>
  <c r="A241" i="33"/>
  <c r="B240" i="33"/>
  <c r="C240" i="33" s="1"/>
  <c r="G239" i="31"/>
  <c r="F239" i="31"/>
  <c r="D239" i="31"/>
  <c r="E239" i="31"/>
  <c r="G239" i="33"/>
  <c r="F239" i="33"/>
  <c r="D239" i="33"/>
  <c r="E239" i="33"/>
  <c r="E181" i="7"/>
  <c r="D181" i="7"/>
  <c r="F181" i="7"/>
  <c r="G181" i="7"/>
  <c r="AH174" i="18"/>
  <c r="H180" i="16"/>
  <c r="H180" i="14"/>
  <c r="S185" i="18"/>
  <c r="T185" i="18" s="1"/>
  <c r="R186" i="18"/>
  <c r="U185" i="18"/>
  <c r="AA182" i="18"/>
  <c r="AG175" i="18"/>
  <c r="AJ184" i="18"/>
  <c r="BM184" i="18" s="1"/>
  <c r="AK183" i="18"/>
  <c r="X184" i="18"/>
  <c r="Y184" i="18" s="1"/>
  <c r="W185" i="18"/>
  <c r="Z183" i="18"/>
  <c r="AD179" i="18"/>
  <c r="AB180" i="18"/>
  <c r="AC180" i="18" s="1"/>
  <c r="A184" i="29"/>
  <c r="B183" i="29"/>
  <c r="C183" i="29" s="1"/>
  <c r="G182" i="29"/>
  <c r="F182" i="29"/>
  <c r="A185" i="28"/>
  <c r="B184" i="28"/>
  <c r="C184" i="28" s="1"/>
  <c r="G183" i="28"/>
  <c r="F183" i="28"/>
  <c r="A185" i="27"/>
  <c r="B184" i="27"/>
  <c r="C184" i="27" s="1"/>
  <c r="G183" i="27"/>
  <c r="F183" i="27"/>
  <c r="C186" i="18"/>
  <c r="A187" i="18"/>
  <c r="B186" i="18"/>
  <c r="A183" i="26"/>
  <c r="B182" i="26"/>
  <c r="C182" i="26" s="1"/>
  <c r="G181" i="26"/>
  <c r="F181" i="26"/>
  <c r="G181" i="19"/>
  <c r="F181" i="19"/>
  <c r="B182" i="19"/>
  <c r="C182" i="19" s="1"/>
  <c r="A183" i="19"/>
  <c r="F181" i="24"/>
  <c r="G181" i="24"/>
  <c r="B182" i="24"/>
  <c r="C182" i="24" s="1"/>
  <c r="A183" i="24"/>
  <c r="F181" i="16"/>
  <c r="D181" i="16"/>
  <c r="G181" i="16"/>
  <c r="E181" i="16"/>
  <c r="B182" i="16"/>
  <c r="C182" i="16" s="1"/>
  <c r="A183" i="16"/>
  <c r="G181" i="14"/>
  <c r="E181" i="14"/>
  <c r="F181" i="14"/>
  <c r="D181" i="14"/>
  <c r="A183" i="14"/>
  <c r="B182" i="14"/>
  <c r="C182" i="14" s="1"/>
  <c r="A184" i="15"/>
  <c r="B183" i="15"/>
  <c r="C183" i="15" s="1"/>
  <c r="F182" i="15"/>
  <c r="G182" i="15"/>
  <c r="A183" i="7"/>
  <c r="H183" i="7" s="1"/>
  <c r="B182" i="7"/>
  <c r="C182" i="7" s="1"/>
  <c r="AE179" i="18" l="1"/>
  <c r="AF179" i="18" s="1"/>
  <c r="H241" i="33"/>
  <c r="A242" i="33"/>
  <c r="B241" i="33"/>
  <c r="C241" i="33" s="1"/>
  <c r="G240" i="33"/>
  <c r="F240" i="33"/>
  <c r="D240" i="33"/>
  <c r="E240" i="33"/>
  <c r="E243" i="32"/>
  <c r="G243" i="32"/>
  <c r="D243" i="32"/>
  <c r="F243" i="32"/>
  <c r="E240" i="31"/>
  <c r="D240" i="31"/>
  <c r="G240" i="31"/>
  <c r="F240" i="31"/>
  <c r="H241" i="31"/>
  <c r="A242" i="31"/>
  <c r="B241" i="31"/>
  <c r="C241" i="31" s="1"/>
  <c r="H244" i="32"/>
  <c r="B244" i="32"/>
  <c r="C244" i="32" s="1"/>
  <c r="A245" i="32"/>
  <c r="AH175" i="18"/>
  <c r="E182" i="7"/>
  <c r="F182" i="7"/>
  <c r="D182" i="7"/>
  <c r="G182" i="7"/>
  <c r="AG176" i="18"/>
  <c r="H181" i="14"/>
  <c r="AA183" i="18"/>
  <c r="H181" i="16"/>
  <c r="U186" i="18"/>
  <c r="S186" i="18"/>
  <c r="T186" i="18" s="1"/>
  <c r="R187" i="18"/>
  <c r="AB181" i="18"/>
  <c r="AC181" i="18" s="1"/>
  <c r="X185" i="18"/>
  <c r="Y185" i="18" s="1"/>
  <c r="W186" i="18"/>
  <c r="AK184" i="18"/>
  <c r="AJ185" i="18"/>
  <c r="BM185" i="18" s="1"/>
  <c r="AD180" i="18"/>
  <c r="Z184" i="18"/>
  <c r="A185" i="29"/>
  <c r="B184" i="29"/>
  <c r="C184" i="29" s="1"/>
  <c r="G183" i="29"/>
  <c r="F183" i="29"/>
  <c r="A186" i="28"/>
  <c r="B185" i="28"/>
  <c r="C185" i="28" s="1"/>
  <c r="G184" i="28"/>
  <c r="F184" i="28"/>
  <c r="A186" i="27"/>
  <c r="B185" i="27"/>
  <c r="C185" i="27" s="1"/>
  <c r="G184" i="27"/>
  <c r="F184" i="27"/>
  <c r="C187" i="18"/>
  <c r="A188" i="18"/>
  <c r="B187" i="18"/>
  <c r="G182" i="26"/>
  <c r="F182" i="26"/>
  <c r="A184" i="26"/>
  <c r="B183" i="26"/>
  <c r="C183" i="26" s="1"/>
  <c r="G182" i="19"/>
  <c r="F182" i="19"/>
  <c r="B183" i="19"/>
  <c r="C183" i="19" s="1"/>
  <c r="A184" i="19"/>
  <c r="F182" i="24"/>
  <c r="G182" i="24"/>
  <c r="B183" i="24"/>
  <c r="C183" i="24" s="1"/>
  <c r="A184" i="24"/>
  <c r="F182" i="16"/>
  <c r="D182" i="16"/>
  <c r="G182" i="16"/>
  <c r="E182" i="16"/>
  <c r="B183" i="16"/>
  <c r="C183" i="16" s="1"/>
  <c r="A184" i="16"/>
  <c r="G182" i="14"/>
  <c r="E182" i="14"/>
  <c r="F182" i="14"/>
  <c r="D182" i="14"/>
  <c r="A184" i="14"/>
  <c r="B183" i="14"/>
  <c r="C183" i="14" s="1"/>
  <c r="A185" i="15"/>
  <c r="B184" i="15"/>
  <c r="C184" i="15" s="1"/>
  <c r="G183" i="15"/>
  <c r="F183" i="15"/>
  <c r="A184" i="7"/>
  <c r="H184" i="7" s="1"/>
  <c r="B183" i="7"/>
  <c r="C183" i="7" s="1"/>
  <c r="AE180" i="18" l="1"/>
  <c r="AF180" i="18" s="1"/>
  <c r="AH176" i="18"/>
  <c r="G244" i="32"/>
  <c r="F244" i="32"/>
  <c r="E244" i="32"/>
  <c r="D244" i="32"/>
  <c r="G241" i="33"/>
  <c r="F241" i="33"/>
  <c r="E241" i="33"/>
  <c r="D241" i="33"/>
  <c r="A246" i="32"/>
  <c r="B245" i="32"/>
  <c r="C245" i="32" s="1"/>
  <c r="H245" i="32"/>
  <c r="G241" i="31"/>
  <c r="F241" i="31"/>
  <c r="E241" i="31"/>
  <c r="D241" i="31"/>
  <c r="A243" i="33"/>
  <c r="B242" i="33"/>
  <c r="C242" i="33" s="1"/>
  <c r="H242" i="33"/>
  <c r="B242" i="31"/>
  <c r="C242" i="31" s="1"/>
  <c r="H242" i="31"/>
  <c r="A243" i="31"/>
  <c r="E183" i="7"/>
  <c r="D183" i="7"/>
  <c r="F183" i="7"/>
  <c r="G183" i="7"/>
  <c r="AA184" i="18"/>
  <c r="AG177" i="18"/>
  <c r="AB182" i="18"/>
  <c r="AC182" i="18" s="1"/>
  <c r="H182" i="16"/>
  <c r="H182" i="14"/>
  <c r="R188" i="18"/>
  <c r="U187" i="18"/>
  <c r="S187" i="18"/>
  <c r="T187" i="18" s="1"/>
  <c r="AD181" i="18"/>
  <c r="AE181" i="18" s="1"/>
  <c r="Z185" i="18"/>
  <c r="AA185" i="18" s="1"/>
  <c r="AJ186" i="18"/>
  <c r="BM186" i="18" s="1"/>
  <c r="AK185" i="18"/>
  <c r="X186" i="18"/>
  <c r="Y186" i="18" s="1"/>
  <c r="W187" i="18"/>
  <c r="A186" i="29"/>
  <c r="B185" i="29"/>
  <c r="C185" i="29" s="1"/>
  <c r="G184" i="29"/>
  <c r="F184" i="29"/>
  <c r="A187" i="28"/>
  <c r="B186" i="28"/>
  <c r="C186" i="28" s="1"/>
  <c r="G185" i="28"/>
  <c r="F185" i="28"/>
  <c r="A187" i="27"/>
  <c r="B186" i="27"/>
  <c r="C186" i="27" s="1"/>
  <c r="G185" i="27"/>
  <c r="F185" i="27"/>
  <c r="C188" i="18"/>
  <c r="A189" i="18"/>
  <c r="B188" i="18"/>
  <c r="A185" i="26"/>
  <c r="B184" i="26"/>
  <c r="C184" i="26" s="1"/>
  <c r="G183" i="26"/>
  <c r="F183" i="26"/>
  <c r="G183" i="19"/>
  <c r="F183" i="19"/>
  <c r="B184" i="19"/>
  <c r="C184" i="19" s="1"/>
  <c r="A185" i="19"/>
  <c r="F183" i="24"/>
  <c r="G183" i="24"/>
  <c r="B184" i="24"/>
  <c r="C184" i="24" s="1"/>
  <c r="A185" i="24"/>
  <c r="F183" i="16"/>
  <c r="D183" i="16"/>
  <c r="G183" i="16"/>
  <c r="E183" i="16"/>
  <c r="B184" i="16"/>
  <c r="C184" i="16" s="1"/>
  <c r="A185" i="16"/>
  <c r="G183" i="14"/>
  <c r="E183" i="14"/>
  <c r="F183" i="14"/>
  <c r="D183" i="14"/>
  <c r="A185" i="14"/>
  <c r="B184" i="14"/>
  <c r="C184" i="14" s="1"/>
  <c r="A186" i="15"/>
  <c r="B185" i="15"/>
  <c r="C185" i="15" s="1"/>
  <c r="F184" i="15"/>
  <c r="G184" i="15"/>
  <c r="A185" i="7"/>
  <c r="H185" i="7" s="1"/>
  <c r="B184" i="7"/>
  <c r="C184" i="7" s="1"/>
  <c r="AH177" i="18" l="1"/>
  <c r="G242" i="31"/>
  <c r="E242" i="31"/>
  <c r="D242" i="31"/>
  <c r="F242" i="31"/>
  <c r="B243" i="33"/>
  <c r="C243" i="33" s="1"/>
  <c r="A244" i="33"/>
  <c r="H243" i="33"/>
  <c r="B243" i="31"/>
  <c r="C243" i="31" s="1"/>
  <c r="A244" i="31"/>
  <c r="H243" i="31"/>
  <c r="E245" i="32"/>
  <c r="D245" i="32"/>
  <c r="F245" i="32"/>
  <c r="G245" i="32"/>
  <c r="G242" i="33"/>
  <c r="F242" i="33"/>
  <c r="E242" i="33"/>
  <c r="D242" i="33"/>
  <c r="A247" i="32"/>
  <c r="B246" i="32"/>
  <c r="C246" i="32" s="1"/>
  <c r="H246" i="32"/>
  <c r="D184" i="7"/>
  <c r="F184" i="7"/>
  <c r="G184" i="7"/>
  <c r="E184" i="7"/>
  <c r="AG178" i="18"/>
  <c r="AH178" i="18" s="1"/>
  <c r="AB183" i="18"/>
  <c r="AC183" i="18" s="1"/>
  <c r="H183" i="16"/>
  <c r="H183" i="14"/>
  <c r="Z186" i="18"/>
  <c r="AA186" i="18" s="1"/>
  <c r="AD182" i="18"/>
  <c r="AE182" i="18" s="1"/>
  <c r="S188" i="18"/>
  <c r="T188" i="18" s="1"/>
  <c r="R189" i="18"/>
  <c r="U188" i="18"/>
  <c r="X187" i="18"/>
  <c r="Y187" i="18" s="1"/>
  <c r="W188" i="18"/>
  <c r="AF181" i="18"/>
  <c r="AK186" i="18"/>
  <c r="AJ187" i="18"/>
  <c r="BM187" i="18" s="1"/>
  <c r="A187" i="29"/>
  <c r="B186" i="29"/>
  <c r="C186" i="29" s="1"/>
  <c r="G185" i="29"/>
  <c r="F185" i="29"/>
  <c r="A188" i="28"/>
  <c r="B187" i="28"/>
  <c r="C187" i="28" s="1"/>
  <c r="G186" i="28"/>
  <c r="F186" i="28"/>
  <c r="A188" i="27"/>
  <c r="B187" i="27"/>
  <c r="C187" i="27" s="1"/>
  <c r="G186" i="27"/>
  <c r="F186" i="27"/>
  <c r="A190" i="18"/>
  <c r="B189" i="18"/>
  <c r="C189" i="18"/>
  <c r="G184" i="26"/>
  <c r="F184" i="26"/>
  <c r="A186" i="26"/>
  <c r="B185" i="26"/>
  <c r="C185" i="26" s="1"/>
  <c r="G184" i="19"/>
  <c r="F184" i="19"/>
  <c r="B185" i="19"/>
  <c r="C185" i="19" s="1"/>
  <c r="A186" i="19"/>
  <c r="F184" i="24"/>
  <c r="G184" i="24"/>
  <c r="B185" i="24"/>
  <c r="C185" i="24" s="1"/>
  <c r="A186" i="24"/>
  <c r="F184" i="16"/>
  <c r="D184" i="16"/>
  <c r="G184" i="16"/>
  <c r="E184" i="16"/>
  <c r="B185" i="16"/>
  <c r="C185" i="16" s="1"/>
  <c r="A186" i="16"/>
  <c r="G184" i="14"/>
  <c r="E184" i="14"/>
  <c r="F184" i="14"/>
  <c r="D184" i="14"/>
  <c r="A186" i="14"/>
  <c r="B185" i="14"/>
  <c r="C185" i="14" s="1"/>
  <c r="A187" i="15"/>
  <c r="B186" i="15"/>
  <c r="C186" i="15" s="1"/>
  <c r="G185" i="15"/>
  <c r="F185" i="15"/>
  <c r="A186" i="7"/>
  <c r="H186" i="7" s="1"/>
  <c r="B185" i="7"/>
  <c r="C185" i="7" s="1"/>
  <c r="D243" i="31" l="1"/>
  <c r="G243" i="31"/>
  <c r="F243" i="31"/>
  <c r="E243" i="31"/>
  <c r="G243" i="33"/>
  <c r="F243" i="33"/>
  <c r="D243" i="33"/>
  <c r="E243" i="33"/>
  <c r="G246" i="32"/>
  <c r="F246" i="32"/>
  <c r="D246" i="32"/>
  <c r="E246" i="32"/>
  <c r="A248" i="32"/>
  <c r="B247" i="32"/>
  <c r="C247" i="32" s="1"/>
  <c r="H247" i="32"/>
  <c r="H244" i="33"/>
  <c r="A245" i="33"/>
  <c r="B244" i="33"/>
  <c r="C244" i="33" s="1"/>
  <c r="A245" i="31"/>
  <c r="H244" i="31"/>
  <c r="B244" i="31"/>
  <c r="C244" i="31" s="1"/>
  <c r="AB184" i="18"/>
  <c r="AC184" i="18" s="1"/>
  <c r="G185" i="7"/>
  <c r="E185" i="7"/>
  <c r="D185" i="7"/>
  <c r="F185" i="7"/>
  <c r="AG179" i="18"/>
  <c r="AH179" i="18" s="1"/>
  <c r="C190" i="18"/>
  <c r="Z187" i="18"/>
  <c r="AA187" i="18" s="1"/>
  <c r="AD183" i="18"/>
  <c r="AE183" i="18" s="1"/>
  <c r="AF183" i="18" s="1"/>
  <c r="H184" i="16"/>
  <c r="H184" i="14"/>
  <c r="AF182" i="18"/>
  <c r="U189" i="18"/>
  <c r="R190" i="18"/>
  <c r="S189" i="18"/>
  <c r="T189" i="18" s="1"/>
  <c r="AK187" i="18"/>
  <c r="AJ188" i="18"/>
  <c r="BM188" i="18" s="1"/>
  <c r="X188" i="18"/>
  <c r="Y188" i="18" s="1"/>
  <c r="W189" i="18"/>
  <c r="A188" i="29"/>
  <c r="B187" i="29"/>
  <c r="C187" i="29" s="1"/>
  <c r="G186" i="29"/>
  <c r="F186" i="29"/>
  <c r="A189" i="28"/>
  <c r="B188" i="28"/>
  <c r="C188" i="28" s="1"/>
  <c r="G187" i="28"/>
  <c r="F187" i="28"/>
  <c r="A189" i="27"/>
  <c r="B188" i="27"/>
  <c r="C188" i="27" s="1"/>
  <c r="G187" i="27"/>
  <c r="F187" i="27"/>
  <c r="A191" i="18"/>
  <c r="B190" i="18"/>
  <c r="A187" i="26"/>
  <c r="B186" i="26"/>
  <c r="C186" i="26" s="1"/>
  <c r="G185" i="26"/>
  <c r="F185" i="26"/>
  <c r="G185" i="19"/>
  <c r="F185" i="19"/>
  <c r="B186" i="19"/>
  <c r="C186" i="19" s="1"/>
  <c r="A187" i="19"/>
  <c r="F185" i="24"/>
  <c r="G185" i="24"/>
  <c r="B186" i="24"/>
  <c r="C186" i="24" s="1"/>
  <c r="A187" i="24"/>
  <c r="F185" i="16"/>
  <c r="D185" i="16"/>
  <c r="G185" i="16"/>
  <c r="E185" i="16"/>
  <c r="B186" i="16"/>
  <c r="C186" i="16" s="1"/>
  <c r="A187" i="16"/>
  <c r="G185" i="14"/>
  <c r="E185" i="14"/>
  <c r="F185" i="14"/>
  <c r="D185" i="14"/>
  <c r="A187" i="14"/>
  <c r="B186" i="14"/>
  <c r="C186" i="14" s="1"/>
  <c r="F186" i="15"/>
  <c r="G186" i="15"/>
  <c r="A188" i="15"/>
  <c r="B187" i="15"/>
  <c r="C187" i="15" s="1"/>
  <c r="A187" i="7"/>
  <c r="H187" i="7" s="1"/>
  <c r="B186" i="7"/>
  <c r="C186" i="7" s="1"/>
  <c r="E247" i="32" l="1"/>
  <c r="F247" i="32"/>
  <c r="G247" i="32"/>
  <c r="D247" i="32"/>
  <c r="B248" i="32"/>
  <c r="C248" i="32" s="1"/>
  <c r="A249" i="32"/>
  <c r="H248" i="32"/>
  <c r="H245" i="31"/>
  <c r="B245" i="31"/>
  <c r="C245" i="31" s="1"/>
  <c r="A246" i="31"/>
  <c r="F244" i="31"/>
  <c r="E244" i="31"/>
  <c r="D244" i="31"/>
  <c r="G244" i="31"/>
  <c r="G244" i="33"/>
  <c r="F244" i="33"/>
  <c r="D244" i="33"/>
  <c r="E244" i="33"/>
  <c r="H245" i="33"/>
  <c r="B245" i="33"/>
  <c r="C245" i="33" s="1"/>
  <c r="A246" i="33"/>
  <c r="AB185" i="18"/>
  <c r="AC185" i="18" s="1"/>
  <c r="AG180" i="18"/>
  <c r="AG181" i="18" s="1"/>
  <c r="AG182" i="18" s="1"/>
  <c r="E186" i="7"/>
  <c r="F186" i="7"/>
  <c r="D186" i="7"/>
  <c r="G186" i="7"/>
  <c r="C191" i="18"/>
  <c r="AD184" i="18"/>
  <c r="AE184" i="18" s="1"/>
  <c r="H185" i="16"/>
  <c r="H185" i="14"/>
  <c r="U190" i="18"/>
  <c r="S190" i="18"/>
  <c r="T190" i="18" s="1"/>
  <c r="R191" i="18"/>
  <c r="Z188" i="18"/>
  <c r="AA188" i="18" s="1"/>
  <c r="W190" i="18"/>
  <c r="X189" i="18"/>
  <c r="Y189" i="18" s="1"/>
  <c r="AJ189" i="18"/>
  <c r="BM189" i="18" s="1"/>
  <c r="AK188" i="18"/>
  <c r="A189" i="29"/>
  <c r="B188" i="29"/>
  <c r="C188" i="29" s="1"/>
  <c r="G187" i="29"/>
  <c r="F187" i="29"/>
  <c r="A190" i="28"/>
  <c r="B189" i="28"/>
  <c r="C189" i="28" s="1"/>
  <c r="G188" i="28"/>
  <c r="F188" i="28"/>
  <c r="A190" i="27"/>
  <c r="B189" i="27"/>
  <c r="C189" i="27" s="1"/>
  <c r="G188" i="27"/>
  <c r="F188" i="27"/>
  <c r="A192" i="18"/>
  <c r="B191" i="18"/>
  <c r="G186" i="26"/>
  <c r="F186" i="26"/>
  <c r="A188" i="26"/>
  <c r="B187" i="26"/>
  <c r="C187" i="26" s="1"/>
  <c r="G186" i="19"/>
  <c r="F186" i="19"/>
  <c r="B187" i="19"/>
  <c r="C187" i="19" s="1"/>
  <c r="A188" i="19"/>
  <c r="F186" i="24"/>
  <c r="G186" i="24"/>
  <c r="A188" i="24"/>
  <c r="B187" i="24"/>
  <c r="C187" i="24" s="1"/>
  <c r="F186" i="16"/>
  <c r="D186" i="16"/>
  <c r="G186" i="16"/>
  <c r="E186" i="16"/>
  <c r="B187" i="16"/>
  <c r="C187" i="16" s="1"/>
  <c r="A188" i="16"/>
  <c r="G186" i="14"/>
  <c r="E186" i="14"/>
  <c r="F186" i="14"/>
  <c r="D186" i="14"/>
  <c r="A188" i="14"/>
  <c r="B187" i="14"/>
  <c r="C187" i="14" s="1"/>
  <c r="A189" i="15"/>
  <c r="B188" i="15"/>
  <c r="C188" i="15" s="1"/>
  <c r="G187" i="15"/>
  <c r="F187" i="15"/>
  <c r="A188" i="7"/>
  <c r="H188" i="7" s="1"/>
  <c r="B187" i="7"/>
  <c r="C187" i="7" s="1"/>
  <c r="AB186" i="18" l="1"/>
  <c r="AB187" i="18" s="1"/>
  <c r="G245" i="33"/>
  <c r="F245" i="33"/>
  <c r="E245" i="33"/>
  <c r="D245" i="33"/>
  <c r="G248" i="32"/>
  <c r="F248" i="32"/>
  <c r="E248" i="32"/>
  <c r="D248" i="32"/>
  <c r="A250" i="32"/>
  <c r="B249" i="32"/>
  <c r="C249" i="32" s="1"/>
  <c r="H249" i="32"/>
  <c r="A247" i="31"/>
  <c r="H246" i="31"/>
  <c r="B246" i="31"/>
  <c r="C246" i="31" s="1"/>
  <c r="A247" i="33"/>
  <c r="B246" i="33"/>
  <c r="C246" i="33" s="1"/>
  <c r="H246" i="33"/>
  <c r="F245" i="31"/>
  <c r="E245" i="31"/>
  <c r="D245" i="31"/>
  <c r="G245" i="31"/>
  <c r="AH180" i="18"/>
  <c r="AH181" i="18" s="1"/>
  <c r="AH182" i="18" s="1"/>
  <c r="E187" i="7"/>
  <c r="D187" i="7"/>
  <c r="F187" i="7"/>
  <c r="G187" i="7"/>
  <c r="AD185" i="18"/>
  <c r="AE185" i="18" s="1"/>
  <c r="C192" i="18"/>
  <c r="AF184" i="18"/>
  <c r="Z189" i="18"/>
  <c r="AA189" i="18" s="1"/>
  <c r="H186" i="16"/>
  <c r="H186" i="14"/>
  <c r="R192" i="18"/>
  <c r="U191" i="18"/>
  <c r="S191" i="18"/>
  <c r="T191" i="18" s="1"/>
  <c r="AK189" i="18"/>
  <c r="AJ190" i="18"/>
  <c r="BM190" i="18" s="1"/>
  <c r="X190" i="18"/>
  <c r="Y190" i="18" s="1"/>
  <c r="W191" i="18"/>
  <c r="AG183" i="18"/>
  <c r="A190" i="29"/>
  <c r="B189" i="29"/>
  <c r="C189" i="29" s="1"/>
  <c r="G188" i="29"/>
  <c r="F188" i="29"/>
  <c r="A191" i="28"/>
  <c r="B190" i="28"/>
  <c r="C190" i="28" s="1"/>
  <c r="G189" i="28"/>
  <c r="F189" i="28"/>
  <c r="A191" i="27"/>
  <c r="B190" i="27"/>
  <c r="C190" i="27" s="1"/>
  <c r="G189" i="27"/>
  <c r="F189" i="27"/>
  <c r="A193" i="18"/>
  <c r="B192" i="18"/>
  <c r="A189" i="26"/>
  <c r="B188" i="26"/>
  <c r="C188" i="26" s="1"/>
  <c r="G187" i="26"/>
  <c r="F187" i="26"/>
  <c r="G187" i="19"/>
  <c r="F187" i="19"/>
  <c r="B188" i="19"/>
  <c r="C188" i="19" s="1"/>
  <c r="A189" i="19"/>
  <c r="F187" i="24"/>
  <c r="G187" i="24"/>
  <c r="A189" i="24"/>
  <c r="B188" i="24"/>
  <c r="C188" i="24" s="1"/>
  <c r="F187" i="16"/>
  <c r="D187" i="16"/>
  <c r="G187" i="16"/>
  <c r="E187" i="16"/>
  <c r="B188" i="16"/>
  <c r="C188" i="16" s="1"/>
  <c r="A189" i="16"/>
  <c r="G187" i="14"/>
  <c r="E187" i="14"/>
  <c r="F187" i="14"/>
  <c r="D187" i="14"/>
  <c r="A189" i="14"/>
  <c r="B188" i="14"/>
  <c r="C188" i="14" s="1"/>
  <c r="A190" i="15"/>
  <c r="B189" i="15"/>
  <c r="C189" i="15" s="1"/>
  <c r="F188" i="15"/>
  <c r="G188" i="15"/>
  <c r="A189" i="7"/>
  <c r="H189" i="7" s="1"/>
  <c r="B188" i="7"/>
  <c r="C188" i="7" s="1"/>
  <c r="AB188" i="18" l="1"/>
  <c r="AB189" i="18" s="1"/>
  <c r="AC186" i="18"/>
  <c r="AC187" i="18" s="1"/>
  <c r="G246" i="33"/>
  <c r="F246" i="33"/>
  <c r="E246" i="33"/>
  <c r="D246" i="33"/>
  <c r="B247" i="33"/>
  <c r="C247" i="33" s="1"/>
  <c r="A248" i="33"/>
  <c r="H247" i="33"/>
  <c r="F246" i="31"/>
  <c r="E246" i="31"/>
  <c r="D246" i="31"/>
  <c r="G246" i="31"/>
  <c r="A248" i="31"/>
  <c r="H247" i="31"/>
  <c r="B247" i="31"/>
  <c r="C247" i="31" s="1"/>
  <c r="E249" i="32"/>
  <c r="G249" i="32"/>
  <c r="D249" i="32"/>
  <c r="F249" i="32"/>
  <c r="H250" i="32"/>
  <c r="B250" i="32"/>
  <c r="C250" i="32" s="1"/>
  <c r="A251" i="32"/>
  <c r="AF185" i="18"/>
  <c r="Z190" i="18"/>
  <c r="AA190" i="18" s="1"/>
  <c r="E188" i="7"/>
  <c r="D188" i="7"/>
  <c r="F188" i="7"/>
  <c r="G188" i="7"/>
  <c r="AH183" i="18"/>
  <c r="AG184" i="18"/>
  <c r="H187" i="16"/>
  <c r="H187" i="14"/>
  <c r="R193" i="18"/>
  <c r="U192" i="18"/>
  <c r="S192" i="18"/>
  <c r="T192" i="18" s="1"/>
  <c r="X191" i="18"/>
  <c r="Y191" i="18" s="1"/>
  <c r="W192" i="18"/>
  <c r="AJ191" i="18"/>
  <c r="BM191" i="18" s="1"/>
  <c r="AK190" i="18"/>
  <c r="A191" i="29"/>
  <c r="B190" i="29"/>
  <c r="C190" i="29" s="1"/>
  <c r="G189" i="29"/>
  <c r="F189" i="29"/>
  <c r="A192" i="28"/>
  <c r="B191" i="28"/>
  <c r="C191" i="28" s="1"/>
  <c r="G190" i="28"/>
  <c r="F190" i="28"/>
  <c r="A192" i="27"/>
  <c r="B191" i="27"/>
  <c r="C191" i="27" s="1"/>
  <c r="G190" i="27"/>
  <c r="F190" i="27"/>
  <c r="A194" i="18"/>
  <c r="B193" i="18"/>
  <c r="C193" i="18"/>
  <c r="G188" i="26"/>
  <c r="F188" i="26"/>
  <c r="A190" i="26"/>
  <c r="B189" i="26"/>
  <c r="C189" i="26" s="1"/>
  <c r="G188" i="19"/>
  <c r="F188" i="19"/>
  <c r="B189" i="19"/>
  <c r="C189" i="19" s="1"/>
  <c r="A190" i="19"/>
  <c r="F188" i="24"/>
  <c r="G188" i="24"/>
  <c r="A190" i="24"/>
  <c r="B189" i="24"/>
  <c r="C189" i="24" s="1"/>
  <c r="F188" i="16"/>
  <c r="D188" i="16"/>
  <c r="G188" i="16"/>
  <c r="E188" i="16"/>
  <c r="B189" i="16"/>
  <c r="C189" i="16" s="1"/>
  <c r="A190" i="16"/>
  <c r="G188" i="14"/>
  <c r="E188" i="14"/>
  <c r="F188" i="14"/>
  <c r="D188" i="14"/>
  <c r="A190" i="14"/>
  <c r="B189" i="14"/>
  <c r="C189" i="14" s="1"/>
  <c r="G189" i="15"/>
  <c r="F189" i="15"/>
  <c r="A191" i="15"/>
  <c r="B190" i="15"/>
  <c r="C190" i="15" s="1"/>
  <c r="A190" i="7"/>
  <c r="H190" i="7" s="1"/>
  <c r="B189" i="7"/>
  <c r="C189" i="7" s="1"/>
  <c r="AD186" i="18" l="1"/>
  <c r="AE186" i="18" s="1"/>
  <c r="AF186" i="18" s="1"/>
  <c r="Z191" i="18"/>
  <c r="AA191" i="18" s="1"/>
  <c r="F247" i="31"/>
  <c r="E247" i="31"/>
  <c r="D247" i="31"/>
  <c r="G247" i="31"/>
  <c r="H248" i="33"/>
  <c r="A249" i="33"/>
  <c r="B248" i="33"/>
  <c r="C248" i="33" s="1"/>
  <c r="G250" i="32"/>
  <c r="F250" i="32"/>
  <c r="D250" i="32"/>
  <c r="E250" i="32"/>
  <c r="A249" i="31"/>
  <c r="H248" i="31"/>
  <c r="B248" i="31"/>
  <c r="C248" i="31" s="1"/>
  <c r="A252" i="32"/>
  <c r="B251" i="32"/>
  <c r="C251" i="32" s="1"/>
  <c r="H251" i="32"/>
  <c r="G247" i="33"/>
  <c r="F247" i="33"/>
  <c r="D247" i="33"/>
  <c r="E247" i="33"/>
  <c r="AH184" i="18"/>
  <c r="F189" i="7"/>
  <c r="E189" i="7"/>
  <c r="G189" i="7"/>
  <c r="D189" i="7"/>
  <c r="AG185" i="18"/>
  <c r="AC188" i="18"/>
  <c r="H188" i="16"/>
  <c r="H188" i="14"/>
  <c r="R194" i="18"/>
  <c r="U193" i="18"/>
  <c r="S193" i="18"/>
  <c r="T193" i="18" s="1"/>
  <c r="AB190" i="18"/>
  <c r="AK191" i="18"/>
  <c r="AJ192" i="18"/>
  <c r="BM192" i="18" s="1"/>
  <c r="X192" i="18"/>
  <c r="Y192" i="18" s="1"/>
  <c r="Z192" i="18" s="1"/>
  <c r="AA192" i="18" s="1"/>
  <c r="W193" i="18"/>
  <c r="A192" i="29"/>
  <c r="B191" i="29"/>
  <c r="C191" i="29" s="1"/>
  <c r="G190" i="29"/>
  <c r="F190" i="29"/>
  <c r="A193" i="28"/>
  <c r="B192" i="28"/>
  <c r="C192" i="28" s="1"/>
  <c r="G191" i="28"/>
  <c r="F191" i="28"/>
  <c r="A193" i="27"/>
  <c r="B192" i="27"/>
  <c r="C192" i="27" s="1"/>
  <c r="G191" i="27"/>
  <c r="F191" i="27"/>
  <c r="C194" i="18"/>
  <c r="A195" i="18"/>
  <c r="B194" i="18"/>
  <c r="A191" i="26"/>
  <c r="B190" i="26"/>
  <c r="C190" i="26" s="1"/>
  <c r="G189" i="26"/>
  <c r="F189" i="26"/>
  <c r="G189" i="19"/>
  <c r="F189" i="19"/>
  <c r="B190" i="19"/>
  <c r="C190" i="19" s="1"/>
  <c r="A191" i="19"/>
  <c r="G189" i="24"/>
  <c r="F189" i="24"/>
  <c r="A191" i="24"/>
  <c r="B190" i="24"/>
  <c r="C190" i="24" s="1"/>
  <c r="G189" i="16"/>
  <c r="F189" i="16"/>
  <c r="D189" i="16"/>
  <c r="E189" i="16"/>
  <c r="B190" i="16"/>
  <c r="C190" i="16" s="1"/>
  <c r="A191" i="16"/>
  <c r="G189" i="14"/>
  <c r="E189" i="14"/>
  <c r="F189" i="14"/>
  <c r="D189" i="14"/>
  <c r="A191" i="14"/>
  <c r="B190" i="14"/>
  <c r="C190" i="14" s="1"/>
  <c r="F190" i="15"/>
  <c r="G190" i="15"/>
  <c r="A192" i="15"/>
  <c r="B191" i="15"/>
  <c r="C191" i="15" s="1"/>
  <c r="A191" i="7"/>
  <c r="H191" i="7" s="1"/>
  <c r="B190" i="7"/>
  <c r="C190" i="7" s="1"/>
  <c r="AG186" i="18" l="1"/>
  <c r="AD187" i="18"/>
  <c r="AE187" i="18" s="1"/>
  <c r="AF187" i="18" s="1"/>
  <c r="A253" i="32"/>
  <c r="B252" i="32"/>
  <c r="C252" i="32" s="1"/>
  <c r="H252" i="32"/>
  <c r="H249" i="31"/>
  <c r="B249" i="31"/>
  <c r="C249" i="31" s="1"/>
  <c r="A250" i="31"/>
  <c r="E251" i="32"/>
  <c r="F251" i="32"/>
  <c r="G251" i="32"/>
  <c r="D251" i="32"/>
  <c r="H249" i="33"/>
  <c r="B249" i="33"/>
  <c r="C249" i="33" s="1"/>
  <c r="A250" i="33"/>
  <c r="F248" i="31"/>
  <c r="E248" i="31"/>
  <c r="D248" i="31"/>
  <c r="G248" i="31"/>
  <c r="G248" i="33"/>
  <c r="F248" i="33"/>
  <c r="D248" i="33"/>
  <c r="E248" i="33"/>
  <c r="E190" i="7"/>
  <c r="D190" i="7"/>
  <c r="G190" i="7"/>
  <c r="F190" i="7"/>
  <c r="AH185" i="18"/>
  <c r="AC189" i="18"/>
  <c r="H189" i="16"/>
  <c r="H189" i="14"/>
  <c r="AB191" i="18"/>
  <c r="U194" i="18"/>
  <c r="S194" i="18"/>
  <c r="T194" i="18" s="1"/>
  <c r="R195" i="18"/>
  <c r="X193" i="18"/>
  <c r="Y193" i="18" s="1"/>
  <c r="Z193" i="18" s="1"/>
  <c r="AA193" i="18" s="1"/>
  <c r="W194" i="18"/>
  <c r="AK192" i="18"/>
  <c r="AJ193" i="18"/>
  <c r="BM193" i="18" s="1"/>
  <c r="A193" i="29"/>
  <c r="B192" i="29"/>
  <c r="C192" i="29" s="1"/>
  <c r="G191" i="29"/>
  <c r="F191" i="29"/>
  <c r="A194" i="28"/>
  <c r="B193" i="28"/>
  <c r="C193" i="28" s="1"/>
  <c r="G192" i="28"/>
  <c r="F192" i="28"/>
  <c r="A194" i="27"/>
  <c r="B193" i="27"/>
  <c r="C193" i="27" s="1"/>
  <c r="G192" i="27"/>
  <c r="F192" i="27"/>
  <c r="A196" i="18"/>
  <c r="B195" i="18"/>
  <c r="C195" i="18"/>
  <c r="G190" i="26"/>
  <c r="F190" i="26"/>
  <c r="A192" i="26"/>
  <c r="B191" i="26"/>
  <c r="C191" i="26" s="1"/>
  <c r="G190" i="19"/>
  <c r="F190" i="19"/>
  <c r="B191" i="19"/>
  <c r="C191" i="19" s="1"/>
  <c r="A192" i="19"/>
  <c r="G190" i="24"/>
  <c r="F190" i="24"/>
  <c r="A192" i="24"/>
  <c r="B191" i="24"/>
  <c r="C191" i="24" s="1"/>
  <c r="G190" i="16"/>
  <c r="E190" i="16"/>
  <c r="D190" i="16"/>
  <c r="F190" i="16"/>
  <c r="B191" i="16"/>
  <c r="C191" i="16" s="1"/>
  <c r="A192" i="16"/>
  <c r="G190" i="14"/>
  <c r="E190" i="14"/>
  <c r="F190" i="14"/>
  <c r="D190" i="14"/>
  <c r="A192" i="14"/>
  <c r="B191" i="14"/>
  <c r="C191" i="14" s="1"/>
  <c r="A193" i="15"/>
  <c r="B192" i="15"/>
  <c r="C192" i="15" s="1"/>
  <c r="G191" i="15"/>
  <c r="F191" i="15"/>
  <c r="A192" i="7"/>
  <c r="H192" i="7" s="1"/>
  <c r="B191" i="7"/>
  <c r="C191" i="7" s="1"/>
  <c r="AH186" i="18" l="1"/>
  <c r="AG187" i="18"/>
  <c r="AH187" i="18" s="1"/>
  <c r="AD188" i="18"/>
  <c r="AE188" i="18" s="1"/>
  <c r="AF188" i="18" s="1"/>
  <c r="G249" i="33"/>
  <c r="F249" i="33"/>
  <c r="E249" i="33"/>
  <c r="D249" i="33"/>
  <c r="A251" i="33"/>
  <c r="B250" i="33"/>
  <c r="C250" i="33" s="1"/>
  <c r="H250" i="33"/>
  <c r="F249" i="31"/>
  <c r="E249" i="31"/>
  <c r="D249" i="31"/>
  <c r="G249" i="31"/>
  <c r="G252" i="32"/>
  <c r="F252" i="32"/>
  <c r="E252" i="32"/>
  <c r="D252" i="32"/>
  <c r="A251" i="31"/>
  <c r="H250" i="31"/>
  <c r="B250" i="31"/>
  <c r="C250" i="31" s="1"/>
  <c r="A254" i="32"/>
  <c r="B253" i="32"/>
  <c r="C253" i="32" s="1"/>
  <c r="H253" i="32"/>
  <c r="E191" i="7"/>
  <c r="F191" i="7"/>
  <c r="D191" i="7"/>
  <c r="G191" i="7"/>
  <c r="AC190" i="18"/>
  <c r="H190" i="16"/>
  <c r="H190" i="14"/>
  <c r="U195" i="18"/>
  <c r="S195" i="18"/>
  <c r="T195" i="18" s="1"/>
  <c r="R196" i="18"/>
  <c r="AB192" i="18"/>
  <c r="AB193" i="18" s="1"/>
  <c r="AJ194" i="18"/>
  <c r="BM194" i="18" s="1"/>
  <c r="AK193" i="18"/>
  <c r="X194" i="18"/>
  <c r="Y194" i="18" s="1"/>
  <c r="Z194" i="18" s="1"/>
  <c r="W195" i="18"/>
  <c r="A194" i="29"/>
  <c r="B193" i="29"/>
  <c r="C193" i="29" s="1"/>
  <c r="G192" i="29"/>
  <c r="F192" i="29"/>
  <c r="A195" i="28"/>
  <c r="B194" i="28"/>
  <c r="C194" i="28" s="1"/>
  <c r="G193" i="28"/>
  <c r="F193" i="28"/>
  <c r="A195" i="27"/>
  <c r="B194" i="27"/>
  <c r="C194" i="27" s="1"/>
  <c r="G193" i="27"/>
  <c r="F193" i="27"/>
  <c r="C196" i="18"/>
  <c r="A197" i="18"/>
  <c r="B196" i="18"/>
  <c r="A193" i="26"/>
  <c r="B192" i="26"/>
  <c r="C192" i="26" s="1"/>
  <c r="G191" i="26"/>
  <c r="F191" i="26"/>
  <c r="G191" i="19"/>
  <c r="F191" i="19"/>
  <c r="B192" i="19"/>
  <c r="C192" i="19" s="1"/>
  <c r="A193" i="19"/>
  <c r="G191" i="24"/>
  <c r="F191" i="24"/>
  <c r="A193" i="24"/>
  <c r="B192" i="24"/>
  <c r="C192" i="24" s="1"/>
  <c r="G191" i="16"/>
  <c r="E191" i="16"/>
  <c r="F191" i="16"/>
  <c r="D191" i="16"/>
  <c r="B192" i="16"/>
  <c r="C192" i="16" s="1"/>
  <c r="A193" i="16"/>
  <c r="G191" i="14"/>
  <c r="E191" i="14"/>
  <c r="D191" i="14"/>
  <c r="F191" i="14"/>
  <c r="A193" i="14"/>
  <c r="B192" i="14"/>
  <c r="C192" i="14" s="1"/>
  <c r="A194" i="15"/>
  <c r="B193" i="15"/>
  <c r="C193" i="15" s="1"/>
  <c r="F192" i="15"/>
  <c r="G192" i="15"/>
  <c r="A193" i="7"/>
  <c r="H193" i="7" s="1"/>
  <c r="B192" i="7"/>
  <c r="C192" i="7" s="1"/>
  <c r="AG188" i="18" l="1"/>
  <c r="AH188" i="18" s="1"/>
  <c r="AD189" i="18"/>
  <c r="AE189" i="18" s="1"/>
  <c r="AF189" i="18" s="1"/>
  <c r="B251" i="33"/>
  <c r="C251" i="33" s="1"/>
  <c r="A252" i="33"/>
  <c r="H251" i="33"/>
  <c r="E253" i="32"/>
  <c r="G253" i="32"/>
  <c r="F253" i="32"/>
  <c r="D253" i="32"/>
  <c r="A252" i="31"/>
  <c r="B251" i="31"/>
  <c r="C251" i="31" s="1"/>
  <c r="H251" i="31"/>
  <c r="H254" i="32"/>
  <c r="A255" i="32"/>
  <c r="B254" i="32"/>
  <c r="C254" i="32" s="1"/>
  <c r="G250" i="33"/>
  <c r="F250" i="33"/>
  <c r="E250" i="33"/>
  <c r="D250" i="33"/>
  <c r="F250" i="31"/>
  <c r="E250" i="31"/>
  <c r="D250" i="31"/>
  <c r="G250" i="31"/>
  <c r="D192" i="7"/>
  <c r="F192" i="7"/>
  <c r="G192" i="7"/>
  <c r="E192" i="7"/>
  <c r="AA194" i="18"/>
  <c r="AB194" i="18" s="1"/>
  <c r="AC191" i="18"/>
  <c r="AC192" i="18" s="1"/>
  <c r="H191" i="16"/>
  <c r="H191" i="14"/>
  <c r="R197" i="18"/>
  <c r="U196" i="18"/>
  <c r="S196" i="18"/>
  <c r="T196" i="18" s="1"/>
  <c r="X195" i="18"/>
  <c r="Y195" i="18" s="1"/>
  <c r="Z195" i="18" s="1"/>
  <c r="AA195" i="18" s="1"/>
  <c r="W196" i="18"/>
  <c r="AK194" i="18"/>
  <c r="AJ195" i="18"/>
  <c r="BM195" i="18" s="1"/>
  <c r="A195" i="29"/>
  <c r="B194" i="29"/>
  <c r="C194" i="29" s="1"/>
  <c r="G193" i="29"/>
  <c r="F193" i="29"/>
  <c r="A196" i="28"/>
  <c r="B195" i="28"/>
  <c r="C195" i="28" s="1"/>
  <c r="G194" i="28"/>
  <c r="F194" i="28"/>
  <c r="A196" i="27"/>
  <c r="B195" i="27"/>
  <c r="C195" i="27" s="1"/>
  <c r="G194" i="27"/>
  <c r="F194" i="27"/>
  <c r="C197" i="18"/>
  <c r="A198" i="18"/>
  <c r="B197" i="18"/>
  <c r="G192" i="26"/>
  <c r="F192" i="26"/>
  <c r="A194" i="26"/>
  <c r="B193" i="26"/>
  <c r="C193" i="26" s="1"/>
  <c r="G192" i="19"/>
  <c r="F192" i="19"/>
  <c r="B193" i="19"/>
  <c r="C193" i="19" s="1"/>
  <c r="A194" i="19"/>
  <c r="G192" i="24"/>
  <c r="F192" i="24"/>
  <c r="A194" i="24"/>
  <c r="B193" i="24"/>
  <c r="C193" i="24" s="1"/>
  <c r="G192" i="16"/>
  <c r="E192" i="16"/>
  <c r="D192" i="16"/>
  <c r="F192" i="16"/>
  <c r="B193" i="16"/>
  <c r="C193" i="16" s="1"/>
  <c r="A194" i="16"/>
  <c r="G192" i="14"/>
  <c r="E192" i="14"/>
  <c r="F192" i="14"/>
  <c r="D192" i="14"/>
  <c r="A194" i="14"/>
  <c r="B193" i="14"/>
  <c r="C193" i="14" s="1"/>
  <c r="G193" i="15"/>
  <c r="F193" i="15"/>
  <c r="A195" i="15"/>
  <c r="B194" i="15"/>
  <c r="C194" i="15" s="1"/>
  <c r="A194" i="7"/>
  <c r="H194" i="7" s="1"/>
  <c r="B193" i="7"/>
  <c r="C193" i="7" s="1"/>
  <c r="AD190" i="18" l="1"/>
  <c r="AE190" i="18" s="1"/>
  <c r="AF190" i="18" s="1"/>
  <c r="AG189" i="18"/>
  <c r="AH189" i="18" s="1"/>
  <c r="A253" i="31"/>
  <c r="H252" i="31"/>
  <c r="B252" i="31"/>
  <c r="C252" i="31" s="1"/>
  <c r="A256" i="32"/>
  <c r="B255" i="32"/>
  <c r="C255" i="32" s="1"/>
  <c r="H255" i="32"/>
  <c r="G254" i="32"/>
  <c r="F254" i="32"/>
  <c r="E254" i="32"/>
  <c r="D254" i="32"/>
  <c r="H252" i="33"/>
  <c r="A253" i="33"/>
  <c r="B252" i="33"/>
  <c r="C252" i="33" s="1"/>
  <c r="F251" i="31"/>
  <c r="E251" i="31"/>
  <c r="D251" i="31"/>
  <c r="G251" i="31"/>
  <c r="G251" i="33"/>
  <c r="F251" i="33"/>
  <c r="D251" i="33"/>
  <c r="E251" i="33"/>
  <c r="E193" i="7"/>
  <c r="G193" i="7"/>
  <c r="F193" i="7"/>
  <c r="D193" i="7"/>
  <c r="AB195" i="18"/>
  <c r="AC193" i="18"/>
  <c r="AC194" i="18" s="1"/>
  <c r="H192" i="16"/>
  <c r="H192" i="14"/>
  <c r="R198" i="18"/>
  <c r="U197" i="18"/>
  <c r="S197" i="18"/>
  <c r="T197" i="18" s="1"/>
  <c r="AJ196" i="18"/>
  <c r="BM196" i="18" s="1"/>
  <c r="AK195" i="18"/>
  <c r="X196" i="18"/>
  <c r="Y196" i="18" s="1"/>
  <c r="Z196" i="18" s="1"/>
  <c r="AA196" i="18" s="1"/>
  <c r="AB196" i="18" s="1"/>
  <c r="W197" i="18"/>
  <c r="A196" i="29"/>
  <c r="B195" i="29"/>
  <c r="C195" i="29" s="1"/>
  <c r="G194" i="29"/>
  <c r="F194" i="29"/>
  <c r="A197" i="28"/>
  <c r="B196" i="28"/>
  <c r="C196" i="28" s="1"/>
  <c r="G195" i="28"/>
  <c r="F195" i="28"/>
  <c r="A197" i="27"/>
  <c r="B196" i="27"/>
  <c r="C196" i="27" s="1"/>
  <c r="G195" i="27"/>
  <c r="F195" i="27"/>
  <c r="C198" i="18"/>
  <c r="A199" i="18"/>
  <c r="B198" i="18"/>
  <c r="A195" i="26"/>
  <c r="B194" i="26"/>
  <c r="C194" i="26" s="1"/>
  <c r="G193" i="26"/>
  <c r="F193" i="26"/>
  <c r="G193" i="19"/>
  <c r="F193" i="19"/>
  <c r="B194" i="19"/>
  <c r="C194" i="19" s="1"/>
  <c r="A195" i="19"/>
  <c r="G193" i="24"/>
  <c r="F193" i="24"/>
  <c r="A195" i="24"/>
  <c r="B194" i="24"/>
  <c r="C194" i="24" s="1"/>
  <c r="G193" i="16"/>
  <c r="E193" i="16"/>
  <c r="F193" i="16"/>
  <c r="D193" i="16"/>
  <c r="B194" i="16"/>
  <c r="C194" i="16" s="1"/>
  <c r="A195" i="16"/>
  <c r="G193" i="14"/>
  <c r="E193" i="14"/>
  <c r="D193" i="14"/>
  <c r="F193" i="14"/>
  <c r="A195" i="14"/>
  <c r="B194" i="14"/>
  <c r="C194" i="14" s="1"/>
  <c r="A196" i="15"/>
  <c r="B195" i="15"/>
  <c r="C195" i="15" s="1"/>
  <c r="F194" i="15"/>
  <c r="G194" i="15"/>
  <c r="A195" i="7"/>
  <c r="H195" i="7" s="1"/>
  <c r="B194" i="7"/>
  <c r="C194" i="7" s="1"/>
  <c r="AG190" i="18" l="1"/>
  <c r="AH190" i="18" s="1"/>
  <c r="AD191" i="18"/>
  <c r="AE191" i="18" s="1"/>
  <c r="AF191" i="18" s="1"/>
  <c r="E255" i="32"/>
  <c r="D255" i="32"/>
  <c r="G255" i="32"/>
  <c r="F255" i="32"/>
  <c r="F252" i="31"/>
  <c r="E252" i="31"/>
  <c r="D252" i="31"/>
  <c r="G252" i="31"/>
  <c r="H256" i="32"/>
  <c r="A257" i="32"/>
  <c r="B256" i="32"/>
  <c r="C256" i="32" s="1"/>
  <c r="G252" i="33"/>
  <c r="F252" i="33"/>
  <c r="D252" i="33"/>
  <c r="E252" i="33"/>
  <c r="H253" i="33"/>
  <c r="B253" i="33"/>
  <c r="C253" i="33" s="1"/>
  <c r="A254" i="33"/>
  <c r="H253" i="31"/>
  <c r="B253" i="31"/>
  <c r="C253" i="31" s="1"/>
  <c r="A254" i="31"/>
  <c r="E194" i="7"/>
  <c r="D194" i="7"/>
  <c r="F194" i="7"/>
  <c r="G194" i="7"/>
  <c r="AC195" i="18"/>
  <c r="AC196" i="18" s="1"/>
  <c r="H193" i="14"/>
  <c r="H193" i="16"/>
  <c r="R199" i="18"/>
  <c r="U198" i="18"/>
  <c r="S198" i="18"/>
  <c r="T198" i="18" s="1"/>
  <c r="X197" i="18"/>
  <c r="Y197" i="18" s="1"/>
  <c r="Z197" i="18" s="1"/>
  <c r="AA197" i="18" s="1"/>
  <c r="AB197" i="18" s="1"/>
  <c r="W198" i="18"/>
  <c r="AK196" i="18"/>
  <c r="AJ197" i="18"/>
  <c r="BM197" i="18" s="1"/>
  <c r="A197" i="29"/>
  <c r="B196" i="29"/>
  <c r="C196" i="29" s="1"/>
  <c r="G195" i="29"/>
  <c r="F195" i="29"/>
  <c r="A198" i="28"/>
  <c r="B197" i="28"/>
  <c r="C197" i="28" s="1"/>
  <c r="G196" i="28"/>
  <c r="F196" i="28"/>
  <c r="A198" i="27"/>
  <c r="B197" i="27"/>
  <c r="C197" i="27" s="1"/>
  <c r="G196" i="27"/>
  <c r="F196" i="27"/>
  <c r="C199" i="18"/>
  <c r="A200" i="18"/>
  <c r="B199" i="18"/>
  <c r="G194" i="26"/>
  <c r="F194" i="26"/>
  <c r="A196" i="26"/>
  <c r="B195" i="26"/>
  <c r="C195" i="26" s="1"/>
  <c r="G194" i="19"/>
  <c r="F194" i="19"/>
  <c r="B195" i="19"/>
  <c r="C195" i="19" s="1"/>
  <c r="A196" i="19"/>
  <c r="G194" i="24"/>
  <c r="F194" i="24"/>
  <c r="A196" i="24"/>
  <c r="B195" i="24"/>
  <c r="C195" i="24" s="1"/>
  <c r="G194" i="16"/>
  <c r="E194" i="16"/>
  <c r="D194" i="16"/>
  <c r="F194" i="16"/>
  <c r="B195" i="16"/>
  <c r="C195" i="16" s="1"/>
  <c r="A196" i="16"/>
  <c r="G194" i="14"/>
  <c r="E194" i="14"/>
  <c r="F194" i="14"/>
  <c r="D194" i="14"/>
  <c r="A196" i="14"/>
  <c r="B195" i="14"/>
  <c r="C195" i="14" s="1"/>
  <c r="A197" i="15"/>
  <c r="B196" i="15"/>
  <c r="C196" i="15" s="1"/>
  <c r="G195" i="15"/>
  <c r="F195" i="15"/>
  <c r="A196" i="7"/>
  <c r="H196" i="7" s="1"/>
  <c r="B195" i="7"/>
  <c r="C195" i="7" s="1"/>
  <c r="AD192" i="18" l="1"/>
  <c r="AE192" i="18" s="1"/>
  <c r="F253" i="31"/>
  <c r="E253" i="31"/>
  <c r="D253" i="31"/>
  <c r="G253" i="31"/>
  <c r="G256" i="32"/>
  <c r="F256" i="32"/>
  <c r="D256" i="32"/>
  <c r="E256" i="32"/>
  <c r="A255" i="31"/>
  <c r="H254" i="31"/>
  <c r="B254" i="31"/>
  <c r="C254" i="31" s="1"/>
  <c r="A255" i="33"/>
  <c r="B254" i="33"/>
  <c r="C254" i="33" s="1"/>
  <c r="H254" i="33"/>
  <c r="A258" i="32"/>
  <c r="B257" i="32"/>
  <c r="C257" i="32" s="1"/>
  <c r="H257" i="32"/>
  <c r="G253" i="33"/>
  <c r="F253" i="33"/>
  <c r="E253" i="33"/>
  <c r="D253" i="33"/>
  <c r="E195" i="7"/>
  <c r="D195" i="7"/>
  <c r="F195" i="7"/>
  <c r="G195" i="7"/>
  <c r="AG191" i="18"/>
  <c r="H194" i="16"/>
  <c r="H194" i="14"/>
  <c r="S199" i="18"/>
  <c r="T199" i="18" s="1"/>
  <c r="R200" i="18"/>
  <c r="U199" i="18"/>
  <c r="AC197" i="18"/>
  <c r="AK197" i="18"/>
  <c r="AJ198" i="18"/>
  <c r="BM198" i="18" s="1"/>
  <c r="X198" i="18"/>
  <c r="Y198" i="18" s="1"/>
  <c r="Z198" i="18" s="1"/>
  <c r="AA198" i="18" s="1"/>
  <c r="W199" i="18"/>
  <c r="A198" i="29"/>
  <c r="B197" i="29"/>
  <c r="C197" i="29" s="1"/>
  <c r="G196" i="29"/>
  <c r="F196" i="29"/>
  <c r="A199" i="28"/>
  <c r="B198" i="28"/>
  <c r="C198" i="28" s="1"/>
  <c r="G197" i="28"/>
  <c r="F197" i="28"/>
  <c r="A199" i="27"/>
  <c r="B198" i="27"/>
  <c r="C198" i="27" s="1"/>
  <c r="G197" i="27"/>
  <c r="F197" i="27"/>
  <c r="C200" i="18"/>
  <c r="A201" i="18"/>
  <c r="B200" i="18"/>
  <c r="A197" i="26"/>
  <c r="B196" i="26"/>
  <c r="C196" i="26" s="1"/>
  <c r="G195" i="26"/>
  <c r="F195" i="26"/>
  <c r="G195" i="19"/>
  <c r="F195" i="19"/>
  <c r="B196" i="19"/>
  <c r="C196" i="19" s="1"/>
  <c r="A197" i="19"/>
  <c r="G195" i="24"/>
  <c r="F195" i="24"/>
  <c r="A197" i="24"/>
  <c r="B196" i="24"/>
  <c r="C196" i="24" s="1"/>
  <c r="G195" i="16"/>
  <c r="E195" i="16"/>
  <c r="F195" i="16"/>
  <c r="D195" i="16"/>
  <c r="B196" i="16"/>
  <c r="C196" i="16" s="1"/>
  <c r="A197" i="16"/>
  <c r="G195" i="14"/>
  <c r="E195" i="14"/>
  <c r="D195" i="14"/>
  <c r="F195" i="14"/>
  <c r="A197" i="14"/>
  <c r="B196" i="14"/>
  <c r="C196" i="14" s="1"/>
  <c r="F196" i="15"/>
  <c r="G196" i="15"/>
  <c r="A198" i="15"/>
  <c r="B197" i="15"/>
  <c r="C197" i="15" s="1"/>
  <c r="A197" i="7"/>
  <c r="H197" i="7" s="1"/>
  <c r="B196" i="7"/>
  <c r="C196" i="7" s="1"/>
  <c r="AD193" i="18" l="1"/>
  <c r="AE193" i="18" s="1"/>
  <c r="AF193" i="18" s="1"/>
  <c r="AF192" i="18"/>
  <c r="AG192" i="18" s="1"/>
  <c r="B255" i="33"/>
  <c r="C255" i="33" s="1"/>
  <c r="H255" i="33"/>
  <c r="A256" i="33"/>
  <c r="A259" i="32"/>
  <c r="B258" i="32"/>
  <c r="C258" i="32" s="1"/>
  <c r="H258" i="32"/>
  <c r="E257" i="32"/>
  <c r="F257" i="32"/>
  <c r="G257" i="32"/>
  <c r="D257" i="32"/>
  <c r="G254" i="33"/>
  <c r="F254" i="33"/>
  <c r="D254" i="33"/>
  <c r="E254" i="33"/>
  <c r="F254" i="31"/>
  <c r="E254" i="31"/>
  <c r="D254" i="31"/>
  <c r="G254" i="31"/>
  <c r="A256" i="31"/>
  <c r="H255" i="31"/>
  <c r="B255" i="31"/>
  <c r="C255" i="31" s="1"/>
  <c r="D196" i="7"/>
  <c r="E196" i="7"/>
  <c r="G196" i="7"/>
  <c r="F196" i="7"/>
  <c r="AH191" i="18"/>
  <c r="H195" i="16"/>
  <c r="H195" i="14"/>
  <c r="R201" i="18"/>
  <c r="U200" i="18"/>
  <c r="S200" i="18"/>
  <c r="T200" i="18" s="1"/>
  <c r="X199" i="18"/>
  <c r="Y199" i="18" s="1"/>
  <c r="Z199" i="18" s="1"/>
  <c r="AA199" i="18" s="1"/>
  <c r="W200" i="18"/>
  <c r="AK198" i="18"/>
  <c r="AJ199" i="18"/>
  <c r="BM199" i="18" s="1"/>
  <c r="AB198" i="18"/>
  <c r="AC198" i="18" s="1"/>
  <c r="A199" i="29"/>
  <c r="B198" i="29"/>
  <c r="C198" i="29" s="1"/>
  <c r="G197" i="29"/>
  <c r="F197" i="29"/>
  <c r="A200" i="28"/>
  <c r="B199" i="28"/>
  <c r="C199" i="28" s="1"/>
  <c r="G198" i="28"/>
  <c r="F198" i="28"/>
  <c r="A200" i="27"/>
  <c r="B199" i="27"/>
  <c r="C199" i="27" s="1"/>
  <c r="G198" i="27"/>
  <c r="F198" i="27"/>
  <c r="A202" i="18"/>
  <c r="B201" i="18"/>
  <c r="C201" i="18"/>
  <c r="G196" i="26"/>
  <c r="F196" i="26"/>
  <c r="A198" i="26"/>
  <c r="B197" i="26"/>
  <c r="C197" i="26" s="1"/>
  <c r="G196" i="19"/>
  <c r="F196" i="19"/>
  <c r="B197" i="19"/>
  <c r="C197" i="19" s="1"/>
  <c r="A198" i="19"/>
  <c r="G196" i="24"/>
  <c r="F196" i="24"/>
  <c r="A198" i="24"/>
  <c r="B197" i="24"/>
  <c r="C197" i="24" s="1"/>
  <c r="G196" i="16"/>
  <c r="E196" i="16"/>
  <c r="D196" i="16"/>
  <c r="F196" i="16"/>
  <c r="B197" i="16"/>
  <c r="C197" i="16" s="1"/>
  <c r="A198" i="16"/>
  <c r="G196" i="14"/>
  <c r="E196" i="14"/>
  <c r="F196" i="14"/>
  <c r="D196" i="14"/>
  <c r="A198" i="14"/>
  <c r="B197" i="14"/>
  <c r="C197" i="14" s="1"/>
  <c r="G197" i="15"/>
  <c r="F197" i="15"/>
  <c r="A199" i="15"/>
  <c r="B198" i="15"/>
  <c r="C198" i="15" s="1"/>
  <c r="A198" i="7"/>
  <c r="H198" i="7" s="1"/>
  <c r="B197" i="7"/>
  <c r="C197" i="7" s="1"/>
  <c r="AH192" i="18" l="1"/>
  <c r="AD194" i="18"/>
  <c r="AD195" i="18" s="1"/>
  <c r="G258" i="32"/>
  <c r="F258" i="32"/>
  <c r="E258" i="32"/>
  <c r="D258" i="32"/>
  <c r="A257" i="31"/>
  <c r="H256" i="31"/>
  <c r="B256" i="31"/>
  <c r="C256" i="31" s="1"/>
  <c r="F255" i="31"/>
  <c r="E255" i="31"/>
  <c r="D255" i="31"/>
  <c r="G255" i="31"/>
  <c r="A260" i="32"/>
  <c r="B259" i="32"/>
  <c r="C259" i="32" s="1"/>
  <c r="H259" i="32"/>
  <c r="H256" i="33"/>
  <c r="A257" i="33"/>
  <c r="B256" i="33"/>
  <c r="C256" i="33" s="1"/>
  <c r="G255" i="33"/>
  <c r="F255" i="33"/>
  <c r="D255" i="33"/>
  <c r="E255" i="33"/>
  <c r="D197" i="7"/>
  <c r="F197" i="7"/>
  <c r="E197" i="7"/>
  <c r="G197" i="7"/>
  <c r="H196" i="16"/>
  <c r="AG193" i="18"/>
  <c r="AH193" i="18" s="1"/>
  <c r="H196" i="14"/>
  <c r="R202" i="18"/>
  <c r="U201" i="18"/>
  <c r="S201" i="18"/>
  <c r="T201" i="18" s="1"/>
  <c r="AB199" i="18"/>
  <c r="AC199" i="18" s="1"/>
  <c r="AJ200" i="18"/>
  <c r="BM200" i="18" s="1"/>
  <c r="AK199" i="18"/>
  <c r="X200" i="18"/>
  <c r="Y200" i="18" s="1"/>
  <c r="Z200" i="18" s="1"/>
  <c r="AA200" i="18" s="1"/>
  <c r="AB200" i="18" s="1"/>
  <c r="AC200" i="18" s="1"/>
  <c r="W201" i="18"/>
  <c r="A200" i="29"/>
  <c r="B199" i="29"/>
  <c r="C199" i="29" s="1"/>
  <c r="G198" i="29"/>
  <c r="F198" i="29"/>
  <c r="A201" i="28"/>
  <c r="B200" i="28"/>
  <c r="C200" i="28" s="1"/>
  <c r="G199" i="28"/>
  <c r="F199" i="28"/>
  <c r="A201" i="27"/>
  <c r="B200" i="27"/>
  <c r="C200" i="27" s="1"/>
  <c r="G199" i="27"/>
  <c r="F199" i="27"/>
  <c r="C202" i="18"/>
  <c r="A203" i="18"/>
  <c r="B202" i="18"/>
  <c r="A199" i="26"/>
  <c r="B198" i="26"/>
  <c r="C198" i="26" s="1"/>
  <c r="G197" i="26"/>
  <c r="F197" i="26"/>
  <c r="G197" i="19"/>
  <c r="F197" i="19"/>
  <c r="B198" i="19"/>
  <c r="C198" i="19" s="1"/>
  <c r="A199" i="19"/>
  <c r="G197" i="24"/>
  <c r="F197" i="24"/>
  <c r="A199" i="24"/>
  <c r="B198" i="24"/>
  <c r="C198" i="24" s="1"/>
  <c r="G197" i="16"/>
  <c r="E197" i="16"/>
  <c r="F197" i="16"/>
  <c r="D197" i="16"/>
  <c r="A199" i="16"/>
  <c r="B198" i="16"/>
  <c r="C198" i="16" s="1"/>
  <c r="G197" i="14"/>
  <c r="E197" i="14"/>
  <c r="D197" i="14"/>
  <c r="F197" i="14"/>
  <c r="A199" i="14"/>
  <c r="B198" i="14"/>
  <c r="C198" i="14" s="1"/>
  <c r="A200" i="15"/>
  <c r="B199" i="15"/>
  <c r="C199" i="15" s="1"/>
  <c r="F198" i="15"/>
  <c r="G198" i="15"/>
  <c r="A199" i="7"/>
  <c r="H199" i="7" s="1"/>
  <c r="B198" i="7"/>
  <c r="C198" i="7" s="1"/>
  <c r="AD196" i="18" l="1"/>
  <c r="AD197" i="18" s="1"/>
  <c r="AE194" i="18"/>
  <c r="AF194" i="18" s="1"/>
  <c r="F256" i="31"/>
  <c r="E256" i="31"/>
  <c r="D256" i="31"/>
  <c r="G256" i="31"/>
  <c r="H257" i="31"/>
  <c r="B257" i="31"/>
  <c r="C257" i="31" s="1"/>
  <c r="A258" i="31"/>
  <c r="A261" i="32"/>
  <c r="H260" i="32"/>
  <c r="B260" i="32"/>
  <c r="C260" i="32" s="1"/>
  <c r="A258" i="33"/>
  <c r="H257" i="33"/>
  <c r="B257" i="33"/>
  <c r="C257" i="33" s="1"/>
  <c r="G259" i="32"/>
  <c r="F259" i="32"/>
  <c r="E259" i="32"/>
  <c r="D259" i="32"/>
  <c r="G256" i="33"/>
  <c r="F256" i="33"/>
  <c r="D256" i="33"/>
  <c r="E256" i="33"/>
  <c r="E198" i="7"/>
  <c r="G198" i="7"/>
  <c r="D198" i="7"/>
  <c r="F198" i="7"/>
  <c r="H197" i="14"/>
  <c r="H197" i="16"/>
  <c r="R203" i="18"/>
  <c r="U202" i="18"/>
  <c r="S202" i="18"/>
  <c r="T202" i="18" s="1"/>
  <c r="X201" i="18"/>
  <c r="Y201" i="18" s="1"/>
  <c r="Z201" i="18" s="1"/>
  <c r="AA201" i="18" s="1"/>
  <c r="AB201" i="18" s="1"/>
  <c r="AC201" i="18" s="1"/>
  <c r="W202" i="18"/>
  <c r="AK200" i="18"/>
  <c r="AJ201" i="18"/>
  <c r="BM201" i="18" s="1"/>
  <c r="A201" i="29"/>
  <c r="B200" i="29"/>
  <c r="C200" i="29" s="1"/>
  <c r="G199" i="29"/>
  <c r="F199" i="29"/>
  <c r="A202" i="28"/>
  <c r="B201" i="28"/>
  <c r="C201" i="28" s="1"/>
  <c r="G200" i="28"/>
  <c r="F200" i="28"/>
  <c r="A202" i="27"/>
  <c r="B201" i="27"/>
  <c r="C201" i="27" s="1"/>
  <c r="G200" i="27"/>
  <c r="F200" i="27"/>
  <c r="C203" i="18"/>
  <c r="A204" i="18"/>
  <c r="B203" i="18"/>
  <c r="G198" i="26"/>
  <c r="F198" i="26"/>
  <c r="A200" i="26"/>
  <c r="B199" i="26"/>
  <c r="C199" i="26" s="1"/>
  <c r="G198" i="19"/>
  <c r="F198" i="19"/>
  <c r="B199" i="19"/>
  <c r="C199" i="19" s="1"/>
  <c r="A200" i="19"/>
  <c r="G198" i="24"/>
  <c r="F198" i="24"/>
  <c r="A200" i="24"/>
  <c r="B199" i="24"/>
  <c r="C199" i="24" s="1"/>
  <c r="G198" i="16"/>
  <c r="E198" i="16"/>
  <c r="D198" i="16"/>
  <c r="F198" i="16"/>
  <c r="A200" i="16"/>
  <c r="B199" i="16"/>
  <c r="C199" i="16" s="1"/>
  <c r="G198" i="14"/>
  <c r="E198" i="14"/>
  <c r="F198" i="14"/>
  <c r="D198" i="14"/>
  <c r="A200" i="14"/>
  <c r="B199" i="14"/>
  <c r="C199" i="14" s="1"/>
  <c r="A201" i="15"/>
  <c r="B200" i="15"/>
  <c r="C200" i="15" s="1"/>
  <c r="G199" i="15"/>
  <c r="F199" i="15"/>
  <c r="A200" i="7"/>
  <c r="H200" i="7" s="1"/>
  <c r="B199" i="7"/>
  <c r="C199" i="7" s="1"/>
  <c r="AG194" i="18" l="1"/>
  <c r="AH194" i="18" s="1"/>
  <c r="AE195" i="18"/>
  <c r="AF195" i="18" s="1"/>
  <c r="G257" i="33"/>
  <c r="F257" i="33"/>
  <c r="E257" i="33"/>
  <c r="D257" i="33"/>
  <c r="A262" i="32"/>
  <c r="H261" i="32"/>
  <c r="B261" i="32"/>
  <c r="C261" i="32" s="1"/>
  <c r="A259" i="33"/>
  <c r="B258" i="33"/>
  <c r="C258" i="33" s="1"/>
  <c r="H258" i="33"/>
  <c r="F257" i="31"/>
  <c r="E257" i="31"/>
  <c r="D257" i="31"/>
  <c r="G257" i="31"/>
  <c r="G260" i="32"/>
  <c r="F260" i="32"/>
  <c r="E260" i="32"/>
  <c r="D260" i="32"/>
  <c r="A259" i="31"/>
  <c r="H258" i="31"/>
  <c r="B258" i="31"/>
  <c r="C258" i="31" s="1"/>
  <c r="E199" i="7"/>
  <c r="F199" i="7"/>
  <c r="D199" i="7"/>
  <c r="G199" i="7"/>
  <c r="H198" i="16"/>
  <c r="AD198" i="18"/>
  <c r="H198" i="14"/>
  <c r="U203" i="18"/>
  <c r="S203" i="18"/>
  <c r="T203" i="18" s="1"/>
  <c r="R204" i="18"/>
  <c r="AK201" i="18"/>
  <c r="AJ202" i="18"/>
  <c r="BM202" i="18" s="1"/>
  <c r="W203" i="18"/>
  <c r="X202" i="18"/>
  <c r="Y202" i="18" s="1"/>
  <c r="Z202" i="18" s="1"/>
  <c r="AA202" i="18" s="1"/>
  <c r="AB202" i="18" s="1"/>
  <c r="AC202" i="18" s="1"/>
  <c r="A202" i="29"/>
  <c r="B201" i="29"/>
  <c r="C201" i="29" s="1"/>
  <c r="G200" i="29"/>
  <c r="F200" i="29"/>
  <c r="A203" i="28"/>
  <c r="B202" i="28"/>
  <c r="C202" i="28" s="1"/>
  <c r="G201" i="28"/>
  <c r="F201" i="28"/>
  <c r="A203" i="27"/>
  <c r="B202" i="27"/>
  <c r="C202" i="27" s="1"/>
  <c r="G201" i="27"/>
  <c r="F201" i="27"/>
  <c r="A205" i="18"/>
  <c r="B204" i="18"/>
  <c r="C204" i="18"/>
  <c r="A201" i="26"/>
  <c r="B200" i="26"/>
  <c r="C200" i="26" s="1"/>
  <c r="G199" i="26"/>
  <c r="F199" i="26"/>
  <c r="G199" i="19"/>
  <c r="F199" i="19"/>
  <c r="B200" i="19"/>
  <c r="C200" i="19" s="1"/>
  <c r="A201" i="19"/>
  <c r="G199" i="24"/>
  <c r="F199" i="24"/>
  <c r="A201" i="24"/>
  <c r="B200" i="24"/>
  <c r="C200" i="24" s="1"/>
  <c r="G199" i="16"/>
  <c r="E199" i="16"/>
  <c r="F199" i="16"/>
  <c r="D199" i="16"/>
  <c r="A201" i="16"/>
  <c r="B200" i="16"/>
  <c r="C200" i="16" s="1"/>
  <c r="G199" i="14"/>
  <c r="E199" i="14"/>
  <c r="D199" i="14"/>
  <c r="F199" i="14"/>
  <c r="A201" i="14"/>
  <c r="B200" i="14"/>
  <c r="C200" i="14" s="1"/>
  <c r="A202" i="15"/>
  <c r="B201" i="15"/>
  <c r="C201" i="15" s="1"/>
  <c r="F200" i="15"/>
  <c r="G200" i="15"/>
  <c r="A201" i="7"/>
  <c r="H201" i="7" s="1"/>
  <c r="B200" i="7"/>
  <c r="C200" i="7" s="1"/>
  <c r="AE196" i="18" l="1"/>
  <c r="AF196" i="18" s="1"/>
  <c r="AG195" i="18"/>
  <c r="AH195" i="18" s="1"/>
  <c r="A260" i="33"/>
  <c r="H259" i="33"/>
  <c r="B259" i="33"/>
  <c r="C259" i="33" s="1"/>
  <c r="G261" i="32"/>
  <c r="F261" i="32"/>
  <c r="D261" i="32"/>
  <c r="E261" i="32"/>
  <c r="A260" i="31"/>
  <c r="B259" i="31"/>
  <c r="C259" i="31" s="1"/>
  <c r="H259" i="31"/>
  <c r="F258" i="31"/>
  <c r="E258" i="31"/>
  <c r="D258" i="31"/>
  <c r="G258" i="31"/>
  <c r="A263" i="32"/>
  <c r="H262" i="32"/>
  <c r="B262" i="32"/>
  <c r="C262" i="32" s="1"/>
  <c r="G258" i="33"/>
  <c r="F258" i="33"/>
  <c r="E258" i="33"/>
  <c r="D258" i="33"/>
  <c r="D200" i="7"/>
  <c r="F200" i="7"/>
  <c r="E200" i="7"/>
  <c r="G200" i="7"/>
  <c r="AD199" i="18"/>
  <c r="H199" i="16"/>
  <c r="H199" i="14"/>
  <c r="R205" i="18"/>
  <c r="U204" i="18"/>
  <c r="S204" i="18"/>
  <c r="T204" i="18" s="1"/>
  <c r="X203" i="18"/>
  <c r="Y203" i="18" s="1"/>
  <c r="W204" i="18"/>
  <c r="AJ203" i="18"/>
  <c r="BM203" i="18" s="1"/>
  <c r="AK202" i="18"/>
  <c r="A203" i="29"/>
  <c r="B202" i="29"/>
  <c r="C202" i="29" s="1"/>
  <c r="G201" i="29"/>
  <c r="F201" i="29"/>
  <c r="A204" i="28"/>
  <c r="B203" i="28"/>
  <c r="C203" i="28" s="1"/>
  <c r="G202" i="28"/>
  <c r="F202" i="28"/>
  <c r="A204" i="27"/>
  <c r="B203" i="27"/>
  <c r="C203" i="27" s="1"/>
  <c r="G202" i="27"/>
  <c r="F202" i="27"/>
  <c r="C205" i="18"/>
  <c r="A206" i="18"/>
  <c r="B205" i="18"/>
  <c r="G200" i="26"/>
  <c r="F200" i="26"/>
  <c r="A202" i="26"/>
  <c r="B201" i="26"/>
  <c r="C201" i="26" s="1"/>
  <c r="G200" i="19"/>
  <c r="F200" i="19"/>
  <c r="B201" i="19"/>
  <c r="C201" i="19" s="1"/>
  <c r="A202" i="19"/>
  <c r="G200" i="24"/>
  <c r="F200" i="24"/>
  <c r="A202" i="24"/>
  <c r="B201" i="24"/>
  <c r="C201" i="24" s="1"/>
  <c r="G200" i="16"/>
  <c r="E200" i="16"/>
  <c r="D200" i="16"/>
  <c r="F200" i="16"/>
  <c r="A202" i="16"/>
  <c r="B201" i="16"/>
  <c r="C201" i="16" s="1"/>
  <c r="G200" i="14"/>
  <c r="E200" i="14"/>
  <c r="F200" i="14"/>
  <c r="D200" i="14"/>
  <c r="A202" i="14"/>
  <c r="B201" i="14"/>
  <c r="C201" i="14" s="1"/>
  <c r="G201" i="15"/>
  <c r="F201" i="15"/>
  <c r="A203" i="15"/>
  <c r="B202" i="15"/>
  <c r="C202" i="15" s="1"/>
  <c r="A202" i="7"/>
  <c r="H202" i="7" s="1"/>
  <c r="B201" i="7"/>
  <c r="C201" i="7" s="1"/>
  <c r="AE197" i="18" l="1"/>
  <c r="AE198" i="18" s="1"/>
  <c r="AG196" i="18"/>
  <c r="AH196" i="18" s="1"/>
  <c r="A264" i="32"/>
  <c r="H263" i="32"/>
  <c r="B263" i="32"/>
  <c r="C263" i="32" s="1"/>
  <c r="A261" i="31"/>
  <c r="H260" i="31"/>
  <c r="B260" i="31"/>
  <c r="C260" i="31" s="1"/>
  <c r="G259" i="33"/>
  <c r="F259" i="33"/>
  <c r="D259" i="33"/>
  <c r="E259" i="33"/>
  <c r="G262" i="32"/>
  <c r="F262" i="32"/>
  <c r="D262" i="32"/>
  <c r="E262" i="32"/>
  <c r="F259" i="31"/>
  <c r="E259" i="31"/>
  <c r="D259" i="31"/>
  <c r="G259" i="31"/>
  <c r="A261" i="33"/>
  <c r="H260" i="33"/>
  <c r="B260" i="33"/>
  <c r="C260" i="33" s="1"/>
  <c r="E201" i="7"/>
  <c r="G201" i="7"/>
  <c r="F201" i="7"/>
  <c r="D201" i="7"/>
  <c r="H200" i="16"/>
  <c r="AD200" i="18"/>
  <c r="H200" i="14"/>
  <c r="R206" i="18"/>
  <c r="U205" i="18"/>
  <c r="S205" i="18"/>
  <c r="T205" i="18" s="1"/>
  <c r="Z203" i="18"/>
  <c r="AA203" i="18" s="1"/>
  <c r="AB203" i="18" s="1"/>
  <c r="AC203" i="18" s="1"/>
  <c r="AK203" i="18"/>
  <c r="AJ204" i="18"/>
  <c r="BM204" i="18" s="1"/>
  <c r="X204" i="18"/>
  <c r="Y204" i="18" s="1"/>
  <c r="W205" i="18"/>
  <c r="A204" i="29"/>
  <c r="B203" i="29"/>
  <c r="C203" i="29" s="1"/>
  <c r="G202" i="29"/>
  <c r="F202" i="29"/>
  <c r="A205" i="28"/>
  <c r="B204" i="28"/>
  <c r="C204" i="28" s="1"/>
  <c r="G203" i="28"/>
  <c r="F203" i="28"/>
  <c r="A205" i="27"/>
  <c r="B204" i="27"/>
  <c r="C204" i="27" s="1"/>
  <c r="G203" i="27"/>
  <c r="F203" i="27"/>
  <c r="C206" i="18"/>
  <c r="A207" i="18"/>
  <c r="B206" i="18"/>
  <c r="A203" i="26"/>
  <c r="B202" i="26"/>
  <c r="C202" i="26" s="1"/>
  <c r="G201" i="26"/>
  <c r="F201" i="26"/>
  <c r="G201" i="19"/>
  <c r="F201" i="19"/>
  <c r="B202" i="19"/>
  <c r="C202" i="19" s="1"/>
  <c r="A203" i="19"/>
  <c r="G201" i="24"/>
  <c r="F201" i="24"/>
  <c r="A203" i="24"/>
  <c r="B202" i="24"/>
  <c r="C202" i="24" s="1"/>
  <c r="G201" i="16"/>
  <c r="E201" i="16"/>
  <c r="F201" i="16"/>
  <c r="D201" i="16"/>
  <c r="A203" i="16"/>
  <c r="B202" i="16"/>
  <c r="C202" i="16" s="1"/>
  <c r="G201" i="14"/>
  <c r="E201" i="14"/>
  <c r="D201" i="14"/>
  <c r="F201" i="14"/>
  <c r="A203" i="14"/>
  <c r="B202" i="14"/>
  <c r="C202" i="14" s="1"/>
  <c r="A204" i="15"/>
  <c r="B203" i="15"/>
  <c r="C203" i="15" s="1"/>
  <c r="F202" i="15"/>
  <c r="G202" i="15"/>
  <c r="A203" i="7"/>
  <c r="H203" i="7" s="1"/>
  <c r="B202" i="7"/>
  <c r="C202" i="7" s="1"/>
  <c r="Z204" i="18" l="1"/>
  <c r="AA204" i="18" s="1"/>
  <c r="AB204" i="18" s="1"/>
  <c r="AC204" i="18" s="1"/>
  <c r="AF197" i="18"/>
  <c r="AG197" i="18" s="1"/>
  <c r="AE199" i="18"/>
  <c r="AE200" i="18" s="1"/>
  <c r="H261" i="31"/>
  <c r="B261" i="31"/>
  <c r="C261" i="31" s="1"/>
  <c r="A262" i="31"/>
  <c r="A262" i="33"/>
  <c r="B261" i="33"/>
  <c r="C261" i="33" s="1"/>
  <c r="H261" i="33"/>
  <c r="G263" i="32"/>
  <c r="F263" i="32"/>
  <c r="D263" i="32"/>
  <c r="E263" i="32"/>
  <c r="G260" i="33"/>
  <c r="F260" i="33"/>
  <c r="D260" i="33"/>
  <c r="E260" i="33"/>
  <c r="F260" i="31"/>
  <c r="E260" i="31"/>
  <c r="D260" i="31"/>
  <c r="G260" i="31"/>
  <c r="A265" i="32"/>
  <c r="B264" i="32"/>
  <c r="C264" i="32" s="1"/>
  <c r="H264" i="32"/>
  <c r="E202" i="7"/>
  <c r="F202" i="7"/>
  <c r="D202" i="7"/>
  <c r="G202" i="7"/>
  <c r="AD201" i="18"/>
  <c r="H201" i="16"/>
  <c r="H201" i="14"/>
  <c r="U206" i="18"/>
  <c r="S206" i="18"/>
  <c r="T206" i="18" s="1"/>
  <c r="R207" i="18"/>
  <c r="X205" i="18"/>
  <c r="Y205" i="18" s="1"/>
  <c r="Z205" i="18" s="1"/>
  <c r="W206" i="18"/>
  <c r="AK204" i="18"/>
  <c r="AJ205" i="18"/>
  <c r="BM205" i="18" s="1"/>
  <c r="A205" i="29"/>
  <c r="B204" i="29"/>
  <c r="C204" i="29" s="1"/>
  <c r="G203" i="29"/>
  <c r="F203" i="29"/>
  <c r="A206" i="28"/>
  <c r="B205" i="28"/>
  <c r="C205" i="28" s="1"/>
  <c r="G204" i="28"/>
  <c r="F204" i="28"/>
  <c r="A206" i="27"/>
  <c r="B205" i="27"/>
  <c r="C205" i="27" s="1"/>
  <c r="G204" i="27"/>
  <c r="F204" i="27"/>
  <c r="A208" i="18"/>
  <c r="B207" i="18"/>
  <c r="C207" i="18"/>
  <c r="G202" i="26"/>
  <c r="F202" i="26"/>
  <c r="A204" i="26"/>
  <c r="B203" i="26"/>
  <c r="C203" i="26" s="1"/>
  <c r="G202" i="19"/>
  <c r="F202" i="19"/>
  <c r="B203" i="19"/>
  <c r="C203" i="19" s="1"/>
  <c r="A204" i="19"/>
  <c r="G202" i="24"/>
  <c r="F202" i="24"/>
  <c r="A204" i="24"/>
  <c r="B203" i="24"/>
  <c r="C203" i="24" s="1"/>
  <c r="G202" i="16"/>
  <c r="E202" i="16"/>
  <c r="D202" i="16"/>
  <c r="F202" i="16"/>
  <c r="A204" i="16"/>
  <c r="B203" i="16"/>
  <c r="C203" i="16" s="1"/>
  <c r="G202" i="14"/>
  <c r="E202" i="14"/>
  <c r="F202" i="14"/>
  <c r="D202" i="14"/>
  <c r="A204" i="14"/>
  <c r="B203" i="14"/>
  <c r="C203" i="14" s="1"/>
  <c r="A205" i="15"/>
  <c r="B204" i="15"/>
  <c r="C204" i="15" s="1"/>
  <c r="G203" i="15"/>
  <c r="F203" i="15"/>
  <c r="A204" i="7"/>
  <c r="H204" i="7" s="1"/>
  <c r="B203" i="7"/>
  <c r="C203" i="7" s="1"/>
  <c r="AA205" i="18" l="1"/>
  <c r="AB205" i="18" s="1"/>
  <c r="AC205" i="18" s="1"/>
  <c r="AH197" i="18"/>
  <c r="AF198" i="18"/>
  <c r="AG198" i="18" s="1"/>
  <c r="G261" i="33"/>
  <c r="F261" i="33"/>
  <c r="D261" i="33"/>
  <c r="E261" i="33"/>
  <c r="G264" i="32"/>
  <c r="F264" i="32"/>
  <c r="D264" i="32"/>
  <c r="E264" i="32"/>
  <c r="A263" i="33"/>
  <c r="H262" i="33"/>
  <c r="B262" i="33"/>
  <c r="C262" i="33" s="1"/>
  <c r="A266" i="32"/>
  <c r="B265" i="32"/>
  <c r="C265" i="32" s="1"/>
  <c r="H265" i="32"/>
  <c r="A263" i="31"/>
  <c r="H262" i="31"/>
  <c r="B262" i="31"/>
  <c r="C262" i="31" s="1"/>
  <c r="F261" i="31"/>
  <c r="E261" i="31"/>
  <c r="D261" i="31"/>
  <c r="G261" i="31"/>
  <c r="E203" i="7"/>
  <c r="D203" i="7"/>
  <c r="F203" i="7"/>
  <c r="G203" i="7"/>
  <c r="AE201" i="18"/>
  <c r="H202" i="16"/>
  <c r="AD202" i="18"/>
  <c r="H202" i="14"/>
  <c r="R208" i="18"/>
  <c r="U207" i="18"/>
  <c r="S207" i="18"/>
  <c r="T207" i="18" s="1"/>
  <c r="C208" i="18"/>
  <c r="AJ206" i="18"/>
  <c r="BM206" i="18" s="1"/>
  <c r="AK205" i="18"/>
  <c r="X206" i="18"/>
  <c r="Y206" i="18" s="1"/>
  <c r="Z206" i="18" s="1"/>
  <c r="AA206" i="18" s="1"/>
  <c r="AB206" i="18" s="1"/>
  <c r="AC206" i="18" s="1"/>
  <c r="W207" i="18"/>
  <c r="A206" i="29"/>
  <c r="B205" i="29"/>
  <c r="C205" i="29" s="1"/>
  <c r="G204" i="29"/>
  <c r="F204" i="29"/>
  <c r="A207" i="28"/>
  <c r="B206" i="28"/>
  <c r="C206" i="28" s="1"/>
  <c r="G205" i="28"/>
  <c r="F205" i="28"/>
  <c r="A207" i="27"/>
  <c r="B206" i="27"/>
  <c r="C206" i="27" s="1"/>
  <c r="G205" i="27"/>
  <c r="F205" i="27"/>
  <c r="A209" i="18"/>
  <c r="B208" i="18"/>
  <c r="A205" i="26"/>
  <c r="B204" i="26"/>
  <c r="C204" i="26" s="1"/>
  <c r="G203" i="26"/>
  <c r="F203" i="26"/>
  <c r="G203" i="19"/>
  <c r="F203" i="19"/>
  <c r="B204" i="19"/>
  <c r="C204" i="19" s="1"/>
  <c r="A205" i="19"/>
  <c r="G203" i="24"/>
  <c r="F203" i="24"/>
  <c r="A205" i="24"/>
  <c r="B204" i="24"/>
  <c r="C204" i="24" s="1"/>
  <c r="G203" i="16"/>
  <c r="F203" i="16"/>
  <c r="D203" i="16"/>
  <c r="A205" i="16"/>
  <c r="B204" i="16"/>
  <c r="C204" i="16" s="1"/>
  <c r="G203" i="14"/>
  <c r="D203" i="14"/>
  <c r="F203" i="14"/>
  <c r="A205" i="14"/>
  <c r="B204" i="14"/>
  <c r="C204" i="14" s="1"/>
  <c r="F204" i="15"/>
  <c r="G204" i="15"/>
  <c r="A206" i="15"/>
  <c r="B205" i="15"/>
  <c r="C205" i="15" s="1"/>
  <c r="A205" i="7"/>
  <c r="H205" i="7" s="1"/>
  <c r="B204" i="7"/>
  <c r="C204" i="7" s="1"/>
  <c r="AH198" i="18" l="1"/>
  <c r="AF199" i="18"/>
  <c r="AG199" i="18" s="1"/>
  <c r="A264" i="31"/>
  <c r="H263" i="31"/>
  <c r="B263" i="31"/>
  <c r="C263" i="31" s="1"/>
  <c r="A267" i="32"/>
  <c r="B266" i="32"/>
  <c r="C266" i="32" s="1"/>
  <c r="H266" i="32"/>
  <c r="G265" i="32"/>
  <c r="F265" i="32"/>
  <c r="E265" i="32"/>
  <c r="D265" i="32"/>
  <c r="G262" i="33"/>
  <c r="F262" i="33"/>
  <c r="E262" i="33"/>
  <c r="D262" i="33"/>
  <c r="F262" i="31"/>
  <c r="E262" i="31"/>
  <c r="D262" i="31"/>
  <c r="G262" i="31"/>
  <c r="A264" i="33"/>
  <c r="B263" i="33"/>
  <c r="C263" i="33" s="1"/>
  <c r="H263" i="33"/>
  <c r="AE202" i="18"/>
  <c r="D204" i="7"/>
  <c r="F204" i="7"/>
  <c r="E204" i="7"/>
  <c r="G204" i="7"/>
  <c r="C209" i="18"/>
  <c r="AD203" i="18"/>
  <c r="U208" i="18"/>
  <c r="S208" i="18"/>
  <c r="T208" i="18" s="1"/>
  <c r="R209" i="18"/>
  <c r="AJ207" i="18"/>
  <c r="BM207" i="18" s="1"/>
  <c r="AK206" i="18"/>
  <c r="X207" i="18"/>
  <c r="Y207" i="18" s="1"/>
  <c r="Z207" i="18" s="1"/>
  <c r="AA207" i="18" s="1"/>
  <c r="AB207" i="18" s="1"/>
  <c r="AC207" i="18" s="1"/>
  <c r="W208" i="18"/>
  <c r="A207" i="29"/>
  <c r="B206" i="29"/>
  <c r="C206" i="29" s="1"/>
  <c r="G205" i="29"/>
  <c r="F205" i="29"/>
  <c r="A208" i="28"/>
  <c r="B207" i="28"/>
  <c r="G206" i="28"/>
  <c r="F206" i="28"/>
  <c r="B207" i="27"/>
  <c r="A208" i="27"/>
  <c r="G206" i="27"/>
  <c r="F206" i="27"/>
  <c r="A210" i="18"/>
  <c r="B209" i="18"/>
  <c r="G204" i="26"/>
  <c r="F204" i="26"/>
  <c r="A206" i="26"/>
  <c r="B205" i="26"/>
  <c r="C205" i="26" s="1"/>
  <c r="G204" i="19"/>
  <c r="F204" i="19"/>
  <c r="B205" i="19"/>
  <c r="C205" i="19" s="1"/>
  <c r="A206" i="19"/>
  <c r="G204" i="24"/>
  <c r="F204" i="24"/>
  <c r="A206" i="24"/>
  <c r="B205" i="24"/>
  <c r="C205" i="24" s="1"/>
  <c r="G204" i="16"/>
  <c r="D204" i="16"/>
  <c r="F204" i="16"/>
  <c r="A206" i="16"/>
  <c r="B205" i="16"/>
  <c r="C205" i="16" s="1"/>
  <c r="G204" i="14"/>
  <c r="F204" i="14"/>
  <c r="D204" i="14"/>
  <c r="A206" i="14"/>
  <c r="B205" i="14"/>
  <c r="C205" i="14" s="1"/>
  <c r="G205" i="15"/>
  <c r="F205" i="15"/>
  <c r="A207" i="15"/>
  <c r="B206" i="15"/>
  <c r="C206" i="15" s="1"/>
  <c r="A206" i="7"/>
  <c r="H206" i="7" s="1"/>
  <c r="B205" i="7"/>
  <c r="C205" i="7" s="1"/>
  <c r="AE203" i="18" l="1"/>
  <c r="AH199" i="18"/>
  <c r="AF200" i="18"/>
  <c r="AG200" i="18" s="1"/>
  <c r="AH200" i="18" s="1"/>
  <c r="G266" i="32"/>
  <c r="F266" i="32"/>
  <c r="E266" i="32"/>
  <c r="D266" i="32"/>
  <c r="G263" i="33"/>
  <c r="F263" i="33"/>
  <c r="E263" i="33"/>
  <c r="D263" i="33"/>
  <c r="A268" i="32"/>
  <c r="H267" i="32"/>
  <c r="B267" i="32"/>
  <c r="C267" i="32" s="1"/>
  <c r="A265" i="33"/>
  <c r="B264" i="33"/>
  <c r="C264" i="33" s="1"/>
  <c r="H264" i="33"/>
  <c r="F263" i="31"/>
  <c r="E263" i="31"/>
  <c r="D263" i="31"/>
  <c r="G263" i="31"/>
  <c r="A265" i="31"/>
  <c r="H264" i="31"/>
  <c r="B264" i="31"/>
  <c r="C264" i="31" s="1"/>
  <c r="E205" i="7"/>
  <c r="F205" i="7"/>
  <c r="G205" i="7"/>
  <c r="D205" i="7"/>
  <c r="AD204" i="18"/>
  <c r="AE204" i="18" s="1"/>
  <c r="R210" i="18"/>
  <c r="U209" i="18"/>
  <c r="S209" i="18"/>
  <c r="T209" i="18" s="1"/>
  <c r="C207" i="28"/>
  <c r="F207" i="28" s="1"/>
  <c r="C207" i="27"/>
  <c r="F207" i="27" s="1"/>
  <c r="AK207" i="18"/>
  <c r="AJ208" i="18"/>
  <c r="BM208" i="18" s="1"/>
  <c r="X208" i="18"/>
  <c r="Y208" i="18" s="1"/>
  <c r="Z208" i="18" s="1"/>
  <c r="AA208" i="18" s="1"/>
  <c r="AB208" i="18" s="1"/>
  <c r="W209" i="18"/>
  <c r="A208" i="29"/>
  <c r="B207" i="29"/>
  <c r="G206" i="29"/>
  <c r="F206" i="29"/>
  <c r="A209" i="28"/>
  <c r="B208" i="28"/>
  <c r="C208" i="28" s="1"/>
  <c r="B208" i="27"/>
  <c r="C208" i="27" s="1"/>
  <c r="A209" i="27"/>
  <c r="A211" i="18"/>
  <c r="B210" i="18"/>
  <c r="C210" i="18"/>
  <c r="A207" i="26"/>
  <c r="B206" i="26"/>
  <c r="C206" i="26" s="1"/>
  <c r="G205" i="26"/>
  <c r="F205" i="26"/>
  <c r="G205" i="19"/>
  <c r="F205" i="19"/>
  <c r="B206" i="19"/>
  <c r="C206" i="19" s="1"/>
  <c r="A207" i="19"/>
  <c r="G205" i="24"/>
  <c r="F205" i="24"/>
  <c r="A207" i="24"/>
  <c r="B206" i="24"/>
  <c r="C206" i="24" s="1"/>
  <c r="G205" i="16"/>
  <c r="F205" i="16"/>
  <c r="D205" i="16"/>
  <c r="A207" i="16"/>
  <c r="B206" i="16"/>
  <c r="C206" i="16" s="1"/>
  <c r="G205" i="14"/>
  <c r="D205" i="14"/>
  <c r="F205" i="14"/>
  <c r="A207" i="14"/>
  <c r="B206" i="14"/>
  <c r="C206" i="14" s="1"/>
  <c r="F206" i="15"/>
  <c r="G206" i="15"/>
  <c r="A208" i="15"/>
  <c r="B207" i="15"/>
  <c r="A207" i="7"/>
  <c r="H207" i="7" s="1"/>
  <c r="B206" i="7"/>
  <c r="C206" i="7" s="1"/>
  <c r="AF201" i="18" l="1"/>
  <c r="AG201" i="18" s="1"/>
  <c r="AH201" i="18" s="1"/>
  <c r="G264" i="33"/>
  <c r="F264" i="33"/>
  <c r="E264" i="33"/>
  <c r="D264" i="33"/>
  <c r="A266" i="33"/>
  <c r="H265" i="33"/>
  <c r="B265" i="33"/>
  <c r="C265" i="33" s="1"/>
  <c r="H265" i="31"/>
  <c r="B265" i="31"/>
  <c r="C265" i="31" s="1"/>
  <c r="A266" i="31"/>
  <c r="G267" i="32"/>
  <c r="F267" i="32"/>
  <c r="E267" i="32"/>
  <c r="D267" i="32"/>
  <c r="F264" i="31"/>
  <c r="E264" i="31"/>
  <c r="D264" i="31"/>
  <c r="G264" i="31"/>
  <c r="A269" i="32"/>
  <c r="H268" i="32"/>
  <c r="B268" i="32"/>
  <c r="C268" i="32" s="1"/>
  <c r="E206" i="7"/>
  <c r="F206" i="7"/>
  <c r="D206" i="7"/>
  <c r="G206" i="7"/>
  <c r="AD205" i="18"/>
  <c r="AE205" i="18" s="1"/>
  <c r="G207" i="28"/>
  <c r="G207" i="27"/>
  <c r="R211" i="18"/>
  <c r="U210" i="18"/>
  <c r="S210" i="18"/>
  <c r="T210" i="18" s="1"/>
  <c r="C207" i="29"/>
  <c r="F207" i="29" s="1"/>
  <c r="AC208" i="18"/>
  <c r="X209" i="18"/>
  <c r="Y209" i="18" s="1"/>
  <c r="Z209" i="18" s="1"/>
  <c r="AA209" i="18" s="1"/>
  <c r="W210" i="18"/>
  <c r="AJ209" i="18"/>
  <c r="BM209" i="18" s="1"/>
  <c r="AK208" i="18"/>
  <c r="A209" i="29"/>
  <c r="B208" i="29"/>
  <c r="C208" i="29" s="1"/>
  <c r="A210" i="28"/>
  <c r="B209" i="28"/>
  <c r="C209" i="28" s="1"/>
  <c r="G208" i="28"/>
  <c r="F208" i="28"/>
  <c r="F208" i="27"/>
  <c r="G208" i="27"/>
  <c r="B209" i="27"/>
  <c r="C209" i="27" s="1"/>
  <c r="A210" i="27"/>
  <c r="C211" i="18"/>
  <c r="A212" i="18"/>
  <c r="B211" i="18"/>
  <c r="G206" i="26"/>
  <c r="F206" i="26"/>
  <c r="A208" i="26"/>
  <c r="B207" i="26"/>
  <c r="G206" i="19"/>
  <c r="F206" i="19"/>
  <c r="B207" i="19"/>
  <c r="A208" i="19"/>
  <c r="G206" i="24"/>
  <c r="F206" i="24"/>
  <c r="A208" i="24"/>
  <c r="B207" i="24"/>
  <c r="G206" i="16"/>
  <c r="D206" i="16"/>
  <c r="F206" i="16"/>
  <c r="A208" i="16"/>
  <c r="B207" i="16"/>
  <c r="G206" i="14"/>
  <c r="F206" i="14"/>
  <c r="D206" i="14"/>
  <c r="A208" i="14"/>
  <c r="B207" i="14"/>
  <c r="A209" i="15"/>
  <c r="B208" i="15"/>
  <c r="C208" i="15" s="1"/>
  <c r="C207" i="15"/>
  <c r="A208" i="7"/>
  <c r="H208" i="7" s="1"/>
  <c r="B207" i="7"/>
  <c r="C207" i="7" s="1"/>
  <c r="AF202" i="18" l="1"/>
  <c r="AG202" i="18" s="1"/>
  <c r="AH202" i="18" s="1"/>
  <c r="A267" i="33"/>
  <c r="H266" i="33"/>
  <c r="B266" i="33"/>
  <c r="C266" i="33" s="1"/>
  <c r="G268" i="32"/>
  <c r="F268" i="32"/>
  <c r="E268" i="32"/>
  <c r="D268" i="32"/>
  <c r="A270" i="32"/>
  <c r="H269" i="32"/>
  <c r="B269" i="32"/>
  <c r="C269" i="32" s="1"/>
  <c r="G265" i="33"/>
  <c r="F265" i="33"/>
  <c r="E265" i="33"/>
  <c r="D265" i="33"/>
  <c r="A267" i="31"/>
  <c r="H266" i="31"/>
  <c r="B266" i="31"/>
  <c r="C266" i="31" s="1"/>
  <c r="F265" i="31"/>
  <c r="E265" i="31"/>
  <c r="D265" i="31"/>
  <c r="G265" i="31"/>
  <c r="E207" i="7"/>
  <c r="F207" i="7"/>
  <c r="D207" i="7"/>
  <c r="G207" i="7"/>
  <c r="AD206" i="18"/>
  <c r="AE206" i="18" s="1"/>
  <c r="R212" i="18"/>
  <c r="U211" i="18"/>
  <c r="S211" i="18"/>
  <c r="T211" i="18" s="1"/>
  <c r="G207" i="29"/>
  <c r="X210" i="18"/>
  <c r="Y210" i="18" s="1"/>
  <c r="Z210" i="18" s="1"/>
  <c r="AA210" i="18" s="1"/>
  <c r="W211" i="18"/>
  <c r="AK209" i="18"/>
  <c r="AJ210" i="18"/>
  <c r="BM210" i="18" s="1"/>
  <c r="AB209" i="18"/>
  <c r="AC209" i="18" s="1"/>
  <c r="A210" i="29"/>
  <c r="B209" i="29"/>
  <c r="C209" i="29" s="1"/>
  <c r="G208" i="29"/>
  <c r="F208" i="29"/>
  <c r="A211" i="28"/>
  <c r="B210" i="28"/>
  <c r="C210" i="28" s="1"/>
  <c r="G209" i="28"/>
  <c r="F209" i="28"/>
  <c r="A211" i="27"/>
  <c r="B210" i="27"/>
  <c r="C210" i="27" s="1"/>
  <c r="F209" i="27"/>
  <c r="G209" i="27"/>
  <c r="C207" i="26"/>
  <c r="F207" i="26" s="1"/>
  <c r="A213" i="18"/>
  <c r="B212" i="18"/>
  <c r="C212" i="18"/>
  <c r="A209" i="26"/>
  <c r="B208" i="26"/>
  <c r="C208" i="26" s="1"/>
  <c r="C207" i="19"/>
  <c r="B208" i="19"/>
  <c r="C208" i="19" s="1"/>
  <c r="A209" i="19"/>
  <c r="C207" i="24"/>
  <c r="A209" i="24"/>
  <c r="B208" i="24"/>
  <c r="C208" i="24" s="1"/>
  <c r="C207" i="16"/>
  <c r="A209" i="16"/>
  <c r="B208" i="16"/>
  <c r="C208" i="16" s="1"/>
  <c r="C207" i="14"/>
  <c r="A209" i="14"/>
  <c r="B208" i="14"/>
  <c r="C208" i="14" s="1"/>
  <c r="G207" i="15"/>
  <c r="F207" i="15"/>
  <c r="A210" i="15"/>
  <c r="B209" i="15"/>
  <c r="C209" i="15" s="1"/>
  <c r="F208" i="15"/>
  <c r="G208" i="15"/>
  <c r="A209" i="7"/>
  <c r="H209" i="7" s="1"/>
  <c r="B208" i="7"/>
  <c r="C208" i="7" s="1"/>
  <c r="AF203" i="18" l="1"/>
  <c r="AG203" i="18" s="1"/>
  <c r="AH203" i="18" s="1"/>
  <c r="G266" i="33"/>
  <c r="F266" i="33"/>
  <c r="E266" i="33"/>
  <c r="D266" i="33"/>
  <c r="A268" i="31"/>
  <c r="H267" i="31"/>
  <c r="B267" i="31"/>
  <c r="C267" i="31" s="1"/>
  <c r="G269" i="32"/>
  <c r="F269" i="32"/>
  <c r="E269" i="32"/>
  <c r="D269" i="32"/>
  <c r="A271" i="32"/>
  <c r="H270" i="32"/>
  <c r="B270" i="32"/>
  <c r="C270" i="32" s="1"/>
  <c r="F266" i="31"/>
  <c r="E266" i="31"/>
  <c r="D266" i="31"/>
  <c r="G266" i="31"/>
  <c r="A268" i="33"/>
  <c r="H267" i="33"/>
  <c r="B267" i="33"/>
  <c r="C267" i="33" s="1"/>
  <c r="D208" i="7"/>
  <c r="F208" i="7"/>
  <c r="G208" i="7"/>
  <c r="E208" i="7"/>
  <c r="AD207" i="18"/>
  <c r="AD208" i="18" s="1"/>
  <c r="AB210" i="18"/>
  <c r="AC210" i="18" s="1"/>
  <c r="G207" i="26"/>
  <c r="S212" i="18"/>
  <c r="T212" i="18" s="1"/>
  <c r="U212" i="18"/>
  <c r="R213" i="18"/>
  <c r="AJ211" i="18"/>
  <c r="BM211" i="18" s="1"/>
  <c r="AK210" i="18"/>
  <c r="X211" i="18"/>
  <c r="Y211" i="18" s="1"/>
  <c r="Z211" i="18" s="1"/>
  <c r="AA211" i="18" s="1"/>
  <c r="AB211" i="18" s="1"/>
  <c r="W212" i="18"/>
  <c r="A211" i="29"/>
  <c r="B210" i="29"/>
  <c r="C210" i="29" s="1"/>
  <c r="G209" i="29"/>
  <c r="F209" i="29"/>
  <c r="A212" i="28"/>
  <c r="B211" i="28"/>
  <c r="C211" i="28" s="1"/>
  <c r="G210" i="28"/>
  <c r="F210" i="28"/>
  <c r="F210" i="27"/>
  <c r="G210" i="27"/>
  <c r="A212" i="27"/>
  <c r="B211" i="27"/>
  <c r="C211" i="27" s="1"/>
  <c r="A214" i="18"/>
  <c r="B213" i="18"/>
  <c r="C213" i="18"/>
  <c r="B209" i="26"/>
  <c r="C209" i="26" s="1"/>
  <c r="A210" i="26"/>
  <c r="G208" i="26"/>
  <c r="F208" i="26"/>
  <c r="G208" i="19"/>
  <c r="F208" i="19"/>
  <c r="G207" i="19"/>
  <c r="F207" i="19"/>
  <c r="B209" i="19"/>
  <c r="C209" i="19" s="1"/>
  <c r="A210" i="19"/>
  <c r="G208" i="24"/>
  <c r="F208" i="24"/>
  <c r="G207" i="24"/>
  <c r="F207" i="24"/>
  <c r="A210" i="24"/>
  <c r="B209" i="24"/>
  <c r="C209" i="24" s="1"/>
  <c r="G208" i="16"/>
  <c r="D208" i="16"/>
  <c r="F208" i="16"/>
  <c r="G207" i="16"/>
  <c r="F207" i="16"/>
  <c r="D207" i="16"/>
  <c r="A210" i="16"/>
  <c r="B209" i="16"/>
  <c r="C209" i="16" s="1"/>
  <c r="G208" i="14"/>
  <c r="F208" i="14"/>
  <c r="D208" i="14"/>
  <c r="G207" i="14"/>
  <c r="D207" i="14"/>
  <c r="F207" i="14"/>
  <c r="A210" i="14"/>
  <c r="B209" i="14"/>
  <c r="C209" i="14" s="1"/>
  <c r="A211" i="15"/>
  <c r="B210" i="15"/>
  <c r="C210" i="15" s="1"/>
  <c r="G209" i="15"/>
  <c r="F209" i="15"/>
  <c r="A210" i="7"/>
  <c r="H210" i="7" s="1"/>
  <c r="B209" i="7"/>
  <c r="C209" i="7" s="1"/>
  <c r="AC211" i="18" l="1"/>
  <c r="AF204" i="18"/>
  <c r="AG204" i="18" s="1"/>
  <c r="AH204" i="18" s="1"/>
  <c r="F267" i="31"/>
  <c r="E267" i="31"/>
  <c r="D267" i="31"/>
  <c r="G267" i="31"/>
  <c r="G270" i="32"/>
  <c r="F270" i="32"/>
  <c r="D270" i="32"/>
  <c r="E270" i="32"/>
  <c r="A269" i="31"/>
  <c r="H268" i="31"/>
  <c r="B268" i="31"/>
  <c r="C268" i="31" s="1"/>
  <c r="A269" i="33"/>
  <c r="H268" i="33"/>
  <c r="B268" i="33"/>
  <c r="C268" i="33" s="1"/>
  <c r="G267" i="33"/>
  <c r="F267" i="33"/>
  <c r="D267" i="33"/>
  <c r="E267" i="33"/>
  <c r="A272" i="32"/>
  <c r="B271" i="32"/>
  <c r="C271" i="32" s="1"/>
  <c r="H271" i="32"/>
  <c r="F209" i="7"/>
  <c r="G209" i="7"/>
  <c r="D209" i="7"/>
  <c r="E209" i="7"/>
  <c r="AE207" i="18"/>
  <c r="AE208" i="18" s="1"/>
  <c r="AD209" i="18"/>
  <c r="U213" i="18"/>
  <c r="S213" i="18"/>
  <c r="T213" i="18" s="1"/>
  <c r="R214" i="18"/>
  <c r="AK211" i="18"/>
  <c r="AJ212" i="18"/>
  <c r="BM212" i="18" s="1"/>
  <c r="X212" i="18"/>
  <c r="Y212" i="18" s="1"/>
  <c r="Z212" i="18" s="1"/>
  <c r="AA212" i="18" s="1"/>
  <c r="AB212" i="18" s="1"/>
  <c r="AC212" i="18" s="1"/>
  <c r="W213" i="18"/>
  <c r="A212" i="29"/>
  <c r="B211" i="29"/>
  <c r="C211" i="29" s="1"/>
  <c r="G210" i="29"/>
  <c r="F210" i="29"/>
  <c r="A213" i="28"/>
  <c r="B212" i="28"/>
  <c r="C212" i="28" s="1"/>
  <c r="G211" i="28"/>
  <c r="F211" i="28"/>
  <c r="A213" i="27"/>
  <c r="B212" i="27"/>
  <c r="C212" i="27" s="1"/>
  <c r="G211" i="27"/>
  <c r="F211" i="27"/>
  <c r="C214" i="18"/>
  <c r="A215" i="18"/>
  <c r="B214" i="18"/>
  <c r="F209" i="26"/>
  <c r="G209" i="26"/>
  <c r="A211" i="26"/>
  <c r="B210" i="26"/>
  <c r="C210" i="26" s="1"/>
  <c r="G209" i="19"/>
  <c r="F209" i="19"/>
  <c r="B210" i="19"/>
  <c r="C210" i="19" s="1"/>
  <c r="A211" i="19"/>
  <c r="G209" i="24"/>
  <c r="F209" i="24"/>
  <c r="A211" i="24"/>
  <c r="B210" i="24"/>
  <c r="C210" i="24" s="1"/>
  <c r="G209" i="16"/>
  <c r="F209" i="16"/>
  <c r="D209" i="16"/>
  <c r="A211" i="16"/>
  <c r="B210" i="16"/>
  <c r="C210" i="16" s="1"/>
  <c r="G209" i="14"/>
  <c r="D209" i="14"/>
  <c r="F209" i="14"/>
  <c r="A211" i="14"/>
  <c r="B210" i="14"/>
  <c r="C210" i="14" s="1"/>
  <c r="A212" i="15"/>
  <c r="B211" i="15"/>
  <c r="C211" i="15" s="1"/>
  <c r="F210" i="15"/>
  <c r="G210" i="15"/>
  <c r="A211" i="7"/>
  <c r="H211" i="7" s="1"/>
  <c r="B210" i="7"/>
  <c r="C210" i="7" s="1"/>
  <c r="AF205" i="18" l="1"/>
  <c r="AG205" i="18" s="1"/>
  <c r="AH205" i="18" s="1"/>
  <c r="G268" i="33"/>
  <c r="F268" i="33"/>
  <c r="E268" i="33"/>
  <c r="D268" i="33"/>
  <c r="G271" i="32"/>
  <c r="F271" i="32"/>
  <c r="D271" i="32"/>
  <c r="E271" i="32"/>
  <c r="A270" i="33"/>
  <c r="B269" i="33"/>
  <c r="C269" i="33" s="1"/>
  <c r="H269" i="33"/>
  <c r="A273" i="32"/>
  <c r="B272" i="32"/>
  <c r="C272" i="32" s="1"/>
  <c r="H272" i="32"/>
  <c r="F268" i="31"/>
  <c r="E268" i="31"/>
  <c r="D268" i="31"/>
  <c r="G268" i="31"/>
  <c r="H269" i="31"/>
  <c r="B269" i="31"/>
  <c r="C269" i="31" s="1"/>
  <c r="A270" i="31"/>
  <c r="E210" i="7"/>
  <c r="D210" i="7"/>
  <c r="G210" i="7"/>
  <c r="F210" i="7"/>
  <c r="AE209" i="18"/>
  <c r="AD210" i="18"/>
  <c r="U214" i="18"/>
  <c r="S214" i="18"/>
  <c r="T214" i="18" s="1"/>
  <c r="R215" i="18"/>
  <c r="X213" i="18"/>
  <c r="Y213" i="18" s="1"/>
  <c r="W214" i="18"/>
  <c r="AJ213" i="18"/>
  <c r="BM213" i="18" s="1"/>
  <c r="AK212" i="18"/>
  <c r="A213" i="29"/>
  <c r="B212" i="29"/>
  <c r="C212" i="29" s="1"/>
  <c r="G211" i="29"/>
  <c r="F211" i="29"/>
  <c r="A214" i="28"/>
  <c r="B213" i="28"/>
  <c r="C213" i="28" s="1"/>
  <c r="G212" i="28"/>
  <c r="F212" i="28"/>
  <c r="A214" i="27"/>
  <c r="B213" i="27"/>
  <c r="C213" i="27" s="1"/>
  <c r="G212" i="27"/>
  <c r="F212" i="27"/>
  <c r="A216" i="18"/>
  <c r="B215" i="18"/>
  <c r="C215" i="18"/>
  <c r="A212" i="26"/>
  <c r="B211" i="26"/>
  <c r="C211" i="26" s="1"/>
  <c r="F210" i="26"/>
  <c r="G210" i="26"/>
  <c r="G210" i="19"/>
  <c r="F210" i="19"/>
  <c r="B211" i="19"/>
  <c r="C211" i="19" s="1"/>
  <c r="A212" i="19"/>
  <c r="G210" i="24"/>
  <c r="F210" i="24"/>
  <c r="A212" i="24"/>
  <c r="B211" i="24"/>
  <c r="C211" i="24" s="1"/>
  <c r="G210" i="16"/>
  <c r="D210" i="16"/>
  <c r="F210" i="16"/>
  <c r="A212" i="16"/>
  <c r="B211" i="16"/>
  <c r="C211" i="16" s="1"/>
  <c r="G210" i="14"/>
  <c r="F210" i="14"/>
  <c r="D210" i="14"/>
  <c r="A212" i="14"/>
  <c r="B211" i="14"/>
  <c r="C211" i="14" s="1"/>
  <c r="A213" i="15"/>
  <c r="B212" i="15"/>
  <c r="C212" i="15" s="1"/>
  <c r="G211" i="15"/>
  <c r="F211" i="15"/>
  <c r="A212" i="7"/>
  <c r="H212" i="7" s="1"/>
  <c r="B211" i="7"/>
  <c r="C211" i="7" s="1"/>
  <c r="AF206" i="18" l="1"/>
  <c r="AG206" i="18" s="1"/>
  <c r="AH206" i="18" s="1"/>
  <c r="G272" i="32"/>
  <c r="F272" i="32"/>
  <c r="D272" i="32"/>
  <c r="E272" i="32"/>
  <c r="A271" i="31"/>
  <c r="H270" i="31"/>
  <c r="B270" i="31"/>
  <c r="C270" i="31" s="1"/>
  <c r="A274" i="32"/>
  <c r="H273" i="32"/>
  <c r="B273" i="32"/>
  <c r="C273" i="32" s="1"/>
  <c r="G269" i="33"/>
  <c r="F269" i="33"/>
  <c r="D269" i="33"/>
  <c r="E269" i="33"/>
  <c r="F269" i="31"/>
  <c r="E269" i="31"/>
  <c r="D269" i="31"/>
  <c r="G269" i="31"/>
  <c r="A271" i="33"/>
  <c r="H270" i="33"/>
  <c r="B270" i="33"/>
  <c r="C270" i="33" s="1"/>
  <c r="AE210" i="18"/>
  <c r="E211" i="7"/>
  <c r="F211" i="7"/>
  <c r="D211" i="7"/>
  <c r="G211" i="7"/>
  <c r="AD211" i="18"/>
  <c r="U215" i="18"/>
  <c r="S215" i="18"/>
  <c r="T215" i="18" s="1"/>
  <c r="R216" i="18"/>
  <c r="P23" i="25"/>
  <c r="Z213" i="18"/>
  <c r="AK213" i="18"/>
  <c r="AJ214" i="18"/>
  <c r="BM214" i="18" s="1"/>
  <c r="X214" i="18"/>
  <c r="Y214" i="18" s="1"/>
  <c r="W215" i="18"/>
  <c r="A214" i="29"/>
  <c r="B213" i="29"/>
  <c r="C213" i="29" s="1"/>
  <c r="G212" i="29"/>
  <c r="F212" i="29"/>
  <c r="A215" i="28"/>
  <c r="B214" i="28"/>
  <c r="C214" i="28" s="1"/>
  <c r="G213" i="28"/>
  <c r="F213" i="28"/>
  <c r="A215" i="27"/>
  <c r="B214" i="27"/>
  <c r="C214" i="27" s="1"/>
  <c r="G213" i="27"/>
  <c r="F213" i="27"/>
  <c r="C216" i="18"/>
  <c r="A217" i="18"/>
  <c r="B216" i="18"/>
  <c r="A213" i="26"/>
  <c r="B212" i="26"/>
  <c r="C212" i="26" s="1"/>
  <c r="G211" i="26"/>
  <c r="F211" i="26"/>
  <c r="G211" i="19"/>
  <c r="F211" i="19"/>
  <c r="B212" i="19"/>
  <c r="C212" i="19" s="1"/>
  <c r="A213" i="19"/>
  <c r="G211" i="24"/>
  <c r="F211" i="24"/>
  <c r="A213" i="24"/>
  <c r="B212" i="24"/>
  <c r="C212" i="24" s="1"/>
  <c r="G211" i="16"/>
  <c r="F211" i="16"/>
  <c r="D211" i="16"/>
  <c r="A213" i="16"/>
  <c r="B212" i="16"/>
  <c r="C212" i="16" s="1"/>
  <c r="G211" i="14"/>
  <c r="D211" i="14"/>
  <c r="F211" i="14"/>
  <c r="A213" i="14"/>
  <c r="B212" i="14"/>
  <c r="C212" i="14" s="1"/>
  <c r="F212" i="15"/>
  <c r="G212" i="15"/>
  <c r="A214" i="15"/>
  <c r="B213" i="15"/>
  <c r="C213" i="15" s="1"/>
  <c r="A213" i="7"/>
  <c r="H213" i="7" s="1"/>
  <c r="B212" i="7"/>
  <c r="C212" i="7" s="1"/>
  <c r="AF207" i="18" l="1"/>
  <c r="AF208" i="18" s="1"/>
  <c r="AE211" i="18"/>
  <c r="A272" i="31"/>
  <c r="H271" i="31"/>
  <c r="B271" i="31"/>
  <c r="C271" i="31" s="1"/>
  <c r="G270" i="33"/>
  <c r="F270" i="33"/>
  <c r="E270" i="33"/>
  <c r="D270" i="33"/>
  <c r="A272" i="33"/>
  <c r="B271" i="33"/>
  <c r="C271" i="33" s="1"/>
  <c r="H271" i="33"/>
  <c r="F270" i="31"/>
  <c r="E270" i="31"/>
  <c r="D270" i="31"/>
  <c r="G270" i="31"/>
  <c r="G273" i="32"/>
  <c r="F273" i="32"/>
  <c r="E273" i="32"/>
  <c r="D273" i="32"/>
  <c r="A275" i="32"/>
  <c r="B274" i="32"/>
  <c r="C274" i="32" s="1"/>
  <c r="H274" i="32"/>
  <c r="G212" i="7"/>
  <c r="E212" i="7"/>
  <c r="D212" i="7"/>
  <c r="F212" i="7"/>
  <c r="AD212" i="18"/>
  <c r="AE212" i="18" s="1"/>
  <c r="R217" i="18"/>
  <c r="U216" i="18"/>
  <c r="S216" i="18"/>
  <c r="T216" i="18" s="1"/>
  <c r="Z214" i="18"/>
  <c r="M6" i="26"/>
  <c r="X215" i="18"/>
  <c r="Y215" i="18" s="1"/>
  <c r="W216" i="18"/>
  <c r="AK214" i="18"/>
  <c r="AJ215" i="18"/>
  <c r="BM215" i="18" s="1"/>
  <c r="AA213" i="18"/>
  <c r="AB213" i="18" s="1"/>
  <c r="AC213" i="18" s="1"/>
  <c r="AD213" i="18" s="1"/>
  <c r="AE213" i="18" s="1"/>
  <c r="A215" i="29"/>
  <c r="B214" i="29"/>
  <c r="C214" i="29" s="1"/>
  <c r="G213" i="29"/>
  <c r="F213" i="29"/>
  <c r="A216" i="28"/>
  <c r="B215" i="28"/>
  <c r="C215" i="28" s="1"/>
  <c r="G214" i="28"/>
  <c r="F214" i="28"/>
  <c r="A216" i="27"/>
  <c r="B215" i="27"/>
  <c r="C215" i="27" s="1"/>
  <c r="G214" i="27"/>
  <c r="F214" i="27"/>
  <c r="C217" i="18"/>
  <c r="A218" i="18"/>
  <c r="B217" i="18"/>
  <c r="G212" i="26"/>
  <c r="F212" i="26"/>
  <c r="A214" i="26"/>
  <c r="B213" i="26"/>
  <c r="C213" i="26" s="1"/>
  <c r="G212" i="19"/>
  <c r="F212" i="19"/>
  <c r="B213" i="19"/>
  <c r="C213" i="19" s="1"/>
  <c r="A214" i="19"/>
  <c r="G212" i="24"/>
  <c r="F212" i="24"/>
  <c r="A214" i="24"/>
  <c r="B213" i="24"/>
  <c r="C213" i="24" s="1"/>
  <c r="G212" i="16"/>
  <c r="D212" i="16"/>
  <c r="F212" i="16"/>
  <c r="A214" i="16"/>
  <c r="B213" i="16"/>
  <c r="C213" i="16" s="1"/>
  <c r="G212" i="14"/>
  <c r="F212" i="14"/>
  <c r="D212" i="14"/>
  <c r="A214" i="14"/>
  <c r="B213" i="14"/>
  <c r="C213" i="14" s="1"/>
  <c r="G213" i="15"/>
  <c r="F213" i="15"/>
  <c r="A215" i="15"/>
  <c r="B214" i="15"/>
  <c r="C214" i="15" s="1"/>
  <c r="A214" i="7"/>
  <c r="H214" i="7" s="1"/>
  <c r="B213" i="7"/>
  <c r="C213" i="7" s="1"/>
  <c r="AF209" i="18" l="1"/>
  <c r="AF210" i="18" s="1"/>
  <c r="AG207" i="18"/>
  <c r="AH207" i="18" s="1"/>
  <c r="G274" i="32"/>
  <c r="F274" i="32"/>
  <c r="E274" i="32"/>
  <c r="D274" i="32"/>
  <c r="A276" i="32"/>
  <c r="B275" i="32"/>
  <c r="C275" i="32" s="1"/>
  <c r="H275" i="32"/>
  <c r="F271" i="31"/>
  <c r="E271" i="31"/>
  <c r="D271" i="31"/>
  <c r="G271" i="31"/>
  <c r="A273" i="33"/>
  <c r="B272" i="33"/>
  <c r="C272" i="33" s="1"/>
  <c r="H272" i="33"/>
  <c r="G271" i="33"/>
  <c r="F271" i="33"/>
  <c r="E271" i="33"/>
  <c r="D271" i="33"/>
  <c r="A273" i="31"/>
  <c r="H272" i="31"/>
  <c r="B272" i="31"/>
  <c r="C272" i="31" s="1"/>
  <c r="E213" i="7"/>
  <c r="G213" i="7"/>
  <c r="D213" i="7"/>
  <c r="F213" i="7"/>
  <c r="AA214" i="18"/>
  <c r="AB214" i="18" s="1"/>
  <c r="Z215" i="18"/>
  <c r="U217" i="18"/>
  <c r="S217" i="18"/>
  <c r="T217" i="18" s="1"/>
  <c r="R218" i="18"/>
  <c r="E9" i="26"/>
  <c r="H9" i="26" s="1"/>
  <c r="E10" i="26"/>
  <c r="H10" i="26" s="1"/>
  <c r="E5" i="26"/>
  <c r="H5" i="26" s="1"/>
  <c r="E7" i="26"/>
  <c r="H7" i="26" s="1"/>
  <c r="E6" i="26"/>
  <c r="H6" i="26" s="1"/>
  <c r="E8" i="26"/>
  <c r="H8" i="26" s="1"/>
  <c r="D11" i="26"/>
  <c r="D12" i="26"/>
  <c r="D13" i="26"/>
  <c r="D14" i="26"/>
  <c r="D15" i="26"/>
  <c r="D16" i="26"/>
  <c r="D17" i="26"/>
  <c r="D18" i="26"/>
  <c r="D19" i="26"/>
  <c r="D20" i="26"/>
  <c r="D21" i="26"/>
  <c r="D22" i="26"/>
  <c r="M7" i="26"/>
  <c r="AJ216" i="18"/>
  <c r="BM216" i="18" s="1"/>
  <c r="AK215" i="18"/>
  <c r="W217" i="18"/>
  <c r="X216" i="18"/>
  <c r="Y216" i="18" s="1"/>
  <c r="A216" i="29"/>
  <c r="B215" i="29"/>
  <c r="C215" i="29" s="1"/>
  <c r="G214" i="29"/>
  <c r="F214" i="29"/>
  <c r="A217" i="28"/>
  <c r="B216" i="28"/>
  <c r="C216" i="28" s="1"/>
  <c r="G215" i="28"/>
  <c r="F215" i="28"/>
  <c r="A217" i="27"/>
  <c r="B216" i="27"/>
  <c r="C216" i="27" s="1"/>
  <c r="G215" i="27"/>
  <c r="F215" i="27"/>
  <c r="A219" i="18"/>
  <c r="B218" i="18"/>
  <c r="C218" i="18"/>
  <c r="A215" i="26"/>
  <c r="B214" i="26"/>
  <c r="C214" i="26" s="1"/>
  <c r="G213" i="26"/>
  <c r="F213" i="26"/>
  <c r="G213" i="19"/>
  <c r="F213" i="19"/>
  <c r="B214" i="19"/>
  <c r="C214" i="19" s="1"/>
  <c r="A215" i="19"/>
  <c r="G213" i="24"/>
  <c r="F213" i="24"/>
  <c r="A215" i="24"/>
  <c r="B214" i="24"/>
  <c r="C214" i="24" s="1"/>
  <c r="G213" i="16"/>
  <c r="F213" i="16"/>
  <c r="D213" i="16"/>
  <c r="A215" i="16"/>
  <c r="B214" i="16"/>
  <c r="C214" i="16" s="1"/>
  <c r="G213" i="14"/>
  <c r="D213" i="14"/>
  <c r="F213" i="14"/>
  <c r="A215" i="14"/>
  <c r="B214" i="14"/>
  <c r="C214" i="14" s="1"/>
  <c r="A216" i="15"/>
  <c r="B215" i="15"/>
  <c r="C215" i="15" s="1"/>
  <c r="F214" i="15"/>
  <c r="G214" i="15"/>
  <c r="A215" i="7"/>
  <c r="H215" i="7" s="1"/>
  <c r="B214" i="7"/>
  <c r="C214" i="7" s="1"/>
  <c r="AG208" i="18" l="1"/>
  <c r="AH208" i="18" s="1"/>
  <c r="G275" i="32"/>
  <c r="F275" i="32"/>
  <c r="E275" i="32"/>
  <c r="D275" i="32"/>
  <c r="A274" i="33"/>
  <c r="H273" i="33"/>
  <c r="B273" i="33"/>
  <c r="C273" i="33" s="1"/>
  <c r="A277" i="32"/>
  <c r="H276" i="32"/>
  <c r="B276" i="32"/>
  <c r="C276" i="32" s="1"/>
  <c r="H273" i="31"/>
  <c r="B273" i="31"/>
  <c r="C273" i="31" s="1"/>
  <c r="A274" i="31"/>
  <c r="F272" i="31"/>
  <c r="E272" i="31"/>
  <c r="D272" i="31"/>
  <c r="G272" i="31"/>
  <c r="G272" i="33"/>
  <c r="F272" i="33"/>
  <c r="E272" i="33"/>
  <c r="D272" i="33"/>
  <c r="AA215" i="18"/>
  <c r="AB215" i="18" s="1"/>
  <c r="E214" i="7"/>
  <c r="F214" i="7"/>
  <c r="D214" i="7"/>
  <c r="G214" i="7"/>
  <c r="AC214" i="18"/>
  <c r="AD214" i="18" s="1"/>
  <c r="AE214" i="18" s="1"/>
  <c r="Z216" i="18"/>
  <c r="AF211" i="18"/>
  <c r="R219" i="18"/>
  <c r="U218" i="18"/>
  <c r="S218" i="18"/>
  <c r="T218" i="18" s="1"/>
  <c r="E11" i="26"/>
  <c r="H11" i="26" s="1"/>
  <c r="E12" i="26"/>
  <c r="H12" i="26" s="1"/>
  <c r="E13" i="26"/>
  <c r="H13" i="26" s="1"/>
  <c r="E14" i="26"/>
  <c r="H14" i="26" s="1"/>
  <c r="E15" i="26"/>
  <c r="H15" i="26" s="1"/>
  <c r="E16" i="26"/>
  <c r="H16" i="26" s="1"/>
  <c r="E17" i="26"/>
  <c r="H17" i="26" s="1"/>
  <c r="E18" i="26"/>
  <c r="H18" i="26" s="1"/>
  <c r="E19" i="26"/>
  <c r="H19" i="26" s="1"/>
  <c r="E20" i="26"/>
  <c r="H20" i="26" s="1"/>
  <c r="E21" i="26"/>
  <c r="H21" i="26" s="1"/>
  <c r="E22" i="26"/>
  <c r="H22" i="26" s="1"/>
  <c r="D23" i="26"/>
  <c r="D24" i="26"/>
  <c r="D25" i="26"/>
  <c r="D26" i="26"/>
  <c r="D27" i="26"/>
  <c r="D28" i="26"/>
  <c r="D29" i="26"/>
  <c r="D30" i="26"/>
  <c r="D31" i="26"/>
  <c r="D32" i="26"/>
  <c r="D33" i="26"/>
  <c r="D34" i="26"/>
  <c r="X217" i="18"/>
  <c r="Y217" i="18" s="1"/>
  <c r="W218" i="18"/>
  <c r="AK216" i="18"/>
  <c r="AJ217" i="18"/>
  <c r="BM217" i="18" s="1"/>
  <c r="A217" i="29"/>
  <c r="B216" i="29"/>
  <c r="C216" i="29" s="1"/>
  <c r="G215" i="29"/>
  <c r="F215" i="29"/>
  <c r="A218" i="28"/>
  <c r="B217" i="28"/>
  <c r="C217" i="28" s="1"/>
  <c r="G216" i="28"/>
  <c r="F216" i="28"/>
  <c r="A218" i="27"/>
  <c r="B217" i="27"/>
  <c r="C217" i="27" s="1"/>
  <c r="G216" i="27"/>
  <c r="F216" i="27"/>
  <c r="C219" i="18"/>
  <c r="A220" i="18"/>
  <c r="B219" i="18"/>
  <c r="G214" i="26"/>
  <c r="F214" i="26"/>
  <c r="A216" i="26"/>
  <c r="B215" i="26"/>
  <c r="C215" i="26" s="1"/>
  <c r="G214" i="19"/>
  <c r="F214" i="19"/>
  <c r="B215" i="19"/>
  <c r="C215" i="19" s="1"/>
  <c r="A216" i="19"/>
  <c r="G214" i="24"/>
  <c r="F214" i="24"/>
  <c r="A216" i="24"/>
  <c r="B215" i="24"/>
  <c r="C215" i="24" s="1"/>
  <c r="G214" i="16"/>
  <c r="D214" i="16"/>
  <c r="F214" i="16"/>
  <c r="A216" i="16"/>
  <c r="B215" i="16"/>
  <c r="C215" i="16" s="1"/>
  <c r="G214" i="14"/>
  <c r="F214" i="14"/>
  <c r="D214" i="14"/>
  <c r="A216" i="14"/>
  <c r="B215" i="14"/>
  <c r="C215" i="14" s="1"/>
  <c r="A217" i="15"/>
  <c r="B216" i="15"/>
  <c r="C216" i="15" s="1"/>
  <c r="G215" i="15"/>
  <c r="F215" i="15"/>
  <c r="A216" i="7"/>
  <c r="H216" i="7" s="1"/>
  <c r="B215" i="7"/>
  <c r="C215" i="7" s="1"/>
  <c r="AA216" i="18" l="1"/>
  <c r="AB216" i="18" s="1"/>
  <c r="AG209" i="18"/>
  <c r="AH209" i="18" s="1"/>
  <c r="G273" i="33"/>
  <c r="F273" i="33"/>
  <c r="E273" i="33"/>
  <c r="D273" i="33"/>
  <c r="A275" i="33"/>
  <c r="H274" i="33"/>
  <c r="B274" i="33"/>
  <c r="C274" i="33" s="1"/>
  <c r="F273" i="31"/>
  <c r="E273" i="31"/>
  <c r="D273" i="31"/>
  <c r="G273" i="31"/>
  <c r="A278" i="32"/>
  <c r="B277" i="32"/>
  <c r="C277" i="32" s="1"/>
  <c r="H277" i="32"/>
  <c r="A275" i="31"/>
  <c r="H274" i="31"/>
  <c r="B274" i="31"/>
  <c r="C274" i="31" s="1"/>
  <c r="G276" i="32"/>
  <c r="F276" i="32"/>
  <c r="E276" i="32"/>
  <c r="D276" i="32"/>
  <c r="Z217" i="18"/>
  <c r="E215" i="7"/>
  <c r="D215" i="7"/>
  <c r="F215" i="7"/>
  <c r="G215" i="7"/>
  <c r="AC215" i="18"/>
  <c r="AD215" i="18" s="1"/>
  <c r="AE215" i="18" s="1"/>
  <c r="AF212" i="18"/>
  <c r="R220" i="18"/>
  <c r="S219" i="18"/>
  <c r="T219" i="18" s="1"/>
  <c r="U219" i="18"/>
  <c r="AJ218" i="18"/>
  <c r="BM218" i="18" s="1"/>
  <c r="AK217" i="18"/>
  <c r="W219" i="18"/>
  <c r="X218" i="18"/>
  <c r="Y218" i="18" s="1"/>
  <c r="Z218" i="18" s="1"/>
  <c r="A218" i="29"/>
  <c r="B217" i="29"/>
  <c r="C217" i="29" s="1"/>
  <c r="G216" i="29"/>
  <c r="F216" i="29"/>
  <c r="A219" i="28"/>
  <c r="B218" i="28"/>
  <c r="C218" i="28" s="1"/>
  <c r="G217" i="28"/>
  <c r="F217" i="28"/>
  <c r="A219" i="27"/>
  <c r="B218" i="27"/>
  <c r="C218" i="27" s="1"/>
  <c r="G217" i="27"/>
  <c r="F217" i="27"/>
  <c r="A221" i="18"/>
  <c r="B220" i="18"/>
  <c r="C220" i="18"/>
  <c r="A217" i="26"/>
  <c r="B216" i="26"/>
  <c r="C216" i="26" s="1"/>
  <c r="G215" i="26"/>
  <c r="F215" i="26"/>
  <c r="G215" i="19"/>
  <c r="F215" i="19"/>
  <c r="B216" i="19"/>
  <c r="C216" i="19" s="1"/>
  <c r="A217" i="19"/>
  <c r="G215" i="24"/>
  <c r="F215" i="24"/>
  <c r="A217" i="24"/>
  <c r="B216" i="24"/>
  <c r="C216" i="24" s="1"/>
  <c r="G215" i="16"/>
  <c r="F215" i="16"/>
  <c r="A217" i="16"/>
  <c r="B216" i="16"/>
  <c r="C216" i="16" s="1"/>
  <c r="G215" i="14"/>
  <c r="F215" i="14"/>
  <c r="A217" i="14"/>
  <c r="B216" i="14"/>
  <c r="C216" i="14" s="1"/>
  <c r="F216" i="15"/>
  <c r="G216" i="15"/>
  <c r="A218" i="15"/>
  <c r="B217" i="15"/>
  <c r="C217" i="15" s="1"/>
  <c r="A217" i="7"/>
  <c r="H217" i="7" s="1"/>
  <c r="B216" i="7"/>
  <c r="C216" i="7" s="1"/>
  <c r="AA217" i="18" l="1"/>
  <c r="AB217" i="18" s="1"/>
  <c r="AG210" i="18"/>
  <c r="AH210" i="18" s="1"/>
  <c r="G274" i="33"/>
  <c r="F274" i="33"/>
  <c r="D274" i="33"/>
  <c r="E274" i="33"/>
  <c r="A276" i="33"/>
  <c r="H275" i="33"/>
  <c r="B275" i="33"/>
  <c r="C275" i="33" s="1"/>
  <c r="A279" i="32"/>
  <c r="H278" i="32"/>
  <c r="B278" i="32"/>
  <c r="C278" i="32" s="1"/>
  <c r="G277" i="32"/>
  <c r="F277" i="32"/>
  <c r="E277" i="32"/>
  <c r="D277" i="32"/>
  <c r="A276" i="31"/>
  <c r="H275" i="31"/>
  <c r="B275" i="31"/>
  <c r="C275" i="31" s="1"/>
  <c r="F274" i="31"/>
  <c r="E274" i="31"/>
  <c r="D274" i="31"/>
  <c r="G274" i="31"/>
  <c r="F216" i="7"/>
  <c r="D216" i="7"/>
  <c r="E216" i="7"/>
  <c r="G216" i="7"/>
  <c r="AC216" i="18"/>
  <c r="AD216" i="18" s="1"/>
  <c r="AE216" i="18" s="1"/>
  <c r="AF213" i="18"/>
  <c r="AF214" i="18" s="1"/>
  <c r="R221" i="18"/>
  <c r="S220" i="18"/>
  <c r="T220" i="18" s="1"/>
  <c r="U220" i="18"/>
  <c r="X219" i="18"/>
  <c r="Y219" i="18" s="1"/>
  <c r="Z219" i="18" s="1"/>
  <c r="W220" i="18"/>
  <c r="AJ219" i="18"/>
  <c r="BM219" i="18" s="1"/>
  <c r="AK218" i="18"/>
  <c r="A219" i="29"/>
  <c r="B218" i="29"/>
  <c r="C218" i="29" s="1"/>
  <c r="G217" i="29"/>
  <c r="F217" i="29"/>
  <c r="A220" i="28"/>
  <c r="B219" i="28"/>
  <c r="C219" i="28" s="1"/>
  <c r="G218" i="28"/>
  <c r="F218" i="28"/>
  <c r="A220" i="27"/>
  <c r="B219" i="27"/>
  <c r="C219" i="27" s="1"/>
  <c r="G218" i="27"/>
  <c r="F218" i="27"/>
  <c r="C221" i="18"/>
  <c r="A222" i="18"/>
  <c r="B221" i="18"/>
  <c r="G216" i="26"/>
  <c r="F216" i="26"/>
  <c r="A218" i="26"/>
  <c r="B217" i="26"/>
  <c r="C217" i="26" s="1"/>
  <c r="G216" i="19"/>
  <c r="F216" i="19"/>
  <c r="B217" i="19"/>
  <c r="C217" i="19" s="1"/>
  <c r="A218" i="19"/>
  <c r="G216" i="24"/>
  <c r="F216" i="24"/>
  <c r="A218" i="24"/>
  <c r="B217" i="24"/>
  <c r="C217" i="24" s="1"/>
  <c r="G216" i="16"/>
  <c r="F216" i="16"/>
  <c r="A218" i="16"/>
  <c r="B217" i="16"/>
  <c r="C217" i="16" s="1"/>
  <c r="G216" i="14"/>
  <c r="F216" i="14"/>
  <c r="A218" i="14"/>
  <c r="B217" i="14"/>
  <c r="C217" i="14" s="1"/>
  <c r="G217" i="15"/>
  <c r="F217" i="15"/>
  <c r="A219" i="15"/>
  <c r="B218" i="15"/>
  <c r="C218" i="15" s="1"/>
  <c r="A218" i="7"/>
  <c r="H218" i="7" s="1"/>
  <c r="B217" i="7"/>
  <c r="C217" i="7" s="1"/>
  <c r="AA218" i="18" l="1"/>
  <c r="AB218" i="18" s="1"/>
  <c r="AG211" i="18"/>
  <c r="AH211" i="18" s="1"/>
  <c r="A277" i="31"/>
  <c r="H276" i="31"/>
  <c r="B276" i="31"/>
  <c r="C276" i="31" s="1"/>
  <c r="A280" i="32"/>
  <c r="H279" i="32"/>
  <c r="B279" i="32"/>
  <c r="C279" i="32" s="1"/>
  <c r="A277" i="33"/>
  <c r="H276" i="33"/>
  <c r="B276" i="33"/>
  <c r="C276" i="33" s="1"/>
  <c r="G278" i="32"/>
  <c r="F278" i="32"/>
  <c r="E278" i="32"/>
  <c r="D278" i="32"/>
  <c r="G275" i="33"/>
  <c r="F275" i="33"/>
  <c r="D275" i="33"/>
  <c r="E275" i="33"/>
  <c r="F275" i="31"/>
  <c r="E275" i="31"/>
  <c r="D275" i="31"/>
  <c r="G275" i="31"/>
  <c r="E217" i="7"/>
  <c r="G217" i="7"/>
  <c r="F217" i="7"/>
  <c r="D217" i="7"/>
  <c r="AC217" i="18"/>
  <c r="AD217" i="18" s="1"/>
  <c r="AF215" i="18"/>
  <c r="AF216" i="18" s="1"/>
  <c r="R222" i="18"/>
  <c r="U221" i="18"/>
  <c r="S221" i="18"/>
  <c r="T221" i="18" s="1"/>
  <c r="AJ220" i="18"/>
  <c r="BM220" i="18" s="1"/>
  <c r="AK219" i="18"/>
  <c r="X220" i="18"/>
  <c r="Y220" i="18" s="1"/>
  <c r="Z220" i="18" s="1"/>
  <c r="W221" i="18"/>
  <c r="A220" i="29"/>
  <c r="B219" i="29"/>
  <c r="C219" i="29" s="1"/>
  <c r="G218" i="29"/>
  <c r="F218" i="29"/>
  <c r="A221" i="28"/>
  <c r="B220" i="28"/>
  <c r="C220" i="28" s="1"/>
  <c r="G219" i="28"/>
  <c r="F219" i="28"/>
  <c r="A221" i="27"/>
  <c r="B220" i="27"/>
  <c r="C220" i="27" s="1"/>
  <c r="G219" i="27"/>
  <c r="F219" i="27"/>
  <c r="C222" i="18"/>
  <c r="A223" i="18"/>
  <c r="B222" i="18"/>
  <c r="A219" i="26"/>
  <c r="B218" i="26"/>
  <c r="C218" i="26" s="1"/>
  <c r="G217" i="26"/>
  <c r="F217" i="26"/>
  <c r="G217" i="19"/>
  <c r="F217" i="19"/>
  <c r="B218" i="19"/>
  <c r="C218" i="19" s="1"/>
  <c r="A219" i="19"/>
  <c r="G217" i="24"/>
  <c r="F217" i="24"/>
  <c r="A219" i="24"/>
  <c r="B218" i="24"/>
  <c r="C218" i="24" s="1"/>
  <c r="G217" i="16"/>
  <c r="F217" i="16"/>
  <c r="A219" i="16"/>
  <c r="B218" i="16"/>
  <c r="C218" i="16" s="1"/>
  <c r="G217" i="14"/>
  <c r="F217" i="14"/>
  <c r="A219" i="14"/>
  <c r="B218" i="14"/>
  <c r="C218" i="14" s="1"/>
  <c r="A220" i="15"/>
  <c r="B219" i="15"/>
  <c r="C219" i="15" s="1"/>
  <c r="F218" i="15"/>
  <c r="G218" i="15"/>
  <c r="A219" i="7"/>
  <c r="H219" i="7" s="1"/>
  <c r="B218" i="7"/>
  <c r="C218" i="7" s="1"/>
  <c r="AA219" i="18" l="1"/>
  <c r="AB219" i="18" s="1"/>
  <c r="AG212" i="18"/>
  <c r="AH212" i="18" s="1"/>
  <c r="A278" i="33"/>
  <c r="B277" i="33"/>
  <c r="C277" i="33" s="1"/>
  <c r="H277" i="33"/>
  <c r="G279" i="32"/>
  <c r="F279" i="32"/>
  <c r="D279" i="32"/>
  <c r="E279" i="32"/>
  <c r="A281" i="32"/>
  <c r="B280" i="32"/>
  <c r="C280" i="32" s="1"/>
  <c r="H280" i="32"/>
  <c r="F276" i="31"/>
  <c r="E276" i="31"/>
  <c r="D276" i="31"/>
  <c r="G276" i="31"/>
  <c r="G276" i="33"/>
  <c r="F276" i="33"/>
  <c r="E276" i="33"/>
  <c r="D276" i="33"/>
  <c r="H277" i="31"/>
  <c r="B277" i="31"/>
  <c r="C277" i="31" s="1"/>
  <c r="A278" i="31"/>
  <c r="E218" i="7"/>
  <c r="F218" i="7"/>
  <c r="G218" i="7"/>
  <c r="D218" i="7"/>
  <c r="AE217" i="18"/>
  <c r="AF217" i="18" s="1"/>
  <c r="AC218" i="18"/>
  <c r="AD218" i="18" s="1"/>
  <c r="U222" i="18"/>
  <c r="S222" i="18"/>
  <c r="T222" i="18" s="1"/>
  <c r="R223" i="18"/>
  <c r="X221" i="18"/>
  <c r="Y221" i="18" s="1"/>
  <c r="Z221" i="18" s="1"/>
  <c r="W222" i="18"/>
  <c r="AK220" i="18"/>
  <c r="AJ221" i="18"/>
  <c r="BM221" i="18" s="1"/>
  <c r="A221" i="29"/>
  <c r="B220" i="29"/>
  <c r="C220" i="29" s="1"/>
  <c r="G219" i="29"/>
  <c r="F219" i="29"/>
  <c r="A222" i="28"/>
  <c r="B221" i="28"/>
  <c r="C221" i="28" s="1"/>
  <c r="G220" i="28"/>
  <c r="F220" i="28"/>
  <c r="A222" i="27"/>
  <c r="B221" i="27"/>
  <c r="C221" i="27" s="1"/>
  <c r="G220" i="27"/>
  <c r="F220" i="27"/>
  <c r="C223" i="18"/>
  <c r="A224" i="18"/>
  <c r="B223" i="18"/>
  <c r="G218" i="26"/>
  <c r="F218" i="26"/>
  <c r="A220" i="26"/>
  <c r="B219" i="26"/>
  <c r="C219" i="26" s="1"/>
  <c r="G218" i="19"/>
  <c r="F218" i="19"/>
  <c r="B219" i="19"/>
  <c r="C219" i="19" s="1"/>
  <c r="A220" i="19"/>
  <c r="G218" i="24"/>
  <c r="F218" i="24"/>
  <c r="A220" i="24"/>
  <c r="B219" i="24"/>
  <c r="C219" i="24" s="1"/>
  <c r="G218" i="16"/>
  <c r="F218" i="16"/>
  <c r="A220" i="16"/>
  <c r="B219" i="16"/>
  <c r="C219" i="16" s="1"/>
  <c r="G218" i="14"/>
  <c r="F218" i="14"/>
  <c r="A220" i="14"/>
  <c r="B219" i="14"/>
  <c r="C219" i="14" s="1"/>
  <c r="A221" i="15"/>
  <c r="B220" i="15"/>
  <c r="C220" i="15" s="1"/>
  <c r="G219" i="15"/>
  <c r="F219" i="15"/>
  <c r="A220" i="7"/>
  <c r="H220" i="7" s="1"/>
  <c r="B219" i="7"/>
  <c r="C219" i="7" s="1"/>
  <c r="AA220" i="18" l="1"/>
  <c r="AA221" i="18" s="1"/>
  <c r="AG213" i="18"/>
  <c r="AH213" i="18" s="1"/>
  <c r="AE218" i="18"/>
  <c r="AF218" i="18" s="1"/>
  <c r="A282" i="32"/>
  <c r="H281" i="32"/>
  <c r="B281" i="32"/>
  <c r="C281" i="32" s="1"/>
  <c r="F277" i="31"/>
  <c r="E277" i="31"/>
  <c r="D277" i="31"/>
  <c r="G277" i="31"/>
  <c r="A279" i="31"/>
  <c r="H278" i="31"/>
  <c r="B278" i="31"/>
  <c r="C278" i="31" s="1"/>
  <c r="G277" i="33"/>
  <c r="F277" i="33"/>
  <c r="D277" i="33"/>
  <c r="E277" i="33"/>
  <c r="G280" i="32"/>
  <c r="F280" i="32"/>
  <c r="D280" i="32"/>
  <c r="E280" i="32"/>
  <c r="A279" i="33"/>
  <c r="B278" i="33"/>
  <c r="C278" i="33" s="1"/>
  <c r="H278" i="33"/>
  <c r="E219" i="7"/>
  <c r="D219" i="7"/>
  <c r="F219" i="7"/>
  <c r="G219" i="7"/>
  <c r="AC219" i="18"/>
  <c r="AD219" i="18" s="1"/>
  <c r="R224" i="18"/>
  <c r="U223" i="18"/>
  <c r="S223" i="18"/>
  <c r="T223" i="18" s="1"/>
  <c r="AJ222" i="18"/>
  <c r="BM222" i="18" s="1"/>
  <c r="AK221" i="18"/>
  <c r="X222" i="18"/>
  <c r="Y222" i="18" s="1"/>
  <c r="Z222" i="18" s="1"/>
  <c r="W223" i="18"/>
  <c r="A222" i="29"/>
  <c r="B221" i="29"/>
  <c r="C221" i="29" s="1"/>
  <c r="G220" i="29"/>
  <c r="F220" i="29"/>
  <c r="A223" i="28"/>
  <c r="B222" i="28"/>
  <c r="C222" i="28" s="1"/>
  <c r="G221" i="28"/>
  <c r="F221" i="28"/>
  <c r="A223" i="27"/>
  <c r="B222" i="27"/>
  <c r="C222" i="27" s="1"/>
  <c r="G221" i="27"/>
  <c r="F221" i="27"/>
  <c r="C224" i="18"/>
  <c r="A225" i="18"/>
  <c r="B224" i="18"/>
  <c r="A221" i="26"/>
  <c r="B220" i="26"/>
  <c r="C220" i="26" s="1"/>
  <c r="G219" i="26"/>
  <c r="F219" i="26"/>
  <c r="G219" i="19"/>
  <c r="F219" i="19"/>
  <c r="B220" i="19"/>
  <c r="C220" i="19" s="1"/>
  <c r="A221" i="19"/>
  <c r="G219" i="24"/>
  <c r="F219" i="24"/>
  <c r="A221" i="24"/>
  <c r="B220" i="24"/>
  <c r="C220" i="24" s="1"/>
  <c r="G219" i="16"/>
  <c r="F219" i="16"/>
  <c r="A221" i="16"/>
  <c r="B220" i="16"/>
  <c r="C220" i="16" s="1"/>
  <c r="G219" i="14"/>
  <c r="F219" i="14"/>
  <c r="A221" i="14"/>
  <c r="B220" i="14"/>
  <c r="C220" i="14" s="1"/>
  <c r="A222" i="15"/>
  <c r="B221" i="15"/>
  <c r="C221" i="15" s="1"/>
  <c r="F220" i="15"/>
  <c r="G220" i="15"/>
  <c r="A221" i="7"/>
  <c r="H221" i="7" s="1"/>
  <c r="B220" i="7"/>
  <c r="C220" i="7" s="1"/>
  <c r="AB220" i="18" l="1"/>
  <c r="AB221" i="18" s="1"/>
  <c r="AA222" i="18"/>
  <c r="AG214" i="18"/>
  <c r="AH214" i="18" s="1"/>
  <c r="G278" i="33"/>
  <c r="F278" i="33"/>
  <c r="E278" i="33"/>
  <c r="D278" i="33"/>
  <c r="A280" i="31"/>
  <c r="H279" i="31"/>
  <c r="B279" i="31"/>
  <c r="C279" i="31" s="1"/>
  <c r="A280" i="33"/>
  <c r="B279" i="33"/>
  <c r="C279" i="33" s="1"/>
  <c r="H279" i="33"/>
  <c r="G281" i="32"/>
  <c r="F281" i="32"/>
  <c r="E281" i="32"/>
  <c r="D281" i="32"/>
  <c r="F278" i="31"/>
  <c r="E278" i="31"/>
  <c r="D278" i="31"/>
  <c r="G278" i="31"/>
  <c r="A283" i="32"/>
  <c r="B282" i="32"/>
  <c r="C282" i="32" s="1"/>
  <c r="H282" i="32"/>
  <c r="D220" i="7"/>
  <c r="F220" i="7"/>
  <c r="E220" i="7"/>
  <c r="G220" i="7"/>
  <c r="AE219" i="18"/>
  <c r="AF219" i="18" s="1"/>
  <c r="R225" i="18"/>
  <c r="U224" i="18"/>
  <c r="S224" i="18"/>
  <c r="T224" i="18" s="1"/>
  <c r="AJ223" i="18"/>
  <c r="BM223" i="18" s="1"/>
  <c r="AK222" i="18"/>
  <c r="X223" i="18"/>
  <c r="Y223" i="18" s="1"/>
  <c r="Z223" i="18" s="1"/>
  <c r="AA223" i="18" s="1"/>
  <c r="W224" i="18"/>
  <c r="A223" i="29"/>
  <c r="B222" i="29"/>
  <c r="C222" i="29" s="1"/>
  <c r="G221" i="29"/>
  <c r="F221" i="29"/>
  <c r="A224" i="28"/>
  <c r="B223" i="28"/>
  <c r="C223" i="28" s="1"/>
  <c r="G222" i="28"/>
  <c r="F222" i="28"/>
  <c r="A224" i="27"/>
  <c r="B223" i="27"/>
  <c r="C223" i="27" s="1"/>
  <c r="G222" i="27"/>
  <c r="F222" i="27"/>
  <c r="A226" i="18"/>
  <c r="B225" i="18"/>
  <c r="C225" i="18"/>
  <c r="G220" i="26"/>
  <c r="F220" i="26"/>
  <c r="A222" i="26"/>
  <c r="B221" i="26"/>
  <c r="C221" i="26" s="1"/>
  <c r="G220" i="19"/>
  <c r="F220" i="19"/>
  <c r="B221" i="19"/>
  <c r="C221" i="19" s="1"/>
  <c r="A222" i="19"/>
  <c r="G220" i="24"/>
  <c r="F220" i="24"/>
  <c r="A222" i="24"/>
  <c r="B221" i="24"/>
  <c r="C221" i="24" s="1"/>
  <c r="G220" i="16"/>
  <c r="F220" i="16"/>
  <c r="A222" i="16"/>
  <c r="B221" i="16"/>
  <c r="C221" i="16" s="1"/>
  <c r="G220" i="14"/>
  <c r="F220" i="14"/>
  <c r="A222" i="14"/>
  <c r="B221" i="14"/>
  <c r="C221" i="14" s="1"/>
  <c r="A223" i="15"/>
  <c r="B222" i="15"/>
  <c r="C222" i="15" s="1"/>
  <c r="G221" i="15"/>
  <c r="F221" i="15"/>
  <c r="A222" i="7"/>
  <c r="H222" i="7" s="1"/>
  <c r="B221" i="7"/>
  <c r="C221" i="7" s="1"/>
  <c r="AC220" i="18" l="1"/>
  <c r="AD220" i="18" s="1"/>
  <c r="AE220" i="18" s="1"/>
  <c r="AB222" i="18"/>
  <c r="AB223" i="18" s="1"/>
  <c r="AG215" i="18"/>
  <c r="AH215" i="18" s="1"/>
  <c r="A281" i="33"/>
  <c r="B280" i="33"/>
  <c r="C280" i="33" s="1"/>
  <c r="H280" i="33"/>
  <c r="A281" i="31"/>
  <c r="H280" i="31"/>
  <c r="B280" i="31"/>
  <c r="C280" i="31" s="1"/>
  <c r="G282" i="32"/>
  <c r="F282" i="32"/>
  <c r="E282" i="32"/>
  <c r="D282" i="32"/>
  <c r="A284" i="32"/>
  <c r="H283" i="32"/>
  <c r="B283" i="32"/>
  <c r="C283" i="32" s="1"/>
  <c r="F279" i="31"/>
  <c r="E279" i="31"/>
  <c r="D279" i="31"/>
  <c r="G279" i="31"/>
  <c r="G279" i="33"/>
  <c r="F279" i="33"/>
  <c r="D279" i="33"/>
  <c r="E279" i="33"/>
  <c r="D221" i="7"/>
  <c r="G221" i="7"/>
  <c r="E221" i="7"/>
  <c r="F221" i="7"/>
  <c r="U225" i="18"/>
  <c r="R226" i="18"/>
  <c r="S225" i="18"/>
  <c r="T225" i="18" s="1"/>
  <c r="AK223" i="18"/>
  <c r="AJ224" i="18"/>
  <c r="BM224" i="18" s="1"/>
  <c r="X224" i="18"/>
  <c r="Y224" i="18" s="1"/>
  <c r="W225" i="18"/>
  <c r="A224" i="29"/>
  <c r="B223" i="29"/>
  <c r="C223" i="29" s="1"/>
  <c r="G222" i="29"/>
  <c r="F222" i="29"/>
  <c r="A225" i="28"/>
  <c r="B224" i="28"/>
  <c r="C224" i="28" s="1"/>
  <c r="G223" i="28"/>
  <c r="F223" i="28"/>
  <c r="A225" i="27"/>
  <c r="B224" i="27"/>
  <c r="C224" i="27" s="1"/>
  <c r="G223" i="27"/>
  <c r="F223" i="27"/>
  <c r="C226" i="18"/>
  <c r="A227" i="18"/>
  <c r="B226" i="18"/>
  <c r="A223" i="26"/>
  <c r="B222" i="26"/>
  <c r="C222" i="26" s="1"/>
  <c r="G221" i="26"/>
  <c r="F221" i="26"/>
  <c r="G221" i="19"/>
  <c r="F221" i="19"/>
  <c r="B222" i="19"/>
  <c r="C222" i="19" s="1"/>
  <c r="A223" i="19"/>
  <c r="G221" i="24"/>
  <c r="F221" i="24"/>
  <c r="A223" i="24"/>
  <c r="B222" i="24"/>
  <c r="C222" i="24" s="1"/>
  <c r="G221" i="16"/>
  <c r="F221" i="16"/>
  <c r="A223" i="16"/>
  <c r="B222" i="16"/>
  <c r="C222" i="16" s="1"/>
  <c r="G221" i="14"/>
  <c r="F221" i="14"/>
  <c r="A223" i="14"/>
  <c r="B222" i="14"/>
  <c r="C222" i="14" s="1"/>
  <c r="F222" i="15"/>
  <c r="G222" i="15"/>
  <c r="A224" i="15"/>
  <c r="B223" i="15"/>
  <c r="C223" i="15" s="1"/>
  <c r="A223" i="7"/>
  <c r="H223" i="7" s="1"/>
  <c r="B222" i="7"/>
  <c r="C222" i="7" s="1"/>
  <c r="AC221" i="18" l="1"/>
  <c r="AD221" i="18" s="1"/>
  <c r="AF220" i="18"/>
  <c r="AG216" i="18"/>
  <c r="AH216" i="18" s="1"/>
  <c r="A285" i="32"/>
  <c r="H284" i="32"/>
  <c r="B284" i="32"/>
  <c r="C284" i="32" s="1"/>
  <c r="F280" i="31"/>
  <c r="E280" i="31"/>
  <c r="D280" i="31"/>
  <c r="G280" i="31"/>
  <c r="H281" i="31"/>
  <c r="B281" i="31"/>
  <c r="C281" i="31" s="1"/>
  <c r="A282" i="31"/>
  <c r="G280" i="33"/>
  <c r="F280" i="33"/>
  <c r="E280" i="33"/>
  <c r="D280" i="33"/>
  <c r="G283" i="32"/>
  <c r="F283" i="32"/>
  <c r="E283" i="32"/>
  <c r="D283" i="32"/>
  <c r="A282" i="33"/>
  <c r="H281" i="33"/>
  <c r="B281" i="33"/>
  <c r="C281" i="33" s="1"/>
  <c r="E222" i="7"/>
  <c r="D222" i="7"/>
  <c r="G222" i="7"/>
  <c r="F222" i="7"/>
  <c r="U226" i="18"/>
  <c r="S226" i="18"/>
  <c r="T226" i="18" s="1"/>
  <c r="R227" i="18"/>
  <c r="Z224" i="18"/>
  <c r="AA224" i="18" s="1"/>
  <c r="AB224" i="18" s="1"/>
  <c r="X225" i="18"/>
  <c r="Y225" i="18" s="1"/>
  <c r="W226" i="18"/>
  <c r="AJ225" i="18"/>
  <c r="BM225" i="18" s="1"/>
  <c r="AK224" i="18"/>
  <c r="A225" i="29"/>
  <c r="B224" i="29"/>
  <c r="C224" i="29" s="1"/>
  <c r="G223" i="29"/>
  <c r="F223" i="29"/>
  <c r="A226" i="28"/>
  <c r="B225" i="28"/>
  <c r="C225" i="28" s="1"/>
  <c r="G224" i="28"/>
  <c r="F224" i="28"/>
  <c r="A226" i="27"/>
  <c r="B225" i="27"/>
  <c r="C225" i="27" s="1"/>
  <c r="G224" i="27"/>
  <c r="F224" i="27"/>
  <c r="A228" i="18"/>
  <c r="B227" i="18"/>
  <c r="C227" i="18"/>
  <c r="G222" i="26"/>
  <c r="F222" i="26"/>
  <c r="A224" i="26"/>
  <c r="B223" i="26"/>
  <c r="C223" i="26" s="1"/>
  <c r="G222" i="19"/>
  <c r="F222" i="19"/>
  <c r="B223" i="19"/>
  <c r="C223" i="19" s="1"/>
  <c r="A224" i="19"/>
  <c r="G222" i="24"/>
  <c r="F222" i="24"/>
  <c r="A224" i="24"/>
  <c r="B223" i="24"/>
  <c r="C223" i="24" s="1"/>
  <c r="G222" i="16"/>
  <c r="F222" i="16"/>
  <c r="A224" i="16"/>
  <c r="B223" i="16"/>
  <c r="C223" i="16" s="1"/>
  <c r="G222" i="14"/>
  <c r="F222" i="14"/>
  <c r="A224" i="14"/>
  <c r="B223" i="14"/>
  <c r="C223" i="14" s="1"/>
  <c r="A225" i="15"/>
  <c r="B224" i="15"/>
  <c r="C224" i="15" s="1"/>
  <c r="G223" i="15"/>
  <c r="F223" i="15"/>
  <c r="A224" i="7"/>
  <c r="H224" i="7" s="1"/>
  <c r="B223" i="7"/>
  <c r="C223" i="7" s="1"/>
  <c r="AE221" i="18" l="1"/>
  <c r="AF221" i="18" s="1"/>
  <c r="AC222" i="18"/>
  <c r="AD222" i="18" s="1"/>
  <c r="AG217" i="18"/>
  <c r="AH217" i="18" s="1"/>
  <c r="A283" i="33"/>
  <c r="H282" i="33"/>
  <c r="B282" i="33"/>
  <c r="C282" i="33" s="1"/>
  <c r="G284" i="32"/>
  <c r="F284" i="32"/>
  <c r="E284" i="32"/>
  <c r="D284" i="32"/>
  <c r="A283" i="31"/>
  <c r="H282" i="31"/>
  <c r="B282" i="31"/>
  <c r="C282" i="31" s="1"/>
  <c r="G281" i="33"/>
  <c r="F281" i="33"/>
  <c r="E281" i="33"/>
  <c r="D281" i="33"/>
  <c r="F281" i="31"/>
  <c r="E281" i="31"/>
  <c r="D281" i="31"/>
  <c r="G281" i="31"/>
  <c r="A286" i="32"/>
  <c r="H285" i="32"/>
  <c r="B285" i="32"/>
  <c r="C285" i="32" s="1"/>
  <c r="E223" i="7"/>
  <c r="F223" i="7"/>
  <c r="D223" i="7"/>
  <c r="G223" i="7"/>
  <c r="Z225" i="18"/>
  <c r="AA225" i="18" s="1"/>
  <c r="AB225" i="18" s="1"/>
  <c r="R228" i="18"/>
  <c r="U227" i="18"/>
  <c r="S227" i="18"/>
  <c r="T227" i="18" s="1"/>
  <c r="X226" i="18"/>
  <c r="Y226" i="18" s="1"/>
  <c r="W227" i="18"/>
  <c r="AK225" i="18"/>
  <c r="AJ226" i="18"/>
  <c r="BM226" i="18" s="1"/>
  <c r="A226" i="29"/>
  <c r="B225" i="29"/>
  <c r="C225" i="29" s="1"/>
  <c r="G224" i="29"/>
  <c r="F224" i="29"/>
  <c r="A227" i="28"/>
  <c r="B226" i="28"/>
  <c r="C226" i="28" s="1"/>
  <c r="G225" i="28"/>
  <c r="F225" i="28"/>
  <c r="A227" i="27"/>
  <c r="B226" i="27"/>
  <c r="C226" i="27" s="1"/>
  <c r="G225" i="27"/>
  <c r="F225" i="27"/>
  <c r="C228" i="18"/>
  <c r="A229" i="18"/>
  <c r="B228" i="18"/>
  <c r="A225" i="26"/>
  <c r="B224" i="26"/>
  <c r="C224" i="26" s="1"/>
  <c r="G223" i="26"/>
  <c r="F223" i="26"/>
  <c r="G223" i="19"/>
  <c r="F223" i="19"/>
  <c r="B224" i="19"/>
  <c r="C224" i="19" s="1"/>
  <c r="A225" i="19"/>
  <c r="G223" i="24"/>
  <c r="F223" i="24"/>
  <c r="A225" i="24"/>
  <c r="B224" i="24"/>
  <c r="C224" i="24" s="1"/>
  <c r="G223" i="16"/>
  <c r="F223" i="16"/>
  <c r="A225" i="16"/>
  <c r="B224" i="16"/>
  <c r="C224" i="16" s="1"/>
  <c r="G223" i="14"/>
  <c r="F223" i="14"/>
  <c r="A225" i="14"/>
  <c r="B224" i="14"/>
  <c r="C224" i="14" s="1"/>
  <c r="A226" i="15"/>
  <c r="B225" i="15"/>
  <c r="C225" i="15" s="1"/>
  <c r="F224" i="15"/>
  <c r="G224" i="15"/>
  <c r="A225" i="7"/>
  <c r="H225" i="7" s="1"/>
  <c r="B224" i="7"/>
  <c r="C224" i="7" s="1"/>
  <c r="AE222" i="18" l="1"/>
  <c r="AF222" i="18" s="1"/>
  <c r="AC223" i="18"/>
  <c r="AD223" i="18" s="1"/>
  <c r="AG218" i="18"/>
  <c r="AH218" i="18" s="1"/>
  <c r="A284" i="31"/>
  <c r="B283" i="31"/>
  <c r="C283" i="31" s="1"/>
  <c r="H283" i="31"/>
  <c r="A287" i="32"/>
  <c r="H286" i="32"/>
  <c r="B286" i="32"/>
  <c r="C286" i="32" s="1"/>
  <c r="G282" i="33"/>
  <c r="F282" i="33"/>
  <c r="E282" i="33"/>
  <c r="D282" i="33"/>
  <c r="G285" i="32"/>
  <c r="F285" i="32"/>
  <c r="E285" i="32"/>
  <c r="D285" i="32"/>
  <c r="F282" i="31"/>
  <c r="E282" i="31"/>
  <c r="D282" i="31"/>
  <c r="G282" i="31"/>
  <c r="A284" i="33"/>
  <c r="H283" i="33"/>
  <c r="B283" i="33"/>
  <c r="C283" i="33" s="1"/>
  <c r="G224" i="7"/>
  <c r="F224" i="7"/>
  <c r="D224" i="7"/>
  <c r="E224" i="7"/>
  <c r="Z226" i="18"/>
  <c r="AA226" i="18" s="1"/>
  <c r="AB226" i="18" s="1"/>
  <c r="C229" i="18"/>
  <c r="R229" i="18"/>
  <c r="U228" i="18"/>
  <c r="S228" i="18"/>
  <c r="T228" i="18" s="1"/>
  <c r="AK226" i="18"/>
  <c r="AJ227" i="18"/>
  <c r="BM227" i="18" s="1"/>
  <c r="X227" i="18"/>
  <c r="Y227" i="18" s="1"/>
  <c r="W228" i="18"/>
  <c r="A227" i="29"/>
  <c r="B226" i="29"/>
  <c r="C226" i="29" s="1"/>
  <c r="G225" i="29"/>
  <c r="F225" i="29"/>
  <c r="A228" i="28"/>
  <c r="B227" i="28"/>
  <c r="C227" i="28" s="1"/>
  <c r="G226" i="28"/>
  <c r="F226" i="28"/>
  <c r="A228" i="27"/>
  <c r="B227" i="27"/>
  <c r="C227" i="27" s="1"/>
  <c r="G226" i="27"/>
  <c r="F226" i="27"/>
  <c r="A230" i="18"/>
  <c r="B229" i="18"/>
  <c r="G224" i="26"/>
  <c r="F224" i="26"/>
  <c r="A226" i="26"/>
  <c r="B225" i="26"/>
  <c r="C225" i="26" s="1"/>
  <c r="G224" i="19"/>
  <c r="F224" i="19"/>
  <c r="B225" i="19"/>
  <c r="C225" i="19" s="1"/>
  <c r="A226" i="19"/>
  <c r="G224" i="24"/>
  <c r="F224" i="24"/>
  <c r="A226" i="24"/>
  <c r="B225" i="24"/>
  <c r="C225" i="24" s="1"/>
  <c r="G224" i="16"/>
  <c r="F224" i="16"/>
  <c r="A226" i="16"/>
  <c r="B225" i="16"/>
  <c r="C225" i="16" s="1"/>
  <c r="G224" i="14"/>
  <c r="F224" i="14"/>
  <c r="A226" i="14"/>
  <c r="B225" i="14"/>
  <c r="C225" i="14" s="1"/>
  <c r="G225" i="15"/>
  <c r="F225" i="15"/>
  <c r="A227" i="15"/>
  <c r="B226" i="15"/>
  <c r="C226" i="15" s="1"/>
  <c r="A226" i="7"/>
  <c r="H226" i="7" s="1"/>
  <c r="B225" i="7"/>
  <c r="C225" i="7" s="1"/>
  <c r="AE223" i="18" l="1"/>
  <c r="AF223" i="18" s="1"/>
  <c r="AC224" i="18"/>
  <c r="AD224" i="18" s="1"/>
  <c r="AG219" i="18"/>
  <c r="AG220" i="18" s="1"/>
  <c r="AG221" i="18" s="1"/>
  <c r="A288" i="32"/>
  <c r="H287" i="32"/>
  <c r="B287" i="32"/>
  <c r="C287" i="32" s="1"/>
  <c r="G283" i="33"/>
  <c r="F283" i="33"/>
  <c r="D283" i="33"/>
  <c r="E283" i="33"/>
  <c r="A285" i="33"/>
  <c r="H284" i="33"/>
  <c r="B284" i="33"/>
  <c r="C284" i="33" s="1"/>
  <c r="F283" i="31"/>
  <c r="E283" i="31"/>
  <c r="D283" i="31"/>
  <c r="G283" i="31"/>
  <c r="G286" i="32"/>
  <c r="F286" i="32"/>
  <c r="E286" i="32"/>
  <c r="D286" i="32"/>
  <c r="A285" i="31"/>
  <c r="H284" i="31"/>
  <c r="B284" i="31"/>
  <c r="C284" i="31" s="1"/>
  <c r="E225" i="7"/>
  <c r="G225" i="7"/>
  <c r="F225" i="7"/>
  <c r="D225" i="7"/>
  <c r="Z227" i="18"/>
  <c r="AA227" i="18" s="1"/>
  <c r="AB227" i="18" s="1"/>
  <c r="R230" i="18"/>
  <c r="U229" i="18"/>
  <c r="S229" i="18"/>
  <c r="T229" i="18" s="1"/>
  <c r="X228" i="18"/>
  <c r="Y228" i="18" s="1"/>
  <c r="W229" i="18"/>
  <c r="AJ228" i="18"/>
  <c r="BM228" i="18" s="1"/>
  <c r="AK227" i="18"/>
  <c r="A228" i="29"/>
  <c r="B227" i="29"/>
  <c r="C227" i="29" s="1"/>
  <c r="G226" i="29"/>
  <c r="F226" i="29"/>
  <c r="A229" i="28"/>
  <c r="B228" i="28"/>
  <c r="C228" i="28" s="1"/>
  <c r="G227" i="28"/>
  <c r="F227" i="28"/>
  <c r="A229" i="27"/>
  <c r="B228" i="27"/>
  <c r="C228" i="27" s="1"/>
  <c r="G227" i="27"/>
  <c r="F227" i="27"/>
  <c r="A231" i="18"/>
  <c r="B230" i="18"/>
  <c r="C230" i="18"/>
  <c r="A227" i="26"/>
  <c r="B226" i="26"/>
  <c r="C226" i="26" s="1"/>
  <c r="G225" i="26"/>
  <c r="F225" i="26"/>
  <c r="G225" i="19"/>
  <c r="F225" i="19"/>
  <c r="B226" i="19"/>
  <c r="C226" i="19" s="1"/>
  <c r="A227" i="19"/>
  <c r="G225" i="24"/>
  <c r="F225" i="24"/>
  <c r="A227" i="24"/>
  <c r="B226" i="24"/>
  <c r="C226" i="24" s="1"/>
  <c r="G225" i="16"/>
  <c r="F225" i="16"/>
  <c r="A227" i="16"/>
  <c r="B226" i="16"/>
  <c r="C226" i="16" s="1"/>
  <c r="G225" i="14"/>
  <c r="F225" i="14"/>
  <c r="A227" i="14"/>
  <c r="B226" i="14"/>
  <c r="C226" i="14" s="1"/>
  <c r="F226" i="15"/>
  <c r="G226" i="15"/>
  <c r="A228" i="15"/>
  <c r="B227" i="15"/>
  <c r="C227" i="15" s="1"/>
  <c r="A227" i="7"/>
  <c r="H227" i="7" s="1"/>
  <c r="B226" i="7"/>
  <c r="C226" i="7" s="1"/>
  <c r="AE224" i="18" l="1"/>
  <c r="AF224" i="18" s="1"/>
  <c r="AC225" i="18"/>
  <c r="AD225" i="18" s="1"/>
  <c r="AE225" i="18" s="1"/>
  <c r="AF225" i="18" s="1"/>
  <c r="AG222" i="18"/>
  <c r="AG223" i="18" s="1"/>
  <c r="AH219" i="18"/>
  <c r="AH220" i="18" s="1"/>
  <c r="AH221" i="18" s="1"/>
  <c r="A286" i="33"/>
  <c r="B285" i="33"/>
  <c r="C285" i="33" s="1"/>
  <c r="H285" i="33"/>
  <c r="H285" i="31"/>
  <c r="B285" i="31"/>
  <c r="C285" i="31" s="1"/>
  <c r="A286" i="31"/>
  <c r="G287" i="32"/>
  <c r="F287" i="32"/>
  <c r="E287" i="32"/>
  <c r="D287" i="32"/>
  <c r="F284" i="31"/>
  <c r="E284" i="31"/>
  <c r="D284" i="31"/>
  <c r="G284" i="31"/>
  <c r="G284" i="33"/>
  <c r="F284" i="33"/>
  <c r="D284" i="33"/>
  <c r="E284" i="33"/>
  <c r="A289" i="32"/>
  <c r="H288" i="32"/>
  <c r="B288" i="32"/>
  <c r="C288" i="32" s="1"/>
  <c r="E226" i="7"/>
  <c r="G226" i="7"/>
  <c r="F226" i="7"/>
  <c r="D226" i="7"/>
  <c r="Z228" i="18"/>
  <c r="AA228" i="18" s="1"/>
  <c r="U230" i="18"/>
  <c r="S230" i="18"/>
  <c r="T230" i="18" s="1"/>
  <c r="R231" i="18"/>
  <c r="AK228" i="18"/>
  <c r="AJ229" i="18"/>
  <c r="BM229" i="18" s="1"/>
  <c r="W230" i="18"/>
  <c r="X229" i="18"/>
  <c r="Y229" i="18" s="1"/>
  <c r="A229" i="29"/>
  <c r="B228" i="29"/>
  <c r="C228" i="29" s="1"/>
  <c r="G227" i="29"/>
  <c r="F227" i="29"/>
  <c r="A230" i="28"/>
  <c r="B229" i="28"/>
  <c r="C229" i="28" s="1"/>
  <c r="G228" i="28"/>
  <c r="F228" i="28"/>
  <c r="A230" i="27"/>
  <c r="B229" i="27"/>
  <c r="C229" i="27" s="1"/>
  <c r="G228" i="27"/>
  <c r="F228" i="27"/>
  <c r="C231" i="18"/>
  <c r="A232" i="18"/>
  <c r="B231" i="18"/>
  <c r="G226" i="26"/>
  <c r="F226" i="26"/>
  <c r="A228" i="26"/>
  <c r="B227" i="26"/>
  <c r="C227" i="26" s="1"/>
  <c r="G226" i="19"/>
  <c r="F226" i="19"/>
  <c r="A228" i="19"/>
  <c r="B227" i="19"/>
  <c r="C227" i="19" s="1"/>
  <c r="G226" i="24"/>
  <c r="F226" i="24"/>
  <c r="A228" i="24"/>
  <c r="B227" i="24"/>
  <c r="C227" i="24" s="1"/>
  <c r="G226" i="16"/>
  <c r="F226" i="16"/>
  <c r="A228" i="16"/>
  <c r="B227" i="16"/>
  <c r="C227" i="16" s="1"/>
  <c r="G226" i="14"/>
  <c r="F226" i="14"/>
  <c r="A228" i="14"/>
  <c r="B227" i="14"/>
  <c r="C227" i="14" s="1"/>
  <c r="A229" i="15"/>
  <c r="B228" i="15"/>
  <c r="C228" i="15" s="1"/>
  <c r="G227" i="15"/>
  <c r="F227" i="15"/>
  <c r="A228" i="7"/>
  <c r="H228" i="7" s="1"/>
  <c r="B227" i="7"/>
  <c r="C227" i="7" s="1"/>
  <c r="AC226" i="18" l="1"/>
  <c r="AD226" i="18" s="1"/>
  <c r="AG224" i="18"/>
  <c r="AG225" i="18" s="1"/>
  <c r="AH222" i="18"/>
  <c r="AH223" i="18" s="1"/>
  <c r="AH224" i="18" s="1"/>
  <c r="F285" i="31"/>
  <c r="E285" i="31"/>
  <c r="D285" i="31"/>
  <c r="G285" i="31"/>
  <c r="A290" i="32"/>
  <c r="H289" i="32"/>
  <c r="B289" i="32"/>
  <c r="C289" i="32" s="1"/>
  <c r="A287" i="31"/>
  <c r="H286" i="31"/>
  <c r="B286" i="31"/>
  <c r="C286" i="31" s="1"/>
  <c r="G285" i="33"/>
  <c r="F285" i="33"/>
  <c r="D285" i="33"/>
  <c r="E285" i="33"/>
  <c r="G288" i="32"/>
  <c r="F288" i="32"/>
  <c r="E288" i="32"/>
  <c r="D288" i="32"/>
  <c r="A287" i="33"/>
  <c r="B286" i="33"/>
  <c r="C286" i="33" s="1"/>
  <c r="H286" i="33"/>
  <c r="G227" i="7"/>
  <c r="D227" i="7"/>
  <c r="F227" i="7"/>
  <c r="E227" i="7"/>
  <c r="S231" i="18"/>
  <c r="T231" i="18" s="1"/>
  <c r="U231" i="18"/>
  <c r="R232" i="18"/>
  <c r="X230" i="18"/>
  <c r="Y230" i="18" s="1"/>
  <c r="W231" i="18"/>
  <c r="Z229" i="18"/>
  <c r="AA229" i="18" s="1"/>
  <c r="AJ230" i="18"/>
  <c r="BM230" i="18" s="1"/>
  <c r="AK229" i="18"/>
  <c r="AB228" i="18"/>
  <c r="A230" i="29"/>
  <c r="B229" i="29"/>
  <c r="C229" i="29" s="1"/>
  <c r="G228" i="29"/>
  <c r="F228" i="29"/>
  <c r="A231" i="28"/>
  <c r="B230" i="28"/>
  <c r="C230" i="28" s="1"/>
  <c r="G229" i="28"/>
  <c r="F229" i="28"/>
  <c r="A231" i="27"/>
  <c r="B230" i="27"/>
  <c r="C230" i="27" s="1"/>
  <c r="G229" i="27"/>
  <c r="F229" i="27"/>
  <c r="C232" i="18"/>
  <c r="A233" i="18"/>
  <c r="B232" i="18"/>
  <c r="A229" i="26"/>
  <c r="B228" i="26"/>
  <c r="C228" i="26" s="1"/>
  <c r="G227" i="26"/>
  <c r="F227" i="26"/>
  <c r="G227" i="19"/>
  <c r="F227" i="19"/>
  <c r="A229" i="19"/>
  <c r="B228" i="19"/>
  <c r="C228" i="19" s="1"/>
  <c r="G227" i="24"/>
  <c r="F227" i="24"/>
  <c r="A229" i="24"/>
  <c r="B228" i="24"/>
  <c r="C228" i="24" s="1"/>
  <c r="G227" i="16"/>
  <c r="F227" i="16"/>
  <c r="A229" i="16"/>
  <c r="B228" i="16"/>
  <c r="C228" i="16" s="1"/>
  <c r="G227" i="14"/>
  <c r="F227" i="14"/>
  <c r="A229" i="14"/>
  <c r="B228" i="14"/>
  <c r="C228" i="14" s="1"/>
  <c r="A230" i="15"/>
  <c r="B229" i="15"/>
  <c r="C229" i="15" s="1"/>
  <c r="F228" i="15"/>
  <c r="G228" i="15"/>
  <c r="A229" i="7"/>
  <c r="H229" i="7" s="1"/>
  <c r="B228" i="7"/>
  <c r="C228" i="7" s="1"/>
  <c r="AE226" i="18" l="1"/>
  <c r="AF226" i="18" s="1"/>
  <c r="AC227" i="18"/>
  <c r="AD227" i="18" s="1"/>
  <c r="A288" i="31"/>
  <c r="H287" i="31"/>
  <c r="B287" i="31"/>
  <c r="C287" i="31" s="1"/>
  <c r="G289" i="32"/>
  <c r="F289" i="32"/>
  <c r="E289" i="32"/>
  <c r="D289" i="32"/>
  <c r="A288" i="33"/>
  <c r="B287" i="33"/>
  <c r="C287" i="33" s="1"/>
  <c r="H287" i="33"/>
  <c r="A291" i="32"/>
  <c r="H290" i="32"/>
  <c r="B290" i="32"/>
  <c r="C290" i="32" s="1"/>
  <c r="F286" i="31"/>
  <c r="E286" i="31"/>
  <c r="D286" i="31"/>
  <c r="G286" i="31"/>
  <c r="G286" i="33"/>
  <c r="F286" i="33"/>
  <c r="E286" i="33"/>
  <c r="D286" i="33"/>
  <c r="F228" i="7"/>
  <c r="E228" i="7"/>
  <c r="D228" i="7"/>
  <c r="G228" i="7"/>
  <c r="AH225" i="18"/>
  <c r="AB229" i="18"/>
  <c r="U232" i="18"/>
  <c r="R233" i="18"/>
  <c r="S232" i="18"/>
  <c r="T232" i="18" s="1"/>
  <c r="Z230" i="18"/>
  <c r="AA230" i="18" s="1"/>
  <c r="AK230" i="18"/>
  <c r="AJ231" i="18"/>
  <c r="BM231" i="18" s="1"/>
  <c r="X231" i="18"/>
  <c r="Y231" i="18" s="1"/>
  <c r="W232" i="18"/>
  <c r="A231" i="29"/>
  <c r="B230" i="29"/>
  <c r="C230" i="29" s="1"/>
  <c r="G229" i="29"/>
  <c r="F229" i="29"/>
  <c r="A232" i="28"/>
  <c r="B231" i="28"/>
  <c r="C231" i="28" s="1"/>
  <c r="G230" i="28"/>
  <c r="F230" i="28"/>
  <c r="A232" i="27"/>
  <c r="B231" i="27"/>
  <c r="C231" i="27" s="1"/>
  <c r="G230" i="27"/>
  <c r="F230" i="27"/>
  <c r="A234" i="18"/>
  <c r="B233" i="18"/>
  <c r="C233" i="18"/>
  <c r="A230" i="26"/>
  <c r="B229" i="26"/>
  <c r="C229" i="26" s="1"/>
  <c r="G228" i="26"/>
  <c r="F228" i="26"/>
  <c r="G228" i="19"/>
  <c r="F228" i="19"/>
  <c r="A230" i="19"/>
  <c r="B229" i="19"/>
  <c r="C229" i="19" s="1"/>
  <c r="G228" i="24"/>
  <c r="F228" i="24"/>
  <c r="A230" i="24"/>
  <c r="B229" i="24"/>
  <c r="C229" i="24" s="1"/>
  <c r="G228" i="16"/>
  <c r="F228" i="16"/>
  <c r="A230" i="16"/>
  <c r="B229" i="16"/>
  <c r="C229" i="16" s="1"/>
  <c r="G228" i="14"/>
  <c r="F228" i="14"/>
  <c r="A230" i="14"/>
  <c r="B229" i="14"/>
  <c r="C229" i="14" s="1"/>
  <c r="G229" i="15"/>
  <c r="F229" i="15"/>
  <c r="A231" i="15"/>
  <c r="B230" i="15"/>
  <c r="C230" i="15" s="1"/>
  <c r="A230" i="7"/>
  <c r="H230" i="7" s="1"/>
  <c r="B229" i="7"/>
  <c r="C229" i="7" s="1"/>
  <c r="AG226" i="18" l="1"/>
  <c r="AH226" i="18" s="1"/>
  <c r="AE227" i="18"/>
  <c r="AF227" i="18" s="1"/>
  <c r="AC228" i="18"/>
  <c r="AD228" i="18" s="1"/>
  <c r="AE228" i="18" s="1"/>
  <c r="AF228" i="18" s="1"/>
  <c r="C234" i="18"/>
  <c r="G290" i="32"/>
  <c r="F290" i="32"/>
  <c r="E290" i="32"/>
  <c r="D290" i="32"/>
  <c r="A292" i="32"/>
  <c r="H291" i="32"/>
  <c r="B291" i="32"/>
  <c r="C291" i="32" s="1"/>
  <c r="F287" i="31"/>
  <c r="E287" i="31"/>
  <c r="D287" i="31"/>
  <c r="G287" i="31"/>
  <c r="A289" i="33"/>
  <c r="B288" i="33"/>
  <c r="C288" i="33" s="1"/>
  <c r="H288" i="33"/>
  <c r="G287" i="33"/>
  <c r="F287" i="33"/>
  <c r="E287" i="33"/>
  <c r="D287" i="33"/>
  <c r="A289" i="31"/>
  <c r="H288" i="31"/>
  <c r="B288" i="31"/>
  <c r="C288" i="31" s="1"/>
  <c r="E229" i="7"/>
  <c r="G229" i="7"/>
  <c r="F229" i="7"/>
  <c r="D229" i="7"/>
  <c r="AB230" i="18"/>
  <c r="Z231" i="18"/>
  <c r="AA231" i="18" s="1"/>
  <c r="U233" i="18"/>
  <c r="R234" i="18"/>
  <c r="S233" i="18"/>
  <c r="T233" i="18" s="1"/>
  <c r="X232" i="18"/>
  <c r="Y232" i="18" s="1"/>
  <c r="W233" i="18"/>
  <c r="AK231" i="18"/>
  <c r="AJ232" i="18"/>
  <c r="BM232" i="18" s="1"/>
  <c r="A232" i="29"/>
  <c r="B231" i="29"/>
  <c r="C231" i="29" s="1"/>
  <c r="G230" i="29"/>
  <c r="F230" i="29"/>
  <c r="A233" i="28"/>
  <c r="B232" i="28"/>
  <c r="C232" i="28" s="1"/>
  <c r="G231" i="28"/>
  <c r="F231" i="28"/>
  <c r="A233" i="27"/>
  <c r="B232" i="27"/>
  <c r="C232" i="27" s="1"/>
  <c r="G231" i="27"/>
  <c r="F231" i="27"/>
  <c r="A235" i="18"/>
  <c r="B234" i="18"/>
  <c r="A231" i="26"/>
  <c r="B230" i="26"/>
  <c r="C230" i="26" s="1"/>
  <c r="G229" i="26"/>
  <c r="F229" i="26"/>
  <c r="G229" i="19"/>
  <c r="F229" i="19"/>
  <c r="A231" i="19"/>
  <c r="B230" i="19"/>
  <c r="C230" i="19" s="1"/>
  <c r="G229" i="24"/>
  <c r="F229" i="24"/>
  <c r="A231" i="24"/>
  <c r="B230" i="24"/>
  <c r="C230" i="24" s="1"/>
  <c r="G229" i="16"/>
  <c r="F229" i="16"/>
  <c r="A231" i="16"/>
  <c r="B230" i="16"/>
  <c r="C230" i="16" s="1"/>
  <c r="G229" i="14"/>
  <c r="F229" i="14"/>
  <c r="A231" i="14"/>
  <c r="B230" i="14"/>
  <c r="C230" i="14" s="1"/>
  <c r="A232" i="15"/>
  <c r="B231" i="15"/>
  <c r="C231" i="15" s="1"/>
  <c r="F230" i="15"/>
  <c r="G230" i="15"/>
  <c r="A231" i="7"/>
  <c r="H231" i="7" s="1"/>
  <c r="B230" i="7"/>
  <c r="C230" i="7" s="1"/>
  <c r="AG227" i="18" l="1"/>
  <c r="AH227" i="18" s="1"/>
  <c r="AC229" i="18"/>
  <c r="AC230" i="18" s="1"/>
  <c r="C235" i="18"/>
  <c r="G291" i="32"/>
  <c r="F291" i="32"/>
  <c r="E291" i="32"/>
  <c r="D291" i="32"/>
  <c r="A290" i="33"/>
  <c r="H289" i="33"/>
  <c r="B289" i="33"/>
  <c r="C289" i="33" s="1"/>
  <c r="A293" i="32"/>
  <c r="H292" i="32"/>
  <c r="B292" i="32"/>
  <c r="C292" i="32" s="1"/>
  <c r="H289" i="31"/>
  <c r="B289" i="31"/>
  <c r="C289" i="31" s="1"/>
  <c r="A290" i="31"/>
  <c r="F288" i="31"/>
  <c r="E288" i="31"/>
  <c r="D288" i="31"/>
  <c r="G288" i="31"/>
  <c r="G288" i="33"/>
  <c r="F288" i="33"/>
  <c r="E288" i="33"/>
  <c r="D288" i="33"/>
  <c r="E230" i="7"/>
  <c r="F230" i="7"/>
  <c r="D230" i="7"/>
  <c r="G230" i="7"/>
  <c r="Z232" i="18"/>
  <c r="AA232" i="18" s="1"/>
  <c r="AB231" i="18"/>
  <c r="S234" i="18"/>
  <c r="T234" i="18" s="1"/>
  <c r="R235" i="18"/>
  <c r="U234" i="18"/>
  <c r="AK232" i="18"/>
  <c r="AJ233" i="18"/>
  <c r="BM233" i="18" s="1"/>
  <c r="X233" i="18"/>
  <c r="Y233" i="18" s="1"/>
  <c r="Z233" i="18" s="1"/>
  <c r="W234" i="18"/>
  <c r="A233" i="29"/>
  <c r="B232" i="29"/>
  <c r="C232" i="29" s="1"/>
  <c r="G231" i="29"/>
  <c r="F231" i="29"/>
  <c r="A234" i="28"/>
  <c r="B233" i="28"/>
  <c r="C233" i="28" s="1"/>
  <c r="G232" i="28"/>
  <c r="F232" i="28"/>
  <c r="A234" i="27"/>
  <c r="B233" i="27"/>
  <c r="C233" i="27" s="1"/>
  <c r="G232" i="27"/>
  <c r="F232" i="27"/>
  <c r="A236" i="18"/>
  <c r="B235" i="18"/>
  <c r="G230" i="26"/>
  <c r="F230" i="26"/>
  <c r="A232" i="26"/>
  <c r="B231" i="26"/>
  <c r="C231" i="26" s="1"/>
  <c r="G230" i="19"/>
  <c r="F230" i="19"/>
  <c r="A232" i="19"/>
  <c r="B231" i="19"/>
  <c r="C231" i="19" s="1"/>
  <c r="G230" i="24"/>
  <c r="F230" i="24"/>
  <c r="A232" i="24"/>
  <c r="B231" i="24"/>
  <c r="C231" i="24" s="1"/>
  <c r="G230" i="16"/>
  <c r="F230" i="16"/>
  <c r="A232" i="16"/>
  <c r="B231" i="16"/>
  <c r="C231" i="16" s="1"/>
  <c r="G230" i="14"/>
  <c r="F230" i="14"/>
  <c r="A232" i="14"/>
  <c r="B231" i="14"/>
  <c r="C231" i="14" s="1"/>
  <c r="A233" i="15"/>
  <c r="B232" i="15"/>
  <c r="C232" i="15" s="1"/>
  <c r="G231" i="15"/>
  <c r="F231" i="15"/>
  <c r="A232" i="7"/>
  <c r="H232" i="7" s="1"/>
  <c r="B231" i="7"/>
  <c r="C231" i="7" s="1"/>
  <c r="AG228" i="18" l="1"/>
  <c r="AH228" i="18" s="1"/>
  <c r="AC231" i="18"/>
  <c r="AD229" i="18"/>
  <c r="AD230" i="18" s="1"/>
  <c r="C236" i="18"/>
  <c r="A291" i="31"/>
  <c r="H290" i="31"/>
  <c r="B290" i="31"/>
  <c r="C290" i="31" s="1"/>
  <c r="A294" i="32"/>
  <c r="H293" i="32"/>
  <c r="B293" i="32"/>
  <c r="C293" i="32" s="1"/>
  <c r="G289" i="33"/>
  <c r="F289" i="33"/>
  <c r="E289" i="33"/>
  <c r="D289" i="33"/>
  <c r="F289" i="31"/>
  <c r="E289" i="31"/>
  <c r="D289" i="31"/>
  <c r="G289" i="31"/>
  <c r="G292" i="32"/>
  <c r="F292" i="32"/>
  <c r="E292" i="32"/>
  <c r="D292" i="32"/>
  <c r="A291" i="33"/>
  <c r="H290" i="33"/>
  <c r="B290" i="33"/>
  <c r="C290" i="33" s="1"/>
  <c r="D231" i="7"/>
  <c r="G231" i="7"/>
  <c r="F231" i="7"/>
  <c r="E231" i="7"/>
  <c r="AB232" i="18"/>
  <c r="AC232" i="18" s="1"/>
  <c r="R236" i="18"/>
  <c r="S235" i="18"/>
  <c r="T235" i="18" s="1"/>
  <c r="U235" i="18"/>
  <c r="AA233" i="18"/>
  <c r="X234" i="18"/>
  <c r="Y234" i="18" s="1"/>
  <c r="W235" i="18"/>
  <c r="AK233" i="18"/>
  <c r="AJ234" i="18"/>
  <c r="BM234" i="18" s="1"/>
  <c r="G232" i="29"/>
  <c r="F232" i="29"/>
  <c r="A234" i="29"/>
  <c r="B233" i="29"/>
  <c r="C233" i="29" s="1"/>
  <c r="A235" i="28"/>
  <c r="B234" i="28"/>
  <c r="C234" i="28" s="1"/>
  <c r="G233" i="28"/>
  <c r="F233" i="28"/>
  <c r="A235" i="27"/>
  <c r="B234" i="27"/>
  <c r="C234" i="27" s="1"/>
  <c r="G233" i="27"/>
  <c r="F233" i="27"/>
  <c r="A237" i="18"/>
  <c r="B236" i="18"/>
  <c r="A233" i="26"/>
  <c r="B232" i="26"/>
  <c r="C232" i="26" s="1"/>
  <c r="G231" i="26"/>
  <c r="F231" i="26"/>
  <c r="G231" i="19"/>
  <c r="F231" i="19"/>
  <c r="A233" i="19"/>
  <c r="B232" i="19"/>
  <c r="C232" i="19" s="1"/>
  <c r="G231" i="24"/>
  <c r="F231" i="24"/>
  <c r="A233" i="24"/>
  <c r="B232" i="24"/>
  <c r="C232" i="24" s="1"/>
  <c r="G231" i="16"/>
  <c r="F231" i="16"/>
  <c r="A233" i="16"/>
  <c r="B232" i="16"/>
  <c r="C232" i="16" s="1"/>
  <c r="G231" i="14"/>
  <c r="F231" i="14"/>
  <c r="A233" i="14"/>
  <c r="B232" i="14"/>
  <c r="C232" i="14" s="1"/>
  <c r="A234" i="15"/>
  <c r="B233" i="15"/>
  <c r="C233" i="15" s="1"/>
  <c r="F232" i="15"/>
  <c r="G232" i="15"/>
  <c r="A233" i="7"/>
  <c r="H233" i="7" s="1"/>
  <c r="B232" i="7"/>
  <c r="C232" i="7" s="1"/>
  <c r="AE229" i="18" l="1"/>
  <c r="AD231" i="18"/>
  <c r="AD232" i="18" s="1"/>
  <c r="G293" i="32"/>
  <c r="F293" i="32"/>
  <c r="E293" i="32"/>
  <c r="D293" i="32"/>
  <c r="A295" i="32"/>
  <c r="H294" i="32"/>
  <c r="B294" i="32"/>
  <c r="C294" i="32" s="1"/>
  <c r="A292" i="33"/>
  <c r="H291" i="33"/>
  <c r="B291" i="33"/>
  <c r="C291" i="33" s="1"/>
  <c r="F290" i="31"/>
  <c r="E290" i="31"/>
  <c r="D290" i="31"/>
  <c r="G290" i="31"/>
  <c r="G290" i="33"/>
  <c r="F290" i="33"/>
  <c r="E290" i="33"/>
  <c r="D290" i="33"/>
  <c r="A292" i="31"/>
  <c r="H291" i="31"/>
  <c r="B291" i="31"/>
  <c r="C291" i="31" s="1"/>
  <c r="AB233" i="18"/>
  <c r="AC233" i="18" s="1"/>
  <c r="D232" i="7"/>
  <c r="F232" i="7"/>
  <c r="G232" i="7"/>
  <c r="E232" i="7"/>
  <c r="U236" i="18"/>
  <c r="S236" i="18"/>
  <c r="T236" i="18" s="1"/>
  <c r="R237" i="18"/>
  <c r="AJ235" i="18"/>
  <c r="BM235" i="18" s="1"/>
  <c r="AK234" i="18"/>
  <c r="X235" i="18"/>
  <c r="Y235" i="18" s="1"/>
  <c r="W236" i="18"/>
  <c r="Z234" i="18"/>
  <c r="AA234" i="18" s="1"/>
  <c r="AB234" i="18" s="1"/>
  <c r="AC234" i="18" s="1"/>
  <c r="A235" i="29"/>
  <c r="B234" i="29"/>
  <c r="C234" i="29" s="1"/>
  <c r="G233" i="29"/>
  <c r="F233" i="29"/>
  <c r="A236" i="28"/>
  <c r="B235" i="28"/>
  <c r="C235" i="28" s="1"/>
  <c r="G234" i="28"/>
  <c r="F234" i="28"/>
  <c r="A236" i="27"/>
  <c r="B235" i="27"/>
  <c r="C235" i="27" s="1"/>
  <c r="G234" i="27"/>
  <c r="F234" i="27"/>
  <c r="A238" i="18"/>
  <c r="B237" i="18"/>
  <c r="C237" i="18"/>
  <c r="G232" i="26"/>
  <c r="F232" i="26"/>
  <c r="A234" i="26"/>
  <c r="B233" i="26"/>
  <c r="C233" i="26" s="1"/>
  <c r="G232" i="19"/>
  <c r="F232" i="19"/>
  <c r="A234" i="19"/>
  <c r="B233" i="19"/>
  <c r="C233" i="19" s="1"/>
  <c r="G232" i="24"/>
  <c r="F232" i="24"/>
  <c r="A234" i="24"/>
  <c r="B233" i="24"/>
  <c r="C233" i="24" s="1"/>
  <c r="G232" i="16"/>
  <c r="F232" i="16"/>
  <c r="A234" i="16"/>
  <c r="B233" i="16"/>
  <c r="C233" i="16" s="1"/>
  <c r="G232" i="14"/>
  <c r="F232" i="14"/>
  <c r="A234" i="14"/>
  <c r="B233" i="14"/>
  <c r="C233" i="14" s="1"/>
  <c r="G233" i="15"/>
  <c r="F233" i="15"/>
  <c r="A235" i="15"/>
  <c r="B234" i="15"/>
  <c r="C234" i="15" s="1"/>
  <c r="A234" i="7"/>
  <c r="H234" i="7" s="1"/>
  <c r="B233" i="7"/>
  <c r="C233" i="7" s="1"/>
  <c r="AF229" i="18" l="1"/>
  <c r="AG229" i="18" s="1"/>
  <c r="AD233" i="18"/>
  <c r="AD234" i="18" s="1"/>
  <c r="AE230" i="18"/>
  <c r="AF230" i="18" s="1"/>
  <c r="A296" i="32"/>
  <c r="H295" i="32"/>
  <c r="B295" i="32"/>
  <c r="C295" i="32" s="1"/>
  <c r="A293" i="31"/>
  <c r="H292" i="31"/>
  <c r="B292" i="31"/>
  <c r="C292" i="31" s="1"/>
  <c r="A293" i="33"/>
  <c r="H292" i="33"/>
  <c r="B292" i="33"/>
  <c r="C292" i="33" s="1"/>
  <c r="F291" i="31"/>
  <c r="E291" i="31"/>
  <c r="D291" i="31"/>
  <c r="G291" i="31"/>
  <c r="G291" i="33"/>
  <c r="F291" i="33"/>
  <c r="D291" i="33"/>
  <c r="E291" i="33"/>
  <c r="G294" i="32"/>
  <c r="F294" i="32"/>
  <c r="E294" i="32"/>
  <c r="D294" i="32"/>
  <c r="D233" i="7"/>
  <c r="F233" i="7"/>
  <c r="E233" i="7"/>
  <c r="G233" i="7"/>
  <c r="U237" i="18"/>
  <c r="S237" i="18"/>
  <c r="T237" i="18" s="1"/>
  <c r="R238" i="18"/>
  <c r="AJ236" i="18"/>
  <c r="BM236" i="18" s="1"/>
  <c r="AK235" i="18"/>
  <c r="Z235" i="18"/>
  <c r="AA235" i="18" s="1"/>
  <c r="AB235" i="18" s="1"/>
  <c r="AC235" i="18" s="1"/>
  <c r="W237" i="18"/>
  <c r="X236" i="18"/>
  <c r="Y236" i="18" s="1"/>
  <c r="A236" i="29"/>
  <c r="B235" i="29"/>
  <c r="C235" i="29" s="1"/>
  <c r="G234" i="29"/>
  <c r="F234" i="29"/>
  <c r="A237" i="28"/>
  <c r="B236" i="28"/>
  <c r="C236" i="28" s="1"/>
  <c r="G235" i="28"/>
  <c r="F235" i="28"/>
  <c r="A237" i="27"/>
  <c r="B236" i="27"/>
  <c r="C236" i="27" s="1"/>
  <c r="G235" i="27"/>
  <c r="F235" i="27"/>
  <c r="A239" i="18"/>
  <c r="B238" i="18"/>
  <c r="C238" i="18"/>
  <c r="A235" i="26"/>
  <c r="B234" i="26"/>
  <c r="C234" i="26" s="1"/>
  <c r="G233" i="26"/>
  <c r="F233" i="26"/>
  <c r="G233" i="19"/>
  <c r="F233" i="19"/>
  <c r="A235" i="19"/>
  <c r="B234" i="19"/>
  <c r="C234" i="19" s="1"/>
  <c r="G233" i="24"/>
  <c r="F233" i="24"/>
  <c r="A235" i="24"/>
  <c r="B234" i="24"/>
  <c r="C234" i="24" s="1"/>
  <c r="G233" i="16"/>
  <c r="F233" i="16"/>
  <c r="A235" i="16"/>
  <c r="B234" i="16"/>
  <c r="C234" i="16" s="1"/>
  <c r="G233" i="14"/>
  <c r="F233" i="14"/>
  <c r="A235" i="14"/>
  <c r="B234" i="14"/>
  <c r="C234" i="14" s="1"/>
  <c r="A236" i="15"/>
  <c r="B235" i="15"/>
  <c r="C235" i="15" s="1"/>
  <c r="F234" i="15"/>
  <c r="G234" i="15"/>
  <c r="A235" i="7"/>
  <c r="H235" i="7" s="1"/>
  <c r="B234" i="7"/>
  <c r="C234" i="7" s="1"/>
  <c r="AH229" i="18" l="1"/>
  <c r="AD235" i="18"/>
  <c r="AG230" i="18"/>
  <c r="AE231" i="18"/>
  <c r="H293" i="31"/>
  <c r="B293" i="31"/>
  <c r="C293" i="31" s="1"/>
  <c r="A294" i="31"/>
  <c r="A294" i="33"/>
  <c r="B293" i="33"/>
  <c r="C293" i="33" s="1"/>
  <c r="H293" i="33"/>
  <c r="G295" i="32"/>
  <c r="F295" i="32"/>
  <c r="E295" i="32"/>
  <c r="D295" i="32"/>
  <c r="F292" i="31"/>
  <c r="E292" i="31"/>
  <c r="D292" i="31"/>
  <c r="G292" i="31"/>
  <c r="G292" i="33"/>
  <c r="F292" i="33"/>
  <c r="E292" i="33"/>
  <c r="D292" i="33"/>
  <c r="A297" i="32"/>
  <c r="H296" i="32"/>
  <c r="B296" i="32"/>
  <c r="C296" i="32" s="1"/>
  <c r="G234" i="7"/>
  <c r="E234" i="7"/>
  <c r="D234" i="7"/>
  <c r="F234" i="7"/>
  <c r="R239" i="18"/>
  <c r="U238" i="18"/>
  <c r="S238" i="18"/>
  <c r="T238" i="18" s="1"/>
  <c r="Z236" i="18"/>
  <c r="AA236" i="18" s="1"/>
  <c r="AJ237" i="18"/>
  <c r="BM237" i="18" s="1"/>
  <c r="AK236" i="18"/>
  <c r="X237" i="18"/>
  <c r="Y237" i="18" s="1"/>
  <c r="W238" i="18"/>
  <c r="A237" i="29"/>
  <c r="B236" i="29"/>
  <c r="C236" i="29" s="1"/>
  <c r="G235" i="29"/>
  <c r="F235" i="29"/>
  <c r="A238" i="28"/>
  <c r="B237" i="28"/>
  <c r="C237" i="28" s="1"/>
  <c r="G236" i="28"/>
  <c r="F236" i="28"/>
  <c r="A238" i="27"/>
  <c r="B237" i="27"/>
  <c r="C237" i="27" s="1"/>
  <c r="G236" i="27"/>
  <c r="F236" i="27"/>
  <c r="A240" i="18"/>
  <c r="B239" i="18"/>
  <c r="C239" i="18"/>
  <c r="G234" i="26"/>
  <c r="F234" i="26"/>
  <c r="A236" i="26"/>
  <c r="B235" i="26"/>
  <c r="C235" i="26" s="1"/>
  <c r="G234" i="19"/>
  <c r="F234" i="19"/>
  <c r="A236" i="19"/>
  <c r="B235" i="19"/>
  <c r="C235" i="19" s="1"/>
  <c r="G234" i="24"/>
  <c r="F234" i="24"/>
  <c r="A236" i="24"/>
  <c r="B235" i="24"/>
  <c r="C235" i="24" s="1"/>
  <c r="G234" i="16"/>
  <c r="F234" i="16"/>
  <c r="A236" i="16"/>
  <c r="B235" i="16"/>
  <c r="C235" i="16" s="1"/>
  <c r="G234" i="14"/>
  <c r="F234" i="14"/>
  <c r="A236" i="14"/>
  <c r="B235" i="14"/>
  <c r="C235" i="14" s="1"/>
  <c r="A237" i="15"/>
  <c r="B236" i="15"/>
  <c r="C236" i="15" s="1"/>
  <c r="G235" i="15"/>
  <c r="F235" i="15"/>
  <c r="A236" i="7"/>
  <c r="H236" i="7" s="1"/>
  <c r="B235" i="7"/>
  <c r="C235" i="7" s="1"/>
  <c r="AF231" i="18" l="1"/>
  <c r="AE232" i="18"/>
  <c r="AF232" i="18" s="1"/>
  <c r="AH230" i="18"/>
  <c r="A295" i="33"/>
  <c r="H294" i="33"/>
  <c r="B294" i="33"/>
  <c r="C294" i="33" s="1"/>
  <c r="A298" i="32"/>
  <c r="H297" i="32"/>
  <c r="B297" i="32"/>
  <c r="C297" i="32" s="1"/>
  <c r="A295" i="31"/>
  <c r="H294" i="31"/>
  <c r="B294" i="31"/>
  <c r="C294" i="31" s="1"/>
  <c r="G296" i="32"/>
  <c r="F296" i="32"/>
  <c r="E296" i="32"/>
  <c r="D296" i="32"/>
  <c r="F293" i="31"/>
  <c r="E293" i="31"/>
  <c r="D293" i="31"/>
  <c r="G293" i="31"/>
  <c r="G293" i="33"/>
  <c r="F293" i="33"/>
  <c r="D293" i="33"/>
  <c r="E293" i="33"/>
  <c r="G235" i="7"/>
  <c r="D235" i="7"/>
  <c r="F235" i="7"/>
  <c r="E235" i="7"/>
  <c r="Z237" i="18"/>
  <c r="AA237" i="18" s="1"/>
  <c r="AB236" i="18"/>
  <c r="AC236" i="18" s="1"/>
  <c r="AD236" i="18" s="1"/>
  <c r="R240" i="18"/>
  <c r="U239" i="18"/>
  <c r="S239" i="18"/>
  <c r="T239" i="18" s="1"/>
  <c r="X238" i="18"/>
  <c r="Y238" i="18" s="1"/>
  <c r="W239" i="18"/>
  <c r="AK237" i="18"/>
  <c r="AJ238" i="18"/>
  <c r="BM238" i="18" s="1"/>
  <c r="A238" i="29"/>
  <c r="B237" i="29"/>
  <c r="C237" i="29" s="1"/>
  <c r="G236" i="29"/>
  <c r="F236" i="29"/>
  <c r="A239" i="28"/>
  <c r="B238" i="28"/>
  <c r="C238" i="28" s="1"/>
  <c r="G237" i="28"/>
  <c r="F237" i="28"/>
  <c r="A239" i="27"/>
  <c r="B238" i="27"/>
  <c r="C238" i="27" s="1"/>
  <c r="G237" i="27"/>
  <c r="F237" i="27"/>
  <c r="A241" i="18"/>
  <c r="B240" i="18"/>
  <c r="C240" i="18"/>
  <c r="A237" i="26"/>
  <c r="B236" i="26"/>
  <c r="C236" i="26" s="1"/>
  <c r="G235" i="26"/>
  <c r="F235" i="26"/>
  <c r="G235" i="19"/>
  <c r="F235" i="19"/>
  <c r="A237" i="19"/>
  <c r="B236" i="19"/>
  <c r="C236" i="19" s="1"/>
  <c r="G235" i="24"/>
  <c r="F235" i="24"/>
  <c r="A237" i="24"/>
  <c r="B236" i="24"/>
  <c r="C236" i="24" s="1"/>
  <c r="G235" i="16"/>
  <c r="F235" i="16"/>
  <c r="A237" i="16"/>
  <c r="B236" i="16"/>
  <c r="C236" i="16" s="1"/>
  <c r="G235" i="14"/>
  <c r="F235" i="14"/>
  <c r="A237" i="14"/>
  <c r="B236" i="14"/>
  <c r="C236" i="14" s="1"/>
  <c r="A238" i="15"/>
  <c r="B237" i="15"/>
  <c r="C237" i="15" s="1"/>
  <c r="F236" i="15"/>
  <c r="G236" i="15"/>
  <c r="A237" i="7"/>
  <c r="H237" i="7" s="1"/>
  <c r="B236" i="7"/>
  <c r="C236" i="7" s="1"/>
  <c r="AG231" i="18" l="1"/>
  <c r="AG232" i="18" s="1"/>
  <c r="AE233" i="18"/>
  <c r="AF233" i="18" s="1"/>
  <c r="A299" i="32"/>
  <c r="H298" i="32"/>
  <c r="B298" i="32"/>
  <c r="C298" i="32" s="1"/>
  <c r="G294" i="33"/>
  <c r="F294" i="33"/>
  <c r="E294" i="33"/>
  <c r="D294" i="33"/>
  <c r="G297" i="32"/>
  <c r="F297" i="32"/>
  <c r="E297" i="32"/>
  <c r="D297" i="32"/>
  <c r="A296" i="31"/>
  <c r="H295" i="31"/>
  <c r="B295" i="31"/>
  <c r="C295" i="31" s="1"/>
  <c r="F294" i="31"/>
  <c r="E294" i="31"/>
  <c r="D294" i="31"/>
  <c r="G294" i="31"/>
  <c r="H295" i="33"/>
  <c r="B295" i="33"/>
  <c r="C295" i="33" s="1"/>
  <c r="A296" i="33"/>
  <c r="Z238" i="18"/>
  <c r="AA238" i="18" s="1"/>
  <c r="D236" i="7"/>
  <c r="E236" i="7"/>
  <c r="G236" i="7"/>
  <c r="F236" i="7"/>
  <c r="AB237" i="18"/>
  <c r="AC237" i="18" s="1"/>
  <c r="AD237" i="18" s="1"/>
  <c r="U240" i="18"/>
  <c r="S240" i="18"/>
  <c r="T240" i="18" s="1"/>
  <c r="R241" i="18"/>
  <c r="AJ239" i="18"/>
  <c r="BM239" i="18" s="1"/>
  <c r="AK238" i="18"/>
  <c r="X239" i="18"/>
  <c r="Y239" i="18" s="1"/>
  <c r="W240" i="18"/>
  <c r="A239" i="29"/>
  <c r="B238" i="29"/>
  <c r="C238" i="29" s="1"/>
  <c r="G237" i="29"/>
  <c r="F237" i="29"/>
  <c r="A240" i="28"/>
  <c r="B239" i="28"/>
  <c r="C239" i="28" s="1"/>
  <c r="G238" i="28"/>
  <c r="F238" i="28"/>
  <c r="A240" i="27"/>
  <c r="B239" i="27"/>
  <c r="C239" i="27" s="1"/>
  <c r="G238" i="27"/>
  <c r="F238" i="27"/>
  <c r="A242" i="18"/>
  <c r="B241" i="18"/>
  <c r="C241" i="18"/>
  <c r="G236" i="26"/>
  <c r="F236" i="26"/>
  <c r="A238" i="26"/>
  <c r="B237" i="26"/>
  <c r="C237" i="26" s="1"/>
  <c r="G236" i="19"/>
  <c r="F236" i="19"/>
  <c r="A238" i="19"/>
  <c r="B237" i="19"/>
  <c r="C237" i="19" s="1"/>
  <c r="G236" i="24"/>
  <c r="F236" i="24"/>
  <c r="A238" i="24"/>
  <c r="B237" i="24"/>
  <c r="C237" i="24" s="1"/>
  <c r="G236" i="16"/>
  <c r="F236" i="16"/>
  <c r="A238" i="16"/>
  <c r="B237" i="16"/>
  <c r="C237" i="16" s="1"/>
  <c r="G236" i="14"/>
  <c r="F236" i="14"/>
  <c r="A238" i="14"/>
  <c r="B237" i="14"/>
  <c r="C237" i="14" s="1"/>
  <c r="G237" i="15"/>
  <c r="F237" i="15"/>
  <c r="A239" i="15"/>
  <c r="B238" i="15"/>
  <c r="C238" i="15" s="1"/>
  <c r="A238" i="7"/>
  <c r="H238" i="7" s="1"/>
  <c r="B237" i="7"/>
  <c r="C237" i="7" s="1"/>
  <c r="AH231" i="18" l="1"/>
  <c r="AH232" i="18" s="1"/>
  <c r="AE234" i="18"/>
  <c r="AF234" i="18" s="1"/>
  <c r="AG233" i="18"/>
  <c r="Z239" i="18"/>
  <c r="AA239" i="18" s="1"/>
  <c r="AB239" i="18" s="1"/>
  <c r="F295" i="31"/>
  <c r="E295" i="31"/>
  <c r="D295" i="31"/>
  <c r="G295" i="31"/>
  <c r="F295" i="33"/>
  <c r="G295" i="33"/>
  <c r="E295" i="33"/>
  <c r="D295" i="33"/>
  <c r="A297" i="31"/>
  <c r="H296" i="31"/>
  <c r="B296" i="31"/>
  <c r="C296" i="31" s="1"/>
  <c r="G298" i="32"/>
  <c r="F298" i="32"/>
  <c r="E298" i="32"/>
  <c r="D298" i="32"/>
  <c r="A297" i="33"/>
  <c r="B296" i="33"/>
  <c r="C296" i="33" s="1"/>
  <c r="H296" i="33"/>
  <c r="A300" i="32"/>
  <c r="H299" i="32"/>
  <c r="B299" i="32"/>
  <c r="C299" i="32" s="1"/>
  <c r="AB238" i="18"/>
  <c r="AC238" i="18" s="1"/>
  <c r="AD238" i="18" s="1"/>
  <c r="E237" i="7"/>
  <c r="D237" i="7"/>
  <c r="F237" i="7"/>
  <c r="G237" i="7"/>
  <c r="S241" i="18"/>
  <c r="T241" i="18" s="1"/>
  <c r="U241" i="18"/>
  <c r="R242" i="18"/>
  <c r="AK239" i="18"/>
  <c r="AJ240" i="18"/>
  <c r="BM240" i="18" s="1"/>
  <c r="X240" i="18"/>
  <c r="Y240" i="18" s="1"/>
  <c r="Z240" i="18" s="1"/>
  <c r="W241" i="18"/>
  <c r="A240" i="29"/>
  <c r="B239" i="29"/>
  <c r="C239" i="29" s="1"/>
  <c r="G238" i="29"/>
  <c r="F238" i="29"/>
  <c r="A241" i="28"/>
  <c r="B240" i="28"/>
  <c r="C240" i="28" s="1"/>
  <c r="G239" i="28"/>
  <c r="F239" i="28"/>
  <c r="A241" i="27"/>
  <c r="B240" i="27"/>
  <c r="C240" i="27" s="1"/>
  <c r="G239" i="27"/>
  <c r="F239" i="27"/>
  <c r="A243" i="18"/>
  <c r="B242" i="18"/>
  <c r="C242" i="18"/>
  <c r="A239" i="26"/>
  <c r="B238" i="26"/>
  <c r="C238" i="26" s="1"/>
  <c r="G237" i="26"/>
  <c r="F237" i="26"/>
  <c r="G237" i="19"/>
  <c r="F237" i="19"/>
  <c r="A239" i="19"/>
  <c r="B238" i="19"/>
  <c r="C238" i="19" s="1"/>
  <c r="G237" i="24"/>
  <c r="F237" i="24"/>
  <c r="A239" i="24"/>
  <c r="B238" i="24"/>
  <c r="C238" i="24" s="1"/>
  <c r="G237" i="16"/>
  <c r="F237" i="16"/>
  <c r="A239" i="16"/>
  <c r="B238" i="16"/>
  <c r="C238" i="16" s="1"/>
  <c r="G237" i="14"/>
  <c r="F237" i="14"/>
  <c r="A239" i="14"/>
  <c r="B238" i="14"/>
  <c r="C238" i="14" s="1"/>
  <c r="A240" i="15"/>
  <c r="B239" i="15"/>
  <c r="C239" i="15" s="1"/>
  <c r="F238" i="15"/>
  <c r="G238" i="15"/>
  <c r="A239" i="7"/>
  <c r="H239" i="7" s="1"/>
  <c r="B238" i="7"/>
  <c r="C238" i="7" s="1"/>
  <c r="AH233" i="18" l="1"/>
  <c r="AE235" i="18"/>
  <c r="AF235" i="18" s="1"/>
  <c r="AG234" i="18"/>
  <c r="AH234" i="18" s="1"/>
  <c r="G299" i="32"/>
  <c r="F299" i="32"/>
  <c r="E299" i="32"/>
  <c r="D299" i="32"/>
  <c r="B297" i="33"/>
  <c r="C297" i="33" s="1"/>
  <c r="A298" i="33"/>
  <c r="H297" i="33"/>
  <c r="A301" i="32"/>
  <c r="H300" i="32"/>
  <c r="B300" i="32"/>
  <c r="C300" i="32" s="1"/>
  <c r="F296" i="31"/>
  <c r="E296" i="31"/>
  <c r="D296" i="31"/>
  <c r="G296" i="31"/>
  <c r="G296" i="33"/>
  <c r="F296" i="33"/>
  <c r="D296" i="33"/>
  <c r="E296" i="33"/>
  <c r="H297" i="31"/>
  <c r="B297" i="31"/>
  <c r="C297" i="31" s="1"/>
  <c r="A298" i="31"/>
  <c r="E238" i="7"/>
  <c r="F238" i="7"/>
  <c r="D238" i="7"/>
  <c r="G238" i="7"/>
  <c r="AC239" i="18"/>
  <c r="AD239" i="18" s="1"/>
  <c r="S242" i="18"/>
  <c r="T242" i="18" s="1"/>
  <c r="U242" i="18"/>
  <c r="R243" i="18"/>
  <c r="AA240" i="18"/>
  <c r="AB240" i="18" s="1"/>
  <c r="X241" i="18"/>
  <c r="Y241" i="18" s="1"/>
  <c r="W242" i="18"/>
  <c r="AJ241" i="18"/>
  <c r="BM241" i="18" s="1"/>
  <c r="AK240" i="18"/>
  <c r="A241" i="29"/>
  <c r="B240" i="29"/>
  <c r="C240" i="29" s="1"/>
  <c r="G239" i="29"/>
  <c r="F239" i="29"/>
  <c r="A242" i="28"/>
  <c r="B241" i="28"/>
  <c r="G240" i="28"/>
  <c r="F240" i="28"/>
  <c r="A242" i="27"/>
  <c r="B241" i="27"/>
  <c r="G240" i="27"/>
  <c r="F240" i="27"/>
  <c r="A244" i="18"/>
  <c r="B243" i="18"/>
  <c r="C243" i="18"/>
  <c r="G238" i="26"/>
  <c r="F238" i="26"/>
  <c r="A240" i="26"/>
  <c r="B239" i="26"/>
  <c r="C239" i="26" s="1"/>
  <c r="G238" i="19"/>
  <c r="F238" i="19"/>
  <c r="A240" i="19"/>
  <c r="B239" i="19"/>
  <c r="C239" i="19" s="1"/>
  <c r="G238" i="24"/>
  <c r="F238" i="24"/>
  <c r="A240" i="24"/>
  <c r="B239" i="24"/>
  <c r="C239" i="24" s="1"/>
  <c r="G238" i="16"/>
  <c r="F238" i="16"/>
  <c r="A240" i="16"/>
  <c r="B239" i="16"/>
  <c r="C239" i="16" s="1"/>
  <c r="G238" i="14"/>
  <c r="F238" i="14"/>
  <c r="A240" i="14"/>
  <c r="B239" i="14"/>
  <c r="C239" i="14" s="1"/>
  <c r="A241" i="15"/>
  <c r="B240" i="15"/>
  <c r="C240" i="15" s="1"/>
  <c r="G239" i="15"/>
  <c r="F239" i="15"/>
  <c r="A240" i="7"/>
  <c r="H240" i="7" s="1"/>
  <c r="B239" i="7"/>
  <c r="C239" i="7" s="1"/>
  <c r="AE236" i="18" l="1"/>
  <c r="AF236" i="18" s="1"/>
  <c r="AG235" i="18"/>
  <c r="AH235" i="18" s="1"/>
  <c r="A302" i="32"/>
  <c r="H301" i="32"/>
  <c r="B301" i="32"/>
  <c r="C301" i="32" s="1"/>
  <c r="G297" i="33"/>
  <c r="F297" i="33"/>
  <c r="D297" i="33"/>
  <c r="E297" i="33"/>
  <c r="F297" i="31"/>
  <c r="E297" i="31"/>
  <c r="D297" i="31"/>
  <c r="G297" i="31"/>
  <c r="A299" i="31"/>
  <c r="H298" i="31"/>
  <c r="B298" i="31"/>
  <c r="C298" i="31" s="1"/>
  <c r="G300" i="32"/>
  <c r="F300" i="32"/>
  <c r="E300" i="32"/>
  <c r="D300" i="32"/>
  <c r="H298" i="33"/>
  <c r="B298" i="33"/>
  <c r="C298" i="33" s="1"/>
  <c r="A299" i="33"/>
  <c r="G239" i="7"/>
  <c r="D239" i="7"/>
  <c r="F239" i="7"/>
  <c r="E239" i="7"/>
  <c r="U243" i="18"/>
  <c r="S243" i="18"/>
  <c r="T243" i="18" s="1"/>
  <c r="R244" i="18"/>
  <c r="C241" i="28"/>
  <c r="G241" i="28" s="1"/>
  <c r="C241" i="27"/>
  <c r="G241" i="27" s="1"/>
  <c r="W243" i="18"/>
  <c r="X242" i="18"/>
  <c r="Y242" i="18" s="1"/>
  <c r="AK241" i="18"/>
  <c r="AJ242" i="18"/>
  <c r="BM242" i="18" s="1"/>
  <c r="Z241" i="18"/>
  <c r="AA241" i="18" s="1"/>
  <c r="AC240" i="18"/>
  <c r="AD240" i="18" s="1"/>
  <c r="A242" i="29"/>
  <c r="B241" i="29"/>
  <c r="G240" i="29"/>
  <c r="F240" i="29"/>
  <c r="A243" i="28"/>
  <c r="B242" i="28"/>
  <c r="C242" i="28" s="1"/>
  <c r="A243" i="27"/>
  <c r="B242" i="27"/>
  <c r="C242" i="27" s="1"/>
  <c r="A245" i="18"/>
  <c r="B244" i="18"/>
  <c r="C244" i="18"/>
  <c r="A241" i="26"/>
  <c r="B240" i="26"/>
  <c r="C240" i="26" s="1"/>
  <c r="G239" i="26"/>
  <c r="F239" i="26"/>
  <c r="G239" i="19"/>
  <c r="F239" i="19"/>
  <c r="A241" i="19"/>
  <c r="B240" i="19"/>
  <c r="C240" i="19" s="1"/>
  <c r="G239" i="24"/>
  <c r="F239" i="24"/>
  <c r="A241" i="24"/>
  <c r="B240" i="24"/>
  <c r="C240" i="24" s="1"/>
  <c r="G239" i="16"/>
  <c r="F239" i="16"/>
  <c r="A241" i="16"/>
  <c r="B240" i="16"/>
  <c r="C240" i="16" s="1"/>
  <c r="G239" i="14"/>
  <c r="F239" i="14"/>
  <c r="A241" i="14"/>
  <c r="B240" i="14"/>
  <c r="C240" i="14" s="1"/>
  <c r="A242" i="15"/>
  <c r="B241" i="15"/>
  <c r="G240" i="15"/>
  <c r="F240" i="15"/>
  <c r="A241" i="7"/>
  <c r="H241" i="7" s="1"/>
  <c r="B240" i="7"/>
  <c r="C240" i="7" s="1"/>
  <c r="AG236" i="18" l="1"/>
  <c r="AH236" i="18" s="1"/>
  <c r="AE237" i="18"/>
  <c r="AF237" i="18" s="1"/>
  <c r="F298" i="31"/>
  <c r="E298" i="31"/>
  <c r="D298" i="31"/>
  <c r="G298" i="31"/>
  <c r="G298" i="33"/>
  <c r="F298" i="33"/>
  <c r="D298" i="33"/>
  <c r="E298" i="33"/>
  <c r="A300" i="31"/>
  <c r="B299" i="31"/>
  <c r="C299" i="31" s="1"/>
  <c r="H299" i="31"/>
  <c r="G301" i="32"/>
  <c r="F301" i="32"/>
  <c r="E301" i="32"/>
  <c r="D301" i="32"/>
  <c r="H299" i="33"/>
  <c r="B299" i="33"/>
  <c r="C299" i="33" s="1"/>
  <c r="A300" i="33"/>
  <c r="A303" i="32"/>
  <c r="H302" i="32"/>
  <c r="B302" i="32"/>
  <c r="C302" i="32" s="1"/>
  <c r="D240" i="7"/>
  <c r="G240" i="7"/>
  <c r="E240" i="7"/>
  <c r="F240" i="7"/>
  <c r="Z242" i="18"/>
  <c r="AA242" i="18" s="1"/>
  <c r="AB242" i="18" s="1"/>
  <c r="F241" i="28"/>
  <c r="S244" i="18"/>
  <c r="T244" i="18" s="1"/>
  <c r="R245" i="18"/>
  <c r="U244" i="18"/>
  <c r="AB241" i="18"/>
  <c r="AC241" i="18" s="1"/>
  <c r="AD241" i="18" s="1"/>
  <c r="F241" i="27"/>
  <c r="C241" i="15"/>
  <c r="C241" i="29"/>
  <c r="G241" i="29" s="1"/>
  <c r="X243" i="18"/>
  <c r="Y243" i="18" s="1"/>
  <c r="W244" i="18"/>
  <c r="AK242" i="18"/>
  <c r="AJ243" i="18"/>
  <c r="BM243" i="18" s="1"/>
  <c r="A243" i="29"/>
  <c r="B242" i="29"/>
  <c r="C242" i="29" s="1"/>
  <c r="A244" i="28"/>
  <c r="B243" i="28"/>
  <c r="C243" i="28" s="1"/>
  <c r="G242" i="28"/>
  <c r="F242" i="28"/>
  <c r="A244" i="27"/>
  <c r="B243" i="27"/>
  <c r="C243" i="27" s="1"/>
  <c r="G242" i="27"/>
  <c r="F242" i="27"/>
  <c r="A246" i="18"/>
  <c r="B245" i="18"/>
  <c r="C245" i="18"/>
  <c r="G240" i="26"/>
  <c r="F240" i="26"/>
  <c r="A242" i="26"/>
  <c r="B241" i="26"/>
  <c r="G240" i="19"/>
  <c r="F240" i="19"/>
  <c r="A242" i="19"/>
  <c r="B241" i="19"/>
  <c r="G240" i="24"/>
  <c r="F240" i="24"/>
  <c r="A242" i="24"/>
  <c r="B241" i="24"/>
  <c r="G240" i="16"/>
  <c r="F240" i="16"/>
  <c r="A242" i="16"/>
  <c r="B241" i="16"/>
  <c r="G240" i="14"/>
  <c r="F240" i="14"/>
  <c r="A242" i="14"/>
  <c r="B241" i="14"/>
  <c r="A243" i="15"/>
  <c r="B242" i="15"/>
  <c r="C242" i="15" s="1"/>
  <c r="A242" i="7"/>
  <c r="H242" i="7" s="1"/>
  <c r="B241" i="7"/>
  <c r="C241" i="7" s="1"/>
  <c r="AE238" i="18" l="1"/>
  <c r="AF238" i="18" s="1"/>
  <c r="AG237" i="18"/>
  <c r="AH237" i="18" s="1"/>
  <c r="A304" i="32"/>
  <c r="H303" i="32"/>
  <c r="B303" i="32"/>
  <c r="C303" i="32" s="1"/>
  <c r="G302" i="32"/>
  <c r="F302" i="32"/>
  <c r="E302" i="32"/>
  <c r="D302" i="32"/>
  <c r="A301" i="33"/>
  <c r="B300" i="33"/>
  <c r="C300" i="33" s="1"/>
  <c r="H300" i="33"/>
  <c r="F299" i="31"/>
  <c r="E299" i="31"/>
  <c r="D299" i="31"/>
  <c r="G299" i="31"/>
  <c r="G299" i="33"/>
  <c r="F299" i="33"/>
  <c r="E299" i="33"/>
  <c r="D299" i="33"/>
  <c r="A301" i="31"/>
  <c r="H300" i="31"/>
  <c r="B300" i="31"/>
  <c r="C300" i="31" s="1"/>
  <c r="AC242" i="18"/>
  <c r="AD242" i="18" s="1"/>
  <c r="E241" i="7"/>
  <c r="D241" i="7"/>
  <c r="F241" i="7"/>
  <c r="G241" i="7"/>
  <c r="C246" i="18"/>
  <c r="Z243" i="18"/>
  <c r="AA243" i="18" s="1"/>
  <c r="S245" i="18"/>
  <c r="T245" i="18" s="1"/>
  <c r="R246" i="18"/>
  <c r="U245" i="18"/>
  <c r="G241" i="15"/>
  <c r="F241" i="15"/>
  <c r="C241" i="19"/>
  <c r="G241" i="19" s="1"/>
  <c r="C241" i="16"/>
  <c r="F241" i="16" s="1"/>
  <c r="C241" i="14"/>
  <c r="G241" i="14" s="1"/>
  <c r="F241" i="29"/>
  <c r="AK243" i="18"/>
  <c r="AJ244" i="18"/>
  <c r="BM244" i="18" s="1"/>
  <c r="X244" i="18"/>
  <c r="Y244" i="18" s="1"/>
  <c r="W245" i="18"/>
  <c r="A244" i="29"/>
  <c r="B243" i="29"/>
  <c r="C243" i="29" s="1"/>
  <c r="G242" i="29"/>
  <c r="F242" i="29"/>
  <c r="A245" i="28"/>
  <c r="B244" i="28"/>
  <c r="C244" i="28" s="1"/>
  <c r="G243" i="28"/>
  <c r="F243" i="28"/>
  <c r="A245" i="27"/>
  <c r="B244" i="27"/>
  <c r="C244" i="27" s="1"/>
  <c r="G243" i="27"/>
  <c r="F243" i="27"/>
  <c r="C241" i="24"/>
  <c r="C241" i="26"/>
  <c r="G241" i="26" s="1"/>
  <c r="A247" i="18"/>
  <c r="B246" i="18"/>
  <c r="A243" i="26"/>
  <c r="B242" i="26"/>
  <c r="C242" i="26" s="1"/>
  <c r="A243" i="19"/>
  <c r="B242" i="19"/>
  <c r="C242" i="19" s="1"/>
  <c r="A243" i="24"/>
  <c r="B242" i="24"/>
  <c r="C242" i="24" s="1"/>
  <c r="A243" i="16"/>
  <c r="B242" i="16"/>
  <c r="C242" i="16" s="1"/>
  <c r="A243" i="14"/>
  <c r="B242" i="14"/>
  <c r="C242" i="14" s="1"/>
  <c r="G242" i="15"/>
  <c r="F242" i="15"/>
  <c r="A244" i="15"/>
  <c r="B243" i="15"/>
  <c r="C243" i="15" s="1"/>
  <c r="A243" i="7"/>
  <c r="H243" i="7" s="1"/>
  <c r="B242" i="7"/>
  <c r="C242" i="7" s="1"/>
  <c r="AE239" i="18" l="1"/>
  <c r="AF239" i="18" s="1"/>
  <c r="AG238" i="18"/>
  <c r="AH238" i="18" s="1"/>
  <c r="F300" i="31"/>
  <c r="E300" i="31"/>
  <c r="D300" i="31"/>
  <c r="G300" i="31"/>
  <c r="B301" i="33"/>
  <c r="C301" i="33" s="1"/>
  <c r="A302" i="33"/>
  <c r="H301" i="33"/>
  <c r="H301" i="31"/>
  <c r="B301" i="31"/>
  <c r="C301" i="31" s="1"/>
  <c r="A302" i="31"/>
  <c r="G303" i="32"/>
  <c r="F303" i="32"/>
  <c r="E303" i="32"/>
  <c r="D303" i="32"/>
  <c r="G300" i="33"/>
  <c r="F300" i="33"/>
  <c r="E300" i="33"/>
  <c r="D300" i="33"/>
  <c r="A305" i="32"/>
  <c r="H304" i="32"/>
  <c r="B304" i="32"/>
  <c r="C304" i="32" s="1"/>
  <c r="E242" i="7"/>
  <c r="G242" i="7"/>
  <c r="F242" i="7"/>
  <c r="D242" i="7"/>
  <c r="C247" i="18"/>
  <c r="Z244" i="18"/>
  <c r="AA244" i="18" s="1"/>
  <c r="AB244" i="18" s="1"/>
  <c r="AC244" i="18" s="1"/>
  <c r="F241" i="19"/>
  <c r="AB243" i="18"/>
  <c r="AC243" i="18" s="1"/>
  <c r="AD243" i="18" s="1"/>
  <c r="G241" i="16"/>
  <c r="S246" i="18"/>
  <c r="T246" i="18" s="1"/>
  <c r="U246" i="18"/>
  <c r="R247" i="18"/>
  <c r="F241" i="24"/>
  <c r="F241" i="26"/>
  <c r="F241" i="14"/>
  <c r="G241" i="24"/>
  <c r="X245" i="18"/>
  <c r="Y245" i="18" s="1"/>
  <c r="W246" i="18"/>
  <c r="AJ245" i="18"/>
  <c r="BM245" i="18" s="1"/>
  <c r="AK244" i="18"/>
  <c r="A245" i="29"/>
  <c r="B244" i="29"/>
  <c r="C244" i="29" s="1"/>
  <c r="G243" i="29"/>
  <c r="F243" i="29"/>
  <c r="A246" i="28"/>
  <c r="B245" i="28"/>
  <c r="C245" i="28" s="1"/>
  <c r="G244" i="28"/>
  <c r="F244" i="28"/>
  <c r="A246" i="27"/>
  <c r="B245" i="27"/>
  <c r="C245" i="27" s="1"/>
  <c r="G244" i="27"/>
  <c r="F244" i="27"/>
  <c r="A248" i="18"/>
  <c r="B247" i="18"/>
  <c r="G242" i="26"/>
  <c r="F242" i="26"/>
  <c r="A244" i="26"/>
  <c r="B243" i="26"/>
  <c r="C243" i="26" s="1"/>
  <c r="G242" i="19"/>
  <c r="F242" i="19"/>
  <c r="A244" i="19"/>
  <c r="B243" i="19"/>
  <c r="C243" i="19" s="1"/>
  <c r="G242" i="24"/>
  <c r="F242" i="24"/>
  <c r="A244" i="24"/>
  <c r="B243" i="24"/>
  <c r="C243" i="24" s="1"/>
  <c r="G242" i="16"/>
  <c r="F242" i="16"/>
  <c r="A244" i="16"/>
  <c r="B243" i="16"/>
  <c r="C243" i="16" s="1"/>
  <c r="G242" i="14"/>
  <c r="F242" i="14"/>
  <c r="A244" i="14"/>
  <c r="B243" i="14"/>
  <c r="C243" i="14" s="1"/>
  <c r="A245" i="15"/>
  <c r="B244" i="15"/>
  <c r="C244" i="15" s="1"/>
  <c r="F243" i="15"/>
  <c r="G243" i="15"/>
  <c r="A244" i="7"/>
  <c r="H244" i="7" s="1"/>
  <c r="B243" i="7"/>
  <c r="C243" i="7" s="1"/>
  <c r="AE240" i="18" l="1"/>
  <c r="AF240" i="18" s="1"/>
  <c r="AG239" i="18"/>
  <c r="AH239" i="18" s="1"/>
  <c r="G301" i="33"/>
  <c r="F301" i="33"/>
  <c r="D301" i="33"/>
  <c r="E301" i="33"/>
  <c r="H302" i="33"/>
  <c r="A303" i="33"/>
  <c r="B302" i="33"/>
  <c r="C302" i="33" s="1"/>
  <c r="A306" i="32"/>
  <c r="H305" i="32"/>
  <c r="B305" i="32"/>
  <c r="C305" i="32" s="1"/>
  <c r="A303" i="31"/>
  <c r="H302" i="31"/>
  <c r="B302" i="31"/>
  <c r="C302" i="31" s="1"/>
  <c r="G304" i="32"/>
  <c r="F304" i="32"/>
  <c r="E304" i="32"/>
  <c r="D304" i="32"/>
  <c r="F301" i="31"/>
  <c r="E301" i="31"/>
  <c r="D301" i="31"/>
  <c r="G301" i="31"/>
  <c r="Z245" i="18"/>
  <c r="AA245" i="18" s="1"/>
  <c r="AB245" i="18" s="1"/>
  <c r="AC245" i="18" s="1"/>
  <c r="G243" i="7"/>
  <c r="D243" i="7"/>
  <c r="E243" i="7"/>
  <c r="F243" i="7"/>
  <c r="C248" i="18"/>
  <c r="AD244" i="18"/>
  <c r="R248" i="18"/>
  <c r="U247" i="18"/>
  <c r="S247" i="18"/>
  <c r="T247" i="18" s="1"/>
  <c r="AJ246" i="18"/>
  <c r="BM246" i="18" s="1"/>
  <c r="AK245" i="18"/>
  <c r="W247" i="18"/>
  <c r="X246" i="18"/>
  <c r="Y246" i="18" s="1"/>
  <c r="A246" i="29"/>
  <c r="B245" i="29"/>
  <c r="C245" i="29" s="1"/>
  <c r="G244" i="29"/>
  <c r="F244" i="29"/>
  <c r="A247" i="28"/>
  <c r="B246" i="28"/>
  <c r="C246" i="28" s="1"/>
  <c r="G245" i="28"/>
  <c r="F245" i="28"/>
  <c r="A247" i="27"/>
  <c r="B246" i="27"/>
  <c r="C246" i="27" s="1"/>
  <c r="G245" i="27"/>
  <c r="F245" i="27"/>
  <c r="A249" i="18"/>
  <c r="B248" i="18"/>
  <c r="A245" i="26"/>
  <c r="B244" i="26"/>
  <c r="C244" i="26" s="1"/>
  <c r="G243" i="26"/>
  <c r="F243" i="26"/>
  <c r="G243" i="19"/>
  <c r="F243" i="19"/>
  <c r="A245" i="19"/>
  <c r="B244" i="19"/>
  <c r="C244" i="19" s="1"/>
  <c r="G243" i="24"/>
  <c r="F243" i="24"/>
  <c r="A245" i="24"/>
  <c r="B244" i="24"/>
  <c r="C244" i="24" s="1"/>
  <c r="G243" i="16"/>
  <c r="F243" i="16"/>
  <c r="A245" i="16"/>
  <c r="B244" i="16"/>
  <c r="C244" i="16" s="1"/>
  <c r="G243" i="14"/>
  <c r="F243" i="14"/>
  <c r="A245" i="14"/>
  <c r="B244" i="14"/>
  <c r="C244" i="14" s="1"/>
  <c r="A246" i="15"/>
  <c r="B245" i="15"/>
  <c r="C245" i="15" s="1"/>
  <c r="G244" i="15"/>
  <c r="F244" i="15"/>
  <c r="A245" i="7"/>
  <c r="H245" i="7" s="1"/>
  <c r="B244" i="7"/>
  <c r="C244" i="7" s="1"/>
  <c r="Z246" i="18" l="1"/>
  <c r="AA246" i="18" s="1"/>
  <c r="AB246" i="18" s="1"/>
  <c r="AC246" i="18" s="1"/>
  <c r="AE241" i="18"/>
  <c r="AF241" i="18" s="1"/>
  <c r="AG240" i="18"/>
  <c r="AH240" i="18" s="1"/>
  <c r="A307" i="32"/>
  <c r="H306" i="32"/>
  <c r="B306" i="32"/>
  <c r="C306" i="32" s="1"/>
  <c r="F302" i="31"/>
  <c r="E302" i="31"/>
  <c r="D302" i="31"/>
  <c r="G302" i="31"/>
  <c r="A304" i="31"/>
  <c r="H303" i="31"/>
  <c r="B303" i="31"/>
  <c r="C303" i="31" s="1"/>
  <c r="H303" i="33"/>
  <c r="B303" i="33"/>
  <c r="C303" i="33" s="1"/>
  <c r="A304" i="33"/>
  <c r="G305" i="32"/>
  <c r="F305" i="32"/>
  <c r="E305" i="32"/>
  <c r="D305" i="32"/>
  <c r="G302" i="33"/>
  <c r="F302" i="33"/>
  <c r="D302" i="33"/>
  <c r="E302" i="33"/>
  <c r="F244" i="7"/>
  <c r="E244" i="7"/>
  <c r="D244" i="7"/>
  <c r="G244" i="7"/>
  <c r="AD245" i="18"/>
  <c r="R249" i="18"/>
  <c r="U248" i="18"/>
  <c r="S248" i="18"/>
  <c r="T248" i="18" s="1"/>
  <c r="X247" i="18"/>
  <c r="Y247" i="18" s="1"/>
  <c r="Z247" i="18" s="1"/>
  <c r="W248" i="18"/>
  <c r="AJ247" i="18"/>
  <c r="BM247" i="18" s="1"/>
  <c r="AK246" i="18"/>
  <c r="A247" i="29"/>
  <c r="B246" i="29"/>
  <c r="C246" i="29" s="1"/>
  <c r="G245" i="29"/>
  <c r="F245" i="29"/>
  <c r="A248" i="28"/>
  <c r="B247" i="28"/>
  <c r="C247" i="28" s="1"/>
  <c r="G246" i="28"/>
  <c r="F246" i="28"/>
  <c r="A248" i="27"/>
  <c r="B247" i="27"/>
  <c r="C247" i="27" s="1"/>
  <c r="G246" i="27"/>
  <c r="F246" i="27"/>
  <c r="A250" i="18"/>
  <c r="B249" i="18"/>
  <c r="C249" i="18"/>
  <c r="A246" i="26"/>
  <c r="B245" i="26"/>
  <c r="C245" i="26" s="1"/>
  <c r="G244" i="26"/>
  <c r="F244" i="26"/>
  <c r="G244" i="19"/>
  <c r="F244" i="19"/>
  <c r="A246" i="19"/>
  <c r="B245" i="19"/>
  <c r="G244" i="24"/>
  <c r="F244" i="24"/>
  <c r="A246" i="24"/>
  <c r="B245" i="24"/>
  <c r="C245" i="24" s="1"/>
  <c r="G244" i="16"/>
  <c r="F244" i="16"/>
  <c r="A246" i="16"/>
  <c r="B245" i="16"/>
  <c r="C245" i="16" s="1"/>
  <c r="G244" i="14"/>
  <c r="F244" i="14"/>
  <c r="A246" i="14"/>
  <c r="B245" i="14"/>
  <c r="C245" i="14" s="1"/>
  <c r="F245" i="15"/>
  <c r="G245" i="15"/>
  <c r="A247" i="15"/>
  <c r="B246" i="15"/>
  <c r="C246" i="15" s="1"/>
  <c r="A246" i="7"/>
  <c r="H246" i="7" s="1"/>
  <c r="B245" i="7"/>
  <c r="C245" i="7" s="1"/>
  <c r="AE242" i="18" l="1"/>
  <c r="AF242" i="18" s="1"/>
  <c r="AA247" i="18"/>
  <c r="AB247" i="18" s="1"/>
  <c r="AC247" i="18" s="1"/>
  <c r="AG241" i="18"/>
  <c r="AH241" i="18" s="1"/>
  <c r="A305" i="31"/>
  <c r="H304" i="31"/>
  <c r="B304" i="31"/>
  <c r="C304" i="31" s="1"/>
  <c r="G303" i="33"/>
  <c r="F303" i="33"/>
  <c r="E303" i="33"/>
  <c r="D303" i="33"/>
  <c r="G306" i="32"/>
  <c r="F306" i="32"/>
  <c r="E306" i="32"/>
  <c r="D306" i="32"/>
  <c r="F303" i="31"/>
  <c r="E303" i="31"/>
  <c r="D303" i="31"/>
  <c r="G303" i="31"/>
  <c r="A305" i="33"/>
  <c r="B304" i="33"/>
  <c r="C304" i="33" s="1"/>
  <c r="H304" i="33"/>
  <c r="A308" i="32"/>
  <c r="H307" i="32"/>
  <c r="B307" i="32"/>
  <c r="C307" i="32" s="1"/>
  <c r="E245" i="7"/>
  <c r="F245" i="7"/>
  <c r="G245" i="7"/>
  <c r="D245" i="7"/>
  <c r="AD246" i="18"/>
  <c r="C245" i="19"/>
  <c r="S249" i="18"/>
  <c r="T249" i="18" s="1"/>
  <c r="R250" i="18"/>
  <c r="U249" i="18"/>
  <c r="AJ248" i="18"/>
  <c r="BM248" i="18" s="1"/>
  <c r="AK247" i="18"/>
  <c r="W249" i="18"/>
  <c r="X248" i="18"/>
  <c r="Y248" i="18" s="1"/>
  <c r="Z248" i="18" s="1"/>
  <c r="AA248" i="18" s="1"/>
  <c r="AB248" i="18" s="1"/>
  <c r="AC248" i="18" s="1"/>
  <c r="A248" i="29"/>
  <c r="B247" i="29"/>
  <c r="C247" i="29" s="1"/>
  <c r="G246" i="29"/>
  <c r="F246" i="29"/>
  <c r="A249" i="28"/>
  <c r="B248" i="28"/>
  <c r="C248" i="28" s="1"/>
  <c r="G247" i="28"/>
  <c r="F247" i="28"/>
  <c r="A249" i="27"/>
  <c r="B248" i="27"/>
  <c r="C248" i="27" s="1"/>
  <c r="G247" i="27"/>
  <c r="F247" i="27"/>
  <c r="C250" i="18"/>
  <c r="A251" i="18"/>
  <c r="B250" i="18"/>
  <c r="G245" i="26"/>
  <c r="F245" i="26"/>
  <c r="A247" i="26"/>
  <c r="B246" i="26"/>
  <c r="C246" i="26" s="1"/>
  <c r="A247" i="19"/>
  <c r="B246" i="19"/>
  <c r="C246" i="19" s="1"/>
  <c r="G245" i="24"/>
  <c r="F245" i="24"/>
  <c r="A247" i="24"/>
  <c r="B246" i="24"/>
  <c r="C246" i="24" s="1"/>
  <c r="G245" i="16"/>
  <c r="F245" i="16"/>
  <c r="A247" i="16"/>
  <c r="B246" i="16"/>
  <c r="C246" i="16" s="1"/>
  <c r="G245" i="14"/>
  <c r="F245" i="14"/>
  <c r="A247" i="14"/>
  <c r="B246" i="14"/>
  <c r="C246" i="14" s="1"/>
  <c r="G246" i="15"/>
  <c r="F246" i="15"/>
  <c r="A248" i="15"/>
  <c r="B247" i="15"/>
  <c r="C247" i="15" s="1"/>
  <c r="A247" i="7"/>
  <c r="H247" i="7" s="1"/>
  <c r="B246" i="7"/>
  <c r="C246" i="7" s="1"/>
  <c r="AE243" i="18" l="1"/>
  <c r="AF243" i="18" s="1"/>
  <c r="AG242" i="18"/>
  <c r="AH242" i="18" s="1"/>
  <c r="B305" i="33"/>
  <c r="C305" i="33" s="1"/>
  <c r="A306" i="33"/>
  <c r="H305" i="33"/>
  <c r="A309" i="32"/>
  <c r="H308" i="32"/>
  <c r="B308" i="32"/>
  <c r="C308" i="32" s="1"/>
  <c r="F304" i="31"/>
  <c r="E304" i="31"/>
  <c r="D304" i="31"/>
  <c r="G304" i="31"/>
  <c r="G307" i="32"/>
  <c r="F307" i="32"/>
  <c r="E307" i="32"/>
  <c r="D307" i="32"/>
  <c r="G304" i="33"/>
  <c r="F304" i="33"/>
  <c r="E304" i="33"/>
  <c r="D304" i="33"/>
  <c r="H305" i="31"/>
  <c r="B305" i="31"/>
  <c r="C305" i="31" s="1"/>
  <c r="A306" i="31"/>
  <c r="E246" i="7"/>
  <c r="F246" i="7"/>
  <c r="G246" i="7"/>
  <c r="D246" i="7"/>
  <c r="G245" i="19"/>
  <c r="F245" i="19"/>
  <c r="AD247" i="18"/>
  <c r="S250" i="18"/>
  <c r="T250" i="18" s="1"/>
  <c r="U250" i="18"/>
  <c r="R251" i="18"/>
  <c r="AK248" i="18"/>
  <c r="AJ249" i="18"/>
  <c r="BM249" i="18" s="1"/>
  <c r="X249" i="18"/>
  <c r="Y249" i="18" s="1"/>
  <c r="Z249" i="18" s="1"/>
  <c r="AA249" i="18" s="1"/>
  <c r="AB249" i="18" s="1"/>
  <c r="AC249" i="18" s="1"/>
  <c r="W250" i="18"/>
  <c r="A249" i="29"/>
  <c r="B248" i="29"/>
  <c r="C248" i="29" s="1"/>
  <c r="G247" i="29"/>
  <c r="F247" i="29"/>
  <c r="A250" i="28"/>
  <c r="B249" i="28"/>
  <c r="C249" i="28" s="1"/>
  <c r="G248" i="28"/>
  <c r="F248" i="28"/>
  <c r="A250" i="27"/>
  <c r="B249" i="27"/>
  <c r="C249" i="27" s="1"/>
  <c r="G248" i="27"/>
  <c r="F248" i="27"/>
  <c r="C251" i="18"/>
  <c r="A252" i="18"/>
  <c r="B251" i="18"/>
  <c r="A248" i="26"/>
  <c r="B247" i="26"/>
  <c r="C247" i="26" s="1"/>
  <c r="G246" i="26"/>
  <c r="F246" i="26"/>
  <c r="G246" i="19"/>
  <c r="F246" i="19"/>
  <c r="A248" i="19"/>
  <c r="B247" i="19"/>
  <c r="C247" i="19" s="1"/>
  <c r="G246" i="24"/>
  <c r="F246" i="24"/>
  <c r="A248" i="24"/>
  <c r="B247" i="24"/>
  <c r="C247" i="24" s="1"/>
  <c r="G246" i="16"/>
  <c r="F246" i="16"/>
  <c r="A248" i="16"/>
  <c r="B247" i="16"/>
  <c r="C247" i="16" s="1"/>
  <c r="G246" i="14"/>
  <c r="F246" i="14"/>
  <c r="A248" i="14"/>
  <c r="B247" i="14"/>
  <c r="C247" i="14" s="1"/>
  <c r="A249" i="15"/>
  <c r="B248" i="15"/>
  <c r="C248" i="15" s="1"/>
  <c r="F247" i="15"/>
  <c r="G247" i="15"/>
  <c r="A248" i="7"/>
  <c r="H248" i="7" s="1"/>
  <c r="B247" i="7"/>
  <c r="C247" i="7" s="1"/>
  <c r="AE244" i="18" l="1"/>
  <c r="AF244" i="18" s="1"/>
  <c r="AG243" i="18"/>
  <c r="F305" i="31"/>
  <c r="E305" i="31"/>
  <c r="D305" i="31"/>
  <c r="G305" i="31"/>
  <c r="A310" i="32"/>
  <c r="H309" i="32"/>
  <c r="B309" i="32"/>
  <c r="C309" i="32" s="1"/>
  <c r="A307" i="31"/>
  <c r="H306" i="31"/>
  <c r="B306" i="31"/>
  <c r="C306" i="31" s="1"/>
  <c r="H306" i="33"/>
  <c r="A307" i="33"/>
  <c r="B306" i="33"/>
  <c r="C306" i="33" s="1"/>
  <c r="G308" i="32"/>
  <c r="F308" i="32"/>
  <c r="E308" i="32"/>
  <c r="D308" i="32"/>
  <c r="G305" i="33"/>
  <c r="F305" i="33"/>
  <c r="D305" i="33"/>
  <c r="E305" i="33"/>
  <c r="G247" i="7"/>
  <c r="E247" i="7"/>
  <c r="F247" i="7"/>
  <c r="D247" i="7"/>
  <c r="AD248" i="18"/>
  <c r="S251" i="18"/>
  <c r="T251" i="18" s="1"/>
  <c r="R252" i="18"/>
  <c r="U251" i="18"/>
  <c r="X250" i="18"/>
  <c r="Y250" i="18" s="1"/>
  <c r="Z250" i="18" s="1"/>
  <c r="AA250" i="18" s="1"/>
  <c r="AB250" i="18" s="1"/>
  <c r="AC250" i="18" s="1"/>
  <c r="W251" i="18"/>
  <c r="AJ250" i="18"/>
  <c r="BM250" i="18" s="1"/>
  <c r="AK249" i="18"/>
  <c r="A250" i="29"/>
  <c r="B249" i="29"/>
  <c r="C249" i="29" s="1"/>
  <c r="G248" i="29"/>
  <c r="F248" i="29"/>
  <c r="G249" i="28"/>
  <c r="F249" i="28"/>
  <c r="A251" i="28"/>
  <c r="B250" i="28"/>
  <c r="C250" i="28" s="1"/>
  <c r="A251" i="27"/>
  <c r="B250" i="27"/>
  <c r="C250" i="27" s="1"/>
  <c r="G249" i="27"/>
  <c r="F249" i="27"/>
  <c r="C252" i="18"/>
  <c r="A253" i="18"/>
  <c r="B252" i="18"/>
  <c r="G247" i="26"/>
  <c r="F247" i="26"/>
  <c r="A249" i="26"/>
  <c r="B248" i="26"/>
  <c r="C248" i="26" s="1"/>
  <c r="G247" i="19"/>
  <c r="F247" i="19"/>
  <c r="A249" i="19"/>
  <c r="B248" i="19"/>
  <c r="C248" i="19" s="1"/>
  <c r="G247" i="24"/>
  <c r="F247" i="24"/>
  <c r="A249" i="24"/>
  <c r="B248" i="24"/>
  <c r="C248" i="24" s="1"/>
  <c r="G247" i="16"/>
  <c r="F247" i="16"/>
  <c r="A249" i="16"/>
  <c r="B248" i="16"/>
  <c r="C248" i="16" s="1"/>
  <c r="G247" i="14"/>
  <c r="F247" i="14"/>
  <c r="A249" i="14"/>
  <c r="B248" i="14"/>
  <c r="C248" i="14" s="1"/>
  <c r="G248" i="15"/>
  <c r="F248" i="15"/>
  <c r="A250" i="15"/>
  <c r="B249" i="15"/>
  <c r="C249" i="15" s="1"/>
  <c r="A249" i="7"/>
  <c r="H249" i="7" s="1"/>
  <c r="B248" i="7"/>
  <c r="C248" i="7" s="1"/>
  <c r="AE245" i="18" l="1"/>
  <c r="AF245" i="18" s="1"/>
  <c r="AH243" i="18"/>
  <c r="AG244" i="18"/>
  <c r="G309" i="32"/>
  <c r="F309" i="32"/>
  <c r="E309" i="32"/>
  <c r="D309" i="32"/>
  <c r="A311" i="32"/>
  <c r="H310" i="32"/>
  <c r="B310" i="32"/>
  <c r="C310" i="32" s="1"/>
  <c r="H307" i="33"/>
  <c r="B307" i="33"/>
  <c r="C307" i="33" s="1"/>
  <c r="A308" i="33"/>
  <c r="G306" i="33"/>
  <c r="F306" i="33"/>
  <c r="D306" i="33"/>
  <c r="E306" i="33"/>
  <c r="F306" i="31"/>
  <c r="E306" i="31"/>
  <c r="D306" i="31"/>
  <c r="G306" i="31"/>
  <c r="A308" i="31"/>
  <c r="H307" i="31"/>
  <c r="B307" i="31"/>
  <c r="C307" i="31" s="1"/>
  <c r="D248" i="7"/>
  <c r="E248" i="7"/>
  <c r="F248" i="7"/>
  <c r="G248" i="7"/>
  <c r="AD249" i="18"/>
  <c r="U252" i="18"/>
  <c r="S252" i="18"/>
  <c r="T252" i="18" s="1"/>
  <c r="R253" i="18"/>
  <c r="X251" i="18"/>
  <c r="Y251" i="18" s="1"/>
  <c r="Z251" i="18" s="1"/>
  <c r="AA251" i="18" s="1"/>
  <c r="AB251" i="18" s="1"/>
  <c r="AC251" i="18" s="1"/>
  <c r="W252" i="18"/>
  <c r="AK250" i="18"/>
  <c r="AJ251" i="18"/>
  <c r="BM251" i="18" s="1"/>
  <c r="A251" i="29"/>
  <c r="B250" i="29"/>
  <c r="C250" i="29" s="1"/>
  <c r="G249" i="29"/>
  <c r="F249" i="29"/>
  <c r="G250" i="28"/>
  <c r="F250" i="28"/>
  <c r="A252" i="28"/>
  <c r="B251" i="28"/>
  <c r="C251" i="28" s="1"/>
  <c r="A252" i="27"/>
  <c r="B251" i="27"/>
  <c r="C251" i="27" s="1"/>
  <c r="G250" i="27"/>
  <c r="F250" i="27"/>
  <c r="A254" i="18"/>
  <c r="B253" i="18"/>
  <c r="C253" i="18"/>
  <c r="G248" i="26"/>
  <c r="F248" i="26"/>
  <c r="A250" i="26"/>
  <c r="B249" i="26"/>
  <c r="C249" i="26" s="1"/>
  <c r="G248" i="19"/>
  <c r="F248" i="19"/>
  <c r="A250" i="19"/>
  <c r="B249" i="19"/>
  <c r="C249" i="19" s="1"/>
  <c r="G248" i="24"/>
  <c r="F248" i="24"/>
  <c r="A250" i="24"/>
  <c r="B249" i="24"/>
  <c r="C249" i="24" s="1"/>
  <c r="G248" i="16"/>
  <c r="F248" i="16"/>
  <c r="A250" i="16"/>
  <c r="B249" i="16"/>
  <c r="C249" i="16" s="1"/>
  <c r="G248" i="14"/>
  <c r="F248" i="14"/>
  <c r="A250" i="14"/>
  <c r="B249" i="14"/>
  <c r="C249" i="14" s="1"/>
  <c r="A251" i="15"/>
  <c r="B250" i="15"/>
  <c r="C250" i="15" s="1"/>
  <c r="F249" i="15"/>
  <c r="G249" i="15"/>
  <c r="A250" i="7"/>
  <c r="H250" i="7" s="1"/>
  <c r="B249" i="7"/>
  <c r="C249" i="7" s="1"/>
  <c r="AG245" i="18" l="1"/>
  <c r="AE246" i="18"/>
  <c r="AE247" i="18" s="1"/>
  <c r="AH244" i="18"/>
  <c r="G310" i="32"/>
  <c r="F310" i="32"/>
  <c r="E310" i="32"/>
  <c r="D310" i="32"/>
  <c r="F307" i="31"/>
  <c r="E307" i="31"/>
  <c r="D307" i="31"/>
  <c r="G307" i="31"/>
  <c r="A309" i="31"/>
  <c r="H308" i="31"/>
  <c r="B308" i="31"/>
  <c r="C308" i="31" s="1"/>
  <c r="A312" i="32"/>
  <c r="H311" i="32"/>
  <c r="B311" i="32"/>
  <c r="C311" i="32" s="1"/>
  <c r="A309" i="33"/>
  <c r="B308" i="33"/>
  <c r="C308" i="33" s="1"/>
  <c r="H308" i="33"/>
  <c r="G307" i="33"/>
  <c r="F307" i="33"/>
  <c r="E307" i="33"/>
  <c r="D307" i="33"/>
  <c r="G249" i="7"/>
  <c r="D249" i="7"/>
  <c r="E249" i="7"/>
  <c r="F249" i="7"/>
  <c r="AD250" i="18"/>
  <c r="S253" i="18"/>
  <c r="T253" i="18" s="1"/>
  <c r="R254" i="18"/>
  <c r="U253" i="18"/>
  <c r="AK251" i="18"/>
  <c r="AJ252" i="18"/>
  <c r="BM252" i="18" s="1"/>
  <c r="X252" i="18"/>
  <c r="Y252" i="18" s="1"/>
  <c r="Z252" i="18" s="1"/>
  <c r="AA252" i="18" s="1"/>
  <c r="AB252" i="18" s="1"/>
  <c r="AC252" i="18" s="1"/>
  <c r="W253" i="18"/>
  <c r="A252" i="29"/>
  <c r="B251" i="29"/>
  <c r="C251" i="29" s="1"/>
  <c r="G250" i="29"/>
  <c r="F250" i="29"/>
  <c r="A253" i="28"/>
  <c r="B252" i="28"/>
  <c r="C252" i="28" s="1"/>
  <c r="G251" i="28"/>
  <c r="F251" i="28"/>
  <c r="A253" i="27"/>
  <c r="B252" i="27"/>
  <c r="C252" i="27" s="1"/>
  <c r="G251" i="27"/>
  <c r="F251" i="27"/>
  <c r="C254" i="18"/>
  <c r="A255" i="18"/>
  <c r="B254" i="18"/>
  <c r="A251" i="26"/>
  <c r="B250" i="26"/>
  <c r="C250" i="26" s="1"/>
  <c r="G249" i="26"/>
  <c r="F249" i="26"/>
  <c r="G249" i="19"/>
  <c r="F249" i="19"/>
  <c r="A251" i="19"/>
  <c r="B250" i="19"/>
  <c r="C250" i="19" s="1"/>
  <c r="G249" i="24"/>
  <c r="F249" i="24"/>
  <c r="A251" i="24"/>
  <c r="B250" i="24"/>
  <c r="C250" i="24" s="1"/>
  <c r="G249" i="16"/>
  <c r="F249" i="16"/>
  <c r="A251" i="16"/>
  <c r="B250" i="16"/>
  <c r="C250" i="16" s="1"/>
  <c r="G249" i="14"/>
  <c r="F249" i="14"/>
  <c r="A251" i="14"/>
  <c r="B250" i="14"/>
  <c r="C250" i="14" s="1"/>
  <c r="G250" i="15"/>
  <c r="F250" i="15"/>
  <c r="A252" i="15"/>
  <c r="B251" i="15"/>
  <c r="C251" i="15" s="1"/>
  <c r="A251" i="7"/>
  <c r="H251" i="7" s="1"/>
  <c r="B250" i="7"/>
  <c r="C250" i="7" s="1"/>
  <c r="AH245" i="18" l="1"/>
  <c r="AE248" i="18"/>
  <c r="AE249" i="18" s="1"/>
  <c r="AF246" i="18"/>
  <c r="AG246" i="18" s="1"/>
  <c r="G308" i="33"/>
  <c r="F308" i="33"/>
  <c r="E308" i="33"/>
  <c r="D308" i="33"/>
  <c r="A313" i="32"/>
  <c r="H312" i="32"/>
  <c r="B312" i="32"/>
  <c r="C312" i="32" s="1"/>
  <c r="F308" i="31"/>
  <c r="E308" i="31"/>
  <c r="D308" i="31"/>
  <c r="G308" i="31"/>
  <c r="G311" i="32"/>
  <c r="F311" i="32"/>
  <c r="E311" i="32"/>
  <c r="D311" i="32"/>
  <c r="B309" i="33"/>
  <c r="C309" i="33" s="1"/>
  <c r="H309" i="33"/>
  <c r="A310" i="33"/>
  <c r="H309" i="31"/>
  <c r="B309" i="31"/>
  <c r="C309" i="31" s="1"/>
  <c r="A310" i="31"/>
  <c r="E250" i="7"/>
  <c r="D250" i="7"/>
  <c r="F250" i="7"/>
  <c r="G250" i="7"/>
  <c r="AD251" i="18"/>
  <c r="U254" i="18"/>
  <c r="S254" i="18"/>
  <c r="T254" i="18" s="1"/>
  <c r="R255" i="18"/>
  <c r="X253" i="18"/>
  <c r="W254" i="18"/>
  <c r="AK252" i="18"/>
  <c r="AJ253" i="18"/>
  <c r="BM253" i="18" s="1"/>
  <c r="A253" i="29"/>
  <c r="B252" i="29"/>
  <c r="C252" i="29" s="1"/>
  <c r="G251" i="29"/>
  <c r="F251" i="29"/>
  <c r="A254" i="28"/>
  <c r="B253" i="28"/>
  <c r="C253" i="28" s="1"/>
  <c r="G252" i="28"/>
  <c r="F252" i="28"/>
  <c r="A254" i="27"/>
  <c r="B253" i="27"/>
  <c r="C253" i="27" s="1"/>
  <c r="G252" i="27"/>
  <c r="F252" i="27"/>
  <c r="A256" i="18"/>
  <c r="B255" i="18"/>
  <c r="C255" i="18"/>
  <c r="A252" i="26"/>
  <c r="B251" i="26"/>
  <c r="C251" i="26" s="1"/>
  <c r="G250" i="26"/>
  <c r="F250" i="26"/>
  <c r="G250" i="19"/>
  <c r="F250" i="19"/>
  <c r="A252" i="19"/>
  <c r="B251" i="19"/>
  <c r="C251" i="19" s="1"/>
  <c r="G250" i="24"/>
  <c r="F250" i="24"/>
  <c r="A252" i="24"/>
  <c r="B251" i="24"/>
  <c r="C251" i="24" s="1"/>
  <c r="G250" i="16"/>
  <c r="F250" i="16"/>
  <c r="A252" i="16"/>
  <c r="B251" i="16"/>
  <c r="C251" i="16" s="1"/>
  <c r="G250" i="14"/>
  <c r="F250" i="14"/>
  <c r="A252" i="14"/>
  <c r="B251" i="14"/>
  <c r="C251" i="14" s="1"/>
  <c r="A253" i="15"/>
  <c r="B252" i="15"/>
  <c r="C252" i="15" s="1"/>
  <c r="F251" i="15"/>
  <c r="G251" i="15"/>
  <c r="A252" i="7"/>
  <c r="H252" i="7" s="1"/>
  <c r="B251" i="7"/>
  <c r="C251" i="7" s="1"/>
  <c r="AF247" i="18" l="1"/>
  <c r="AG247" i="18" s="1"/>
  <c r="AE250" i="18"/>
  <c r="AE251" i="18" s="1"/>
  <c r="AH246" i="18"/>
  <c r="F309" i="31"/>
  <c r="E309" i="31"/>
  <c r="D309" i="31"/>
  <c r="G309" i="31"/>
  <c r="G309" i="33"/>
  <c r="F309" i="33"/>
  <c r="D309" i="33"/>
  <c r="E309" i="33"/>
  <c r="A311" i="31"/>
  <c r="H310" i="31"/>
  <c r="B310" i="31"/>
  <c r="C310" i="31" s="1"/>
  <c r="H310" i="33"/>
  <c r="B310" i="33"/>
  <c r="C310" i="33" s="1"/>
  <c r="A311" i="33"/>
  <c r="G312" i="32"/>
  <c r="F312" i="32"/>
  <c r="E312" i="32"/>
  <c r="D312" i="32"/>
  <c r="A314" i="32"/>
  <c r="H313" i="32"/>
  <c r="B313" i="32"/>
  <c r="C313" i="32" s="1"/>
  <c r="G251" i="7"/>
  <c r="E251" i="7"/>
  <c r="F251" i="7"/>
  <c r="D251" i="7"/>
  <c r="AD252" i="18"/>
  <c r="R256" i="18"/>
  <c r="U255" i="18"/>
  <c r="S255" i="18"/>
  <c r="T255" i="18" s="1"/>
  <c r="Y253" i="18"/>
  <c r="Z253" i="18" s="1"/>
  <c r="AA253" i="18" s="1"/>
  <c r="AB253" i="18" s="1"/>
  <c r="AC253" i="18" s="1"/>
  <c r="AD253" i="18" s="1"/>
  <c r="AK253" i="18"/>
  <c r="AJ254" i="18"/>
  <c r="BM254" i="18" s="1"/>
  <c r="X254" i="18"/>
  <c r="W255" i="18"/>
  <c r="A254" i="29"/>
  <c r="B253" i="29"/>
  <c r="C253" i="29" s="1"/>
  <c r="G252" i="29"/>
  <c r="F252" i="29"/>
  <c r="A255" i="28"/>
  <c r="B254" i="28"/>
  <c r="C254" i="28" s="1"/>
  <c r="G253" i="28"/>
  <c r="F253" i="28"/>
  <c r="A255" i="27"/>
  <c r="B254" i="27"/>
  <c r="C254" i="27" s="1"/>
  <c r="G253" i="27"/>
  <c r="F253" i="27"/>
  <c r="C256" i="18"/>
  <c r="A257" i="18"/>
  <c r="B256" i="18"/>
  <c r="G251" i="26"/>
  <c r="F251" i="26"/>
  <c r="A253" i="26"/>
  <c r="B252" i="26"/>
  <c r="C252" i="26" s="1"/>
  <c r="G251" i="19"/>
  <c r="F251" i="19"/>
  <c r="A253" i="19"/>
  <c r="B252" i="19"/>
  <c r="C252" i="19" s="1"/>
  <c r="G251" i="24"/>
  <c r="F251" i="24"/>
  <c r="A253" i="24"/>
  <c r="B252" i="24"/>
  <c r="C252" i="24" s="1"/>
  <c r="G251" i="16"/>
  <c r="F251" i="16"/>
  <c r="A253" i="16"/>
  <c r="B252" i="16"/>
  <c r="C252" i="16" s="1"/>
  <c r="G251" i="14"/>
  <c r="F251" i="14"/>
  <c r="A253" i="14"/>
  <c r="B252" i="14"/>
  <c r="C252" i="14" s="1"/>
  <c r="G252" i="15"/>
  <c r="F252" i="15"/>
  <c r="A254" i="15"/>
  <c r="B253" i="15"/>
  <c r="C253" i="15" s="1"/>
  <c r="A253" i="7"/>
  <c r="H253" i="7" s="1"/>
  <c r="B252" i="7"/>
  <c r="C252" i="7" s="1"/>
  <c r="AE252" i="18" l="1"/>
  <c r="AE253" i="18" s="1"/>
  <c r="AH247" i="18"/>
  <c r="AF248" i="18"/>
  <c r="AG248" i="18" s="1"/>
  <c r="A312" i="33"/>
  <c r="H311" i="33"/>
  <c r="B311" i="33"/>
  <c r="C311" i="33" s="1"/>
  <c r="G310" i="33"/>
  <c r="F310" i="33"/>
  <c r="D310" i="33"/>
  <c r="E310" i="33"/>
  <c r="A315" i="32"/>
  <c r="H314" i="32"/>
  <c r="B314" i="32"/>
  <c r="C314" i="32" s="1"/>
  <c r="F310" i="31"/>
  <c r="E310" i="31"/>
  <c r="D310" i="31"/>
  <c r="G310" i="31"/>
  <c r="G313" i="32"/>
  <c r="F313" i="32"/>
  <c r="D313" i="32"/>
  <c r="E313" i="32"/>
  <c r="A312" i="31"/>
  <c r="H311" i="31"/>
  <c r="B311" i="31"/>
  <c r="C311" i="31" s="1"/>
  <c r="D252" i="7"/>
  <c r="E252" i="7"/>
  <c r="G252" i="7"/>
  <c r="F252" i="7"/>
  <c r="Y254" i="18"/>
  <c r="Z254" i="18" s="1"/>
  <c r="AA254" i="18" s="1"/>
  <c r="AB254" i="18" s="1"/>
  <c r="AC254" i="18" s="1"/>
  <c r="AD254" i="18" s="1"/>
  <c r="R257" i="18"/>
  <c r="U256" i="18"/>
  <c r="S256" i="18"/>
  <c r="T256" i="18" s="1"/>
  <c r="X255" i="18"/>
  <c r="W256" i="18"/>
  <c r="AK254" i="18"/>
  <c r="AJ255" i="18"/>
  <c r="BM255" i="18" s="1"/>
  <c r="A255" i="29"/>
  <c r="B254" i="29"/>
  <c r="C254" i="29" s="1"/>
  <c r="G253" i="29"/>
  <c r="F253" i="29"/>
  <c r="A256" i="28"/>
  <c r="B255" i="28"/>
  <c r="C255" i="28" s="1"/>
  <c r="G254" i="28"/>
  <c r="F254" i="28"/>
  <c r="A256" i="27"/>
  <c r="B255" i="27"/>
  <c r="C255" i="27" s="1"/>
  <c r="G254" i="27"/>
  <c r="F254" i="27"/>
  <c r="C257" i="18"/>
  <c r="A258" i="18"/>
  <c r="B257" i="18"/>
  <c r="A254" i="26"/>
  <c r="B253" i="26"/>
  <c r="C253" i="26" s="1"/>
  <c r="G252" i="26"/>
  <c r="F252" i="26"/>
  <c r="G252" i="19"/>
  <c r="F252" i="19"/>
  <c r="A254" i="19"/>
  <c r="B253" i="19"/>
  <c r="C253" i="19" s="1"/>
  <c r="G252" i="24"/>
  <c r="F252" i="24"/>
  <c r="A254" i="24"/>
  <c r="B253" i="24"/>
  <c r="C253" i="24" s="1"/>
  <c r="G252" i="16"/>
  <c r="F252" i="16"/>
  <c r="A254" i="16"/>
  <c r="B253" i="16"/>
  <c r="C253" i="16" s="1"/>
  <c r="G252" i="14"/>
  <c r="F252" i="14"/>
  <c r="A254" i="14"/>
  <c r="B253" i="14"/>
  <c r="C253" i="14" s="1"/>
  <c r="F253" i="15"/>
  <c r="G253" i="15"/>
  <c r="A255" i="15"/>
  <c r="B254" i="15"/>
  <c r="C254" i="15" s="1"/>
  <c r="A254" i="7"/>
  <c r="H254" i="7" s="1"/>
  <c r="B253" i="7"/>
  <c r="C253" i="7" s="1"/>
  <c r="AE254" i="18" l="1"/>
  <c r="AH248" i="18"/>
  <c r="AF249" i="18"/>
  <c r="AG249" i="18" s="1"/>
  <c r="A313" i="31"/>
  <c r="H312" i="31"/>
  <c r="B312" i="31"/>
  <c r="C312" i="31" s="1"/>
  <c r="G311" i="33"/>
  <c r="F311" i="33"/>
  <c r="E311" i="33"/>
  <c r="D311" i="33"/>
  <c r="A316" i="32"/>
  <c r="H315" i="32"/>
  <c r="B315" i="32"/>
  <c r="C315" i="32" s="1"/>
  <c r="G314" i="32"/>
  <c r="F314" i="32"/>
  <c r="E314" i="32"/>
  <c r="D314" i="32"/>
  <c r="F311" i="31"/>
  <c r="E311" i="31"/>
  <c r="D311" i="31"/>
  <c r="G311" i="31"/>
  <c r="A313" i="33"/>
  <c r="B312" i="33"/>
  <c r="C312" i="33" s="1"/>
  <c r="H312" i="33"/>
  <c r="E253" i="7"/>
  <c r="D253" i="7"/>
  <c r="F253" i="7"/>
  <c r="G253" i="7"/>
  <c r="Y255" i="18"/>
  <c r="Z255" i="18" s="1"/>
  <c r="AA255" i="18" s="1"/>
  <c r="AB255" i="18" s="1"/>
  <c r="AC255" i="18" s="1"/>
  <c r="AD255" i="18" s="1"/>
  <c r="AE255" i="18" s="1"/>
  <c r="R258" i="18"/>
  <c r="U257" i="18"/>
  <c r="S257" i="18"/>
  <c r="T257" i="18" s="1"/>
  <c r="AK255" i="18"/>
  <c r="AJ256" i="18"/>
  <c r="BM256" i="18" s="1"/>
  <c r="W257" i="18"/>
  <c r="X256" i="18"/>
  <c r="A256" i="29"/>
  <c r="B255" i="29"/>
  <c r="C255" i="29" s="1"/>
  <c r="G254" i="29"/>
  <c r="F254" i="29"/>
  <c r="A257" i="28"/>
  <c r="B256" i="28"/>
  <c r="C256" i="28" s="1"/>
  <c r="G255" i="28"/>
  <c r="F255" i="28"/>
  <c r="A257" i="27"/>
  <c r="B256" i="27"/>
  <c r="C256" i="27" s="1"/>
  <c r="G255" i="27"/>
  <c r="F255" i="27"/>
  <c r="A259" i="18"/>
  <c r="B258" i="18"/>
  <c r="C258" i="18"/>
  <c r="A255" i="26"/>
  <c r="B254" i="26"/>
  <c r="C254" i="26" s="1"/>
  <c r="G253" i="26"/>
  <c r="F253" i="26"/>
  <c r="G253" i="19"/>
  <c r="F253" i="19"/>
  <c r="A255" i="19"/>
  <c r="B254" i="19"/>
  <c r="C254" i="19" s="1"/>
  <c r="G253" i="24"/>
  <c r="F253" i="24"/>
  <c r="A255" i="24"/>
  <c r="B254" i="24"/>
  <c r="C254" i="24" s="1"/>
  <c r="G253" i="16"/>
  <c r="F253" i="16"/>
  <c r="A255" i="16"/>
  <c r="B254" i="16"/>
  <c r="C254" i="16" s="1"/>
  <c r="G253" i="14"/>
  <c r="F253" i="14"/>
  <c r="A255" i="14"/>
  <c r="B254" i="14"/>
  <c r="C254" i="14" s="1"/>
  <c r="A256" i="15"/>
  <c r="B255" i="15"/>
  <c r="C255" i="15" s="1"/>
  <c r="G254" i="15"/>
  <c r="F254" i="15"/>
  <c r="A255" i="7"/>
  <c r="H255" i="7" s="1"/>
  <c r="B254" i="7"/>
  <c r="C254" i="7" s="1"/>
  <c r="AH249" i="18" l="1"/>
  <c r="AF250" i="18"/>
  <c r="AG250" i="18" s="1"/>
  <c r="A317" i="32"/>
  <c r="H316" i="32"/>
  <c r="B316" i="32"/>
  <c r="C316" i="32" s="1"/>
  <c r="G312" i="33"/>
  <c r="F312" i="33"/>
  <c r="E312" i="33"/>
  <c r="D312" i="33"/>
  <c r="A314" i="33"/>
  <c r="H313" i="33"/>
  <c r="B313" i="33"/>
  <c r="C313" i="33" s="1"/>
  <c r="F312" i="31"/>
  <c r="E312" i="31"/>
  <c r="D312" i="31"/>
  <c r="G312" i="31"/>
  <c r="G315" i="32"/>
  <c r="F315" i="32"/>
  <c r="E315" i="32"/>
  <c r="D315" i="32"/>
  <c r="H313" i="31"/>
  <c r="B313" i="31"/>
  <c r="C313" i="31" s="1"/>
  <c r="A314" i="31"/>
  <c r="E254" i="7"/>
  <c r="D254" i="7"/>
  <c r="F254" i="7"/>
  <c r="G254" i="7"/>
  <c r="Y256" i="18"/>
  <c r="Z256" i="18" s="1"/>
  <c r="R259" i="18"/>
  <c r="U258" i="18"/>
  <c r="S258" i="18"/>
  <c r="T258" i="18" s="1"/>
  <c r="X257" i="18"/>
  <c r="W258" i="18"/>
  <c r="AJ257" i="18"/>
  <c r="BM257" i="18" s="1"/>
  <c r="AK256" i="18"/>
  <c r="A257" i="29"/>
  <c r="B256" i="29"/>
  <c r="C256" i="29" s="1"/>
  <c r="G255" i="29"/>
  <c r="F255" i="29"/>
  <c r="A258" i="28"/>
  <c r="B257" i="28"/>
  <c r="C257" i="28" s="1"/>
  <c r="G256" i="28"/>
  <c r="F256" i="28"/>
  <c r="A258" i="27"/>
  <c r="B257" i="27"/>
  <c r="C257" i="27" s="1"/>
  <c r="G256" i="27"/>
  <c r="F256" i="27"/>
  <c r="C259" i="18"/>
  <c r="A260" i="18"/>
  <c r="B259" i="18"/>
  <c r="G254" i="26"/>
  <c r="F254" i="26"/>
  <c r="A256" i="26"/>
  <c r="B255" i="26"/>
  <c r="C255" i="26" s="1"/>
  <c r="G254" i="19"/>
  <c r="F254" i="19"/>
  <c r="A256" i="19"/>
  <c r="B255" i="19"/>
  <c r="C255" i="19" s="1"/>
  <c r="G254" i="24"/>
  <c r="F254" i="24"/>
  <c r="A256" i="24"/>
  <c r="B255" i="24"/>
  <c r="C255" i="24" s="1"/>
  <c r="G254" i="16"/>
  <c r="F254" i="16"/>
  <c r="A256" i="16"/>
  <c r="B255" i="16"/>
  <c r="C255" i="16" s="1"/>
  <c r="G254" i="14"/>
  <c r="F254" i="14"/>
  <c r="A256" i="14"/>
  <c r="B255" i="14"/>
  <c r="C255" i="14" s="1"/>
  <c r="A257" i="15"/>
  <c r="B256" i="15"/>
  <c r="C256" i="15" s="1"/>
  <c r="F255" i="15"/>
  <c r="G255" i="15"/>
  <c r="A256" i="7"/>
  <c r="H256" i="7" s="1"/>
  <c r="B255" i="7"/>
  <c r="C255" i="7" s="1"/>
  <c r="AF251" i="18" l="1"/>
  <c r="AG251" i="18" s="1"/>
  <c r="AH250" i="18"/>
  <c r="A315" i="33"/>
  <c r="H314" i="33"/>
  <c r="B314" i="33"/>
  <c r="C314" i="33" s="1"/>
  <c r="A315" i="31"/>
  <c r="H314" i="31"/>
  <c r="B314" i="31"/>
  <c r="C314" i="31" s="1"/>
  <c r="G316" i="32"/>
  <c r="F316" i="32"/>
  <c r="E316" i="32"/>
  <c r="D316" i="32"/>
  <c r="F313" i="31"/>
  <c r="E313" i="31"/>
  <c r="D313" i="31"/>
  <c r="G313" i="31"/>
  <c r="G313" i="33"/>
  <c r="F313" i="33"/>
  <c r="D313" i="33"/>
  <c r="E313" i="33"/>
  <c r="A318" i="32"/>
  <c r="H317" i="32"/>
  <c r="B317" i="32"/>
  <c r="C317" i="32" s="1"/>
  <c r="G255" i="7"/>
  <c r="D255" i="7"/>
  <c r="F255" i="7"/>
  <c r="E255" i="7"/>
  <c r="Y257" i="18"/>
  <c r="Z257" i="18" s="1"/>
  <c r="AA257" i="18" s="1"/>
  <c r="AA256" i="18"/>
  <c r="AB256" i="18" s="1"/>
  <c r="AC256" i="18" s="1"/>
  <c r="AD256" i="18" s="1"/>
  <c r="AE256" i="18" s="1"/>
  <c r="U259" i="18"/>
  <c r="S259" i="18"/>
  <c r="T259" i="18" s="1"/>
  <c r="R260" i="18"/>
  <c r="AK257" i="18"/>
  <c r="AJ258" i="18"/>
  <c r="BM258" i="18" s="1"/>
  <c r="X258" i="18"/>
  <c r="W259" i="18"/>
  <c r="A258" i="29"/>
  <c r="B257" i="29"/>
  <c r="C257" i="29" s="1"/>
  <c r="G256" i="29"/>
  <c r="F256" i="29"/>
  <c r="A259" i="28"/>
  <c r="B258" i="28"/>
  <c r="G257" i="28"/>
  <c r="F257" i="28"/>
  <c r="A259" i="27"/>
  <c r="B258" i="27"/>
  <c r="G257" i="27"/>
  <c r="F257" i="27"/>
  <c r="A261" i="18"/>
  <c r="B260" i="18"/>
  <c r="C260" i="18"/>
  <c r="A257" i="26"/>
  <c r="B256" i="26"/>
  <c r="C256" i="26" s="1"/>
  <c r="G255" i="26"/>
  <c r="F255" i="26"/>
  <c r="G255" i="19"/>
  <c r="F255" i="19"/>
  <c r="A257" i="19"/>
  <c r="B256" i="19"/>
  <c r="C256" i="19" s="1"/>
  <c r="G255" i="24"/>
  <c r="F255" i="24"/>
  <c r="A257" i="24"/>
  <c r="B256" i="24"/>
  <c r="C256" i="24" s="1"/>
  <c r="G255" i="16"/>
  <c r="F255" i="16"/>
  <c r="A257" i="16"/>
  <c r="B256" i="16"/>
  <c r="C256" i="16" s="1"/>
  <c r="G255" i="14"/>
  <c r="F255" i="14"/>
  <c r="A257" i="14"/>
  <c r="B256" i="14"/>
  <c r="C256" i="14" s="1"/>
  <c r="A258" i="15"/>
  <c r="B257" i="15"/>
  <c r="C257" i="15" s="1"/>
  <c r="G256" i="15"/>
  <c r="F256" i="15"/>
  <c r="A257" i="7"/>
  <c r="H257" i="7" s="1"/>
  <c r="B256" i="7"/>
  <c r="C256" i="7" s="1"/>
  <c r="AH251" i="18" l="1"/>
  <c r="AF252" i="18"/>
  <c r="AG252" i="18" s="1"/>
  <c r="AB257" i="18"/>
  <c r="AC257" i="18" s="1"/>
  <c r="AD257" i="18" s="1"/>
  <c r="AE257" i="18" s="1"/>
  <c r="A316" i="31"/>
  <c r="B315" i="31"/>
  <c r="C315" i="31" s="1"/>
  <c r="H315" i="31"/>
  <c r="F314" i="31"/>
  <c r="E314" i="31"/>
  <c r="D314" i="31"/>
  <c r="G314" i="31"/>
  <c r="A319" i="32"/>
  <c r="H318" i="32"/>
  <c r="B318" i="32"/>
  <c r="C318" i="32" s="1"/>
  <c r="G314" i="33"/>
  <c r="F314" i="33"/>
  <c r="D314" i="33"/>
  <c r="E314" i="33"/>
  <c r="G317" i="32"/>
  <c r="F317" i="32"/>
  <c r="E317" i="32"/>
  <c r="D317" i="32"/>
  <c r="A316" i="33"/>
  <c r="B315" i="33"/>
  <c r="C315" i="33" s="1"/>
  <c r="H315" i="33"/>
  <c r="D256" i="7"/>
  <c r="E256" i="7"/>
  <c r="G256" i="7"/>
  <c r="F256" i="7"/>
  <c r="Y258" i="18"/>
  <c r="Z258" i="18" s="1"/>
  <c r="AA258" i="18" s="1"/>
  <c r="S260" i="18"/>
  <c r="T260" i="18" s="1"/>
  <c r="U260" i="18"/>
  <c r="R261" i="18"/>
  <c r="C258" i="28"/>
  <c r="G258" i="28" s="1"/>
  <c r="C258" i="27"/>
  <c r="G258" i="27" s="1"/>
  <c r="X259" i="18"/>
  <c r="W260" i="18"/>
  <c r="AJ259" i="18"/>
  <c r="BM259" i="18" s="1"/>
  <c r="AK258" i="18"/>
  <c r="A259" i="29"/>
  <c r="B258" i="29"/>
  <c r="G257" i="29"/>
  <c r="F257" i="29"/>
  <c r="A260" i="28"/>
  <c r="B259" i="28"/>
  <c r="C259" i="28" s="1"/>
  <c r="A260" i="27"/>
  <c r="B259" i="27"/>
  <c r="C259" i="27" s="1"/>
  <c r="A262" i="18"/>
  <c r="B261" i="18"/>
  <c r="C261" i="18"/>
  <c r="A258" i="26"/>
  <c r="B257" i="26"/>
  <c r="C257" i="26" s="1"/>
  <c r="G256" i="26"/>
  <c r="F256" i="26"/>
  <c r="G256" i="19"/>
  <c r="F256" i="19"/>
  <c r="A258" i="19"/>
  <c r="B257" i="19"/>
  <c r="C257" i="19" s="1"/>
  <c r="G256" i="24"/>
  <c r="F256" i="24"/>
  <c r="A258" i="24"/>
  <c r="B257" i="24"/>
  <c r="C257" i="24" s="1"/>
  <c r="G256" i="16"/>
  <c r="F256" i="16"/>
  <c r="A258" i="16"/>
  <c r="B257" i="16"/>
  <c r="C257" i="16" s="1"/>
  <c r="G256" i="14"/>
  <c r="F256" i="14"/>
  <c r="A258" i="14"/>
  <c r="B257" i="14"/>
  <c r="C257" i="14" s="1"/>
  <c r="F257" i="15"/>
  <c r="G257" i="15"/>
  <c r="A259" i="15"/>
  <c r="B258" i="15"/>
  <c r="A258" i="7"/>
  <c r="H258" i="7" s="1"/>
  <c r="B257" i="7"/>
  <c r="C257" i="7" s="1"/>
  <c r="AH252" i="18" l="1"/>
  <c r="AF253" i="18"/>
  <c r="AG253" i="18" s="1"/>
  <c r="A320" i="32"/>
  <c r="H319" i="32"/>
  <c r="B319" i="32"/>
  <c r="C319" i="32" s="1"/>
  <c r="G315" i="33"/>
  <c r="F315" i="33"/>
  <c r="D315" i="33"/>
  <c r="E315" i="33"/>
  <c r="A317" i="33"/>
  <c r="H316" i="33"/>
  <c r="B316" i="33"/>
  <c r="C316" i="33" s="1"/>
  <c r="G318" i="32"/>
  <c r="F318" i="32"/>
  <c r="E318" i="32"/>
  <c r="D318" i="32"/>
  <c r="F315" i="31"/>
  <c r="E315" i="31"/>
  <c r="D315" i="31"/>
  <c r="G315" i="31"/>
  <c r="A317" i="31"/>
  <c r="H316" i="31"/>
  <c r="B316" i="31"/>
  <c r="C316" i="31" s="1"/>
  <c r="Y259" i="18"/>
  <c r="Z259" i="18" s="1"/>
  <c r="AA259" i="18" s="1"/>
  <c r="D257" i="7"/>
  <c r="G257" i="7"/>
  <c r="E257" i="7"/>
  <c r="F257" i="7"/>
  <c r="AB258" i="18"/>
  <c r="AC258" i="18" s="1"/>
  <c r="AD258" i="18" s="1"/>
  <c r="AE258" i="18" s="1"/>
  <c r="U261" i="18"/>
  <c r="S261" i="18"/>
  <c r="T261" i="18" s="1"/>
  <c r="R262" i="18"/>
  <c r="F258" i="27"/>
  <c r="F258" i="28"/>
  <c r="C258" i="15"/>
  <c r="G258" i="15" s="1"/>
  <c r="C258" i="29"/>
  <c r="G258" i="29" s="1"/>
  <c r="AK259" i="18"/>
  <c r="AJ260" i="18"/>
  <c r="BM260" i="18" s="1"/>
  <c r="W261" i="18"/>
  <c r="X260" i="18"/>
  <c r="A260" i="29"/>
  <c r="B259" i="29"/>
  <c r="C259" i="29" s="1"/>
  <c r="A261" i="28"/>
  <c r="B260" i="28"/>
  <c r="C260" i="28" s="1"/>
  <c r="G259" i="28"/>
  <c r="F259" i="28"/>
  <c r="A261" i="27"/>
  <c r="B260" i="27"/>
  <c r="C260" i="27" s="1"/>
  <c r="G259" i="27"/>
  <c r="F259" i="27"/>
  <c r="A263" i="18"/>
  <c r="B262" i="18"/>
  <c r="C262" i="18"/>
  <c r="G257" i="26"/>
  <c r="F257" i="26"/>
  <c r="A259" i="26"/>
  <c r="B258" i="26"/>
  <c r="G257" i="19"/>
  <c r="F257" i="19"/>
  <c r="A259" i="19"/>
  <c r="B258" i="19"/>
  <c r="G257" i="24"/>
  <c r="F257" i="24"/>
  <c r="A259" i="24"/>
  <c r="B258" i="24"/>
  <c r="G257" i="16"/>
  <c r="F257" i="16"/>
  <c r="A259" i="16"/>
  <c r="B258" i="16"/>
  <c r="G257" i="14"/>
  <c r="F257" i="14"/>
  <c r="A259" i="14"/>
  <c r="B258" i="14"/>
  <c r="A260" i="15"/>
  <c r="B259" i="15"/>
  <c r="C259" i="15" s="1"/>
  <c r="A259" i="7"/>
  <c r="H259" i="7" s="1"/>
  <c r="B258" i="7"/>
  <c r="C258" i="7" s="1"/>
  <c r="AH253" i="18" l="1"/>
  <c r="AF254" i="18"/>
  <c r="AG254" i="18" s="1"/>
  <c r="Y260" i="18"/>
  <c r="Z260" i="18" s="1"/>
  <c r="AA260" i="18" s="1"/>
  <c r="A318" i="33"/>
  <c r="H317" i="33"/>
  <c r="B317" i="33"/>
  <c r="C317" i="33" s="1"/>
  <c r="H317" i="31"/>
  <c r="B317" i="31"/>
  <c r="C317" i="31" s="1"/>
  <c r="A318" i="31"/>
  <c r="G319" i="32"/>
  <c r="F319" i="32"/>
  <c r="E319" i="32"/>
  <c r="D319" i="32"/>
  <c r="G316" i="33"/>
  <c r="F316" i="33"/>
  <c r="E316" i="33"/>
  <c r="D316" i="33"/>
  <c r="F316" i="31"/>
  <c r="E316" i="31"/>
  <c r="D316" i="31"/>
  <c r="G316" i="31"/>
  <c r="A321" i="32"/>
  <c r="H320" i="32"/>
  <c r="B320" i="32"/>
  <c r="C320" i="32" s="1"/>
  <c r="E258" i="7"/>
  <c r="F258" i="7"/>
  <c r="G258" i="7"/>
  <c r="D258" i="7"/>
  <c r="F258" i="15"/>
  <c r="AB259" i="18"/>
  <c r="AC259" i="18" s="1"/>
  <c r="AD259" i="18" s="1"/>
  <c r="AE259" i="18" s="1"/>
  <c r="S262" i="18"/>
  <c r="T262" i="18" s="1"/>
  <c r="R263" i="18"/>
  <c r="U262" i="18"/>
  <c r="F258" i="29"/>
  <c r="C258" i="19"/>
  <c r="G258" i="19" s="1"/>
  <c r="C258" i="16"/>
  <c r="F258" i="16" s="1"/>
  <c r="C258" i="14"/>
  <c r="F258" i="14" s="1"/>
  <c r="X261" i="18"/>
  <c r="Y261" i="18" s="1"/>
  <c r="W262" i="18"/>
  <c r="AK260" i="18"/>
  <c r="AJ261" i="18"/>
  <c r="BM261" i="18" s="1"/>
  <c r="A261" i="29"/>
  <c r="B260" i="29"/>
  <c r="C260" i="29" s="1"/>
  <c r="G259" i="29"/>
  <c r="F259" i="29"/>
  <c r="G260" i="28"/>
  <c r="F260" i="28"/>
  <c r="A262" i="28"/>
  <c r="B261" i="28"/>
  <c r="C261" i="28" s="1"/>
  <c r="A262" i="27"/>
  <c r="B261" i="27"/>
  <c r="C261" i="27" s="1"/>
  <c r="G260" i="27"/>
  <c r="F260" i="27"/>
  <c r="C258" i="24"/>
  <c r="C258" i="26"/>
  <c r="G258" i="26" s="1"/>
  <c r="A264" i="18"/>
  <c r="B263" i="18"/>
  <c r="C263" i="18"/>
  <c r="A260" i="26"/>
  <c r="B259" i="26"/>
  <c r="C259" i="26" s="1"/>
  <c r="A260" i="19"/>
  <c r="B259" i="19"/>
  <c r="C259" i="19" s="1"/>
  <c r="A260" i="24"/>
  <c r="B259" i="24"/>
  <c r="C259" i="24" s="1"/>
  <c r="A260" i="16"/>
  <c r="B259" i="16"/>
  <c r="C259" i="16" s="1"/>
  <c r="A260" i="14"/>
  <c r="B259" i="14"/>
  <c r="C259" i="14" s="1"/>
  <c r="A261" i="15"/>
  <c r="B260" i="15"/>
  <c r="C260" i="15" s="1"/>
  <c r="F259" i="15"/>
  <c r="G259" i="15"/>
  <c r="A260" i="7"/>
  <c r="H260" i="7" s="1"/>
  <c r="B259" i="7"/>
  <c r="C259" i="7" s="1"/>
  <c r="AH254" i="18" l="1"/>
  <c r="AF255" i="18"/>
  <c r="AG255" i="18" s="1"/>
  <c r="Z261" i="18"/>
  <c r="AA261" i="18" s="1"/>
  <c r="A319" i="31"/>
  <c r="H318" i="31"/>
  <c r="B318" i="31"/>
  <c r="C318" i="31" s="1"/>
  <c r="F317" i="31"/>
  <c r="E317" i="31"/>
  <c r="D317" i="31"/>
  <c r="G317" i="31"/>
  <c r="A322" i="32"/>
  <c r="H321" i="32"/>
  <c r="B321" i="32"/>
  <c r="C321" i="32" s="1"/>
  <c r="G317" i="33"/>
  <c r="F317" i="33"/>
  <c r="D317" i="33"/>
  <c r="E317" i="33"/>
  <c r="G320" i="32"/>
  <c r="F320" i="32"/>
  <c r="E320" i="32"/>
  <c r="D320" i="32"/>
  <c r="A319" i="33"/>
  <c r="H318" i="33"/>
  <c r="B318" i="33"/>
  <c r="C318" i="33" s="1"/>
  <c r="G259" i="7"/>
  <c r="F259" i="7"/>
  <c r="D259" i="7"/>
  <c r="E259" i="7"/>
  <c r="G258" i="16"/>
  <c r="F258" i="19"/>
  <c r="AB260" i="18"/>
  <c r="AC260" i="18" s="1"/>
  <c r="AD260" i="18" s="1"/>
  <c r="G258" i="14"/>
  <c r="R264" i="18"/>
  <c r="U263" i="18"/>
  <c r="S263" i="18"/>
  <c r="T263" i="18" s="1"/>
  <c r="G258" i="24"/>
  <c r="F258" i="24"/>
  <c r="F258" i="26"/>
  <c r="AK261" i="18"/>
  <c r="AJ262" i="18"/>
  <c r="BM262" i="18" s="1"/>
  <c r="X262" i="18"/>
  <c r="Y262" i="18" s="1"/>
  <c r="Z262" i="18" s="1"/>
  <c r="W263" i="18"/>
  <c r="A262" i="29"/>
  <c r="B261" i="29"/>
  <c r="C261" i="29" s="1"/>
  <c r="G260" i="29"/>
  <c r="F260" i="29"/>
  <c r="A263" i="28"/>
  <c r="B262" i="28"/>
  <c r="C262" i="28" s="1"/>
  <c r="G261" i="28"/>
  <c r="F261" i="28"/>
  <c r="A263" i="27"/>
  <c r="B262" i="27"/>
  <c r="C262" i="27" s="1"/>
  <c r="G261" i="27"/>
  <c r="F261" i="27"/>
  <c r="A265" i="18"/>
  <c r="B264" i="18"/>
  <c r="C264" i="18"/>
  <c r="A261" i="26"/>
  <c r="B260" i="26"/>
  <c r="C260" i="26" s="1"/>
  <c r="G259" i="26"/>
  <c r="F259" i="26"/>
  <c r="G259" i="19"/>
  <c r="F259" i="19"/>
  <c r="A261" i="19"/>
  <c r="B260" i="19"/>
  <c r="C260" i="19" s="1"/>
  <c r="G259" i="24"/>
  <c r="F259" i="24"/>
  <c r="A261" i="24"/>
  <c r="B260" i="24"/>
  <c r="C260" i="24" s="1"/>
  <c r="G259" i="16"/>
  <c r="F259" i="16"/>
  <c r="A261" i="16"/>
  <c r="B260" i="16"/>
  <c r="C260" i="16" s="1"/>
  <c r="G259" i="14"/>
  <c r="F259" i="14"/>
  <c r="A261" i="14"/>
  <c r="B260" i="14"/>
  <c r="C260" i="14" s="1"/>
  <c r="G260" i="15"/>
  <c r="F260" i="15"/>
  <c r="A262" i="15"/>
  <c r="B261" i="15"/>
  <c r="C261" i="15" s="1"/>
  <c r="A261" i="7"/>
  <c r="H261" i="7" s="1"/>
  <c r="B260" i="7"/>
  <c r="C260" i="7" s="1"/>
  <c r="AH255" i="18" l="1"/>
  <c r="AF256" i="18"/>
  <c r="AG256" i="18" s="1"/>
  <c r="A323" i="32"/>
  <c r="H322" i="32"/>
  <c r="B322" i="32"/>
  <c r="C322" i="32" s="1"/>
  <c r="A320" i="33"/>
  <c r="H319" i="33"/>
  <c r="B319" i="33"/>
  <c r="C319" i="33" s="1"/>
  <c r="F318" i="31"/>
  <c r="E318" i="31"/>
  <c r="D318" i="31"/>
  <c r="G318" i="31"/>
  <c r="G318" i="33"/>
  <c r="F318" i="33"/>
  <c r="E318" i="33"/>
  <c r="D318" i="33"/>
  <c r="G321" i="32"/>
  <c r="F321" i="32"/>
  <c r="E321" i="32"/>
  <c r="D321" i="32"/>
  <c r="A320" i="31"/>
  <c r="H319" i="31"/>
  <c r="B319" i="31"/>
  <c r="C319" i="31" s="1"/>
  <c r="F260" i="7"/>
  <c r="E260" i="7"/>
  <c r="D260" i="7"/>
  <c r="G260" i="7"/>
  <c r="AB261" i="18"/>
  <c r="AC261" i="18" s="1"/>
  <c r="AD261" i="18" s="1"/>
  <c r="AE260" i="18"/>
  <c r="AA262" i="18"/>
  <c r="S264" i="18"/>
  <c r="T264" i="18" s="1"/>
  <c r="R265" i="18"/>
  <c r="U264" i="18"/>
  <c r="X263" i="18"/>
  <c r="Y263" i="18" s="1"/>
  <c r="Z263" i="18" s="1"/>
  <c r="W264" i="18"/>
  <c r="AJ263" i="18"/>
  <c r="BM263" i="18" s="1"/>
  <c r="AK262" i="18"/>
  <c r="A263" i="29"/>
  <c r="B262" i="29"/>
  <c r="C262" i="29" s="1"/>
  <c r="G261" i="29"/>
  <c r="F261" i="29"/>
  <c r="G262" i="28"/>
  <c r="F262" i="28"/>
  <c r="A264" i="28"/>
  <c r="B263" i="28"/>
  <c r="C263" i="28" s="1"/>
  <c r="A264" i="27"/>
  <c r="B263" i="27"/>
  <c r="C263" i="27" s="1"/>
  <c r="G262" i="27"/>
  <c r="F262" i="27"/>
  <c r="A266" i="18"/>
  <c r="B265" i="18"/>
  <c r="C265" i="18"/>
  <c r="G260" i="26"/>
  <c r="F260" i="26"/>
  <c r="A262" i="26"/>
  <c r="B261" i="26"/>
  <c r="C261" i="26" s="1"/>
  <c r="G260" i="19"/>
  <c r="F260" i="19"/>
  <c r="A262" i="19"/>
  <c r="B261" i="19"/>
  <c r="C261" i="19" s="1"/>
  <c r="G260" i="24"/>
  <c r="F260" i="24"/>
  <c r="A262" i="24"/>
  <c r="B261" i="24"/>
  <c r="C261" i="24" s="1"/>
  <c r="G260" i="16"/>
  <c r="F260" i="16"/>
  <c r="A262" i="16"/>
  <c r="B261" i="16"/>
  <c r="C261" i="16" s="1"/>
  <c r="G260" i="14"/>
  <c r="F260" i="14"/>
  <c r="A262" i="14"/>
  <c r="B261" i="14"/>
  <c r="C261" i="14" s="1"/>
  <c r="A263" i="15"/>
  <c r="B262" i="15"/>
  <c r="C262" i="15" s="1"/>
  <c r="F261" i="15"/>
  <c r="G261" i="15"/>
  <c r="A262" i="7"/>
  <c r="H262" i="7" s="1"/>
  <c r="B261" i="7"/>
  <c r="C261" i="7" s="1"/>
  <c r="AH256" i="18" l="1"/>
  <c r="AF257" i="18"/>
  <c r="AG257" i="18" s="1"/>
  <c r="AH257" i="18" s="1"/>
  <c r="F319" i="31"/>
  <c r="E319" i="31"/>
  <c r="D319" i="31"/>
  <c r="G319" i="31"/>
  <c r="A321" i="31"/>
  <c r="H320" i="31"/>
  <c r="B320" i="31"/>
  <c r="C320" i="31" s="1"/>
  <c r="G322" i="32"/>
  <c r="F322" i="32"/>
  <c r="E322" i="32"/>
  <c r="D322" i="32"/>
  <c r="G319" i="33"/>
  <c r="F319" i="33"/>
  <c r="E319" i="33"/>
  <c r="D319" i="33"/>
  <c r="A321" i="33"/>
  <c r="H320" i="33"/>
  <c r="B320" i="33"/>
  <c r="C320" i="33" s="1"/>
  <c r="A324" i="32"/>
  <c r="H323" i="32"/>
  <c r="B323" i="32"/>
  <c r="C323" i="32" s="1"/>
  <c r="G261" i="7"/>
  <c r="F261" i="7"/>
  <c r="D261" i="7"/>
  <c r="E261" i="7"/>
  <c r="AA263" i="18"/>
  <c r="AB262" i="18"/>
  <c r="AC262" i="18" s="1"/>
  <c r="AD262" i="18" s="1"/>
  <c r="AE261" i="18"/>
  <c r="U265" i="18"/>
  <c r="S265" i="18"/>
  <c r="T265" i="18" s="1"/>
  <c r="R266" i="18"/>
  <c r="AJ264" i="18"/>
  <c r="BM264" i="18" s="1"/>
  <c r="AK263" i="18"/>
  <c r="X264" i="18"/>
  <c r="Y264" i="18" s="1"/>
  <c r="Z264" i="18" s="1"/>
  <c r="AA264" i="18" s="1"/>
  <c r="W265" i="18"/>
  <c r="A264" i="29"/>
  <c r="B263" i="29"/>
  <c r="C263" i="29" s="1"/>
  <c r="G262" i="29"/>
  <c r="F262" i="29"/>
  <c r="A265" i="28"/>
  <c r="B264" i="28"/>
  <c r="C264" i="28" s="1"/>
  <c r="G263" i="28"/>
  <c r="F263" i="28"/>
  <c r="A265" i="27"/>
  <c r="B264" i="27"/>
  <c r="C264" i="27" s="1"/>
  <c r="G263" i="27"/>
  <c r="F263" i="27"/>
  <c r="A267" i="18"/>
  <c r="B266" i="18"/>
  <c r="C266" i="18"/>
  <c r="A263" i="26"/>
  <c r="B262" i="26"/>
  <c r="C262" i="26" s="1"/>
  <c r="G261" i="26"/>
  <c r="F261" i="26"/>
  <c r="G261" i="19"/>
  <c r="F261" i="19"/>
  <c r="A263" i="19"/>
  <c r="B262" i="19"/>
  <c r="C262" i="19" s="1"/>
  <c r="G261" i="24"/>
  <c r="F261" i="24"/>
  <c r="A263" i="24"/>
  <c r="B262" i="24"/>
  <c r="C262" i="24" s="1"/>
  <c r="G261" i="16"/>
  <c r="F261" i="16"/>
  <c r="A263" i="16"/>
  <c r="B262" i="16"/>
  <c r="C262" i="16" s="1"/>
  <c r="G261" i="14"/>
  <c r="F261" i="14"/>
  <c r="A263" i="14"/>
  <c r="B262" i="14"/>
  <c r="C262" i="14" s="1"/>
  <c r="G262" i="15"/>
  <c r="F262" i="15"/>
  <c r="A264" i="15"/>
  <c r="B263" i="15"/>
  <c r="C263" i="15" s="1"/>
  <c r="A263" i="7"/>
  <c r="H263" i="7" s="1"/>
  <c r="B262" i="7"/>
  <c r="C262" i="7" s="1"/>
  <c r="AF258" i="18" l="1"/>
  <c r="AG258" i="18" s="1"/>
  <c r="AH258" i="18" s="1"/>
  <c r="A322" i="33"/>
  <c r="H321" i="33"/>
  <c r="B321" i="33"/>
  <c r="C321" i="33" s="1"/>
  <c r="F320" i="31"/>
  <c r="E320" i="31"/>
  <c r="D320" i="31"/>
  <c r="G320" i="31"/>
  <c r="H321" i="31"/>
  <c r="B321" i="31"/>
  <c r="C321" i="31" s="1"/>
  <c r="A322" i="31"/>
  <c r="A325" i="32"/>
  <c r="H324" i="32"/>
  <c r="B324" i="32"/>
  <c r="C324" i="32" s="1"/>
  <c r="G320" i="33"/>
  <c r="F320" i="33"/>
  <c r="E320" i="33"/>
  <c r="D320" i="33"/>
  <c r="G323" i="32"/>
  <c r="F323" i="32"/>
  <c r="E323" i="32"/>
  <c r="D323" i="32"/>
  <c r="E262" i="7"/>
  <c r="F262" i="7"/>
  <c r="D262" i="7"/>
  <c r="G262" i="7"/>
  <c r="AB263" i="18"/>
  <c r="AC263" i="18" s="1"/>
  <c r="AE262" i="18"/>
  <c r="R267" i="18"/>
  <c r="S266" i="18"/>
  <c r="T266" i="18" s="1"/>
  <c r="U266" i="18"/>
  <c r="AK264" i="18"/>
  <c r="AJ265" i="18"/>
  <c r="BM265" i="18" s="1"/>
  <c r="W266" i="18"/>
  <c r="X265" i="18"/>
  <c r="Y265" i="18" s="1"/>
  <c r="Z265" i="18" s="1"/>
  <c r="AA265" i="18" s="1"/>
  <c r="A265" i="29"/>
  <c r="B264" i="29"/>
  <c r="C264" i="29" s="1"/>
  <c r="G263" i="29"/>
  <c r="F263" i="29"/>
  <c r="A266" i="28"/>
  <c r="B265" i="28"/>
  <c r="C265" i="28" s="1"/>
  <c r="G264" i="28"/>
  <c r="F264" i="28"/>
  <c r="A266" i="27"/>
  <c r="B265" i="27"/>
  <c r="C265" i="27" s="1"/>
  <c r="G264" i="27"/>
  <c r="F264" i="27"/>
  <c r="B267" i="18"/>
  <c r="A268" i="18"/>
  <c r="C267" i="18"/>
  <c r="A264" i="26"/>
  <c r="B263" i="26"/>
  <c r="C263" i="26" s="1"/>
  <c r="G262" i="26"/>
  <c r="F262" i="26"/>
  <c r="G262" i="19"/>
  <c r="F262" i="19"/>
  <c r="A264" i="19"/>
  <c r="B263" i="19"/>
  <c r="C263" i="19" s="1"/>
  <c r="G262" i="24"/>
  <c r="F262" i="24"/>
  <c r="A264" i="24"/>
  <c r="B263" i="24"/>
  <c r="C263" i="24" s="1"/>
  <c r="G262" i="16"/>
  <c r="F262" i="16"/>
  <c r="A264" i="16"/>
  <c r="B263" i="16"/>
  <c r="C263" i="16" s="1"/>
  <c r="G262" i="14"/>
  <c r="F262" i="14"/>
  <c r="A264" i="14"/>
  <c r="B263" i="14"/>
  <c r="C263" i="14" s="1"/>
  <c r="A265" i="15"/>
  <c r="B264" i="15"/>
  <c r="C264" i="15" s="1"/>
  <c r="F263" i="15"/>
  <c r="G263" i="15"/>
  <c r="A264" i="7"/>
  <c r="H264" i="7" s="1"/>
  <c r="B263" i="7"/>
  <c r="C263" i="7" s="1"/>
  <c r="AF259" i="18" l="1"/>
  <c r="AG259" i="18" s="1"/>
  <c r="AH259" i="18" s="1"/>
  <c r="G324" i="32"/>
  <c r="F324" i="32"/>
  <c r="E324" i="32"/>
  <c r="D324" i="32"/>
  <c r="A326" i="32"/>
  <c r="H325" i="32"/>
  <c r="B325" i="32"/>
  <c r="C325" i="32" s="1"/>
  <c r="G321" i="33"/>
  <c r="F321" i="33"/>
  <c r="E321" i="33"/>
  <c r="D321" i="33"/>
  <c r="A323" i="31"/>
  <c r="H322" i="31"/>
  <c r="B322" i="31"/>
  <c r="C322" i="31" s="1"/>
  <c r="F321" i="31"/>
  <c r="E321" i="31"/>
  <c r="D321" i="31"/>
  <c r="G321" i="31"/>
  <c r="A323" i="33"/>
  <c r="H322" i="33"/>
  <c r="B322" i="33"/>
  <c r="C322" i="33" s="1"/>
  <c r="D263" i="7"/>
  <c r="G263" i="7"/>
  <c r="E263" i="7"/>
  <c r="F263" i="7"/>
  <c r="AB264" i="18"/>
  <c r="AC264" i="18" s="1"/>
  <c r="AD263" i="18"/>
  <c r="AE263" i="18" s="1"/>
  <c r="R268" i="18"/>
  <c r="U267" i="18"/>
  <c r="S267" i="18"/>
  <c r="T267" i="18" s="1"/>
  <c r="W267" i="18"/>
  <c r="X266" i="18"/>
  <c r="Y266" i="18" s="1"/>
  <c r="Z266" i="18" s="1"/>
  <c r="AA266" i="18" s="1"/>
  <c r="AK265" i="18"/>
  <c r="AJ266" i="18"/>
  <c r="BM266" i="18" s="1"/>
  <c r="A266" i="29"/>
  <c r="B265" i="29"/>
  <c r="C265" i="29" s="1"/>
  <c r="G264" i="29"/>
  <c r="F264" i="29"/>
  <c r="A267" i="28"/>
  <c r="B266" i="28"/>
  <c r="C266" i="28" s="1"/>
  <c r="G265" i="28"/>
  <c r="F265" i="28"/>
  <c r="A267" i="27"/>
  <c r="B266" i="27"/>
  <c r="C266" i="27" s="1"/>
  <c r="G265" i="27"/>
  <c r="F265" i="27"/>
  <c r="A269" i="18"/>
  <c r="B268" i="18"/>
  <c r="C268" i="18"/>
  <c r="G263" i="26"/>
  <c r="F263" i="26"/>
  <c r="A265" i="26"/>
  <c r="B264" i="26"/>
  <c r="C264" i="26" s="1"/>
  <c r="G263" i="19"/>
  <c r="F263" i="19"/>
  <c r="A265" i="19"/>
  <c r="B264" i="19"/>
  <c r="C264" i="19" s="1"/>
  <c r="G263" i="24"/>
  <c r="F263" i="24"/>
  <c r="A265" i="24"/>
  <c r="B264" i="24"/>
  <c r="C264" i="24" s="1"/>
  <c r="G263" i="16"/>
  <c r="F263" i="16"/>
  <c r="A265" i="16"/>
  <c r="B264" i="16"/>
  <c r="C264" i="16" s="1"/>
  <c r="G263" i="14"/>
  <c r="F263" i="14"/>
  <c r="A265" i="14"/>
  <c r="B264" i="14"/>
  <c r="C264" i="14" s="1"/>
  <c r="A266" i="15"/>
  <c r="B265" i="15"/>
  <c r="C265" i="15" s="1"/>
  <c r="G264" i="15"/>
  <c r="F264" i="15"/>
  <c r="A265" i="7"/>
  <c r="H265" i="7" s="1"/>
  <c r="B264" i="7"/>
  <c r="C264" i="7" s="1"/>
  <c r="AF260" i="18" l="1"/>
  <c r="AG260" i="18" s="1"/>
  <c r="AH260" i="18" s="1"/>
  <c r="F322" i="31"/>
  <c r="E322" i="31"/>
  <c r="D322" i="31"/>
  <c r="G322" i="31"/>
  <c r="A327" i="32"/>
  <c r="H326" i="32"/>
  <c r="B326" i="32"/>
  <c r="C326" i="32" s="1"/>
  <c r="A324" i="31"/>
  <c r="H323" i="31"/>
  <c r="B323" i="31"/>
  <c r="C323" i="31" s="1"/>
  <c r="G325" i="32"/>
  <c r="F325" i="32"/>
  <c r="E325" i="32"/>
  <c r="D325" i="32"/>
  <c r="A324" i="33"/>
  <c r="H323" i="33"/>
  <c r="B323" i="33"/>
  <c r="C323" i="33" s="1"/>
  <c r="G322" i="33"/>
  <c r="F322" i="33"/>
  <c r="E322" i="33"/>
  <c r="D322" i="33"/>
  <c r="D264" i="7"/>
  <c r="E264" i="7"/>
  <c r="F264" i="7"/>
  <c r="G264" i="7"/>
  <c r="AD264" i="18"/>
  <c r="AE264" i="18" s="1"/>
  <c r="AB265" i="18"/>
  <c r="AC265" i="18" s="1"/>
  <c r="AD265" i="18" s="1"/>
  <c r="U268" i="18"/>
  <c r="S268" i="18"/>
  <c r="T268" i="18" s="1"/>
  <c r="R269" i="18"/>
  <c r="AK266" i="18"/>
  <c r="AJ267" i="18"/>
  <c r="BM267" i="18" s="1"/>
  <c r="X267" i="18"/>
  <c r="Y267" i="18" s="1"/>
  <c r="Z267" i="18" s="1"/>
  <c r="AA267" i="18" s="1"/>
  <c r="W268" i="18"/>
  <c r="A267" i="29"/>
  <c r="B266" i="29"/>
  <c r="C266" i="29" s="1"/>
  <c r="G265" i="29"/>
  <c r="F265" i="29"/>
  <c r="A268" i="28"/>
  <c r="B267" i="28"/>
  <c r="G266" i="28"/>
  <c r="F266" i="28"/>
  <c r="A268" i="27"/>
  <c r="B267" i="27"/>
  <c r="G266" i="27"/>
  <c r="F266" i="27"/>
  <c r="A270" i="18"/>
  <c r="B269" i="18"/>
  <c r="C269" i="18"/>
  <c r="A266" i="26"/>
  <c r="B265" i="26"/>
  <c r="C265" i="26" s="1"/>
  <c r="G264" i="26"/>
  <c r="F264" i="26"/>
  <c r="G264" i="19"/>
  <c r="F264" i="19"/>
  <c r="A266" i="19"/>
  <c r="B265" i="19"/>
  <c r="C265" i="19" s="1"/>
  <c r="G264" i="24"/>
  <c r="F264" i="24"/>
  <c r="A266" i="24"/>
  <c r="B265" i="24"/>
  <c r="C265" i="24" s="1"/>
  <c r="G264" i="16"/>
  <c r="F264" i="16"/>
  <c r="A266" i="16"/>
  <c r="B265" i="16"/>
  <c r="C265" i="16" s="1"/>
  <c r="G264" i="14"/>
  <c r="F264" i="14"/>
  <c r="A266" i="14"/>
  <c r="B265" i="14"/>
  <c r="C265" i="14" s="1"/>
  <c r="F265" i="15"/>
  <c r="G265" i="15"/>
  <c r="A267" i="15"/>
  <c r="B266" i="15"/>
  <c r="C266" i="15" s="1"/>
  <c r="A266" i="7"/>
  <c r="H266" i="7" s="1"/>
  <c r="B265" i="7"/>
  <c r="C265" i="7" s="1"/>
  <c r="AF261" i="18" l="1"/>
  <c r="AG261" i="18" s="1"/>
  <c r="AH261" i="18" s="1"/>
  <c r="A325" i="31"/>
  <c r="H324" i="31"/>
  <c r="B324" i="31"/>
  <c r="C324" i="31" s="1"/>
  <c r="A328" i="32"/>
  <c r="H327" i="32"/>
  <c r="B327" i="32"/>
  <c r="C327" i="32" s="1"/>
  <c r="G326" i="32"/>
  <c r="F326" i="32"/>
  <c r="E326" i="32"/>
  <c r="D326" i="32"/>
  <c r="A325" i="33"/>
  <c r="H324" i="33"/>
  <c r="B324" i="33"/>
  <c r="C324" i="33" s="1"/>
  <c r="F323" i="31"/>
  <c r="E323" i="31"/>
  <c r="D323" i="31"/>
  <c r="G323" i="31"/>
  <c r="G323" i="33"/>
  <c r="F323" i="33"/>
  <c r="E323" i="33"/>
  <c r="D323" i="33"/>
  <c r="G265" i="7"/>
  <c r="D265" i="7"/>
  <c r="E265" i="7"/>
  <c r="F265" i="7"/>
  <c r="AB266" i="18"/>
  <c r="AC266" i="18" s="1"/>
  <c r="AD266" i="18" s="1"/>
  <c r="AE265" i="18"/>
  <c r="R270" i="18"/>
  <c r="U269" i="18"/>
  <c r="S269" i="18"/>
  <c r="T269" i="18" s="1"/>
  <c r="C267" i="28"/>
  <c r="F267" i="28" s="1"/>
  <c r="C267" i="27"/>
  <c r="F267" i="27" s="1"/>
  <c r="X268" i="18"/>
  <c r="Y268" i="18" s="1"/>
  <c r="Z268" i="18" s="1"/>
  <c r="W269" i="18"/>
  <c r="AJ268" i="18"/>
  <c r="BM268" i="18" s="1"/>
  <c r="AK267" i="18"/>
  <c r="A268" i="29"/>
  <c r="B267" i="29"/>
  <c r="G266" i="29"/>
  <c r="F266" i="29"/>
  <c r="A269" i="28"/>
  <c r="B268" i="28"/>
  <c r="C268" i="28" s="1"/>
  <c r="A269" i="27"/>
  <c r="B268" i="27"/>
  <c r="C268" i="27" s="1"/>
  <c r="A271" i="18"/>
  <c r="B270" i="18"/>
  <c r="C270" i="18"/>
  <c r="G265" i="26"/>
  <c r="F265" i="26"/>
  <c r="A267" i="26"/>
  <c r="B266" i="26"/>
  <c r="C266" i="26" s="1"/>
  <c r="G265" i="19"/>
  <c r="F265" i="19"/>
  <c r="A267" i="19"/>
  <c r="B266" i="19"/>
  <c r="C266" i="19" s="1"/>
  <c r="G265" i="24"/>
  <c r="F265" i="24"/>
  <c r="A267" i="24"/>
  <c r="B266" i="24"/>
  <c r="C266" i="24" s="1"/>
  <c r="G265" i="16"/>
  <c r="F265" i="16"/>
  <c r="A267" i="16"/>
  <c r="B266" i="16"/>
  <c r="C266" i="16" s="1"/>
  <c r="G265" i="14"/>
  <c r="F265" i="14"/>
  <c r="A267" i="14"/>
  <c r="B266" i="14"/>
  <c r="C266" i="14" s="1"/>
  <c r="G266" i="15"/>
  <c r="F266" i="15"/>
  <c r="A268" i="15"/>
  <c r="B267" i="15"/>
  <c r="A267" i="7"/>
  <c r="H267" i="7" s="1"/>
  <c r="B266" i="7"/>
  <c r="C266" i="7" s="1"/>
  <c r="AF262" i="18" l="1"/>
  <c r="AF263" i="18" s="1"/>
  <c r="A329" i="32"/>
  <c r="H328" i="32"/>
  <c r="B328" i="32"/>
  <c r="C328" i="32" s="1"/>
  <c r="A326" i="33"/>
  <c r="H325" i="33"/>
  <c r="B325" i="33"/>
  <c r="C325" i="33" s="1"/>
  <c r="F324" i="31"/>
  <c r="E324" i="31"/>
  <c r="D324" i="31"/>
  <c r="G324" i="31"/>
  <c r="G324" i="33"/>
  <c r="F324" i="33"/>
  <c r="E324" i="33"/>
  <c r="D324" i="33"/>
  <c r="G327" i="32"/>
  <c r="F327" i="32"/>
  <c r="E327" i="32"/>
  <c r="D327" i="32"/>
  <c r="H325" i="31"/>
  <c r="B325" i="31"/>
  <c r="C325" i="31" s="1"/>
  <c r="A326" i="31"/>
  <c r="F266" i="7"/>
  <c r="G266" i="7"/>
  <c r="E266" i="7"/>
  <c r="D266" i="7"/>
  <c r="G267" i="27"/>
  <c r="AB267" i="18"/>
  <c r="G267" i="28"/>
  <c r="AE266" i="18"/>
  <c r="U270" i="18"/>
  <c r="S270" i="18"/>
  <c r="T270" i="18" s="1"/>
  <c r="R271" i="18"/>
  <c r="C267" i="15"/>
  <c r="F267" i="15" s="1"/>
  <c r="C267" i="29"/>
  <c r="G267" i="29" s="1"/>
  <c r="X269" i="18"/>
  <c r="Y269" i="18" s="1"/>
  <c r="Z269" i="18" s="1"/>
  <c r="W270" i="18"/>
  <c r="AJ269" i="18"/>
  <c r="BM269" i="18" s="1"/>
  <c r="AK268" i="18"/>
  <c r="AA268" i="18"/>
  <c r="A269" i="29"/>
  <c r="B268" i="29"/>
  <c r="C268" i="29" s="1"/>
  <c r="A270" i="28"/>
  <c r="B269" i="28"/>
  <c r="C269" i="28" s="1"/>
  <c r="G268" i="28"/>
  <c r="F268" i="28"/>
  <c r="A270" i="27"/>
  <c r="B269" i="27"/>
  <c r="C269" i="27" s="1"/>
  <c r="G268" i="27"/>
  <c r="F268" i="27"/>
  <c r="A272" i="18"/>
  <c r="B271" i="18"/>
  <c r="C271" i="18"/>
  <c r="A268" i="26"/>
  <c r="B267" i="26"/>
  <c r="G266" i="26"/>
  <c r="F266" i="26"/>
  <c r="G266" i="19"/>
  <c r="F266" i="19"/>
  <c r="A268" i="19"/>
  <c r="B267" i="19"/>
  <c r="G266" i="24"/>
  <c r="F266" i="24"/>
  <c r="A268" i="24"/>
  <c r="B267" i="24"/>
  <c r="G266" i="16"/>
  <c r="F266" i="16"/>
  <c r="A268" i="16"/>
  <c r="B267" i="16"/>
  <c r="G266" i="14"/>
  <c r="F266" i="14"/>
  <c r="A268" i="14"/>
  <c r="B267" i="14"/>
  <c r="A269" i="15"/>
  <c r="B268" i="15"/>
  <c r="C268" i="15" s="1"/>
  <c r="A268" i="7"/>
  <c r="H268" i="7" s="1"/>
  <c r="B267" i="7"/>
  <c r="C267" i="7" s="1"/>
  <c r="AG262" i="18" l="1"/>
  <c r="AG263" i="18" s="1"/>
  <c r="AF264" i="18"/>
  <c r="F325" i="31"/>
  <c r="E325" i="31"/>
  <c r="D325" i="31"/>
  <c r="G325" i="31"/>
  <c r="A327" i="33"/>
  <c r="H326" i="33"/>
  <c r="B326" i="33"/>
  <c r="C326" i="33" s="1"/>
  <c r="G328" i="32"/>
  <c r="F328" i="32"/>
  <c r="E328" i="32"/>
  <c r="D328" i="32"/>
  <c r="G325" i="33"/>
  <c r="F325" i="33"/>
  <c r="E325" i="33"/>
  <c r="D325" i="33"/>
  <c r="A327" i="31"/>
  <c r="H326" i="31"/>
  <c r="B326" i="31"/>
  <c r="C326" i="31" s="1"/>
  <c r="A330" i="32"/>
  <c r="H329" i="32"/>
  <c r="B329" i="32"/>
  <c r="C329" i="32" s="1"/>
  <c r="G267" i="7"/>
  <c r="D267" i="7"/>
  <c r="E267" i="7"/>
  <c r="F267" i="7"/>
  <c r="AB268" i="18"/>
  <c r="AC267" i="18"/>
  <c r="AA269" i="18"/>
  <c r="AB269" i="18" s="1"/>
  <c r="R272" i="18"/>
  <c r="U271" i="18"/>
  <c r="S271" i="18"/>
  <c r="T271" i="18" s="1"/>
  <c r="G267" i="15"/>
  <c r="F267" i="29"/>
  <c r="C267" i="19"/>
  <c r="G267" i="19" s="1"/>
  <c r="C267" i="16"/>
  <c r="G267" i="16" s="1"/>
  <c r="C267" i="14"/>
  <c r="AK269" i="18"/>
  <c r="AJ270" i="18"/>
  <c r="BM270" i="18" s="1"/>
  <c r="W271" i="18"/>
  <c r="X270" i="18"/>
  <c r="Y270" i="18" s="1"/>
  <c r="Z270" i="18" s="1"/>
  <c r="A270" i="29"/>
  <c r="B269" i="29"/>
  <c r="C269" i="29" s="1"/>
  <c r="G268" i="29"/>
  <c r="F268" i="29"/>
  <c r="A271" i="28"/>
  <c r="B270" i="28"/>
  <c r="C270" i="28" s="1"/>
  <c r="G269" i="28"/>
  <c r="F269" i="28"/>
  <c r="A271" i="27"/>
  <c r="B270" i="27"/>
  <c r="C270" i="27" s="1"/>
  <c r="G269" i="27"/>
  <c r="F269" i="27"/>
  <c r="C267" i="24"/>
  <c r="C267" i="26"/>
  <c r="A273" i="18"/>
  <c r="B272" i="18"/>
  <c r="C272" i="18"/>
  <c r="A269" i="26"/>
  <c r="B268" i="26"/>
  <c r="C268" i="26" s="1"/>
  <c r="A269" i="19"/>
  <c r="B268" i="19"/>
  <c r="C268" i="19" s="1"/>
  <c r="A269" i="24"/>
  <c r="B268" i="24"/>
  <c r="C268" i="24" s="1"/>
  <c r="A269" i="16"/>
  <c r="B268" i="16"/>
  <c r="C268" i="16" s="1"/>
  <c r="A269" i="14"/>
  <c r="B268" i="14"/>
  <c r="C268" i="14" s="1"/>
  <c r="A270" i="15"/>
  <c r="B269" i="15"/>
  <c r="C269" i="15" s="1"/>
  <c r="G268" i="15"/>
  <c r="F268" i="15"/>
  <c r="A269" i="7"/>
  <c r="H269" i="7" s="1"/>
  <c r="B268" i="7"/>
  <c r="C268" i="7" s="1"/>
  <c r="AG264" i="18" l="1"/>
  <c r="AF265" i="18"/>
  <c r="AG265" i="18" s="1"/>
  <c r="AH262" i="18"/>
  <c r="AH263" i="18" s="1"/>
  <c r="A328" i="33"/>
  <c r="H327" i="33"/>
  <c r="B327" i="33"/>
  <c r="C327" i="33" s="1"/>
  <c r="G326" i="33"/>
  <c r="F326" i="33"/>
  <c r="E326" i="33"/>
  <c r="D326" i="33"/>
  <c r="A331" i="32"/>
  <c r="H330" i="32"/>
  <c r="B330" i="32"/>
  <c r="C330" i="32" s="1"/>
  <c r="A328" i="31"/>
  <c r="H327" i="31"/>
  <c r="B327" i="31"/>
  <c r="C327" i="31" s="1"/>
  <c r="G329" i="32"/>
  <c r="F329" i="32"/>
  <c r="E329" i="32"/>
  <c r="D329" i="32"/>
  <c r="F326" i="31"/>
  <c r="E326" i="31"/>
  <c r="D326" i="31"/>
  <c r="G326" i="31"/>
  <c r="AC268" i="18"/>
  <c r="AC269" i="18" s="1"/>
  <c r="D268" i="7"/>
  <c r="G268" i="7"/>
  <c r="E268" i="7"/>
  <c r="F268" i="7"/>
  <c r="AA270" i="18"/>
  <c r="AB270" i="18" s="1"/>
  <c r="AD267" i="18"/>
  <c r="F267" i="16"/>
  <c r="G267" i="14"/>
  <c r="F267" i="14"/>
  <c r="R273" i="18"/>
  <c r="U272" i="18"/>
  <c r="S272" i="18"/>
  <c r="T272" i="18" s="1"/>
  <c r="G267" i="24"/>
  <c r="F267" i="19"/>
  <c r="F267" i="26"/>
  <c r="X271" i="18"/>
  <c r="Y271" i="18" s="1"/>
  <c r="W272" i="18"/>
  <c r="AK270" i="18"/>
  <c r="AJ271" i="18"/>
  <c r="BM271" i="18" s="1"/>
  <c r="A271" i="29"/>
  <c r="B270" i="29"/>
  <c r="C270" i="29" s="1"/>
  <c r="G269" i="29"/>
  <c r="F269" i="29"/>
  <c r="A272" i="28"/>
  <c r="B271" i="28"/>
  <c r="G270" i="28"/>
  <c r="F270" i="28"/>
  <c r="A272" i="27"/>
  <c r="B271" i="27"/>
  <c r="G270" i="27"/>
  <c r="F270" i="27"/>
  <c r="G267" i="26"/>
  <c r="F267" i="24"/>
  <c r="A274" i="18"/>
  <c r="B273" i="18"/>
  <c r="C273" i="18"/>
  <c r="G268" i="26"/>
  <c r="F268" i="26"/>
  <c r="A270" i="26"/>
  <c r="B269" i="26"/>
  <c r="C269" i="26" s="1"/>
  <c r="G268" i="19"/>
  <c r="F268" i="19"/>
  <c r="A270" i="19"/>
  <c r="B269" i="19"/>
  <c r="G268" i="24"/>
  <c r="F268" i="24"/>
  <c r="A270" i="24"/>
  <c r="B269" i="24"/>
  <c r="C269" i="24" s="1"/>
  <c r="G268" i="16"/>
  <c r="F268" i="16"/>
  <c r="A270" i="16"/>
  <c r="B269" i="16"/>
  <c r="C269" i="16" s="1"/>
  <c r="G268" i="14"/>
  <c r="F268" i="14"/>
  <c r="A270" i="14"/>
  <c r="B269" i="14"/>
  <c r="C269" i="14" s="1"/>
  <c r="F269" i="15"/>
  <c r="G269" i="15"/>
  <c r="A271" i="15"/>
  <c r="B270" i="15"/>
  <c r="C270" i="15" s="1"/>
  <c r="A270" i="7"/>
  <c r="H270" i="7" s="1"/>
  <c r="B269" i="7"/>
  <c r="C269" i="7" s="1"/>
  <c r="AF266" i="18" l="1"/>
  <c r="AG266" i="18" s="1"/>
  <c r="AH264" i="18"/>
  <c r="AH265" i="18" s="1"/>
  <c r="A332" i="32"/>
  <c r="H331" i="32"/>
  <c r="B331" i="32"/>
  <c r="C331" i="32" s="1"/>
  <c r="A329" i="31"/>
  <c r="H328" i="31"/>
  <c r="B328" i="31"/>
  <c r="C328" i="31" s="1"/>
  <c r="G327" i="33"/>
  <c r="F327" i="33"/>
  <c r="E327" i="33"/>
  <c r="D327" i="33"/>
  <c r="F327" i="31"/>
  <c r="E327" i="31"/>
  <c r="D327" i="31"/>
  <c r="G327" i="31"/>
  <c r="G330" i="32"/>
  <c r="F330" i="32"/>
  <c r="E330" i="32"/>
  <c r="D330" i="32"/>
  <c r="A329" i="33"/>
  <c r="H328" i="33"/>
  <c r="B328" i="33"/>
  <c r="C328" i="33" s="1"/>
  <c r="F269" i="7"/>
  <c r="D269" i="7"/>
  <c r="E269" i="7"/>
  <c r="G269" i="7"/>
  <c r="AC270" i="18"/>
  <c r="AE267" i="18"/>
  <c r="AD268" i="18"/>
  <c r="C269" i="19"/>
  <c r="G269" i="19" s="1"/>
  <c r="U273" i="18"/>
  <c r="R274" i="18"/>
  <c r="S273" i="18"/>
  <c r="T273" i="18" s="1"/>
  <c r="C271" i="28"/>
  <c r="G271" i="28" s="1"/>
  <c r="C271" i="27"/>
  <c r="G271" i="27" s="1"/>
  <c r="Z271" i="18"/>
  <c r="AA271" i="18" s="1"/>
  <c r="AB271" i="18" s="1"/>
  <c r="AC271" i="18" s="1"/>
  <c r="AJ272" i="18"/>
  <c r="BM272" i="18" s="1"/>
  <c r="AK271" i="18"/>
  <c r="X272" i="18"/>
  <c r="Y272" i="18" s="1"/>
  <c r="W273" i="18"/>
  <c r="A272" i="29"/>
  <c r="B271" i="29"/>
  <c r="G270" i="29"/>
  <c r="F270" i="29"/>
  <c r="A273" i="28"/>
  <c r="B272" i="28"/>
  <c r="C272" i="28" s="1"/>
  <c r="A273" i="27"/>
  <c r="B272" i="27"/>
  <c r="C272" i="27" s="1"/>
  <c r="A275" i="18"/>
  <c r="B274" i="18"/>
  <c r="C274" i="18"/>
  <c r="A271" i="26"/>
  <c r="B270" i="26"/>
  <c r="C270" i="26" s="1"/>
  <c r="G269" i="26"/>
  <c r="F269" i="26"/>
  <c r="A271" i="19"/>
  <c r="B270" i="19"/>
  <c r="C270" i="19" s="1"/>
  <c r="G269" i="24"/>
  <c r="F269" i="24"/>
  <c r="A271" i="24"/>
  <c r="B270" i="24"/>
  <c r="C270" i="24" s="1"/>
  <c r="G269" i="16"/>
  <c r="F269" i="16"/>
  <c r="A271" i="16"/>
  <c r="B270" i="16"/>
  <c r="C270" i="16" s="1"/>
  <c r="G269" i="14"/>
  <c r="F269" i="14"/>
  <c r="A271" i="14"/>
  <c r="B270" i="14"/>
  <c r="C270" i="14" s="1"/>
  <c r="G270" i="15"/>
  <c r="F270" i="15"/>
  <c r="A272" i="15"/>
  <c r="B271" i="15"/>
  <c r="A271" i="7"/>
  <c r="H271" i="7" s="1"/>
  <c r="B270" i="7"/>
  <c r="C270" i="7" s="1"/>
  <c r="AH266" i="18" l="1"/>
  <c r="F328" i="31"/>
  <c r="E328" i="31"/>
  <c r="D328" i="31"/>
  <c r="G328" i="31"/>
  <c r="A330" i="33"/>
  <c r="H329" i="33"/>
  <c r="B329" i="33"/>
  <c r="C329" i="33" s="1"/>
  <c r="G331" i="32"/>
  <c r="F331" i="32"/>
  <c r="E331" i="32"/>
  <c r="D331" i="32"/>
  <c r="G328" i="33"/>
  <c r="F328" i="33"/>
  <c r="E328" i="33"/>
  <c r="D328" i="33"/>
  <c r="H329" i="31"/>
  <c r="B329" i="31"/>
  <c r="C329" i="31" s="1"/>
  <c r="A330" i="31"/>
  <c r="A333" i="32"/>
  <c r="H332" i="32"/>
  <c r="B332" i="32"/>
  <c r="C332" i="32" s="1"/>
  <c r="E270" i="7"/>
  <c r="D270" i="7"/>
  <c r="F270" i="7"/>
  <c r="G270" i="7"/>
  <c r="AF267" i="18"/>
  <c r="AG267" i="18" s="1"/>
  <c r="AE268" i="18"/>
  <c r="AD269" i="18"/>
  <c r="AD270" i="18" s="1"/>
  <c r="F269" i="19"/>
  <c r="Z272" i="18"/>
  <c r="AA272" i="18" s="1"/>
  <c r="AB272" i="18" s="1"/>
  <c r="AC272" i="18" s="1"/>
  <c r="U274" i="18"/>
  <c r="S274" i="18"/>
  <c r="T274" i="18" s="1"/>
  <c r="R275" i="18"/>
  <c r="F271" i="28"/>
  <c r="F271" i="27"/>
  <c r="C271" i="15"/>
  <c r="C271" i="29"/>
  <c r="X273" i="18"/>
  <c r="Y273" i="18" s="1"/>
  <c r="Z273" i="18" s="1"/>
  <c r="W274" i="18"/>
  <c r="AK272" i="18"/>
  <c r="AJ273" i="18"/>
  <c r="BM273" i="18" s="1"/>
  <c r="A273" i="29"/>
  <c r="B272" i="29"/>
  <c r="C272" i="29" s="1"/>
  <c r="A274" i="28"/>
  <c r="B273" i="28"/>
  <c r="G272" i="28"/>
  <c r="F272" i="28"/>
  <c r="A274" i="27"/>
  <c r="B273" i="27"/>
  <c r="G272" i="27"/>
  <c r="F272" i="27"/>
  <c r="A276" i="18"/>
  <c r="B275" i="18"/>
  <c r="C275" i="18"/>
  <c r="A272" i="26"/>
  <c r="B271" i="26"/>
  <c r="G270" i="26"/>
  <c r="F270" i="26"/>
  <c r="G270" i="19"/>
  <c r="F270" i="19"/>
  <c r="A272" i="19"/>
  <c r="B271" i="19"/>
  <c r="C271" i="19" s="1"/>
  <c r="G270" i="24"/>
  <c r="F270" i="24"/>
  <c r="A272" i="24"/>
  <c r="B271" i="24"/>
  <c r="G270" i="16"/>
  <c r="F270" i="16"/>
  <c r="A272" i="16"/>
  <c r="B271" i="16"/>
  <c r="G270" i="14"/>
  <c r="F270" i="14"/>
  <c r="A272" i="14"/>
  <c r="B271" i="14"/>
  <c r="A273" i="15"/>
  <c r="B272" i="15"/>
  <c r="C272" i="15" s="1"/>
  <c r="A272" i="7"/>
  <c r="H272" i="7" s="1"/>
  <c r="B271" i="7"/>
  <c r="C271" i="7" s="1"/>
  <c r="AA273" i="18" l="1"/>
  <c r="AB273" i="18" s="1"/>
  <c r="AC273" i="18" s="1"/>
  <c r="G332" i="32"/>
  <c r="F332" i="32"/>
  <c r="E332" i="32"/>
  <c r="D332" i="32"/>
  <c r="A334" i="32"/>
  <c r="H333" i="32"/>
  <c r="B333" i="32"/>
  <c r="C333" i="32" s="1"/>
  <c r="G329" i="33"/>
  <c r="F329" i="33"/>
  <c r="D329" i="33"/>
  <c r="E329" i="33"/>
  <c r="A331" i="31"/>
  <c r="H330" i="31"/>
  <c r="B330" i="31"/>
  <c r="C330" i="31" s="1"/>
  <c r="A331" i="33"/>
  <c r="H330" i="33"/>
  <c r="B330" i="33"/>
  <c r="C330" i="33" s="1"/>
  <c r="F329" i="31"/>
  <c r="E329" i="31"/>
  <c r="D329" i="31"/>
  <c r="G329" i="31"/>
  <c r="AF268" i="18"/>
  <c r="AG268" i="18" s="1"/>
  <c r="G271" i="7"/>
  <c r="D271" i="7"/>
  <c r="F271" i="7"/>
  <c r="E271" i="7"/>
  <c r="B274" i="28"/>
  <c r="C274" i="28" s="1"/>
  <c r="G274" i="28" s="1"/>
  <c r="A275" i="28"/>
  <c r="B274" i="27"/>
  <c r="C274" i="27" s="1"/>
  <c r="F274" i="27" s="1"/>
  <c r="A275" i="27"/>
  <c r="AH267" i="18"/>
  <c r="AD271" i="18"/>
  <c r="AD272" i="18" s="1"/>
  <c r="AE269" i="18"/>
  <c r="AE270" i="18" s="1"/>
  <c r="F271" i="15"/>
  <c r="S275" i="18"/>
  <c r="T275" i="18" s="1"/>
  <c r="R276" i="18"/>
  <c r="U275" i="18"/>
  <c r="G271" i="29"/>
  <c r="G271" i="15"/>
  <c r="F271" i="29"/>
  <c r="C271" i="16"/>
  <c r="C273" i="28"/>
  <c r="G273" i="28" s="1"/>
  <c r="C271" i="14"/>
  <c r="G271" i="14" s="1"/>
  <c r="C273" i="27"/>
  <c r="AK273" i="18"/>
  <c r="AJ274" i="18"/>
  <c r="BM274" i="18" s="1"/>
  <c r="X274" i="18"/>
  <c r="Y274" i="18" s="1"/>
  <c r="Z274" i="18" s="1"/>
  <c r="W275" i="18"/>
  <c r="G272" i="29"/>
  <c r="F272" i="29"/>
  <c r="A274" i="29"/>
  <c r="B273" i="29"/>
  <c r="C271" i="24"/>
  <c r="C271" i="26"/>
  <c r="B276" i="18"/>
  <c r="A277" i="18"/>
  <c r="A278" i="18" s="1"/>
  <c r="C276" i="18"/>
  <c r="A273" i="26"/>
  <c r="B272" i="26"/>
  <c r="C272" i="26" s="1"/>
  <c r="G271" i="19"/>
  <c r="F271" i="19"/>
  <c r="A273" i="19"/>
  <c r="B272" i="19"/>
  <c r="C272" i="19" s="1"/>
  <c r="A273" i="24"/>
  <c r="B272" i="24"/>
  <c r="C272" i="24" s="1"/>
  <c r="A273" i="16"/>
  <c r="B272" i="16"/>
  <c r="C272" i="16" s="1"/>
  <c r="A273" i="14"/>
  <c r="B272" i="14"/>
  <c r="C272" i="14" s="1"/>
  <c r="A274" i="15"/>
  <c r="B273" i="15"/>
  <c r="G272" i="15"/>
  <c r="F272" i="15"/>
  <c r="A273" i="7"/>
  <c r="H273" i="7" s="1"/>
  <c r="B272" i="7"/>
  <c r="C272" i="7" s="1"/>
  <c r="A332" i="33" l="1"/>
  <c r="H331" i="33"/>
  <c r="B331" i="33"/>
  <c r="C331" i="33" s="1"/>
  <c r="G333" i="32"/>
  <c r="F333" i="32"/>
  <c r="E333" i="32"/>
  <c r="D333" i="32"/>
  <c r="A335" i="32"/>
  <c r="H334" i="32"/>
  <c r="B334" i="32"/>
  <c r="C334" i="32" s="1"/>
  <c r="F330" i="31"/>
  <c r="E330" i="31"/>
  <c r="D330" i="31"/>
  <c r="G330" i="31"/>
  <c r="A332" i="31"/>
  <c r="B331" i="31"/>
  <c r="C331" i="31" s="1"/>
  <c r="H331" i="31"/>
  <c r="G330" i="33"/>
  <c r="F330" i="33"/>
  <c r="E330" i="33"/>
  <c r="D330" i="33"/>
  <c r="G274" i="27"/>
  <c r="AH268" i="18"/>
  <c r="F274" i="28"/>
  <c r="D272" i="7"/>
  <c r="F272" i="7"/>
  <c r="E272" i="7"/>
  <c r="G272" i="7"/>
  <c r="AD273" i="18"/>
  <c r="B274" i="29"/>
  <c r="C274" i="29" s="1"/>
  <c r="G274" i="29" s="1"/>
  <c r="A275" i="29"/>
  <c r="A276" i="28"/>
  <c r="B275" i="28"/>
  <c r="C275" i="28" s="1"/>
  <c r="A276" i="27"/>
  <c r="B275" i="27"/>
  <c r="C275" i="27" s="1"/>
  <c r="B274" i="15"/>
  <c r="C274" i="15" s="1"/>
  <c r="F274" i="15" s="1"/>
  <c r="A275" i="15"/>
  <c r="A279" i="18"/>
  <c r="B278" i="18"/>
  <c r="AE271" i="18"/>
  <c r="AE272" i="18" s="1"/>
  <c r="AF269" i="18"/>
  <c r="AG269" i="18" s="1"/>
  <c r="G271" i="16"/>
  <c r="F271" i="16"/>
  <c r="G271" i="26"/>
  <c r="R277" i="18"/>
  <c r="R278" i="18" s="1"/>
  <c r="U276" i="18"/>
  <c r="S276" i="18"/>
  <c r="T276" i="18" s="1"/>
  <c r="G273" i="27"/>
  <c r="F273" i="28"/>
  <c r="F271" i="24"/>
  <c r="F271" i="14"/>
  <c r="F273" i="27"/>
  <c r="C273" i="29"/>
  <c r="G273" i="29" s="1"/>
  <c r="C273" i="15"/>
  <c r="W276" i="18"/>
  <c r="X275" i="18"/>
  <c r="Y275" i="18" s="1"/>
  <c r="Z275" i="18" s="1"/>
  <c r="AJ275" i="18"/>
  <c r="BM275" i="18" s="1"/>
  <c r="AK274" i="18"/>
  <c r="AA274" i="18"/>
  <c r="AB274" i="18" s="1"/>
  <c r="AC274" i="18" s="1"/>
  <c r="G271" i="24"/>
  <c r="F271" i="26"/>
  <c r="B277" i="18"/>
  <c r="C277" i="18"/>
  <c r="A274" i="26"/>
  <c r="B273" i="26"/>
  <c r="G272" i="26"/>
  <c r="F272" i="26"/>
  <c r="G272" i="19"/>
  <c r="F272" i="19"/>
  <c r="A274" i="19"/>
  <c r="B273" i="19"/>
  <c r="C273" i="19" s="1"/>
  <c r="G272" i="24"/>
  <c r="F272" i="24"/>
  <c r="A274" i="24"/>
  <c r="A275" i="24" s="1"/>
  <c r="B273" i="24"/>
  <c r="G272" i="16"/>
  <c r="F272" i="16"/>
  <c r="A274" i="16"/>
  <c r="A275" i="16" s="1"/>
  <c r="B273" i="16"/>
  <c r="G272" i="14"/>
  <c r="F272" i="14"/>
  <c r="A274" i="14"/>
  <c r="A275" i="14" s="1"/>
  <c r="B273" i="14"/>
  <c r="A274" i="7"/>
  <c r="H274" i="7" s="1"/>
  <c r="B273" i="7"/>
  <c r="C273" i="7" s="1"/>
  <c r="F331" i="31" l="1"/>
  <c r="E331" i="31"/>
  <c r="D331" i="31"/>
  <c r="G331" i="31"/>
  <c r="A336" i="32"/>
  <c r="H335" i="32"/>
  <c r="B335" i="32"/>
  <c r="C335" i="32" s="1"/>
  <c r="A333" i="31"/>
  <c r="H332" i="31"/>
  <c r="B332" i="31"/>
  <c r="C332" i="31" s="1"/>
  <c r="G331" i="33"/>
  <c r="F331" i="33"/>
  <c r="E331" i="33"/>
  <c r="D331" i="33"/>
  <c r="G334" i="32"/>
  <c r="F334" i="32"/>
  <c r="E334" i="32"/>
  <c r="D334" i="32"/>
  <c r="A333" i="33"/>
  <c r="H332" i="33"/>
  <c r="B332" i="33"/>
  <c r="C332" i="33" s="1"/>
  <c r="AD274" i="18"/>
  <c r="G274" i="15"/>
  <c r="F274" i="29"/>
  <c r="F273" i="7"/>
  <c r="G273" i="7"/>
  <c r="D273" i="7"/>
  <c r="E273" i="7"/>
  <c r="A275" i="7"/>
  <c r="H275" i="7" s="1"/>
  <c r="A276" i="16"/>
  <c r="B275" i="16"/>
  <c r="C275" i="16" s="1"/>
  <c r="B274" i="19"/>
  <c r="C274" i="19" s="1"/>
  <c r="F274" i="19" s="1"/>
  <c r="A275" i="19"/>
  <c r="F275" i="27"/>
  <c r="G275" i="27"/>
  <c r="B274" i="26"/>
  <c r="C274" i="26" s="1"/>
  <c r="G274" i="26" s="1"/>
  <c r="A275" i="26"/>
  <c r="A277" i="27"/>
  <c r="B276" i="27"/>
  <c r="C276" i="27" s="1"/>
  <c r="B275" i="15"/>
  <c r="C275" i="15" s="1"/>
  <c r="A276" i="15"/>
  <c r="G275" i="28"/>
  <c r="F275" i="28"/>
  <c r="B275" i="29"/>
  <c r="C275" i="29" s="1"/>
  <c r="A276" i="29"/>
  <c r="A276" i="14"/>
  <c r="B275" i="14"/>
  <c r="C275" i="14" s="1"/>
  <c r="A276" i="24"/>
  <c r="B275" i="24"/>
  <c r="C275" i="24" s="1"/>
  <c r="A277" i="28"/>
  <c r="B276" i="28"/>
  <c r="C276" i="28" s="1"/>
  <c r="R279" i="18"/>
  <c r="U278" i="18"/>
  <c r="S278" i="18"/>
  <c r="T278" i="18" s="1"/>
  <c r="B279" i="18"/>
  <c r="A280" i="18"/>
  <c r="C278" i="18"/>
  <c r="AH269" i="18"/>
  <c r="AE273" i="18"/>
  <c r="AF270" i="18"/>
  <c r="AG270" i="18" s="1"/>
  <c r="AH270" i="18" s="1"/>
  <c r="G273" i="15"/>
  <c r="F273" i="15"/>
  <c r="U277" i="18"/>
  <c r="S277" i="18"/>
  <c r="T277" i="18" s="1"/>
  <c r="F273" i="29"/>
  <c r="C273" i="16"/>
  <c r="F273" i="16" s="1"/>
  <c r="C273" i="14"/>
  <c r="AK275" i="18"/>
  <c r="AJ276" i="18"/>
  <c r="BM276" i="18" s="1"/>
  <c r="X276" i="18"/>
  <c r="Y276" i="18" s="1"/>
  <c r="Z276" i="18" s="1"/>
  <c r="AA276" i="18" s="1"/>
  <c r="W277" i="18"/>
  <c r="AA275" i="18"/>
  <c r="AB275" i="18" s="1"/>
  <c r="AC275" i="18" s="1"/>
  <c r="AD275" i="18" s="1"/>
  <c r="C273" i="24"/>
  <c r="F273" i="24" s="1"/>
  <c r="C273" i="26"/>
  <c r="G273" i="26" s="1"/>
  <c r="G273" i="19"/>
  <c r="F273" i="19"/>
  <c r="B274" i="24"/>
  <c r="C274" i="24" s="1"/>
  <c r="B274" i="16"/>
  <c r="B274" i="14"/>
  <c r="C274" i="14" s="1"/>
  <c r="B274" i="7"/>
  <c r="C274" i="7" s="1"/>
  <c r="AE274" i="18" l="1"/>
  <c r="AE275" i="18" s="1"/>
  <c r="G274" i="19"/>
  <c r="C279" i="18"/>
  <c r="C280" i="18" s="1"/>
  <c r="H333" i="31"/>
  <c r="B333" i="31"/>
  <c r="C333" i="31" s="1"/>
  <c r="A334" i="31"/>
  <c r="G332" i="33"/>
  <c r="F332" i="33"/>
  <c r="E332" i="33"/>
  <c r="D332" i="33"/>
  <c r="A337" i="32"/>
  <c r="H336" i="32"/>
  <c r="B336" i="32"/>
  <c r="C336" i="32" s="1"/>
  <c r="A334" i="33"/>
  <c r="H333" i="33"/>
  <c r="B333" i="33"/>
  <c r="C333" i="33" s="1"/>
  <c r="F332" i="31"/>
  <c r="E332" i="31"/>
  <c r="D332" i="31"/>
  <c r="G332" i="31"/>
  <c r="G335" i="32"/>
  <c r="F335" i="32"/>
  <c r="E335" i="32"/>
  <c r="D335" i="32"/>
  <c r="F274" i="26"/>
  <c r="B275" i="7"/>
  <c r="C275" i="7" s="1"/>
  <c r="D275" i="7" s="1"/>
  <c r="A276" i="7"/>
  <c r="H276" i="7" s="1"/>
  <c r="E274" i="7"/>
  <c r="F274" i="7"/>
  <c r="G274" i="7"/>
  <c r="D274" i="7"/>
  <c r="B276" i="24"/>
  <c r="C276" i="24" s="1"/>
  <c r="A277" i="24"/>
  <c r="G275" i="14"/>
  <c r="F275" i="14"/>
  <c r="B275" i="19"/>
  <c r="C275" i="19" s="1"/>
  <c r="A276" i="19"/>
  <c r="G276" i="28"/>
  <c r="F276" i="28"/>
  <c r="A278" i="28"/>
  <c r="B277" i="28"/>
  <c r="C277" i="28" s="1"/>
  <c r="B276" i="29"/>
  <c r="C276" i="29" s="1"/>
  <c r="A277" i="29"/>
  <c r="A277" i="14"/>
  <c r="B276" i="14"/>
  <c r="C276" i="14" s="1"/>
  <c r="A277" i="15"/>
  <c r="B276" i="15"/>
  <c r="C276" i="15" s="1"/>
  <c r="G276" i="27"/>
  <c r="F276" i="27"/>
  <c r="F275" i="24"/>
  <c r="G275" i="24"/>
  <c r="G275" i="29"/>
  <c r="F275" i="29"/>
  <c r="F275" i="15"/>
  <c r="G275" i="15"/>
  <c r="A278" i="27"/>
  <c r="B277" i="27"/>
  <c r="C277" i="27" s="1"/>
  <c r="F275" i="16"/>
  <c r="G275" i="16"/>
  <c r="A276" i="26"/>
  <c r="B275" i="26"/>
  <c r="C275" i="26" s="1"/>
  <c r="A277" i="16"/>
  <c r="B276" i="16"/>
  <c r="C276" i="16" s="1"/>
  <c r="A281" i="18"/>
  <c r="B280" i="18"/>
  <c r="R280" i="18"/>
  <c r="U279" i="18"/>
  <c r="S279" i="18"/>
  <c r="T279" i="18" s="1"/>
  <c r="W278" i="18"/>
  <c r="AF271" i="18"/>
  <c r="AG271" i="18" s="1"/>
  <c r="AH271" i="18" s="1"/>
  <c r="G273" i="16"/>
  <c r="F273" i="14"/>
  <c r="G273" i="14"/>
  <c r="AB276" i="18"/>
  <c r="AC276" i="18" s="1"/>
  <c r="AD276" i="18" s="1"/>
  <c r="G273" i="24"/>
  <c r="C274" i="16"/>
  <c r="F274" i="16" s="1"/>
  <c r="X277" i="18"/>
  <c r="AJ277" i="18"/>
  <c r="BM277" i="18" s="1"/>
  <c r="AK276" i="18"/>
  <c r="F273" i="26"/>
  <c r="G274" i="24"/>
  <c r="F274" i="24"/>
  <c r="G274" i="14"/>
  <c r="F274" i="14"/>
  <c r="AE276" i="18" l="1"/>
  <c r="G275" i="7"/>
  <c r="A338" i="32"/>
  <c r="H337" i="32"/>
  <c r="B337" i="32"/>
  <c r="C337" i="32" s="1"/>
  <c r="G333" i="33"/>
  <c r="F333" i="33"/>
  <c r="D333" i="33"/>
  <c r="E333" i="33"/>
  <c r="A335" i="33"/>
  <c r="H334" i="33"/>
  <c r="B334" i="33"/>
  <c r="C334" i="33" s="1"/>
  <c r="A335" i="31"/>
  <c r="H334" i="31"/>
  <c r="B334" i="31"/>
  <c r="C334" i="31" s="1"/>
  <c r="G336" i="32"/>
  <c r="F336" i="32"/>
  <c r="E336" i="32"/>
  <c r="D336" i="32"/>
  <c r="F333" i="31"/>
  <c r="E333" i="31"/>
  <c r="D333" i="31"/>
  <c r="G333" i="31"/>
  <c r="B276" i="7"/>
  <c r="C276" i="7" s="1"/>
  <c r="E276" i="7" s="1"/>
  <c r="A277" i="7"/>
  <c r="H277" i="7" s="1"/>
  <c r="E275" i="7"/>
  <c r="F275" i="7"/>
  <c r="G276" i="15"/>
  <c r="F276" i="15"/>
  <c r="A278" i="15"/>
  <c r="B277" i="15"/>
  <c r="C277" i="15" s="1"/>
  <c r="G276" i="16"/>
  <c r="F276" i="16"/>
  <c r="G276" i="14"/>
  <c r="F276" i="14"/>
  <c r="B277" i="29"/>
  <c r="C277" i="29" s="1"/>
  <c r="A278" i="29"/>
  <c r="B276" i="19"/>
  <c r="C276" i="19" s="1"/>
  <c r="A277" i="19"/>
  <c r="A278" i="16"/>
  <c r="B277" i="16"/>
  <c r="C277" i="16" s="1"/>
  <c r="A278" i="14"/>
  <c r="B277" i="14"/>
  <c r="C277" i="14" s="1"/>
  <c r="G276" i="29"/>
  <c r="F276" i="29"/>
  <c r="G275" i="19"/>
  <c r="F275" i="19"/>
  <c r="G275" i="26"/>
  <c r="F275" i="26"/>
  <c r="G277" i="27"/>
  <c r="F277" i="27"/>
  <c r="G277" i="28"/>
  <c r="F277" i="28"/>
  <c r="A277" i="26"/>
  <c r="B276" i="26"/>
  <c r="C276" i="26" s="1"/>
  <c r="A279" i="27"/>
  <c r="B278" i="27"/>
  <c r="C278" i="27" s="1"/>
  <c r="A279" i="28"/>
  <c r="B278" i="28"/>
  <c r="C278" i="28" s="1"/>
  <c r="A278" i="24"/>
  <c r="B277" i="24"/>
  <c r="C277" i="24" s="1"/>
  <c r="G276" i="24"/>
  <c r="F276" i="24"/>
  <c r="AK277" i="18"/>
  <c r="AJ278" i="18"/>
  <c r="BM278" i="18" s="1"/>
  <c r="U280" i="18"/>
  <c r="R281" i="18"/>
  <c r="S280" i="18"/>
  <c r="T280" i="18" s="1"/>
  <c r="B281" i="18"/>
  <c r="A282" i="18"/>
  <c r="C281" i="18"/>
  <c r="W279" i="18"/>
  <c r="W280" i="18" s="1"/>
  <c r="X278" i="18"/>
  <c r="AF272" i="18"/>
  <c r="G274" i="16"/>
  <c r="Y277" i="18"/>
  <c r="B277" i="7" l="1"/>
  <c r="C277" i="7" s="1"/>
  <c r="F277" i="7" s="1"/>
  <c r="D276" i="7"/>
  <c r="F276" i="7"/>
  <c r="A278" i="7"/>
  <c r="H278" i="7" s="1"/>
  <c r="G276" i="7"/>
  <c r="A336" i="33"/>
  <c r="H335" i="33"/>
  <c r="B335" i="33"/>
  <c r="C335" i="33" s="1"/>
  <c r="A336" i="31"/>
  <c r="H335" i="31"/>
  <c r="B335" i="31"/>
  <c r="C335" i="31" s="1"/>
  <c r="G337" i="32"/>
  <c r="F337" i="32"/>
  <c r="E337" i="32"/>
  <c r="D337" i="32"/>
  <c r="G334" i="33"/>
  <c r="F334" i="33"/>
  <c r="E334" i="33"/>
  <c r="D334" i="33"/>
  <c r="F334" i="31"/>
  <c r="E334" i="31"/>
  <c r="D334" i="31"/>
  <c r="G334" i="31"/>
  <c r="A339" i="32"/>
  <c r="H338" i="32"/>
  <c r="B338" i="32"/>
  <c r="C338" i="32" s="1"/>
  <c r="G278" i="27"/>
  <c r="F278" i="27"/>
  <c r="A279" i="24"/>
  <c r="B278" i="24"/>
  <c r="C278" i="24" s="1"/>
  <c r="F276" i="19"/>
  <c r="G276" i="19"/>
  <c r="G278" i="28"/>
  <c r="F278" i="28"/>
  <c r="A279" i="29"/>
  <c r="B278" i="29"/>
  <c r="C278" i="29" s="1"/>
  <c r="B278" i="7"/>
  <c r="C278" i="7" s="1"/>
  <c r="B279" i="28"/>
  <c r="C279" i="28" s="1"/>
  <c r="A280" i="28"/>
  <c r="G277" i="29"/>
  <c r="F277" i="29"/>
  <c r="F277" i="15"/>
  <c r="G277" i="15"/>
  <c r="A279" i="15"/>
  <c r="B278" i="15"/>
  <c r="C278" i="15" s="1"/>
  <c r="B278" i="14"/>
  <c r="C278" i="14" s="1"/>
  <c r="A279" i="14"/>
  <c r="F276" i="26"/>
  <c r="G276" i="26"/>
  <c r="F277" i="16"/>
  <c r="G277" i="16"/>
  <c r="B279" i="27"/>
  <c r="C279" i="27" s="1"/>
  <c r="A280" i="27"/>
  <c r="A278" i="26"/>
  <c r="B277" i="26"/>
  <c r="C277" i="26" s="1"/>
  <c r="A279" i="16"/>
  <c r="B278" i="16"/>
  <c r="C278" i="16" s="1"/>
  <c r="G277" i="14"/>
  <c r="F277" i="14"/>
  <c r="F277" i="24"/>
  <c r="G277" i="24"/>
  <c r="B277" i="19"/>
  <c r="C277" i="19" s="1"/>
  <c r="A278" i="19"/>
  <c r="AJ279" i="18"/>
  <c r="BM279" i="18" s="1"/>
  <c r="AK278" i="18"/>
  <c r="S281" i="18"/>
  <c r="T281" i="18" s="1"/>
  <c r="R282" i="18"/>
  <c r="U281" i="18"/>
  <c r="A283" i="18"/>
  <c r="B282" i="18"/>
  <c r="C282" i="18"/>
  <c r="Y278" i="18"/>
  <c r="W281" i="18"/>
  <c r="X279" i="18"/>
  <c r="AG272" i="18"/>
  <c r="AH272" i="18" s="1"/>
  <c r="AF273" i="18"/>
  <c r="Z277" i="18"/>
  <c r="E277" i="7" l="1"/>
  <c r="D277" i="7"/>
  <c r="G277" i="7"/>
  <c r="A279" i="7"/>
  <c r="H279" i="7" s="1"/>
  <c r="A337" i="31"/>
  <c r="H336" i="31"/>
  <c r="B336" i="31"/>
  <c r="C336" i="31" s="1"/>
  <c r="A340" i="32"/>
  <c r="H339" i="32"/>
  <c r="B339" i="32"/>
  <c r="C339" i="32" s="1"/>
  <c r="G335" i="33"/>
  <c r="F335" i="33"/>
  <c r="E335" i="33"/>
  <c r="D335" i="33"/>
  <c r="G338" i="32"/>
  <c r="F338" i="32"/>
  <c r="E338" i="32"/>
  <c r="D338" i="32"/>
  <c r="F335" i="31"/>
  <c r="E335" i="31"/>
  <c r="D335" i="31"/>
  <c r="G335" i="31"/>
  <c r="A337" i="33"/>
  <c r="H336" i="33"/>
  <c r="B336" i="33"/>
  <c r="C336" i="33" s="1"/>
  <c r="Y279" i="18"/>
  <c r="Z278" i="18"/>
  <c r="E278" i="7"/>
  <c r="F278" i="7"/>
  <c r="D278" i="7"/>
  <c r="G278" i="7"/>
  <c r="G277" i="19"/>
  <c r="F277" i="19"/>
  <c r="B279" i="14"/>
  <c r="C279" i="14" s="1"/>
  <c r="A280" i="14"/>
  <c r="A279" i="26"/>
  <c r="B278" i="26"/>
  <c r="C278" i="26" s="1"/>
  <c r="G278" i="14"/>
  <c r="F278" i="14"/>
  <c r="G278" i="15"/>
  <c r="F278" i="15"/>
  <c r="B280" i="28"/>
  <c r="C280" i="28" s="1"/>
  <c r="A281" i="28"/>
  <c r="A280" i="16"/>
  <c r="B279" i="16"/>
  <c r="C279" i="16" s="1"/>
  <c r="F278" i="29"/>
  <c r="G278" i="29"/>
  <c r="F279" i="27"/>
  <c r="G279" i="27"/>
  <c r="A280" i="24"/>
  <c r="B279" i="24"/>
  <c r="C279" i="24" s="1"/>
  <c r="G277" i="26"/>
  <c r="F277" i="26"/>
  <c r="A280" i="15"/>
  <c r="B279" i="15"/>
  <c r="C279" i="15" s="1"/>
  <c r="B278" i="19"/>
  <c r="C278" i="19" s="1"/>
  <c r="A279" i="19"/>
  <c r="B279" i="29"/>
  <c r="C279" i="29" s="1"/>
  <c r="A280" i="29"/>
  <c r="B280" i="27"/>
  <c r="C280" i="27" s="1"/>
  <c r="A281" i="27"/>
  <c r="G279" i="28"/>
  <c r="F279" i="28"/>
  <c r="F278" i="24"/>
  <c r="G278" i="24"/>
  <c r="G278" i="16"/>
  <c r="F278" i="16"/>
  <c r="A280" i="7"/>
  <c r="H280" i="7" s="1"/>
  <c r="B279" i="7"/>
  <c r="C279" i="7" s="1"/>
  <c r="AK279" i="18"/>
  <c r="AJ280" i="18"/>
  <c r="BM280" i="18" s="1"/>
  <c r="B283" i="18"/>
  <c r="A284" i="18"/>
  <c r="C283" i="18"/>
  <c r="R283" i="18"/>
  <c r="U282" i="18"/>
  <c r="S282" i="18"/>
  <c r="T282" i="18" s="1"/>
  <c r="W282" i="18"/>
  <c r="X280" i="18"/>
  <c r="AG273" i="18"/>
  <c r="AH273" i="18" s="1"/>
  <c r="AF274" i="18"/>
  <c r="AF275" i="18" s="1"/>
  <c r="AA277" i="18"/>
  <c r="Y280" i="18" l="1"/>
  <c r="Z279" i="18"/>
  <c r="A341" i="32"/>
  <c r="H340" i="32"/>
  <c r="B340" i="32"/>
  <c r="C340" i="32" s="1"/>
  <c r="B337" i="33"/>
  <c r="C337" i="33" s="1"/>
  <c r="A338" i="33"/>
  <c r="H337" i="33"/>
  <c r="F336" i="31"/>
  <c r="E336" i="31"/>
  <c r="D336" i="31"/>
  <c r="G336" i="31"/>
  <c r="G336" i="33"/>
  <c r="F336" i="33"/>
  <c r="E336" i="33"/>
  <c r="D336" i="33"/>
  <c r="G339" i="32"/>
  <c r="F339" i="32"/>
  <c r="E339" i="32"/>
  <c r="D339" i="32"/>
  <c r="H337" i="31"/>
  <c r="B337" i="31"/>
  <c r="C337" i="31" s="1"/>
  <c r="A338" i="31"/>
  <c r="D279" i="7"/>
  <c r="E279" i="7"/>
  <c r="G279" i="7"/>
  <c r="F279" i="7"/>
  <c r="A281" i="7"/>
  <c r="H281" i="7" s="1"/>
  <c r="B280" i="7"/>
  <c r="C280" i="7" s="1"/>
  <c r="G280" i="27"/>
  <c r="F280" i="27"/>
  <c r="G279" i="14"/>
  <c r="F279" i="14"/>
  <c r="G279" i="15"/>
  <c r="F279" i="15"/>
  <c r="G280" i="28"/>
  <c r="F280" i="28"/>
  <c r="B281" i="27"/>
  <c r="C281" i="27" s="1"/>
  <c r="A282" i="27"/>
  <c r="A281" i="15"/>
  <c r="B280" i="15"/>
  <c r="C280" i="15" s="1"/>
  <c r="B280" i="14"/>
  <c r="C280" i="14" s="1"/>
  <c r="A281" i="14"/>
  <c r="A281" i="29"/>
  <c r="B280" i="29"/>
  <c r="C280" i="29" s="1"/>
  <c r="G279" i="24"/>
  <c r="F279" i="24"/>
  <c r="G279" i="29"/>
  <c r="F279" i="29"/>
  <c r="A281" i="24"/>
  <c r="B280" i="24"/>
  <c r="C280" i="24" s="1"/>
  <c r="G279" i="16"/>
  <c r="F279" i="16"/>
  <c r="G278" i="19"/>
  <c r="F278" i="19"/>
  <c r="B281" i="28"/>
  <c r="C281" i="28" s="1"/>
  <c r="A282" i="28"/>
  <c r="G278" i="26"/>
  <c r="F278" i="26"/>
  <c r="A280" i="26"/>
  <c r="B279" i="26"/>
  <c r="C279" i="26" s="1"/>
  <c r="B279" i="19"/>
  <c r="C279" i="19" s="1"/>
  <c r="A280" i="19"/>
  <c r="A281" i="16"/>
  <c r="B280" i="16"/>
  <c r="C280" i="16" s="1"/>
  <c r="S283" i="18"/>
  <c r="T283" i="18" s="1"/>
  <c r="R284" i="18"/>
  <c r="U283" i="18"/>
  <c r="B284" i="18"/>
  <c r="A285" i="18"/>
  <c r="C284" i="18"/>
  <c r="AJ281" i="18"/>
  <c r="BM281" i="18" s="1"/>
  <c r="AK280" i="18"/>
  <c r="W283" i="18"/>
  <c r="X281" i="18"/>
  <c r="AA278" i="18"/>
  <c r="AG274" i="18"/>
  <c r="AG275" i="18" s="1"/>
  <c r="AF276" i="18"/>
  <c r="AB277" i="18"/>
  <c r="Z280" i="18" l="1"/>
  <c r="B338" i="33"/>
  <c r="C338" i="33" s="1"/>
  <c r="A339" i="33"/>
  <c r="H338" i="33"/>
  <c r="F337" i="31"/>
  <c r="E337" i="31"/>
  <c r="D337" i="31"/>
  <c r="G337" i="31"/>
  <c r="D337" i="33"/>
  <c r="F337" i="33"/>
  <c r="G337" i="33"/>
  <c r="E337" i="33"/>
  <c r="G340" i="32"/>
  <c r="F340" i="32"/>
  <c r="E340" i="32"/>
  <c r="D340" i="32"/>
  <c r="A339" i="31"/>
  <c r="H338" i="31"/>
  <c r="B338" i="31"/>
  <c r="C338" i="31" s="1"/>
  <c r="A342" i="32"/>
  <c r="H341" i="32"/>
  <c r="B341" i="32"/>
  <c r="C341" i="32" s="1"/>
  <c r="D280" i="7"/>
  <c r="G280" i="7"/>
  <c r="E280" i="7"/>
  <c r="F280" i="7"/>
  <c r="G280" i="16"/>
  <c r="F280" i="16"/>
  <c r="F281" i="27"/>
  <c r="G281" i="27"/>
  <c r="A282" i="16"/>
  <c r="B281" i="16"/>
  <c r="C281" i="16" s="1"/>
  <c r="G280" i="29"/>
  <c r="F280" i="29"/>
  <c r="B281" i="24"/>
  <c r="C281" i="24" s="1"/>
  <c r="A282" i="24"/>
  <c r="G280" i="14"/>
  <c r="F280" i="14"/>
  <c r="A283" i="27"/>
  <c r="B282" i="27"/>
  <c r="C282" i="27" s="1"/>
  <c r="A281" i="19"/>
  <c r="B280" i="19"/>
  <c r="C280" i="19" s="1"/>
  <c r="G279" i="26"/>
  <c r="F279" i="26"/>
  <c r="A283" i="28"/>
  <c r="B282" i="28"/>
  <c r="C282" i="28" s="1"/>
  <c r="B281" i="29"/>
  <c r="C281" i="29" s="1"/>
  <c r="A282" i="29"/>
  <c r="G280" i="15"/>
  <c r="F280" i="15"/>
  <c r="AB278" i="18"/>
  <c r="F279" i="19"/>
  <c r="G279" i="19"/>
  <c r="A281" i="26"/>
  <c r="B280" i="26"/>
  <c r="C280" i="26" s="1"/>
  <c r="G281" i="28"/>
  <c r="F281" i="28"/>
  <c r="G280" i="24"/>
  <c r="F280" i="24"/>
  <c r="A282" i="14"/>
  <c r="B281" i="14"/>
  <c r="C281" i="14" s="1"/>
  <c r="A282" i="15"/>
  <c r="B281" i="15"/>
  <c r="C281" i="15" s="1"/>
  <c r="A282" i="7"/>
  <c r="H282" i="7" s="1"/>
  <c r="B281" i="7"/>
  <c r="C281" i="7" s="1"/>
  <c r="U284" i="18"/>
  <c r="S284" i="18"/>
  <c r="T284" i="18" s="1"/>
  <c r="R285" i="18"/>
  <c r="W284" i="18"/>
  <c r="AH274" i="18"/>
  <c r="AH275" i="18" s="1"/>
  <c r="AJ282" i="18"/>
  <c r="BM282" i="18" s="1"/>
  <c r="AK281" i="18"/>
  <c r="B285" i="18"/>
  <c r="A286" i="18"/>
  <c r="C285" i="18"/>
  <c r="AC277" i="18"/>
  <c r="AA279" i="18"/>
  <c r="Y281" i="18"/>
  <c r="X282" i="18"/>
  <c r="X283" i="18" s="1"/>
  <c r="AG276" i="18"/>
  <c r="W285" i="18" l="1"/>
  <c r="A340" i="31"/>
  <c r="H339" i="31"/>
  <c r="B339" i="31"/>
  <c r="C339" i="31" s="1"/>
  <c r="A343" i="32"/>
  <c r="H342" i="32"/>
  <c r="B342" i="32"/>
  <c r="F338" i="31"/>
  <c r="E338" i="31"/>
  <c r="D338" i="31"/>
  <c r="G338" i="31"/>
  <c r="B339" i="33"/>
  <c r="C339" i="33" s="1"/>
  <c r="A340" i="33"/>
  <c r="H339" i="33"/>
  <c r="G341" i="32"/>
  <c r="F341" i="32"/>
  <c r="E341" i="32"/>
  <c r="D341" i="32"/>
  <c r="D338" i="33"/>
  <c r="G338" i="33"/>
  <c r="F338" i="33"/>
  <c r="E338" i="33"/>
  <c r="AB279" i="18"/>
  <c r="F281" i="7"/>
  <c r="G281" i="7"/>
  <c r="D281" i="7"/>
  <c r="E281" i="7"/>
  <c r="X284" i="18"/>
  <c r="X285" i="18" s="1"/>
  <c r="G282" i="28"/>
  <c r="F282" i="28"/>
  <c r="A283" i="15"/>
  <c r="B282" i="15"/>
  <c r="C282" i="15" s="1"/>
  <c r="F280" i="26"/>
  <c r="G280" i="26"/>
  <c r="A282" i="26"/>
  <c r="B281" i="26"/>
  <c r="C281" i="26" s="1"/>
  <c r="F280" i="19"/>
  <c r="G280" i="19"/>
  <c r="B282" i="24"/>
  <c r="C282" i="24" s="1"/>
  <c r="A283" i="24"/>
  <c r="G281" i="29"/>
  <c r="F281" i="29"/>
  <c r="A284" i="27"/>
  <c r="B283" i="27"/>
  <c r="C283" i="27" s="1"/>
  <c r="B283" i="28"/>
  <c r="C283" i="28" s="1"/>
  <c r="A284" i="28"/>
  <c r="F281" i="16"/>
  <c r="G281" i="16"/>
  <c r="F281" i="14"/>
  <c r="G281" i="14"/>
  <c r="B281" i="19"/>
  <c r="C281" i="19" s="1"/>
  <c r="A282" i="19"/>
  <c r="F281" i="24"/>
  <c r="G281" i="24"/>
  <c r="A283" i="7"/>
  <c r="H283" i="7" s="1"/>
  <c r="B282" i="7"/>
  <c r="C282" i="7" s="1"/>
  <c r="F281" i="15"/>
  <c r="G281" i="15"/>
  <c r="A283" i="16"/>
  <c r="B282" i="16"/>
  <c r="C282" i="16" s="1"/>
  <c r="B282" i="14"/>
  <c r="C282" i="14" s="1"/>
  <c r="A283" i="14"/>
  <c r="A283" i="29"/>
  <c r="B282" i="29"/>
  <c r="C282" i="29" s="1"/>
  <c r="G282" i="27"/>
  <c r="F282" i="27"/>
  <c r="B286" i="18"/>
  <c r="A287" i="18"/>
  <c r="C286" i="18"/>
  <c r="AK282" i="18"/>
  <c r="AJ283" i="18"/>
  <c r="BM283" i="18" s="1"/>
  <c r="AH276" i="18"/>
  <c r="U285" i="18"/>
  <c r="R286" i="18"/>
  <c r="S285" i="18"/>
  <c r="T285" i="18" s="1"/>
  <c r="AD277" i="18"/>
  <c r="AE277" i="18" s="1"/>
  <c r="Y282" i="18"/>
  <c r="Y283" i="18" s="1"/>
  <c r="AA280" i="18"/>
  <c r="Z281" i="18"/>
  <c r="AC278" i="18"/>
  <c r="AC279" i="18" s="1"/>
  <c r="C342" i="32" l="1"/>
  <c r="D342" i="32" s="1"/>
  <c r="B340" i="33"/>
  <c r="C340" i="33" s="1"/>
  <c r="A341" i="33"/>
  <c r="H340" i="33"/>
  <c r="A344" i="32"/>
  <c r="H343" i="32"/>
  <c r="B343" i="32"/>
  <c r="C343" i="32" s="1"/>
  <c r="G342" i="32"/>
  <c r="E342" i="32"/>
  <c r="D339" i="33"/>
  <c r="G339" i="33"/>
  <c r="F339" i="33"/>
  <c r="E339" i="33"/>
  <c r="F339" i="31"/>
  <c r="E339" i="31"/>
  <c r="D339" i="31"/>
  <c r="G339" i="31"/>
  <c r="A341" i="31"/>
  <c r="H340" i="31"/>
  <c r="B340" i="31"/>
  <c r="C340" i="31" s="1"/>
  <c r="E282" i="7"/>
  <c r="D282" i="7"/>
  <c r="G282" i="7"/>
  <c r="F282" i="7"/>
  <c r="A285" i="27"/>
  <c r="B284" i="27"/>
  <c r="C284" i="27" s="1"/>
  <c r="G282" i="24"/>
  <c r="F282" i="24"/>
  <c r="F282" i="29"/>
  <c r="G282" i="29"/>
  <c r="B282" i="19"/>
  <c r="C282" i="19" s="1"/>
  <c r="A283" i="19"/>
  <c r="B283" i="29"/>
  <c r="C283" i="29" s="1"/>
  <c r="A284" i="29"/>
  <c r="F281" i="19"/>
  <c r="G281" i="19"/>
  <c r="F282" i="15"/>
  <c r="G282" i="15"/>
  <c r="A284" i="14"/>
  <c r="B283" i="14"/>
  <c r="C283" i="14" s="1"/>
  <c r="F282" i="14"/>
  <c r="G282" i="14"/>
  <c r="G282" i="16"/>
  <c r="F282" i="16"/>
  <c r="A284" i="7"/>
  <c r="H284" i="7" s="1"/>
  <c r="B283" i="7"/>
  <c r="C283" i="7" s="1"/>
  <c r="B284" i="28"/>
  <c r="C284" i="28" s="1"/>
  <c r="A285" i="28"/>
  <c r="G281" i="26"/>
  <c r="F281" i="26"/>
  <c r="A284" i="16"/>
  <c r="B283" i="16"/>
  <c r="C283" i="16" s="1"/>
  <c r="G283" i="28"/>
  <c r="F283" i="28"/>
  <c r="A283" i="26"/>
  <c r="B282" i="26"/>
  <c r="C282" i="26" s="1"/>
  <c r="B283" i="15"/>
  <c r="C283" i="15" s="1"/>
  <c r="A284" i="15"/>
  <c r="F283" i="27"/>
  <c r="G283" i="27"/>
  <c r="B283" i="24"/>
  <c r="C283" i="24" s="1"/>
  <c r="A284" i="24"/>
  <c r="U286" i="18"/>
  <c r="S286" i="18"/>
  <c r="T286" i="18" s="1"/>
  <c r="R287" i="18"/>
  <c r="B287" i="18"/>
  <c r="A288" i="18"/>
  <c r="C287" i="18"/>
  <c r="W286" i="18"/>
  <c r="X286" i="18" s="1"/>
  <c r="AJ284" i="18"/>
  <c r="BM284" i="18" s="1"/>
  <c r="AK283" i="18"/>
  <c r="AA281" i="18"/>
  <c r="Z282" i="18"/>
  <c r="AD278" i="18"/>
  <c r="AE278" i="18" s="1"/>
  <c r="Y284" i="18"/>
  <c r="AB280" i="18"/>
  <c r="AF277" i="18"/>
  <c r="F342" i="32" l="1"/>
  <c r="AA282" i="18"/>
  <c r="A345" i="32"/>
  <c r="H344" i="32"/>
  <c r="B344" i="32"/>
  <c r="C344" i="32" s="1"/>
  <c r="H341" i="31"/>
  <c r="B341" i="31"/>
  <c r="C341" i="31" s="1"/>
  <c r="A342" i="31"/>
  <c r="F340" i="31"/>
  <c r="E340" i="31"/>
  <c r="D340" i="31"/>
  <c r="G340" i="31"/>
  <c r="B341" i="33"/>
  <c r="C341" i="33" s="1"/>
  <c r="H341" i="33"/>
  <c r="A342" i="33"/>
  <c r="G343" i="32"/>
  <c r="F343" i="32"/>
  <c r="E343" i="32"/>
  <c r="D343" i="32"/>
  <c r="D340" i="33"/>
  <c r="E340" i="33"/>
  <c r="G340" i="33"/>
  <c r="F340" i="33"/>
  <c r="G283" i="7"/>
  <c r="D283" i="7"/>
  <c r="E283" i="7"/>
  <c r="F283" i="7"/>
  <c r="F282" i="19"/>
  <c r="G282" i="19"/>
  <c r="A285" i="24"/>
  <c r="B284" i="24"/>
  <c r="C284" i="24" s="1"/>
  <c r="A285" i="7"/>
  <c r="H285" i="7" s="1"/>
  <c r="B284" i="7"/>
  <c r="C284" i="7" s="1"/>
  <c r="F283" i="15"/>
  <c r="G283" i="15"/>
  <c r="A285" i="14"/>
  <c r="B284" i="14"/>
  <c r="C284" i="14" s="1"/>
  <c r="B284" i="29"/>
  <c r="C284" i="29" s="1"/>
  <c r="A285" i="29"/>
  <c r="F283" i="24"/>
  <c r="G283" i="24"/>
  <c r="F283" i="16"/>
  <c r="G283" i="16"/>
  <c r="B284" i="15"/>
  <c r="C284" i="15" s="1"/>
  <c r="A285" i="15"/>
  <c r="A285" i="16"/>
  <c r="B284" i="16"/>
  <c r="C284" i="16" s="1"/>
  <c r="G283" i="14"/>
  <c r="F283" i="14"/>
  <c r="W287" i="18"/>
  <c r="G282" i="26"/>
  <c r="F282" i="26"/>
  <c r="A286" i="28"/>
  <c r="B285" i="28"/>
  <c r="C285" i="28" s="1"/>
  <c r="F283" i="29"/>
  <c r="G283" i="29"/>
  <c r="G284" i="27"/>
  <c r="F284" i="27"/>
  <c r="A284" i="26"/>
  <c r="B283" i="26"/>
  <c r="C283" i="26" s="1"/>
  <c r="G284" i="28"/>
  <c r="F284" i="28"/>
  <c r="B283" i="19"/>
  <c r="C283" i="19" s="1"/>
  <c r="A284" i="19"/>
  <c r="A286" i="27"/>
  <c r="B285" i="27"/>
  <c r="C285" i="27" s="1"/>
  <c r="AJ285" i="18"/>
  <c r="BM285" i="18" s="1"/>
  <c r="AK284" i="18"/>
  <c r="R288" i="18"/>
  <c r="S287" i="18"/>
  <c r="T287" i="18" s="1"/>
  <c r="U287" i="18"/>
  <c r="AF278" i="18"/>
  <c r="A289" i="18"/>
  <c r="B288" i="18"/>
  <c r="C288" i="18"/>
  <c r="Z283" i="18"/>
  <c r="AA283" i="18" s="1"/>
  <c r="AC280" i="18"/>
  <c r="Y285" i="18"/>
  <c r="AD279" i="18"/>
  <c r="AE279" i="18" s="1"/>
  <c r="AF279" i="18" s="1"/>
  <c r="AB281" i="18"/>
  <c r="AG277" i="18"/>
  <c r="W288" i="18" l="1"/>
  <c r="F341" i="31"/>
  <c r="E341" i="31"/>
  <c r="D341" i="31"/>
  <c r="G341" i="31"/>
  <c r="D341" i="33"/>
  <c r="G341" i="33"/>
  <c r="F341" i="33"/>
  <c r="E341" i="33"/>
  <c r="G344" i="32"/>
  <c r="F344" i="32"/>
  <c r="E344" i="32"/>
  <c r="D344" i="32"/>
  <c r="B342" i="33"/>
  <c r="A343" i="33"/>
  <c r="H342" i="33"/>
  <c r="A343" i="31"/>
  <c r="H342" i="31"/>
  <c r="B342" i="31"/>
  <c r="A346" i="32"/>
  <c r="H345" i="32"/>
  <c r="B345" i="32"/>
  <c r="C345" i="32" s="1"/>
  <c r="X287" i="18"/>
  <c r="X288" i="18" s="1"/>
  <c r="F284" i="7"/>
  <c r="D284" i="7"/>
  <c r="E284" i="7"/>
  <c r="G284" i="7"/>
  <c r="B284" i="19"/>
  <c r="C284" i="19" s="1"/>
  <c r="A285" i="19"/>
  <c r="G285" i="28"/>
  <c r="F285" i="28"/>
  <c r="A286" i="16"/>
  <c r="B285" i="16"/>
  <c r="C285" i="16" s="1"/>
  <c r="A286" i="7"/>
  <c r="H286" i="7" s="1"/>
  <c r="B285" i="7"/>
  <c r="C285" i="7" s="1"/>
  <c r="B285" i="15"/>
  <c r="C285" i="15" s="1"/>
  <c r="A286" i="15"/>
  <c r="F284" i="14"/>
  <c r="G284" i="14"/>
  <c r="A285" i="26"/>
  <c r="B284" i="26"/>
  <c r="C284" i="26" s="1"/>
  <c r="G285" i="27"/>
  <c r="F285" i="27"/>
  <c r="G284" i="29"/>
  <c r="F284" i="29"/>
  <c r="F283" i="19"/>
  <c r="G283" i="19"/>
  <c r="A287" i="28"/>
  <c r="B286" i="28"/>
  <c r="C286" i="28" s="1"/>
  <c r="F284" i="15"/>
  <c r="G284" i="15"/>
  <c r="A286" i="14"/>
  <c r="B285" i="14"/>
  <c r="C285" i="14" s="1"/>
  <c r="G284" i="24"/>
  <c r="F284" i="24"/>
  <c r="B285" i="24"/>
  <c r="C285" i="24" s="1"/>
  <c r="A286" i="24"/>
  <c r="A287" i="27"/>
  <c r="B286" i="27"/>
  <c r="C286" i="27" s="1"/>
  <c r="G284" i="16"/>
  <c r="F284" i="16"/>
  <c r="B285" i="29"/>
  <c r="C285" i="29" s="1"/>
  <c r="A286" i="29"/>
  <c r="AC281" i="18"/>
  <c r="G283" i="26"/>
  <c r="F283" i="26"/>
  <c r="Y286" i="18"/>
  <c r="A290" i="18"/>
  <c r="B289" i="18"/>
  <c r="C289" i="18"/>
  <c r="AK285" i="18"/>
  <c r="AJ286" i="18"/>
  <c r="BM286" i="18" s="1"/>
  <c r="Z284" i="18"/>
  <c r="AA284" i="18" s="1"/>
  <c r="U288" i="18"/>
  <c r="S288" i="18"/>
  <c r="T288" i="18" s="1"/>
  <c r="R289" i="18"/>
  <c r="W289" i="18" s="1"/>
  <c r="AG278" i="18"/>
  <c r="AG279" i="18" s="1"/>
  <c r="AD280" i="18"/>
  <c r="AB282" i="18"/>
  <c r="AB283" i="18" s="1"/>
  <c r="AH277" i="18"/>
  <c r="Y287" i="18" l="1"/>
  <c r="Y288" i="18" s="1"/>
  <c r="C342" i="31"/>
  <c r="C342" i="33"/>
  <c r="F342" i="33" s="1"/>
  <c r="B343" i="33"/>
  <c r="C343" i="33" s="1"/>
  <c r="H343" i="33"/>
  <c r="A344" i="33"/>
  <c r="D342" i="33"/>
  <c r="A347" i="32"/>
  <c r="H346" i="32"/>
  <c r="B346" i="32"/>
  <c r="C346" i="32" s="1"/>
  <c r="A344" i="31"/>
  <c r="H343" i="31"/>
  <c r="B343" i="31"/>
  <c r="C343" i="31" s="1"/>
  <c r="G345" i="32"/>
  <c r="F345" i="32"/>
  <c r="E345" i="32"/>
  <c r="D345" i="32"/>
  <c r="F342" i="31"/>
  <c r="E342" i="31"/>
  <c r="D342" i="31"/>
  <c r="G342" i="31"/>
  <c r="G285" i="7"/>
  <c r="F285" i="7"/>
  <c r="D285" i="7"/>
  <c r="E285" i="7"/>
  <c r="G285" i="24"/>
  <c r="F285" i="24"/>
  <c r="B287" i="28"/>
  <c r="C287" i="28" s="1"/>
  <c r="A288" i="28"/>
  <c r="F285" i="29"/>
  <c r="G285" i="29"/>
  <c r="A286" i="26"/>
  <c r="B285" i="26"/>
  <c r="C285" i="26" s="1"/>
  <c r="F285" i="16"/>
  <c r="G285" i="16"/>
  <c r="G285" i="14"/>
  <c r="F285" i="14"/>
  <c r="A287" i="16"/>
  <c r="B286" i="16"/>
  <c r="C286" i="16" s="1"/>
  <c r="A287" i="29"/>
  <c r="B286" i="29"/>
  <c r="C286" i="29" s="1"/>
  <c r="F284" i="26"/>
  <c r="G284" i="26"/>
  <c r="A287" i="7"/>
  <c r="H287" i="7" s="1"/>
  <c r="B286" i="7"/>
  <c r="C286" i="7" s="1"/>
  <c r="B286" i="14"/>
  <c r="C286" i="14" s="1"/>
  <c r="A287" i="14"/>
  <c r="G286" i="27"/>
  <c r="F286" i="27"/>
  <c r="B286" i="15"/>
  <c r="C286" i="15" s="1"/>
  <c r="A287" i="15"/>
  <c r="AC282" i="18"/>
  <c r="AC283" i="18" s="1"/>
  <c r="A288" i="27"/>
  <c r="B287" i="27"/>
  <c r="C287" i="27" s="1"/>
  <c r="G285" i="15"/>
  <c r="F285" i="15"/>
  <c r="A286" i="19"/>
  <c r="B285" i="19"/>
  <c r="C285" i="19" s="1"/>
  <c r="B286" i="24"/>
  <c r="C286" i="24" s="1"/>
  <c r="A287" i="24"/>
  <c r="G286" i="28"/>
  <c r="F286" i="28"/>
  <c r="F284" i="19"/>
  <c r="G284" i="19"/>
  <c r="AK286" i="18"/>
  <c r="AJ287" i="18"/>
  <c r="BM287" i="18" s="1"/>
  <c r="A291" i="18"/>
  <c r="B290" i="18"/>
  <c r="C290" i="18"/>
  <c r="U289" i="18"/>
  <c r="S289" i="18"/>
  <c r="T289" i="18" s="1"/>
  <c r="R290" i="18"/>
  <c r="W290" i="18" s="1"/>
  <c r="Z285" i="18"/>
  <c r="AA285" i="18" s="1"/>
  <c r="AB284" i="18"/>
  <c r="AE280" i="18"/>
  <c r="AD281" i="18"/>
  <c r="X289" i="18"/>
  <c r="AH278" i="18"/>
  <c r="G342" i="33" l="1"/>
  <c r="E342" i="33"/>
  <c r="A348" i="32"/>
  <c r="H347" i="32"/>
  <c r="B347" i="32"/>
  <c r="C347" i="32" s="1"/>
  <c r="A345" i="31"/>
  <c r="H344" i="31"/>
  <c r="B344" i="31"/>
  <c r="C344" i="31" s="1"/>
  <c r="B344" i="33"/>
  <c r="C344" i="33" s="1"/>
  <c r="A345" i="33"/>
  <c r="H344" i="33"/>
  <c r="F343" i="31"/>
  <c r="E343" i="31"/>
  <c r="D343" i="31"/>
  <c r="G343" i="31"/>
  <c r="G346" i="32"/>
  <c r="F346" i="32"/>
  <c r="E346" i="32"/>
  <c r="D346" i="32"/>
  <c r="D343" i="33"/>
  <c r="F343" i="33"/>
  <c r="E343" i="33"/>
  <c r="G343" i="33"/>
  <c r="AE281" i="18"/>
  <c r="AB285" i="18"/>
  <c r="E286" i="7"/>
  <c r="D286" i="7"/>
  <c r="F286" i="7"/>
  <c r="G286" i="7"/>
  <c r="F286" i="14"/>
  <c r="G286" i="14"/>
  <c r="G286" i="16"/>
  <c r="F286" i="16"/>
  <c r="A287" i="26"/>
  <c r="B286" i="26"/>
  <c r="C286" i="26" s="1"/>
  <c r="A288" i="24"/>
  <c r="B287" i="24"/>
  <c r="C287" i="24" s="1"/>
  <c r="A288" i="16"/>
  <c r="B287" i="16"/>
  <c r="C287" i="16" s="1"/>
  <c r="G286" i="24"/>
  <c r="F286" i="24"/>
  <c r="F287" i="27"/>
  <c r="G287" i="27"/>
  <c r="A287" i="19"/>
  <c r="B286" i="19"/>
  <c r="C286" i="19" s="1"/>
  <c r="A289" i="27"/>
  <c r="B288" i="27"/>
  <c r="C288" i="27" s="1"/>
  <c r="A288" i="15"/>
  <c r="B287" i="15"/>
  <c r="C287" i="15" s="1"/>
  <c r="A288" i="7"/>
  <c r="H288" i="7" s="1"/>
  <c r="B287" i="7"/>
  <c r="C287" i="7" s="1"/>
  <c r="B288" i="28"/>
  <c r="C288" i="28" s="1"/>
  <c r="A289" i="28"/>
  <c r="F285" i="19"/>
  <c r="G285" i="19"/>
  <c r="G286" i="15"/>
  <c r="F286" i="15"/>
  <c r="F287" i="28"/>
  <c r="G287" i="28"/>
  <c r="Y289" i="18"/>
  <c r="G286" i="29"/>
  <c r="F286" i="29"/>
  <c r="A288" i="14"/>
  <c r="B287" i="14"/>
  <c r="C287" i="14" s="1"/>
  <c r="A288" i="29"/>
  <c r="B287" i="29"/>
  <c r="C287" i="29" s="1"/>
  <c r="G285" i="26"/>
  <c r="F285" i="26"/>
  <c r="AJ288" i="18"/>
  <c r="BM288" i="18" s="1"/>
  <c r="AK287" i="18"/>
  <c r="R291" i="18"/>
  <c r="S290" i="18"/>
  <c r="T290" i="18" s="1"/>
  <c r="U290" i="18"/>
  <c r="A292" i="18"/>
  <c r="B291" i="18"/>
  <c r="C291" i="18"/>
  <c r="AD282" i="18"/>
  <c r="Z286" i="18"/>
  <c r="AA286" i="18" s="1"/>
  <c r="X290" i="18"/>
  <c r="W291" i="18"/>
  <c r="AH279" i="18"/>
  <c r="AF280" i="18"/>
  <c r="AC284" i="18"/>
  <c r="AC285" i="18" l="1"/>
  <c r="H345" i="31"/>
  <c r="B345" i="31"/>
  <c r="C345" i="31" s="1"/>
  <c r="A346" i="31"/>
  <c r="B345" i="33"/>
  <c r="C345" i="33" s="1"/>
  <c r="A346" i="33"/>
  <c r="H345" i="33"/>
  <c r="G347" i="32"/>
  <c r="F347" i="32"/>
  <c r="E347" i="32"/>
  <c r="D347" i="32"/>
  <c r="D344" i="33"/>
  <c r="G344" i="33"/>
  <c r="F344" i="33"/>
  <c r="E344" i="33"/>
  <c r="F344" i="31"/>
  <c r="E344" i="31"/>
  <c r="D344" i="31"/>
  <c r="G344" i="31"/>
  <c r="A349" i="32"/>
  <c r="H348" i="32"/>
  <c r="B348" i="32"/>
  <c r="C348" i="32" s="1"/>
  <c r="G287" i="7"/>
  <c r="F287" i="7"/>
  <c r="D287" i="7"/>
  <c r="E287" i="7"/>
  <c r="Y290" i="18"/>
  <c r="A289" i="7"/>
  <c r="H289" i="7" s="1"/>
  <c r="B288" i="7"/>
  <c r="C288" i="7" s="1"/>
  <c r="B288" i="24"/>
  <c r="C288" i="24" s="1"/>
  <c r="A289" i="24"/>
  <c r="F287" i="15"/>
  <c r="G287" i="15"/>
  <c r="G287" i="29"/>
  <c r="F287" i="29"/>
  <c r="B288" i="15"/>
  <c r="C288" i="15" s="1"/>
  <c r="A289" i="15"/>
  <c r="B288" i="29"/>
  <c r="C288" i="29" s="1"/>
  <c r="A289" i="29"/>
  <c r="G288" i="27"/>
  <c r="F288" i="27"/>
  <c r="A288" i="26"/>
  <c r="B287" i="26"/>
  <c r="C287" i="26" s="1"/>
  <c r="B288" i="14"/>
  <c r="C288" i="14" s="1"/>
  <c r="A289" i="14"/>
  <c r="G288" i="28"/>
  <c r="F288" i="28"/>
  <c r="G286" i="19"/>
  <c r="F286" i="19"/>
  <c r="G287" i="16"/>
  <c r="F287" i="16"/>
  <c r="G287" i="14"/>
  <c r="F287" i="14"/>
  <c r="B289" i="28"/>
  <c r="C289" i="28" s="1"/>
  <c r="A290" i="28"/>
  <c r="A290" i="27"/>
  <c r="B289" i="27"/>
  <c r="C289" i="27" s="1"/>
  <c r="A288" i="19"/>
  <c r="B287" i="19"/>
  <c r="C287" i="19" s="1"/>
  <c r="A289" i="16"/>
  <c r="B288" i="16"/>
  <c r="C288" i="16" s="1"/>
  <c r="G286" i="26"/>
  <c r="F286" i="26"/>
  <c r="F287" i="24"/>
  <c r="G287" i="24"/>
  <c r="AB286" i="18"/>
  <c r="Z287" i="18"/>
  <c r="AA287" i="18" s="1"/>
  <c r="B292" i="18"/>
  <c r="A293" i="18"/>
  <c r="C292" i="18"/>
  <c r="S291" i="18"/>
  <c r="T291" i="18" s="1"/>
  <c r="R292" i="18"/>
  <c r="U291" i="18"/>
  <c r="AK288" i="18"/>
  <c r="AJ289" i="18"/>
  <c r="BM289" i="18" s="1"/>
  <c r="AE282" i="18"/>
  <c r="AD283" i="18"/>
  <c r="AG280" i="18"/>
  <c r="X291" i="18"/>
  <c r="AF281" i="18"/>
  <c r="L29" i="15"/>
  <c r="L30" i="15" s="1"/>
  <c r="L31" i="15" s="1"/>
  <c r="L32" i="15" s="1"/>
  <c r="L33" i="15" s="1"/>
  <c r="L34" i="15" s="1"/>
  <c r="L35" i="15" s="1"/>
  <c r="L36" i="15" s="1"/>
  <c r="L37" i="15" s="1"/>
  <c r="L38" i="15" s="1"/>
  <c r="AC286" i="18" l="1"/>
  <c r="AE283" i="18"/>
  <c r="D345" i="33"/>
  <c r="G345" i="33"/>
  <c r="E345" i="33"/>
  <c r="F345" i="33"/>
  <c r="B349" i="32"/>
  <c r="C349" i="32" s="1"/>
  <c r="A350" i="32"/>
  <c r="H349" i="32"/>
  <c r="A347" i="31"/>
  <c r="H346" i="31"/>
  <c r="B346" i="31"/>
  <c r="C346" i="31" s="1"/>
  <c r="B346" i="33"/>
  <c r="C346" i="33" s="1"/>
  <c r="A347" i="33"/>
  <c r="H346" i="33"/>
  <c r="F345" i="31"/>
  <c r="E345" i="31"/>
  <c r="D345" i="31"/>
  <c r="G345" i="31"/>
  <c r="G348" i="32"/>
  <c r="F348" i="32"/>
  <c r="E348" i="32"/>
  <c r="D348" i="32"/>
  <c r="Y291" i="18"/>
  <c r="G288" i="7"/>
  <c r="E288" i="7"/>
  <c r="F288" i="7"/>
  <c r="D288" i="7"/>
  <c r="B288" i="19"/>
  <c r="C288" i="19" s="1"/>
  <c r="A289" i="19"/>
  <c r="G289" i="28"/>
  <c r="F289" i="28"/>
  <c r="B289" i="29"/>
  <c r="C289" i="29" s="1"/>
  <c r="A290" i="29"/>
  <c r="A290" i="14"/>
  <c r="B289" i="14"/>
  <c r="C289" i="14" s="1"/>
  <c r="G288" i="29"/>
  <c r="F288" i="29"/>
  <c r="G288" i="16"/>
  <c r="F288" i="16"/>
  <c r="F289" i="27"/>
  <c r="G289" i="27"/>
  <c r="A289" i="26"/>
  <c r="B288" i="26"/>
  <c r="C288" i="26" s="1"/>
  <c r="G288" i="14"/>
  <c r="F288" i="14"/>
  <c r="B289" i="15"/>
  <c r="C289" i="15" s="1"/>
  <c r="A290" i="15"/>
  <c r="A290" i="24"/>
  <c r="B289" i="24"/>
  <c r="C289" i="24" s="1"/>
  <c r="F287" i="26"/>
  <c r="G287" i="26"/>
  <c r="F288" i="24"/>
  <c r="G288" i="24"/>
  <c r="A290" i="16"/>
  <c r="B289" i="16"/>
  <c r="C289" i="16" s="1"/>
  <c r="B290" i="27"/>
  <c r="C290" i="27" s="1"/>
  <c r="A291" i="27"/>
  <c r="B289" i="7"/>
  <c r="C289" i="7" s="1"/>
  <c r="A290" i="7"/>
  <c r="H290" i="7" s="1"/>
  <c r="F288" i="15"/>
  <c r="G288" i="15"/>
  <c r="G287" i="19"/>
  <c r="F287" i="19"/>
  <c r="A291" i="28"/>
  <c r="B290" i="28"/>
  <c r="C290" i="28" s="1"/>
  <c r="AK289" i="18"/>
  <c r="AJ290" i="18"/>
  <c r="BM290" i="18" s="1"/>
  <c r="AG281" i="18"/>
  <c r="AB287" i="18"/>
  <c r="AC287" i="18" s="1"/>
  <c r="AD284" i="18"/>
  <c r="AD285" i="18" s="1"/>
  <c r="R293" i="18"/>
  <c r="U292" i="18"/>
  <c r="S292" i="18"/>
  <c r="T292" i="18" s="1"/>
  <c r="W292" i="18"/>
  <c r="X292" i="18" s="1"/>
  <c r="B293" i="18"/>
  <c r="A294" i="18"/>
  <c r="C293" i="18"/>
  <c r="Z288" i="18"/>
  <c r="AA288" i="18" s="1"/>
  <c r="AB288" i="18" s="1"/>
  <c r="AC288" i="18" s="1"/>
  <c r="AH280" i="18"/>
  <c r="AF282" i="18"/>
  <c r="N6" i="15"/>
  <c r="Y292" i="18" l="1"/>
  <c r="G349" i="32"/>
  <c r="F349" i="32"/>
  <c r="E349" i="32"/>
  <c r="D349" i="32"/>
  <c r="B347" i="33"/>
  <c r="C347" i="33" s="1"/>
  <c r="A348" i="33"/>
  <c r="H347" i="33"/>
  <c r="D346" i="33"/>
  <c r="G346" i="33"/>
  <c r="F346" i="33"/>
  <c r="E346" i="33"/>
  <c r="A348" i="31"/>
  <c r="B347" i="31"/>
  <c r="C347" i="31" s="1"/>
  <c r="H347" i="31"/>
  <c r="B350" i="32"/>
  <c r="C350" i="32" s="1"/>
  <c r="H350" i="32"/>
  <c r="A351" i="32"/>
  <c r="F346" i="31"/>
  <c r="E346" i="31"/>
  <c r="D346" i="31"/>
  <c r="G346" i="31"/>
  <c r="AH281" i="18"/>
  <c r="W293" i="18"/>
  <c r="X293" i="18" s="1"/>
  <c r="G289" i="7"/>
  <c r="E289" i="7"/>
  <c r="F289" i="7"/>
  <c r="D289" i="7"/>
  <c r="A292" i="28"/>
  <c r="B291" i="28"/>
  <c r="C291" i="28" s="1"/>
  <c r="A291" i="16"/>
  <c r="B290" i="16"/>
  <c r="C290" i="16" s="1"/>
  <c r="G289" i="15"/>
  <c r="F289" i="15"/>
  <c r="A290" i="26"/>
  <c r="B289" i="26"/>
  <c r="C289" i="26" s="1"/>
  <c r="G289" i="14"/>
  <c r="F289" i="14"/>
  <c r="F290" i="27"/>
  <c r="G290" i="27"/>
  <c r="A291" i="24"/>
  <c r="B290" i="24"/>
  <c r="C290" i="24" s="1"/>
  <c r="A291" i="7"/>
  <c r="H291" i="7" s="1"/>
  <c r="B290" i="7"/>
  <c r="C290" i="7" s="1"/>
  <c r="B290" i="29"/>
  <c r="C290" i="29" s="1"/>
  <c r="A291" i="29"/>
  <c r="B290" i="14"/>
  <c r="C290" i="14" s="1"/>
  <c r="A291" i="14"/>
  <c r="G289" i="29"/>
  <c r="F289" i="29"/>
  <c r="B289" i="19"/>
  <c r="C289" i="19" s="1"/>
  <c r="A290" i="19"/>
  <c r="G290" i="28"/>
  <c r="F290" i="28"/>
  <c r="F289" i="16"/>
  <c r="G289" i="16"/>
  <c r="A291" i="15"/>
  <c r="B290" i="15"/>
  <c r="C290" i="15" s="1"/>
  <c r="F288" i="26"/>
  <c r="G288" i="26"/>
  <c r="B291" i="27"/>
  <c r="C291" i="27" s="1"/>
  <c r="A292" i="27"/>
  <c r="G289" i="24"/>
  <c r="F289" i="24"/>
  <c r="F288" i="19"/>
  <c r="G288" i="19"/>
  <c r="B294" i="18"/>
  <c r="A295" i="18"/>
  <c r="C294" i="18"/>
  <c r="AE284" i="18"/>
  <c r="AE285" i="18" s="1"/>
  <c r="Z289" i="18"/>
  <c r="Z290" i="18" s="1"/>
  <c r="U293" i="18"/>
  <c r="R294" i="18"/>
  <c r="S293" i="18"/>
  <c r="T293" i="18" s="1"/>
  <c r="AK290" i="18"/>
  <c r="AJ291" i="18"/>
  <c r="BM291" i="18" s="1"/>
  <c r="AD286" i="18"/>
  <c r="AG282" i="18"/>
  <c r="AF283" i="18"/>
  <c r="E6" i="15"/>
  <c r="H6" i="15" s="1"/>
  <c r="D18" i="15"/>
  <c r="E7" i="15"/>
  <c r="H7" i="15" s="1"/>
  <c r="D15" i="15"/>
  <c r="E9" i="15"/>
  <c r="H9" i="15" s="1"/>
  <c r="D16" i="15"/>
  <c r="D19" i="15"/>
  <c r="D22" i="15"/>
  <c r="E10" i="15"/>
  <c r="H10" i="15" s="1"/>
  <c r="D11" i="15"/>
  <c r="D14" i="15"/>
  <c r="D12" i="15"/>
  <c r="D13" i="15"/>
  <c r="D20" i="15"/>
  <c r="D17" i="15"/>
  <c r="D21" i="15"/>
  <c r="E5" i="15"/>
  <c r="H5" i="15" s="1"/>
  <c r="E8" i="15"/>
  <c r="H8" i="15" s="1"/>
  <c r="N7" i="15"/>
  <c r="Y293" i="18" l="1"/>
  <c r="W294" i="18"/>
  <c r="X294" i="18" s="1"/>
  <c r="D347" i="33"/>
  <c r="G347" i="33"/>
  <c r="F347" i="33"/>
  <c r="E347" i="33"/>
  <c r="A349" i="31"/>
  <c r="H348" i="31"/>
  <c r="B348" i="31"/>
  <c r="C348" i="31" s="1"/>
  <c r="G350" i="32"/>
  <c r="F350" i="32"/>
  <c r="E350" i="32"/>
  <c r="D350" i="32"/>
  <c r="F347" i="31"/>
  <c r="E347" i="31"/>
  <c r="D347" i="31"/>
  <c r="G347" i="31"/>
  <c r="B348" i="33"/>
  <c r="C348" i="33" s="1"/>
  <c r="A349" i="33"/>
  <c r="H348" i="33"/>
  <c r="A352" i="32"/>
  <c r="H351" i="32"/>
  <c r="B351" i="32"/>
  <c r="C351" i="32" s="1"/>
  <c r="E290" i="7"/>
  <c r="F290" i="7"/>
  <c r="G290" i="7"/>
  <c r="D290" i="7"/>
  <c r="G291" i="28"/>
  <c r="F291" i="28"/>
  <c r="G291" i="27"/>
  <c r="F291" i="27"/>
  <c r="G289" i="19"/>
  <c r="F289" i="19"/>
  <c r="A292" i="24"/>
  <c r="B291" i="24"/>
  <c r="C291" i="24" s="1"/>
  <c r="G290" i="15"/>
  <c r="F290" i="15"/>
  <c r="A292" i="29"/>
  <c r="B291" i="29"/>
  <c r="C291" i="29" s="1"/>
  <c r="A292" i="15"/>
  <c r="B291" i="15"/>
  <c r="C291" i="15" s="1"/>
  <c r="F290" i="29"/>
  <c r="G290" i="29"/>
  <c r="G289" i="26"/>
  <c r="F289" i="26"/>
  <c r="A291" i="26"/>
  <c r="B290" i="26"/>
  <c r="C290" i="26" s="1"/>
  <c r="G290" i="16"/>
  <c r="F290" i="16"/>
  <c r="G290" i="14"/>
  <c r="F290" i="14"/>
  <c r="A292" i="7"/>
  <c r="H292" i="7" s="1"/>
  <c r="B291" i="7"/>
  <c r="C291" i="7" s="1"/>
  <c r="A292" i="16"/>
  <c r="B291" i="16"/>
  <c r="C291" i="16" s="1"/>
  <c r="A293" i="27"/>
  <c r="B292" i="27"/>
  <c r="C292" i="27" s="1"/>
  <c r="B290" i="19"/>
  <c r="C290" i="19" s="1"/>
  <c r="A291" i="19"/>
  <c r="B291" i="14"/>
  <c r="C291" i="14" s="1"/>
  <c r="A292" i="14"/>
  <c r="F290" i="24"/>
  <c r="G290" i="24"/>
  <c r="A293" i="28"/>
  <c r="B292" i="28"/>
  <c r="C292" i="28" s="1"/>
  <c r="AJ292" i="18"/>
  <c r="BM292" i="18" s="1"/>
  <c r="AK291" i="18"/>
  <c r="S294" i="18"/>
  <c r="T294" i="18" s="1"/>
  <c r="U294" i="18"/>
  <c r="R295" i="18"/>
  <c r="AA289" i="18"/>
  <c r="AA290" i="18" s="1"/>
  <c r="Z291" i="18"/>
  <c r="A296" i="18"/>
  <c r="B295" i="18"/>
  <c r="C295" i="18"/>
  <c r="AF284" i="18"/>
  <c r="AF285" i="18" s="1"/>
  <c r="AH282" i="18"/>
  <c r="AE286" i="18"/>
  <c r="AD287" i="18"/>
  <c r="AG283" i="18"/>
  <c r="E12" i="15"/>
  <c r="H12" i="15" s="1"/>
  <c r="E18" i="15"/>
  <c r="H18" i="15" s="1"/>
  <c r="E20" i="15"/>
  <c r="H20" i="15" s="1"/>
  <c r="E21" i="15"/>
  <c r="H21" i="15" s="1"/>
  <c r="D24" i="15"/>
  <c r="D30" i="15"/>
  <c r="E15" i="15"/>
  <c r="H15" i="15" s="1"/>
  <c r="E14" i="15"/>
  <c r="H14" i="15" s="1"/>
  <c r="D32" i="15"/>
  <c r="E16" i="15"/>
  <c r="H16" i="15" s="1"/>
  <c r="D28" i="15"/>
  <c r="D29" i="15"/>
  <c r="E13" i="15"/>
  <c r="H13" i="15" s="1"/>
  <c r="E17" i="15"/>
  <c r="H17" i="15" s="1"/>
  <c r="D25" i="15"/>
  <c r="E22" i="15"/>
  <c r="H22" i="15" s="1"/>
  <c r="D31" i="15"/>
  <c r="D23" i="15"/>
  <c r="D27" i="15"/>
  <c r="E11" i="15"/>
  <c r="H11" i="15" s="1"/>
  <c r="D26" i="15"/>
  <c r="E19" i="15"/>
  <c r="H19" i="15" s="1"/>
  <c r="D34" i="15"/>
  <c r="D33" i="15"/>
  <c r="N8" i="15"/>
  <c r="Y294" i="18" l="1"/>
  <c r="W295" i="18"/>
  <c r="X295" i="18" s="1"/>
  <c r="Y295" i="18" s="1"/>
  <c r="AH283" i="18"/>
  <c r="D348" i="33"/>
  <c r="E348" i="33"/>
  <c r="F348" i="33"/>
  <c r="G348" i="33"/>
  <c r="H349" i="31"/>
  <c r="B349" i="31"/>
  <c r="C349" i="31" s="1"/>
  <c r="A350" i="31"/>
  <c r="F348" i="31"/>
  <c r="E348" i="31"/>
  <c r="D348" i="31"/>
  <c r="G348" i="31"/>
  <c r="A353" i="32"/>
  <c r="H352" i="32"/>
  <c r="B352" i="32"/>
  <c r="C352" i="32" s="1"/>
  <c r="G351" i="32"/>
  <c r="F351" i="32"/>
  <c r="E351" i="32"/>
  <c r="D351" i="32"/>
  <c r="B349" i="33"/>
  <c r="C349" i="33" s="1"/>
  <c r="H349" i="33"/>
  <c r="A350" i="33"/>
  <c r="AB289" i="18"/>
  <c r="AC289" i="18" s="1"/>
  <c r="AA291" i="18"/>
  <c r="G291" i="7"/>
  <c r="F291" i="7"/>
  <c r="E291" i="7"/>
  <c r="D291" i="7"/>
  <c r="A294" i="28"/>
  <c r="B293" i="28"/>
  <c r="C293" i="28" s="1"/>
  <c r="A294" i="27"/>
  <c r="B293" i="27"/>
  <c r="C293" i="27" s="1"/>
  <c r="A293" i="16"/>
  <c r="B292" i="16"/>
  <c r="C292" i="16" s="1"/>
  <c r="F291" i="16"/>
  <c r="G291" i="16"/>
  <c r="AG284" i="18"/>
  <c r="AH284" i="18" s="1"/>
  <c r="A293" i="14"/>
  <c r="B292" i="14"/>
  <c r="C292" i="14" s="1"/>
  <c r="A293" i="7"/>
  <c r="H293" i="7" s="1"/>
  <c r="B292" i="7"/>
  <c r="C292" i="7" s="1"/>
  <c r="G291" i="15"/>
  <c r="F291" i="15"/>
  <c r="F290" i="19"/>
  <c r="G290" i="19"/>
  <c r="A292" i="26"/>
  <c r="B291" i="26"/>
  <c r="C291" i="26" s="1"/>
  <c r="F291" i="29"/>
  <c r="G291" i="29"/>
  <c r="F292" i="28"/>
  <c r="G292" i="28"/>
  <c r="A293" i="29"/>
  <c r="B292" i="29"/>
  <c r="C292" i="29" s="1"/>
  <c r="F291" i="14"/>
  <c r="G291" i="14"/>
  <c r="B292" i="15"/>
  <c r="C292" i="15" s="1"/>
  <c r="A293" i="15"/>
  <c r="G291" i="24"/>
  <c r="F291" i="24"/>
  <c r="G292" i="27"/>
  <c r="F292" i="27"/>
  <c r="B291" i="19"/>
  <c r="C291" i="19" s="1"/>
  <c r="A292" i="19"/>
  <c r="G290" i="26"/>
  <c r="F290" i="26"/>
  <c r="A293" i="24"/>
  <c r="B292" i="24"/>
  <c r="C292" i="24" s="1"/>
  <c r="Z292" i="18"/>
  <c r="B296" i="18"/>
  <c r="A297" i="18"/>
  <c r="C296" i="18"/>
  <c r="R296" i="18"/>
  <c r="U295" i="18"/>
  <c r="S295" i="18"/>
  <c r="T295" i="18" s="1"/>
  <c r="AJ293" i="18"/>
  <c r="BM293" i="18" s="1"/>
  <c r="AK292" i="18"/>
  <c r="AF286" i="18"/>
  <c r="AE287" i="18"/>
  <c r="AD288" i="18"/>
  <c r="E29" i="15"/>
  <c r="H29" i="15" s="1"/>
  <c r="E30" i="15"/>
  <c r="H30" i="15" s="1"/>
  <c r="D40" i="15"/>
  <c r="D45" i="15"/>
  <c r="E27" i="15"/>
  <c r="H27" i="15" s="1"/>
  <c r="E33" i="15"/>
  <c r="H33" i="15" s="1"/>
  <c r="E31" i="15"/>
  <c r="H31" i="15" s="1"/>
  <c r="E34" i="15"/>
  <c r="H34" i="15" s="1"/>
  <c r="D41" i="15"/>
  <c r="D35" i="15"/>
  <c r="E25" i="15"/>
  <c r="H25" i="15" s="1"/>
  <c r="E26" i="15"/>
  <c r="H26" i="15" s="1"/>
  <c r="D37" i="15"/>
  <c r="E23" i="15"/>
  <c r="H23" i="15" s="1"/>
  <c r="D39" i="15"/>
  <c r="D36" i="15"/>
  <c r="D42" i="15"/>
  <c r="E28" i="15"/>
  <c r="H28" i="15" s="1"/>
  <c r="D44" i="15"/>
  <c r="D43" i="15"/>
  <c r="E24" i="15"/>
  <c r="H24" i="15" s="1"/>
  <c r="D38" i="15"/>
  <c r="D46" i="15"/>
  <c r="E32" i="15"/>
  <c r="H32" i="15" s="1"/>
  <c r="N9" i="15"/>
  <c r="AA292" i="18" l="1"/>
  <c r="AB290" i="18"/>
  <c r="AC290" i="18" s="1"/>
  <c r="G352" i="32"/>
  <c r="F352" i="32"/>
  <c r="E352" i="32"/>
  <c r="D352" i="32"/>
  <c r="B353" i="32"/>
  <c r="C353" i="32" s="1"/>
  <c r="A354" i="32"/>
  <c r="H353" i="32"/>
  <c r="A351" i="31"/>
  <c r="H350" i="31"/>
  <c r="B350" i="31"/>
  <c r="C350" i="31" s="1"/>
  <c r="D349" i="33"/>
  <c r="G349" i="33"/>
  <c r="F349" i="33"/>
  <c r="E349" i="33"/>
  <c r="B350" i="33"/>
  <c r="C350" i="33" s="1"/>
  <c r="A351" i="33"/>
  <c r="H350" i="33"/>
  <c r="F349" i="31"/>
  <c r="E349" i="31"/>
  <c r="D349" i="31"/>
  <c r="G349" i="31"/>
  <c r="F292" i="7"/>
  <c r="D292" i="7"/>
  <c r="E292" i="7"/>
  <c r="G292" i="7"/>
  <c r="A294" i="29"/>
  <c r="B293" i="29"/>
  <c r="C293" i="29" s="1"/>
  <c r="F292" i="24"/>
  <c r="G292" i="24"/>
  <c r="A294" i="7"/>
  <c r="H294" i="7" s="1"/>
  <c r="B293" i="7"/>
  <c r="C293" i="7" s="1"/>
  <c r="B293" i="15"/>
  <c r="C293" i="15" s="1"/>
  <c r="A294" i="15"/>
  <c r="B293" i="14"/>
  <c r="C293" i="14" s="1"/>
  <c r="A294" i="14"/>
  <c r="A294" i="16"/>
  <c r="B293" i="16"/>
  <c r="C293" i="16" s="1"/>
  <c r="B292" i="19"/>
  <c r="C292" i="19" s="1"/>
  <c r="A293" i="19"/>
  <c r="G291" i="26"/>
  <c r="F291" i="26"/>
  <c r="A295" i="27"/>
  <c r="B294" i="27"/>
  <c r="C294" i="27" s="1"/>
  <c r="AG285" i="18"/>
  <c r="AH285" i="18" s="1"/>
  <c r="F291" i="19"/>
  <c r="G291" i="19"/>
  <c r="A293" i="26"/>
  <c r="B292" i="26"/>
  <c r="C292" i="26" s="1"/>
  <c r="F293" i="28"/>
  <c r="G293" i="28"/>
  <c r="B293" i="24"/>
  <c r="C293" i="24" s="1"/>
  <c r="A294" i="24"/>
  <c r="G292" i="14"/>
  <c r="F292" i="14"/>
  <c r="G292" i="16"/>
  <c r="F292" i="16"/>
  <c r="F292" i="15"/>
  <c r="G292" i="15"/>
  <c r="G293" i="27"/>
  <c r="F293" i="27"/>
  <c r="F292" i="29"/>
  <c r="G292" i="29"/>
  <c r="A295" i="28"/>
  <c r="B294" i="28"/>
  <c r="C294" i="28" s="1"/>
  <c r="R297" i="18"/>
  <c r="S296" i="18"/>
  <c r="T296" i="18" s="1"/>
  <c r="U296" i="18"/>
  <c r="Z293" i="18"/>
  <c r="B297" i="18"/>
  <c r="A298" i="18"/>
  <c r="C297" i="18"/>
  <c r="W296" i="18"/>
  <c r="AF287" i="18"/>
  <c r="AK293" i="18"/>
  <c r="AJ294" i="18"/>
  <c r="BM294" i="18" s="1"/>
  <c r="AE288" i="18"/>
  <c r="AD289" i="18"/>
  <c r="E37" i="15"/>
  <c r="H37" i="15" s="1"/>
  <c r="E39" i="15"/>
  <c r="H39" i="15" s="1"/>
  <c r="E45" i="15"/>
  <c r="H45" i="15" s="1"/>
  <c r="E40" i="15"/>
  <c r="H40" i="15" s="1"/>
  <c r="D56" i="15"/>
  <c r="D54" i="15"/>
  <c r="E38" i="15"/>
  <c r="H38" i="15" s="1"/>
  <c r="E44" i="15"/>
  <c r="H44" i="15" s="1"/>
  <c r="D48" i="15"/>
  <c r="D55" i="15"/>
  <c r="D58" i="15"/>
  <c r="D49" i="15"/>
  <c r="D51" i="15"/>
  <c r="E41" i="15"/>
  <c r="H41" i="15" s="1"/>
  <c r="D50" i="15"/>
  <c r="E43" i="15"/>
  <c r="H43" i="15" s="1"/>
  <c r="D57" i="15"/>
  <c r="E46" i="15"/>
  <c r="H46" i="15" s="1"/>
  <c r="D52" i="15"/>
  <c r="E42" i="15"/>
  <c r="H42" i="15" s="1"/>
  <c r="E36" i="15"/>
  <c r="H36" i="15" s="1"/>
  <c r="E35" i="15"/>
  <c r="H35" i="15" s="1"/>
  <c r="D53" i="15"/>
  <c r="D47" i="15"/>
  <c r="N10" i="15"/>
  <c r="AB291" i="18" l="1"/>
  <c r="AC291" i="18" s="1"/>
  <c r="B351" i="33"/>
  <c r="C351" i="33" s="1"/>
  <c r="A352" i="33"/>
  <c r="H351" i="33"/>
  <c r="A352" i="31"/>
  <c r="H351" i="31"/>
  <c r="B351" i="31"/>
  <c r="C351" i="31" s="1"/>
  <c r="D350" i="33"/>
  <c r="E350" i="33"/>
  <c r="F350" i="33"/>
  <c r="G350" i="33"/>
  <c r="G353" i="32"/>
  <c r="F353" i="32"/>
  <c r="D353" i="32"/>
  <c r="E353" i="32"/>
  <c r="B354" i="32"/>
  <c r="C354" i="32" s="1"/>
  <c r="A355" i="32"/>
  <c r="H354" i="32"/>
  <c r="F350" i="31"/>
  <c r="E350" i="31"/>
  <c r="D350" i="31"/>
  <c r="G350" i="31"/>
  <c r="AG286" i="18"/>
  <c r="AG287" i="18" s="1"/>
  <c r="W297" i="18"/>
  <c r="AF288" i="18"/>
  <c r="E293" i="7"/>
  <c r="F293" i="7"/>
  <c r="G293" i="7"/>
  <c r="D293" i="7"/>
  <c r="F293" i="16"/>
  <c r="G293" i="16"/>
  <c r="A295" i="7"/>
  <c r="H295" i="7" s="1"/>
  <c r="B294" i="7"/>
  <c r="C294" i="7" s="1"/>
  <c r="G293" i="29"/>
  <c r="F293" i="29"/>
  <c r="B295" i="28"/>
  <c r="C295" i="28" s="1"/>
  <c r="A296" i="28"/>
  <c r="F294" i="27"/>
  <c r="G294" i="27"/>
  <c r="A295" i="16"/>
  <c r="B294" i="16"/>
  <c r="C294" i="16" s="1"/>
  <c r="B294" i="29"/>
  <c r="C294" i="29" s="1"/>
  <c r="A295" i="29"/>
  <c r="X296" i="18"/>
  <c r="Y296" i="18" s="1"/>
  <c r="F293" i="15"/>
  <c r="G293" i="15"/>
  <c r="G294" i="28"/>
  <c r="F294" i="28"/>
  <c r="B294" i="15"/>
  <c r="C294" i="15" s="1"/>
  <c r="A295" i="15"/>
  <c r="AD290" i="18"/>
  <c r="A295" i="24"/>
  <c r="B294" i="24"/>
  <c r="C294" i="24" s="1"/>
  <c r="B293" i="19"/>
  <c r="C293" i="19" s="1"/>
  <c r="A294" i="19"/>
  <c r="F292" i="26"/>
  <c r="G292" i="26"/>
  <c r="B295" i="27"/>
  <c r="C295" i="27" s="1"/>
  <c r="A296" i="27"/>
  <c r="A295" i="14"/>
  <c r="B294" i="14"/>
  <c r="C294" i="14" s="1"/>
  <c r="A294" i="26"/>
  <c r="B293" i="26"/>
  <c r="C293" i="26" s="1"/>
  <c r="F293" i="14"/>
  <c r="G293" i="14"/>
  <c r="G293" i="24"/>
  <c r="F293" i="24"/>
  <c r="G292" i="19"/>
  <c r="F292" i="19"/>
  <c r="AA293" i="18"/>
  <c r="Z294" i="18"/>
  <c r="AK294" i="18"/>
  <c r="AJ295" i="18"/>
  <c r="BM295" i="18" s="1"/>
  <c r="A299" i="18"/>
  <c r="B298" i="18"/>
  <c r="C298" i="18"/>
  <c r="R298" i="18"/>
  <c r="U297" i="18"/>
  <c r="S297" i="18"/>
  <c r="T297" i="18" s="1"/>
  <c r="AE289" i="18"/>
  <c r="E57" i="15"/>
  <c r="H57" i="15" s="1"/>
  <c r="E58" i="15"/>
  <c r="H58" i="15" s="1"/>
  <c r="D62" i="15"/>
  <c r="E47" i="15"/>
  <c r="H47" i="15" s="1"/>
  <c r="E50" i="15"/>
  <c r="H50" i="15" s="1"/>
  <c r="D60" i="15"/>
  <c r="E56" i="15"/>
  <c r="H56" i="15" s="1"/>
  <c r="E54" i="15"/>
  <c r="H54" i="15" s="1"/>
  <c r="D65" i="15"/>
  <c r="E55" i="15"/>
  <c r="H55" i="15" s="1"/>
  <c r="D61" i="15"/>
  <c r="E48" i="15"/>
  <c r="H48" i="15" s="1"/>
  <c r="E51" i="15"/>
  <c r="H51" i="15" s="1"/>
  <c r="E53" i="15"/>
  <c r="H53" i="15" s="1"/>
  <c r="E52" i="15"/>
  <c r="H52" i="15" s="1"/>
  <c r="E49" i="15"/>
  <c r="H49" i="15" s="1"/>
  <c r="D68" i="15"/>
  <c r="D70" i="15"/>
  <c r="D69" i="15"/>
  <c r="D63" i="15"/>
  <c r="D64" i="15"/>
  <c r="D66" i="15"/>
  <c r="D59" i="15"/>
  <c r="D67" i="15"/>
  <c r="N11" i="15"/>
  <c r="AB292" i="18" l="1"/>
  <c r="AC292" i="18" s="1"/>
  <c r="X297" i="18"/>
  <c r="Y297" i="18" s="1"/>
  <c r="AG288" i="18"/>
  <c r="W298" i="18"/>
  <c r="AH286" i="18"/>
  <c r="AH287" i="18" s="1"/>
  <c r="AH288" i="18" s="1"/>
  <c r="AF289" i="18"/>
  <c r="AG289" i="18" s="1"/>
  <c r="A356" i="32"/>
  <c r="H355" i="32"/>
  <c r="B355" i="32"/>
  <c r="C355" i="32" s="1"/>
  <c r="G354" i="32"/>
  <c r="F354" i="32"/>
  <c r="E354" i="32"/>
  <c r="D354" i="32"/>
  <c r="A353" i="31"/>
  <c r="H352" i="31"/>
  <c r="B352" i="31"/>
  <c r="C352" i="31" s="1"/>
  <c r="B352" i="33"/>
  <c r="C352" i="33" s="1"/>
  <c r="A353" i="33"/>
  <c r="H352" i="33"/>
  <c r="F351" i="31"/>
  <c r="E351" i="31"/>
  <c r="D351" i="31"/>
  <c r="G351" i="31"/>
  <c r="D351" i="33"/>
  <c r="F351" i="33"/>
  <c r="E351" i="33"/>
  <c r="G351" i="33"/>
  <c r="AA294" i="18"/>
  <c r="AD291" i="18"/>
  <c r="E294" i="7"/>
  <c r="D294" i="7"/>
  <c r="F294" i="7"/>
  <c r="G294" i="7"/>
  <c r="A296" i="16"/>
  <c r="B295" i="16"/>
  <c r="C295" i="16" s="1"/>
  <c r="G293" i="26"/>
  <c r="F293" i="26"/>
  <c r="B296" i="27"/>
  <c r="C296" i="27" s="1"/>
  <c r="A297" i="27"/>
  <c r="F294" i="15"/>
  <c r="G294" i="15"/>
  <c r="A296" i="29"/>
  <c r="B295" i="29"/>
  <c r="C295" i="29" s="1"/>
  <c r="F295" i="28"/>
  <c r="G295" i="28"/>
  <c r="G295" i="27"/>
  <c r="F295" i="27"/>
  <c r="G294" i="29"/>
  <c r="F294" i="29"/>
  <c r="A295" i="26"/>
  <c r="B294" i="26"/>
  <c r="C294" i="26" s="1"/>
  <c r="F293" i="19"/>
  <c r="G293" i="19"/>
  <c r="G294" i="16"/>
  <c r="F294" i="16"/>
  <c r="B294" i="19"/>
  <c r="A295" i="19"/>
  <c r="A296" i="7"/>
  <c r="H296" i="7" s="1"/>
  <c r="B295" i="7"/>
  <c r="C295" i="7" s="1"/>
  <c r="G294" i="14"/>
  <c r="F294" i="14"/>
  <c r="G294" i="24"/>
  <c r="F294" i="24"/>
  <c r="A296" i="14"/>
  <c r="B295" i="14"/>
  <c r="C295" i="14" s="1"/>
  <c r="B295" i="24"/>
  <c r="C295" i="24" s="1"/>
  <c r="A296" i="24"/>
  <c r="B295" i="15"/>
  <c r="C295" i="15" s="1"/>
  <c r="A296" i="15"/>
  <c r="A297" i="28"/>
  <c r="B296" i="28"/>
  <c r="C296" i="28" s="1"/>
  <c r="AK295" i="18"/>
  <c r="AJ296" i="18"/>
  <c r="BM296" i="18" s="1"/>
  <c r="AE290" i="18"/>
  <c r="AF290" i="18" s="1"/>
  <c r="R299" i="18"/>
  <c r="U298" i="18"/>
  <c r="S298" i="18"/>
  <c r="T298" i="18" s="1"/>
  <c r="B299" i="18"/>
  <c r="A300" i="18"/>
  <c r="C299" i="18"/>
  <c r="Z295" i="18"/>
  <c r="E67" i="15"/>
  <c r="H67" i="15" s="1"/>
  <c r="E61" i="15"/>
  <c r="H61" i="15" s="1"/>
  <c r="E60" i="15"/>
  <c r="H60" i="15" s="1"/>
  <c r="E62" i="15"/>
  <c r="H62" i="15" s="1"/>
  <c r="D71" i="15"/>
  <c r="D76" i="15"/>
  <c r="D78" i="15"/>
  <c r="E68" i="15"/>
  <c r="H68" i="15" s="1"/>
  <c r="E69" i="15"/>
  <c r="H69" i="15" s="1"/>
  <c r="D79" i="15"/>
  <c r="D81" i="15"/>
  <c r="E65" i="15"/>
  <c r="H65" i="15" s="1"/>
  <c r="E66" i="15"/>
  <c r="H66" i="15" s="1"/>
  <c r="D73" i="15"/>
  <c r="E70" i="15"/>
  <c r="H70" i="15" s="1"/>
  <c r="D77" i="15"/>
  <c r="E63" i="15"/>
  <c r="H63" i="15" s="1"/>
  <c r="D75" i="15"/>
  <c r="D74" i="15"/>
  <c r="D82" i="15"/>
  <c r="E64" i="15"/>
  <c r="H64" i="15" s="1"/>
  <c r="E59" i="15"/>
  <c r="H59" i="15" s="1"/>
  <c r="D72" i="15"/>
  <c r="D80" i="15"/>
  <c r="N12" i="15"/>
  <c r="X298" i="18" l="1"/>
  <c r="Y298" i="18" s="1"/>
  <c r="AB293" i="18"/>
  <c r="AC293" i="18" s="1"/>
  <c r="AA295" i="18"/>
  <c r="B353" i="33"/>
  <c r="C353" i="33" s="1"/>
  <c r="A354" i="33"/>
  <c r="H353" i="33"/>
  <c r="H353" i="31"/>
  <c r="B353" i="31"/>
  <c r="C353" i="31" s="1"/>
  <c r="A354" i="31"/>
  <c r="D352" i="33"/>
  <c r="G352" i="33"/>
  <c r="F352" i="33"/>
  <c r="E352" i="33"/>
  <c r="G355" i="32"/>
  <c r="F355" i="32"/>
  <c r="E355" i="32"/>
  <c r="D355" i="32"/>
  <c r="F352" i="31"/>
  <c r="E352" i="31"/>
  <c r="D352" i="31"/>
  <c r="G352" i="31"/>
  <c r="A357" i="32"/>
  <c r="H356" i="32"/>
  <c r="B356" i="32"/>
  <c r="C356" i="32" s="1"/>
  <c r="AE291" i="18"/>
  <c r="AF291" i="18" s="1"/>
  <c r="AD292" i="18"/>
  <c r="Z296" i="18"/>
  <c r="Z297" i="18" s="1"/>
  <c r="D295" i="7"/>
  <c r="F295" i="7"/>
  <c r="G295" i="7"/>
  <c r="E295" i="7"/>
  <c r="B296" i="14"/>
  <c r="C296" i="14" s="1"/>
  <c r="A297" i="14"/>
  <c r="G295" i="24"/>
  <c r="F295" i="24"/>
  <c r="G296" i="27"/>
  <c r="F296" i="27"/>
  <c r="F295" i="14"/>
  <c r="G295" i="14"/>
  <c r="A297" i="7"/>
  <c r="H297" i="7" s="1"/>
  <c r="B296" i="7"/>
  <c r="C296" i="7" s="1"/>
  <c r="F295" i="29"/>
  <c r="G295" i="29"/>
  <c r="B296" i="29"/>
  <c r="C296" i="29" s="1"/>
  <c r="A297" i="29"/>
  <c r="G296" i="28"/>
  <c r="F296" i="28"/>
  <c r="A296" i="19"/>
  <c r="B295" i="19"/>
  <c r="C295" i="19" s="1"/>
  <c r="G294" i="26"/>
  <c r="F294" i="26"/>
  <c r="B296" i="15"/>
  <c r="C296" i="15" s="1"/>
  <c r="A297" i="15"/>
  <c r="B297" i="28"/>
  <c r="C297" i="28" s="1"/>
  <c r="A298" i="28"/>
  <c r="C294" i="19"/>
  <c r="A296" i="26"/>
  <c r="B295" i="26"/>
  <c r="C295" i="26" s="1"/>
  <c r="F295" i="15"/>
  <c r="G295" i="15"/>
  <c r="G295" i="16"/>
  <c r="F295" i="16"/>
  <c r="B296" i="24"/>
  <c r="C296" i="24" s="1"/>
  <c r="A297" i="24"/>
  <c r="A298" i="27"/>
  <c r="B297" i="27"/>
  <c r="C297" i="27" s="1"/>
  <c r="A297" i="16"/>
  <c r="B296" i="16"/>
  <c r="C296" i="16" s="1"/>
  <c r="B300" i="18"/>
  <c r="A301" i="18"/>
  <c r="C300" i="18"/>
  <c r="R300" i="18"/>
  <c r="U299" i="18"/>
  <c r="S299" i="18"/>
  <c r="T299" i="18" s="1"/>
  <c r="W299" i="18"/>
  <c r="AG290" i="18"/>
  <c r="AK296" i="18"/>
  <c r="AJ297" i="18"/>
  <c r="BM297" i="18" s="1"/>
  <c r="AH289" i="18"/>
  <c r="E81" i="15"/>
  <c r="H81" i="15" s="1"/>
  <c r="D86" i="15"/>
  <c r="E73" i="15"/>
  <c r="H73" i="15" s="1"/>
  <c r="D90" i="15"/>
  <c r="E71" i="15"/>
  <c r="H71" i="15" s="1"/>
  <c r="E82" i="15"/>
  <c r="H82" i="15" s="1"/>
  <c r="E76" i="15"/>
  <c r="H76" i="15" s="1"/>
  <c r="E77" i="15"/>
  <c r="H77" i="15" s="1"/>
  <c r="D93" i="15"/>
  <c r="D87" i="15"/>
  <c r="E72" i="15"/>
  <c r="H72" i="15" s="1"/>
  <c r="E74" i="15"/>
  <c r="H74" i="15" s="1"/>
  <c r="D84" i="15"/>
  <c r="E75" i="15"/>
  <c r="H75" i="15" s="1"/>
  <c r="D89" i="15"/>
  <c r="D83" i="15"/>
  <c r="D85" i="15"/>
  <c r="E79" i="15"/>
  <c r="H79" i="15" s="1"/>
  <c r="D88" i="15"/>
  <c r="E78" i="15"/>
  <c r="H78" i="15" s="1"/>
  <c r="E80" i="15"/>
  <c r="H80" i="15" s="1"/>
  <c r="D92" i="15"/>
  <c r="D91" i="15"/>
  <c r="D94" i="15"/>
  <c r="N13" i="15"/>
  <c r="X299" i="18" l="1"/>
  <c r="Y299" i="18" s="1"/>
  <c r="AD293" i="18"/>
  <c r="AB294" i="18"/>
  <c r="AC294" i="18" s="1"/>
  <c r="AA296" i="18"/>
  <c r="AA297" i="18" s="1"/>
  <c r="AG291" i="18"/>
  <c r="AE292" i="18"/>
  <c r="AF292" i="18" s="1"/>
  <c r="AG292" i="18" s="1"/>
  <c r="F353" i="31"/>
  <c r="E353" i="31"/>
  <c r="D353" i="31"/>
  <c r="G353" i="31"/>
  <c r="A358" i="32"/>
  <c r="B357" i="32"/>
  <c r="C357" i="32" s="1"/>
  <c r="H357" i="32"/>
  <c r="O6" i="18" s="1"/>
  <c r="G356" i="32"/>
  <c r="F356" i="32"/>
  <c r="E356" i="32"/>
  <c r="D356" i="32"/>
  <c r="B354" i="33"/>
  <c r="C354" i="33" s="1"/>
  <c r="A355" i="33"/>
  <c r="H354" i="33"/>
  <c r="A355" i="31"/>
  <c r="H354" i="31"/>
  <c r="B354" i="31"/>
  <c r="C354" i="31" s="1"/>
  <c r="D353" i="33"/>
  <c r="F353" i="33"/>
  <c r="G353" i="33"/>
  <c r="E353" i="33"/>
  <c r="W300" i="18"/>
  <c r="X300" i="18" s="1"/>
  <c r="AH290" i="18"/>
  <c r="AH291" i="18" s="1"/>
  <c r="D296" i="7"/>
  <c r="F296" i="7"/>
  <c r="G296" i="7"/>
  <c r="E296" i="7"/>
  <c r="G296" i="24"/>
  <c r="F296" i="24"/>
  <c r="F295" i="19"/>
  <c r="G295" i="19"/>
  <c r="A298" i="7"/>
  <c r="H298" i="7" s="1"/>
  <c r="B297" i="7"/>
  <c r="C297" i="7" s="1"/>
  <c r="G295" i="26"/>
  <c r="F295" i="26"/>
  <c r="A297" i="19"/>
  <c r="B296" i="19"/>
  <c r="C296" i="19" s="1"/>
  <c r="A299" i="27"/>
  <c r="B298" i="27"/>
  <c r="C298" i="27" s="1"/>
  <c r="F297" i="28"/>
  <c r="G297" i="28"/>
  <c r="B297" i="24"/>
  <c r="C297" i="24" s="1"/>
  <c r="A298" i="24"/>
  <c r="G296" i="16"/>
  <c r="F296" i="16"/>
  <c r="A298" i="14"/>
  <c r="B297" i="14"/>
  <c r="C297" i="14" s="1"/>
  <c r="A298" i="16"/>
  <c r="B297" i="16"/>
  <c r="C297" i="16" s="1"/>
  <c r="G294" i="19"/>
  <c r="F294" i="19"/>
  <c r="B297" i="15"/>
  <c r="C297" i="15" s="1"/>
  <c r="A298" i="15"/>
  <c r="B297" i="29"/>
  <c r="C297" i="29" s="1"/>
  <c r="A298" i="29"/>
  <c r="F296" i="14"/>
  <c r="G296" i="14"/>
  <c r="A297" i="26"/>
  <c r="B296" i="26"/>
  <c r="C296" i="26" s="1"/>
  <c r="G297" i="27"/>
  <c r="F297" i="27"/>
  <c r="B298" i="28"/>
  <c r="C298" i="28" s="1"/>
  <c r="A299" i="28"/>
  <c r="G296" i="15"/>
  <c r="F296" i="15"/>
  <c r="F296" i="29"/>
  <c r="G296" i="29"/>
  <c r="R301" i="18"/>
  <c r="U300" i="18"/>
  <c r="S300" i="18"/>
  <c r="T300" i="18" s="1"/>
  <c r="B301" i="18"/>
  <c r="A302" i="18"/>
  <c r="C301" i="18"/>
  <c r="AK297" i="18"/>
  <c r="AJ298" i="18"/>
  <c r="BM298" i="18" s="1"/>
  <c r="Z298" i="18"/>
  <c r="E92" i="15"/>
  <c r="H92" i="15" s="1"/>
  <c r="E84" i="15"/>
  <c r="H84" i="15" s="1"/>
  <c r="D103" i="15"/>
  <c r="D104" i="15"/>
  <c r="E94" i="15"/>
  <c r="H94" i="15" s="1"/>
  <c r="D106" i="15"/>
  <c r="E93" i="15"/>
  <c r="H93" i="15" s="1"/>
  <c r="E88" i="15"/>
  <c r="H88" i="15" s="1"/>
  <c r="D95" i="15"/>
  <c r="D102" i="15"/>
  <c r="E83" i="15"/>
  <c r="H83" i="15" s="1"/>
  <c r="E86" i="15"/>
  <c r="H86" i="15" s="1"/>
  <c r="E90" i="15"/>
  <c r="H90" i="15" s="1"/>
  <c r="D99" i="15"/>
  <c r="D100" i="15"/>
  <c r="E87" i="15"/>
  <c r="H87" i="15" s="1"/>
  <c r="D97" i="15"/>
  <c r="E85" i="15"/>
  <c r="E91" i="15"/>
  <c r="H91" i="15" s="1"/>
  <c r="D98" i="15"/>
  <c r="D101" i="15"/>
  <c r="D96" i="15"/>
  <c r="D105" i="15"/>
  <c r="E89" i="15"/>
  <c r="H89" i="15" s="1"/>
  <c r="N14" i="15"/>
  <c r="H85" i="15"/>
  <c r="O12" i="18" l="1"/>
  <c r="O123" i="18"/>
  <c r="O273" i="18"/>
  <c r="O26" i="18"/>
  <c r="O187" i="18"/>
  <c r="O92" i="18"/>
  <c r="O27" i="18"/>
  <c r="O237" i="18"/>
  <c r="O93" i="18"/>
  <c r="O229" i="18"/>
  <c r="O163" i="18"/>
  <c r="O32" i="18"/>
  <c r="O183" i="18"/>
  <c r="O254" i="18"/>
  <c r="O272" i="18"/>
  <c r="O56" i="18"/>
  <c r="O245" i="18"/>
  <c r="O209" i="18"/>
  <c r="O21" i="18"/>
  <c r="O67" i="18"/>
  <c r="O134" i="18"/>
  <c r="O50" i="18"/>
  <c r="O135" i="18"/>
  <c r="O241" i="18"/>
  <c r="O54" i="18"/>
  <c r="O155" i="18"/>
  <c r="O262" i="18"/>
  <c r="O113" i="18"/>
  <c r="O150" i="18"/>
  <c r="O44" i="18"/>
  <c r="O260" i="18"/>
  <c r="O175" i="18"/>
  <c r="O221" i="18"/>
  <c r="O169" i="18"/>
  <c r="O19" i="18"/>
  <c r="O22" i="18"/>
  <c r="O190" i="18"/>
  <c r="O188" i="18"/>
  <c r="O216" i="18"/>
  <c r="O72" i="18"/>
  <c r="O233" i="18"/>
  <c r="O61" i="18"/>
  <c r="O232" i="18"/>
  <c r="O153" i="18"/>
  <c r="O274" i="18"/>
  <c r="O176" i="18"/>
  <c r="O222" i="18"/>
  <c r="O37" i="18"/>
  <c r="O89" i="18"/>
  <c r="O118" i="18"/>
  <c r="O99" i="18"/>
  <c r="O127" i="18"/>
  <c r="O96" i="18"/>
  <c r="O9" i="18"/>
  <c r="O223" i="18"/>
  <c r="O78" i="18"/>
  <c r="O85" i="18"/>
  <c r="O147" i="18"/>
  <c r="O181" i="18"/>
  <c r="O201" i="18"/>
  <c r="O28" i="18"/>
  <c r="O47" i="18"/>
  <c r="O177" i="18"/>
  <c r="O256" i="18"/>
  <c r="O124" i="18"/>
  <c r="O238" i="18"/>
  <c r="O210" i="18"/>
  <c r="O161" i="18"/>
  <c r="O166" i="18"/>
  <c r="O269" i="18"/>
  <c r="O267" i="18"/>
  <c r="O45" i="18"/>
  <c r="O105" i="18"/>
  <c r="O16" i="18"/>
  <c r="O40" i="18"/>
  <c r="O280" i="18"/>
  <c r="O255" i="18"/>
  <c r="O143" i="18"/>
  <c r="O140" i="18"/>
  <c r="O271" i="18"/>
  <c r="O198" i="18"/>
  <c r="O25" i="18"/>
  <c r="O120" i="18"/>
  <c r="O282" i="18"/>
  <c r="O240" i="18"/>
  <c r="O168" i="18"/>
  <c r="O219" i="18"/>
  <c r="O94" i="18"/>
  <c r="O55" i="18"/>
  <c r="O156" i="18"/>
  <c r="O24" i="18"/>
  <c r="O145" i="18"/>
  <c r="O203" i="18"/>
  <c r="O34" i="18"/>
  <c r="O199" i="18"/>
  <c r="O79" i="18"/>
  <c r="O74" i="18"/>
  <c r="O11" i="18"/>
  <c r="O251" i="18"/>
  <c r="O192" i="18"/>
  <c r="O284" i="18"/>
  <c r="O35" i="18"/>
  <c r="O234" i="18"/>
  <c r="O106" i="18"/>
  <c r="O63" i="18"/>
  <c r="O164" i="18"/>
  <c r="O253" i="18"/>
  <c r="O31" i="18"/>
  <c r="O152" i="18"/>
  <c r="O109" i="18"/>
  <c r="O102" i="18"/>
  <c r="O252" i="18"/>
  <c r="O43" i="18"/>
  <c r="O84" i="18"/>
  <c r="O184" i="18"/>
  <c r="O270" i="18"/>
  <c r="O215" i="18"/>
  <c r="O194" i="18"/>
  <c r="O242" i="18"/>
  <c r="O90" i="18"/>
  <c r="O69" i="18"/>
  <c r="O75" i="18"/>
  <c r="O39" i="18"/>
  <c r="O68" i="18"/>
  <c r="O117" i="18"/>
  <c r="O30" i="18"/>
  <c r="O261" i="18"/>
  <c r="O14" i="18"/>
  <c r="O76" i="18"/>
  <c r="O239" i="18"/>
  <c r="O80" i="18"/>
  <c r="O193" i="18"/>
  <c r="O48" i="18"/>
  <c r="O137" i="18"/>
  <c r="O217" i="18"/>
  <c r="O202" i="18"/>
  <c r="O66" i="18"/>
  <c r="O132" i="18"/>
  <c r="O207" i="18"/>
  <c r="O160" i="18"/>
  <c r="O200" i="18"/>
  <c r="O13" i="18"/>
  <c r="O158" i="18"/>
  <c r="O112" i="18"/>
  <c r="O257" i="18"/>
  <c r="O115" i="18"/>
  <c r="O20" i="18"/>
  <c r="O208" i="18"/>
  <c r="O157" i="18"/>
  <c r="O88" i="18"/>
  <c r="O18" i="18"/>
  <c r="O227" i="18"/>
  <c r="O151" i="18"/>
  <c r="O195" i="18"/>
  <c r="O136" i="18"/>
  <c r="O51" i="18"/>
  <c r="O148" i="18"/>
  <c r="O206" i="18"/>
  <c r="O265" i="18"/>
  <c r="O244" i="18"/>
  <c r="O81" i="18"/>
  <c r="O277" i="18"/>
  <c r="O211" i="18"/>
  <c r="O182" i="18"/>
  <c r="O58" i="18"/>
  <c r="O142" i="18"/>
  <c r="O279" i="18"/>
  <c r="O144" i="18"/>
  <c r="O107" i="18"/>
  <c r="O42" i="18"/>
  <c r="O235" i="18"/>
  <c r="O100" i="18"/>
  <c r="O41" i="18"/>
  <c r="O57" i="18"/>
  <c r="O204" i="18"/>
  <c r="O122" i="18"/>
  <c r="O278" i="18"/>
  <c r="O10" i="18"/>
  <c r="O214" i="18"/>
  <c r="O275" i="18"/>
  <c r="O8" i="18"/>
  <c r="O248" i="18"/>
  <c r="O114" i="18"/>
  <c r="O64" i="18"/>
  <c r="O59" i="18"/>
  <c r="O138" i="18"/>
  <c r="O212" i="18"/>
  <c r="O283" i="18"/>
  <c r="O264" i="18"/>
  <c r="O268" i="18"/>
  <c r="O71" i="18"/>
  <c r="O236" i="18"/>
  <c r="O154" i="18"/>
  <c r="O243" i="18"/>
  <c r="O167" i="18"/>
  <c r="O108" i="18"/>
  <c r="O70" i="18"/>
  <c r="O173" i="18"/>
  <c r="O129" i="18"/>
  <c r="O172" i="18"/>
  <c r="O17" i="18"/>
  <c r="O77" i="18"/>
  <c r="O133" i="18"/>
  <c r="O83" i="18"/>
  <c r="O266" i="18"/>
  <c r="O104" i="18"/>
  <c r="O46" i="18"/>
  <c r="O53" i="18"/>
  <c r="O226" i="18"/>
  <c r="O110" i="18"/>
  <c r="O119" i="18"/>
  <c r="O171" i="18"/>
  <c r="O86" i="18"/>
  <c r="O149" i="18"/>
  <c r="O82" i="18"/>
  <c r="O65" i="18"/>
  <c r="O178" i="18"/>
  <c r="O218" i="18"/>
  <c r="O116" i="18"/>
  <c r="O101" i="18"/>
  <c r="O130" i="18"/>
  <c r="O180" i="18"/>
  <c r="O205" i="18"/>
  <c r="O91" i="18"/>
  <c r="O62" i="18"/>
  <c r="O165" i="18"/>
  <c r="O111" i="18"/>
  <c r="O23" i="18"/>
  <c r="O73" i="18"/>
  <c r="O250" i="18"/>
  <c r="O189" i="18"/>
  <c r="O228" i="18"/>
  <c r="O98" i="18"/>
  <c r="O29" i="18"/>
  <c r="O170" i="18"/>
  <c r="O259" i="18"/>
  <c r="O146" i="18"/>
  <c r="O191" i="18"/>
  <c r="O139" i="18"/>
  <c r="O141" i="18"/>
  <c r="O121" i="18"/>
  <c r="O220" i="18"/>
  <c r="O162" i="18"/>
  <c r="O36" i="18"/>
  <c r="O125" i="18"/>
  <c r="O246" i="18"/>
  <c r="O263" i="18"/>
  <c r="O276" i="18"/>
  <c r="O258" i="18"/>
  <c r="O49" i="18"/>
  <c r="O38" i="18"/>
  <c r="O225" i="18"/>
  <c r="O196" i="18"/>
  <c r="O159" i="18"/>
  <c r="O281" i="18"/>
  <c r="O249" i="18"/>
  <c r="O97" i="18"/>
  <c r="O15" i="18"/>
  <c r="O231" i="18"/>
  <c r="O126" i="18"/>
  <c r="O186" i="18"/>
  <c r="O131" i="18"/>
  <c r="O285" i="18"/>
  <c r="O87" i="18"/>
  <c r="O174" i="18"/>
  <c r="O60" i="18"/>
  <c r="O52" i="18"/>
  <c r="O103" i="18"/>
  <c r="O179" i="18"/>
  <c r="O185" i="18"/>
  <c r="O33" i="18"/>
  <c r="O95" i="18"/>
  <c r="O213" i="18"/>
  <c r="O247" i="18"/>
  <c r="O230" i="18"/>
  <c r="O224" i="18"/>
  <c r="O197" i="18"/>
  <c r="O128" i="18"/>
  <c r="AA298" i="18"/>
  <c r="Y300" i="18"/>
  <c r="AD294" i="18"/>
  <c r="AB295" i="18"/>
  <c r="AC295" i="18" s="1"/>
  <c r="AE293" i="18"/>
  <c r="AF293" i="18" s="1"/>
  <c r="AG293" i="18" s="1"/>
  <c r="W301" i="18"/>
  <c r="X301" i="18" s="1"/>
  <c r="Y301" i="18" s="1"/>
  <c r="A359" i="32"/>
  <c r="H358" i="32"/>
  <c r="B358" i="32"/>
  <c r="C358" i="32" s="1"/>
  <c r="D354" i="33"/>
  <c r="G354" i="33"/>
  <c r="F354" i="33"/>
  <c r="E354" i="33"/>
  <c r="A356" i="31"/>
  <c r="H355" i="31"/>
  <c r="B355" i="31"/>
  <c r="C355" i="31" s="1"/>
  <c r="G357" i="32"/>
  <c r="F357" i="32"/>
  <c r="E357" i="32"/>
  <c r="D357" i="32"/>
  <c r="B355" i="33"/>
  <c r="C355" i="33" s="1"/>
  <c r="A356" i="33"/>
  <c r="H355" i="33"/>
  <c r="F354" i="31"/>
  <c r="E354" i="31"/>
  <c r="D354" i="31"/>
  <c r="G354" i="31"/>
  <c r="F297" i="7"/>
  <c r="G297" i="7"/>
  <c r="D297" i="7"/>
  <c r="E297" i="7"/>
  <c r="G297" i="24"/>
  <c r="F297" i="24"/>
  <c r="G296" i="19"/>
  <c r="F296" i="19"/>
  <c r="Z299" i="18"/>
  <c r="AA299" i="18" s="1"/>
  <c r="A298" i="19"/>
  <c r="B297" i="19"/>
  <c r="C297" i="19" s="1"/>
  <c r="B298" i="29"/>
  <c r="C298" i="29" s="1"/>
  <c r="A299" i="29"/>
  <c r="F297" i="16"/>
  <c r="G297" i="16"/>
  <c r="A299" i="16"/>
  <c r="B298" i="16"/>
  <c r="C298" i="16" s="1"/>
  <c r="F297" i="14"/>
  <c r="G297" i="14"/>
  <c r="B299" i="28"/>
  <c r="C299" i="28" s="1"/>
  <c r="A300" i="28"/>
  <c r="A299" i="15"/>
  <c r="B298" i="15"/>
  <c r="C298" i="15" s="1"/>
  <c r="B298" i="14"/>
  <c r="C298" i="14" s="1"/>
  <c r="A299" i="14"/>
  <c r="A298" i="26"/>
  <c r="B297" i="26"/>
  <c r="C297" i="26" s="1"/>
  <c r="G297" i="29"/>
  <c r="F297" i="29"/>
  <c r="G298" i="28"/>
  <c r="F298" i="28"/>
  <c r="F297" i="15"/>
  <c r="G297" i="15"/>
  <c r="A300" i="27"/>
  <c r="B299" i="27"/>
  <c r="C299" i="27" s="1"/>
  <c r="AH292" i="18"/>
  <c r="G296" i="26"/>
  <c r="F296" i="26"/>
  <c r="A299" i="24"/>
  <c r="B298" i="24"/>
  <c r="C298" i="24" s="1"/>
  <c r="F298" i="27"/>
  <c r="G298" i="27"/>
  <c r="A299" i="7"/>
  <c r="H299" i="7" s="1"/>
  <c r="B298" i="7"/>
  <c r="C298" i="7" s="1"/>
  <c r="AJ299" i="18"/>
  <c r="BM299" i="18" s="1"/>
  <c r="AK298" i="18"/>
  <c r="A303" i="18"/>
  <c r="B302" i="18"/>
  <c r="C302" i="18"/>
  <c r="S301" i="18"/>
  <c r="T301" i="18" s="1"/>
  <c r="U301" i="18"/>
  <c r="R302" i="18"/>
  <c r="W302" i="18" s="1"/>
  <c r="E103" i="15"/>
  <c r="H103" i="15" s="1"/>
  <c r="E95" i="15"/>
  <c r="D113" i="15"/>
  <c r="E104" i="15"/>
  <c r="H104" i="15" s="1"/>
  <c r="E106" i="15"/>
  <c r="H106" i="15" s="1"/>
  <c r="E101" i="15"/>
  <c r="H101" i="15" s="1"/>
  <c r="D109" i="15"/>
  <c r="D116" i="15"/>
  <c r="D117" i="15"/>
  <c r="D115" i="15"/>
  <c r="E100" i="15"/>
  <c r="H100" i="15" s="1"/>
  <c r="D108" i="15"/>
  <c r="E98" i="15"/>
  <c r="H98" i="15" s="1"/>
  <c r="E97" i="15"/>
  <c r="H97" i="15" s="1"/>
  <c r="D111" i="15"/>
  <c r="E102" i="15"/>
  <c r="H102" i="15" s="1"/>
  <c r="D110" i="15"/>
  <c r="D114" i="15"/>
  <c r="E105" i="15"/>
  <c r="H105" i="15" s="1"/>
  <c r="E96" i="15"/>
  <c r="H96" i="15" s="1"/>
  <c r="D118" i="15"/>
  <c r="E99" i="15"/>
  <c r="H99" i="15" s="1"/>
  <c r="D107" i="15"/>
  <c r="D112" i="15"/>
  <c r="N15" i="15"/>
  <c r="H95" i="15"/>
  <c r="BH225" i="18" l="1"/>
  <c r="BI225" i="18"/>
  <c r="BP225" i="18" s="1"/>
  <c r="BI141" i="18"/>
  <c r="BP141" i="18" s="1"/>
  <c r="BH141" i="18"/>
  <c r="BI23" i="18"/>
  <c r="BP23" i="18" s="1"/>
  <c r="BH23" i="18"/>
  <c r="BH65" i="18"/>
  <c r="BI65" i="18"/>
  <c r="BP65" i="18" s="1"/>
  <c r="BH236" i="18"/>
  <c r="BI236" i="18"/>
  <c r="BP236" i="18" s="1"/>
  <c r="BI144" i="18"/>
  <c r="BP144" i="18" s="1"/>
  <c r="BH144" i="18"/>
  <c r="BH51" i="18"/>
  <c r="BI51" i="18"/>
  <c r="BP51" i="18" s="1"/>
  <c r="BH112" i="18"/>
  <c r="BI112" i="18"/>
  <c r="BP112" i="18" s="1"/>
  <c r="BI193" i="18"/>
  <c r="BP193" i="18" s="1"/>
  <c r="BH193" i="18"/>
  <c r="BH31" i="18"/>
  <c r="BI31" i="18"/>
  <c r="BP31" i="18" s="1"/>
  <c r="BI45" i="18"/>
  <c r="BP45" i="18" s="1"/>
  <c r="BH45" i="18"/>
  <c r="BH201" i="18"/>
  <c r="BI201" i="18"/>
  <c r="BP201" i="18" s="1"/>
  <c r="BH37" i="18"/>
  <c r="BI37" i="18"/>
  <c r="BP37" i="18" s="1"/>
  <c r="BI22" i="18"/>
  <c r="BP22" i="18" s="1"/>
  <c r="BH22" i="18"/>
  <c r="BH241" i="18"/>
  <c r="BI241" i="18"/>
  <c r="BP241" i="18" s="1"/>
  <c r="BH32" i="18"/>
  <c r="BI32" i="18"/>
  <c r="BP32" i="18" s="1"/>
  <c r="BH224" i="18"/>
  <c r="BI224" i="18"/>
  <c r="BP224" i="18" s="1"/>
  <c r="BH230" i="18"/>
  <c r="BI230" i="18"/>
  <c r="BP230" i="18" s="1"/>
  <c r="BH38" i="18"/>
  <c r="BI38" i="18"/>
  <c r="BP38" i="18" s="1"/>
  <c r="BI139" i="18"/>
  <c r="BP139" i="18" s="1"/>
  <c r="BH139" i="18"/>
  <c r="BH111" i="18"/>
  <c r="BI111" i="18"/>
  <c r="BP111" i="18" s="1"/>
  <c r="BH133" i="18"/>
  <c r="BI133" i="18"/>
  <c r="BP133" i="18" s="1"/>
  <c r="BI71" i="18"/>
  <c r="BP71" i="18" s="1"/>
  <c r="BH71" i="18"/>
  <c r="BI214" i="18"/>
  <c r="BP214" i="18" s="1"/>
  <c r="BH214" i="18"/>
  <c r="BI136" i="18"/>
  <c r="BP136" i="18" s="1"/>
  <c r="BH136" i="18"/>
  <c r="BH158" i="18"/>
  <c r="BI158" i="18"/>
  <c r="BP158" i="18" s="1"/>
  <c r="BI242" i="18"/>
  <c r="BP242" i="18" s="1"/>
  <c r="BH242" i="18"/>
  <c r="BI253" i="18"/>
  <c r="BP253" i="18" s="1"/>
  <c r="BH253" i="18"/>
  <c r="BH199" i="18"/>
  <c r="BI199" i="18"/>
  <c r="BP199" i="18" s="1"/>
  <c r="BH120" i="18"/>
  <c r="BI120" i="18"/>
  <c r="BP120" i="18" s="1"/>
  <c r="BH267" i="18"/>
  <c r="BI267" i="18"/>
  <c r="BP267" i="18" s="1"/>
  <c r="BI181" i="18"/>
  <c r="BP181" i="18" s="1"/>
  <c r="BH181" i="18"/>
  <c r="BI222" i="18"/>
  <c r="BP222" i="18" s="1"/>
  <c r="BH222" i="18"/>
  <c r="BI19" i="18"/>
  <c r="BP19" i="18" s="1"/>
  <c r="BH19" i="18"/>
  <c r="BI135" i="18"/>
  <c r="BP135" i="18" s="1"/>
  <c r="BH135" i="18"/>
  <c r="BI163" i="18"/>
  <c r="BP163" i="18" s="1"/>
  <c r="BH163" i="18"/>
  <c r="BH247" i="18"/>
  <c r="BI247" i="18"/>
  <c r="BP247" i="18" s="1"/>
  <c r="BH131" i="18"/>
  <c r="BI131" i="18"/>
  <c r="BP131" i="18" s="1"/>
  <c r="BI49" i="18"/>
  <c r="BP49" i="18" s="1"/>
  <c r="BH49" i="18"/>
  <c r="BI191" i="18"/>
  <c r="BP191" i="18" s="1"/>
  <c r="BH191" i="18"/>
  <c r="BI165" i="18"/>
  <c r="BP165" i="18" s="1"/>
  <c r="BH165" i="18"/>
  <c r="BI149" i="18"/>
  <c r="BP149" i="18" s="1"/>
  <c r="BH149" i="18"/>
  <c r="BI268" i="18"/>
  <c r="BP268" i="18" s="1"/>
  <c r="BH268" i="18"/>
  <c r="BI10" i="18"/>
  <c r="BP10" i="18" s="1"/>
  <c r="BH10" i="18"/>
  <c r="BH142" i="18"/>
  <c r="BI142" i="18"/>
  <c r="BP142" i="18" s="1"/>
  <c r="BH195" i="18"/>
  <c r="BI195" i="18"/>
  <c r="BP195" i="18" s="1"/>
  <c r="BI13" i="18"/>
  <c r="BP13" i="18" s="1"/>
  <c r="BH13" i="18"/>
  <c r="BH239" i="18"/>
  <c r="BI239" i="18"/>
  <c r="BP239" i="18" s="1"/>
  <c r="BH194" i="18"/>
  <c r="BI194" i="18"/>
  <c r="BP194" i="18" s="1"/>
  <c r="BH164" i="18"/>
  <c r="BI164" i="18"/>
  <c r="BP164" i="18" s="1"/>
  <c r="BH34" i="18"/>
  <c r="BI34" i="18"/>
  <c r="BP34" i="18" s="1"/>
  <c r="BI25" i="18"/>
  <c r="BP25" i="18" s="1"/>
  <c r="BH25" i="18"/>
  <c r="BH269" i="18"/>
  <c r="BI269" i="18"/>
  <c r="BP269" i="18" s="1"/>
  <c r="BI147" i="18"/>
  <c r="BP147" i="18" s="1"/>
  <c r="BH147" i="18"/>
  <c r="BH176" i="18"/>
  <c r="BI176" i="18"/>
  <c r="BP176" i="18" s="1"/>
  <c r="BI169" i="18"/>
  <c r="BP169" i="18" s="1"/>
  <c r="BH169" i="18"/>
  <c r="BI50" i="18"/>
  <c r="BP50" i="18" s="1"/>
  <c r="BH50" i="18"/>
  <c r="BH229" i="18"/>
  <c r="BI229" i="18"/>
  <c r="BP229" i="18" s="1"/>
  <c r="BI213" i="18"/>
  <c r="BP213" i="18" s="1"/>
  <c r="BH213" i="18"/>
  <c r="BH186" i="18"/>
  <c r="BI186" i="18"/>
  <c r="BP186" i="18" s="1"/>
  <c r="BH258" i="18"/>
  <c r="BI258" i="18"/>
  <c r="BP258" i="18" s="1"/>
  <c r="BH146" i="18"/>
  <c r="BI146" i="18"/>
  <c r="BP146" i="18" s="1"/>
  <c r="BI62" i="18"/>
  <c r="BP62" i="18" s="1"/>
  <c r="BH62" i="18"/>
  <c r="BH17" i="18"/>
  <c r="BI17" i="18"/>
  <c r="BP17" i="18" s="1"/>
  <c r="BH264" i="18"/>
  <c r="BI264" i="18"/>
  <c r="BP264" i="18" s="1"/>
  <c r="BH58" i="18"/>
  <c r="BI58" i="18"/>
  <c r="BP58" i="18" s="1"/>
  <c r="BH151" i="18"/>
  <c r="BI151" i="18"/>
  <c r="BP151" i="18" s="1"/>
  <c r="BH200" i="18"/>
  <c r="BI200" i="18"/>
  <c r="BP200" i="18" s="1"/>
  <c r="BI215" i="18"/>
  <c r="BP215" i="18" s="1"/>
  <c r="BH215" i="18"/>
  <c r="BH63" i="18"/>
  <c r="BI63" i="18"/>
  <c r="BP63" i="18" s="1"/>
  <c r="BI203" i="18"/>
  <c r="BP203" i="18" s="1"/>
  <c r="BH203" i="18"/>
  <c r="BH198" i="18"/>
  <c r="BI198" i="18"/>
  <c r="BP198" i="18" s="1"/>
  <c r="BI166" i="18"/>
  <c r="BP166" i="18" s="1"/>
  <c r="BH166" i="18"/>
  <c r="BH221" i="18"/>
  <c r="BI221" i="18"/>
  <c r="BP221" i="18" s="1"/>
  <c r="BH134" i="18"/>
  <c r="BI134" i="18"/>
  <c r="BP134" i="18" s="1"/>
  <c r="BI126" i="18"/>
  <c r="BP126" i="18" s="1"/>
  <c r="BH126" i="18"/>
  <c r="BI259" i="18"/>
  <c r="BP259" i="18" s="1"/>
  <c r="BH259" i="18"/>
  <c r="BI171" i="18"/>
  <c r="BP171" i="18" s="1"/>
  <c r="BH171" i="18"/>
  <c r="BI172" i="18"/>
  <c r="BP172" i="18" s="1"/>
  <c r="BH172" i="18"/>
  <c r="BI122" i="18"/>
  <c r="BP122" i="18" s="1"/>
  <c r="BH122" i="18"/>
  <c r="BI182" i="18"/>
  <c r="BP182" i="18" s="1"/>
  <c r="BH182" i="18"/>
  <c r="BH227" i="18"/>
  <c r="BI227" i="18"/>
  <c r="BP227" i="18" s="1"/>
  <c r="BI160" i="18"/>
  <c r="BP160" i="18" s="1"/>
  <c r="BH160" i="18"/>
  <c r="BH14" i="18"/>
  <c r="BI14" i="18"/>
  <c r="BP14" i="18" s="1"/>
  <c r="BI270" i="18"/>
  <c r="BP270" i="18" s="1"/>
  <c r="BH270" i="18"/>
  <c r="BI145" i="18"/>
  <c r="BP145" i="18" s="1"/>
  <c r="BH145" i="18"/>
  <c r="BH271" i="18"/>
  <c r="BI271" i="18"/>
  <c r="BP271" i="18" s="1"/>
  <c r="BI161" i="18"/>
  <c r="BP161" i="18" s="1"/>
  <c r="BH161" i="18"/>
  <c r="BH153" i="18"/>
  <c r="BI153" i="18"/>
  <c r="BP153" i="18" s="1"/>
  <c r="BH175" i="18"/>
  <c r="BI175" i="18"/>
  <c r="BP175" i="18" s="1"/>
  <c r="BI67" i="18"/>
  <c r="BP67" i="18" s="1"/>
  <c r="BH67" i="18"/>
  <c r="BH237" i="18"/>
  <c r="BI237" i="18"/>
  <c r="BP237" i="18" s="1"/>
  <c r="BI33" i="18"/>
  <c r="BP33" i="18" s="1"/>
  <c r="BH33" i="18"/>
  <c r="BH231" i="18"/>
  <c r="BI231" i="18"/>
  <c r="BP231" i="18" s="1"/>
  <c r="BI263" i="18"/>
  <c r="BP263" i="18" s="1"/>
  <c r="BH263" i="18"/>
  <c r="BI170" i="18"/>
  <c r="BP170" i="18" s="1"/>
  <c r="BH170" i="18"/>
  <c r="BH205" i="18"/>
  <c r="BI205" i="18"/>
  <c r="BP205" i="18" s="1"/>
  <c r="BI119" i="18"/>
  <c r="BP119" i="18" s="1"/>
  <c r="BH119" i="18"/>
  <c r="BH129" i="18"/>
  <c r="BI129" i="18"/>
  <c r="BP129" i="18" s="1"/>
  <c r="BH212" i="18"/>
  <c r="BI212" i="18"/>
  <c r="BP212" i="18" s="1"/>
  <c r="BI204" i="18"/>
  <c r="BP204" i="18" s="1"/>
  <c r="BH204" i="18"/>
  <c r="BH211" i="18"/>
  <c r="BI211" i="18"/>
  <c r="BP211" i="18" s="1"/>
  <c r="BH18" i="18"/>
  <c r="BI18" i="18"/>
  <c r="BP18" i="18" s="1"/>
  <c r="BH207" i="18"/>
  <c r="BI207" i="18"/>
  <c r="BP207" i="18" s="1"/>
  <c r="BI261" i="18"/>
  <c r="BP261" i="18" s="1"/>
  <c r="BH261" i="18"/>
  <c r="BI184" i="18"/>
  <c r="BP184" i="18" s="1"/>
  <c r="BH184" i="18"/>
  <c r="BI234" i="18"/>
  <c r="BP234" i="18" s="1"/>
  <c r="BH234" i="18"/>
  <c r="BI24" i="18"/>
  <c r="BP24" i="18" s="1"/>
  <c r="BH24" i="18"/>
  <c r="BH140" i="18"/>
  <c r="BI140" i="18"/>
  <c r="BP140" i="18" s="1"/>
  <c r="BH210" i="18"/>
  <c r="BI210" i="18"/>
  <c r="BP210" i="18" s="1"/>
  <c r="BI223" i="18"/>
  <c r="BP223" i="18" s="1"/>
  <c r="BH223" i="18"/>
  <c r="BI232" i="18"/>
  <c r="BP232" i="18" s="1"/>
  <c r="BH232" i="18"/>
  <c r="BI260" i="18"/>
  <c r="BP260" i="18" s="1"/>
  <c r="BH260" i="18"/>
  <c r="BH21" i="18"/>
  <c r="BI21" i="18"/>
  <c r="BP21" i="18" s="1"/>
  <c r="BH27" i="18"/>
  <c r="BI27" i="18"/>
  <c r="BP27" i="18" s="1"/>
  <c r="BH185" i="18"/>
  <c r="BI185" i="18"/>
  <c r="BP185" i="18" s="1"/>
  <c r="BH15" i="18"/>
  <c r="BI15" i="18"/>
  <c r="BP15" i="18" s="1"/>
  <c r="BI246" i="18"/>
  <c r="BP246" i="18" s="1"/>
  <c r="BH246" i="18"/>
  <c r="BI29" i="18"/>
  <c r="BP29" i="18" s="1"/>
  <c r="BH29" i="18"/>
  <c r="BI180" i="18"/>
  <c r="BP180" i="18" s="1"/>
  <c r="BH180" i="18"/>
  <c r="BH110" i="18"/>
  <c r="BI110" i="18"/>
  <c r="BP110" i="18" s="1"/>
  <c r="BH173" i="18"/>
  <c r="BI173" i="18"/>
  <c r="BP173" i="18" s="1"/>
  <c r="BH138" i="18"/>
  <c r="BI138" i="18"/>
  <c r="BP138" i="18" s="1"/>
  <c r="BH57" i="18"/>
  <c r="BI57" i="18"/>
  <c r="BP57" i="18" s="1"/>
  <c r="BH132" i="18"/>
  <c r="BI132" i="18"/>
  <c r="BP132" i="18" s="1"/>
  <c r="BH30" i="18"/>
  <c r="BI30" i="18"/>
  <c r="BP30" i="18" s="1"/>
  <c r="BH35" i="18"/>
  <c r="BI35" i="18"/>
  <c r="BP35" i="18" s="1"/>
  <c r="BI156" i="18"/>
  <c r="BP156" i="18" s="1"/>
  <c r="BH156" i="18"/>
  <c r="BH143" i="18"/>
  <c r="BI143" i="18"/>
  <c r="BP143" i="18" s="1"/>
  <c r="BH238" i="18"/>
  <c r="BI238" i="18"/>
  <c r="BP238" i="18" s="1"/>
  <c r="BH9" i="18"/>
  <c r="BI9" i="18"/>
  <c r="BP9" i="18" s="1"/>
  <c r="BH61" i="18"/>
  <c r="BI61" i="18"/>
  <c r="BP61" i="18" s="1"/>
  <c r="BI44" i="18"/>
  <c r="BP44" i="18" s="1"/>
  <c r="BH44" i="18"/>
  <c r="BI209" i="18"/>
  <c r="BP209" i="18" s="1"/>
  <c r="BH209" i="18"/>
  <c r="BI179" i="18"/>
  <c r="BP179" i="18" s="1"/>
  <c r="BH179" i="18"/>
  <c r="BH125" i="18"/>
  <c r="BI125" i="18"/>
  <c r="BP125" i="18" s="1"/>
  <c r="BH130" i="18"/>
  <c r="BI130" i="18"/>
  <c r="BP130" i="18" s="1"/>
  <c r="BH226" i="18"/>
  <c r="BI226" i="18"/>
  <c r="BP226" i="18" s="1"/>
  <c r="BI70" i="18"/>
  <c r="BP70" i="18" s="1"/>
  <c r="BH70" i="18"/>
  <c r="BH59" i="18"/>
  <c r="BI59" i="18"/>
  <c r="BP59" i="18" s="1"/>
  <c r="BH41" i="18"/>
  <c r="BI41" i="18"/>
  <c r="BP41" i="18" s="1"/>
  <c r="BI157" i="18"/>
  <c r="BP157" i="18" s="1"/>
  <c r="BH157" i="18"/>
  <c r="BH66" i="18"/>
  <c r="BI66" i="18"/>
  <c r="BP66" i="18" s="1"/>
  <c r="BH117" i="18"/>
  <c r="BI117" i="18"/>
  <c r="BP117" i="18" s="1"/>
  <c r="BH43" i="18"/>
  <c r="BI43" i="18"/>
  <c r="BP43" i="18" s="1"/>
  <c r="BH55" i="18"/>
  <c r="BI55" i="18"/>
  <c r="BP55" i="18" s="1"/>
  <c r="BI255" i="18"/>
  <c r="BP255" i="18" s="1"/>
  <c r="BH255" i="18"/>
  <c r="BH124" i="18"/>
  <c r="BI124" i="18"/>
  <c r="BP124" i="18" s="1"/>
  <c r="BI233" i="18"/>
  <c r="BP233" i="18" s="1"/>
  <c r="BH233" i="18"/>
  <c r="BH150" i="18"/>
  <c r="BI150" i="18"/>
  <c r="BP150" i="18" s="1"/>
  <c r="BH245" i="18"/>
  <c r="BI245" i="18"/>
  <c r="BP245" i="18" s="1"/>
  <c r="BI187" i="18"/>
  <c r="BP187" i="18" s="1"/>
  <c r="BH187" i="18"/>
  <c r="BH249" i="18"/>
  <c r="BI249" i="18"/>
  <c r="BP249" i="18" s="1"/>
  <c r="BI36" i="18"/>
  <c r="BP36" i="18" s="1"/>
  <c r="BH36" i="18"/>
  <c r="BH228" i="18"/>
  <c r="BI228" i="18"/>
  <c r="BP228" i="18" s="1"/>
  <c r="BI53" i="18"/>
  <c r="BP53" i="18" s="1"/>
  <c r="BH53" i="18"/>
  <c r="BH108" i="18"/>
  <c r="BI108" i="18"/>
  <c r="BP108" i="18" s="1"/>
  <c r="BI64" i="18"/>
  <c r="BP64" i="18" s="1"/>
  <c r="BH64" i="18"/>
  <c r="BH244" i="18"/>
  <c r="BI244" i="18"/>
  <c r="BP244" i="18" s="1"/>
  <c r="BI208" i="18"/>
  <c r="BP208" i="18" s="1"/>
  <c r="BH208" i="18"/>
  <c r="BH202" i="18"/>
  <c r="BI202" i="18"/>
  <c r="BP202" i="18" s="1"/>
  <c r="BI68" i="18"/>
  <c r="BP68" i="18" s="1"/>
  <c r="BH68" i="18"/>
  <c r="BH252" i="18"/>
  <c r="BI252" i="18"/>
  <c r="BP252" i="18" s="1"/>
  <c r="BI192" i="18"/>
  <c r="BP192" i="18" s="1"/>
  <c r="BH192" i="18"/>
  <c r="BH256" i="18"/>
  <c r="BI256" i="18"/>
  <c r="BP256" i="18" s="1"/>
  <c r="BI127" i="18"/>
  <c r="BP127" i="18" s="1"/>
  <c r="BH127" i="18"/>
  <c r="BI72" i="18"/>
  <c r="BP72" i="18" s="1"/>
  <c r="BH72" i="18"/>
  <c r="BH113" i="18"/>
  <c r="BI113" i="18"/>
  <c r="BP113" i="18" s="1"/>
  <c r="BH56" i="18"/>
  <c r="BI56" i="18"/>
  <c r="BP56" i="18" s="1"/>
  <c r="BH26" i="18"/>
  <c r="BI26" i="18"/>
  <c r="BP26" i="18" s="1"/>
  <c r="BH52" i="18"/>
  <c r="BI52" i="18"/>
  <c r="BP52" i="18" s="1"/>
  <c r="BI162" i="18"/>
  <c r="BP162" i="18" s="1"/>
  <c r="BH162" i="18"/>
  <c r="BH189" i="18"/>
  <c r="BI189" i="18"/>
  <c r="BP189" i="18" s="1"/>
  <c r="BH116" i="18"/>
  <c r="BI116" i="18"/>
  <c r="BP116" i="18" s="1"/>
  <c r="BH46" i="18"/>
  <c r="BI46" i="18"/>
  <c r="BP46" i="18" s="1"/>
  <c r="BH167" i="18"/>
  <c r="BI167" i="18"/>
  <c r="BP167" i="18" s="1"/>
  <c r="BH114" i="18"/>
  <c r="BI114" i="18"/>
  <c r="BP114" i="18" s="1"/>
  <c r="BH235" i="18"/>
  <c r="BI235" i="18"/>
  <c r="BP235" i="18" s="1"/>
  <c r="BI265" i="18"/>
  <c r="BP265" i="18" s="1"/>
  <c r="BH265" i="18"/>
  <c r="BI20" i="18"/>
  <c r="BP20" i="18" s="1"/>
  <c r="BH20" i="18"/>
  <c r="BH217" i="18"/>
  <c r="BI217" i="18"/>
  <c r="BP217" i="18" s="1"/>
  <c r="BI39" i="18"/>
  <c r="BP39" i="18" s="1"/>
  <c r="BH39" i="18"/>
  <c r="BI251" i="18"/>
  <c r="BP251" i="18" s="1"/>
  <c r="BH251" i="18"/>
  <c r="BI219" i="18"/>
  <c r="BP219" i="18" s="1"/>
  <c r="BH219" i="18"/>
  <c r="BI40" i="18"/>
  <c r="BP40" i="18" s="1"/>
  <c r="BH40" i="18"/>
  <c r="BI177" i="18"/>
  <c r="BP177" i="18" s="1"/>
  <c r="BH177" i="18"/>
  <c r="BH216" i="18"/>
  <c r="BI216" i="18"/>
  <c r="BP216" i="18" s="1"/>
  <c r="BH262" i="18"/>
  <c r="BI262" i="18"/>
  <c r="BP262" i="18" s="1"/>
  <c r="BH272" i="18"/>
  <c r="BI272" i="18"/>
  <c r="BP272" i="18" s="1"/>
  <c r="BI128" i="18"/>
  <c r="BP128" i="18" s="1"/>
  <c r="BH128" i="18"/>
  <c r="BH60" i="18"/>
  <c r="BI60" i="18"/>
  <c r="BP60" i="18" s="1"/>
  <c r="BH159" i="18"/>
  <c r="BI159" i="18"/>
  <c r="BP159" i="18" s="1"/>
  <c r="BH220" i="18"/>
  <c r="BI220" i="18"/>
  <c r="BP220" i="18" s="1"/>
  <c r="BI250" i="18"/>
  <c r="BP250" i="18" s="1"/>
  <c r="BH250" i="18"/>
  <c r="BI218" i="18"/>
  <c r="BP218" i="18" s="1"/>
  <c r="BH218" i="18"/>
  <c r="BI243" i="18"/>
  <c r="BP243" i="18" s="1"/>
  <c r="BH243" i="18"/>
  <c r="BH248" i="18"/>
  <c r="BI248" i="18"/>
  <c r="BP248" i="18" s="1"/>
  <c r="BI42" i="18"/>
  <c r="BP42" i="18" s="1"/>
  <c r="BH42" i="18"/>
  <c r="BI206" i="18"/>
  <c r="BP206" i="18" s="1"/>
  <c r="BH206" i="18"/>
  <c r="BI115" i="18"/>
  <c r="BP115" i="18" s="1"/>
  <c r="BH115" i="18"/>
  <c r="BI137" i="18"/>
  <c r="BP137" i="18" s="1"/>
  <c r="BH137" i="18"/>
  <c r="BI109" i="18"/>
  <c r="BP109" i="18" s="1"/>
  <c r="BH109" i="18"/>
  <c r="BI11" i="18"/>
  <c r="BP11" i="18" s="1"/>
  <c r="BH11" i="18"/>
  <c r="BI168" i="18"/>
  <c r="BP168" i="18" s="1"/>
  <c r="BH168" i="18"/>
  <c r="BH16" i="18"/>
  <c r="BI16" i="18"/>
  <c r="BP16" i="18" s="1"/>
  <c r="BI47" i="18"/>
  <c r="BP47" i="18" s="1"/>
  <c r="BH47" i="18"/>
  <c r="BI118" i="18"/>
  <c r="BP118" i="18" s="1"/>
  <c r="BH118" i="18"/>
  <c r="BI188" i="18"/>
  <c r="BP188" i="18" s="1"/>
  <c r="BH188" i="18"/>
  <c r="BH155" i="18"/>
  <c r="BI155" i="18"/>
  <c r="BP155" i="18" s="1"/>
  <c r="BI254" i="18"/>
  <c r="BP254" i="18" s="1"/>
  <c r="BH254" i="18"/>
  <c r="BH123" i="18"/>
  <c r="BI123" i="18"/>
  <c r="BP123" i="18" s="1"/>
  <c r="BH197" i="18"/>
  <c r="BI197" i="18"/>
  <c r="BP197" i="18" s="1"/>
  <c r="BI174" i="18"/>
  <c r="BP174" i="18" s="1"/>
  <c r="BH174" i="18"/>
  <c r="BH196" i="18"/>
  <c r="BI196" i="18"/>
  <c r="BP196" i="18" s="1"/>
  <c r="BI121" i="18"/>
  <c r="BP121" i="18" s="1"/>
  <c r="BH121" i="18"/>
  <c r="BI73" i="18"/>
  <c r="BP73" i="18" s="1"/>
  <c r="BH73" i="18"/>
  <c r="BH178" i="18"/>
  <c r="BI178" i="18"/>
  <c r="BP178" i="18" s="1"/>
  <c r="BH266" i="18"/>
  <c r="BI266" i="18"/>
  <c r="BP266" i="18" s="1"/>
  <c r="BH154" i="18"/>
  <c r="BI154" i="18"/>
  <c r="BP154" i="18" s="1"/>
  <c r="BH8" i="18"/>
  <c r="BI8" i="18"/>
  <c r="BP8" i="18" s="1"/>
  <c r="BH107" i="18"/>
  <c r="BI107" i="18"/>
  <c r="BP107" i="18" s="1"/>
  <c r="BH148" i="18"/>
  <c r="BI148" i="18"/>
  <c r="BP148" i="18" s="1"/>
  <c r="BH257" i="18"/>
  <c r="BI257" i="18"/>
  <c r="BP257" i="18" s="1"/>
  <c r="BI48" i="18"/>
  <c r="BP48" i="18" s="1"/>
  <c r="BH48" i="18"/>
  <c r="BI69" i="18"/>
  <c r="BP69" i="18" s="1"/>
  <c r="BH69" i="18"/>
  <c r="BI152" i="18"/>
  <c r="BP152" i="18" s="1"/>
  <c r="BH152" i="18"/>
  <c r="BH240" i="18"/>
  <c r="BI240" i="18"/>
  <c r="BP240" i="18" s="1"/>
  <c r="BH28" i="18"/>
  <c r="BI28" i="18"/>
  <c r="BP28" i="18" s="1"/>
  <c r="BH190" i="18"/>
  <c r="BI190" i="18"/>
  <c r="BP190" i="18" s="1"/>
  <c r="BI54" i="18"/>
  <c r="BP54" i="18" s="1"/>
  <c r="BH54" i="18"/>
  <c r="BI183" i="18"/>
  <c r="BP183" i="18" s="1"/>
  <c r="BH183" i="18"/>
  <c r="BI12" i="18"/>
  <c r="BP12" i="18" s="1"/>
  <c r="BH12" i="18"/>
  <c r="AB296" i="18"/>
  <c r="AC296" i="18" s="1"/>
  <c r="AD295" i="18"/>
  <c r="AE294" i="18"/>
  <c r="AF294" i="18" s="1"/>
  <c r="AG294" i="18" s="1"/>
  <c r="AH294" i="18" s="1"/>
  <c r="A357" i="31"/>
  <c r="H356" i="31"/>
  <c r="B356" i="31"/>
  <c r="C356" i="31" s="1"/>
  <c r="B356" i="33"/>
  <c r="C356" i="33" s="1"/>
  <c r="A357" i="33"/>
  <c r="H356" i="33"/>
  <c r="G358" i="32"/>
  <c r="F358" i="32"/>
  <c r="E358" i="32"/>
  <c r="D358" i="32"/>
  <c r="D355" i="33"/>
  <c r="G355" i="33"/>
  <c r="F355" i="33"/>
  <c r="E355" i="33"/>
  <c r="F355" i="31"/>
  <c r="E355" i="31"/>
  <c r="D355" i="31"/>
  <c r="G355" i="31"/>
  <c r="A360" i="32"/>
  <c r="H359" i="32"/>
  <c r="B359" i="32"/>
  <c r="C359" i="32" s="1"/>
  <c r="AH293" i="18"/>
  <c r="F298" i="7"/>
  <c r="G298" i="7"/>
  <c r="E298" i="7"/>
  <c r="D298" i="7"/>
  <c r="F299" i="27"/>
  <c r="G299" i="27"/>
  <c r="B299" i="15"/>
  <c r="C299" i="15" s="1"/>
  <c r="A300" i="15"/>
  <c r="G298" i="29"/>
  <c r="F298" i="29"/>
  <c r="F297" i="19"/>
  <c r="G297" i="19"/>
  <c r="A300" i="7"/>
  <c r="H300" i="7" s="1"/>
  <c r="D6" i="18" s="1"/>
  <c r="B299" i="7"/>
  <c r="C299" i="7" s="1"/>
  <c r="G297" i="26"/>
  <c r="F297" i="26"/>
  <c r="G298" i="16"/>
  <c r="F298" i="16"/>
  <c r="A299" i="19"/>
  <c r="B298" i="19"/>
  <c r="C298" i="19" s="1"/>
  <c r="A299" i="26"/>
  <c r="B298" i="26"/>
  <c r="C298" i="26" s="1"/>
  <c r="B299" i="14"/>
  <c r="C299" i="14" s="1"/>
  <c r="A300" i="14"/>
  <c r="A300" i="16"/>
  <c r="B299" i="16"/>
  <c r="C299" i="16" s="1"/>
  <c r="B299" i="24"/>
  <c r="C299" i="24" s="1"/>
  <c r="A300" i="24"/>
  <c r="A301" i="27"/>
  <c r="B300" i="27"/>
  <c r="C300" i="27" s="1"/>
  <c r="B300" i="28"/>
  <c r="C300" i="28" s="1"/>
  <c r="A301" i="28"/>
  <c r="G298" i="14"/>
  <c r="F298" i="14"/>
  <c r="Z300" i="18"/>
  <c r="AA300" i="18" s="1"/>
  <c r="F299" i="28"/>
  <c r="G299" i="28"/>
  <c r="F298" i="24"/>
  <c r="G298" i="24"/>
  <c r="G298" i="15"/>
  <c r="F298" i="15"/>
  <c r="B299" i="29"/>
  <c r="C299" i="29" s="1"/>
  <c r="A300" i="29"/>
  <c r="AJ300" i="18"/>
  <c r="BM300" i="18" s="1"/>
  <c r="AK299" i="18"/>
  <c r="S302" i="18"/>
  <c r="T302" i="18" s="1"/>
  <c r="R303" i="18"/>
  <c r="W303" i="18" s="1"/>
  <c r="U302" i="18"/>
  <c r="A304" i="18"/>
  <c r="B303" i="18"/>
  <c r="C303" i="18"/>
  <c r="X302" i="18"/>
  <c r="Y302" i="18" s="1"/>
  <c r="E108" i="15"/>
  <c r="H108" i="15" s="1"/>
  <c r="E107" i="15"/>
  <c r="H107" i="15" s="1"/>
  <c r="D126" i="15"/>
  <c r="E117" i="15"/>
  <c r="H117" i="15" s="1"/>
  <c r="E116" i="15"/>
  <c r="H116" i="15" s="1"/>
  <c r="E113" i="15"/>
  <c r="H113" i="15" s="1"/>
  <c r="E110" i="15"/>
  <c r="H110" i="15" s="1"/>
  <c r="E111" i="15"/>
  <c r="H111" i="15" s="1"/>
  <c r="D121" i="15"/>
  <c r="E118" i="15"/>
  <c r="H118" i="15" s="1"/>
  <c r="D125" i="15"/>
  <c r="E112" i="15"/>
  <c r="H112" i="15" s="1"/>
  <c r="E109" i="15"/>
  <c r="H109" i="15" s="1"/>
  <c r="D122" i="15"/>
  <c r="D129" i="15"/>
  <c r="D130" i="15"/>
  <c r="E115" i="15"/>
  <c r="H115" i="15" s="1"/>
  <c r="D120" i="15"/>
  <c r="D127" i="15"/>
  <c r="D124" i="15"/>
  <c r="D128" i="15"/>
  <c r="E114" i="15"/>
  <c r="H114" i="15" s="1"/>
  <c r="D123" i="15"/>
  <c r="D119" i="15"/>
  <c r="N16" i="15"/>
  <c r="D147" i="18" l="1"/>
  <c r="D118" i="18"/>
  <c r="D15" i="18"/>
  <c r="D220" i="18"/>
  <c r="D156" i="18"/>
  <c r="D196" i="18"/>
  <c r="D117" i="18"/>
  <c r="D165" i="18"/>
  <c r="D104" i="18"/>
  <c r="D80" i="18"/>
  <c r="D84" i="18"/>
  <c r="D24" i="18"/>
  <c r="D262" i="18"/>
  <c r="D264" i="18"/>
  <c r="D271" i="18"/>
  <c r="D286" i="18"/>
  <c r="D263" i="18"/>
  <c r="D276" i="18"/>
  <c r="D158" i="18"/>
  <c r="D85" i="18"/>
  <c r="D255" i="18"/>
  <c r="D195" i="18"/>
  <c r="D126" i="18"/>
  <c r="D123" i="18"/>
  <c r="D74" i="18"/>
  <c r="D69" i="18"/>
  <c r="D197" i="18"/>
  <c r="D28" i="18"/>
  <c r="D25" i="18"/>
  <c r="D171" i="18"/>
  <c r="D180" i="18"/>
  <c r="D243" i="18"/>
  <c r="D256" i="18"/>
  <c r="D253" i="18"/>
  <c r="D274" i="18"/>
  <c r="D287" i="18"/>
  <c r="D239" i="18"/>
  <c r="D289" i="18"/>
  <c r="D168" i="18"/>
  <c r="D68" i="18"/>
  <c r="D105" i="18"/>
  <c r="D35" i="18"/>
  <c r="D94" i="18"/>
  <c r="D151" i="18"/>
  <c r="D106" i="18"/>
  <c r="D76" i="18"/>
  <c r="D188" i="18"/>
  <c r="D129" i="18"/>
  <c r="D155" i="18"/>
  <c r="D232" i="18"/>
  <c r="D245" i="18"/>
  <c r="D249" i="18"/>
  <c r="D261" i="18"/>
  <c r="D277" i="18"/>
  <c r="D288" i="18"/>
  <c r="D132" i="18"/>
  <c r="D152" i="18"/>
  <c r="D81" i="18"/>
  <c r="D36" i="18"/>
  <c r="D259" i="18"/>
  <c r="D178" i="18"/>
  <c r="D21" i="18"/>
  <c r="D206" i="18"/>
  <c r="D138" i="18"/>
  <c r="D40" i="18"/>
  <c r="D91" i="18"/>
  <c r="D212" i="18"/>
  <c r="D134" i="18"/>
  <c r="D90" i="18"/>
  <c r="D266" i="18"/>
  <c r="D137" i="18"/>
  <c r="D270" i="18"/>
  <c r="D215" i="18"/>
  <c r="D275" i="18"/>
  <c r="D192" i="18"/>
  <c r="D12" i="18"/>
  <c r="D189" i="18"/>
  <c r="D177" i="18"/>
  <c r="D209" i="18"/>
  <c r="D18" i="18"/>
  <c r="D46" i="18"/>
  <c r="D234" i="18"/>
  <c r="D148" i="18"/>
  <c r="D97" i="18"/>
  <c r="D241" i="18"/>
  <c r="D254" i="18"/>
  <c r="D265" i="18"/>
  <c r="D273" i="18"/>
  <c r="D290" i="18"/>
  <c r="D62" i="18"/>
  <c r="D250" i="18"/>
  <c r="D280" i="18"/>
  <c r="D191" i="18"/>
  <c r="D228" i="18"/>
  <c r="D98" i="18"/>
  <c r="D58" i="18"/>
  <c r="D141" i="18"/>
  <c r="D135" i="18"/>
  <c r="D235" i="18"/>
  <c r="D122" i="18"/>
  <c r="D116" i="18"/>
  <c r="D202" i="18"/>
  <c r="D213" i="18"/>
  <c r="D224" i="18"/>
  <c r="D34" i="18"/>
  <c r="D246" i="18"/>
  <c r="D258" i="18"/>
  <c r="D267" i="18"/>
  <c r="D272" i="18"/>
  <c r="D291" i="18"/>
  <c r="D65" i="18"/>
  <c r="D268" i="18"/>
  <c r="D114" i="18"/>
  <c r="D284" i="18"/>
  <c r="D119" i="18"/>
  <c r="D237" i="18"/>
  <c r="D175" i="18"/>
  <c r="D201" i="18"/>
  <c r="D73" i="18"/>
  <c r="D38" i="18"/>
  <c r="D51" i="18"/>
  <c r="D13" i="18"/>
  <c r="D82" i="18"/>
  <c r="D240" i="18"/>
  <c r="D285" i="18"/>
  <c r="D211" i="18"/>
  <c r="D207" i="18"/>
  <c r="D47" i="18"/>
  <c r="D231" i="18"/>
  <c r="D160" i="18"/>
  <c r="D39" i="18"/>
  <c r="D150" i="18"/>
  <c r="D99" i="18"/>
  <c r="D111" i="18"/>
  <c r="D10" i="18"/>
  <c r="D247" i="18"/>
  <c r="D257" i="18"/>
  <c r="D269" i="18"/>
  <c r="D281" i="18"/>
  <c r="D153" i="18"/>
  <c r="D244" i="18"/>
  <c r="D120" i="18"/>
  <c r="D101" i="18"/>
  <c r="D67" i="18"/>
  <c r="D108" i="18"/>
  <c r="D154" i="18"/>
  <c r="D140" i="18"/>
  <c r="D136" i="18"/>
  <c r="D19" i="18"/>
  <c r="D130" i="18"/>
  <c r="D100" i="18"/>
  <c r="D222" i="18"/>
  <c r="D20" i="18"/>
  <c r="D242" i="18"/>
  <c r="D251" i="18"/>
  <c r="D278" i="18"/>
  <c r="D282" i="18"/>
  <c r="D11" i="18"/>
  <c r="D63" i="18"/>
  <c r="D144" i="18"/>
  <c r="D183" i="18"/>
  <c r="D166" i="18"/>
  <c r="D203" i="18"/>
  <c r="D174" i="18"/>
  <c r="D72" i="18"/>
  <c r="D75" i="18"/>
  <c r="D226" i="18"/>
  <c r="D128" i="18"/>
  <c r="D186" i="18"/>
  <c r="D17" i="18"/>
  <c r="D248" i="18"/>
  <c r="D260" i="18"/>
  <c r="D279" i="18"/>
  <c r="D283" i="18"/>
  <c r="D131" i="18"/>
  <c r="D252" i="18"/>
  <c r="D219" i="18"/>
  <c r="D26" i="18"/>
  <c r="D113" i="18"/>
  <c r="D16" i="18"/>
  <c r="D176" i="18"/>
  <c r="D96" i="18"/>
  <c r="D92" i="18"/>
  <c r="D61" i="18"/>
  <c r="D110" i="18"/>
  <c r="D145" i="18"/>
  <c r="D53" i="18"/>
  <c r="D198" i="18"/>
  <c r="D48" i="18"/>
  <c r="D8" i="18"/>
  <c r="D52" i="18"/>
  <c r="D190" i="18"/>
  <c r="D236" i="18"/>
  <c r="D193" i="18"/>
  <c r="D200" i="18"/>
  <c r="D32" i="18"/>
  <c r="D103" i="18"/>
  <c r="D14" i="18"/>
  <c r="D179" i="18"/>
  <c r="D27" i="18"/>
  <c r="D199" i="18"/>
  <c r="D71" i="18"/>
  <c r="D159" i="18"/>
  <c r="D143" i="18"/>
  <c r="D77" i="18"/>
  <c r="D227" i="18"/>
  <c r="D121" i="18"/>
  <c r="D221" i="18"/>
  <c r="D164" i="18"/>
  <c r="D124" i="18"/>
  <c r="D194" i="18"/>
  <c r="D127" i="18"/>
  <c r="D173" i="18"/>
  <c r="D185" i="18"/>
  <c r="D142" i="18"/>
  <c r="D172" i="18"/>
  <c r="D56" i="18"/>
  <c r="D66" i="18"/>
  <c r="D233" i="18"/>
  <c r="D22" i="18"/>
  <c r="D33" i="18"/>
  <c r="D37" i="18"/>
  <c r="D204" i="18"/>
  <c r="D225" i="18"/>
  <c r="D45" i="18"/>
  <c r="D79" i="18"/>
  <c r="D149" i="18"/>
  <c r="D9" i="18"/>
  <c r="D125" i="18"/>
  <c r="D163" i="18"/>
  <c r="D184" i="18"/>
  <c r="D89" i="18"/>
  <c r="D162" i="18"/>
  <c r="D214" i="18"/>
  <c r="D229" i="18"/>
  <c r="D29" i="18"/>
  <c r="D54" i="18"/>
  <c r="D238" i="18"/>
  <c r="D78" i="18"/>
  <c r="D107" i="18"/>
  <c r="D139" i="18"/>
  <c r="D210" i="18"/>
  <c r="D167" i="18"/>
  <c r="D31" i="18"/>
  <c r="D161" i="18"/>
  <c r="D93" i="18"/>
  <c r="D157" i="18"/>
  <c r="D102" i="18"/>
  <c r="D23" i="18"/>
  <c r="D112" i="18"/>
  <c r="D59" i="18"/>
  <c r="D223" i="18"/>
  <c r="D95" i="18"/>
  <c r="D49" i="18"/>
  <c r="D115" i="18"/>
  <c r="D170" i="18"/>
  <c r="D187" i="18"/>
  <c r="D64" i="18"/>
  <c r="D133" i="18"/>
  <c r="D30" i="18"/>
  <c r="D205" i="18"/>
  <c r="D42" i="18"/>
  <c r="D88" i="18"/>
  <c r="D57" i="18"/>
  <c r="D43" i="18"/>
  <c r="D55" i="18"/>
  <c r="D169" i="18"/>
  <c r="D87" i="18"/>
  <c r="D146" i="18"/>
  <c r="D70" i="18"/>
  <c r="D41" i="18"/>
  <c r="D182" i="18"/>
  <c r="D216" i="18"/>
  <c r="D44" i="18"/>
  <c r="D218" i="18"/>
  <c r="D208" i="18"/>
  <c r="D50" i="18"/>
  <c r="D60" i="18"/>
  <c r="D230" i="18"/>
  <c r="D83" i="18"/>
  <c r="D86" i="18"/>
  <c r="D181" i="18"/>
  <c r="D217" i="18"/>
  <c r="D109" i="18"/>
  <c r="AB297" i="18"/>
  <c r="AC297" i="18" s="1"/>
  <c r="AD296" i="18"/>
  <c r="AE295" i="18"/>
  <c r="G359" i="32"/>
  <c r="F359" i="32"/>
  <c r="E359" i="32"/>
  <c r="D359" i="32"/>
  <c r="A361" i="32"/>
  <c r="B360" i="32"/>
  <c r="C360" i="32" s="1"/>
  <c r="H360" i="32"/>
  <c r="F356" i="31"/>
  <c r="E356" i="31"/>
  <c r="D356" i="31"/>
  <c r="G356" i="31"/>
  <c r="B357" i="33"/>
  <c r="C357" i="33" s="1"/>
  <c r="A358" i="33"/>
  <c r="H357" i="33"/>
  <c r="P6" i="18" s="1"/>
  <c r="D356" i="33"/>
  <c r="G356" i="33"/>
  <c r="F356" i="33"/>
  <c r="E356" i="33"/>
  <c r="H357" i="31"/>
  <c r="B357" i="31"/>
  <c r="C357" i="31" s="1"/>
  <c r="A358" i="31"/>
  <c r="G299" i="7"/>
  <c r="D299" i="7"/>
  <c r="E299" i="7"/>
  <c r="F299" i="7"/>
  <c r="Z301" i="18"/>
  <c r="AA301" i="18" s="1"/>
  <c r="B300" i="29"/>
  <c r="C300" i="29" s="1"/>
  <c r="A301" i="29"/>
  <c r="F299" i="16"/>
  <c r="G299" i="16"/>
  <c r="G300" i="28"/>
  <c r="F300" i="28"/>
  <c r="B300" i="14"/>
  <c r="C300" i="14" s="1"/>
  <c r="A301" i="14"/>
  <c r="A300" i="19"/>
  <c r="B299" i="19"/>
  <c r="C299" i="19" s="1"/>
  <c r="G299" i="29"/>
  <c r="F299" i="29"/>
  <c r="B301" i="28"/>
  <c r="C301" i="28" s="1"/>
  <c r="A302" i="28"/>
  <c r="A301" i="16"/>
  <c r="B300" i="16"/>
  <c r="C300" i="16" s="1"/>
  <c r="F298" i="19"/>
  <c r="G298" i="19"/>
  <c r="G300" i="27"/>
  <c r="F300" i="27"/>
  <c r="G299" i="14"/>
  <c r="F299" i="14"/>
  <c r="A301" i="7"/>
  <c r="H301" i="7" s="1"/>
  <c r="B300" i="7"/>
  <c r="C300" i="7" s="1"/>
  <c r="A300" i="26"/>
  <c r="B299" i="26"/>
  <c r="C299" i="26" s="1"/>
  <c r="G299" i="15"/>
  <c r="F299" i="15"/>
  <c r="G299" i="24"/>
  <c r="F299" i="24"/>
  <c r="B301" i="27"/>
  <c r="C301" i="27" s="1"/>
  <c r="A302" i="27"/>
  <c r="F298" i="26"/>
  <c r="G298" i="26"/>
  <c r="B300" i="15"/>
  <c r="C300" i="15" s="1"/>
  <c r="A301" i="15"/>
  <c r="A301" i="24"/>
  <c r="B300" i="24"/>
  <c r="C300" i="24" s="1"/>
  <c r="AJ301" i="18"/>
  <c r="BM301" i="18" s="1"/>
  <c r="AK300" i="18"/>
  <c r="B304" i="18"/>
  <c r="A305" i="18"/>
  <c r="C304" i="18"/>
  <c r="R304" i="18"/>
  <c r="U303" i="18"/>
  <c r="S303" i="18"/>
  <c r="T303" i="18" s="1"/>
  <c r="X303" i="18"/>
  <c r="Y303" i="18" s="1"/>
  <c r="E124" i="15"/>
  <c r="H124" i="15" s="1"/>
  <c r="E127" i="15"/>
  <c r="H127" i="15" s="1"/>
  <c r="D141" i="15"/>
  <c r="E128" i="15"/>
  <c r="H128" i="15" s="1"/>
  <c r="E120" i="15"/>
  <c r="H120" i="15" s="1"/>
  <c r="E122" i="15"/>
  <c r="H122" i="15" s="1"/>
  <c r="E121" i="15"/>
  <c r="H121" i="15" s="1"/>
  <c r="E119" i="15"/>
  <c r="H119" i="15" s="1"/>
  <c r="E123" i="15"/>
  <c r="H123" i="15" s="1"/>
  <c r="D135" i="15"/>
  <c r="D132" i="15"/>
  <c r="E125" i="15"/>
  <c r="H125" i="15" s="1"/>
  <c r="E130" i="15"/>
  <c r="H130" i="15" s="1"/>
  <c r="D133" i="15"/>
  <c r="D140" i="15"/>
  <c r="D131" i="15"/>
  <c r="E126" i="15"/>
  <c r="H126" i="15" s="1"/>
  <c r="D139" i="15"/>
  <c r="E129" i="15"/>
  <c r="H129" i="15" s="1"/>
  <c r="D134" i="15"/>
  <c r="D138" i="15"/>
  <c r="D137" i="15"/>
  <c r="D136" i="15"/>
  <c r="D142" i="15"/>
  <c r="N17" i="15"/>
  <c r="AL208" i="18" l="1"/>
  <c r="AM208" i="18"/>
  <c r="AL57" i="18"/>
  <c r="AM57" i="18"/>
  <c r="AL223" i="18"/>
  <c r="AM223" i="18"/>
  <c r="AL107" i="18"/>
  <c r="AM107" i="18"/>
  <c r="AM9" i="18"/>
  <c r="AL9" i="18"/>
  <c r="AL172" i="18"/>
  <c r="AM172" i="18"/>
  <c r="AL143" i="18"/>
  <c r="AM143" i="18"/>
  <c r="AM190" i="18"/>
  <c r="AL190" i="18"/>
  <c r="AL16" i="18"/>
  <c r="AM16" i="18"/>
  <c r="AM128" i="18"/>
  <c r="AL128" i="18"/>
  <c r="AL278" i="18"/>
  <c r="AM278" i="18"/>
  <c r="AL67" i="18"/>
  <c r="AM67" i="18"/>
  <c r="AL150" i="18"/>
  <c r="AM150" i="18"/>
  <c r="AM267" i="18"/>
  <c r="AL267" i="18"/>
  <c r="AL58" i="18"/>
  <c r="AM58" i="18"/>
  <c r="AM270" i="18"/>
  <c r="AL270" i="18"/>
  <c r="AL259" i="18"/>
  <c r="AM259" i="18"/>
  <c r="AL129" i="18"/>
  <c r="AM129" i="18"/>
  <c r="AM123" i="18"/>
  <c r="AL123" i="18"/>
  <c r="AL24" i="18"/>
  <c r="AM24" i="18"/>
  <c r="AM142" i="18"/>
  <c r="AL142" i="18"/>
  <c r="AM159" i="18"/>
  <c r="AL159" i="18"/>
  <c r="AM52" i="18"/>
  <c r="AL52" i="18"/>
  <c r="AM113" i="18"/>
  <c r="AL113" i="18"/>
  <c r="AM226" i="18"/>
  <c r="AL226" i="18"/>
  <c r="AM251" i="18"/>
  <c r="AL251" i="18"/>
  <c r="AM39" i="18"/>
  <c r="AM73" i="18"/>
  <c r="AL73" i="18"/>
  <c r="AM258" i="18"/>
  <c r="AL258" i="18"/>
  <c r="AM148" i="18"/>
  <c r="AL148" i="18"/>
  <c r="AM137" i="18"/>
  <c r="AL137" i="18"/>
  <c r="AM188" i="18"/>
  <c r="AL188" i="18"/>
  <c r="AM274" i="18"/>
  <c r="AL274" i="18"/>
  <c r="AM126" i="18"/>
  <c r="AL126" i="18"/>
  <c r="AL44" i="18"/>
  <c r="AM44" i="18"/>
  <c r="AL42" i="18"/>
  <c r="AM42" i="18"/>
  <c r="AL112" i="18"/>
  <c r="AM112" i="18"/>
  <c r="AM238" i="18"/>
  <c r="AL238" i="18"/>
  <c r="AM185" i="18"/>
  <c r="AL185" i="18"/>
  <c r="AM71" i="18"/>
  <c r="AL71" i="18"/>
  <c r="AL8" i="18"/>
  <c r="AM8" i="18"/>
  <c r="AL26" i="18"/>
  <c r="AM26" i="18"/>
  <c r="AL242" i="18"/>
  <c r="AM242" i="18"/>
  <c r="AM120" i="18"/>
  <c r="AL120" i="18"/>
  <c r="AL160" i="18"/>
  <c r="AM160" i="18"/>
  <c r="AL201" i="18"/>
  <c r="AM201" i="18"/>
  <c r="AM246" i="18"/>
  <c r="AL246" i="18"/>
  <c r="AM228" i="18"/>
  <c r="AL228" i="18"/>
  <c r="AM234" i="18"/>
  <c r="AL234" i="18"/>
  <c r="AM266" i="18"/>
  <c r="AL266" i="18"/>
  <c r="AL253" i="18"/>
  <c r="AM253" i="18"/>
  <c r="AL195" i="18"/>
  <c r="AM195" i="18"/>
  <c r="AL216" i="18"/>
  <c r="AM216" i="18"/>
  <c r="AL205" i="18"/>
  <c r="AM205" i="18"/>
  <c r="AL23" i="18"/>
  <c r="AM23" i="18"/>
  <c r="AL54" i="18"/>
  <c r="AM54" i="18"/>
  <c r="AL45" i="18"/>
  <c r="AM45" i="18"/>
  <c r="AL173" i="18"/>
  <c r="AM173" i="18"/>
  <c r="AL199" i="18"/>
  <c r="AM199" i="18"/>
  <c r="AL48" i="18"/>
  <c r="AM48" i="18"/>
  <c r="AL219" i="18"/>
  <c r="AM219" i="18"/>
  <c r="AL72" i="18"/>
  <c r="AM72" i="18"/>
  <c r="AM20" i="18"/>
  <c r="AL20" i="18"/>
  <c r="AL244" i="18"/>
  <c r="AM244" i="18"/>
  <c r="AM231" i="18"/>
  <c r="AL231" i="18"/>
  <c r="AL175" i="18"/>
  <c r="AM175" i="18"/>
  <c r="AM191" i="18"/>
  <c r="AL191" i="18"/>
  <c r="AL46" i="18"/>
  <c r="AM46" i="18"/>
  <c r="AM152" i="18"/>
  <c r="AL152" i="18"/>
  <c r="AL256" i="18"/>
  <c r="AM256" i="18"/>
  <c r="AM255" i="18"/>
  <c r="AL255" i="18"/>
  <c r="AM109" i="18"/>
  <c r="AL109" i="18"/>
  <c r="AM182" i="18"/>
  <c r="AL182" i="18"/>
  <c r="AM29" i="18"/>
  <c r="AL29" i="18"/>
  <c r="AM225" i="18"/>
  <c r="AL225" i="18"/>
  <c r="AM127" i="18"/>
  <c r="AL127" i="18"/>
  <c r="AL27" i="18"/>
  <c r="AM27" i="18"/>
  <c r="AL198" i="18"/>
  <c r="AM198" i="18"/>
  <c r="AL252" i="18"/>
  <c r="AM252" i="18"/>
  <c r="AM174" i="18"/>
  <c r="AL174" i="18"/>
  <c r="AM222" i="18"/>
  <c r="AL222" i="18"/>
  <c r="AM153" i="18"/>
  <c r="AL153" i="18"/>
  <c r="AM47" i="18"/>
  <c r="AL47" i="18"/>
  <c r="AL237" i="18"/>
  <c r="AM237" i="18"/>
  <c r="AL224" i="18"/>
  <c r="AM224" i="18"/>
  <c r="AM18" i="18"/>
  <c r="AL18" i="18"/>
  <c r="AM134" i="18"/>
  <c r="AL134" i="18"/>
  <c r="AM132" i="18"/>
  <c r="AL132" i="18"/>
  <c r="AM151" i="18"/>
  <c r="AL151" i="18"/>
  <c r="AM243" i="18"/>
  <c r="AL243" i="18"/>
  <c r="AL165" i="18"/>
  <c r="AM165" i="18"/>
  <c r="AL217" i="18"/>
  <c r="AM217" i="18"/>
  <c r="AM41" i="18"/>
  <c r="AL41" i="18"/>
  <c r="AL133" i="18"/>
  <c r="AM133" i="18"/>
  <c r="AM157" i="18"/>
  <c r="AL157" i="18"/>
  <c r="AM229" i="18"/>
  <c r="AL229" i="18"/>
  <c r="AL204" i="18"/>
  <c r="AM204" i="18"/>
  <c r="AM194" i="18"/>
  <c r="AL194" i="18"/>
  <c r="AM179" i="18"/>
  <c r="AL179" i="18"/>
  <c r="AL53" i="18"/>
  <c r="AM53" i="18"/>
  <c r="AL131" i="18"/>
  <c r="AM131" i="18"/>
  <c r="AL203" i="18"/>
  <c r="AM203" i="18"/>
  <c r="AL207" i="18"/>
  <c r="AM207" i="18"/>
  <c r="AL119" i="18"/>
  <c r="AM119" i="18"/>
  <c r="AL213" i="18"/>
  <c r="AM213" i="18"/>
  <c r="AM250" i="18"/>
  <c r="AL250" i="18"/>
  <c r="AL209" i="18"/>
  <c r="AM209" i="18"/>
  <c r="AL212" i="18"/>
  <c r="AM212" i="18"/>
  <c r="AM180" i="18"/>
  <c r="AL180" i="18"/>
  <c r="AM158" i="18"/>
  <c r="AL158" i="18"/>
  <c r="AL117" i="18"/>
  <c r="AM117" i="18"/>
  <c r="AM181" i="18"/>
  <c r="AL181" i="18"/>
  <c r="AM70" i="18"/>
  <c r="AL70" i="18"/>
  <c r="AM64" i="18"/>
  <c r="AL64" i="18"/>
  <c r="AM214" i="18"/>
  <c r="AL214" i="18"/>
  <c r="AL124" i="18"/>
  <c r="AM124" i="18"/>
  <c r="AL14" i="18"/>
  <c r="AM14" i="18"/>
  <c r="AL145" i="18"/>
  <c r="AM145" i="18"/>
  <c r="AM166" i="18"/>
  <c r="AL166" i="18"/>
  <c r="AL130" i="18"/>
  <c r="AM130" i="18"/>
  <c r="AM269" i="18"/>
  <c r="AL269" i="18"/>
  <c r="AM211" i="18"/>
  <c r="AL211" i="18"/>
  <c r="AL202" i="18"/>
  <c r="AM202" i="18"/>
  <c r="AL62" i="18"/>
  <c r="AM62" i="18"/>
  <c r="AL177" i="18"/>
  <c r="AM177" i="18"/>
  <c r="AM277" i="18"/>
  <c r="AL277" i="18"/>
  <c r="AL171" i="18"/>
  <c r="AM171" i="18"/>
  <c r="AM276" i="18"/>
  <c r="AL276" i="18"/>
  <c r="AL196" i="18"/>
  <c r="AM196" i="18"/>
  <c r="AM146" i="18"/>
  <c r="AL146" i="18"/>
  <c r="AL187" i="18"/>
  <c r="AM187" i="18"/>
  <c r="AL161" i="18"/>
  <c r="AM161" i="18"/>
  <c r="AL162" i="18"/>
  <c r="AM162" i="18"/>
  <c r="AL164" i="18"/>
  <c r="AM164" i="18"/>
  <c r="AM110" i="18"/>
  <c r="AL110" i="18"/>
  <c r="AL183" i="18"/>
  <c r="AM183" i="18"/>
  <c r="AM19" i="18"/>
  <c r="AL19" i="18"/>
  <c r="AL257" i="18"/>
  <c r="AM257" i="18"/>
  <c r="AM114" i="18"/>
  <c r="AL114" i="18"/>
  <c r="AL116" i="18"/>
  <c r="AM116" i="18"/>
  <c r="AM189" i="18"/>
  <c r="AL189" i="18"/>
  <c r="AM40" i="18"/>
  <c r="AL261" i="18"/>
  <c r="AM261" i="18"/>
  <c r="AM25" i="18"/>
  <c r="AL25" i="18"/>
  <c r="AL263" i="18"/>
  <c r="AM263" i="18"/>
  <c r="AL156" i="18"/>
  <c r="AM156" i="18"/>
  <c r="AM59" i="18"/>
  <c r="AL59" i="18"/>
  <c r="AM170" i="18"/>
  <c r="AL170" i="18"/>
  <c r="AL22" i="18"/>
  <c r="AM22" i="18"/>
  <c r="AM221" i="18"/>
  <c r="AL221" i="18"/>
  <c r="AM61" i="18"/>
  <c r="AL61" i="18"/>
  <c r="AL260" i="18"/>
  <c r="AM260" i="18"/>
  <c r="AL144" i="18"/>
  <c r="AM144" i="18"/>
  <c r="AL136" i="18"/>
  <c r="AM136" i="18"/>
  <c r="AM247" i="18"/>
  <c r="AL247" i="18"/>
  <c r="AM240" i="18"/>
  <c r="AL240" i="18"/>
  <c r="AM268" i="18"/>
  <c r="AL268" i="18"/>
  <c r="AL122" i="18"/>
  <c r="AM122" i="18"/>
  <c r="AL273" i="18"/>
  <c r="AM273" i="18"/>
  <c r="AL12" i="18"/>
  <c r="AM12" i="18"/>
  <c r="AM138" i="18"/>
  <c r="AL138" i="18"/>
  <c r="AL249" i="18"/>
  <c r="AM249" i="18"/>
  <c r="AL68" i="18"/>
  <c r="AM68" i="18"/>
  <c r="AM28" i="18"/>
  <c r="AL28" i="18"/>
  <c r="AL220" i="18"/>
  <c r="AM220" i="18"/>
  <c r="AM230" i="18"/>
  <c r="AL230" i="18"/>
  <c r="AM169" i="18"/>
  <c r="AL169" i="18"/>
  <c r="AL115" i="18"/>
  <c r="AM115" i="18"/>
  <c r="AL167" i="18"/>
  <c r="AM167" i="18"/>
  <c r="AM184" i="18"/>
  <c r="AL184" i="18"/>
  <c r="AM233" i="18"/>
  <c r="AL233" i="18"/>
  <c r="AM121" i="18"/>
  <c r="AL121" i="18"/>
  <c r="AL200" i="18"/>
  <c r="AM200" i="18"/>
  <c r="AL248" i="18"/>
  <c r="AM248" i="18"/>
  <c r="AL63" i="18"/>
  <c r="AM63" i="18"/>
  <c r="AL140" i="18"/>
  <c r="AM140" i="18"/>
  <c r="AM10" i="18"/>
  <c r="AL10" i="18"/>
  <c r="AM65" i="18"/>
  <c r="AL65" i="18"/>
  <c r="AL235" i="18"/>
  <c r="AM235" i="18"/>
  <c r="AM265" i="18"/>
  <c r="AL265" i="18"/>
  <c r="AM192" i="18"/>
  <c r="AL192" i="18"/>
  <c r="AM206" i="18"/>
  <c r="AL206" i="18"/>
  <c r="AM245" i="18"/>
  <c r="AL245" i="18"/>
  <c r="AM168" i="18"/>
  <c r="AL168" i="18"/>
  <c r="AM197" i="18"/>
  <c r="AL197" i="18"/>
  <c r="AL271" i="18"/>
  <c r="AM271" i="18"/>
  <c r="AL15" i="18"/>
  <c r="AM15" i="18"/>
  <c r="AM149" i="18"/>
  <c r="AL149" i="18"/>
  <c r="AM60" i="18"/>
  <c r="AL60" i="18"/>
  <c r="AL55" i="18"/>
  <c r="AM55" i="18"/>
  <c r="AM49" i="18"/>
  <c r="AL49" i="18"/>
  <c r="AM210" i="18"/>
  <c r="AL210" i="18"/>
  <c r="AL163" i="18"/>
  <c r="AM163" i="18"/>
  <c r="AM66" i="18"/>
  <c r="AL66" i="18"/>
  <c r="AL227" i="18"/>
  <c r="AM227" i="18"/>
  <c r="AM193" i="18"/>
  <c r="AL193" i="18"/>
  <c r="AL17" i="18"/>
  <c r="AM17" i="18"/>
  <c r="AL11" i="18"/>
  <c r="AM11" i="18"/>
  <c r="AL154" i="18"/>
  <c r="AM154" i="18"/>
  <c r="AL111" i="18"/>
  <c r="AM111" i="18"/>
  <c r="AL13" i="18"/>
  <c r="AM13" i="18"/>
  <c r="AL135" i="18"/>
  <c r="AM135" i="18"/>
  <c r="AL254" i="18"/>
  <c r="AM254" i="18"/>
  <c r="AL275" i="18"/>
  <c r="AM275" i="18"/>
  <c r="AM21" i="18"/>
  <c r="AL21" i="18"/>
  <c r="AL232" i="18"/>
  <c r="AM232" i="18"/>
  <c r="AL69" i="18"/>
  <c r="AM69" i="18"/>
  <c r="AM264" i="18"/>
  <c r="AL264" i="18"/>
  <c r="AM118" i="18"/>
  <c r="AL118" i="18"/>
  <c r="AL218" i="18"/>
  <c r="AM218" i="18"/>
  <c r="AM50" i="18"/>
  <c r="AL50" i="18"/>
  <c r="AM43" i="18"/>
  <c r="AL43" i="18"/>
  <c r="AL139" i="18"/>
  <c r="AM139" i="18"/>
  <c r="AL125" i="18"/>
  <c r="AM125" i="18"/>
  <c r="AM56" i="18"/>
  <c r="AL56" i="18"/>
  <c r="AM236" i="18"/>
  <c r="AL236" i="18"/>
  <c r="AL176" i="18"/>
  <c r="AM176" i="18"/>
  <c r="AL186" i="18"/>
  <c r="AM186" i="18"/>
  <c r="AM108" i="18"/>
  <c r="AL108" i="18"/>
  <c r="AM51" i="18"/>
  <c r="AL51" i="18"/>
  <c r="AL272" i="18"/>
  <c r="AM272" i="18"/>
  <c r="AL141" i="18"/>
  <c r="AM141" i="18"/>
  <c r="AM241" i="18"/>
  <c r="AL241" i="18"/>
  <c r="AM215" i="18"/>
  <c r="AL215" i="18"/>
  <c r="AM178" i="18"/>
  <c r="AL178" i="18"/>
  <c r="AM155" i="18"/>
  <c r="AL155" i="18"/>
  <c r="AM239" i="18"/>
  <c r="AL239" i="18"/>
  <c r="AL74" i="18"/>
  <c r="AM74" i="18"/>
  <c r="AL262" i="18"/>
  <c r="AM262" i="18"/>
  <c r="AL147" i="18"/>
  <c r="AM147" i="18"/>
  <c r="P42" i="18"/>
  <c r="P203" i="18"/>
  <c r="P262" i="18"/>
  <c r="P146" i="18"/>
  <c r="P72" i="18"/>
  <c r="P210" i="18"/>
  <c r="P136" i="18"/>
  <c r="P274" i="18"/>
  <c r="P200" i="18"/>
  <c r="P44" i="18"/>
  <c r="P264" i="18"/>
  <c r="P228" i="18"/>
  <c r="P108" i="18"/>
  <c r="P100" i="18"/>
  <c r="P190" i="18"/>
  <c r="P53" i="18"/>
  <c r="P144" i="18"/>
  <c r="P29" i="18"/>
  <c r="P283" i="18"/>
  <c r="P56" i="18"/>
  <c r="P75" i="18"/>
  <c r="P226" i="18"/>
  <c r="P103" i="18"/>
  <c r="P99" i="18"/>
  <c r="P150" i="18"/>
  <c r="P82" i="18"/>
  <c r="P8" i="18"/>
  <c r="P134" i="18"/>
  <c r="P178" i="18"/>
  <c r="P30" i="18"/>
  <c r="P242" i="18"/>
  <c r="P110" i="18"/>
  <c r="P235" i="18"/>
  <c r="P254" i="18"/>
  <c r="P132" i="18"/>
  <c r="P249" i="18"/>
  <c r="P163" i="18"/>
  <c r="P236" i="18"/>
  <c r="P80" i="18"/>
  <c r="P12" i="18"/>
  <c r="P250" i="18"/>
  <c r="P259" i="18"/>
  <c r="P159" i="18"/>
  <c r="P162" i="18"/>
  <c r="P39" i="18"/>
  <c r="P280" i="18"/>
  <c r="P41" i="18"/>
  <c r="P18" i="18"/>
  <c r="P139" i="18"/>
  <c r="P222" i="18"/>
  <c r="P114" i="18"/>
  <c r="P48" i="18"/>
  <c r="P95" i="18"/>
  <c r="P112" i="18"/>
  <c r="P88" i="18"/>
  <c r="P176" i="18"/>
  <c r="P33" i="18"/>
  <c r="P240" i="18"/>
  <c r="P130" i="18"/>
  <c r="P20" i="18"/>
  <c r="P16" i="18"/>
  <c r="P66" i="18"/>
  <c r="P186" i="18"/>
  <c r="P115" i="18"/>
  <c r="P31" i="18"/>
  <c r="P98" i="18"/>
  <c r="P180" i="18"/>
  <c r="P171" i="18"/>
  <c r="P251" i="18"/>
  <c r="P51" i="18"/>
  <c r="P37" i="18"/>
  <c r="P94" i="18"/>
  <c r="P50" i="18"/>
  <c r="P227" i="18"/>
  <c r="P277" i="18"/>
  <c r="P154" i="18"/>
  <c r="P215" i="18"/>
  <c r="P218" i="18"/>
  <c r="P279" i="18"/>
  <c r="P282" i="18"/>
  <c r="P67" i="18"/>
  <c r="P68" i="18"/>
  <c r="P164" i="18"/>
  <c r="P169" i="18"/>
  <c r="P122" i="18"/>
  <c r="P43" i="18"/>
  <c r="P148" i="18"/>
  <c r="P34" i="18"/>
  <c r="P214" i="18"/>
  <c r="P223" i="18"/>
  <c r="P129" i="18"/>
  <c r="P263" i="18"/>
  <c r="P196" i="18"/>
  <c r="P211" i="18"/>
  <c r="P107" i="18"/>
  <c r="P158" i="18"/>
  <c r="P90" i="18"/>
  <c r="P151" i="18"/>
  <c r="P78" i="18"/>
  <c r="P161" i="18"/>
  <c r="P11" i="18"/>
  <c r="P233" i="18"/>
  <c r="P152" i="18"/>
  <c r="P275" i="18"/>
  <c r="P219" i="18"/>
  <c r="P58" i="18"/>
  <c r="P255" i="18"/>
  <c r="P198" i="18"/>
  <c r="P147" i="18"/>
  <c r="P86" i="18"/>
  <c r="P246" i="18"/>
  <c r="P224" i="18"/>
  <c r="P199" i="18"/>
  <c r="P244" i="18"/>
  <c r="P217" i="18"/>
  <c r="P27" i="18"/>
  <c r="P261" i="18"/>
  <c r="P26" i="18"/>
  <c r="P87" i="18"/>
  <c r="P238" i="18"/>
  <c r="P89" i="18"/>
  <c r="P252" i="18"/>
  <c r="P149" i="18"/>
  <c r="P63" i="18"/>
  <c r="P213" i="18"/>
  <c r="P127" i="18"/>
  <c r="P278" i="18"/>
  <c r="P191" i="18"/>
  <c r="P174" i="18"/>
  <c r="P201" i="18"/>
  <c r="P14" i="18"/>
  <c r="P253" i="18"/>
  <c r="P160" i="18"/>
  <c r="P135" i="18"/>
  <c r="P28" i="18"/>
  <c r="P145" i="18"/>
  <c r="P239" i="18"/>
  <c r="P197" i="18"/>
  <c r="P265" i="18"/>
  <c r="P59" i="18"/>
  <c r="P118" i="18"/>
  <c r="P25" i="18"/>
  <c r="P270" i="18"/>
  <c r="P85" i="18"/>
  <c r="P273" i="18"/>
  <c r="P241" i="18"/>
  <c r="P188" i="18"/>
  <c r="P194" i="18"/>
  <c r="P65" i="18"/>
  <c r="P93" i="18"/>
  <c r="P137" i="18"/>
  <c r="P285" i="18"/>
  <c r="P189" i="18"/>
  <c r="P96" i="18"/>
  <c r="P71" i="18"/>
  <c r="P266" i="18"/>
  <c r="P73" i="18"/>
  <c r="P175" i="18"/>
  <c r="P133" i="18"/>
  <c r="P185" i="18"/>
  <c r="P271" i="18"/>
  <c r="P237" i="18"/>
  <c r="P243" i="18"/>
  <c r="P126" i="18"/>
  <c r="P21" i="18"/>
  <c r="P248" i="18"/>
  <c r="P97" i="18"/>
  <c r="P52" i="18"/>
  <c r="P19" i="18"/>
  <c r="P260" i="18"/>
  <c r="P83" i="18"/>
  <c r="P61" i="18"/>
  <c r="P187" i="18"/>
  <c r="P125" i="18"/>
  <c r="P32" i="18"/>
  <c r="P276" i="18"/>
  <c r="P202" i="18"/>
  <c r="P10" i="18"/>
  <c r="P111" i="18"/>
  <c r="P69" i="18"/>
  <c r="P113" i="18"/>
  <c r="P207" i="18"/>
  <c r="P173" i="18"/>
  <c r="P225" i="18"/>
  <c r="P35" i="18"/>
  <c r="P269" i="18"/>
  <c r="P184" i="18"/>
  <c r="P216" i="18"/>
  <c r="P92" i="18"/>
  <c r="P231" i="18"/>
  <c r="P221" i="18"/>
  <c r="P257" i="18"/>
  <c r="P46" i="18"/>
  <c r="P9" i="18"/>
  <c r="P142" i="18"/>
  <c r="P74" i="18"/>
  <c r="P60" i="18"/>
  <c r="P138" i="18"/>
  <c r="P91" i="18"/>
  <c r="P47" i="18"/>
  <c r="P284" i="18"/>
  <c r="P49" i="18"/>
  <c r="P143" i="18"/>
  <c r="P109" i="18"/>
  <c r="P153" i="18"/>
  <c r="P247" i="18"/>
  <c r="P205" i="18"/>
  <c r="P281" i="18"/>
  <c r="P23" i="18"/>
  <c r="P123" i="18"/>
  <c r="P167" i="18"/>
  <c r="P204" i="18"/>
  <c r="P177" i="18"/>
  <c r="P64" i="18"/>
  <c r="P229" i="18"/>
  <c r="P128" i="18"/>
  <c r="P62" i="18"/>
  <c r="P192" i="18"/>
  <c r="P206" i="18"/>
  <c r="P256" i="18"/>
  <c r="P212" i="18"/>
  <c r="P76" i="18"/>
  <c r="P36" i="18"/>
  <c r="P79" i="18"/>
  <c r="P45" i="18"/>
  <c r="P81" i="18"/>
  <c r="P183" i="18"/>
  <c r="P141" i="18"/>
  <c r="P193" i="18"/>
  <c r="P124" i="18"/>
  <c r="P245" i="18"/>
  <c r="P179" i="18"/>
  <c r="P172" i="18"/>
  <c r="P105" i="18"/>
  <c r="P268" i="18"/>
  <c r="P165" i="18"/>
  <c r="P170" i="18"/>
  <c r="P22" i="18"/>
  <c r="P234" i="18"/>
  <c r="P102" i="18"/>
  <c r="P195" i="18"/>
  <c r="P230" i="18"/>
  <c r="P116" i="18"/>
  <c r="P209" i="18"/>
  <c r="P15" i="18"/>
  <c r="P220" i="18"/>
  <c r="P17" i="18"/>
  <c r="P119" i="18"/>
  <c r="P77" i="18"/>
  <c r="P121" i="18"/>
  <c r="P182" i="18"/>
  <c r="P181" i="18"/>
  <c r="P272" i="18"/>
  <c r="P38" i="18"/>
  <c r="P140" i="18"/>
  <c r="P131" i="18"/>
  <c r="P101" i="18"/>
  <c r="P106" i="18"/>
  <c r="P40" i="18"/>
  <c r="P258" i="18"/>
  <c r="P104" i="18"/>
  <c r="P54" i="18"/>
  <c r="P168" i="18"/>
  <c r="P166" i="18"/>
  <c r="P232" i="18"/>
  <c r="P84" i="18"/>
  <c r="P267" i="18"/>
  <c r="P155" i="18"/>
  <c r="P55" i="18"/>
  <c r="P13" i="18"/>
  <c r="P57" i="18"/>
  <c r="P70" i="18"/>
  <c r="P117" i="18"/>
  <c r="P208" i="18"/>
  <c r="P157" i="18"/>
  <c r="P156" i="18"/>
  <c r="P120" i="18"/>
  <c r="P24" i="18"/>
  <c r="AE296" i="18"/>
  <c r="AD297" i="18"/>
  <c r="AB298" i="18"/>
  <c r="AB299" i="18" s="1"/>
  <c r="AF295" i="18"/>
  <c r="AG295" i="18" s="1"/>
  <c r="AH295" i="18" s="1"/>
  <c r="G360" i="32"/>
  <c r="F360" i="32"/>
  <c r="D360" i="32"/>
  <c r="E360" i="32"/>
  <c r="F357" i="31"/>
  <c r="E357" i="31"/>
  <c r="D357" i="31"/>
  <c r="G357" i="31"/>
  <c r="D357" i="33"/>
  <c r="F357" i="33"/>
  <c r="G357" i="33"/>
  <c r="E357" i="33"/>
  <c r="A359" i="31"/>
  <c r="H358" i="31"/>
  <c r="B358" i="31"/>
  <c r="C358" i="31" s="1"/>
  <c r="A362" i="32"/>
  <c r="H361" i="32"/>
  <c r="B361" i="32"/>
  <c r="C361" i="32" s="1"/>
  <c r="B358" i="33"/>
  <c r="C358" i="33" s="1"/>
  <c r="A359" i="33"/>
  <c r="H358" i="33"/>
  <c r="F300" i="7"/>
  <c r="G300" i="7"/>
  <c r="E300" i="7"/>
  <c r="D300" i="7"/>
  <c r="Z302" i="18"/>
  <c r="AA302" i="18" s="1"/>
  <c r="A302" i="7"/>
  <c r="H302" i="7" s="1"/>
  <c r="B301" i="7"/>
  <c r="C301" i="7" s="1"/>
  <c r="G300" i="14"/>
  <c r="F300" i="14"/>
  <c r="G301" i="27"/>
  <c r="F301" i="27"/>
  <c r="G300" i="15"/>
  <c r="F300" i="15"/>
  <c r="F301" i="28"/>
  <c r="G301" i="28"/>
  <c r="B300" i="19"/>
  <c r="C300" i="19" s="1"/>
  <c r="A301" i="19"/>
  <c r="F300" i="29"/>
  <c r="G300" i="29"/>
  <c r="A302" i="14"/>
  <c r="B301" i="14"/>
  <c r="C301" i="14" s="1"/>
  <c r="B302" i="27"/>
  <c r="C302" i="27" s="1"/>
  <c r="A303" i="27"/>
  <c r="B301" i="24"/>
  <c r="C301" i="24" s="1"/>
  <c r="A302" i="24"/>
  <c r="A301" i="26"/>
  <c r="B300" i="26"/>
  <c r="C300" i="26" s="1"/>
  <c r="A302" i="16"/>
  <c r="B301" i="16"/>
  <c r="C301" i="16" s="1"/>
  <c r="F300" i="24"/>
  <c r="G300" i="24"/>
  <c r="G299" i="26"/>
  <c r="F299" i="26"/>
  <c r="G300" i="16"/>
  <c r="F300" i="16"/>
  <c r="B301" i="15"/>
  <c r="C301" i="15" s="1"/>
  <c r="A302" i="15"/>
  <c r="A303" i="28"/>
  <c r="B302" i="28"/>
  <c r="C302" i="28" s="1"/>
  <c r="G299" i="19"/>
  <c r="F299" i="19"/>
  <c r="B301" i="29"/>
  <c r="C301" i="29" s="1"/>
  <c r="A302" i="29"/>
  <c r="A306" i="18"/>
  <c r="B305" i="18"/>
  <c r="C305" i="18"/>
  <c r="AJ302" i="18"/>
  <c r="BM302" i="18" s="1"/>
  <c r="AK301" i="18"/>
  <c r="U304" i="18"/>
  <c r="S304" i="18"/>
  <c r="T304" i="18" s="1"/>
  <c r="R305" i="18"/>
  <c r="W304" i="18"/>
  <c r="X304" i="18" s="1"/>
  <c r="Y304" i="18" s="1"/>
  <c r="E136" i="15"/>
  <c r="H136" i="15" s="1"/>
  <c r="D154" i="15"/>
  <c r="E141" i="15"/>
  <c r="H141" i="15" s="1"/>
  <c r="D150" i="15"/>
  <c r="D144" i="15"/>
  <c r="E131" i="15"/>
  <c r="H131" i="15" s="1"/>
  <c r="E142" i="15"/>
  <c r="H142" i="15" s="1"/>
  <c r="E137" i="15"/>
  <c r="H137" i="15" s="1"/>
  <c r="E140" i="15"/>
  <c r="H140" i="15" s="1"/>
  <c r="D147" i="15"/>
  <c r="E133" i="15"/>
  <c r="H133" i="15" s="1"/>
  <c r="E134" i="15"/>
  <c r="H134" i="15" s="1"/>
  <c r="D143" i="15"/>
  <c r="E135" i="15"/>
  <c r="H135" i="15" s="1"/>
  <c r="D151" i="15"/>
  <c r="E138" i="15"/>
  <c r="H138" i="15" s="1"/>
  <c r="D149" i="15"/>
  <c r="E139" i="15"/>
  <c r="H139" i="15" s="1"/>
  <c r="D152" i="15"/>
  <c r="D148" i="15"/>
  <c r="E132" i="15"/>
  <c r="H132" i="15" s="1"/>
  <c r="D145" i="15"/>
  <c r="D146" i="15"/>
  <c r="D153" i="15"/>
  <c r="N18" i="15"/>
  <c r="BJ156" i="18" l="1"/>
  <c r="BK156" i="18"/>
  <c r="BO156" i="18" s="1"/>
  <c r="BJ166" i="18"/>
  <c r="BK166" i="18"/>
  <c r="BO166" i="18" s="1"/>
  <c r="BK181" i="18"/>
  <c r="BO181" i="18" s="1"/>
  <c r="BJ181" i="18"/>
  <c r="BK141" i="18"/>
  <c r="BO141" i="18" s="1"/>
  <c r="BJ141" i="18"/>
  <c r="BK128" i="18"/>
  <c r="BO128" i="18" s="1"/>
  <c r="BJ128" i="18"/>
  <c r="BJ109" i="18"/>
  <c r="BK109" i="18"/>
  <c r="BO109" i="18" s="1"/>
  <c r="BJ257" i="18"/>
  <c r="BK257" i="18"/>
  <c r="BO257" i="18" s="1"/>
  <c r="BK69" i="18"/>
  <c r="BO69" i="18" s="1"/>
  <c r="BJ69" i="18"/>
  <c r="BK52" i="18"/>
  <c r="BO52" i="18" s="1"/>
  <c r="BJ52" i="18"/>
  <c r="BJ266" i="18"/>
  <c r="BK266" i="18"/>
  <c r="BO266" i="18" s="1"/>
  <c r="BJ253" i="18"/>
  <c r="BK253" i="18"/>
  <c r="BO253" i="18" s="1"/>
  <c r="BK238" i="18"/>
  <c r="BO238" i="18" s="1"/>
  <c r="BJ238" i="18"/>
  <c r="BJ198" i="18"/>
  <c r="BK198" i="18"/>
  <c r="BO198" i="18" s="1"/>
  <c r="BJ158" i="18"/>
  <c r="BK158" i="18"/>
  <c r="BO158" i="18" s="1"/>
  <c r="BK169" i="18"/>
  <c r="BO169" i="18" s="1"/>
  <c r="BJ169" i="18"/>
  <c r="BK20" i="18"/>
  <c r="BO20" i="18" s="1"/>
  <c r="BJ20" i="18"/>
  <c r="BJ18" i="18"/>
  <c r="BK18" i="18"/>
  <c r="BO18" i="18" s="1"/>
  <c r="BJ249" i="18"/>
  <c r="BK249" i="18"/>
  <c r="BO249" i="18" s="1"/>
  <c r="BK228" i="18"/>
  <c r="BO228" i="18" s="1"/>
  <c r="BJ228" i="18"/>
  <c r="BK157" i="18"/>
  <c r="BO157" i="18" s="1"/>
  <c r="BJ157" i="18"/>
  <c r="BJ168" i="18"/>
  <c r="BK168" i="18"/>
  <c r="BO168" i="18" s="1"/>
  <c r="BK182" i="18"/>
  <c r="BO182" i="18" s="1"/>
  <c r="BJ182" i="18"/>
  <c r="BK234" i="18"/>
  <c r="BO234" i="18" s="1"/>
  <c r="BJ234" i="18"/>
  <c r="BK183" i="18"/>
  <c r="BO183" i="18" s="1"/>
  <c r="BJ183" i="18"/>
  <c r="BK229" i="18"/>
  <c r="BO229" i="18" s="1"/>
  <c r="BJ229" i="18"/>
  <c r="BJ143" i="18"/>
  <c r="BK143" i="18"/>
  <c r="BO143" i="18" s="1"/>
  <c r="BJ221" i="18"/>
  <c r="BK221" i="18"/>
  <c r="BO221" i="18" s="1"/>
  <c r="BK111" i="18"/>
  <c r="BO111" i="18" s="1"/>
  <c r="BJ111" i="18"/>
  <c r="BJ71" i="18"/>
  <c r="BK71" i="18"/>
  <c r="BO71" i="18" s="1"/>
  <c r="BK270" i="18"/>
  <c r="BO270" i="18" s="1"/>
  <c r="BJ270" i="18"/>
  <c r="BK14" i="18"/>
  <c r="BO14" i="18" s="1"/>
  <c r="BJ14" i="18"/>
  <c r="BJ255" i="18"/>
  <c r="BK255" i="18"/>
  <c r="BO255" i="18" s="1"/>
  <c r="BK107" i="18"/>
  <c r="BO107" i="18" s="1"/>
  <c r="BJ107" i="18"/>
  <c r="BJ164" i="18"/>
  <c r="BK164" i="18"/>
  <c r="BO164" i="18" s="1"/>
  <c r="BJ37" i="18"/>
  <c r="BK37" i="18"/>
  <c r="BO37" i="18" s="1"/>
  <c r="BJ130" i="18"/>
  <c r="BK130" i="18"/>
  <c r="BO130" i="18" s="1"/>
  <c r="BK41" i="18"/>
  <c r="BO41" i="18" s="1"/>
  <c r="BJ41" i="18"/>
  <c r="BJ132" i="18"/>
  <c r="BK132" i="18"/>
  <c r="BO132" i="18" s="1"/>
  <c r="BK264" i="18"/>
  <c r="BO264" i="18" s="1"/>
  <c r="BJ264" i="18"/>
  <c r="BJ208" i="18"/>
  <c r="BK208" i="18"/>
  <c r="BO208" i="18" s="1"/>
  <c r="BK54" i="18"/>
  <c r="BO54" i="18" s="1"/>
  <c r="BJ54" i="18"/>
  <c r="BK121" i="18"/>
  <c r="BO121" i="18" s="1"/>
  <c r="BJ121" i="18"/>
  <c r="BJ22" i="18"/>
  <c r="BK22" i="18"/>
  <c r="BO22" i="18" s="1"/>
  <c r="BJ64" i="18"/>
  <c r="BK64" i="18"/>
  <c r="BO64" i="18" s="1"/>
  <c r="BJ49" i="18"/>
  <c r="BK49" i="18"/>
  <c r="BO49" i="18" s="1"/>
  <c r="BJ231" i="18"/>
  <c r="BK231" i="18"/>
  <c r="BO231" i="18" s="1"/>
  <c r="BJ10" i="18"/>
  <c r="BK10" i="18"/>
  <c r="BO10" i="18" s="1"/>
  <c r="BK248" i="18"/>
  <c r="BO248" i="18" s="1"/>
  <c r="BJ248" i="18"/>
  <c r="BJ25" i="18"/>
  <c r="BK25" i="18"/>
  <c r="BO25" i="18" s="1"/>
  <c r="BK201" i="18"/>
  <c r="BO201" i="18" s="1"/>
  <c r="BJ201" i="18"/>
  <c r="BK26" i="18"/>
  <c r="BO26" i="18" s="1"/>
  <c r="BJ26" i="18"/>
  <c r="BJ58" i="18"/>
  <c r="BK58" i="18"/>
  <c r="BO58" i="18" s="1"/>
  <c r="BJ211" i="18"/>
  <c r="BK211" i="18"/>
  <c r="BO211" i="18" s="1"/>
  <c r="BJ68" i="18"/>
  <c r="BK68" i="18"/>
  <c r="BO68" i="18" s="1"/>
  <c r="BJ51" i="18"/>
  <c r="BK51" i="18"/>
  <c r="BO51" i="18" s="1"/>
  <c r="BJ240" i="18"/>
  <c r="BK240" i="18"/>
  <c r="BO240" i="18" s="1"/>
  <c r="BK254" i="18"/>
  <c r="BO254" i="18" s="1"/>
  <c r="BJ254" i="18"/>
  <c r="BJ226" i="18"/>
  <c r="BK226" i="18"/>
  <c r="BO226" i="18" s="1"/>
  <c r="BJ44" i="18"/>
  <c r="BK44" i="18"/>
  <c r="BO44" i="18" s="1"/>
  <c r="BK117" i="18"/>
  <c r="BO117" i="18" s="1"/>
  <c r="BJ117" i="18"/>
  <c r="BK170" i="18"/>
  <c r="BO170" i="18" s="1"/>
  <c r="BJ170" i="18"/>
  <c r="BK45" i="18"/>
  <c r="BO45" i="18" s="1"/>
  <c r="BJ45" i="18"/>
  <c r="BK177" i="18"/>
  <c r="BO177" i="18" s="1"/>
  <c r="BJ177" i="18"/>
  <c r="BJ202" i="18"/>
  <c r="BK202" i="18"/>
  <c r="BO202" i="18" s="1"/>
  <c r="BK21" i="18"/>
  <c r="BO21" i="18" s="1"/>
  <c r="BJ21" i="18"/>
  <c r="BJ189" i="18"/>
  <c r="BK189" i="18"/>
  <c r="BO189" i="18" s="1"/>
  <c r="BJ118" i="18"/>
  <c r="BK118" i="18"/>
  <c r="BO118" i="18" s="1"/>
  <c r="BK174" i="18"/>
  <c r="BO174" i="18" s="1"/>
  <c r="BJ174" i="18"/>
  <c r="BK261" i="18"/>
  <c r="BO261" i="18" s="1"/>
  <c r="BJ261" i="18"/>
  <c r="BJ219" i="18"/>
  <c r="BK219" i="18"/>
  <c r="BO219" i="18" s="1"/>
  <c r="BJ196" i="18"/>
  <c r="BK196" i="18"/>
  <c r="BO196" i="18" s="1"/>
  <c r="BJ67" i="18"/>
  <c r="BK67" i="18"/>
  <c r="BO67" i="18" s="1"/>
  <c r="BJ251" i="18"/>
  <c r="BK251" i="18"/>
  <c r="BO251" i="18" s="1"/>
  <c r="BK33" i="18"/>
  <c r="BO33" i="18" s="1"/>
  <c r="BJ33" i="18"/>
  <c r="BJ39" i="18"/>
  <c r="BK39" i="18"/>
  <c r="BO39" i="18" s="1"/>
  <c r="BJ235" i="18"/>
  <c r="BK235" i="18"/>
  <c r="BO235" i="18" s="1"/>
  <c r="BJ200" i="18"/>
  <c r="BK200" i="18"/>
  <c r="BO200" i="18" s="1"/>
  <c r="BK70" i="18"/>
  <c r="BO70" i="18" s="1"/>
  <c r="BJ70" i="18"/>
  <c r="BJ258" i="18"/>
  <c r="BK258" i="18"/>
  <c r="BO258" i="18" s="1"/>
  <c r="BJ119" i="18"/>
  <c r="BK119" i="18"/>
  <c r="BO119" i="18" s="1"/>
  <c r="BJ165" i="18"/>
  <c r="BK165" i="18"/>
  <c r="BO165" i="18" s="1"/>
  <c r="BJ204" i="18"/>
  <c r="BK204" i="18"/>
  <c r="BO204" i="18" s="1"/>
  <c r="BJ47" i="18"/>
  <c r="BK47" i="18"/>
  <c r="BO47" i="18" s="1"/>
  <c r="BJ216" i="18"/>
  <c r="BK216" i="18"/>
  <c r="BO216" i="18" s="1"/>
  <c r="BJ126" i="18"/>
  <c r="BK126" i="18"/>
  <c r="BO126" i="18" s="1"/>
  <c r="BJ59" i="18"/>
  <c r="BK59" i="18"/>
  <c r="BO59" i="18" s="1"/>
  <c r="BK191" i="18"/>
  <c r="BO191" i="18" s="1"/>
  <c r="BJ191" i="18"/>
  <c r="BJ27" i="18"/>
  <c r="BK27" i="18"/>
  <c r="BO27" i="18" s="1"/>
  <c r="BK263" i="18"/>
  <c r="BO263" i="18" s="1"/>
  <c r="BJ263" i="18"/>
  <c r="BK171" i="18"/>
  <c r="BO171" i="18" s="1"/>
  <c r="BJ171" i="18"/>
  <c r="BK176" i="18"/>
  <c r="BO176" i="18" s="1"/>
  <c r="BJ176" i="18"/>
  <c r="BK162" i="18"/>
  <c r="BO162" i="18" s="1"/>
  <c r="BJ162" i="18"/>
  <c r="BK110" i="18"/>
  <c r="BO110" i="18" s="1"/>
  <c r="BJ110" i="18"/>
  <c r="BK56" i="18"/>
  <c r="BO56" i="18" s="1"/>
  <c r="BJ56" i="18"/>
  <c r="BK57" i="18"/>
  <c r="BO57" i="18" s="1"/>
  <c r="BJ57" i="18"/>
  <c r="BJ40" i="18"/>
  <c r="BK40" i="18"/>
  <c r="BO40" i="18" s="1"/>
  <c r="BK17" i="18"/>
  <c r="BO17" i="18" s="1"/>
  <c r="BJ17" i="18"/>
  <c r="BK268" i="18"/>
  <c r="BO268" i="18" s="1"/>
  <c r="BJ268" i="18"/>
  <c r="BK36" i="18"/>
  <c r="BO36" i="18" s="1"/>
  <c r="BJ36" i="18"/>
  <c r="BJ167" i="18"/>
  <c r="BK167" i="18"/>
  <c r="BO167" i="18" s="1"/>
  <c r="BJ184" i="18"/>
  <c r="BK184" i="18"/>
  <c r="BO184" i="18" s="1"/>
  <c r="BJ32" i="18"/>
  <c r="BK32" i="18"/>
  <c r="BO32" i="18" s="1"/>
  <c r="BJ243" i="18"/>
  <c r="BK243" i="18"/>
  <c r="BO243" i="18" s="1"/>
  <c r="BJ137" i="18"/>
  <c r="BK137" i="18"/>
  <c r="BO137" i="18" s="1"/>
  <c r="BJ265" i="18"/>
  <c r="BK265" i="18"/>
  <c r="BO265" i="18" s="1"/>
  <c r="BK217" i="18"/>
  <c r="BO217" i="18" s="1"/>
  <c r="BJ217" i="18"/>
  <c r="BJ152" i="18"/>
  <c r="BK152" i="18"/>
  <c r="BO152" i="18" s="1"/>
  <c r="BK129" i="18"/>
  <c r="BO129" i="18" s="1"/>
  <c r="BJ129" i="18"/>
  <c r="BJ180" i="18"/>
  <c r="BK180" i="18"/>
  <c r="BO180" i="18" s="1"/>
  <c r="BK159" i="18"/>
  <c r="BO159" i="18" s="1"/>
  <c r="BJ159" i="18"/>
  <c r="BJ242" i="18"/>
  <c r="BK242" i="18"/>
  <c r="BO242" i="18" s="1"/>
  <c r="BK136" i="18"/>
  <c r="BO136" i="18" s="1"/>
  <c r="BJ136" i="18"/>
  <c r="BK13" i="18"/>
  <c r="BO13" i="18" s="1"/>
  <c r="BJ13" i="18"/>
  <c r="BK220" i="18"/>
  <c r="BO220" i="18" s="1"/>
  <c r="BJ220" i="18"/>
  <c r="BJ123" i="18"/>
  <c r="BK123" i="18"/>
  <c r="BO123" i="18" s="1"/>
  <c r="BJ138" i="18"/>
  <c r="BK138" i="18"/>
  <c r="BO138" i="18" s="1"/>
  <c r="BK269" i="18"/>
  <c r="BO269" i="18" s="1"/>
  <c r="BJ269" i="18"/>
  <c r="BK125" i="18"/>
  <c r="BO125" i="18" s="1"/>
  <c r="BJ125" i="18"/>
  <c r="BK237" i="18"/>
  <c r="BO237" i="18" s="1"/>
  <c r="BJ237" i="18"/>
  <c r="BJ197" i="18"/>
  <c r="BK197" i="18"/>
  <c r="BO197" i="18" s="1"/>
  <c r="BJ127" i="18"/>
  <c r="BK127" i="18"/>
  <c r="BO127" i="18" s="1"/>
  <c r="BK244" i="18"/>
  <c r="BO244" i="18" s="1"/>
  <c r="BJ244" i="18"/>
  <c r="BJ233" i="18"/>
  <c r="BK233" i="18"/>
  <c r="BO233" i="18" s="1"/>
  <c r="BK223" i="18"/>
  <c r="BO223" i="18" s="1"/>
  <c r="BJ223" i="18"/>
  <c r="BJ218" i="18"/>
  <c r="BK218" i="18"/>
  <c r="BO218" i="18" s="1"/>
  <c r="BJ112" i="18"/>
  <c r="BK112" i="18"/>
  <c r="BO112" i="18" s="1"/>
  <c r="BK259" i="18"/>
  <c r="BO259" i="18" s="1"/>
  <c r="BJ259" i="18"/>
  <c r="BK30" i="18"/>
  <c r="BO30" i="18" s="1"/>
  <c r="BJ30" i="18"/>
  <c r="BK29" i="18"/>
  <c r="BO29" i="18" s="1"/>
  <c r="BJ29" i="18"/>
  <c r="BK210" i="18"/>
  <c r="BO210" i="18" s="1"/>
  <c r="BJ210" i="18"/>
  <c r="BJ55" i="18"/>
  <c r="BK55" i="18"/>
  <c r="BO55" i="18" s="1"/>
  <c r="BJ15" i="18"/>
  <c r="BK15" i="18"/>
  <c r="BO15" i="18" s="1"/>
  <c r="BK172" i="18"/>
  <c r="BO172" i="18" s="1"/>
  <c r="BJ172" i="18"/>
  <c r="BJ212" i="18"/>
  <c r="BK212" i="18"/>
  <c r="BO212" i="18" s="1"/>
  <c r="BJ23" i="18"/>
  <c r="BK23" i="18"/>
  <c r="BO23" i="18" s="1"/>
  <c r="BK60" i="18"/>
  <c r="BO60" i="18" s="1"/>
  <c r="BJ60" i="18"/>
  <c r="BJ35" i="18"/>
  <c r="BK35" i="18"/>
  <c r="BO35" i="18" s="1"/>
  <c r="BK187" i="18"/>
  <c r="BO187" i="18" s="1"/>
  <c r="BJ187" i="18"/>
  <c r="BK271" i="18"/>
  <c r="BO271" i="18" s="1"/>
  <c r="BJ271" i="18"/>
  <c r="BJ65" i="18"/>
  <c r="BK65" i="18"/>
  <c r="BO65" i="18" s="1"/>
  <c r="BJ239" i="18"/>
  <c r="BK239" i="18"/>
  <c r="BO239" i="18" s="1"/>
  <c r="BK213" i="18"/>
  <c r="BO213" i="18" s="1"/>
  <c r="BJ213" i="18"/>
  <c r="BK199" i="18"/>
  <c r="BO199" i="18" s="1"/>
  <c r="BJ199" i="18"/>
  <c r="BJ11" i="18"/>
  <c r="BK11" i="18"/>
  <c r="BO11" i="18" s="1"/>
  <c r="BJ214" i="18"/>
  <c r="BK214" i="18"/>
  <c r="BO214" i="18" s="1"/>
  <c r="BK215" i="18"/>
  <c r="BO215" i="18" s="1"/>
  <c r="BJ215" i="18"/>
  <c r="BK31" i="18"/>
  <c r="BO31" i="18" s="1"/>
  <c r="BJ31" i="18"/>
  <c r="BK250" i="18"/>
  <c r="BO250" i="18" s="1"/>
  <c r="BJ250" i="18"/>
  <c r="BK178" i="18"/>
  <c r="BO178" i="18" s="1"/>
  <c r="BJ178" i="18"/>
  <c r="BJ144" i="18"/>
  <c r="BK144" i="18"/>
  <c r="BO144" i="18" s="1"/>
  <c r="BK72" i="18"/>
  <c r="BO72" i="18" s="1"/>
  <c r="BJ72" i="18"/>
  <c r="BJ155" i="18"/>
  <c r="BK155" i="18"/>
  <c r="BO155" i="18" s="1"/>
  <c r="BJ131" i="18"/>
  <c r="BK131" i="18"/>
  <c r="BO131" i="18" s="1"/>
  <c r="BJ209" i="18"/>
  <c r="BK209" i="18"/>
  <c r="BO209" i="18" s="1"/>
  <c r="BK179" i="18"/>
  <c r="BO179" i="18" s="1"/>
  <c r="BJ179" i="18"/>
  <c r="BK256" i="18"/>
  <c r="BO256" i="18" s="1"/>
  <c r="BJ256" i="18"/>
  <c r="BJ225" i="18"/>
  <c r="BK225" i="18"/>
  <c r="BO225" i="18" s="1"/>
  <c r="BJ61" i="18"/>
  <c r="BK61" i="18"/>
  <c r="BO61" i="18" s="1"/>
  <c r="BJ185" i="18"/>
  <c r="BK185" i="18"/>
  <c r="BO185" i="18" s="1"/>
  <c r="BK194" i="18"/>
  <c r="BO194" i="18" s="1"/>
  <c r="BJ194" i="18"/>
  <c r="BK145" i="18"/>
  <c r="BO145" i="18" s="1"/>
  <c r="BJ145" i="18"/>
  <c r="BJ63" i="18"/>
  <c r="BK63" i="18"/>
  <c r="BO63" i="18" s="1"/>
  <c r="BK224" i="18"/>
  <c r="BO224" i="18" s="1"/>
  <c r="BJ224" i="18"/>
  <c r="BK161" i="18"/>
  <c r="BO161" i="18" s="1"/>
  <c r="BJ161" i="18"/>
  <c r="BJ34" i="18"/>
  <c r="BK34" i="18"/>
  <c r="BO34" i="18" s="1"/>
  <c r="BJ154" i="18"/>
  <c r="BK154" i="18"/>
  <c r="BO154" i="18" s="1"/>
  <c r="BK115" i="18"/>
  <c r="BO115" i="18" s="1"/>
  <c r="BJ115" i="18"/>
  <c r="BK48" i="18"/>
  <c r="BO48" i="18" s="1"/>
  <c r="BJ48" i="18"/>
  <c r="BK12" i="18"/>
  <c r="BO12" i="18" s="1"/>
  <c r="BJ12" i="18"/>
  <c r="BK134" i="18"/>
  <c r="BO134" i="18" s="1"/>
  <c r="BJ134" i="18"/>
  <c r="BJ53" i="18"/>
  <c r="BK53" i="18"/>
  <c r="BO53" i="18" s="1"/>
  <c r="BK146" i="18"/>
  <c r="BO146" i="18" s="1"/>
  <c r="BJ146" i="18"/>
  <c r="BK267" i="18"/>
  <c r="BO267" i="18" s="1"/>
  <c r="BJ267" i="18"/>
  <c r="BJ140" i="18"/>
  <c r="BK140" i="18"/>
  <c r="BO140" i="18" s="1"/>
  <c r="BJ116" i="18"/>
  <c r="BK116" i="18"/>
  <c r="BO116" i="18" s="1"/>
  <c r="BJ245" i="18"/>
  <c r="BK245" i="18"/>
  <c r="BO245" i="18" s="1"/>
  <c r="BK206" i="18"/>
  <c r="BO206" i="18" s="1"/>
  <c r="BJ206" i="18"/>
  <c r="BK205" i="18"/>
  <c r="BO205" i="18" s="1"/>
  <c r="BJ205" i="18"/>
  <c r="BK142" i="18"/>
  <c r="BO142" i="18" s="1"/>
  <c r="BJ142" i="18"/>
  <c r="BJ173" i="18"/>
  <c r="BK173" i="18"/>
  <c r="BO173" i="18" s="1"/>
  <c r="BK133" i="18"/>
  <c r="BO133" i="18" s="1"/>
  <c r="BJ133" i="18"/>
  <c r="BK188" i="18"/>
  <c r="BO188" i="18" s="1"/>
  <c r="BJ188" i="18"/>
  <c r="BK28" i="18"/>
  <c r="BO28" i="18" s="1"/>
  <c r="BJ28" i="18"/>
  <c r="BK149" i="18"/>
  <c r="BO149" i="18" s="1"/>
  <c r="BJ149" i="18"/>
  <c r="BJ246" i="18"/>
  <c r="BK246" i="18"/>
  <c r="BO246" i="18" s="1"/>
  <c r="BJ148" i="18"/>
  <c r="BK148" i="18"/>
  <c r="BO148" i="18" s="1"/>
  <c r="BK186" i="18"/>
  <c r="BO186" i="18" s="1"/>
  <c r="BJ186" i="18"/>
  <c r="BK114" i="18"/>
  <c r="BO114" i="18" s="1"/>
  <c r="BJ114" i="18"/>
  <c r="BJ8" i="18"/>
  <c r="BK8" i="18"/>
  <c r="BO8" i="18" s="1"/>
  <c r="BJ190" i="18"/>
  <c r="BK190" i="18"/>
  <c r="BO190" i="18" s="1"/>
  <c r="BK262" i="18"/>
  <c r="BO262" i="18" s="1"/>
  <c r="BJ262" i="18"/>
  <c r="BJ24" i="18"/>
  <c r="BK24" i="18"/>
  <c r="BO24" i="18" s="1"/>
  <c r="BK38" i="18"/>
  <c r="BO38" i="18" s="1"/>
  <c r="BJ38" i="18"/>
  <c r="BK230" i="18"/>
  <c r="BO230" i="18" s="1"/>
  <c r="BJ230" i="18"/>
  <c r="BK124" i="18"/>
  <c r="BO124" i="18" s="1"/>
  <c r="BJ124" i="18"/>
  <c r="BK192" i="18"/>
  <c r="BO192" i="18" s="1"/>
  <c r="BJ192" i="18"/>
  <c r="BJ247" i="18"/>
  <c r="BK247" i="18"/>
  <c r="BO247" i="18" s="1"/>
  <c r="BK9" i="18"/>
  <c r="BO9" i="18" s="1"/>
  <c r="BJ9" i="18"/>
  <c r="BJ207" i="18"/>
  <c r="BK207" i="18"/>
  <c r="BO207" i="18" s="1"/>
  <c r="BK260" i="18"/>
  <c r="BO260" i="18" s="1"/>
  <c r="BJ260" i="18"/>
  <c r="BJ175" i="18"/>
  <c r="BK175" i="18"/>
  <c r="BO175" i="18" s="1"/>
  <c r="BK241" i="18"/>
  <c r="BO241" i="18" s="1"/>
  <c r="BJ241" i="18"/>
  <c r="BK135" i="18"/>
  <c r="BO135" i="18" s="1"/>
  <c r="BJ135" i="18"/>
  <c r="BJ252" i="18"/>
  <c r="BK252" i="18"/>
  <c r="BO252" i="18" s="1"/>
  <c r="BJ151" i="18"/>
  <c r="BK151" i="18"/>
  <c r="BO151" i="18" s="1"/>
  <c r="BJ43" i="18"/>
  <c r="BK43" i="18"/>
  <c r="BO43" i="18" s="1"/>
  <c r="BJ227" i="18"/>
  <c r="BK227" i="18"/>
  <c r="BO227" i="18" s="1"/>
  <c r="BJ66" i="18"/>
  <c r="BK66" i="18"/>
  <c r="BO66" i="18" s="1"/>
  <c r="BK222" i="18"/>
  <c r="BO222" i="18" s="1"/>
  <c r="BJ222" i="18"/>
  <c r="BK236" i="18"/>
  <c r="BO236" i="18" s="1"/>
  <c r="BJ236" i="18"/>
  <c r="BJ203" i="18"/>
  <c r="BK203" i="18"/>
  <c r="BO203" i="18" s="1"/>
  <c r="BJ120" i="18"/>
  <c r="BK120" i="18"/>
  <c r="BO120" i="18" s="1"/>
  <c r="BJ232" i="18"/>
  <c r="BK232" i="18"/>
  <c r="BO232" i="18" s="1"/>
  <c r="BK272" i="18"/>
  <c r="BO272" i="18" s="1"/>
  <c r="BJ272" i="18"/>
  <c r="BK195" i="18"/>
  <c r="BO195" i="18" s="1"/>
  <c r="BJ195" i="18"/>
  <c r="BJ193" i="18"/>
  <c r="BK193" i="18"/>
  <c r="BO193" i="18" s="1"/>
  <c r="BK62" i="18"/>
  <c r="BO62" i="18" s="1"/>
  <c r="BJ62" i="18"/>
  <c r="BK153" i="18"/>
  <c r="BO153" i="18" s="1"/>
  <c r="BJ153" i="18"/>
  <c r="BK46" i="18"/>
  <c r="BO46" i="18" s="1"/>
  <c r="BJ46" i="18"/>
  <c r="BJ113" i="18"/>
  <c r="BK113" i="18"/>
  <c r="BO113" i="18" s="1"/>
  <c r="BK19" i="18"/>
  <c r="BO19" i="18" s="1"/>
  <c r="BJ19" i="18"/>
  <c r="BJ73" i="18"/>
  <c r="BK73" i="18"/>
  <c r="BO73" i="18" s="1"/>
  <c r="BK160" i="18"/>
  <c r="BO160" i="18" s="1"/>
  <c r="BJ160" i="18"/>
  <c r="BK147" i="18"/>
  <c r="BO147" i="18" s="1"/>
  <c r="BJ147" i="18"/>
  <c r="BK122" i="18"/>
  <c r="BO122" i="18" s="1"/>
  <c r="BJ122" i="18"/>
  <c r="BK50" i="18"/>
  <c r="BO50" i="18" s="1"/>
  <c r="BJ50" i="18"/>
  <c r="BJ16" i="18"/>
  <c r="BK16" i="18"/>
  <c r="BO16" i="18" s="1"/>
  <c r="BJ139" i="18"/>
  <c r="BK139" i="18"/>
  <c r="BO139" i="18" s="1"/>
  <c r="BK163" i="18"/>
  <c r="BO163" i="18" s="1"/>
  <c r="BJ163" i="18"/>
  <c r="BJ150" i="18"/>
  <c r="BK150" i="18"/>
  <c r="BO150" i="18" s="1"/>
  <c r="BK108" i="18"/>
  <c r="BO108" i="18" s="1"/>
  <c r="BJ108" i="18"/>
  <c r="BJ42" i="18"/>
  <c r="BK42" i="18"/>
  <c r="BO42" i="18" s="1"/>
  <c r="AE297" i="18"/>
  <c r="AB300" i="18"/>
  <c r="AB301" i="18" s="1"/>
  <c r="AB302" i="18" s="1"/>
  <c r="AC298" i="18"/>
  <c r="AD298" i="18" s="1"/>
  <c r="AE298" i="18" s="1"/>
  <c r="AF296" i="18"/>
  <c r="AG296" i="18" s="1"/>
  <c r="AH296" i="18" s="1"/>
  <c r="B359" i="33"/>
  <c r="C359" i="33" s="1"/>
  <c r="A360" i="33"/>
  <c r="H359" i="33"/>
  <c r="F358" i="31"/>
  <c r="E358" i="31"/>
  <c r="D358" i="31"/>
  <c r="G358" i="31"/>
  <c r="A360" i="31"/>
  <c r="H359" i="31"/>
  <c r="B359" i="31"/>
  <c r="C359" i="31" s="1"/>
  <c r="D358" i="33"/>
  <c r="G358" i="33"/>
  <c r="F358" i="33"/>
  <c r="E358" i="33"/>
  <c r="G361" i="32"/>
  <c r="F361" i="32"/>
  <c r="E361" i="32"/>
  <c r="D361" i="32"/>
  <c r="A363" i="32"/>
  <c r="B362" i="32"/>
  <c r="C362" i="32" s="1"/>
  <c r="H362" i="32"/>
  <c r="E301" i="7"/>
  <c r="D301" i="7"/>
  <c r="G301" i="7"/>
  <c r="F301" i="7"/>
  <c r="Z303" i="18"/>
  <c r="AA303" i="18" s="1"/>
  <c r="B302" i="29"/>
  <c r="C302" i="29" s="1"/>
  <c r="A303" i="29"/>
  <c r="A303" i="16"/>
  <c r="B302" i="16"/>
  <c r="C302" i="16" s="1"/>
  <c r="B303" i="27"/>
  <c r="C303" i="27" s="1"/>
  <c r="A304" i="27"/>
  <c r="A303" i="7"/>
  <c r="H303" i="7" s="1"/>
  <c r="B302" i="7"/>
  <c r="C302" i="7" s="1"/>
  <c r="F301" i="29"/>
  <c r="G301" i="29"/>
  <c r="B302" i="15"/>
  <c r="C302" i="15" s="1"/>
  <c r="A303" i="15"/>
  <c r="G300" i="26"/>
  <c r="F300" i="26"/>
  <c r="F302" i="27"/>
  <c r="G302" i="27"/>
  <c r="F302" i="28"/>
  <c r="G302" i="28"/>
  <c r="B303" i="28"/>
  <c r="C303" i="28" s="1"/>
  <c r="A304" i="28"/>
  <c r="F301" i="16"/>
  <c r="G301" i="16"/>
  <c r="G301" i="15"/>
  <c r="F301" i="15"/>
  <c r="A302" i="26"/>
  <c r="B301" i="26"/>
  <c r="C301" i="26" s="1"/>
  <c r="B302" i="24"/>
  <c r="C302" i="24" s="1"/>
  <c r="A303" i="24"/>
  <c r="F301" i="14"/>
  <c r="G301" i="14"/>
  <c r="A302" i="19"/>
  <c r="B301" i="19"/>
  <c r="C301" i="19" s="1"/>
  <c r="F301" i="24"/>
  <c r="G301" i="24"/>
  <c r="A303" i="14"/>
  <c r="B302" i="14"/>
  <c r="C302" i="14" s="1"/>
  <c r="G300" i="19"/>
  <c r="F300" i="19"/>
  <c r="W305" i="18"/>
  <c r="X305" i="18" s="1"/>
  <c r="Y305" i="18" s="1"/>
  <c r="S305" i="18"/>
  <c r="T305" i="18" s="1"/>
  <c r="R306" i="18"/>
  <c r="U305" i="18"/>
  <c r="A307" i="18"/>
  <c r="B306" i="18"/>
  <c r="C306" i="18"/>
  <c r="AK302" i="18"/>
  <c r="AJ303" i="18"/>
  <c r="BM303" i="18" s="1"/>
  <c r="E154" i="15"/>
  <c r="H154" i="15" s="1"/>
  <c r="E149" i="15"/>
  <c r="D158" i="15"/>
  <c r="E148" i="15"/>
  <c r="H148" i="15" s="1"/>
  <c r="E152" i="15"/>
  <c r="H152" i="15" s="1"/>
  <c r="E145" i="15"/>
  <c r="H145" i="15" s="1"/>
  <c r="D161" i="15"/>
  <c r="E143" i="15"/>
  <c r="H143" i="15" s="1"/>
  <c r="D165" i="15"/>
  <c r="D166" i="15"/>
  <c r="E147" i="15"/>
  <c r="E144" i="15"/>
  <c r="H144" i="15" s="1"/>
  <c r="E146" i="15"/>
  <c r="H146" i="15" s="1"/>
  <c r="D155" i="15"/>
  <c r="E150" i="15"/>
  <c r="H150" i="15" s="1"/>
  <c r="E151" i="15"/>
  <c r="H151" i="15" s="1"/>
  <c r="D163" i="15"/>
  <c r="D162" i="15"/>
  <c r="E153" i="15"/>
  <c r="H153" i="15" s="1"/>
  <c r="D160" i="15"/>
  <c r="D164" i="15"/>
  <c r="D157" i="15"/>
  <c r="D156" i="15"/>
  <c r="D159" i="15"/>
  <c r="N19" i="15"/>
  <c r="H149" i="15"/>
  <c r="H147" i="15"/>
  <c r="AC299" i="18" l="1"/>
  <c r="AC300" i="18" s="1"/>
  <c r="AF297" i="18"/>
  <c r="AG297" i="18" s="1"/>
  <c r="AB303" i="18"/>
  <c r="G362" i="32"/>
  <c r="F362" i="32"/>
  <c r="E362" i="32"/>
  <c r="D362" i="32"/>
  <c r="A364" i="32"/>
  <c r="B363" i="32"/>
  <c r="C363" i="32" s="1"/>
  <c r="H363" i="32"/>
  <c r="A361" i="31"/>
  <c r="H360" i="31"/>
  <c r="N6" i="18" s="1"/>
  <c r="B360" i="31"/>
  <c r="C360" i="31" s="1"/>
  <c r="F359" i="31"/>
  <c r="E359" i="31"/>
  <c r="D359" i="31"/>
  <c r="G359" i="31"/>
  <c r="B360" i="33"/>
  <c r="C360" i="33" s="1"/>
  <c r="A361" i="33"/>
  <c r="H360" i="33"/>
  <c r="D359" i="33"/>
  <c r="G359" i="33"/>
  <c r="F359" i="33"/>
  <c r="E359" i="33"/>
  <c r="Z304" i="18"/>
  <c r="AA304" i="18" s="1"/>
  <c r="AB304" i="18" s="1"/>
  <c r="F302" i="7"/>
  <c r="D302" i="7"/>
  <c r="E302" i="7"/>
  <c r="G302" i="7"/>
  <c r="F302" i="24"/>
  <c r="G302" i="24"/>
  <c r="G302" i="16"/>
  <c r="F302" i="16"/>
  <c r="B303" i="7"/>
  <c r="C303" i="7" s="1"/>
  <c r="A304" i="7"/>
  <c r="H304" i="7" s="1"/>
  <c r="G302" i="14"/>
  <c r="F302" i="14"/>
  <c r="B304" i="27"/>
  <c r="C304" i="27" s="1"/>
  <c r="A305" i="27"/>
  <c r="A304" i="14"/>
  <c r="B303" i="14"/>
  <c r="C303" i="14" s="1"/>
  <c r="B303" i="24"/>
  <c r="C303" i="24" s="1"/>
  <c r="A304" i="24"/>
  <c r="A304" i="15"/>
  <c r="B303" i="15"/>
  <c r="C303" i="15" s="1"/>
  <c r="G303" i="27"/>
  <c r="F303" i="27"/>
  <c r="G303" i="28"/>
  <c r="F303" i="28"/>
  <c r="A304" i="16"/>
  <c r="B303" i="16"/>
  <c r="C303" i="16" s="1"/>
  <c r="A304" i="29"/>
  <c r="B303" i="29"/>
  <c r="C303" i="29" s="1"/>
  <c r="B304" i="28"/>
  <c r="C304" i="28" s="1"/>
  <c r="A305" i="28"/>
  <c r="F302" i="15"/>
  <c r="G302" i="15"/>
  <c r="G301" i="19"/>
  <c r="F301" i="19"/>
  <c r="G301" i="26"/>
  <c r="F301" i="26"/>
  <c r="G302" i="29"/>
  <c r="F302" i="29"/>
  <c r="A303" i="19"/>
  <c r="B302" i="19"/>
  <c r="C302" i="19" s="1"/>
  <c r="A303" i="26"/>
  <c r="B302" i="26"/>
  <c r="C302" i="26" s="1"/>
  <c r="U306" i="18"/>
  <c r="S306" i="18"/>
  <c r="T306" i="18" s="1"/>
  <c r="R307" i="18"/>
  <c r="AK303" i="18"/>
  <c r="AJ304" i="18"/>
  <c r="BM304" i="18" s="1"/>
  <c r="A308" i="18"/>
  <c r="B307" i="18"/>
  <c r="C307" i="18"/>
  <c r="W306" i="18"/>
  <c r="X306" i="18" s="1"/>
  <c r="Y306" i="18" s="1"/>
  <c r="E156" i="15"/>
  <c r="H156" i="15" s="1"/>
  <c r="E158" i="15"/>
  <c r="H158" i="15" s="1"/>
  <c r="E163" i="15"/>
  <c r="H163" i="15" s="1"/>
  <c r="E157" i="15"/>
  <c r="H157" i="15" s="1"/>
  <c r="E166" i="15"/>
  <c r="H166" i="15" s="1"/>
  <c r="E159" i="15"/>
  <c r="H159" i="15" s="1"/>
  <c r="D171" i="15"/>
  <c r="E164" i="15"/>
  <c r="H164" i="15" s="1"/>
  <c r="D178" i="15"/>
  <c r="D175" i="15"/>
  <c r="E161" i="15"/>
  <c r="H161" i="15" s="1"/>
  <c r="D172" i="15"/>
  <c r="D168" i="15"/>
  <c r="E155" i="15"/>
  <c r="H155" i="15" s="1"/>
  <c r="D169" i="15"/>
  <c r="E165" i="15"/>
  <c r="H165" i="15" s="1"/>
  <c r="D173" i="15"/>
  <c r="E162" i="15"/>
  <c r="H162" i="15" s="1"/>
  <c r="E160" i="15"/>
  <c r="H160" i="15" s="1"/>
  <c r="D174" i="15"/>
  <c r="D167" i="15"/>
  <c r="D170" i="15"/>
  <c r="D177" i="15"/>
  <c r="D176" i="15"/>
  <c r="N20" i="15"/>
  <c r="N21" i="15" s="1"/>
  <c r="N155" i="18" l="1"/>
  <c r="N82" i="18"/>
  <c r="N15" i="18"/>
  <c r="N123" i="18"/>
  <c r="N137" i="18"/>
  <c r="N20" i="18"/>
  <c r="N271" i="18"/>
  <c r="N24" i="18"/>
  <c r="N205" i="18"/>
  <c r="N214" i="18"/>
  <c r="N198" i="18"/>
  <c r="N197" i="18"/>
  <c r="N88" i="18"/>
  <c r="N183" i="18"/>
  <c r="N138" i="18"/>
  <c r="N81" i="18"/>
  <c r="N279" i="18"/>
  <c r="N249" i="18"/>
  <c r="N102" i="18"/>
  <c r="N204" i="18"/>
  <c r="N34" i="18"/>
  <c r="N141" i="18"/>
  <c r="N221" i="18"/>
  <c r="N174" i="18"/>
  <c r="N91" i="18"/>
  <c r="N207" i="18"/>
  <c r="N275" i="18"/>
  <c r="N28" i="18"/>
  <c r="N152" i="18"/>
  <c r="N31" i="18"/>
  <c r="N259" i="18"/>
  <c r="N89" i="18"/>
  <c r="N236" i="18"/>
  <c r="N212" i="18"/>
  <c r="N10" i="18"/>
  <c r="N250" i="18"/>
  <c r="N92" i="18"/>
  <c r="N224" i="18"/>
  <c r="N96" i="18"/>
  <c r="N38" i="18"/>
  <c r="N170" i="18"/>
  <c r="N150" i="18"/>
  <c r="N186" i="18"/>
  <c r="N68" i="18"/>
  <c r="N243" i="18"/>
  <c r="N72" i="18"/>
  <c r="N116" i="18"/>
  <c r="N67" i="18"/>
  <c r="N95" i="18"/>
  <c r="N30" i="18"/>
  <c r="N29" i="18"/>
  <c r="N32" i="18"/>
  <c r="N213" i="18"/>
  <c r="N58" i="18"/>
  <c r="N73" i="18"/>
  <c r="N274" i="18"/>
  <c r="N241" i="18"/>
  <c r="N153" i="18"/>
  <c r="N93" i="18"/>
  <c r="N45" i="18"/>
  <c r="N203" i="18"/>
  <c r="N117" i="18"/>
  <c r="N218" i="18"/>
  <c r="N42" i="18"/>
  <c r="N260" i="18"/>
  <c r="N43" i="18"/>
  <c r="N26" i="18"/>
  <c r="N46" i="18"/>
  <c r="N266" i="18"/>
  <c r="N231" i="18"/>
  <c r="N165" i="18"/>
  <c r="N188" i="18"/>
  <c r="N222" i="18"/>
  <c r="N157" i="18"/>
  <c r="N273" i="18"/>
  <c r="N195" i="18"/>
  <c r="N258" i="18"/>
  <c r="N103" i="18"/>
  <c r="N101" i="18"/>
  <c r="N215" i="18"/>
  <c r="N64" i="18"/>
  <c r="N25" i="18"/>
  <c r="N281" i="18"/>
  <c r="N277" i="18"/>
  <c r="N37" i="18"/>
  <c r="N154" i="18"/>
  <c r="N65" i="18"/>
  <c r="N219" i="18"/>
  <c r="N13" i="18"/>
  <c r="N108" i="18"/>
  <c r="N187" i="18"/>
  <c r="N246" i="18"/>
  <c r="N118" i="18"/>
  <c r="N184" i="18"/>
  <c r="N56" i="18"/>
  <c r="N237" i="18"/>
  <c r="N206" i="18"/>
  <c r="N151" i="18"/>
  <c r="N146" i="18"/>
  <c r="N163" i="18"/>
  <c r="N171" i="18"/>
  <c r="N210" i="18"/>
  <c r="N142" i="18"/>
  <c r="N248" i="18"/>
  <c r="N48" i="18"/>
  <c r="N229" i="18"/>
  <c r="N257" i="18"/>
  <c r="N239" i="18"/>
  <c r="N173" i="18"/>
  <c r="N208" i="18"/>
  <c r="N51" i="18"/>
  <c r="N140" i="18"/>
  <c r="N268" i="18"/>
  <c r="N225" i="18"/>
  <c r="N122" i="18"/>
  <c r="N181" i="18"/>
  <c r="N178" i="18"/>
  <c r="N55" i="18"/>
  <c r="N242" i="18"/>
  <c r="N175" i="18"/>
  <c r="N60" i="18"/>
  <c r="N232" i="18"/>
  <c r="N235" i="18"/>
  <c r="N47" i="18"/>
  <c r="N261" i="18"/>
  <c r="N127" i="18"/>
  <c r="N125" i="18"/>
  <c r="N97" i="18"/>
  <c r="N223" i="18"/>
  <c r="N53" i="18"/>
  <c r="N172" i="18"/>
  <c r="N99" i="18"/>
  <c r="N211" i="18"/>
  <c r="N245" i="18"/>
  <c r="N269" i="18"/>
  <c r="N120" i="18"/>
  <c r="N285" i="18"/>
  <c r="N59" i="18"/>
  <c r="N201" i="18"/>
  <c r="N61" i="18"/>
  <c r="N169" i="18"/>
  <c r="N238" i="18"/>
  <c r="N66" i="18"/>
  <c r="N161" i="18"/>
  <c r="N283" i="18"/>
  <c r="N160" i="18"/>
  <c r="N270" i="18"/>
  <c r="N179" i="18"/>
  <c r="N185" i="18"/>
  <c r="N244" i="18"/>
  <c r="N256" i="18"/>
  <c r="N131" i="18"/>
  <c r="N22" i="18"/>
  <c r="N132" i="18"/>
  <c r="N107" i="18"/>
  <c r="N94" i="18"/>
  <c r="N119" i="18"/>
  <c r="N144" i="18"/>
  <c r="N16" i="18"/>
  <c r="N280" i="18"/>
  <c r="N147" i="18"/>
  <c r="N41" i="18"/>
  <c r="N106" i="18"/>
  <c r="N124" i="18"/>
  <c r="N83" i="18"/>
  <c r="N220" i="18"/>
  <c r="N143" i="18"/>
  <c r="N255" i="18"/>
  <c r="N191" i="18"/>
  <c r="N189" i="18"/>
  <c r="N166" i="18"/>
  <c r="N129" i="18"/>
  <c r="N133" i="18"/>
  <c r="N57" i="18"/>
  <c r="N79" i="18"/>
  <c r="N84" i="18"/>
  <c r="N40" i="18"/>
  <c r="N112" i="18"/>
  <c r="N18" i="18"/>
  <c r="N76" i="18"/>
  <c r="N104" i="18"/>
  <c r="N202" i="18"/>
  <c r="N130" i="18"/>
  <c r="N86" i="18"/>
  <c r="N192" i="18"/>
  <c r="N282" i="18"/>
  <c r="N278" i="18"/>
  <c r="N36" i="18"/>
  <c r="N17" i="18"/>
  <c r="N85" i="18"/>
  <c r="N136" i="18"/>
  <c r="N113" i="18"/>
  <c r="N77" i="18"/>
  <c r="N196" i="18"/>
  <c r="N19" i="18"/>
  <c r="N167" i="18"/>
  <c r="N71" i="18"/>
  <c r="N264" i="18"/>
  <c r="N217" i="18"/>
  <c r="N23" i="18"/>
  <c r="N263" i="18"/>
  <c r="N100" i="18"/>
  <c r="N21" i="18"/>
  <c r="N272" i="18"/>
  <c r="N90" i="18"/>
  <c r="N148" i="18"/>
  <c r="N11" i="18"/>
  <c r="N33" i="18"/>
  <c r="N240" i="18"/>
  <c r="N126" i="18"/>
  <c r="N63" i="18"/>
  <c r="N121" i="18"/>
  <c r="N252" i="18"/>
  <c r="N182" i="18"/>
  <c r="N135" i="18"/>
  <c r="N247" i="18"/>
  <c r="N44" i="18"/>
  <c r="N158" i="18"/>
  <c r="N209" i="18"/>
  <c r="N115" i="18"/>
  <c r="N149" i="18"/>
  <c r="N62" i="18"/>
  <c r="N134" i="18"/>
  <c r="N234" i="18"/>
  <c r="N139" i="18"/>
  <c r="N159" i="18"/>
  <c r="N114" i="18"/>
  <c r="N233" i="18"/>
  <c r="N39" i="18"/>
  <c r="N180" i="18"/>
  <c r="N52" i="18"/>
  <c r="N262" i="18"/>
  <c r="N230" i="18"/>
  <c r="N35" i="18"/>
  <c r="N80" i="18"/>
  <c r="N110" i="18"/>
  <c r="N216" i="18"/>
  <c r="N50" i="18"/>
  <c r="N227" i="18"/>
  <c r="N98" i="18"/>
  <c r="N105" i="18"/>
  <c r="N109" i="18"/>
  <c r="N168" i="18"/>
  <c r="N54" i="18"/>
  <c r="N254" i="18"/>
  <c r="N284" i="18"/>
  <c r="N199" i="18"/>
  <c r="N194" i="18"/>
  <c r="N145" i="18"/>
  <c r="N49" i="18"/>
  <c r="N74" i="18"/>
  <c r="N193" i="18"/>
  <c r="N200" i="18"/>
  <c r="N267" i="18"/>
  <c r="N78" i="18"/>
  <c r="N265" i="18"/>
  <c r="N190" i="18"/>
  <c r="N226" i="18"/>
  <c r="N70" i="18"/>
  <c r="N111" i="18"/>
  <c r="N176" i="18"/>
  <c r="N9" i="18"/>
  <c r="N27" i="18"/>
  <c r="N128" i="18"/>
  <c r="N251" i="18"/>
  <c r="N69" i="18"/>
  <c r="N8" i="18"/>
  <c r="N14" i="18"/>
  <c r="N164" i="18"/>
  <c r="N253" i="18"/>
  <c r="N162" i="18"/>
  <c r="N87" i="18"/>
  <c r="N75" i="18"/>
  <c r="N12" i="18"/>
  <c r="N156" i="18"/>
  <c r="N177" i="18"/>
  <c r="N228" i="18"/>
  <c r="N276" i="18"/>
  <c r="W307" i="18"/>
  <c r="X307" i="18" s="1"/>
  <c r="Y307" i="18" s="1"/>
  <c r="AC301" i="18"/>
  <c r="AC302" i="18" s="1"/>
  <c r="AD299" i="18"/>
  <c r="AD300" i="18" s="1"/>
  <c r="AH297" i="18"/>
  <c r="AF298" i="18"/>
  <c r="AG298" i="18" s="1"/>
  <c r="AH298" i="18" s="1"/>
  <c r="B361" i="33"/>
  <c r="C361" i="33" s="1"/>
  <c r="A362" i="33"/>
  <c r="H361" i="33"/>
  <c r="H361" i="31"/>
  <c r="B361" i="31"/>
  <c r="C361" i="31" s="1"/>
  <c r="A362" i="31"/>
  <c r="A365" i="32"/>
  <c r="H364" i="32"/>
  <c r="B364" i="32"/>
  <c r="C364" i="32" s="1"/>
  <c r="G363" i="32"/>
  <c r="F363" i="32"/>
  <c r="E363" i="32"/>
  <c r="D363" i="32"/>
  <c r="F360" i="31"/>
  <c r="E360" i="31"/>
  <c r="D360" i="31"/>
  <c r="G360" i="31"/>
  <c r="D360" i="33"/>
  <c r="G360" i="33"/>
  <c r="F360" i="33"/>
  <c r="E360" i="33"/>
  <c r="Z305" i="18"/>
  <c r="AA305" i="18" s="1"/>
  <c r="AB305" i="18" s="1"/>
  <c r="D303" i="7"/>
  <c r="F303" i="7"/>
  <c r="E303" i="7"/>
  <c r="G303" i="7"/>
  <c r="B305" i="28"/>
  <c r="C305" i="28" s="1"/>
  <c r="A306" i="28"/>
  <c r="B304" i="15"/>
  <c r="C304" i="15" s="1"/>
  <c r="A305" i="15"/>
  <c r="G304" i="28"/>
  <c r="F304" i="28"/>
  <c r="A305" i="24"/>
  <c r="B304" i="24"/>
  <c r="C304" i="24" s="1"/>
  <c r="G302" i="26"/>
  <c r="F302" i="26"/>
  <c r="G303" i="29"/>
  <c r="F303" i="29"/>
  <c r="F303" i="24"/>
  <c r="G303" i="24"/>
  <c r="G303" i="16"/>
  <c r="F303" i="16"/>
  <c r="F303" i="15"/>
  <c r="G303" i="15"/>
  <c r="A305" i="7"/>
  <c r="H305" i="7" s="1"/>
  <c r="B304" i="7"/>
  <c r="C304" i="7" s="1"/>
  <c r="A305" i="16"/>
  <c r="B304" i="16"/>
  <c r="C304" i="16" s="1"/>
  <c r="A304" i="26"/>
  <c r="B303" i="26"/>
  <c r="C303" i="26" s="1"/>
  <c r="B304" i="29"/>
  <c r="C304" i="29" s="1"/>
  <c r="A305" i="29"/>
  <c r="G303" i="14"/>
  <c r="F303" i="14"/>
  <c r="B303" i="19"/>
  <c r="C303" i="19" s="1"/>
  <c r="A304" i="19"/>
  <c r="A306" i="27"/>
  <c r="B305" i="27"/>
  <c r="C305" i="27" s="1"/>
  <c r="F302" i="19"/>
  <c r="G302" i="19"/>
  <c r="A305" i="14"/>
  <c r="B304" i="14"/>
  <c r="C304" i="14" s="1"/>
  <c r="G304" i="27"/>
  <c r="F304" i="27"/>
  <c r="B308" i="18"/>
  <c r="A309" i="18"/>
  <c r="C308" i="18"/>
  <c r="AK304" i="18"/>
  <c r="AJ305" i="18"/>
  <c r="BM305" i="18" s="1"/>
  <c r="S307" i="18"/>
  <c r="T307" i="18" s="1"/>
  <c r="U307" i="18"/>
  <c r="R308" i="18"/>
  <c r="W308" i="18" s="1"/>
  <c r="E178" i="15"/>
  <c r="H178" i="15" s="1"/>
  <c r="E167" i="15"/>
  <c r="H167" i="15" s="1"/>
  <c r="E177" i="15"/>
  <c r="H177" i="15" s="1"/>
  <c r="E176" i="15"/>
  <c r="H176" i="15" s="1"/>
  <c r="E173" i="15"/>
  <c r="H173" i="15" s="1"/>
  <c r="E168" i="15"/>
  <c r="H168" i="15" s="1"/>
  <c r="E172" i="15"/>
  <c r="H172" i="15" s="1"/>
  <c r="D180" i="15"/>
  <c r="E170" i="15"/>
  <c r="H170" i="15" s="1"/>
  <c r="D186" i="15"/>
  <c r="D190" i="15"/>
  <c r="E174" i="15"/>
  <c r="H174" i="15" s="1"/>
  <c r="D182" i="15"/>
  <c r="D184" i="15"/>
  <c r="D187" i="15"/>
  <c r="E175" i="15"/>
  <c r="H175" i="15" s="1"/>
  <c r="D179" i="15"/>
  <c r="E171" i="15"/>
  <c r="H171" i="15" s="1"/>
  <c r="D181" i="15"/>
  <c r="D183" i="15"/>
  <c r="D188" i="15"/>
  <c r="D185" i="15"/>
  <c r="E169" i="15"/>
  <c r="H169" i="15" s="1"/>
  <c r="D189" i="15"/>
  <c r="BG227" i="18" l="1"/>
  <c r="BN227" i="18" s="1"/>
  <c r="BQ227" i="18" s="1"/>
  <c r="BF227" i="18"/>
  <c r="BF242" i="18"/>
  <c r="BG242" i="18"/>
  <c r="BN242" i="18" s="1"/>
  <c r="BQ242" i="18" s="1"/>
  <c r="BG198" i="18"/>
  <c r="BN198" i="18" s="1"/>
  <c r="BQ198" i="18" s="1"/>
  <c r="BF198" i="18"/>
  <c r="BF112" i="18"/>
  <c r="BG112" i="18"/>
  <c r="BN112" i="18" s="1"/>
  <c r="BQ112" i="18" s="1"/>
  <c r="BF141" i="18"/>
  <c r="BG141" i="18"/>
  <c r="BN141" i="18" s="1"/>
  <c r="BQ141" i="18" s="1"/>
  <c r="BF139" i="18"/>
  <c r="BG139" i="18"/>
  <c r="BN139" i="18" s="1"/>
  <c r="BQ139" i="18" s="1"/>
  <c r="BG223" i="18"/>
  <c r="BN223" i="18" s="1"/>
  <c r="BQ223" i="18" s="1"/>
  <c r="BF223" i="18"/>
  <c r="BF243" i="18"/>
  <c r="BG243" i="18"/>
  <c r="BN243" i="18" s="1"/>
  <c r="BQ243" i="18" s="1"/>
  <c r="BG177" i="18"/>
  <c r="BN177" i="18" s="1"/>
  <c r="BQ177" i="18" s="1"/>
  <c r="BF177" i="18"/>
  <c r="BF128" i="18"/>
  <c r="BG128" i="18"/>
  <c r="BN128" i="18" s="1"/>
  <c r="BQ128" i="18" s="1"/>
  <c r="BG193" i="18"/>
  <c r="BN193" i="18" s="1"/>
  <c r="BQ193" i="18" s="1"/>
  <c r="BF193" i="18"/>
  <c r="BF233" i="18"/>
  <c r="BG233" i="18"/>
  <c r="BN233" i="18" s="1"/>
  <c r="BQ233" i="18" s="1"/>
  <c r="BG247" i="18"/>
  <c r="BN247" i="18" s="1"/>
  <c r="BQ247" i="18" s="1"/>
  <c r="BF247" i="18"/>
  <c r="BF272" i="18"/>
  <c r="BG272" i="18"/>
  <c r="BN272" i="18" s="1"/>
  <c r="BQ272" i="18" s="1"/>
  <c r="BG113" i="18"/>
  <c r="BN113" i="18" s="1"/>
  <c r="BQ113" i="18" s="1"/>
  <c r="BF113" i="18"/>
  <c r="BG255" i="18"/>
  <c r="BN255" i="18" s="1"/>
  <c r="BQ255" i="18" s="1"/>
  <c r="BF255" i="18"/>
  <c r="BG161" i="18"/>
  <c r="BN161" i="18" s="1"/>
  <c r="BQ161" i="18" s="1"/>
  <c r="BF161" i="18"/>
  <c r="BF175" i="18"/>
  <c r="BG175" i="18"/>
  <c r="BN175" i="18" s="1"/>
  <c r="BQ175" i="18" s="1"/>
  <c r="BG239" i="18"/>
  <c r="BN239" i="18" s="1"/>
  <c r="BQ239" i="18" s="1"/>
  <c r="BF239" i="18"/>
  <c r="BG237" i="18"/>
  <c r="BN237" i="18" s="1"/>
  <c r="BQ237" i="18" s="1"/>
  <c r="BF237" i="18"/>
  <c r="BF188" i="18"/>
  <c r="BG188" i="18"/>
  <c r="BN188" i="18" s="1"/>
  <c r="BQ188" i="18" s="1"/>
  <c r="BG45" i="18"/>
  <c r="BN45" i="18" s="1"/>
  <c r="BQ45" i="18" s="1"/>
  <c r="BF45" i="18"/>
  <c r="BG67" i="18"/>
  <c r="BN67" i="18" s="1"/>
  <c r="BQ67" i="18" s="1"/>
  <c r="BF67" i="18"/>
  <c r="BG250" i="18"/>
  <c r="BN250" i="18" s="1"/>
  <c r="BQ250" i="18" s="1"/>
  <c r="BF250" i="18"/>
  <c r="BG174" i="18"/>
  <c r="BN174" i="18" s="1"/>
  <c r="BQ174" i="18" s="1"/>
  <c r="BF174" i="18"/>
  <c r="BF197" i="18"/>
  <c r="BG197" i="18"/>
  <c r="BN197" i="18" s="1"/>
  <c r="BQ197" i="18" s="1"/>
  <c r="BG135" i="18"/>
  <c r="BN135" i="18" s="1"/>
  <c r="BQ135" i="18" s="1"/>
  <c r="BF135" i="18"/>
  <c r="BG56" i="18"/>
  <c r="BN56" i="18" s="1"/>
  <c r="BQ56" i="18" s="1"/>
  <c r="BF56" i="18"/>
  <c r="BG49" i="18"/>
  <c r="BN49" i="18" s="1"/>
  <c r="BQ49" i="18" s="1"/>
  <c r="BF49" i="18"/>
  <c r="BF229" i="18"/>
  <c r="BG229" i="18"/>
  <c r="BN229" i="18" s="1"/>
  <c r="BQ229" i="18" s="1"/>
  <c r="BG48" i="18"/>
  <c r="BN48" i="18" s="1"/>
  <c r="BQ48" i="18" s="1"/>
  <c r="BF48" i="18"/>
  <c r="BG111" i="18"/>
  <c r="BN111" i="18" s="1"/>
  <c r="BQ111" i="18" s="1"/>
  <c r="BF111" i="18"/>
  <c r="BG234" i="18"/>
  <c r="BN234" i="18" s="1"/>
  <c r="BQ234" i="18" s="1"/>
  <c r="BF234" i="18"/>
  <c r="BG121" i="18"/>
  <c r="BN121" i="18" s="1"/>
  <c r="BQ121" i="18" s="1"/>
  <c r="BF121" i="18"/>
  <c r="BG23" i="18"/>
  <c r="BN23" i="18" s="1"/>
  <c r="BQ23" i="18" s="1"/>
  <c r="BF23" i="18"/>
  <c r="BF36" i="18"/>
  <c r="BG36" i="18"/>
  <c r="BN36" i="18" s="1"/>
  <c r="BQ36" i="18" s="1"/>
  <c r="BF124" i="18"/>
  <c r="BG124" i="18"/>
  <c r="BN124" i="18" s="1"/>
  <c r="BQ124" i="18" s="1"/>
  <c r="BF131" i="18"/>
  <c r="BG131" i="18"/>
  <c r="BN131" i="18" s="1"/>
  <c r="BQ131" i="18" s="1"/>
  <c r="BG61" i="18"/>
  <c r="BN61" i="18" s="1"/>
  <c r="BQ61" i="18" s="1"/>
  <c r="BF61" i="18"/>
  <c r="BG181" i="18"/>
  <c r="BN181" i="18" s="1"/>
  <c r="BQ181" i="18" s="1"/>
  <c r="BF181" i="18"/>
  <c r="BF248" i="18"/>
  <c r="BG248" i="18"/>
  <c r="BN248" i="18" s="1"/>
  <c r="BQ248" i="18" s="1"/>
  <c r="BG246" i="18"/>
  <c r="BN246" i="18" s="1"/>
  <c r="BQ246" i="18" s="1"/>
  <c r="BF246" i="18"/>
  <c r="BF215" i="18"/>
  <c r="BG215" i="18"/>
  <c r="BN215" i="18" s="1"/>
  <c r="BQ215" i="18" s="1"/>
  <c r="BF46" i="18"/>
  <c r="BG46" i="18"/>
  <c r="BN46" i="18" s="1"/>
  <c r="BQ46" i="18" s="1"/>
  <c r="BG68" i="18"/>
  <c r="BN68" i="18" s="1"/>
  <c r="BQ68" i="18" s="1"/>
  <c r="BF68" i="18"/>
  <c r="BG204" i="18"/>
  <c r="BN204" i="18" s="1"/>
  <c r="BQ204" i="18" s="1"/>
  <c r="BF204" i="18"/>
  <c r="BF24" i="18"/>
  <c r="BG24" i="18"/>
  <c r="BN24" i="18" s="1"/>
  <c r="BQ24" i="18" s="1"/>
  <c r="BG27" i="18"/>
  <c r="BN27" i="18" s="1"/>
  <c r="BQ27" i="18" s="1"/>
  <c r="BF27" i="18"/>
  <c r="BG143" i="18"/>
  <c r="BN143" i="18" s="1"/>
  <c r="BQ143" i="18" s="1"/>
  <c r="BF143" i="18"/>
  <c r="BF116" i="18"/>
  <c r="BG116" i="18"/>
  <c r="BN116" i="18" s="1"/>
  <c r="BQ116" i="18" s="1"/>
  <c r="BG50" i="18"/>
  <c r="BN50" i="18" s="1"/>
  <c r="BQ50" i="18" s="1"/>
  <c r="BF50" i="18"/>
  <c r="BG132" i="18"/>
  <c r="BN132" i="18" s="1"/>
  <c r="BQ132" i="18" s="1"/>
  <c r="BF132" i="18"/>
  <c r="BG153" i="18"/>
  <c r="BN153" i="18" s="1"/>
  <c r="BQ153" i="18" s="1"/>
  <c r="BF153" i="18"/>
  <c r="BG216" i="18"/>
  <c r="BN216" i="18" s="1"/>
  <c r="BQ216" i="18" s="1"/>
  <c r="BF216" i="18"/>
  <c r="BF169" i="18"/>
  <c r="BG169" i="18"/>
  <c r="BN169" i="18" s="1"/>
  <c r="BQ169" i="18" s="1"/>
  <c r="BF241" i="18"/>
  <c r="BG241" i="18"/>
  <c r="BN241" i="18" s="1"/>
  <c r="BQ241" i="18" s="1"/>
  <c r="BF194" i="18"/>
  <c r="BG194" i="18"/>
  <c r="BN194" i="18" s="1"/>
  <c r="BQ194" i="18" s="1"/>
  <c r="BF162" i="18"/>
  <c r="BG162" i="18"/>
  <c r="BN162" i="18" s="1"/>
  <c r="BQ162" i="18" s="1"/>
  <c r="BG70" i="18"/>
  <c r="BN70" i="18" s="1"/>
  <c r="BQ70" i="18" s="1"/>
  <c r="BF70" i="18"/>
  <c r="BG199" i="18"/>
  <c r="BN199" i="18" s="1"/>
  <c r="BQ199" i="18" s="1"/>
  <c r="BF199" i="18"/>
  <c r="BG134" i="18"/>
  <c r="BN134" i="18" s="1"/>
  <c r="BQ134" i="18" s="1"/>
  <c r="BF134" i="18"/>
  <c r="BG63" i="18"/>
  <c r="BN63" i="18" s="1"/>
  <c r="BQ63" i="18" s="1"/>
  <c r="BF63" i="18"/>
  <c r="BG217" i="18"/>
  <c r="BN217" i="18" s="1"/>
  <c r="BQ217" i="18" s="1"/>
  <c r="BF217" i="18"/>
  <c r="BF256" i="18"/>
  <c r="BG256" i="18"/>
  <c r="BN256" i="18" s="1"/>
  <c r="BQ256" i="18" s="1"/>
  <c r="BF201" i="18"/>
  <c r="BG201" i="18"/>
  <c r="BN201" i="18" s="1"/>
  <c r="BQ201" i="18" s="1"/>
  <c r="BF125" i="18"/>
  <c r="BG125" i="18"/>
  <c r="BN125" i="18" s="1"/>
  <c r="BQ125" i="18" s="1"/>
  <c r="BF122" i="18"/>
  <c r="BG122" i="18"/>
  <c r="BN122" i="18" s="1"/>
  <c r="BQ122" i="18" s="1"/>
  <c r="BG142" i="18"/>
  <c r="BN142" i="18" s="1"/>
  <c r="BQ142" i="18" s="1"/>
  <c r="BF142" i="18"/>
  <c r="BG187" i="18"/>
  <c r="BN187" i="18" s="1"/>
  <c r="BQ187" i="18" s="1"/>
  <c r="BF187" i="18"/>
  <c r="BG26" i="18"/>
  <c r="BN26" i="18" s="1"/>
  <c r="BQ26" i="18" s="1"/>
  <c r="BF26" i="18"/>
  <c r="BF73" i="18"/>
  <c r="BG73" i="18"/>
  <c r="BN73" i="18" s="1"/>
  <c r="BQ73" i="18" s="1"/>
  <c r="BG186" i="18"/>
  <c r="BN186" i="18" s="1"/>
  <c r="BQ186" i="18" s="1"/>
  <c r="BF186" i="18"/>
  <c r="BF259" i="18"/>
  <c r="BG259" i="18"/>
  <c r="BN259" i="18" s="1"/>
  <c r="BQ259" i="18" s="1"/>
  <c r="BG271" i="18"/>
  <c r="BN271" i="18" s="1"/>
  <c r="BQ271" i="18" s="1"/>
  <c r="BF271" i="18"/>
  <c r="BG66" i="18"/>
  <c r="BN66" i="18" s="1"/>
  <c r="BQ66" i="18" s="1"/>
  <c r="BF66" i="18"/>
  <c r="BG9" i="18"/>
  <c r="BN9" i="18" s="1"/>
  <c r="BQ9" i="18" s="1"/>
  <c r="BF9" i="18"/>
  <c r="BG238" i="18"/>
  <c r="BN238" i="18" s="1"/>
  <c r="BQ238" i="18" s="1"/>
  <c r="BF238" i="18"/>
  <c r="BF212" i="18"/>
  <c r="BG212" i="18"/>
  <c r="BN212" i="18" s="1"/>
  <c r="BQ212" i="18" s="1"/>
  <c r="BG252" i="18"/>
  <c r="BN252" i="18" s="1"/>
  <c r="BQ252" i="18" s="1"/>
  <c r="BF252" i="18"/>
  <c r="BF178" i="18"/>
  <c r="BG178" i="18"/>
  <c r="BN178" i="18" s="1"/>
  <c r="BQ178" i="18" s="1"/>
  <c r="BF236" i="18"/>
  <c r="BG236" i="18"/>
  <c r="BN236" i="18" s="1"/>
  <c r="BQ236" i="18" s="1"/>
  <c r="BF253" i="18"/>
  <c r="BG253" i="18"/>
  <c r="BN253" i="18" s="1"/>
  <c r="BQ253" i="18" s="1"/>
  <c r="BG226" i="18"/>
  <c r="BN226" i="18" s="1"/>
  <c r="BQ226" i="18" s="1"/>
  <c r="BF226" i="18"/>
  <c r="BG35" i="18"/>
  <c r="BN35" i="18" s="1"/>
  <c r="BQ35" i="18" s="1"/>
  <c r="BF35" i="18"/>
  <c r="BG62" i="18"/>
  <c r="BN62" i="18" s="1"/>
  <c r="BQ62" i="18" s="1"/>
  <c r="BF62" i="18"/>
  <c r="BG126" i="18"/>
  <c r="BN126" i="18" s="1"/>
  <c r="BQ126" i="18" s="1"/>
  <c r="BF126" i="18"/>
  <c r="BG264" i="18"/>
  <c r="BN264" i="18" s="1"/>
  <c r="BQ264" i="18" s="1"/>
  <c r="BF264" i="18"/>
  <c r="BF57" i="18"/>
  <c r="BG57" i="18"/>
  <c r="BN57" i="18" s="1"/>
  <c r="BQ57" i="18" s="1"/>
  <c r="BG41" i="18"/>
  <c r="BN41" i="18" s="1"/>
  <c r="BQ41" i="18" s="1"/>
  <c r="BF41" i="18"/>
  <c r="BG244" i="18"/>
  <c r="BN244" i="18" s="1"/>
  <c r="BQ244" i="18" s="1"/>
  <c r="BF244" i="18"/>
  <c r="BF59" i="18"/>
  <c r="BG59" i="18"/>
  <c r="BN59" i="18" s="1"/>
  <c r="BQ59" i="18" s="1"/>
  <c r="BG127" i="18"/>
  <c r="BN127" i="18" s="1"/>
  <c r="BQ127" i="18" s="1"/>
  <c r="BF127" i="18"/>
  <c r="BF225" i="18"/>
  <c r="BG225" i="18"/>
  <c r="BN225" i="18" s="1"/>
  <c r="BQ225" i="18" s="1"/>
  <c r="BF210" i="18"/>
  <c r="BG210" i="18"/>
  <c r="BN210" i="18" s="1"/>
  <c r="BQ210" i="18" s="1"/>
  <c r="BF108" i="18"/>
  <c r="BG108" i="18"/>
  <c r="BN108" i="18" s="1"/>
  <c r="BQ108" i="18" s="1"/>
  <c r="BF43" i="18"/>
  <c r="BG43" i="18"/>
  <c r="BN43" i="18" s="1"/>
  <c r="BQ43" i="18" s="1"/>
  <c r="BG58" i="18"/>
  <c r="BN58" i="18" s="1"/>
  <c r="BQ58" i="18" s="1"/>
  <c r="BF58" i="18"/>
  <c r="BG150" i="18"/>
  <c r="BN150" i="18" s="1"/>
  <c r="BQ150" i="18" s="1"/>
  <c r="BF150" i="18"/>
  <c r="BG31" i="18"/>
  <c r="BN31" i="18" s="1"/>
  <c r="BQ31" i="18" s="1"/>
  <c r="BF31" i="18"/>
  <c r="BG249" i="18"/>
  <c r="BN249" i="18" s="1"/>
  <c r="BQ249" i="18" s="1"/>
  <c r="BF249" i="18"/>
  <c r="BF20" i="18"/>
  <c r="BG20" i="18"/>
  <c r="BN20" i="18" s="1"/>
  <c r="BQ20" i="18" s="1"/>
  <c r="BG21" i="18"/>
  <c r="BN21" i="18" s="1"/>
  <c r="BQ21" i="18" s="1"/>
  <c r="BF21" i="18"/>
  <c r="BG257" i="18"/>
  <c r="BN257" i="18" s="1"/>
  <c r="BQ257" i="18" s="1"/>
  <c r="BF257" i="18"/>
  <c r="BF12" i="18"/>
  <c r="BG12" i="18"/>
  <c r="BN12" i="18" s="1"/>
  <c r="BQ12" i="18" s="1"/>
  <c r="BF220" i="18"/>
  <c r="BG220" i="18"/>
  <c r="BN220" i="18" s="1"/>
  <c r="BQ220" i="18" s="1"/>
  <c r="BF214" i="18"/>
  <c r="BG214" i="18"/>
  <c r="BN214" i="18" s="1"/>
  <c r="BQ214" i="18" s="1"/>
  <c r="BG40" i="18"/>
  <c r="BN40" i="18" s="1"/>
  <c r="BQ40" i="18" s="1"/>
  <c r="BF40" i="18"/>
  <c r="BG64" i="18"/>
  <c r="BN64" i="18" s="1"/>
  <c r="BQ64" i="18" s="1"/>
  <c r="BF64" i="18"/>
  <c r="BF110" i="18"/>
  <c r="BG110" i="18"/>
  <c r="BN110" i="18" s="1"/>
  <c r="BQ110" i="18" s="1"/>
  <c r="BF164" i="18"/>
  <c r="BG164" i="18"/>
  <c r="BN164" i="18" s="1"/>
  <c r="BQ164" i="18" s="1"/>
  <c r="BG190" i="18"/>
  <c r="BN190" i="18" s="1"/>
  <c r="BQ190" i="18" s="1"/>
  <c r="BF190" i="18"/>
  <c r="BF254" i="18"/>
  <c r="BG254" i="18"/>
  <c r="BN254" i="18" s="1"/>
  <c r="BQ254" i="18" s="1"/>
  <c r="BG230" i="18"/>
  <c r="BN230" i="18" s="1"/>
  <c r="BQ230" i="18" s="1"/>
  <c r="BF230" i="18"/>
  <c r="BF149" i="18"/>
  <c r="BG149" i="18"/>
  <c r="BN149" i="18" s="1"/>
  <c r="BQ149" i="18" s="1"/>
  <c r="BF240" i="18"/>
  <c r="BG240" i="18"/>
  <c r="BN240" i="18" s="1"/>
  <c r="BQ240" i="18" s="1"/>
  <c r="BG71" i="18"/>
  <c r="BN71" i="18" s="1"/>
  <c r="BQ71" i="18" s="1"/>
  <c r="BF71" i="18"/>
  <c r="BF192" i="18"/>
  <c r="BG192" i="18"/>
  <c r="BN192" i="18" s="1"/>
  <c r="BQ192" i="18" s="1"/>
  <c r="BF133" i="18"/>
  <c r="BG133" i="18"/>
  <c r="BN133" i="18" s="1"/>
  <c r="BQ133" i="18" s="1"/>
  <c r="BF147" i="18"/>
  <c r="BG147" i="18"/>
  <c r="BN147" i="18" s="1"/>
  <c r="BQ147" i="18" s="1"/>
  <c r="BG185" i="18"/>
  <c r="BN185" i="18" s="1"/>
  <c r="BQ185" i="18" s="1"/>
  <c r="BF185" i="18"/>
  <c r="BG261" i="18"/>
  <c r="BN261" i="18" s="1"/>
  <c r="BQ261" i="18" s="1"/>
  <c r="BF261" i="18"/>
  <c r="BG268" i="18"/>
  <c r="BN268" i="18" s="1"/>
  <c r="BQ268" i="18" s="1"/>
  <c r="BF268" i="18"/>
  <c r="BF171" i="18"/>
  <c r="BG171" i="18"/>
  <c r="BN171" i="18" s="1"/>
  <c r="BQ171" i="18" s="1"/>
  <c r="BF13" i="18"/>
  <c r="BG13" i="18"/>
  <c r="BN13" i="18" s="1"/>
  <c r="BQ13" i="18" s="1"/>
  <c r="BF258" i="18"/>
  <c r="BG258" i="18"/>
  <c r="BN258" i="18" s="1"/>
  <c r="BQ258" i="18" s="1"/>
  <c r="BF260" i="18"/>
  <c r="BG260" i="18"/>
  <c r="BN260" i="18" s="1"/>
  <c r="BQ260" i="18" s="1"/>
  <c r="BG213" i="18"/>
  <c r="BN213" i="18" s="1"/>
  <c r="BQ213" i="18" s="1"/>
  <c r="BF213" i="18"/>
  <c r="BG170" i="18"/>
  <c r="BN170" i="18" s="1"/>
  <c r="BQ170" i="18" s="1"/>
  <c r="BF170" i="18"/>
  <c r="BG152" i="18"/>
  <c r="BN152" i="18" s="1"/>
  <c r="BQ152" i="18" s="1"/>
  <c r="BF152" i="18"/>
  <c r="BG137" i="18"/>
  <c r="BN137" i="18" s="1"/>
  <c r="BQ137" i="18" s="1"/>
  <c r="BF137" i="18"/>
  <c r="BF156" i="18"/>
  <c r="BG156" i="18"/>
  <c r="BN156" i="18" s="1"/>
  <c r="BQ156" i="18" s="1"/>
  <c r="BG18" i="18"/>
  <c r="BN18" i="18" s="1"/>
  <c r="BQ18" i="18" s="1"/>
  <c r="BF18" i="18"/>
  <c r="BF165" i="18"/>
  <c r="BG165" i="18"/>
  <c r="BN165" i="18" s="1"/>
  <c r="BQ165" i="18" s="1"/>
  <c r="BG184" i="18"/>
  <c r="BN184" i="18" s="1"/>
  <c r="BQ184" i="18" s="1"/>
  <c r="BF184" i="18"/>
  <c r="BG176" i="18"/>
  <c r="BN176" i="18" s="1"/>
  <c r="BQ176" i="18" s="1"/>
  <c r="BF176" i="18"/>
  <c r="BF22" i="18"/>
  <c r="BG22" i="18"/>
  <c r="BN22" i="18" s="1"/>
  <c r="BQ22" i="18" s="1"/>
  <c r="BG118" i="18"/>
  <c r="BN118" i="18" s="1"/>
  <c r="BQ118" i="18" s="1"/>
  <c r="BF118" i="18"/>
  <c r="BG14" i="18"/>
  <c r="BN14" i="18" s="1"/>
  <c r="BQ14" i="18" s="1"/>
  <c r="BF14" i="18"/>
  <c r="BF265" i="18"/>
  <c r="BG265" i="18"/>
  <c r="BN265" i="18" s="1"/>
  <c r="BQ265" i="18" s="1"/>
  <c r="BF54" i="18"/>
  <c r="BG54" i="18"/>
  <c r="BN54" i="18" s="1"/>
  <c r="BQ54" i="18" s="1"/>
  <c r="BG262" i="18"/>
  <c r="BN262" i="18" s="1"/>
  <c r="BQ262" i="18" s="1"/>
  <c r="BF262" i="18"/>
  <c r="BG115" i="18"/>
  <c r="BN115" i="18" s="1"/>
  <c r="BQ115" i="18" s="1"/>
  <c r="BF115" i="18"/>
  <c r="BF33" i="18"/>
  <c r="BG33" i="18"/>
  <c r="BN33" i="18" s="1"/>
  <c r="BQ33" i="18" s="1"/>
  <c r="BF167" i="18"/>
  <c r="BG167" i="18"/>
  <c r="BN167" i="18" s="1"/>
  <c r="BQ167" i="18" s="1"/>
  <c r="BF129" i="18"/>
  <c r="BG129" i="18"/>
  <c r="BN129" i="18" s="1"/>
  <c r="BQ129" i="18" s="1"/>
  <c r="BG179" i="18"/>
  <c r="BN179" i="18" s="1"/>
  <c r="BQ179" i="18" s="1"/>
  <c r="BF179" i="18"/>
  <c r="BG120" i="18"/>
  <c r="BN120" i="18" s="1"/>
  <c r="BQ120" i="18" s="1"/>
  <c r="BF120" i="18"/>
  <c r="BF47" i="18"/>
  <c r="BG47" i="18"/>
  <c r="BN47" i="18" s="1"/>
  <c r="BQ47" i="18" s="1"/>
  <c r="BG140" i="18"/>
  <c r="BN140" i="18" s="1"/>
  <c r="BQ140" i="18" s="1"/>
  <c r="BF140" i="18"/>
  <c r="BF163" i="18"/>
  <c r="BG163" i="18"/>
  <c r="BN163" i="18" s="1"/>
  <c r="BQ163" i="18" s="1"/>
  <c r="BF219" i="18"/>
  <c r="BG219" i="18"/>
  <c r="BN219" i="18" s="1"/>
  <c r="BQ219" i="18" s="1"/>
  <c r="BG195" i="18"/>
  <c r="BN195" i="18" s="1"/>
  <c r="BQ195" i="18" s="1"/>
  <c r="BF195" i="18"/>
  <c r="BG42" i="18"/>
  <c r="BN42" i="18" s="1"/>
  <c r="BQ42" i="18" s="1"/>
  <c r="BF42" i="18"/>
  <c r="BG32" i="18"/>
  <c r="BN32" i="18" s="1"/>
  <c r="BQ32" i="18" s="1"/>
  <c r="BF32" i="18"/>
  <c r="BG38" i="18"/>
  <c r="BN38" i="18" s="1"/>
  <c r="BQ38" i="18" s="1"/>
  <c r="BF38" i="18"/>
  <c r="BG28" i="18"/>
  <c r="BN28" i="18" s="1"/>
  <c r="BQ28" i="18" s="1"/>
  <c r="BF28" i="18"/>
  <c r="BF123" i="18"/>
  <c r="BG123" i="18"/>
  <c r="BN123" i="18" s="1"/>
  <c r="BQ123" i="18" s="1"/>
  <c r="BF136" i="18"/>
  <c r="BG136" i="18"/>
  <c r="BN136" i="18" s="1"/>
  <c r="BQ136" i="18" s="1"/>
  <c r="BG25" i="18"/>
  <c r="BN25" i="18" s="1"/>
  <c r="BQ25" i="18" s="1"/>
  <c r="BF25" i="18"/>
  <c r="BF263" i="18"/>
  <c r="BG263" i="18"/>
  <c r="BN263" i="18" s="1"/>
  <c r="BQ263" i="18" s="1"/>
  <c r="BF205" i="18"/>
  <c r="BG205" i="18"/>
  <c r="BN205" i="18" s="1"/>
  <c r="BQ205" i="18" s="1"/>
  <c r="BF8" i="18"/>
  <c r="BG8" i="18"/>
  <c r="BN8" i="18" s="1"/>
  <c r="BQ8" i="18" s="1"/>
  <c r="BG168" i="18"/>
  <c r="BN168" i="18" s="1"/>
  <c r="BQ168" i="18" s="1"/>
  <c r="BF168" i="18"/>
  <c r="BG52" i="18"/>
  <c r="BN52" i="18" s="1"/>
  <c r="BQ52" i="18" s="1"/>
  <c r="BF52" i="18"/>
  <c r="BF209" i="18"/>
  <c r="BG209" i="18"/>
  <c r="BN209" i="18" s="1"/>
  <c r="BQ209" i="18" s="1"/>
  <c r="BG11" i="18"/>
  <c r="BN11" i="18" s="1"/>
  <c r="BQ11" i="18" s="1"/>
  <c r="BF11" i="18"/>
  <c r="BG19" i="18"/>
  <c r="BN19" i="18" s="1"/>
  <c r="BQ19" i="18" s="1"/>
  <c r="BF19" i="18"/>
  <c r="BG130" i="18"/>
  <c r="BN130" i="18" s="1"/>
  <c r="BQ130" i="18" s="1"/>
  <c r="BF130" i="18"/>
  <c r="BF166" i="18"/>
  <c r="BG166" i="18"/>
  <c r="BN166" i="18" s="1"/>
  <c r="BQ166" i="18" s="1"/>
  <c r="BG16" i="18"/>
  <c r="BN16" i="18" s="1"/>
  <c r="BQ16" i="18" s="1"/>
  <c r="BF16" i="18"/>
  <c r="BG270" i="18"/>
  <c r="BN270" i="18" s="1"/>
  <c r="BQ270" i="18" s="1"/>
  <c r="BF270" i="18"/>
  <c r="BG269" i="18"/>
  <c r="BN269" i="18" s="1"/>
  <c r="BQ269" i="18" s="1"/>
  <c r="BF269" i="18"/>
  <c r="BG235" i="18"/>
  <c r="BN235" i="18" s="1"/>
  <c r="BQ235" i="18" s="1"/>
  <c r="BF235" i="18"/>
  <c r="BF51" i="18"/>
  <c r="BG51" i="18"/>
  <c r="BN51" i="18" s="1"/>
  <c r="BQ51" i="18" s="1"/>
  <c r="BG146" i="18"/>
  <c r="BN146" i="18" s="1"/>
  <c r="BQ146" i="18" s="1"/>
  <c r="BF146" i="18"/>
  <c r="BF65" i="18"/>
  <c r="BG65" i="18"/>
  <c r="BN65" i="18" s="1"/>
  <c r="BQ65" i="18" s="1"/>
  <c r="BG218" i="18"/>
  <c r="BN218" i="18" s="1"/>
  <c r="BQ218" i="18" s="1"/>
  <c r="BF218" i="18"/>
  <c r="BF29" i="18"/>
  <c r="BG29" i="18"/>
  <c r="BN29" i="18" s="1"/>
  <c r="BQ29" i="18" s="1"/>
  <c r="BG138" i="18"/>
  <c r="BN138" i="18" s="1"/>
  <c r="BQ138" i="18" s="1"/>
  <c r="BF138" i="18"/>
  <c r="BF15" i="18"/>
  <c r="BG15" i="18"/>
  <c r="BN15" i="18" s="1"/>
  <c r="BQ15" i="18" s="1"/>
  <c r="BF114" i="18"/>
  <c r="BG114" i="18"/>
  <c r="BN114" i="18" s="1"/>
  <c r="BQ114" i="18" s="1"/>
  <c r="BG172" i="18"/>
  <c r="BN172" i="18" s="1"/>
  <c r="BQ172" i="18" s="1"/>
  <c r="BF172" i="18"/>
  <c r="BG221" i="18"/>
  <c r="BN221" i="18" s="1"/>
  <c r="BQ221" i="18" s="1"/>
  <c r="BF221" i="18"/>
  <c r="BF182" i="18"/>
  <c r="BG182" i="18"/>
  <c r="BN182" i="18" s="1"/>
  <c r="BQ182" i="18" s="1"/>
  <c r="BG55" i="18"/>
  <c r="BN55" i="18" s="1"/>
  <c r="BQ55" i="18" s="1"/>
  <c r="BF55" i="18"/>
  <c r="BG72" i="18"/>
  <c r="BN72" i="18" s="1"/>
  <c r="BQ72" i="18" s="1"/>
  <c r="BF72" i="18"/>
  <c r="BF145" i="18"/>
  <c r="BG145" i="18"/>
  <c r="BN145" i="18" s="1"/>
  <c r="BQ145" i="18" s="1"/>
  <c r="BF266" i="18"/>
  <c r="BG266" i="18"/>
  <c r="BN266" i="18" s="1"/>
  <c r="BQ266" i="18" s="1"/>
  <c r="BG69" i="18"/>
  <c r="BN69" i="18" s="1"/>
  <c r="BQ69" i="18" s="1"/>
  <c r="BF69" i="18"/>
  <c r="BF267" i="18"/>
  <c r="BG267" i="18"/>
  <c r="BN267" i="18" s="1"/>
  <c r="BQ267" i="18" s="1"/>
  <c r="BF109" i="18"/>
  <c r="BG109" i="18"/>
  <c r="BN109" i="18" s="1"/>
  <c r="BQ109" i="18" s="1"/>
  <c r="BF180" i="18"/>
  <c r="BG180" i="18"/>
  <c r="BN180" i="18" s="1"/>
  <c r="BQ180" i="18" s="1"/>
  <c r="BG158" i="18"/>
  <c r="BN158" i="18" s="1"/>
  <c r="BQ158" i="18" s="1"/>
  <c r="BF158" i="18"/>
  <c r="BF148" i="18"/>
  <c r="BG148" i="18"/>
  <c r="BN148" i="18" s="1"/>
  <c r="BQ148" i="18" s="1"/>
  <c r="BG196" i="18"/>
  <c r="BN196" i="18" s="1"/>
  <c r="BQ196" i="18" s="1"/>
  <c r="BF196" i="18"/>
  <c r="BF202" i="18"/>
  <c r="BG202" i="18"/>
  <c r="BN202" i="18" s="1"/>
  <c r="BQ202" i="18" s="1"/>
  <c r="BG189" i="18"/>
  <c r="BN189" i="18" s="1"/>
  <c r="BQ189" i="18" s="1"/>
  <c r="BF189" i="18"/>
  <c r="BF144" i="18"/>
  <c r="BG144" i="18"/>
  <c r="BN144" i="18" s="1"/>
  <c r="BQ144" i="18" s="1"/>
  <c r="BF160" i="18"/>
  <c r="BG160" i="18"/>
  <c r="BN160" i="18" s="1"/>
  <c r="BQ160" i="18" s="1"/>
  <c r="BF245" i="18"/>
  <c r="BG245" i="18"/>
  <c r="BN245" i="18" s="1"/>
  <c r="BQ245" i="18" s="1"/>
  <c r="BG232" i="18"/>
  <c r="BN232" i="18" s="1"/>
  <c r="BQ232" i="18" s="1"/>
  <c r="BF232" i="18"/>
  <c r="BF208" i="18"/>
  <c r="BG208" i="18"/>
  <c r="BN208" i="18" s="1"/>
  <c r="BQ208" i="18" s="1"/>
  <c r="BF151" i="18"/>
  <c r="BG151" i="18"/>
  <c r="BN151" i="18" s="1"/>
  <c r="BQ151" i="18" s="1"/>
  <c r="BF154" i="18"/>
  <c r="BG154" i="18"/>
  <c r="BN154" i="18" s="1"/>
  <c r="BQ154" i="18" s="1"/>
  <c r="BG157" i="18"/>
  <c r="BN157" i="18" s="1"/>
  <c r="BQ157" i="18" s="1"/>
  <c r="BF157" i="18"/>
  <c r="BG117" i="18"/>
  <c r="BN117" i="18" s="1"/>
  <c r="BQ117" i="18" s="1"/>
  <c r="BF117" i="18"/>
  <c r="BF30" i="18"/>
  <c r="BG30" i="18"/>
  <c r="BN30" i="18" s="1"/>
  <c r="BQ30" i="18" s="1"/>
  <c r="BF224" i="18"/>
  <c r="BG224" i="18"/>
  <c r="BN224" i="18" s="1"/>
  <c r="BQ224" i="18" s="1"/>
  <c r="BF207" i="18"/>
  <c r="BG207" i="18"/>
  <c r="BN207" i="18" s="1"/>
  <c r="BQ207" i="18" s="1"/>
  <c r="BG183" i="18"/>
  <c r="BN183" i="18" s="1"/>
  <c r="BQ183" i="18" s="1"/>
  <c r="BF183" i="18"/>
  <c r="BF107" i="18"/>
  <c r="BG107" i="18"/>
  <c r="BN107" i="18" s="1"/>
  <c r="BQ107" i="18" s="1"/>
  <c r="BF10" i="18"/>
  <c r="BG10" i="18"/>
  <c r="BN10" i="18" s="1"/>
  <c r="BQ10" i="18" s="1"/>
  <c r="BF159" i="18"/>
  <c r="BG159" i="18"/>
  <c r="BN159" i="18" s="1"/>
  <c r="BQ159" i="18" s="1"/>
  <c r="BF53" i="18"/>
  <c r="BG53" i="18"/>
  <c r="BN53" i="18" s="1"/>
  <c r="BQ53" i="18" s="1"/>
  <c r="BF231" i="18"/>
  <c r="BG231" i="18"/>
  <c r="BN231" i="18" s="1"/>
  <c r="BQ231" i="18" s="1"/>
  <c r="BG17" i="18"/>
  <c r="BN17" i="18" s="1"/>
  <c r="BQ17" i="18" s="1"/>
  <c r="BF17" i="18"/>
  <c r="BF34" i="18"/>
  <c r="BG34" i="18"/>
  <c r="BN34" i="18" s="1"/>
  <c r="BQ34" i="18" s="1"/>
  <c r="BG228" i="18"/>
  <c r="BN228" i="18" s="1"/>
  <c r="BQ228" i="18" s="1"/>
  <c r="BF228" i="18"/>
  <c r="BG251" i="18"/>
  <c r="BN251" i="18" s="1"/>
  <c r="BQ251" i="18" s="1"/>
  <c r="BF251" i="18"/>
  <c r="BG200" i="18"/>
  <c r="BN200" i="18" s="1"/>
  <c r="BQ200" i="18" s="1"/>
  <c r="BF200" i="18"/>
  <c r="BF39" i="18"/>
  <c r="BG39" i="18"/>
  <c r="BN39" i="18" s="1"/>
  <c r="BQ39" i="18" s="1"/>
  <c r="BG44" i="18"/>
  <c r="BN44" i="18" s="1"/>
  <c r="BQ44" i="18" s="1"/>
  <c r="BF44" i="18"/>
  <c r="BF191" i="18"/>
  <c r="BG191" i="18"/>
  <c r="BN191" i="18" s="1"/>
  <c r="BQ191" i="18" s="1"/>
  <c r="BG119" i="18"/>
  <c r="BN119" i="18" s="1"/>
  <c r="BQ119" i="18" s="1"/>
  <c r="BF119" i="18"/>
  <c r="BG211" i="18"/>
  <c r="BN211" i="18" s="1"/>
  <c r="BQ211" i="18" s="1"/>
  <c r="BF211" i="18"/>
  <c r="BF60" i="18"/>
  <c r="BG60" i="18"/>
  <c r="BN60" i="18" s="1"/>
  <c r="BQ60" i="18" s="1"/>
  <c r="BF173" i="18"/>
  <c r="BG173" i="18"/>
  <c r="BN173" i="18" s="1"/>
  <c r="BQ173" i="18" s="1"/>
  <c r="BF206" i="18"/>
  <c r="BG206" i="18"/>
  <c r="BN206" i="18" s="1"/>
  <c r="BQ206" i="18" s="1"/>
  <c r="BF37" i="18"/>
  <c r="BG37" i="18"/>
  <c r="BN37" i="18" s="1"/>
  <c r="BQ37" i="18" s="1"/>
  <c r="BG222" i="18"/>
  <c r="BN222" i="18" s="1"/>
  <c r="BQ222" i="18" s="1"/>
  <c r="BF222" i="18"/>
  <c r="BF203" i="18"/>
  <c r="BG203" i="18"/>
  <c r="BN203" i="18" s="1"/>
  <c r="BQ203" i="18" s="1"/>
  <c r="BG155" i="18"/>
  <c r="BN155" i="18" s="1"/>
  <c r="BQ155" i="18" s="1"/>
  <c r="BF155" i="18"/>
  <c r="AC303" i="18"/>
  <c r="AC304" i="18" s="1"/>
  <c r="AE299" i="18"/>
  <c r="AE300" i="18" s="1"/>
  <c r="AD301" i="18"/>
  <c r="AD302" i="18" s="1"/>
  <c r="F361" i="31"/>
  <c r="E361" i="31"/>
  <c r="D361" i="31"/>
  <c r="G361" i="31"/>
  <c r="A363" i="31"/>
  <c r="H362" i="31"/>
  <c r="B362" i="31"/>
  <c r="C362" i="31" s="1"/>
  <c r="A366" i="32"/>
  <c r="B365" i="32"/>
  <c r="C365" i="32" s="1"/>
  <c r="H365" i="32"/>
  <c r="B362" i="33"/>
  <c r="C362" i="33" s="1"/>
  <c r="A363" i="33"/>
  <c r="H362" i="33"/>
  <c r="G364" i="32"/>
  <c r="F364" i="32"/>
  <c r="E364" i="32"/>
  <c r="D364" i="32"/>
  <c r="D361" i="33"/>
  <c r="F361" i="33"/>
  <c r="G361" i="33"/>
  <c r="E361" i="33"/>
  <c r="Z306" i="18"/>
  <c r="AA306" i="18" s="1"/>
  <c r="AB306" i="18" s="1"/>
  <c r="F304" i="7"/>
  <c r="G304" i="7"/>
  <c r="E304" i="7"/>
  <c r="D304" i="7"/>
  <c r="B304" i="19"/>
  <c r="C304" i="19" s="1"/>
  <c r="A305" i="19"/>
  <c r="A305" i="26"/>
  <c r="B304" i="26"/>
  <c r="C304" i="26" s="1"/>
  <c r="F303" i="19"/>
  <c r="G303" i="19"/>
  <c r="G304" i="16"/>
  <c r="F304" i="16"/>
  <c r="G305" i="27"/>
  <c r="F305" i="27"/>
  <c r="B305" i="29"/>
  <c r="C305" i="29" s="1"/>
  <c r="A306" i="29"/>
  <c r="F305" i="28"/>
  <c r="G305" i="28"/>
  <c r="G304" i="14"/>
  <c r="F304" i="14"/>
  <c r="B306" i="27"/>
  <c r="C306" i="27" s="1"/>
  <c r="A307" i="27"/>
  <c r="F304" i="29"/>
  <c r="G304" i="29"/>
  <c r="A306" i="24"/>
  <c r="B305" i="24"/>
  <c r="C305" i="24" s="1"/>
  <c r="F304" i="15"/>
  <c r="G304" i="15"/>
  <c r="A306" i="14"/>
  <c r="B305" i="14"/>
  <c r="C305" i="14" s="1"/>
  <c r="G303" i="26"/>
  <c r="F303" i="26"/>
  <c r="A306" i="16"/>
  <c r="B305" i="16"/>
  <c r="C305" i="16" s="1"/>
  <c r="F304" i="24"/>
  <c r="G304" i="24"/>
  <c r="B305" i="15"/>
  <c r="C305" i="15" s="1"/>
  <c r="A306" i="15"/>
  <c r="B305" i="7"/>
  <c r="C305" i="7" s="1"/>
  <c r="A306" i="7"/>
  <c r="H306" i="7" s="1"/>
  <c r="A307" i="28"/>
  <c r="B306" i="28"/>
  <c r="C306" i="28" s="1"/>
  <c r="AJ306" i="18"/>
  <c r="BM306" i="18" s="1"/>
  <c r="AK305" i="18"/>
  <c r="S308" i="18"/>
  <c r="T308" i="18" s="1"/>
  <c r="R309" i="18"/>
  <c r="W309" i="18" s="1"/>
  <c r="U308" i="18"/>
  <c r="A310" i="18"/>
  <c r="B309" i="18"/>
  <c r="C309" i="18"/>
  <c r="X308" i="18"/>
  <c r="Y308" i="18" s="1"/>
  <c r="E185" i="15"/>
  <c r="H185" i="15" s="1"/>
  <c r="E181" i="15"/>
  <c r="H181" i="15" s="1"/>
  <c r="E187" i="15"/>
  <c r="H187" i="15" s="1"/>
  <c r="E180" i="15"/>
  <c r="H180" i="15" s="1"/>
  <c r="D202" i="15"/>
  <c r="E184" i="15"/>
  <c r="H184" i="15" s="1"/>
  <c r="E189" i="15"/>
  <c r="H189" i="15" s="1"/>
  <c r="E186" i="15"/>
  <c r="H186" i="15" s="1"/>
  <c r="E190" i="15"/>
  <c r="H190" i="15" s="1"/>
  <c r="D195" i="15"/>
  <c r="D201" i="15"/>
  <c r="D199" i="15"/>
  <c r="E183" i="15"/>
  <c r="H183" i="15" s="1"/>
  <c r="D194" i="15"/>
  <c r="E188" i="15"/>
  <c r="H188" i="15" s="1"/>
  <c r="E179" i="15"/>
  <c r="H179" i="15" s="1"/>
  <c r="D198" i="15"/>
  <c r="D191" i="15"/>
  <c r="D197" i="15"/>
  <c r="D192" i="15"/>
  <c r="D193" i="15"/>
  <c r="D196" i="15"/>
  <c r="D200" i="15"/>
  <c r="E182" i="15"/>
  <c r="H182" i="15" s="1"/>
  <c r="N22" i="15"/>
  <c r="N23" i="15" s="1"/>
  <c r="N24" i="15" s="1"/>
  <c r="AF299" i="18" l="1"/>
  <c r="AG299" i="18" s="1"/>
  <c r="AH299" i="18" s="1"/>
  <c r="AE301" i="18"/>
  <c r="AE302" i="18" s="1"/>
  <c r="AE303" i="18" s="1"/>
  <c r="AD303" i="18"/>
  <c r="AC305" i="18"/>
  <c r="A364" i="31"/>
  <c r="H363" i="31"/>
  <c r="B363" i="31"/>
  <c r="C363" i="31" s="1"/>
  <c r="B363" i="33"/>
  <c r="C363" i="33" s="1"/>
  <c r="A364" i="33"/>
  <c r="H363" i="33"/>
  <c r="D362" i="33"/>
  <c r="G362" i="33"/>
  <c r="F362" i="33"/>
  <c r="E362" i="33"/>
  <c r="A367" i="32"/>
  <c r="H366" i="32"/>
  <c r="B366" i="32"/>
  <c r="C366" i="32" s="1"/>
  <c r="F362" i="31"/>
  <c r="E362" i="31"/>
  <c r="D362" i="31"/>
  <c r="G362" i="31"/>
  <c r="G365" i="32"/>
  <c r="F365" i="32"/>
  <c r="D365" i="32"/>
  <c r="E365" i="32"/>
  <c r="Z307" i="18"/>
  <c r="AA307" i="18" s="1"/>
  <c r="G305" i="7"/>
  <c r="E305" i="7"/>
  <c r="F305" i="7"/>
  <c r="D305" i="7"/>
  <c r="F305" i="24"/>
  <c r="G305" i="24"/>
  <c r="B307" i="27"/>
  <c r="C307" i="27" s="1"/>
  <c r="A308" i="27"/>
  <c r="B306" i="15"/>
  <c r="C306" i="15" s="1"/>
  <c r="A307" i="15"/>
  <c r="G305" i="14"/>
  <c r="F305" i="14"/>
  <c r="A307" i="24"/>
  <c r="B306" i="24"/>
  <c r="C306" i="24" s="1"/>
  <c r="F306" i="27"/>
  <c r="G306" i="27"/>
  <c r="G304" i="26"/>
  <c r="F304" i="26"/>
  <c r="G305" i="15"/>
  <c r="F305" i="15"/>
  <c r="B306" i="14"/>
  <c r="C306" i="14" s="1"/>
  <c r="A307" i="14"/>
  <c r="A306" i="26"/>
  <c r="B305" i="26"/>
  <c r="C305" i="26" s="1"/>
  <c r="B305" i="19"/>
  <c r="C305" i="19" s="1"/>
  <c r="A306" i="19"/>
  <c r="A308" i="28"/>
  <c r="B307" i="28"/>
  <c r="C307" i="28" s="1"/>
  <c r="F304" i="19"/>
  <c r="G304" i="19"/>
  <c r="F306" i="28"/>
  <c r="G306" i="28"/>
  <c r="B306" i="7"/>
  <c r="C306" i="7" s="1"/>
  <c r="A307" i="7"/>
  <c r="H307" i="7" s="1"/>
  <c r="F305" i="16"/>
  <c r="G305" i="16"/>
  <c r="A307" i="16"/>
  <c r="B306" i="16"/>
  <c r="C306" i="16" s="1"/>
  <c r="B306" i="29"/>
  <c r="C306" i="29" s="1"/>
  <c r="A307" i="29"/>
  <c r="G305" i="29"/>
  <c r="F305" i="29"/>
  <c r="S309" i="18"/>
  <c r="T309" i="18" s="1"/>
  <c r="U309" i="18"/>
  <c r="R310" i="18"/>
  <c r="W310" i="18" s="1"/>
  <c r="A311" i="18"/>
  <c r="B310" i="18"/>
  <c r="C310" i="18"/>
  <c r="AK306" i="18"/>
  <c r="AJ307" i="18"/>
  <c r="BM307" i="18" s="1"/>
  <c r="X309" i="18"/>
  <c r="Y309" i="18" s="1"/>
  <c r="E195" i="15"/>
  <c r="H195" i="15" s="1"/>
  <c r="E191" i="15"/>
  <c r="H191" i="15" s="1"/>
  <c r="E196" i="15"/>
  <c r="H196" i="15" s="1"/>
  <c r="E200" i="15"/>
  <c r="H200" i="15" s="1"/>
  <c r="E201" i="15"/>
  <c r="H201" i="15" s="1"/>
  <c r="E192" i="15"/>
  <c r="H192" i="15" s="1"/>
  <c r="D206" i="15"/>
  <c r="D210" i="15"/>
  <c r="E198" i="15"/>
  <c r="H198" i="15" s="1"/>
  <c r="D212" i="15"/>
  <c r="D208" i="15"/>
  <c r="E193" i="15"/>
  <c r="H193" i="15" s="1"/>
  <c r="D213" i="15"/>
  <c r="D209" i="15"/>
  <c r="D207" i="15"/>
  <c r="E199" i="15"/>
  <c r="H199" i="15" s="1"/>
  <c r="D214" i="15"/>
  <c r="E197" i="15"/>
  <c r="H197" i="15" s="1"/>
  <c r="D203" i="15"/>
  <c r="D204" i="15"/>
  <c r="D205" i="15"/>
  <c r="E194" i="15"/>
  <c r="H194" i="15" s="1"/>
  <c r="E202" i="15"/>
  <c r="H202" i="15" s="1"/>
  <c r="D211" i="15"/>
  <c r="AF300" i="18" l="1"/>
  <c r="AG300" i="18" s="1"/>
  <c r="AH300" i="18" s="1"/>
  <c r="AC306" i="18"/>
  <c r="AD304" i="18"/>
  <c r="D363" i="33"/>
  <c r="G363" i="33"/>
  <c r="F363" i="33"/>
  <c r="E363" i="33"/>
  <c r="A368" i="32"/>
  <c r="H367" i="32"/>
  <c r="B367" i="32"/>
  <c r="C367" i="32" s="1"/>
  <c r="F363" i="31"/>
  <c r="E363" i="31"/>
  <c r="D363" i="31"/>
  <c r="G363" i="31"/>
  <c r="G366" i="32"/>
  <c r="F366" i="32"/>
  <c r="E366" i="32"/>
  <c r="D366" i="32"/>
  <c r="B364" i="33"/>
  <c r="C364" i="33" s="1"/>
  <c r="A365" i="33"/>
  <c r="H364" i="33"/>
  <c r="A365" i="31"/>
  <c r="H364" i="31"/>
  <c r="B364" i="31"/>
  <c r="C364" i="31" s="1"/>
  <c r="Z308" i="18"/>
  <c r="AA308" i="18" s="1"/>
  <c r="AB307" i="18"/>
  <c r="F306" i="7"/>
  <c r="D306" i="7"/>
  <c r="E306" i="7"/>
  <c r="G306" i="7"/>
  <c r="B307" i="29"/>
  <c r="C307" i="29" s="1"/>
  <c r="A308" i="29"/>
  <c r="B307" i="14"/>
  <c r="C307" i="14" s="1"/>
  <c r="A308" i="14"/>
  <c r="A309" i="27"/>
  <c r="B308" i="27"/>
  <c r="C308" i="27" s="1"/>
  <c r="G305" i="26"/>
  <c r="F305" i="26"/>
  <c r="B307" i="15"/>
  <c r="C307" i="15" s="1"/>
  <c r="A308" i="15"/>
  <c r="F306" i="29"/>
  <c r="G306" i="29"/>
  <c r="A308" i="7"/>
  <c r="H308" i="7" s="1"/>
  <c r="B307" i="7"/>
  <c r="C307" i="7" s="1"/>
  <c r="F306" i="14"/>
  <c r="G306" i="14"/>
  <c r="F307" i="27"/>
  <c r="G307" i="27"/>
  <c r="G306" i="16"/>
  <c r="F306" i="16"/>
  <c r="G307" i="28"/>
  <c r="F307" i="28"/>
  <c r="G306" i="24"/>
  <c r="F306" i="24"/>
  <c r="A308" i="16"/>
  <c r="B307" i="16"/>
  <c r="C307" i="16" s="1"/>
  <c r="B308" i="28"/>
  <c r="C308" i="28" s="1"/>
  <c r="A309" i="28"/>
  <c r="B307" i="24"/>
  <c r="C307" i="24" s="1"/>
  <c r="A308" i="24"/>
  <c r="F305" i="19"/>
  <c r="G305" i="19"/>
  <c r="A307" i="26"/>
  <c r="B306" i="26"/>
  <c r="C306" i="26" s="1"/>
  <c r="F306" i="15"/>
  <c r="G306" i="15"/>
  <c r="B306" i="19"/>
  <c r="C306" i="19" s="1"/>
  <c r="A307" i="19"/>
  <c r="AJ308" i="18"/>
  <c r="BM308" i="18" s="1"/>
  <c r="AK307" i="18"/>
  <c r="A312" i="18"/>
  <c r="B311" i="18"/>
  <c r="C311" i="18"/>
  <c r="U310" i="18"/>
  <c r="S310" i="18"/>
  <c r="T310" i="18" s="1"/>
  <c r="R311" i="18"/>
  <c r="X310" i="18"/>
  <c r="Y310" i="18" s="1"/>
  <c r="E208" i="15"/>
  <c r="H208" i="15" s="1"/>
  <c r="E205" i="15"/>
  <c r="H205" i="15" s="1"/>
  <c r="E214" i="15"/>
  <c r="H214" i="15" s="1"/>
  <c r="E206" i="15"/>
  <c r="H206" i="15" s="1"/>
  <c r="D221" i="15"/>
  <c r="E207" i="15"/>
  <c r="H207" i="15" s="1"/>
  <c r="E211" i="15"/>
  <c r="H211" i="15" s="1"/>
  <c r="E209" i="15"/>
  <c r="H209" i="15" s="1"/>
  <c r="D220" i="15"/>
  <c r="E204" i="15"/>
  <c r="H204" i="15" s="1"/>
  <c r="E213" i="15"/>
  <c r="H213" i="15" s="1"/>
  <c r="D217" i="15"/>
  <c r="E212" i="15"/>
  <c r="H212" i="15" s="1"/>
  <c r="D216" i="15"/>
  <c r="E210" i="15"/>
  <c r="H210" i="15" s="1"/>
  <c r="D218" i="15"/>
  <c r="D215" i="15"/>
  <c r="D223" i="15"/>
  <c r="D222" i="15"/>
  <c r="D219" i="15"/>
  <c r="E203" i="15"/>
  <c r="H203" i="15" s="1"/>
  <c r="D225" i="15"/>
  <c r="D226" i="15"/>
  <c r="D224" i="15"/>
  <c r="AC307" i="18" l="1"/>
  <c r="AF301" i="18"/>
  <c r="AG301" i="18" s="1"/>
  <c r="AH301" i="18" s="1"/>
  <c r="AE304" i="18"/>
  <c r="AD305" i="18"/>
  <c r="AB308" i="18"/>
  <c r="AC308" i="18" s="1"/>
  <c r="D364" i="33"/>
  <c r="G364" i="33"/>
  <c r="F364" i="33"/>
  <c r="E364" i="33"/>
  <c r="A369" i="32"/>
  <c r="B368" i="32"/>
  <c r="C368" i="32" s="1"/>
  <c r="H368" i="32"/>
  <c r="G367" i="32"/>
  <c r="F367" i="32"/>
  <c r="E367" i="32"/>
  <c r="D367" i="32"/>
  <c r="H365" i="31"/>
  <c r="B365" i="31"/>
  <c r="C365" i="31" s="1"/>
  <c r="A366" i="31"/>
  <c r="F364" i="31"/>
  <c r="E364" i="31"/>
  <c r="D364" i="31"/>
  <c r="G364" i="31"/>
  <c r="B365" i="33"/>
  <c r="C365" i="33" s="1"/>
  <c r="A366" i="33"/>
  <c r="H365" i="33"/>
  <c r="Z309" i="18"/>
  <c r="AA309" i="18" s="1"/>
  <c r="AB309" i="18" s="1"/>
  <c r="D307" i="7"/>
  <c r="F307" i="7"/>
  <c r="E307" i="7"/>
  <c r="G307" i="7"/>
  <c r="B308" i="7"/>
  <c r="C308" i="7" s="1"/>
  <c r="A309" i="7"/>
  <c r="H309" i="7" s="1"/>
  <c r="A310" i="27"/>
  <c r="B309" i="27"/>
  <c r="C309" i="27" s="1"/>
  <c r="A309" i="14"/>
  <c r="B308" i="14"/>
  <c r="C308" i="14" s="1"/>
  <c r="B307" i="19"/>
  <c r="C307" i="19" s="1"/>
  <c r="A308" i="19"/>
  <c r="G308" i="27"/>
  <c r="F308" i="27"/>
  <c r="F306" i="19"/>
  <c r="G306" i="19"/>
  <c r="A309" i="24"/>
  <c r="B308" i="24"/>
  <c r="C308" i="24" s="1"/>
  <c r="G307" i="16"/>
  <c r="F307" i="16"/>
  <c r="A309" i="15"/>
  <c r="B308" i="15"/>
  <c r="C308" i="15" s="1"/>
  <c r="G307" i="24"/>
  <c r="F307" i="24"/>
  <c r="A309" i="16"/>
  <c r="B308" i="16"/>
  <c r="C308" i="16" s="1"/>
  <c r="F307" i="15"/>
  <c r="G307" i="15"/>
  <c r="A309" i="29"/>
  <c r="B308" i="29"/>
  <c r="C308" i="29" s="1"/>
  <c r="G306" i="26"/>
  <c r="F306" i="26"/>
  <c r="A310" i="28"/>
  <c r="B309" i="28"/>
  <c r="C309" i="28" s="1"/>
  <c r="G307" i="29"/>
  <c r="F307" i="29"/>
  <c r="G307" i="14"/>
  <c r="F307" i="14"/>
  <c r="A308" i="26"/>
  <c r="B307" i="26"/>
  <c r="C307" i="26" s="1"/>
  <c r="G308" i="28"/>
  <c r="F308" i="28"/>
  <c r="AJ309" i="18"/>
  <c r="BM309" i="18" s="1"/>
  <c r="AK308" i="18"/>
  <c r="S311" i="18"/>
  <c r="T311" i="18" s="1"/>
  <c r="U311" i="18"/>
  <c r="R312" i="18"/>
  <c r="W311" i="18"/>
  <c r="X311" i="18" s="1"/>
  <c r="Y311" i="18" s="1"/>
  <c r="B312" i="18"/>
  <c r="A313" i="18"/>
  <c r="C312" i="18"/>
  <c r="E217" i="15"/>
  <c r="H217" i="15" s="1"/>
  <c r="E219" i="15"/>
  <c r="H219" i="15" s="1"/>
  <c r="E221" i="15"/>
  <c r="H221" i="15" s="1"/>
  <c r="D236" i="15"/>
  <c r="E225" i="15"/>
  <c r="H225" i="15" s="1"/>
  <c r="E215" i="15"/>
  <c r="H215" i="15" s="1"/>
  <c r="D229" i="15"/>
  <c r="D227" i="15"/>
  <c r="E223" i="15"/>
  <c r="H223" i="15" s="1"/>
  <c r="E224" i="15"/>
  <c r="H224" i="15" s="1"/>
  <c r="E218" i="15"/>
  <c r="H218" i="15" s="1"/>
  <c r="D233" i="15"/>
  <c r="E226" i="15"/>
  <c r="H226" i="15" s="1"/>
  <c r="D237" i="15"/>
  <c r="E216" i="15"/>
  <c r="H216" i="15" s="1"/>
  <c r="E220" i="15"/>
  <c r="H220" i="15" s="1"/>
  <c r="E222" i="15"/>
  <c r="H222" i="15" s="1"/>
  <c r="D232" i="15"/>
  <c r="D230" i="15"/>
  <c r="D228" i="15"/>
  <c r="D234" i="15"/>
  <c r="D238" i="15"/>
  <c r="D231" i="15"/>
  <c r="D235" i="15"/>
  <c r="N25" i="15"/>
  <c r="T22" i="25"/>
  <c r="U22" i="25" s="1"/>
  <c r="AF302" i="18" l="1"/>
  <c r="AG302" i="18" s="1"/>
  <c r="AH302" i="18" s="1"/>
  <c r="AC309" i="18"/>
  <c r="AE305" i="18"/>
  <c r="AD306" i="18"/>
  <c r="A367" i="31"/>
  <c r="H366" i="31"/>
  <c r="B366" i="31"/>
  <c r="C366" i="31" s="1"/>
  <c r="A370" i="32"/>
  <c r="H369" i="32"/>
  <c r="B369" i="32"/>
  <c r="C369" i="32" s="1"/>
  <c r="B366" i="33"/>
  <c r="C366" i="33" s="1"/>
  <c r="A367" i="33"/>
  <c r="H366" i="33"/>
  <c r="F365" i="31"/>
  <c r="E365" i="31"/>
  <c r="D365" i="31"/>
  <c r="G365" i="31"/>
  <c r="D365" i="33"/>
  <c r="F365" i="33"/>
  <c r="G365" i="33"/>
  <c r="E365" i="33"/>
  <c r="G368" i="32"/>
  <c r="F368" i="32"/>
  <c r="D368" i="32"/>
  <c r="E368" i="32"/>
  <c r="Z310" i="18"/>
  <c r="AA310" i="18" s="1"/>
  <c r="AB310" i="18" s="1"/>
  <c r="AC310" i="18" s="1"/>
  <c r="F308" i="7"/>
  <c r="G308" i="7"/>
  <c r="D308" i="7"/>
  <c r="E308" i="7"/>
  <c r="G309" i="28"/>
  <c r="F309" i="28"/>
  <c r="F307" i="19"/>
  <c r="G307" i="19"/>
  <c r="B310" i="28"/>
  <c r="C310" i="28" s="1"/>
  <c r="A311" i="28"/>
  <c r="F308" i="14"/>
  <c r="G308" i="14"/>
  <c r="W312" i="18"/>
  <c r="X312" i="18" s="1"/>
  <c r="Y312" i="18" s="1"/>
  <c r="F308" i="16"/>
  <c r="G308" i="16"/>
  <c r="G308" i="24"/>
  <c r="F308" i="24"/>
  <c r="B309" i="14"/>
  <c r="C309" i="14" s="1"/>
  <c r="A310" i="14"/>
  <c r="G307" i="26"/>
  <c r="F307" i="26"/>
  <c r="A310" i="16"/>
  <c r="B309" i="16"/>
  <c r="C309" i="16" s="1"/>
  <c r="A310" i="24"/>
  <c r="B309" i="24"/>
  <c r="C309" i="24" s="1"/>
  <c r="F309" i="27"/>
  <c r="G309" i="27"/>
  <c r="A309" i="26"/>
  <c r="B308" i="26"/>
  <c r="C308" i="26" s="1"/>
  <c r="B309" i="29"/>
  <c r="C309" i="29" s="1"/>
  <c r="A310" i="29"/>
  <c r="B309" i="7"/>
  <c r="C309" i="7" s="1"/>
  <c r="A310" i="7"/>
  <c r="H310" i="7" s="1"/>
  <c r="F308" i="15"/>
  <c r="G308" i="15"/>
  <c r="F308" i="29"/>
  <c r="G308" i="29"/>
  <c r="A311" i="27"/>
  <c r="B310" i="27"/>
  <c r="C310" i="27" s="1"/>
  <c r="A310" i="15"/>
  <c r="B309" i="15"/>
  <c r="C309" i="15" s="1"/>
  <c r="B308" i="19"/>
  <c r="C308" i="19" s="1"/>
  <c r="A309" i="19"/>
  <c r="S312" i="18"/>
  <c r="T312" i="18" s="1"/>
  <c r="R313" i="18"/>
  <c r="U312" i="18"/>
  <c r="AK309" i="18"/>
  <c r="AJ310" i="18"/>
  <c r="BM310" i="18" s="1"/>
  <c r="A314" i="18"/>
  <c r="B313" i="18"/>
  <c r="C313" i="18"/>
  <c r="D8" i="24"/>
  <c r="D6" i="24"/>
  <c r="D5" i="24"/>
  <c r="D7" i="24"/>
  <c r="D9" i="24"/>
  <c r="D10" i="24"/>
  <c r="E6" i="24"/>
  <c r="E10" i="24"/>
  <c r="E8" i="24"/>
  <c r="E9" i="24"/>
  <c r="D14" i="24"/>
  <c r="D16" i="24"/>
  <c r="D11" i="24"/>
  <c r="D22" i="24"/>
  <c r="D17" i="24"/>
  <c r="D12" i="24"/>
  <c r="D20" i="24"/>
  <c r="D13" i="24"/>
  <c r="D19" i="24"/>
  <c r="E7" i="24"/>
  <c r="D15" i="24"/>
  <c r="E5" i="24"/>
  <c r="D21" i="24"/>
  <c r="D18" i="24"/>
  <c r="E234" i="15"/>
  <c r="H234" i="15" s="1"/>
  <c r="E230" i="15"/>
  <c r="H230" i="15" s="1"/>
  <c r="E227" i="15"/>
  <c r="H227" i="15" s="1"/>
  <c r="E231" i="15"/>
  <c r="H231" i="15" s="1"/>
  <c r="E236" i="15"/>
  <c r="H236" i="15" s="1"/>
  <c r="E237" i="15"/>
  <c r="H237" i="15" s="1"/>
  <c r="E235" i="15"/>
  <c r="H235" i="15" s="1"/>
  <c r="D249" i="15"/>
  <c r="E233" i="15"/>
  <c r="H233" i="15" s="1"/>
  <c r="E232" i="15"/>
  <c r="H232" i="15" s="1"/>
  <c r="D247" i="15"/>
  <c r="D250" i="15"/>
  <c r="E238" i="15"/>
  <c r="H238" i="15" s="1"/>
  <c r="D244" i="15"/>
  <c r="D243" i="15"/>
  <c r="D248" i="15"/>
  <c r="D241" i="15"/>
  <c r="D240" i="15"/>
  <c r="E228" i="15"/>
  <c r="H228" i="15" s="1"/>
  <c r="E229" i="15"/>
  <c r="H229" i="15" s="1"/>
  <c r="D242" i="15"/>
  <c r="D245" i="15"/>
  <c r="D239" i="15"/>
  <c r="D246" i="15"/>
  <c r="N26" i="15"/>
  <c r="AF303" i="18" l="1"/>
  <c r="AF304" i="18" s="1"/>
  <c r="AD307" i="18"/>
  <c r="AE306" i="18"/>
  <c r="W313" i="18"/>
  <c r="X313" i="18" s="1"/>
  <c r="Y313" i="18" s="1"/>
  <c r="A371" i="32"/>
  <c r="B370" i="32"/>
  <c r="C370" i="32" s="1"/>
  <c r="H370" i="32"/>
  <c r="B367" i="33"/>
  <c r="C367" i="33" s="1"/>
  <c r="A368" i="33"/>
  <c r="H367" i="33"/>
  <c r="F366" i="31"/>
  <c r="E366" i="31"/>
  <c r="D366" i="31"/>
  <c r="G366" i="31"/>
  <c r="D366" i="33"/>
  <c r="G366" i="33"/>
  <c r="F366" i="33"/>
  <c r="E366" i="33"/>
  <c r="G369" i="32"/>
  <c r="F369" i="32"/>
  <c r="E369" i="32"/>
  <c r="D369" i="32"/>
  <c r="A368" i="31"/>
  <c r="H367" i="31"/>
  <c r="B367" i="31"/>
  <c r="C367" i="31" s="1"/>
  <c r="Z311" i="18"/>
  <c r="AA311" i="18" s="1"/>
  <c r="AB311" i="18" s="1"/>
  <c r="AC311" i="18" s="1"/>
  <c r="G309" i="7"/>
  <c r="D309" i="7"/>
  <c r="E309" i="7"/>
  <c r="F309" i="7"/>
  <c r="B309" i="19"/>
  <c r="C309" i="19" s="1"/>
  <c r="A310" i="19"/>
  <c r="G309" i="24"/>
  <c r="F309" i="24"/>
  <c r="A312" i="28"/>
  <c r="B311" i="28"/>
  <c r="C311" i="28" s="1"/>
  <c r="F308" i="19"/>
  <c r="G308" i="19"/>
  <c r="B310" i="24"/>
  <c r="C310" i="24" s="1"/>
  <c r="A311" i="24"/>
  <c r="G310" i="28"/>
  <c r="F310" i="28"/>
  <c r="B310" i="7"/>
  <c r="C310" i="7" s="1"/>
  <c r="A311" i="7"/>
  <c r="H311" i="7" s="1"/>
  <c r="F309" i="16"/>
  <c r="G309" i="16"/>
  <c r="G310" i="27"/>
  <c r="F310" i="27"/>
  <c r="G309" i="29"/>
  <c r="F309" i="29"/>
  <c r="G309" i="15"/>
  <c r="F309" i="15"/>
  <c r="A311" i="16"/>
  <c r="B310" i="16"/>
  <c r="C310" i="16" s="1"/>
  <c r="A311" i="15"/>
  <c r="B310" i="15"/>
  <c r="C310" i="15" s="1"/>
  <c r="A311" i="29"/>
  <c r="B310" i="29"/>
  <c r="C310" i="29" s="1"/>
  <c r="A312" i="27"/>
  <c r="B311" i="27"/>
  <c r="C311" i="27" s="1"/>
  <c r="G308" i="26"/>
  <c r="F308" i="26"/>
  <c r="B310" i="14"/>
  <c r="C310" i="14" s="1"/>
  <c r="A311" i="14"/>
  <c r="A310" i="26"/>
  <c r="B309" i="26"/>
  <c r="C309" i="26" s="1"/>
  <c r="F309" i="14"/>
  <c r="G309" i="14"/>
  <c r="B314" i="18"/>
  <c r="A315" i="18"/>
  <c r="C314" i="18"/>
  <c r="AK310" i="18"/>
  <c r="AJ311" i="18"/>
  <c r="BM311" i="18" s="1"/>
  <c r="U313" i="18"/>
  <c r="S313" i="18"/>
  <c r="T313" i="18" s="1"/>
  <c r="R314" i="18"/>
  <c r="I9" i="24"/>
  <c r="H9" i="24" s="1"/>
  <c r="I5" i="24"/>
  <c r="H5" i="24" s="1"/>
  <c r="I6" i="24"/>
  <c r="H6" i="24" s="1"/>
  <c r="I7" i="24"/>
  <c r="H7" i="24" s="1"/>
  <c r="I8" i="24"/>
  <c r="H8" i="24" s="1"/>
  <c r="E244" i="15"/>
  <c r="H244" i="15" s="1"/>
  <c r="E250" i="15"/>
  <c r="H250" i="15" s="1"/>
  <c r="E248" i="15"/>
  <c r="H248" i="15" s="1"/>
  <c r="E245" i="15"/>
  <c r="H245" i="15" s="1"/>
  <c r="E249" i="15"/>
  <c r="H249" i="15" s="1"/>
  <c r="E242" i="15"/>
  <c r="H242" i="15" s="1"/>
  <c r="E241" i="15"/>
  <c r="H241" i="15" s="1"/>
  <c r="E239" i="15"/>
  <c r="H239" i="15" s="1"/>
  <c r="E243" i="15"/>
  <c r="H243" i="15" s="1"/>
  <c r="D260" i="15"/>
  <c r="E247" i="15"/>
  <c r="H247" i="15" s="1"/>
  <c r="D254" i="15"/>
  <c r="E240" i="15"/>
  <c r="H240" i="15" s="1"/>
  <c r="D262" i="15"/>
  <c r="D255" i="15"/>
  <c r="D252" i="15"/>
  <c r="D261" i="15"/>
  <c r="D259" i="15"/>
  <c r="E246" i="15"/>
  <c r="H246" i="15" s="1"/>
  <c r="D256" i="15"/>
  <c r="D257" i="15"/>
  <c r="D258" i="15"/>
  <c r="D253" i="15"/>
  <c r="N27" i="15"/>
  <c r="N28" i="15" s="1"/>
  <c r="D251" i="15"/>
  <c r="I10" i="24"/>
  <c r="H10" i="24" s="1"/>
  <c r="W314" i="18" l="1"/>
  <c r="AG303" i="18"/>
  <c r="AH303" i="18" s="1"/>
  <c r="AF305" i="18"/>
  <c r="AF306" i="18" s="1"/>
  <c r="AD308" i="18"/>
  <c r="AE307" i="18"/>
  <c r="B368" i="33"/>
  <c r="C368" i="33" s="1"/>
  <c r="A369" i="33"/>
  <c r="H368" i="33"/>
  <c r="D367" i="33"/>
  <c r="G367" i="33"/>
  <c r="F367" i="33"/>
  <c r="E367" i="33"/>
  <c r="A369" i="31"/>
  <c r="H368" i="31"/>
  <c r="B368" i="31"/>
  <c r="C368" i="31" s="1"/>
  <c r="F367" i="31"/>
  <c r="E367" i="31"/>
  <c r="D367" i="31"/>
  <c r="G367" i="31"/>
  <c r="G370" i="32"/>
  <c r="F370" i="32"/>
  <c r="D370" i="32"/>
  <c r="E370" i="32"/>
  <c r="A372" i="32"/>
  <c r="B371" i="32"/>
  <c r="C371" i="32" s="1"/>
  <c r="H371" i="32"/>
  <c r="Z312" i="18"/>
  <c r="AA312" i="18" s="1"/>
  <c r="AB312" i="18" s="1"/>
  <c r="AC312" i="18" s="1"/>
  <c r="F310" i="7"/>
  <c r="D310" i="7"/>
  <c r="E310" i="7"/>
  <c r="G310" i="7"/>
  <c r="A312" i="29"/>
  <c r="B311" i="29"/>
  <c r="C311" i="29" s="1"/>
  <c r="B312" i="28"/>
  <c r="C312" i="28" s="1"/>
  <c r="A313" i="28"/>
  <c r="F310" i="15"/>
  <c r="G310" i="15"/>
  <c r="G310" i="14"/>
  <c r="F310" i="14"/>
  <c r="A312" i="15"/>
  <c r="B311" i="15"/>
  <c r="C311" i="15" s="1"/>
  <c r="A312" i="7"/>
  <c r="H312" i="7" s="1"/>
  <c r="B311" i="7"/>
  <c r="C311" i="7" s="1"/>
  <c r="F310" i="29"/>
  <c r="G310" i="29"/>
  <c r="B311" i="24"/>
  <c r="C311" i="24" s="1"/>
  <c r="A312" i="24"/>
  <c r="A312" i="14"/>
  <c r="B311" i="14"/>
  <c r="C311" i="14" s="1"/>
  <c r="G310" i="24"/>
  <c r="F310" i="24"/>
  <c r="G310" i="16"/>
  <c r="F310" i="16"/>
  <c r="A311" i="26"/>
  <c r="B310" i="26"/>
  <c r="C310" i="26" s="1"/>
  <c r="G311" i="28"/>
  <c r="F311" i="28"/>
  <c r="N29" i="15"/>
  <c r="D275" i="15"/>
  <c r="D276" i="15"/>
  <c r="D277" i="15"/>
  <c r="D278" i="15"/>
  <c r="D279" i="15"/>
  <c r="D280" i="15"/>
  <c r="D281" i="15"/>
  <c r="D282" i="15"/>
  <c r="D283" i="15"/>
  <c r="D284" i="15"/>
  <c r="D285" i="15"/>
  <c r="D286" i="15"/>
  <c r="A312" i="16"/>
  <c r="B311" i="16"/>
  <c r="C311" i="16" s="1"/>
  <c r="B310" i="19"/>
  <c r="C310" i="19" s="1"/>
  <c r="A311" i="19"/>
  <c r="G311" i="27"/>
  <c r="F311" i="27"/>
  <c r="F309" i="19"/>
  <c r="G309" i="19"/>
  <c r="G309" i="26"/>
  <c r="F309" i="26"/>
  <c r="A313" i="27"/>
  <c r="B312" i="27"/>
  <c r="C312" i="27" s="1"/>
  <c r="AJ312" i="18"/>
  <c r="BM312" i="18" s="1"/>
  <c r="AK311" i="18"/>
  <c r="R315" i="18"/>
  <c r="W315" i="18" s="1"/>
  <c r="U314" i="18"/>
  <c r="S314" i="18"/>
  <c r="T314" i="18" s="1"/>
  <c r="A316" i="18"/>
  <c r="B315" i="18"/>
  <c r="C315" i="18"/>
  <c r="X314" i="18"/>
  <c r="Y314" i="18" s="1"/>
  <c r="T23" i="25"/>
  <c r="U23" i="25" s="1"/>
  <c r="H23" i="25"/>
  <c r="E256" i="15"/>
  <c r="H256" i="15" s="1"/>
  <c r="E255" i="15"/>
  <c r="H255" i="15" s="1"/>
  <c r="E258" i="15"/>
  <c r="H258" i="15" s="1"/>
  <c r="E262" i="15"/>
  <c r="H262" i="15" s="1"/>
  <c r="E257" i="15"/>
  <c r="H257" i="15" s="1"/>
  <c r="E259" i="15"/>
  <c r="H259" i="15" s="1"/>
  <c r="E261" i="15"/>
  <c r="H261" i="15" s="1"/>
  <c r="E252" i="15"/>
  <c r="H252" i="15" s="1"/>
  <c r="E254" i="15"/>
  <c r="H254" i="15" s="1"/>
  <c r="D270" i="15"/>
  <c r="E253" i="15"/>
  <c r="H253" i="15" s="1"/>
  <c r="E251" i="15"/>
  <c r="H251" i="15" s="1"/>
  <c r="D266" i="15"/>
  <c r="D268" i="15"/>
  <c r="D273" i="15"/>
  <c r="E260" i="15"/>
  <c r="H260" i="15" s="1"/>
  <c r="D263" i="15"/>
  <c r="D271" i="15"/>
  <c r="D264" i="15"/>
  <c r="D269" i="15"/>
  <c r="D265" i="15"/>
  <c r="D274" i="15"/>
  <c r="D272" i="15"/>
  <c r="D267" i="15"/>
  <c r="AF307" i="18" l="1"/>
  <c r="AG304" i="18"/>
  <c r="AG305" i="18" s="1"/>
  <c r="AD309" i="18"/>
  <c r="AE308" i="18"/>
  <c r="AF308" i="18" s="1"/>
  <c r="H369" i="31"/>
  <c r="B369" i="31"/>
  <c r="C369" i="31" s="1"/>
  <c r="A370" i="31"/>
  <c r="G371" i="32"/>
  <c r="F371" i="32"/>
  <c r="E371" i="32"/>
  <c r="D371" i="32"/>
  <c r="A373" i="32"/>
  <c r="H372" i="32"/>
  <c r="B372" i="32"/>
  <c r="C372" i="32" s="1"/>
  <c r="F368" i="31"/>
  <c r="E368" i="31"/>
  <c r="D368" i="31"/>
  <c r="G368" i="31"/>
  <c r="B369" i="33"/>
  <c r="C369" i="33" s="1"/>
  <c r="A370" i="33"/>
  <c r="H369" i="33"/>
  <c r="D368" i="33"/>
  <c r="G368" i="33"/>
  <c r="F368" i="33"/>
  <c r="E368" i="33"/>
  <c r="Z313" i="18"/>
  <c r="AA313" i="18" s="1"/>
  <c r="AB313" i="18" s="1"/>
  <c r="AC313" i="18" s="1"/>
  <c r="D311" i="7"/>
  <c r="F311" i="7"/>
  <c r="E311" i="7"/>
  <c r="G311" i="7"/>
  <c r="N30" i="15"/>
  <c r="E275" i="15"/>
  <c r="H275" i="15" s="1"/>
  <c r="E276" i="15"/>
  <c r="H276" i="15" s="1"/>
  <c r="E277" i="15"/>
  <c r="H277" i="15" s="1"/>
  <c r="E278" i="15"/>
  <c r="H278" i="15" s="1"/>
  <c r="E279" i="15"/>
  <c r="H279" i="15" s="1"/>
  <c r="E280" i="15"/>
  <c r="H280" i="15" s="1"/>
  <c r="E281" i="15"/>
  <c r="H281" i="15" s="1"/>
  <c r="E282" i="15"/>
  <c r="H282" i="15" s="1"/>
  <c r="E283" i="15"/>
  <c r="H283" i="15" s="1"/>
  <c r="E284" i="15"/>
  <c r="H284" i="15" s="1"/>
  <c r="E285" i="15"/>
  <c r="H285" i="15" s="1"/>
  <c r="E286" i="15"/>
  <c r="H286" i="15" s="1"/>
  <c r="D287" i="15"/>
  <c r="D288" i="15"/>
  <c r="D289" i="15"/>
  <c r="D290" i="15"/>
  <c r="D291" i="15"/>
  <c r="D292" i="15"/>
  <c r="D293" i="15"/>
  <c r="D294" i="15"/>
  <c r="D295" i="15"/>
  <c r="D296" i="15"/>
  <c r="D297" i="15"/>
  <c r="D298" i="15"/>
  <c r="F312" i="27"/>
  <c r="G312" i="27"/>
  <c r="F311" i="16"/>
  <c r="G311" i="16"/>
  <c r="F311" i="14"/>
  <c r="G311" i="14"/>
  <c r="B312" i="7"/>
  <c r="C312" i="7" s="1"/>
  <c r="A313" i="7"/>
  <c r="H313" i="7" s="1"/>
  <c r="A312" i="26"/>
  <c r="B311" i="26"/>
  <c r="C311" i="26" s="1"/>
  <c r="B312" i="24"/>
  <c r="C312" i="24" s="1"/>
  <c r="A313" i="24"/>
  <c r="G312" i="28"/>
  <c r="F312" i="28"/>
  <c r="B313" i="27"/>
  <c r="C313" i="27" s="1"/>
  <c r="A314" i="27"/>
  <c r="A313" i="16"/>
  <c r="B312" i="16"/>
  <c r="C312" i="16" s="1"/>
  <c r="G310" i="26"/>
  <c r="F310" i="26"/>
  <c r="A313" i="14"/>
  <c r="B312" i="14"/>
  <c r="C312" i="14" s="1"/>
  <c r="F311" i="15"/>
  <c r="G311" i="15"/>
  <c r="A314" i="28"/>
  <c r="B313" i="28"/>
  <c r="C313" i="28" s="1"/>
  <c r="G310" i="19"/>
  <c r="F310" i="19"/>
  <c r="G311" i="24"/>
  <c r="F311" i="24"/>
  <c r="G311" i="29"/>
  <c r="F311" i="29"/>
  <c r="B311" i="19"/>
  <c r="C311" i="19" s="1"/>
  <c r="A312" i="19"/>
  <c r="A313" i="15"/>
  <c r="B312" i="15"/>
  <c r="C312" i="15" s="1"/>
  <c r="A313" i="29"/>
  <c r="B312" i="29"/>
  <c r="C312" i="29" s="1"/>
  <c r="AJ313" i="18"/>
  <c r="BM313" i="18" s="1"/>
  <c r="AK312" i="18"/>
  <c r="B316" i="18"/>
  <c r="A317" i="18"/>
  <c r="C316" i="18"/>
  <c r="R316" i="18"/>
  <c r="W316" i="18" s="1"/>
  <c r="U315" i="18"/>
  <c r="S315" i="18"/>
  <c r="T315" i="18" s="1"/>
  <c r="X315" i="18"/>
  <c r="Y315" i="18" s="1"/>
  <c r="E263" i="15"/>
  <c r="H263" i="15" s="1"/>
  <c r="E269" i="15"/>
  <c r="H269" i="15" s="1"/>
  <c r="E268" i="15"/>
  <c r="H268" i="15" s="1"/>
  <c r="E267" i="15"/>
  <c r="H267" i="15" s="1"/>
  <c r="E264" i="15"/>
  <c r="H264" i="15" s="1"/>
  <c r="E274" i="15"/>
  <c r="H274" i="15" s="1"/>
  <c r="E270" i="15"/>
  <c r="H270" i="15" s="1"/>
  <c r="E266" i="15"/>
  <c r="H266" i="15" s="1"/>
  <c r="E272" i="15"/>
  <c r="H272" i="15" s="1"/>
  <c r="E265" i="15"/>
  <c r="H265" i="15" s="1"/>
  <c r="E273" i="15"/>
  <c r="H273" i="15" s="1"/>
  <c r="E271" i="15"/>
  <c r="H271" i="15" s="1"/>
  <c r="AH304" i="18" l="1"/>
  <c r="AH305" i="18" s="1"/>
  <c r="AD310" i="18"/>
  <c r="AD311" i="18" s="1"/>
  <c r="AG306" i="18"/>
  <c r="AG307" i="18" s="1"/>
  <c r="AE309" i="18"/>
  <c r="D369" i="33"/>
  <c r="F369" i="33"/>
  <c r="E369" i="33"/>
  <c r="G369" i="33"/>
  <c r="A371" i="31"/>
  <c r="H370" i="31"/>
  <c r="B370" i="31"/>
  <c r="C370" i="31" s="1"/>
  <c r="A374" i="32"/>
  <c r="B373" i="32"/>
  <c r="C373" i="32" s="1"/>
  <c r="H373" i="32"/>
  <c r="G372" i="32"/>
  <c r="F372" i="32"/>
  <c r="E372" i="32"/>
  <c r="D372" i="32"/>
  <c r="F369" i="31"/>
  <c r="E369" i="31"/>
  <c r="D369" i="31"/>
  <c r="G369" i="31"/>
  <c r="B370" i="33"/>
  <c r="C370" i="33" s="1"/>
  <c r="A371" i="33"/>
  <c r="H370" i="33"/>
  <c r="Z314" i="18"/>
  <c r="AA314" i="18" s="1"/>
  <c r="F312" i="7"/>
  <c r="G312" i="7"/>
  <c r="D312" i="7"/>
  <c r="E312" i="7"/>
  <c r="A313" i="19"/>
  <c r="B312" i="19"/>
  <c r="C312" i="19" s="1"/>
  <c r="A314" i="16"/>
  <c r="B313" i="16"/>
  <c r="C313" i="16" s="1"/>
  <c r="A313" i="26"/>
  <c r="B312" i="26"/>
  <c r="C312" i="26" s="1"/>
  <c r="N31" i="15"/>
  <c r="D312" i="15" s="1"/>
  <c r="E287" i="15"/>
  <c r="H287" i="15" s="1"/>
  <c r="E288" i="15"/>
  <c r="H288" i="15" s="1"/>
  <c r="E289" i="15"/>
  <c r="H289" i="15" s="1"/>
  <c r="E290" i="15"/>
  <c r="H290" i="15" s="1"/>
  <c r="E291" i="15"/>
  <c r="H291" i="15" s="1"/>
  <c r="E292" i="15"/>
  <c r="H292" i="15" s="1"/>
  <c r="E293" i="15"/>
  <c r="H293" i="15" s="1"/>
  <c r="E294" i="15"/>
  <c r="H294" i="15" s="1"/>
  <c r="E295" i="15"/>
  <c r="H295" i="15" s="1"/>
  <c r="E296" i="15"/>
  <c r="H296" i="15" s="1"/>
  <c r="E297" i="15"/>
  <c r="H297" i="15" s="1"/>
  <c r="E298" i="15"/>
  <c r="H298" i="15" s="1"/>
  <c r="D299" i="15"/>
  <c r="D300" i="15"/>
  <c r="D301" i="15"/>
  <c r="D302" i="15"/>
  <c r="D303" i="15"/>
  <c r="D304" i="15"/>
  <c r="D305" i="15"/>
  <c r="D306" i="15"/>
  <c r="D307" i="15"/>
  <c r="D308" i="15"/>
  <c r="D309" i="15"/>
  <c r="D310" i="15"/>
  <c r="F312" i="15"/>
  <c r="G312" i="15"/>
  <c r="A315" i="28"/>
  <c r="B314" i="28"/>
  <c r="C314" i="28" s="1"/>
  <c r="B313" i="24"/>
  <c r="C313" i="24" s="1"/>
  <c r="A314" i="24"/>
  <c r="A314" i="15"/>
  <c r="B313" i="15"/>
  <c r="C313" i="15" s="1"/>
  <c r="G312" i="24"/>
  <c r="F312" i="24"/>
  <c r="G312" i="16"/>
  <c r="F312" i="16"/>
  <c r="F311" i="26"/>
  <c r="G311" i="26"/>
  <c r="G312" i="29"/>
  <c r="F312" i="29"/>
  <c r="G311" i="19"/>
  <c r="F311" i="19"/>
  <c r="A315" i="27"/>
  <c r="B314" i="27"/>
  <c r="C314" i="27" s="1"/>
  <c r="B313" i="29"/>
  <c r="C313" i="29" s="1"/>
  <c r="A314" i="29"/>
  <c r="G312" i="14"/>
  <c r="F312" i="14"/>
  <c r="G313" i="27"/>
  <c r="F313" i="27"/>
  <c r="B313" i="7"/>
  <c r="C313" i="7" s="1"/>
  <c r="A314" i="7"/>
  <c r="H314" i="7" s="1"/>
  <c r="A314" i="14"/>
  <c r="B313" i="14"/>
  <c r="C313" i="14" s="1"/>
  <c r="G313" i="28"/>
  <c r="F313" i="28"/>
  <c r="B317" i="18"/>
  <c r="A318" i="18"/>
  <c r="C317" i="18"/>
  <c r="AJ314" i="18"/>
  <c r="BM314" i="18" s="1"/>
  <c r="AK313" i="18"/>
  <c r="R317" i="18"/>
  <c r="W317" i="18" s="1"/>
  <c r="U316" i="18"/>
  <c r="S316" i="18"/>
  <c r="T316" i="18" s="1"/>
  <c r="X316" i="18"/>
  <c r="Y316" i="18" s="1"/>
  <c r="AD312" i="18" l="1"/>
  <c r="AD313" i="18" s="1"/>
  <c r="AF309" i="18"/>
  <c r="AH306" i="18"/>
  <c r="AH307" i="18" s="1"/>
  <c r="AE310" i="18"/>
  <c r="AF310" i="18" s="1"/>
  <c r="AG308" i="18"/>
  <c r="AB314" i="18"/>
  <c r="AC314" i="18" s="1"/>
  <c r="Z315" i="18"/>
  <c r="AA315" i="18" s="1"/>
  <c r="F370" i="31"/>
  <c r="E370" i="31"/>
  <c r="D370" i="31"/>
  <c r="G370" i="31"/>
  <c r="A372" i="33"/>
  <c r="H371" i="33"/>
  <c r="B371" i="33"/>
  <c r="C371" i="33" s="1"/>
  <c r="A372" i="31"/>
  <c r="B371" i="31"/>
  <c r="C371" i="31" s="1"/>
  <c r="H371" i="31"/>
  <c r="G370" i="33"/>
  <c r="F370" i="33"/>
  <c r="E370" i="33"/>
  <c r="D370" i="33"/>
  <c r="A375" i="32"/>
  <c r="H374" i="32"/>
  <c r="B374" i="32"/>
  <c r="C374" i="32" s="1"/>
  <c r="G373" i="32"/>
  <c r="F373" i="32"/>
  <c r="E373" i="32"/>
  <c r="D373" i="32"/>
  <c r="E313" i="7"/>
  <c r="F313" i="7"/>
  <c r="G313" i="7"/>
  <c r="D313" i="7"/>
  <c r="G313" i="14"/>
  <c r="F313" i="14"/>
  <c r="A315" i="14"/>
  <c r="B314" i="14"/>
  <c r="C314" i="14" s="1"/>
  <c r="G313" i="16"/>
  <c r="F313" i="16"/>
  <c r="B314" i="16"/>
  <c r="C314" i="16" s="1"/>
  <c r="A315" i="16"/>
  <c r="B314" i="7"/>
  <c r="C314" i="7" s="1"/>
  <c r="A315" i="7"/>
  <c r="H315" i="7" s="1"/>
  <c r="A314" i="26"/>
  <c r="B313" i="26"/>
  <c r="C313" i="26" s="1"/>
  <c r="F314" i="27"/>
  <c r="G314" i="27"/>
  <c r="B314" i="29"/>
  <c r="C314" i="29" s="1"/>
  <c r="A315" i="29"/>
  <c r="A316" i="27"/>
  <c r="B315" i="27"/>
  <c r="C315" i="27" s="1"/>
  <c r="G313" i="29"/>
  <c r="F313" i="29"/>
  <c r="B314" i="24"/>
  <c r="C314" i="24" s="1"/>
  <c r="A315" i="24"/>
  <c r="N32" i="15"/>
  <c r="E313" i="15" s="1"/>
  <c r="E299" i="15"/>
  <c r="H299" i="15" s="1"/>
  <c r="E300" i="15"/>
  <c r="H300" i="15" s="1"/>
  <c r="E301" i="15"/>
  <c r="H301" i="15" s="1"/>
  <c r="E302" i="15"/>
  <c r="H302" i="15" s="1"/>
  <c r="E303" i="15"/>
  <c r="H303" i="15" s="1"/>
  <c r="J4" i="25" s="1"/>
  <c r="E304" i="15"/>
  <c r="H304" i="15" s="1"/>
  <c r="E305" i="15"/>
  <c r="H305" i="15" s="1"/>
  <c r="E306" i="15"/>
  <c r="H306" i="15" s="1"/>
  <c r="E307" i="15"/>
  <c r="H307" i="15" s="1"/>
  <c r="E308" i="15"/>
  <c r="H308" i="15" s="1"/>
  <c r="E309" i="15"/>
  <c r="H309" i="15" s="1"/>
  <c r="E310" i="15"/>
  <c r="H310" i="15" s="1"/>
  <c r="D311" i="15"/>
  <c r="G312" i="19"/>
  <c r="F312" i="19"/>
  <c r="F313" i="15"/>
  <c r="D313" i="15"/>
  <c r="G313" i="15"/>
  <c r="G313" i="24"/>
  <c r="F313" i="24"/>
  <c r="A314" i="19"/>
  <c r="B313" i="19"/>
  <c r="C313" i="19" s="1"/>
  <c r="A315" i="15"/>
  <c r="B314" i="15"/>
  <c r="C314" i="15" s="1"/>
  <c r="G314" i="28"/>
  <c r="F314" i="28"/>
  <c r="B315" i="28"/>
  <c r="C315" i="28" s="1"/>
  <c r="A316" i="28"/>
  <c r="G312" i="26"/>
  <c r="F312" i="26"/>
  <c r="A319" i="18"/>
  <c r="B318" i="18"/>
  <c r="C318" i="18"/>
  <c r="AK314" i="18"/>
  <c r="AJ315" i="18"/>
  <c r="BM315" i="18" s="1"/>
  <c r="S317" i="18"/>
  <c r="T317" i="18" s="1"/>
  <c r="R318" i="18"/>
  <c r="U317" i="18"/>
  <c r="X317" i="18"/>
  <c r="Y317" i="18" s="1"/>
  <c r="E6" i="18" l="1"/>
  <c r="E187" i="18" s="1"/>
  <c r="J34" i="25"/>
  <c r="J35" i="25"/>
  <c r="J13" i="25"/>
  <c r="J19" i="25"/>
  <c r="J29" i="25"/>
  <c r="J12" i="25"/>
  <c r="J15" i="25"/>
  <c r="J22" i="25"/>
  <c r="J30" i="25"/>
  <c r="J28" i="25"/>
  <c r="J17" i="25"/>
  <c r="J21" i="25"/>
  <c r="J18" i="25"/>
  <c r="J23" i="25"/>
  <c r="J14" i="25"/>
  <c r="J25" i="25"/>
  <c r="J16" i="25"/>
  <c r="J11" i="25"/>
  <c r="J26" i="25"/>
  <c r="J20" i="25"/>
  <c r="J27" i="25"/>
  <c r="J24" i="25"/>
  <c r="J31" i="25"/>
  <c r="J33" i="25"/>
  <c r="J32" i="25"/>
  <c r="E39" i="18"/>
  <c r="E233" i="18"/>
  <c r="E159" i="18"/>
  <c r="E265" i="18"/>
  <c r="E257" i="18"/>
  <c r="E195" i="18"/>
  <c r="E165" i="18"/>
  <c r="E163" i="18"/>
  <c r="E220" i="18"/>
  <c r="E268" i="18"/>
  <c r="E72" i="18"/>
  <c r="E57" i="18"/>
  <c r="E221" i="18"/>
  <c r="E227" i="18"/>
  <c r="E290" i="18"/>
  <c r="E260" i="18"/>
  <c r="E76" i="18"/>
  <c r="E196" i="18"/>
  <c r="E152" i="18"/>
  <c r="E239" i="18"/>
  <c r="E183" i="18"/>
  <c r="E124" i="18"/>
  <c r="E136" i="18"/>
  <c r="E88" i="18"/>
  <c r="E211" i="18"/>
  <c r="E93" i="18"/>
  <c r="E218" i="18"/>
  <c r="E16" i="18"/>
  <c r="E125" i="18"/>
  <c r="E245" i="18"/>
  <c r="E224" i="18"/>
  <c r="E269" i="18"/>
  <c r="E107" i="18"/>
  <c r="E217" i="18"/>
  <c r="E50" i="18"/>
  <c r="E91" i="18"/>
  <c r="E90" i="18"/>
  <c r="E15" i="18"/>
  <c r="E112" i="18"/>
  <c r="E157" i="18"/>
  <c r="E168" i="18"/>
  <c r="E276" i="18"/>
  <c r="E69" i="18"/>
  <c r="E19" i="18"/>
  <c r="E249" i="18"/>
  <c r="E167" i="18"/>
  <c r="E284" i="18"/>
  <c r="E238" i="18"/>
  <c r="E96" i="18"/>
  <c r="E175" i="18"/>
  <c r="E184" i="18"/>
  <c r="E258" i="18"/>
  <c r="E52" i="18"/>
  <c r="E210" i="18"/>
  <c r="E280" i="18"/>
  <c r="E189" i="18"/>
  <c r="E137" i="18"/>
  <c r="E56" i="18"/>
  <c r="E209" i="18"/>
  <c r="E32" i="18"/>
  <c r="E74" i="18"/>
  <c r="E118" i="18"/>
  <c r="E178" i="18"/>
  <c r="E248" i="18"/>
  <c r="E225" i="18"/>
  <c r="E20" i="18"/>
  <c r="E146" i="18"/>
  <c r="E172" i="18"/>
  <c r="E176" i="18"/>
  <c r="E144" i="18"/>
  <c r="E252" i="18"/>
  <c r="E94" i="18"/>
  <c r="E287" i="18"/>
  <c r="E120" i="18"/>
  <c r="E206" i="18"/>
  <c r="E171" i="18"/>
  <c r="E31" i="18"/>
  <c r="E204" i="18"/>
  <c r="E253" i="18"/>
  <c r="E229" i="18"/>
  <c r="E236" i="18"/>
  <c r="E261" i="18"/>
  <c r="E12" i="18"/>
  <c r="E255" i="18"/>
  <c r="E22" i="18"/>
  <c r="E180" i="18"/>
  <c r="E108" i="18"/>
  <c r="E271" i="18"/>
  <c r="E116" i="18"/>
  <c r="E192" i="18"/>
  <c r="E237" i="18"/>
  <c r="E170" i="18"/>
  <c r="E177" i="18"/>
  <c r="E102" i="18"/>
  <c r="E51" i="18"/>
  <c r="E33" i="18"/>
  <c r="E164" i="18"/>
  <c r="E243" i="18"/>
  <c r="E80" i="18"/>
  <c r="E240" i="18"/>
  <c r="E24" i="18"/>
  <c r="E160" i="18"/>
  <c r="E79" i="18"/>
  <c r="E113" i="18"/>
  <c r="E201" i="18"/>
  <c r="E105" i="18"/>
  <c r="E73" i="18"/>
  <c r="E219" i="18"/>
  <c r="E95" i="18"/>
  <c r="E65" i="18"/>
  <c r="E85" i="18"/>
  <c r="E36" i="18"/>
  <c r="E126" i="18"/>
  <c r="E38" i="18"/>
  <c r="E207" i="18"/>
  <c r="E34" i="18"/>
  <c r="E47" i="18"/>
  <c r="E278" i="18"/>
  <c r="E264" i="18"/>
  <c r="E162" i="18"/>
  <c r="E53" i="18"/>
  <c r="E277" i="18"/>
  <c r="E66" i="18"/>
  <c r="E48" i="18"/>
  <c r="E155" i="18"/>
  <c r="E25" i="18"/>
  <c r="E14" i="18"/>
  <c r="E29" i="18"/>
  <c r="E139" i="18"/>
  <c r="E130" i="18"/>
  <c r="E186" i="18"/>
  <c r="E181" i="18"/>
  <c r="E241" i="18"/>
  <c r="E60" i="18"/>
  <c r="E231" i="18"/>
  <c r="E49" i="18"/>
  <c r="E272" i="18"/>
  <c r="E17" i="18"/>
  <c r="E77" i="18"/>
  <c r="E205" i="18"/>
  <c r="E215" i="18"/>
  <c r="E234" i="18"/>
  <c r="E242" i="18"/>
  <c r="E266" i="18"/>
  <c r="E254" i="18"/>
  <c r="E43" i="18"/>
  <c r="E46" i="18"/>
  <c r="E115" i="18"/>
  <c r="E282" i="18"/>
  <c r="E8" i="18"/>
  <c r="E270" i="18"/>
  <c r="E213" i="18"/>
  <c r="E11" i="18"/>
  <c r="E281" i="18"/>
  <c r="E267" i="18"/>
  <c r="E191" i="18"/>
  <c r="E173" i="18"/>
  <c r="E174" i="18"/>
  <c r="E99" i="18"/>
  <c r="E132" i="18"/>
  <c r="E89" i="18"/>
  <c r="E58" i="18"/>
  <c r="E111" i="18"/>
  <c r="E61" i="18"/>
  <c r="E286" i="18"/>
  <c r="E202" i="18"/>
  <c r="E193" i="18"/>
  <c r="E134" i="18"/>
  <c r="E190" i="18"/>
  <c r="E222" i="18"/>
  <c r="E86" i="18"/>
  <c r="E223" i="18"/>
  <c r="E148" i="18"/>
  <c r="E143" i="18"/>
  <c r="E117" i="18"/>
  <c r="E83" i="18"/>
  <c r="E23" i="18"/>
  <c r="E63" i="18"/>
  <c r="E259" i="18"/>
  <c r="E226" i="18"/>
  <c r="E129" i="18"/>
  <c r="E75" i="18"/>
  <c r="E109" i="18"/>
  <c r="E156" i="18"/>
  <c r="E214" i="18"/>
  <c r="E81" i="18"/>
  <c r="E285" i="18"/>
  <c r="E158" i="18"/>
  <c r="E10" i="18"/>
  <c r="E133" i="18"/>
  <c r="E92" i="18"/>
  <c r="E200" i="18"/>
  <c r="E145" i="18"/>
  <c r="E135" i="18"/>
  <c r="E114" i="18"/>
  <c r="E288" i="18"/>
  <c r="E26" i="18"/>
  <c r="E149" i="18"/>
  <c r="E128" i="18"/>
  <c r="E78" i="18"/>
  <c r="E235" i="18"/>
  <c r="E101" i="18"/>
  <c r="E199" i="18"/>
  <c r="E104" i="18"/>
  <c r="E119" i="18"/>
  <c r="E67" i="18"/>
  <c r="E59" i="18"/>
  <c r="E141" i="18"/>
  <c r="E27" i="18"/>
  <c r="E123" i="18"/>
  <c r="E291" i="18"/>
  <c r="E82" i="18"/>
  <c r="E68" i="18"/>
  <c r="E232" i="18"/>
  <c r="E216" i="18"/>
  <c r="E138" i="18"/>
  <c r="E203" i="18"/>
  <c r="E283" i="18"/>
  <c r="E185" i="18"/>
  <c r="E197" i="18"/>
  <c r="E179" i="18"/>
  <c r="E28" i="18"/>
  <c r="E37" i="18"/>
  <c r="E122" i="18"/>
  <c r="E35" i="18"/>
  <c r="E127" i="18"/>
  <c r="E188" i="18"/>
  <c r="E87" i="18"/>
  <c r="E275" i="18"/>
  <c r="E54" i="18"/>
  <c r="E21" i="18"/>
  <c r="E263" i="18"/>
  <c r="E41" i="18"/>
  <c r="E40" i="18"/>
  <c r="E279" i="18"/>
  <c r="E169" i="18"/>
  <c r="E212" i="18"/>
  <c r="E250" i="18"/>
  <c r="E289" i="18"/>
  <c r="E140" i="18"/>
  <c r="E62" i="18"/>
  <c r="E256" i="18"/>
  <c r="E13" i="18"/>
  <c r="E97" i="18"/>
  <c r="E198" i="18"/>
  <c r="E262" i="18"/>
  <c r="E45" i="18"/>
  <c r="E273" i="18"/>
  <c r="E142" i="18"/>
  <c r="E131" i="18"/>
  <c r="E246" i="18"/>
  <c r="E103" i="18"/>
  <c r="E100" i="18"/>
  <c r="E42" i="18"/>
  <c r="E244" i="18"/>
  <c r="E228" i="18"/>
  <c r="E161" i="18"/>
  <c r="E153" i="18"/>
  <c r="E154" i="18"/>
  <c r="E151" i="18"/>
  <c r="E9" i="18"/>
  <c r="E70" i="18"/>
  <c r="E44" i="18"/>
  <c r="E147" i="18"/>
  <c r="E247" i="18"/>
  <c r="E166" i="18"/>
  <c r="E64" i="18"/>
  <c r="E274" i="18"/>
  <c r="E121" i="18"/>
  <c r="E110" i="18"/>
  <c r="AB315" i="18"/>
  <c r="AC315" i="18" s="1"/>
  <c r="AD314" i="18"/>
  <c r="AD315" i="18" s="1"/>
  <c r="AG309" i="18"/>
  <c r="AG310" i="18" s="1"/>
  <c r="AH308" i="18"/>
  <c r="AE311" i="18"/>
  <c r="Z316" i="18"/>
  <c r="AA316" i="18" s="1"/>
  <c r="AB316" i="18" s="1"/>
  <c r="AC316" i="18" s="1"/>
  <c r="A376" i="32"/>
  <c r="H375" i="32"/>
  <c r="B375" i="32"/>
  <c r="C375" i="32" s="1"/>
  <c r="B372" i="33"/>
  <c r="C372" i="33" s="1"/>
  <c r="A373" i="33"/>
  <c r="H372" i="33"/>
  <c r="A373" i="31"/>
  <c r="H372" i="31"/>
  <c r="B372" i="31"/>
  <c r="C372" i="31" s="1"/>
  <c r="G371" i="33"/>
  <c r="F371" i="33"/>
  <c r="E371" i="33"/>
  <c r="D371" i="33"/>
  <c r="G374" i="32"/>
  <c r="F374" i="32"/>
  <c r="E374" i="32"/>
  <c r="D374" i="32"/>
  <c r="F371" i="31"/>
  <c r="E371" i="31"/>
  <c r="D371" i="31"/>
  <c r="G371" i="31"/>
  <c r="F314" i="7"/>
  <c r="D314" i="7"/>
  <c r="E314" i="7"/>
  <c r="G314" i="7"/>
  <c r="B314" i="19"/>
  <c r="C314" i="19" s="1"/>
  <c r="A315" i="19"/>
  <c r="F314" i="24"/>
  <c r="G314" i="24"/>
  <c r="A317" i="28"/>
  <c r="B316" i="28"/>
  <c r="C316" i="28" s="1"/>
  <c r="H313" i="15"/>
  <c r="G315" i="28"/>
  <c r="F315" i="28"/>
  <c r="D314" i="15"/>
  <c r="E314" i="15"/>
  <c r="F314" i="15"/>
  <c r="G314" i="15"/>
  <c r="B315" i="29"/>
  <c r="C315" i="29" s="1"/>
  <c r="A316" i="29"/>
  <c r="G313" i="26"/>
  <c r="F313" i="26"/>
  <c r="A316" i="7"/>
  <c r="H316" i="7" s="1"/>
  <c r="B315" i="7"/>
  <c r="C315" i="7" s="1"/>
  <c r="A316" i="14"/>
  <c r="B315" i="14"/>
  <c r="C315" i="14" s="1"/>
  <c r="G315" i="27"/>
  <c r="F315" i="27"/>
  <c r="B315" i="16"/>
  <c r="C315" i="16" s="1"/>
  <c r="A316" i="16"/>
  <c r="B315" i="15"/>
  <c r="C315" i="15" s="1"/>
  <c r="A316" i="15"/>
  <c r="G314" i="29"/>
  <c r="F314" i="29"/>
  <c r="A315" i="26"/>
  <c r="B314" i="26"/>
  <c r="C314" i="26" s="1"/>
  <c r="N33" i="15"/>
  <c r="N34" i="15" s="1"/>
  <c r="N35" i="15" s="1"/>
  <c r="N36" i="15" s="1"/>
  <c r="N37" i="15" s="1"/>
  <c r="N38" i="15" s="1"/>
  <c r="E311" i="15"/>
  <c r="H311" i="15" s="1"/>
  <c r="E312" i="15"/>
  <c r="H312" i="15" s="1"/>
  <c r="B316" i="27"/>
  <c r="C316" i="27" s="1"/>
  <c r="A317" i="27"/>
  <c r="F314" i="16"/>
  <c r="G314" i="16"/>
  <c r="G314" i="14"/>
  <c r="F314" i="14"/>
  <c r="G313" i="19"/>
  <c r="F313" i="19"/>
  <c r="B315" i="24"/>
  <c r="C315" i="24" s="1"/>
  <c r="A316" i="24"/>
  <c r="A320" i="18"/>
  <c r="B319" i="18"/>
  <c r="C319" i="18"/>
  <c r="AK315" i="18"/>
  <c r="AJ316" i="18"/>
  <c r="BM316" i="18" s="1"/>
  <c r="S318" i="18"/>
  <c r="T318" i="18" s="1"/>
  <c r="R319" i="18"/>
  <c r="U318" i="18"/>
  <c r="W318" i="18"/>
  <c r="X318" i="18" s="1"/>
  <c r="Y318" i="18" s="1"/>
  <c r="E208" i="18" l="1"/>
  <c r="E30" i="18"/>
  <c r="E230" i="18"/>
  <c r="E55" i="18"/>
  <c r="E194" i="18"/>
  <c r="E84" i="18"/>
  <c r="E182" i="18"/>
  <c r="AO175" i="18" s="1"/>
  <c r="E18" i="18"/>
  <c r="AO8" i="18" s="1"/>
  <c r="E106" i="18"/>
  <c r="E150" i="18"/>
  <c r="E98" i="18"/>
  <c r="E71" i="18"/>
  <c r="AO66" i="18" s="1"/>
  <c r="E251" i="18"/>
  <c r="AO217" i="18"/>
  <c r="AN155" i="18"/>
  <c r="AN217" i="18"/>
  <c r="AN232" i="18"/>
  <c r="AN248" i="18"/>
  <c r="AN176" i="18"/>
  <c r="AN40" i="18"/>
  <c r="AO208" i="18"/>
  <c r="AO118" i="18"/>
  <c r="AN179" i="18"/>
  <c r="AN170" i="18"/>
  <c r="AO177" i="18"/>
  <c r="AO178" i="18"/>
  <c r="AO176" i="18"/>
  <c r="AN178" i="18"/>
  <c r="AN175" i="18"/>
  <c r="AO179" i="18"/>
  <c r="AN177" i="18"/>
  <c r="AO152" i="18"/>
  <c r="AN158" i="18"/>
  <c r="AN159" i="18"/>
  <c r="AN271" i="18"/>
  <c r="AO150" i="18"/>
  <c r="AO271" i="18"/>
  <c r="AO166" i="18"/>
  <c r="AO156" i="18"/>
  <c r="AO155" i="18"/>
  <c r="AO151" i="18"/>
  <c r="AN55" i="18"/>
  <c r="AN182" i="18"/>
  <c r="AO146" i="18"/>
  <c r="AO107" i="18"/>
  <c r="AN269" i="18"/>
  <c r="AO218" i="18"/>
  <c r="AO250" i="18"/>
  <c r="AN129" i="18"/>
  <c r="AN116" i="18"/>
  <c r="AO242" i="18"/>
  <c r="AN263" i="18"/>
  <c r="AN74" i="18"/>
  <c r="AN24" i="18"/>
  <c r="AN201" i="18"/>
  <c r="AN37" i="18"/>
  <c r="AN119" i="18"/>
  <c r="AO169" i="18"/>
  <c r="AN42" i="18"/>
  <c r="AN207" i="18"/>
  <c r="AO136" i="18"/>
  <c r="AO206" i="18"/>
  <c r="AN249" i="18"/>
  <c r="AO237" i="18"/>
  <c r="AN235" i="18"/>
  <c r="AO226" i="18"/>
  <c r="AO210" i="18"/>
  <c r="AN242" i="18"/>
  <c r="AN115" i="18"/>
  <c r="AO209" i="18"/>
  <c r="AO205" i="18"/>
  <c r="AN49" i="18"/>
  <c r="AO72" i="18"/>
  <c r="AO138" i="18"/>
  <c r="AO234" i="18"/>
  <c r="AO57" i="18"/>
  <c r="AN25" i="18"/>
  <c r="AN265" i="18"/>
  <c r="AN150" i="18"/>
  <c r="AN216" i="18"/>
  <c r="AO204" i="18"/>
  <c r="AN121" i="18"/>
  <c r="AO125" i="18"/>
  <c r="AO46" i="18"/>
  <c r="AN236" i="18"/>
  <c r="AO203" i="18"/>
  <c r="AN181" i="18"/>
  <c r="AN247" i="18"/>
  <c r="AN203" i="18"/>
  <c r="AO19" i="18"/>
  <c r="AO229" i="18"/>
  <c r="AO115" i="18"/>
  <c r="AO111" i="18"/>
  <c r="AN264" i="18"/>
  <c r="AO268" i="18"/>
  <c r="AO207" i="18"/>
  <c r="AO112" i="18"/>
  <c r="AO228" i="18"/>
  <c r="AO183" i="18"/>
  <c r="AO235" i="18"/>
  <c r="AN214" i="18"/>
  <c r="AN184" i="18"/>
  <c r="AO56" i="18"/>
  <c r="AN187" i="18"/>
  <c r="AO181" i="18"/>
  <c r="AN126" i="18"/>
  <c r="AN180" i="18"/>
  <c r="AN185" i="18"/>
  <c r="AO263" i="18"/>
  <c r="AN208" i="18"/>
  <c r="AO267" i="18"/>
  <c r="AO182" i="18"/>
  <c r="AN222" i="18"/>
  <c r="AN36" i="18"/>
  <c r="AO180" i="18"/>
  <c r="AN193" i="18"/>
  <c r="AO184" i="18"/>
  <c r="AO186" i="18"/>
  <c r="AO185" i="18"/>
  <c r="AN210" i="18"/>
  <c r="AO213" i="18"/>
  <c r="AN144" i="18"/>
  <c r="AN218" i="18"/>
  <c r="AO119" i="18"/>
  <c r="AN112" i="18"/>
  <c r="AO216" i="18"/>
  <c r="AO113" i="18"/>
  <c r="AN226" i="18"/>
  <c r="AO124" i="18"/>
  <c r="AN251" i="18"/>
  <c r="AN111" i="18"/>
  <c r="AN257" i="18"/>
  <c r="AO212" i="18"/>
  <c r="AN212" i="18"/>
  <c r="AO188" i="18"/>
  <c r="AN211" i="18"/>
  <c r="AO214" i="18"/>
  <c r="AN213" i="18"/>
  <c r="AN188" i="18"/>
  <c r="AN262" i="18"/>
  <c r="AN52" i="18"/>
  <c r="AN215" i="18"/>
  <c r="AN114" i="18"/>
  <c r="AO236" i="18"/>
  <c r="AN118" i="18"/>
  <c r="AO109" i="18"/>
  <c r="AO27" i="18"/>
  <c r="AN186" i="18"/>
  <c r="AO131" i="18"/>
  <c r="AO187" i="18"/>
  <c r="AN204" i="18"/>
  <c r="AN48" i="18"/>
  <c r="AO211" i="18"/>
  <c r="AN113" i="18"/>
  <c r="AO264" i="18"/>
  <c r="AO116" i="18"/>
  <c r="AN206" i="18"/>
  <c r="AN205" i="18"/>
  <c r="AO32" i="18"/>
  <c r="AO190" i="18"/>
  <c r="AO117" i="18"/>
  <c r="AO148" i="18"/>
  <c r="AN209" i="18"/>
  <c r="AO215" i="18"/>
  <c r="AN117" i="18"/>
  <c r="AO251" i="18"/>
  <c r="AO260" i="18"/>
  <c r="AO114" i="18"/>
  <c r="AN183" i="18"/>
  <c r="AO144" i="18"/>
  <c r="AN145" i="18"/>
  <c r="AN163" i="18"/>
  <c r="AO129" i="18"/>
  <c r="AO132" i="18"/>
  <c r="AN228" i="18"/>
  <c r="AO137" i="18"/>
  <c r="AO142" i="18"/>
  <c r="AN53" i="18"/>
  <c r="AO200" i="18"/>
  <c r="AN196" i="18"/>
  <c r="AN245" i="18"/>
  <c r="AN198" i="18"/>
  <c r="AN190" i="18"/>
  <c r="AO202" i="18"/>
  <c r="AO222" i="18"/>
  <c r="AN200" i="18"/>
  <c r="AO127" i="18"/>
  <c r="AN120" i="18"/>
  <c r="AN35" i="18"/>
  <c r="AN41" i="18"/>
  <c r="AO157" i="18"/>
  <c r="AO23" i="18"/>
  <c r="AO246" i="18"/>
  <c r="AN132" i="18"/>
  <c r="AN192" i="18"/>
  <c r="AN125" i="18"/>
  <c r="AO227" i="18"/>
  <c r="AO230" i="18"/>
  <c r="AO189" i="18"/>
  <c r="AN253" i="18"/>
  <c r="AN233" i="18"/>
  <c r="AN221" i="18"/>
  <c r="AN166" i="18"/>
  <c r="AN22" i="18"/>
  <c r="AN199" i="18"/>
  <c r="AN108" i="18"/>
  <c r="AN134" i="18"/>
  <c r="AO259" i="18"/>
  <c r="AO141" i="18"/>
  <c r="AO249" i="18"/>
  <c r="AN34" i="18"/>
  <c r="AO270" i="18"/>
  <c r="AO161" i="18"/>
  <c r="AO269" i="18"/>
  <c r="AN270" i="18"/>
  <c r="AN56" i="18"/>
  <c r="AN26" i="18"/>
  <c r="AN169" i="18"/>
  <c r="AN266" i="18"/>
  <c r="AN140" i="18"/>
  <c r="AO110" i="18"/>
  <c r="AN135" i="18"/>
  <c r="AO224" i="18"/>
  <c r="AN152" i="18"/>
  <c r="AN131" i="18"/>
  <c r="AN223" i="18"/>
  <c r="AO40" i="18"/>
  <c r="AN151" i="18"/>
  <c r="AO55" i="18"/>
  <c r="AN107" i="18"/>
  <c r="AO252" i="18"/>
  <c r="AO278" i="18"/>
  <c r="AO192" i="18"/>
  <c r="AO123" i="18"/>
  <c r="AO143" i="18"/>
  <c r="AO154" i="18"/>
  <c r="AO233" i="18"/>
  <c r="AN138" i="18"/>
  <c r="AN14" i="18"/>
  <c r="AN276" i="18"/>
  <c r="AO22" i="18"/>
  <c r="AN39" i="18"/>
  <c r="AO42" i="18"/>
  <c r="AO170" i="18"/>
  <c r="AO41" i="18"/>
  <c r="AN191" i="18"/>
  <c r="AO243" i="18"/>
  <c r="AO194" i="18"/>
  <c r="AO50" i="18"/>
  <c r="AO36" i="18"/>
  <c r="AO257" i="18"/>
  <c r="AO261" i="18"/>
  <c r="AO74" i="18"/>
  <c r="AN220" i="18"/>
  <c r="AN30" i="18"/>
  <c r="AO20" i="18"/>
  <c r="AN133" i="18"/>
  <c r="AN174" i="18"/>
  <c r="AN51" i="18"/>
  <c r="AO160" i="18"/>
  <c r="AN156" i="18"/>
  <c r="AO54" i="18"/>
  <c r="AN234" i="18"/>
  <c r="AO121" i="18"/>
  <c r="AN252" i="18"/>
  <c r="AO45" i="18"/>
  <c r="AN157" i="18"/>
  <c r="AO128" i="18"/>
  <c r="AO275" i="18"/>
  <c r="AN237" i="18"/>
  <c r="AO239" i="18"/>
  <c r="AO248" i="18"/>
  <c r="AN278" i="18"/>
  <c r="AO165" i="18"/>
  <c r="AO25" i="18"/>
  <c r="AN143" i="18"/>
  <c r="AO253" i="18"/>
  <c r="AN136" i="18"/>
  <c r="AN197" i="18"/>
  <c r="AO135" i="18"/>
  <c r="AO238" i="18"/>
  <c r="AN148" i="18"/>
  <c r="AN227" i="18"/>
  <c r="AN273" i="18"/>
  <c r="AN32" i="18"/>
  <c r="AN259" i="18"/>
  <c r="AN195" i="18"/>
  <c r="AN33" i="18"/>
  <c r="AO51" i="18"/>
  <c r="AN258" i="18"/>
  <c r="AN128" i="18"/>
  <c r="AO73" i="18"/>
  <c r="AO254" i="18"/>
  <c r="AO168" i="18"/>
  <c r="AN50" i="18"/>
  <c r="AN73" i="18"/>
  <c r="AN260" i="18"/>
  <c r="AO24" i="18"/>
  <c r="AN15" i="18"/>
  <c r="AN164" i="18"/>
  <c r="AN153" i="18"/>
  <c r="AN23" i="18"/>
  <c r="AO38" i="18"/>
  <c r="AO191" i="18"/>
  <c r="AN124" i="18"/>
  <c r="AO145" i="18"/>
  <c r="AO172" i="18"/>
  <c r="AN277" i="18"/>
  <c r="AN171" i="18"/>
  <c r="AN57" i="18"/>
  <c r="AN122" i="18"/>
  <c r="AO274" i="18"/>
  <c r="AO163" i="18"/>
  <c r="AO220" i="18"/>
  <c r="AO201" i="18"/>
  <c r="AO126" i="18"/>
  <c r="AN137" i="18"/>
  <c r="AO39" i="18"/>
  <c r="AO134" i="18"/>
  <c r="AN241" i="18"/>
  <c r="AN147" i="18"/>
  <c r="AO225" i="18"/>
  <c r="AO199" i="18"/>
  <c r="AN189" i="18"/>
  <c r="AN154" i="18"/>
  <c r="AO26" i="18"/>
  <c r="AO28" i="18"/>
  <c r="AO140" i="18"/>
  <c r="AN254" i="18"/>
  <c r="AO34" i="18"/>
  <c r="AN161" i="18"/>
  <c r="AN268" i="18"/>
  <c r="AO255" i="18"/>
  <c r="AN130" i="18"/>
  <c r="AO265" i="18"/>
  <c r="AO193" i="18"/>
  <c r="AN27" i="18"/>
  <c r="AN47" i="18"/>
  <c r="AN246" i="18"/>
  <c r="AN110" i="18"/>
  <c r="AO43" i="18"/>
  <c r="AN225" i="18"/>
  <c r="AN44" i="18"/>
  <c r="AO171" i="18"/>
  <c r="AO133" i="18"/>
  <c r="AO231" i="18"/>
  <c r="AN149" i="18"/>
  <c r="AN123" i="18"/>
  <c r="AO44" i="18"/>
  <c r="AN58" i="18"/>
  <c r="AN240" i="18"/>
  <c r="AN139" i="18"/>
  <c r="AN142" i="18"/>
  <c r="AN168" i="18"/>
  <c r="AO173" i="18"/>
  <c r="AN256" i="18"/>
  <c r="AN267" i="18"/>
  <c r="AO256" i="18"/>
  <c r="AO195" i="18"/>
  <c r="AN72" i="18"/>
  <c r="AN109" i="18"/>
  <c r="AN71" i="18"/>
  <c r="AO276" i="18"/>
  <c r="AO232" i="18"/>
  <c r="AN141" i="18"/>
  <c r="AN127" i="18"/>
  <c r="AO33" i="18"/>
  <c r="AO167" i="18"/>
  <c r="AO120" i="18"/>
  <c r="AN261" i="18"/>
  <c r="AO197" i="18"/>
  <c r="AN244" i="18"/>
  <c r="AN230" i="18"/>
  <c r="AO35" i="18"/>
  <c r="AN243" i="18"/>
  <c r="AO139" i="18"/>
  <c r="AO245" i="18"/>
  <c r="AO147" i="18"/>
  <c r="AO247" i="18"/>
  <c r="AO174" i="18"/>
  <c r="AO198" i="18"/>
  <c r="AO122" i="18"/>
  <c r="AO108" i="18"/>
  <c r="AO223" i="18"/>
  <c r="AN167" i="18"/>
  <c r="AO277" i="18"/>
  <c r="AO164" i="18"/>
  <c r="AN19" i="18"/>
  <c r="AO221" i="18"/>
  <c r="AO153" i="18"/>
  <c r="AO196" i="18"/>
  <c r="AN272" i="18"/>
  <c r="AN162" i="18"/>
  <c r="AN250" i="18"/>
  <c r="AN202" i="18"/>
  <c r="AN231" i="18"/>
  <c r="AO273" i="18"/>
  <c r="AN194" i="18"/>
  <c r="AN229" i="18"/>
  <c r="AO31" i="18"/>
  <c r="AO258" i="18"/>
  <c r="AN20" i="18"/>
  <c r="AN255" i="18"/>
  <c r="AO266" i="18"/>
  <c r="AO262" i="18"/>
  <c r="AN160" i="18"/>
  <c r="AN54" i="18"/>
  <c r="AO49" i="18"/>
  <c r="AN28" i="18"/>
  <c r="AN172" i="18"/>
  <c r="AO130" i="18"/>
  <c r="AO244" i="18"/>
  <c r="AN275" i="18"/>
  <c r="AN238" i="18"/>
  <c r="AO159" i="18"/>
  <c r="AO241" i="18"/>
  <c r="AO240" i="18"/>
  <c r="AN146" i="18"/>
  <c r="AO219" i="18"/>
  <c r="AN45" i="18"/>
  <c r="AN38" i="18"/>
  <c r="AO53" i="18"/>
  <c r="AO48" i="18"/>
  <c r="AN219" i="18"/>
  <c r="AO158" i="18"/>
  <c r="AN43" i="18"/>
  <c r="AO21" i="18"/>
  <c r="AN224" i="18"/>
  <c r="AN173" i="18"/>
  <c r="AN239" i="18"/>
  <c r="AN46" i="18"/>
  <c r="AO162" i="18"/>
  <c r="AN274" i="18"/>
  <c r="AN165" i="18"/>
  <c r="AN21" i="18"/>
  <c r="AO47" i="18"/>
  <c r="AO272" i="18"/>
  <c r="AO52" i="18"/>
  <c r="AO37" i="18"/>
  <c r="AO149" i="18"/>
  <c r="AO30" i="18"/>
  <c r="AN31" i="18"/>
  <c r="AO29" i="18"/>
  <c r="AN29" i="18"/>
  <c r="AH309" i="18"/>
  <c r="AH310" i="18" s="1"/>
  <c r="D29" i="25"/>
  <c r="Q25" i="19" s="1"/>
  <c r="L25" i="19" s="1"/>
  <c r="Z317" i="18"/>
  <c r="AA317" i="18" s="1"/>
  <c r="AD316" i="18"/>
  <c r="AF311" i="18"/>
  <c r="AG311" i="18" s="1"/>
  <c r="AE312" i="18"/>
  <c r="AE313" i="18" s="1"/>
  <c r="AE314" i="18" s="1"/>
  <c r="G372" i="33"/>
  <c r="F372" i="33"/>
  <c r="E372" i="33"/>
  <c r="D372" i="33"/>
  <c r="G375" i="32"/>
  <c r="F375" i="32"/>
  <c r="E375" i="32"/>
  <c r="D375" i="32"/>
  <c r="H373" i="31"/>
  <c r="B373" i="31"/>
  <c r="C373" i="31" s="1"/>
  <c r="A374" i="31"/>
  <c r="H373" i="33"/>
  <c r="B373" i="33"/>
  <c r="C373" i="33" s="1"/>
  <c r="A374" i="33"/>
  <c r="F372" i="31"/>
  <c r="E372" i="31"/>
  <c r="D372" i="31"/>
  <c r="G372" i="31"/>
  <c r="A377" i="32"/>
  <c r="B376" i="32"/>
  <c r="C376" i="32" s="1"/>
  <c r="H376" i="32"/>
  <c r="W319" i="18"/>
  <c r="X319" i="18" s="1"/>
  <c r="Y319" i="18" s="1"/>
  <c r="D315" i="7"/>
  <c r="F315" i="7"/>
  <c r="E315" i="7"/>
  <c r="G315" i="7"/>
  <c r="H314" i="15"/>
  <c r="G316" i="27"/>
  <c r="F316" i="27"/>
  <c r="G315" i="14"/>
  <c r="F315" i="14"/>
  <c r="F315" i="29"/>
  <c r="G315" i="29"/>
  <c r="F315" i="24"/>
  <c r="G315" i="24"/>
  <c r="G314" i="26"/>
  <c r="F314" i="26"/>
  <c r="F315" i="16"/>
  <c r="G315" i="16"/>
  <c r="A316" i="26"/>
  <c r="B315" i="26"/>
  <c r="C315" i="26" s="1"/>
  <c r="A318" i="27"/>
  <c r="B317" i="27"/>
  <c r="C317" i="27" s="1"/>
  <c r="B316" i="29"/>
  <c r="C316" i="29" s="1"/>
  <c r="A317" i="29"/>
  <c r="B316" i="15"/>
  <c r="C316" i="15" s="1"/>
  <c r="A317" i="15"/>
  <c r="A317" i="14"/>
  <c r="B316" i="14"/>
  <c r="C316" i="14" s="1"/>
  <c r="G316" i="28"/>
  <c r="F316" i="28"/>
  <c r="G315" i="15"/>
  <c r="D315" i="15"/>
  <c r="E315" i="15"/>
  <c r="F315" i="15"/>
  <c r="A318" i="28"/>
  <c r="B317" i="28"/>
  <c r="C317" i="28" s="1"/>
  <c r="B316" i="7"/>
  <c r="C316" i="7" s="1"/>
  <c r="A317" i="7"/>
  <c r="H317" i="7" s="1"/>
  <c r="A316" i="19"/>
  <c r="B315" i="19"/>
  <c r="C315" i="19" s="1"/>
  <c r="B316" i="24"/>
  <c r="C316" i="24" s="1"/>
  <c r="A317" i="24"/>
  <c r="A317" i="16"/>
  <c r="B316" i="16"/>
  <c r="C316" i="16" s="1"/>
  <c r="F314" i="19"/>
  <c r="G314" i="19"/>
  <c r="AK316" i="18"/>
  <c r="AJ317" i="18"/>
  <c r="BM317" i="18" s="1"/>
  <c r="B320" i="18"/>
  <c r="A321" i="18"/>
  <c r="C320" i="18"/>
  <c r="R320" i="18"/>
  <c r="U319" i="18"/>
  <c r="S319" i="18"/>
  <c r="T319" i="18" s="1"/>
  <c r="AO68" i="18" l="1"/>
  <c r="AO70" i="18"/>
  <c r="AO60" i="18"/>
  <c r="AO64" i="18"/>
  <c r="AN65" i="18"/>
  <c r="AN64" i="18"/>
  <c r="AN69" i="18"/>
  <c r="AN62" i="18"/>
  <c r="AO67" i="18"/>
  <c r="AO61" i="18"/>
  <c r="AO71" i="18"/>
  <c r="AN61" i="18"/>
  <c r="AN59" i="18"/>
  <c r="AN67" i="18"/>
  <c r="AO69" i="18"/>
  <c r="AO62" i="18"/>
  <c r="AN63" i="18"/>
  <c r="AN60" i="18"/>
  <c r="AN66" i="18"/>
  <c r="AO63" i="18"/>
  <c r="AN70" i="18"/>
  <c r="AO59" i="18"/>
  <c r="AO58" i="18"/>
  <c r="AN68" i="18"/>
  <c r="AO65" i="18"/>
  <c r="AO12" i="18"/>
  <c r="AO10" i="18"/>
  <c r="AN12" i="18"/>
  <c r="AN9" i="18"/>
  <c r="AN13" i="18"/>
  <c r="AO11" i="18"/>
  <c r="AN11" i="18"/>
  <c r="AN8" i="18"/>
  <c r="AO9" i="18"/>
  <c r="AN16" i="18"/>
  <c r="AO16" i="18"/>
  <c r="AO13" i="18"/>
  <c r="AN18" i="18"/>
  <c r="AO17" i="18"/>
  <c r="AO15" i="18"/>
  <c r="AN17" i="18"/>
  <c r="AO18" i="18"/>
  <c r="AO14" i="18"/>
  <c r="AN10" i="18"/>
  <c r="AH311" i="18"/>
  <c r="Q12" i="19"/>
  <c r="L12" i="19" s="1"/>
  <c r="M12" i="19" s="1"/>
  <c r="E72" i="19" s="1"/>
  <c r="H72" i="19" s="1"/>
  <c r="D90" i="19"/>
  <c r="D89" i="19"/>
  <c r="E82" i="19"/>
  <c r="H82" i="19" s="1"/>
  <c r="D92" i="19"/>
  <c r="E75" i="19"/>
  <c r="H75" i="19" s="1"/>
  <c r="E80" i="19"/>
  <c r="H80" i="19" s="1"/>
  <c r="E74" i="19"/>
  <c r="H74" i="19" s="1"/>
  <c r="E79" i="19"/>
  <c r="H79" i="19" s="1"/>
  <c r="D94" i="19"/>
  <c r="D86" i="19"/>
  <c r="D83" i="19"/>
  <c r="D91" i="19"/>
  <c r="D85" i="19"/>
  <c r="E76" i="19"/>
  <c r="H76" i="19" s="1"/>
  <c r="D84" i="19"/>
  <c r="D87" i="19"/>
  <c r="D24" i="25"/>
  <c r="Q20" i="19" s="1"/>
  <c r="L20" i="19" s="1"/>
  <c r="D88" i="19"/>
  <c r="E78" i="19"/>
  <c r="H78" i="19" s="1"/>
  <c r="E81" i="19"/>
  <c r="H81" i="19" s="1"/>
  <c r="Q15" i="19"/>
  <c r="L15" i="19" s="1"/>
  <c r="Q14" i="19"/>
  <c r="L14" i="19" s="1"/>
  <c r="D23" i="25"/>
  <c r="D27" i="25"/>
  <c r="Q23" i="19" s="1"/>
  <c r="L23" i="19" s="1"/>
  <c r="Q17" i="19"/>
  <c r="L17" i="19" s="1"/>
  <c r="Q18" i="19"/>
  <c r="L18" i="19" s="1"/>
  <c r="D28" i="25"/>
  <c r="Q24" i="19" s="1"/>
  <c r="L24" i="19" s="1"/>
  <c r="D26" i="25"/>
  <c r="Q16" i="19"/>
  <c r="L16" i="19" s="1"/>
  <c r="D25" i="25"/>
  <c r="Q21" i="19" s="1"/>
  <c r="L21" i="19" s="1"/>
  <c r="AB317" i="18"/>
  <c r="AC317" i="18" s="1"/>
  <c r="AD317" i="18" s="1"/>
  <c r="Z318" i="18"/>
  <c r="AA318" i="18" s="1"/>
  <c r="AE315" i="18"/>
  <c r="AF312" i="18"/>
  <c r="AG312" i="18" s="1"/>
  <c r="AH312" i="18" s="1"/>
  <c r="W320" i="18"/>
  <c r="X320" i="18" s="1"/>
  <c r="Y320" i="18" s="1"/>
  <c r="G373" i="33"/>
  <c r="F373" i="33"/>
  <c r="E373" i="33"/>
  <c r="D373" i="33"/>
  <c r="G376" i="32"/>
  <c r="F376" i="32"/>
  <c r="D376" i="32"/>
  <c r="E376" i="32"/>
  <c r="A378" i="32"/>
  <c r="H377" i="32"/>
  <c r="B377" i="32"/>
  <c r="C377" i="32" s="1"/>
  <c r="F373" i="31"/>
  <c r="E373" i="31"/>
  <c r="D373" i="31"/>
  <c r="G373" i="31"/>
  <c r="A375" i="33"/>
  <c r="H374" i="33"/>
  <c r="B374" i="33"/>
  <c r="C374" i="33" s="1"/>
  <c r="A375" i="31"/>
  <c r="H374" i="31"/>
  <c r="B374" i="31"/>
  <c r="C374" i="31" s="1"/>
  <c r="F316" i="7"/>
  <c r="G316" i="7"/>
  <c r="E316" i="7"/>
  <c r="D316" i="7"/>
  <c r="H315" i="15"/>
  <c r="F316" i="24"/>
  <c r="G316" i="24"/>
  <c r="B318" i="28"/>
  <c r="C318" i="28" s="1"/>
  <c r="A319" i="28"/>
  <c r="G317" i="27"/>
  <c r="F317" i="27"/>
  <c r="A319" i="27"/>
  <c r="B318" i="27"/>
  <c r="C318" i="27" s="1"/>
  <c r="B316" i="19"/>
  <c r="C316" i="19" s="1"/>
  <c r="A317" i="19"/>
  <c r="G315" i="26"/>
  <c r="F315" i="26"/>
  <c r="G315" i="19"/>
  <c r="F315" i="19"/>
  <c r="F316" i="14"/>
  <c r="G316" i="14"/>
  <c r="A317" i="26"/>
  <c r="B316" i="26"/>
  <c r="C316" i="26" s="1"/>
  <c r="F316" i="16"/>
  <c r="G316" i="16"/>
  <c r="A318" i="7"/>
  <c r="H318" i="7" s="1"/>
  <c r="B317" i="7"/>
  <c r="C317" i="7" s="1"/>
  <c r="A318" i="14"/>
  <c r="B317" i="14"/>
  <c r="C317" i="14" s="1"/>
  <c r="B317" i="15"/>
  <c r="C317" i="15" s="1"/>
  <c r="A318" i="15"/>
  <c r="E316" i="15"/>
  <c r="D316" i="15"/>
  <c r="F316" i="15"/>
  <c r="G316" i="15"/>
  <c r="B317" i="29"/>
  <c r="C317" i="29" s="1"/>
  <c r="A318" i="29"/>
  <c r="B317" i="16"/>
  <c r="C317" i="16" s="1"/>
  <c r="A318" i="16"/>
  <c r="B317" i="24"/>
  <c r="C317" i="24" s="1"/>
  <c r="A318" i="24"/>
  <c r="F317" i="28"/>
  <c r="G317" i="28"/>
  <c r="G316" i="29"/>
  <c r="F316" i="29"/>
  <c r="A322" i="18"/>
  <c r="B321" i="18"/>
  <c r="C321" i="18"/>
  <c r="AJ318" i="18"/>
  <c r="BM318" i="18" s="1"/>
  <c r="AK317" i="18"/>
  <c r="R321" i="18"/>
  <c r="S320" i="18"/>
  <c r="T320" i="18" s="1"/>
  <c r="U320" i="18"/>
  <c r="D38" i="25" l="1"/>
  <c r="Q19" i="19"/>
  <c r="L19" i="19" s="1"/>
  <c r="E73" i="19"/>
  <c r="H73" i="19" s="1"/>
  <c r="D93" i="19"/>
  <c r="E77" i="19"/>
  <c r="H77" i="19" s="1"/>
  <c r="Q13" i="19"/>
  <c r="L13" i="19" s="1"/>
  <c r="M13" i="19" s="1"/>
  <c r="Q22" i="19"/>
  <c r="L22" i="19" s="1"/>
  <c r="E71" i="19"/>
  <c r="H71" i="19" s="1"/>
  <c r="AB318" i="18"/>
  <c r="AC318" i="18" s="1"/>
  <c r="AD318" i="18" s="1"/>
  <c r="Z319" i="18"/>
  <c r="AA319" i="18" s="1"/>
  <c r="AE316" i="18"/>
  <c r="AE317" i="18" s="1"/>
  <c r="AF313" i="18"/>
  <c r="W321" i="18"/>
  <c r="X321" i="18" s="1"/>
  <c r="Y321" i="18" s="1"/>
  <c r="F374" i="31"/>
  <c r="E374" i="31"/>
  <c r="D374" i="31"/>
  <c r="G374" i="31"/>
  <c r="A376" i="31"/>
  <c r="H375" i="31"/>
  <c r="B375" i="31"/>
  <c r="C375" i="31" s="1"/>
  <c r="G377" i="32"/>
  <c r="F377" i="32"/>
  <c r="E377" i="32"/>
  <c r="D377" i="32"/>
  <c r="G374" i="33"/>
  <c r="F374" i="33"/>
  <c r="E374" i="33"/>
  <c r="D374" i="33"/>
  <c r="B375" i="33"/>
  <c r="C375" i="33" s="1"/>
  <c r="H375" i="33"/>
  <c r="A376" i="33"/>
  <c r="A379" i="32"/>
  <c r="B378" i="32"/>
  <c r="C378" i="32" s="1"/>
  <c r="H378" i="32"/>
  <c r="E317" i="7"/>
  <c r="D317" i="7"/>
  <c r="F317" i="7"/>
  <c r="G317" i="7"/>
  <c r="H316" i="15"/>
  <c r="G317" i="29"/>
  <c r="F317" i="29"/>
  <c r="A319" i="16"/>
  <c r="B318" i="16"/>
  <c r="C318" i="16" s="1"/>
  <c r="A319" i="15"/>
  <c r="B318" i="15"/>
  <c r="C318" i="15" s="1"/>
  <c r="A320" i="27"/>
  <c r="B319" i="27"/>
  <c r="C319" i="27" s="1"/>
  <c r="G317" i="16"/>
  <c r="F317" i="16"/>
  <c r="E317" i="15"/>
  <c r="F317" i="15"/>
  <c r="D317" i="15"/>
  <c r="G317" i="15"/>
  <c r="A319" i="7"/>
  <c r="H319" i="7" s="1"/>
  <c r="B318" i="7"/>
  <c r="C318" i="7" s="1"/>
  <c r="A319" i="29"/>
  <c r="B318" i="29"/>
  <c r="C318" i="29" s="1"/>
  <c r="B319" i="28"/>
  <c r="C319" i="28" s="1"/>
  <c r="A320" i="28"/>
  <c r="B318" i="24"/>
  <c r="C318" i="24" s="1"/>
  <c r="A319" i="24"/>
  <c r="G316" i="26"/>
  <c r="F316" i="26"/>
  <c r="A318" i="19"/>
  <c r="B317" i="19"/>
  <c r="C317" i="19" s="1"/>
  <c r="F318" i="28"/>
  <c r="G318" i="28"/>
  <c r="F317" i="24"/>
  <c r="G317" i="24"/>
  <c r="G317" i="14"/>
  <c r="F317" i="14"/>
  <c r="A318" i="26"/>
  <c r="B317" i="26"/>
  <c r="C317" i="26" s="1"/>
  <c r="G316" i="19"/>
  <c r="F316" i="19"/>
  <c r="A319" i="14"/>
  <c r="B318" i="14"/>
  <c r="C318" i="14" s="1"/>
  <c r="G318" i="27"/>
  <c r="F318" i="27"/>
  <c r="AK318" i="18"/>
  <c r="AJ319" i="18"/>
  <c r="BM319" i="18" s="1"/>
  <c r="A323" i="18"/>
  <c r="B322" i="18"/>
  <c r="C322" i="18"/>
  <c r="R322" i="18"/>
  <c r="U321" i="18"/>
  <c r="S321" i="18"/>
  <c r="T321" i="18" s="1"/>
  <c r="M14" i="19" l="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E90" i="19"/>
  <c r="H90" i="19" s="1"/>
  <c r="D104" i="19"/>
  <c r="E94" i="19"/>
  <c r="H94" i="19" s="1"/>
  <c r="E93" i="19"/>
  <c r="H93" i="19" s="1"/>
  <c r="E88" i="19"/>
  <c r="H88" i="19" s="1"/>
  <c r="D100" i="19"/>
  <c r="E92" i="19"/>
  <c r="H92" i="19" s="1"/>
  <c r="D103" i="19"/>
  <c r="E83" i="19"/>
  <c r="H83" i="19" s="1"/>
  <c r="E85" i="19"/>
  <c r="H85" i="19" s="1"/>
  <c r="D95" i="19"/>
  <c r="E89" i="19"/>
  <c r="H89" i="19" s="1"/>
  <c r="E91" i="19"/>
  <c r="H91" i="19" s="1"/>
  <c r="D97" i="19"/>
  <c r="D102" i="19"/>
  <c r="E84" i="19"/>
  <c r="H84" i="19" s="1"/>
  <c r="E86" i="19"/>
  <c r="H86" i="19" s="1"/>
  <c r="E87" i="19"/>
  <c r="H87" i="19" s="1"/>
  <c r="D106" i="19"/>
  <c r="D101" i="19"/>
  <c r="E95" i="19"/>
  <c r="D96" i="19"/>
  <c r="D105" i="19"/>
  <c r="D98" i="19"/>
  <c r="D99" i="19"/>
  <c r="E103" i="19"/>
  <c r="D115" i="19"/>
  <c r="D113" i="19"/>
  <c r="E97" i="19"/>
  <c r="E96" i="19"/>
  <c r="D111" i="19"/>
  <c r="D109" i="19"/>
  <c r="E102" i="19"/>
  <c r="D110" i="19"/>
  <c r="E106" i="19"/>
  <c r="AB319" i="18"/>
  <c r="AC319" i="18" s="1"/>
  <c r="AD319" i="18" s="1"/>
  <c r="Z320" i="18"/>
  <c r="AA320" i="18" s="1"/>
  <c r="AE318" i="18"/>
  <c r="AG313" i="18"/>
  <c r="AH313" i="18" s="1"/>
  <c r="AF314" i="18"/>
  <c r="AG314" i="18" s="1"/>
  <c r="F375" i="31"/>
  <c r="E375" i="31"/>
  <c r="D375" i="31"/>
  <c r="G375" i="31"/>
  <c r="A377" i="31"/>
  <c r="H376" i="31"/>
  <c r="B376" i="31"/>
  <c r="C376" i="31" s="1"/>
  <c r="G378" i="32"/>
  <c r="F378" i="32"/>
  <c r="E378" i="32"/>
  <c r="D378" i="32"/>
  <c r="A380" i="32"/>
  <c r="B379" i="32"/>
  <c r="C379" i="32" s="1"/>
  <c r="H379" i="32"/>
  <c r="A377" i="33"/>
  <c r="H376" i="33"/>
  <c r="B376" i="33"/>
  <c r="C376" i="33" s="1"/>
  <c r="G375" i="33"/>
  <c r="F375" i="33"/>
  <c r="E375" i="33"/>
  <c r="D375" i="33"/>
  <c r="F318" i="7"/>
  <c r="D318" i="7"/>
  <c r="E318" i="7"/>
  <c r="G318" i="7"/>
  <c r="A319" i="26"/>
  <c r="B318" i="26"/>
  <c r="C318" i="26" s="1"/>
  <c r="A319" i="19"/>
  <c r="B318" i="19"/>
  <c r="C318" i="19" s="1"/>
  <c r="B319" i="29"/>
  <c r="C319" i="29" s="1"/>
  <c r="A320" i="29"/>
  <c r="F318" i="15"/>
  <c r="D318" i="15"/>
  <c r="G318" i="15"/>
  <c r="E318" i="15"/>
  <c r="F318" i="24"/>
  <c r="G318" i="24"/>
  <c r="H317" i="15"/>
  <c r="A321" i="28"/>
  <c r="B320" i="28"/>
  <c r="C320" i="28" s="1"/>
  <c r="F319" i="28"/>
  <c r="G319" i="28"/>
  <c r="G317" i="26"/>
  <c r="F317" i="26"/>
  <c r="F317" i="19"/>
  <c r="G317" i="19"/>
  <c r="G318" i="29"/>
  <c r="F318" i="29"/>
  <c r="G318" i="14"/>
  <c r="F318" i="14"/>
  <c r="B319" i="15"/>
  <c r="C319" i="15" s="1"/>
  <c r="A320" i="15"/>
  <c r="B319" i="14"/>
  <c r="C319" i="14" s="1"/>
  <c r="A320" i="14"/>
  <c r="G319" i="27"/>
  <c r="F319" i="27"/>
  <c r="G318" i="16"/>
  <c r="F318" i="16"/>
  <c r="B319" i="24"/>
  <c r="C319" i="24" s="1"/>
  <c r="A320" i="24"/>
  <c r="B319" i="7"/>
  <c r="C319" i="7" s="1"/>
  <c r="A320" i="7"/>
  <c r="H320" i="7" s="1"/>
  <c r="A321" i="27"/>
  <c r="B320" i="27"/>
  <c r="C320" i="27" s="1"/>
  <c r="A320" i="16"/>
  <c r="B319" i="16"/>
  <c r="C319" i="16" s="1"/>
  <c r="S322" i="18"/>
  <c r="T322" i="18" s="1"/>
  <c r="U322" i="18"/>
  <c r="R323" i="18"/>
  <c r="W322" i="18"/>
  <c r="X322" i="18" s="1"/>
  <c r="Y322" i="18" s="1"/>
  <c r="B323" i="18"/>
  <c r="A324" i="18"/>
  <c r="C323" i="18"/>
  <c r="AK319" i="18"/>
  <c r="AJ320" i="18"/>
  <c r="BM320" i="18" s="1"/>
  <c r="H102" i="19" l="1"/>
  <c r="D116" i="19"/>
  <c r="D118" i="19"/>
  <c r="E98" i="19"/>
  <c r="H98" i="19" s="1"/>
  <c r="D117" i="19"/>
  <c r="D125" i="19"/>
  <c r="H103" i="19"/>
  <c r="E99" i="19"/>
  <c r="H99" i="19" s="1"/>
  <c r="D114" i="19"/>
  <c r="D108" i="19"/>
  <c r="H95" i="19"/>
  <c r="H106" i="19"/>
  <c r="E100" i="19"/>
  <c r="H100" i="19" s="1"/>
  <c r="D112" i="19"/>
  <c r="E104" i="19"/>
  <c r="H104" i="19" s="1"/>
  <c r="H96" i="19"/>
  <c r="E105" i="19"/>
  <c r="H105" i="19" s="1"/>
  <c r="E101" i="19"/>
  <c r="H101" i="19" s="1"/>
  <c r="D107" i="19"/>
  <c r="H97" i="19"/>
  <c r="D124" i="19"/>
  <c r="D128" i="19"/>
  <c r="E115" i="19"/>
  <c r="H115" i="19" s="1"/>
  <c r="D120" i="19"/>
  <c r="E114" i="19"/>
  <c r="D130" i="19"/>
  <c r="E110" i="19"/>
  <c r="H110" i="19" s="1"/>
  <c r="D119" i="19"/>
  <c r="E112" i="19"/>
  <c r="D126" i="19"/>
  <c r="D121" i="19"/>
  <c r="E109" i="19"/>
  <c r="H109" i="19" s="1"/>
  <c r="E116" i="19"/>
  <c r="D129" i="19"/>
  <c r="D123" i="19"/>
  <c r="E111" i="19"/>
  <c r="H111" i="19" s="1"/>
  <c r="E123" i="19"/>
  <c r="E118" i="19"/>
  <c r="H118" i="19" s="1"/>
  <c r="E113" i="19"/>
  <c r="H113" i="19" s="1"/>
  <c r="E108" i="19"/>
  <c r="D127" i="19"/>
  <c r="D122" i="19"/>
  <c r="E117" i="19"/>
  <c r="E107" i="19"/>
  <c r="AB320" i="18"/>
  <c r="AC320" i="18" s="1"/>
  <c r="AD320" i="18" s="1"/>
  <c r="Z321" i="18"/>
  <c r="AA321" i="18" s="1"/>
  <c r="AH314" i="18"/>
  <c r="AE319" i="18"/>
  <c r="AF315" i="18"/>
  <c r="AG315" i="18" s="1"/>
  <c r="AH315" i="18" s="1"/>
  <c r="F376" i="31"/>
  <c r="E376" i="31"/>
  <c r="D376" i="31"/>
  <c r="G376" i="31"/>
  <c r="G379" i="32"/>
  <c r="F379" i="32"/>
  <c r="E379" i="32"/>
  <c r="D379" i="32"/>
  <c r="A378" i="33"/>
  <c r="H377" i="33"/>
  <c r="B377" i="33"/>
  <c r="C377" i="33" s="1"/>
  <c r="A381" i="32"/>
  <c r="H380" i="32"/>
  <c r="B380" i="32"/>
  <c r="C380" i="32" s="1"/>
  <c r="H377" i="31"/>
  <c r="B377" i="31"/>
  <c r="C377" i="31" s="1"/>
  <c r="A378" i="31"/>
  <c r="G376" i="33"/>
  <c r="F376" i="33"/>
  <c r="E376" i="33"/>
  <c r="D376" i="33"/>
  <c r="W323" i="18"/>
  <c r="X323" i="18" s="1"/>
  <c r="Y323" i="18" s="1"/>
  <c r="D319" i="7"/>
  <c r="F319" i="7"/>
  <c r="E319" i="7"/>
  <c r="G319" i="7"/>
  <c r="A321" i="16"/>
  <c r="B320" i="16"/>
  <c r="C320" i="16" s="1"/>
  <c r="H318" i="15"/>
  <c r="B321" i="27"/>
  <c r="C321" i="27" s="1"/>
  <c r="A322" i="27"/>
  <c r="G319" i="29"/>
  <c r="F319" i="29"/>
  <c r="G320" i="27"/>
  <c r="F320" i="27"/>
  <c r="B321" i="28"/>
  <c r="C321" i="28" s="1"/>
  <c r="A322" i="28"/>
  <c r="A321" i="29"/>
  <c r="B320" i="29"/>
  <c r="C320" i="29" s="1"/>
  <c r="A321" i="7"/>
  <c r="H321" i="7" s="1"/>
  <c r="B320" i="7"/>
  <c r="C320" i="7" s="1"/>
  <c r="F318" i="19"/>
  <c r="G318" i="19"/>
  <c r="G318" i="26"/>
  <c r="F318" i="26"/>
  <c r="G319" i="16"/>
  <c r="F319" i="16"/>
  <c r="F319" i="24"/>
  <c r="G319" i="24"/>
  <c r="G320" i="28"/>
  <c r="F320" i="28"/>
  <c r="B319" i="19"/>
  <c r="C319" i="19" s="1"/>
  <c r="A320" i="19"/>
  <c r="B320" i="14"/>
  <c r="C320" i="14" s="1"/>
  <c r="A321" i="14"/>
  <c r="B320" i="15"/>
  <c r="C320" i="15" s="1"/>
  <c r="A321" i="15"/>
  <c r="B320" i="24"/>
  <c r="C320" i="24" s="1"/>
  <c r="A321" i="24"/>
  <c r="G319" i="14"/>
  <c r="F319" i="14"/>
  <c r="F319" i="15"/>
  <c r="G319" i="15"/>
  <c r="D319" i="15"/>
  <c r="E319" i="15"/>
  <c r="A320" i="26"/>
  <c r="B319" i="26"/>
  <c r="C319" i="26" s="1"/>
  <c r="A325" i="18"/>
  <c r="B324" i="18"/>
  <c r="C324" i="18"/>
  <c r="U323" i="18"/>
  <c r="S323" i="18"/>
  <c r="T323" i="18" s="1"/>
  <c r="R324" i="18"/>
  <c r="AK320" i="18"/>
  <c r="AJ321" i="18"/>
  <c r="BM321" i="18" s="1"/>
  <c r="H114" i="19" l="1"/>
  <c r="H116" i="19"/>
  <c r="H108" i="19"/>
  <c r="H117" i="19"/>
  <c r="H112" i="19"/>
  <c r="H107" i="19"/>
  <c r="D131" i="19"/>
  <c r="D136" i="19"/>
  <c r="D141" i="19"/>
  <c r="E125" i="19"/>
  <c r="H125" i="19" s="1"/>
  <c r="E127" i="19"/>
  <c r="H127" i="19" s="1"/>
  <c r="D140" i="19"/>
  <c r="D134" i="19"/>
  <c r="E126" i="19"/>
  <c r="H126" i="19" s="1"/>
  <c r="D139" i="19"/>
  <c r="E119" i="19"/>
  <c r="H119" i="19" s="1"/>
  <c r="E122" i="19"/>
  <c r="H122" i="19" s="1"/>
  <c r="D135" i="19"/>
  <c r="D132" i="19"/>
  <c r="E129" i="19"/>
  <c r="H129" i="19" s="1"/>
  <c r="H123" i="19"/>
  <c r="E130" i="19"/>
  <c r="H130" i="19" s="1"/>
  <c r="E128" i="19"/>
  <c r="H128" i="19" s="1"/>
  <c r="D142" i="19"/>
  <c r="D138" i="19"/>
  <c r="D137" i="19"/>
  <c r="E124" i="19"/>
  <c r="H124" i="19" s="1"/>
  <c r="E121" i="19"/>
  <c r="H121" i="19" s="1"/>
  <c r="E120" i="19"/>
  <c r="H120" i="19" s="1"/>
  <c r="D133" i="19"/>
  <c r="E137" i="19"/>
  <c r="AB321" i="18"/>
  <c r="AC321" i="18" s="1"/>
  <c r="AD321" i="18" s="1"/>
  <c r="AE320" i="18"/>
  <c r="Z322" i="18"/>
  <c r="AA322" i="18" s="1"/>
  <c r="AF316" i="18"/>
  <c r="A382" i="32"/>
  <c r="B381" i="32"/>
  <c r="C381" i="32" s="1"/>
  <c r="H381" i="32"/>
  <c r="F377" i="31"/>
  <c r="E377" i="31"/>
  <c r="D377" i="31"/>
  <c r="G377" i="31"/>
  <c r="G377" i="33"/>
  <c r="F377" i="33"/>
  <c r="E377" i="33"/>
  <c r="D377" i="33"/>
  <c r="G380" i="32"/>
  <c r="F380" i="32"/>
  <c r="E380" i="32"/>
  <c r="D380" i="32"/>
  <c r="A379" i="31"/>
  <c r="H378" i="31"/>
  <c r="B378" i="31"/>
  <c r="C378" i="31" s="1"/>
  <c r="B378" i="33"/>
  <c r="C378" i="33" s="1"/>
  <c r="H378" i="33"/>
  <c r="A379" i="33"/>
  <c r="W324" i="18"/>
  <c r="X324" i="18" s="1"/>
  <c r="Y324" i="18" s="1"/>
  <c r="F320" i="7"/>
  <c r="G320" i="7"/>
  <c r="E320" i="7"/>
  <c r="D320" i="7"/>
  <c r="A321" i="26"/>
  <c r="B320" i="26"/>
  <c r="C320" i="26" s="1"/>
  <c r="G320" i="24"/>
  <c r="F320" i="24"/>
  <c r="E320" i="15"/>
  <c r="D320" i="15"/>
  <c r="G320" i="15"/>
  <c r="F320" i="15"/>
  <c r="G319" i="19"/>
  <c r="F319" i="19"/>
  <c r="F320" i="29"/>
  <c r="G320" i="29"/>
  <c r="A322" i="14"/>
  <c r="B321" i="14"/>
  <c r="C321" i="14" s="1"/>
  <c r="B321" i="29"/>
  <c r="C321" i="29" s="1"/>
  <c r="A322" i="29"/>
  <c r="B322" i="27"/>
  <c r="C322" i="27" s="1"/>
  <c r="A323" i="27"/>
  <c r="G320" i="16"/>
  <c r="F320" i="16"/>
  <c r="G319" i="26"/>
  <c r="F319" i="26"/>
  <c r="B321" i="24"/>
  <c r="C321" i="24" s="1"/>
  <c r="A322" i="24"/>
  <c r="B321" i="15"/>
  <c r="C321" i="15" s="1"/>
  <c r="A322" i="15"/>
  <c r="B320" i="19"/>
  <c r="C320" i="19" s="1"/>
  <c r="A321" i="19"/>
  <c r="B321" i="7"/>
  <c r="C321" i="7" s="1"/>
  <c r="A322" i="7"/>
  <c r="H322" i="7" s="1"/>
  <c r="F320" i="14"/>
  <c r="G320" i="14"/>
  <c r="B322" i="28"/>
  <c r="C322" i="28" s="1"/>
  <c r="A323" i="28"/>
  <c r="G321" i="27"/>
  <c r="F321" i="27"/>
  <c r="G321" i="28"/>
  <c r="F321" i="28"/>
  <c r="H319" i="15"/>
  <c r="A322" i="16"/>
  <c r="B321" i="16"/>
  <c r="C321" i="16" s="1"/>
  <c r="AJ322" i="18"/>
  <c r="BM322" i="18" s="1"/>
  <c r="AK321" i="18"/>
  <c r="U324" i="18"/>
  <c r="S324" i="18"/>
  <c r="T324" i="18" s="1"/>
  <c r="R325" i="18"/>
  <c r="B325" i="18"/>
  <c r="A326" i="18"/>
  <c r="C325" i="18"/>
  <c r="D143" i="19" l="1"/>
  <c r="D152" i="19"/>
  <c r="D151" i="19"/>
  <c r="E140" i="19"/>
  <c r="H140" i="19" s="1"/>
  <c r="E133" i="19"/>
  <c r="H133" i="19" s="1"/>
  <c r="E139" i="19"/>
  <c r="H139" i="19" s="1"/>
  <c r="H137" i="19"/>
  <c r="E141" i="19"/>
  <c r="H141" i="19" s="1"/>
  <c r="D148" i="19"/>
  <c r="D150" i="19"/>
  <c r="E131" i="19"/>
  <c r="H131" i="19" s="1"/>
  <c r="E138" i="19"/>
  <c r="H138" i="19" s="1"/>
  <c r="D163" i="19"/>
  <c r="D144" i="19"/>
  <c r="E136" i="19"/>
  <c r="H136" i="19" s="1"/>
  <c r="E132" i="19"/>
  <c r="H132" i="19" s="1"/>
  <c r="D154" i="19"/>
  <c r="E134" i="19"/>
  <c r="H134" i="19" s="1"/>
  <c r="D145" i="19"/>
  <c r="D153" i="19"/>
  <c r="E142" i="19"/>
  <c r="H142" i="19" s="1"/>
  <c r="D146" i="19"/>
  <c r="D147" i="19"/>
  <c r="E135" i="19"/>
  <c r="H135" i="19" s="1"/>
  <c r="D149" i="19"/>
  <c r="AE321" i="18"/>
  <c r="AB322" i="18"/>
  <c r="AC322" i="18" s="1"/>
  <c r="AD322" i="18" s="1"/>
  <c r="Z323" i="18"/>
  <c r="AA323" i="18" s="1"/>
  <c r="AB323" i="18" s="1"/>
  <c r="AC323" i="18" s="1"/>
  <c r="AF317" i="18"/>
  <c r="AF318" i="18" s="1"/>
  <c r="AG316" i="18"/>
  <c r="AH316" i="18" s="1"/>
  <c r="W325" i="18"/>
  <c r="X325" i="18" s="1"/>
  <c r="Y325" i="18" s="1"/>
  <c r="A380" i="33"/>
  <c r="H379" i="33"/>
  <c r="B379" i="33"/>
  <c r="C379" i="33" s="1"/>
  <c r="G378" i="33"/>
  <c r="F378" i="33"/>
  <c r="E378" i="33"/>
  <c r="D378" i="33"/>
  <c r="F378" i="31"/>
  <c r="E378" i="31"/>
  <c r="D378" i="31"/>
  <c r="G378" i="31"/>
  <c r="G381" i="32"/>
  <c r="F381" i="32"/>
  <c r="D381" i="32"/>
  <c r="E381" i="32"/>
  <c r="A380" i="31"/>
  <c r="B379" i="31"/>
  <c r="C379" i="31" s="1"/>
  <c r="H379" i="31"/>
  <c r="A383" i="32"/>
  <c r="H382" i="32"/>
  <c r="B382" i="32"/>
  <c r="C382" i="32" s="1"/>
  <c r="E321" i="7"/>
  <c r="G321" i="7"/>
  <c r="F321" i="7"/>
  <c r="D321" i="7"/>
  <c r="F321" i="15"/>
  <c r="D321" i="15"/>
  <c r="G321" i="15"/>
  <c r="E321" i="15"/>
  <c r="B322" i="24"/>
  <c r="C322" i="24" s="1"/>
  <c r="A323" i="24"/>
  <c r="A323" i="7"/>
  <c r="H323" i="7" s="1"/>
  <c r="B322" i="7"/>
  <c r="C322" i="7" s="1"/>
  <c r="F321" i="24"/>
  <c r="G321" i="24"/>
  <c r="B323" i="27"/>
  <c r="C323" i="27" s="1"/>
  <c r="A324" i="27"/>
  <c r="A323" i="29"/>
  <c r="B322" i="29"/>
  <c r="C322" i="29" s="1"/>
  <c r="G320" i="26"/>
  <c r="F320" i="26"/>
  <c r="G322" i="28"/>
  <c r="F322" i="28"/>
  <c r="A323" i="14"/>
  <c r="B322" i="14"/>
  <c r="C322" i="14" s="1"/>
  <c r="G322" i="27"/>
  <c r="F322" i="27"/>
  <c r="A322" i="19"/>
  <c r="B321" i="19"/>
  <c r="C321" i="19" s="1"/>
  <c r="F321" i="29"/>
  <c r="G321" i="29"/>
  <c r="A322" i="26"/>
  <c r="B321" i="26"/>
  <c r="C321" i="26" s="1"/>
  <c r="A323" i="16"/>
  <c r="B322" i="16"/>
  <c r="C322" i="16" s="1"/>
  <c r="A323" i="15"/>
  <c r="B322" i="15"/>
  <c r="C322" i="15" s="1"/>
  <c r="G321" i="16"/>
  <c r="F321" i="16"/>
  <c r="B323" i="28"/>
  <c r="C323" i="28" s="1"/>
  <c r="A324" i="28"/>
  <c r="G320" i="19"/>
  <c r="F320" i="19"/>
  <c r="F321" i="14"/>
  <c r="G321" i="14"/>
  <c r="H320" i="15"/>
  <c r="B326" i="18"/>
  <c r="A327" i="18"/>
  <c r="C326" i="18"/>
  <c r="AJ323" i="18"/>
  <c r="BM323" i="18" s="1"/>
  <c r="AK322" i="18"/>
  <c r="R326" i="18"/>
  <c r="U325" i="18"/>
  <c r="S325" i="18"/>
  <c r="T325" i="18" s="1"/>
  <c r="D165" i="19" l="1"/>
  <c r="D161" i="19"/>
  <c r="E143" i="19"/>
  <c r="H143" i="19" s="1"/>
  <c r="D164" i="19"/>
  <c r="E147" i="19"/>
  <c r="H147" i="19" s="1"/>
  <c r="E148" i="19"/>
  <c r="H148" i="19" s="1"/>
  <c r="E153" i="19"/>
  <c r="H153" i="19" s="1"/>
  <c r="D159" i="19"/>
  <c r="D171" i="19"/>
  <c r="D156" i="19"/>
  <c r="E150" i="19"/>
  <c r="H150" i="19" s="1"/>
  <c r="E149" i="19"/>
  <c r="H149" i="19" s="1"/>
  <c r="E144" i="19"/>
  <c r="H144" i="19" s="1"/>
  <c r="D160" i="19"/>
  <c r="D157" i="19"/>
  <c r="D166" i="19"/>
  <c r="E152" i="19"/>
  <c r="H152" i="19" s="1"/>
  <c r="E145" i="19"/>
  <c r="H145" i="19" s="1"/>
  <c r="E151" i="19"/>
  <c r="H151" i="19" s="1"/>
  <c r="D155" i="19"/>
  <c r="E154" i="19"/>
  <c r="H154" i="19" s="1"/>
  <c r="D158" i="19"/>
  <c r="E146" i="19"/>
  <c r="H146" i="19" s="1"/>
  <c r="D162" i="19"/>
  <c r="E159" i="19"/>
  <c r="AD323" i="18"/>
  <c r="AE322" i="18"/>
  <c r="Z324" i="18"/>
  <c r="AA324" i="18" s="1"/>
  <c r="W326" i="18"/>
  <c r="X326" i="18" s="1"/>
  <c r="Y326" i="18" s="1"/>
  <c r="AG317" i="18"/>
  <c r="AH317" i="18" s="1"/>
  <c r="AF319" i="18"/>
  <c r="A381" i="31"/>
  <c r="H380" i="31"/>
  <c r="B380" i="31"/>
  <c r="C380" i="31" s="1"/>
  <c r="A384" i="32"/>
  <c r="H383" i="32"/>
  <c r="B383" i="32"/>
  <c r="C383" i="32" s="1"/>
  <c r="G379" i="33"/>
  <c r="F379" i="33"/>
  <c r="E379" i="33"/>
  <c r="D379" i="33"/>
  <c r="G382" i="32"/>
  <c r="F382" i="32"/>
  <c r="E382" i="32"/>
  <c r="D382" i="32"/>
  <c r="F379" i="31"/>
  <c r="E379" i="31"/>
  <c r="D379" i="31"/>
  <c r="G379" i="31"/>
  <c r="B380" i="33"/>
  <c r="C380" i="33" s="1"/>
  <c r="A381" i="33"/>
  <c r="H380" i="33"/>
  <c r="F322" i="7"/>
  <c r="D322" i="7"/>
  <c r="E322" i="7"/>
  <c r="G322" i="7"/>
  <c r="A324" i="7"/>
  <c r="H324" i="7" s="1"/>
  <c r="B323" i="7"/>
  <c r="C323" i="7" s="1"/>
  <c r="G322" i="24"/>
  <c r="F322" i="24"/>
  <c r="B323" i="16"/>
  <c r="C323" i="16" s="1"/>
  <c r="A324" i="16"/>
  <c r="A325" i="28"/>
  <c r="B324" i="28"/>
  <c r="C324" i="28" s="1"/>
  <c r="G321" i="26"/>
  <c r="F321" i="26"/>
  <c r="G322" i="14"/>
  <c r="F322" i="14"/>
  <c r="H321" i="15"/>
  <c r="G322" i="15"/>
  <c r="F322" i="15"/>
  <c r="E322" i="15"/>
  <c r="D322" i="15"/>
  <c r="G321" i="19"/>
  <c r="F321" i="19"/>
  <c r="B323" i="15"/>
  <c r="C323" i="15" s="1"/>
  <c r="A324" i="15"/>
  <c r="B322" i="19"/>
  <c r="C322" i="19" s="1"/>
  <c r="A323" i="19"/>
  <c r="F322" i="16"/>
  <c r="G322" i="16"/>
  <c r="G322" i="29"/>
  <c r="F322" i="29"/>
  <c r="A325" i="27"/>
  <c r="B324" i="27"/>
  <c r="C324" i="27" s="1"/>
  <c r="A324" i="29"/>
  <c r="B323" i="29"/>
  <c r="C323" i="29" s="1"/>
  <c r="B323" i="24"/>
  <c r="C323" i="24" s="1"/>
  <c r="A324" i="24"/>
  <c r="F323" i="27"/>
  <c r="G323" i="27"/>
  <c r="G323" i="28"/>
  <c r="F323" i="28"/>
  <c r="A323" i="26"/>
  <c r="B322" i="26"/>
  <c r="C322" i="26" s="1"/>
  <c r="A324" i="14"/>
  <c r="B323" i="14"/>
  <c r="C323" i="14" s="1"/>
  <c r="R327" i="18"/>
  <c r="U326" i="18"/>
  <c r="S326" i="18"/>
  <c r="T326" i="18" s="1"/>
  <c r="AK323" i="18"/>
  <c r="AJ324" i="18"/>
  <c r="BM324" i="18" s="1"/>
  <c r="A328" i="18"/>
  <c r="B327" i="18"/>
  <c r="C327" i="18"/>
  <c r="D173" i="19" l="1"/>
  <c r="H159" i="19"/>
  <c r="E157" i="19"/>
  <c r="H157" i="19" s="1"/>
  <c r="D177" i="19"/>
  <c r="D172" i="19"/>
  <c r="E173" i="19"/>
  <c r="E155" i="19"/>
  <c r="H155" i="19" s="1"/>
  <c r="D178" i="19"/>
  <c r="E163" i="19"/>
  <c r="H163" i="19" s="1"/>
  <c r="E158" i="19"/>
  <c r="H158" i="19" s="1"/>
  <c r="D175" i="19"/>
  <c r="D170" i="19"/>
  <c r="E160" i="19"/>
  <c r="H160" i="19" s="1"/>
  <c r="E164" i="19"/>
  <c r="H164" i="19" s="1"/>
  <c r="D169" i="19"/>
  <c r="D174" i="19"/>
  <c r="E165" i="19"/>
  <c r="H165" i="19" s="1"/>
  <c r="D168" i="19"/>
  <c r="E162" i="19"/>
  <c r="H162" i="19" s="1"/>
  <c r="E156" i="19"/>
  <c r="H156" i="19" s="1"/>
  <c r="E166" i="19"/>
  <c r="H166" i="19" s="1"/>
  <c r="E161" i="19"/>
  <c r="H161" i="19" s="1"/>
  <c r="D167" i="19"/>
  <c r="D176" i="19"/>
  <c r="AE323" i="18"/>
  <c r="W327" i="18"/>
  <c r="X327" i="18" s="1"/>
  <c r="Y327" i="18" s="1"/>
  <c r="AB324" i="18"/>
  <c r="AC324" i="18" s="1"/>
  <c r="AD324" i="18" s="1"/>
  <c r="AE324" i="18" s="1"/>
  <c r="Z325" i="18"/>
  <c r="AA325" i="18" s="1"/>
  <c r="AF320" i="18"/>
  <c r="AG318" i="18"/>
  <c r="AG319" i="18" s="1"/>
  <c r="H381" i="33"/>
  <c r="B381" i="33"/>
  <c r="C381" i="33" s="1"/>
  <c r="A382" i="33"/>
  <c r="A385" i="32"/>
  <c r="B384" i="32"/>
  <c r="C384" i="32" s="1"/>
  <c r="H384" i="32"/>
  <c r="G380" i="33"/>
  <c r="F380" i="33"/>
  <c r="E380" i="33"/>
  <c r="D380" i="33"/>
  <c r="F380" i="31"/>
  <c r="E380" i="31"/>
  <c r="D380" i="31"/>
  <c r="G380" i="31"/>
  <c r="G383" i="32"/>
  <c r="F383" i="32"/>
  <c r="E383" i="32"/>
  <c r="D383" i="32"/>
  <c r="H381" i="31"/>
  <c r="B381" i="31"/>
  <c r="C381" i="31" s="1"/>
  <c r="A382" i="31"/>
  <c r="D323" i="7"/>
  <c r="F323" i="7"/>
  <c r="G323" i="7"/>
  <c r="E323" i="7"/>
  <c r="H322" i="15"/>
  <c r="G324" i="27"/>
  <c r="F324" i="27"/>
  <c r="B324" i="15"/>
  <c r="C324" i="15" s="1"/>
  <c r="A325" i="15"/>
  <c r="A326" i="28"/>
  <c r="B325" i="28"/>
  <c r="C325" i="28" s="1"/>
  <c r="G323" i="14"/>
  <c r="F323" i="14"/>
  <c r="G322" i="26"/>
  <c r="F322" i="26"/>
  <c r="G323" i="24"/>
  <c r="F323" i="24"/>
  <c r="G323" i="16"/>
  <c r="F323" i="16"/>
  <c r="A325" i="14"/>
  <c r="B324" i="14"/>
  <c r="C324" i="14" s="1"/>
  <c r="A324" i="26"/>
  <c r="B323" i="26"/>
  <c r="C323" i="26" s="1"/>
  <c r="F323" i="29"/>
  <c r="G323" i="29"/>
  <c r="B323" i="19"/>
  <c r="C323" i="19" s="1"/>
  <c r="A324" i="19"/>
  <c r="B324" i="29"/>
  <c r="C324" i="29" s="1"/>
  <c r="A325" i="29"/>
  <c r="G322" i="19"/>
  <c r="F322" i="19"/>
  <c r="G324" i="28"/>
  <c r="F324" i="28"/>
  <c r="A325" i="7"/>
  <c r="H325" i="7" s="1"/>
  <c r="B324" i="7"/>
  <c r="C324" i="7" s="1"/>
  <c r="A326" i="27"/>
  <c r="B325" i="27"/>
  <c r="C325" i="27" s="1"/>
  <c r="D323" i="15"/>
  <c r="G323" i="15"/>
  <c r="E323" i="15"/>
  <c r="F323" i="15"/>
  <c r="A325" i="24"/>
  <c r="B324" i="24"/>
  <c r="C324" i="24" s="1"/>
  <c r="A325" i="16"/>
  <c r="B324" i="16"/>
  <c r="C324" i="16" s="1"/>
  <c r="A329" i="18"/>
  <c r="B328" i="18"/>
  <c r="C328" i="18"/>
  <c r="AK324" i="18"/>
  <c r="AJ325" i="18"/>
  <c r="BM325" i="18" s="1"/>
  <c r="R328" i="18"/>
  <c r="W328" i="18" s="1"/>
  <c r="S327" i="18"/>
  <c r="T327" i="18" s="1"/>
  <c r="U327" i="18"/>
  <c r="H173" i="19" l="1"/>
  <c r="D184" i="19"/>
  <c r="E170" i="19"/>
  <c r="H170" i="19" s="1"/>
  <c r="D183" i="19"/>
  <c r="D187" i="19"/>
  <c r="E178" i="19"/>
  <c r="H178" i="19" s="1"/>
  <c r="D185" i="19"/>
  <c r="E177" i="19"/>
  <c r="H177" i="19" s="1"/>
  <c r="D182" i="19"/>
  <c r="D190" i="19"/>
  <c r="E175" i="19"/>
  <c r="H175" i="19" s="1"/>
  <c r="E176" i="19"/>
  <c r="H176" i="19" s="1"/>
  <c r="D180" i="19"/>
  <c r="D189" i="19"/>
  <c r="E184" i="19"/>
  <c r="E171" i="19"/>
  <c r="H171" i="19" s="1"/>
  <c r="E167" i="19"/>
  <c r="H167" i="19" s="1"/>
  <c r="E172" i="19"/>
  <c r="H172" i="19" s="1"/>
  <c r="E174" i="19"/>
  <c r="H174" i="19" s="1"/>
  <c r="E168" i="19"/>
  <c r="H168" i="19" s="1"/>
  <c r="D179" i="19"/>
  <c r="D186" i="19"/>
  <c r="E169" i="19"/>
  <c r="H169" i="19" s="1"/>
  <c r="D181" i="19"/>
  <c r="D188" i="19"/>
  <c r="AB325" i="18"/>
  <c r="AC325" i="18" s="1"/>
  <c r="AD325" i="18" s="1"/>
  <c r="AE325" i="18" s="1"/>
  <c r="Z326" i="18"/>
  <c r="AA326" i="18" s="1"/>
  <c r="AB326" i="18" s="1"/>
  <c r="AC326" i="18" s="1"/>
  <c r="AG320" i="18"/>
  <c r="AF321" i="18"/>
  <c r="AG321" i="18" s="1"/>
  <c r="AH318" i="18"/>
  <c r="AH319" i="18" s="1"/>
  <c r="G384" i="32"/>
  <c r="F384" i="32"/>
  <c r="D384" i="32"/>
  <c r="E384" i="32"/>
  <c r="F381" i="31"/>
  <c r="E381" i="31"/>
  <c r="D381" i="31"/>
  <c r="G381" i="31"/>
  <c r="A386" i="32"/>
  <c r="H385" i="32"/>
  <c r="B385" i="32"/>
  <c r="C385" i="32" s="1"/>
  <c r="A383" i="33"/>
  <c r="H382" i="33"/>
  <c r="B382" i="33"/>
  <c r="C382" i="33" s="1"/>
  <c r="G381" i="33"/>
  <c r="F381" i="33"/>
  <c r="E381" i="33"/>
  <c r="D381" i="33"/>
  <c r="A383" i="31"/>
  <c r="H382" i="31"/>
  <c r="B382" i="31"/>
  <c r="C382" i="31" s="1"/>
  <c r="F324" i="7"/>
  <c r="G324" i="7"/>
  <c r="D324" i="7"/>
  <c r="E324" i="7"/>
  <c r="G324" i="24"/>
  <c r="F324" i="24"/>
  <c r="A326" i="16"/>
  <c r="B325" i="16"/>
  <c r="C325" i="16" s="1"/>
  <c r="G325" i="27"/>
  <c r="F325" i="27"/>
  <c r="A327" i="27"/>
  <c r="B326" i="27"/>
  <c r="C326" i="27" s="1"/>
  <c r="G325" i="28"/>
  <c r="F325" i="28"/>
  <c r="B325" i="24"/>
  <c r="C325" i="24" s="1"/>
  <c r="A326" i="24"/>
  <c r="A325" i="26"/>
  <c r="B324" i="26"/>
  <c r="C324" i="26" s="1"/>
  <c r="A326" i="15"/>
  <c r="B325" i="15"/>
  <c r="C325" i="15" s="1"/>
  <c r="G324" i="14"/>
  <c r="F324" i="14"/>
  <c r="E324" i="15"/>
  <c r="G324" i="15"/>
  <c r="D324" i="15"/>
  <c r="F324" i="15"/>
  <c r="B325" i="7"/>
  <c r="C325" i="7" s="1"/>
  <c r="A326" i="7"/>
  <c r="H326" i="7" s="1"/>
  <c r="G324" i="29"/>
  <c r="F324" i="29"/>
  <c r="B325" i="14"/>
  <c r="C325" i="14" s="1"/>
  <c r="A326" i="14"/>
  <c r="B326" i="28"/>
  <c r="C326" i="28" s="1"/>
  <c r="A327" i="28"/>
  <c r="H323" i="15"/>
  <c r="B325" i="29"/>
  <c r="C325" i="29" s="1"/>
  <c r="A326" i="29"/>
  <c r="A325" i="19"/>
  <c r="B324" i="19"/>
  <c r="C324" i="19" s="1"/>
  <c r="G323" i="26"/>
  <c r="F323" i="26"/>
  <c r="G324" i="16"/>
  <c r="F324" i="16"/>
  <c r="F323" i="19"/>
  <c r="G323" i="19"/>
  <c r="AK325" i="18"/>
  <c r="AJ326" i="18"/>
  <c r="BM326" i="18" s="1"/>
  <c r="B329" i="18"/>
  <c r="A330" i="18"/>
  <c r="C329" i="18"/>
  <c r="S328" i="18"/>
  <c r="T328" i="18" s="1"/>
  <c r="R329" i="18"/>
  <c r="W329" i="18" s="1"/>
  <c r="U328" i="18"/>
  <c r="X328" i="18"/>
  <c r="Y328" i="18" s="1"/>
  <c r="H184" i="19" l="1"/>
  <c r="D200" i="19"/>
  <c r="E182" i="19"/>
  <c r="H182" i="19" s="1"/>
  <c r="D199" i="19"/>
  <c r="D193" i="19"/>
  <c r="E183" i="19"/>
  <c r="H183" i="19" s="1"/>
  <c r="E190" i="19"/>
  <c r="H190" i="19" s="1"/>
  <c r="E186" i="19"/>
  <c r="H186" i="19" s="1"/>
  <c r="D202" i="19"/>
  <c r="E187" i="19"/>
  <c r="H187" i="19" s="1"/>
  <c r="E193" i="19"/>
  <c r="D192" i="19"/>
  <c r="D201" i="19"/>
  <c r="E180" i="19"/>
  <c r="H180" i="19" s="1"/>
  <c r="D191" i="19"/>
  <c r="E189" i="19"/>
  <c r="H189" i="19" s="1"/>
  <c r="D197" i="19"/>
  <c r="D196" i="19"/>
  <c r="D198" i="19"/>
  <c r="E188" i="19"/>
  <c r="H188" i="19" s="1"/>
  <c r="D195" i="19"/>
  <c r="E185" i="19"/>
  <c r="H185" i="19" s="1"/>
  <c r="E179" i="19"/>
  <c r="H179" i="19" s="1"/>
  <c r="E181" i="19"/>
  <c r="H181" i="19" s="1"/>
  <c r="D194" i="19"/>
  <c r="E199" i="19"/>
  <c r="E202" i="19"/>
  <c r="AD326" i="18"/>
  <c r="AE326" i="18" s="1"/>
  <c r="Z327" i="18"/>
  <c r="AA327" i="18" s="1"/>
  <c r="AF322" i="18"/>
  <c r="AF323" i="18" s="1"/>
  <c r="AF324" i="18" s="1"/>
  <c r="AF325" i="18" s="1"/>
  <c r="AH320" i="18"/>
  <c r="AH321" i="18" s="1"/>
  <c r="G382" i="33"/>
  <c r="F382" i="33"/>
  <c r="E382" i="33"/>
  <c r="D382" i="33"/>
  <c r="B383" i="33"/>
  <c r="C383" i="33" s="1"/>
  <c r="A384" i="33"/>
  <c r="H383" i="33"/>
  <c r="A384" i="31"/>
  <c r="H383" i="31"/>
  <c r="B383" i="31"/>
  <c r="C383" i="31" s="1"/>
  <c r="G385" i="32"/>
  <c r="F385" i="32"/>
  <c r="E385" i="32"/>
  <c r="D385" i="32"/>
  <c r="F382" i="31"/>
  <c r="E382" i="31"/>
  <c r="D382" i="31"/>
  <c r="G382" i="31"/>
  <c r="A387" i="32"/>
  <c r="B386" i="32"/>
  <c r="C386" i="32" s="1"/>
  <c r="H386" i="32"/>
  <c r="E325" i="7"/>
  <c r="D325" i="7"/>
  <c r="F325" i="7"/>
  <c r="G325" i="7"/>
  <c r="H324" i="15"/>
  <c r="B325" i="19"/>
  <c r="C325" i="19" s="1"/>
  <c r="A326" i="19"/>
  <c r="B326" i="14"/>
  <c r="C326" i="14" s="1"/>
  <c r="A327" i="14"/>
  <c r="A327" i="15"/>
  <c r="B326" i="15"/>
  <c r="C326" i="15" s="1"/>
  <c r="F326" i="27"/>
  <c r="G326" i="27"/>
  <c r="B326" i="29"/>
  <c r="C326" i="29" s="1"/>
  <c r="A327" i="29"/>
  <c r="G325" i="14"/>
  <c r="F325" i="14"/>
  <c r="F324" i="26"/>
  <c r="G324" i="26"/>
  <c r="A328" i="27"/>
  <c r="B327" i="27"/>
  <c r="C327" i="27" s="1"/>
  <c r="A328" i="28"/>
  <c r="B327" i="28"/>
  <c r="C327" i="28" s="1"/>
  <c r="B326" i="7"/>
  <c r="C326" i="7" s="1"/>
  <c r="A327" i="7"/>
  <c r="H327" i="7" s="1"/>
  <c r="F325" i="24"/>
  <c r="G325" i="24"/>
  <c r="A327" i="16"/>
  <c r="B326" i="16"/>
  <c r="C326" i="16" s="1"/>
  <c r="A326" i="26"/>
  <c r="B325" i="26"/>
  <c r="C325" i="26" s="1"/>
  <c r="B326" i="24"/>
  <c r="C326" i="24" s="1"/>
  <c r="A327" i="24"/>
  <c r="G325" i="16"/>
  <c r="F325" i="16"/>
  <c r="F326" i="28"/>
  <c r="G326" i="28"/>
  <c r="F325" i="29"/>
  <c r="G325" i="29"/>
  <c r="F324" i="19"/>
  <c r="G324" i="19"/>
  <c r="F325" i="15"/>
  <c r="E325" i="15"/>
  <c r="D325" i="15"/>
  <c r="G325" i="15"/>
  <c r="AK326" i="18"/>
  <c r="AJ327" i="18"/>
  <c r="BM327" i="18" s="1"/>
  <c r="B330" i="18"/>
  <c r="A331" i="18"/>
  <c r="C330" i="18"/>
  <c r="U329" i="18"/>
  <c r="S329" i="18"/>
  <c r="T329" i="18" s="1"/>
  <c r="R330" i="18"/>
  <c r="W330" i="18" s="1"/>
  <c r="X329" i="18"/>
  <c r="Y329" i="18" s="1"/>
  <c r="D204" i="19" l="1"/>
  <c r="D213" i="19"/>
  <c r="E196" i="19"/>
  <c r="H196" i="19" s="1"/>
  <c r="H193" i="19"/>
  <c r="H199" i="19"/>
  <c r="D211" i="19"/>
  <c r="D205" i="19"/>
  <c r="H202" i="19"/>
  <c r="E201" i="19"/>
  <c r="H201" i="19" s="1"/>
  <c r="D212" i="19"/>
  <c r="D224" i="19"/>
  <c r="D206" i="19"/>
  <c r="E200" i="19"/>
  <c r="H200" i="19" s="1"/>
  <c r="D210" i="19"/>
  <c r="D207" i="19"/>
  <c r="D208" i="19"/>
  <c r="E191" i="19"/>
  <c r="H191" i="19" s="1"/>
  <c r="D203" i="19"/>
  <c r="E198" i="19"/>
  <c r="H198" i="19" s="1"/>
  <c r="E197" i="19"/>
  <c r="H197" i="19" s="1"/>
  <c r="E194" i="19"/>
  <c r="H194" i="19" s="1"/>
  <c r="D209" i="19"/>
  <c r="D214" i="19"/>
  <c r="E192" i="19"/>
  <c r="H192" i="19" s="1"/>
  <c r="E195" i="19"/>
  <c r="H195" i="19" s="1"/>
  <c r="AB327" i="18"/>
  <c r="AC327" i="18" s="1"/>
  <c r="AD327" i="18" s="1"/>
  <c r="AE327" i="18" s="1"/>
  <c r="Z328" i="18"/>
  <c r="AA328" i="18" s="1"/>
  <c r="AG322" i="18"/>
  <c r="AH322" i="18" s="1"/>
  <c r="AF326" i="18"/>
  <c r="G383" i="33"/>
  <c r="F383" i="33"/>
  <c r="E383" i="33"/>
  <c r="D383" i="33"/>
  <c r="G386" i="32"/>
  <c r="F386" i="32"/>
  <c r="D386" i="32"/>
  <c r="E386" i="32"/>
  <c r="A385" i="31"/>
  <c r="H384" i="31"/>
  <c r="B384" i="31"/>
  <c r="C384" i="31" s="1"/>
  <c r="A388" i="32"/>
  <c r="B387" i="32"/>
  <c r="C387" i="32" s="1"/>
  <c r="H387" i="32"/>
  <c r="F383" i="31"/>
  <c r="E383" i="31"/>
  <c r="D383" i="31"/>
  <c r="G383" i="31"/>
  <c r="A385" i="33"/>
  <c r="H384" i="33"/>
  <c r="B384" i="33"/>
  <c r="C384" i="33" s="1"/>
  <c r="D326" i="7"/>
  <c r="F326" i="7"/>
  <c r="G326" i="7"/>
  <c r="E326" i="7"/>
  <c r="B327" i="24"/>
  <c r="C327" i="24" s="1"/>
  <c r="A328" i="24"/>
  <c r="G325" i="26"/>
  <c r="F325" i="26"/>
  <c r="A328" i="15"/>
  <c r="B327" i="15"/>
  <c r="C327" i="15" s="1"/>
  <c r="A327" i="26"/>
  <c r="B326" i="26"/>
  <c r="C326" i="26" s="1"/>
  <c r="B327" i="14"/>
  <c r="C327" i="14" s="1"/>
  <c r="A328" i="14"/>
  <c r="G327" i="28"/>
  <c r="F327" i="28"/>
  <c r="B327" i="29"/>
  <c r="C327" i="29" s="1"/>
  <c r="A328" i="29"/>
  <c r="G326" i="14"/>
  <c r="F326" i="14"/>
  <c r="G326" i="16"/>
  <c r="F326" i="16"/>
  <c r="B328" i="28"/>
  <c r="C328" i="28" s="1"/>
  <c r="A329" i="28"/>
  <c r="G326" i="29"/>
  <c r="F326" i="29"/>
  <c r="A327" i="19"/>
  <c r="B326" i="19"/>
  <c r="C326" i="19" s="1"/>
  <c r="B327" i="16"/>
  <c r="C327" i="16" s="1"/>
  <c r="A328" i="16"/>
  <c r="F327" i="27"/>
  <c r="G327" i="27"/>
  <c r="F325" i="19"/>
  <c r="G325" i="19"/>
  <c r="H325" i="15"/>
  <c r="G326" i="24"/>
  <c r="F326" i="24"/>
  <c r="A328" i="7"/>
  <c r="H328" i="7" s="1"/>
  <c r="B327" i="7"/>
  <c r="C327" i="7" s="1"/>
  <c r="G326" i="15"/>
  <c r="E326" i="15"/>
  <c r="D326" i="15"/>
  <c r="F326" i="15"/>
  <c r="B328" i="27"/>
  <c r="C328" i="27" s="1"/>
  <c r="A329" i="27"/>
  <c r="B331" i="18"/>
  <c r="A332" i="18"/>
  <c r="C331" i="18"/>
  <c r="R331" i="18"/>
  <c r="W331" i="18" s="1"/>
  <c r="U330" i="18"/>
  <c r="S330" i="18"/>
  <c r="T330" i="18" s="1"/>
  <c r="AK327" i="18"/>
  <c r="AJ328" i="18"/>
  <c r="BM328" i="18" s="1"/>
  <c r="X330" i="18"/>
  <c r="Y330" i="18" s="1"/>
  <c r="D217" i="19" l="1"/>
  <c r="D226" i="19"/>
  <c r="E210" i="19"/>
  <c r="H210" i="19" s="1"/>
  <c r="E218" i="19"/>
  <c r="D216" i="19"/>
  <c r="D219" i="19"/>
  <c r="D218" i="19"/>
  <c r="D221" i="19"/>
  <c r="E206" i="19"/>
  <c r="H206" i="19" s="1"/>
  <c r="E214" i="19"/>
  <c r="H214" i="19" s="1"/>
  <c r="D220" i="19"/>
  <c r="E213" i="19"/>
  <c r="H213" i="19" s="1"/>
  <c r="D225" i="19"/>
  <c r="E208" i="19"/>
  <c r="H208" i="19" s="1"/>
  <c r="D223" i="19"/>
  <c r="E209" i="19"/>
  <c r="H209" i="19" s="1"/>
  <c r="E205" i="19"/>
  <c r="H205" i="19" s="1"/>
  <c r="D222" i="19"/>
  <c r="E212" i="19"/>
  <c r="H212" i="19" s="1"/>
  <c r="D215" i="19"/>
  <c r="E211" i="19"/>
  <c r="H211" i="19" s="1"/>
  <c r="E207" i="19"/>
  <c r="H207" i="19" s="1"/>
  <c r="E220" i="19"/>
  <c r="E204" i="19"/>
  <c r="H204" i="19" s="1"/>
  <c r="E203" i="19"/>
  <c r="H203" i="19" s="1"/>
  <c r="D236" i="19"/>
  <c r="E225" i="19"/>
  <c r="H225" i="19" s="1"/>
  <c r="E224" i="19"/>
  <c r="H224" i="19" s="1"/>
  <c r="E216" i="19"/>
  <c r="D238" i="19"/>
  <c r="E222" i="19"/>
  <c r="E244" i="19"/>
  <c r="E226" i="19"/>
  <c r="E223" i="19"/>
  <c r="D233" i="19"/>
  <c r="D228" i="19"/>
  <c r="D232" i="19"/>
  <c r="D234" i="19"/>
  <c r="D227" i="19"/>
  <c r="E215" i="19"/>
  <c r="E221" i="19"/>
  <c r="D230" i="19"/>
  <c r="D235" i="19"/>
  <c r="D237" i="19"/>
  <c r="D231" i="19"/>
  <c r="E217" i="19"/>
  <c r="E219" i="19"/>
  <c r="D229" i="19"/>
  <c r="E230" i="19"/>
  <c r="AB328" i="18"/>
  <c r="AC328" i="18" s="1"/>
  <c r="AD328" i="18" s="1"/>
  <c r="AE328" i="18" s="1"/>
  <c r="AF327" i="18"/>
  <c r="Z329" i="18"/>
  <c r="AA329" i="18" s="1"/>
  <c r="AG323" i="18"/>
  <c r="AH323" i="18" s="1"/>
  <c r="A389" i="32"/>
  <c r="H388" i="32"/>
  <c r="B388" i="32"/>
  <c r="C388" i="32" s="1"/>
  <c r="G387" i="32"/>
  <c r="F387" i="32"/>
  <c r="E387" i="32"/>
  <c r="D387" i="32"/>
  <c r="A386" i="33"/>
  <c r="H385" i="33"/>
  <c r="B385" i="33"/>
  <c r="C385" i="33" s="1"/>
  <c r="F384" i="31"/>
  <c r="E384" i="31"/>
  <c r="D384" i="31"/>
  <c r="G384" i="31"/>
  <c r="G384" i="33"/>
  <c r="F384" i="33"/>
  <c r="E384" i="33"/>
  <c r="D384" i="33"/>
  <c r="H385" i="31"/>
  <c r="B385" i="31"/>
  <c r="C385" i="31" s="1"/>
  <c r="A386" i="31"/>
  <c r="D327" i="7"/>
  <c r="F327" i="7"/>
  <c r="G327" i="7"/>
  <c r="E327" i="7"/>
  <c r="G327" i="16"/>
  <c r="F327" i="16"/>
  <c r="G327" i="14"/>
  <c r="F327" i="14"/>
  <c r="G328" i="27"/>
  <c r="F328" i="27"/>
  <c r="G327" i="29"/>
  <c r="F327" i="29"/>
  <c r="H326" i="15"/>
  <c r="B329" i="28"/>
  <c r="C329" i="28" s="1"/>
  <c r="A330" i="28"/>
  <c r="G326" i="26"/>
  <c r="F326" i="26"/>
  <c r="G326" i="19"/>
  <c r="F326" i="19"/>
  <c r="A328" i="26"/>
  <c r="B327" i="26"/>
  <c r="C327" i="26" s="1"/>
  <c r="A328" i="19"/>
  <c r="B327" i="19"/>
  <c r="C327" i="19" s="1"/>
  <c r="E327" i="15"/>
  <c r="F327" i="15"/>
  <c r="G327" i="15"/>
  <c r="D327" i="15"/>
  <c r="A329" i="24"/>
  <c r="B328" i="24"/>
  <c r="C328" i="24" s="1"/>
  <c r="A329" i="16"/>
  <c r="B328" i="16"/>
  <c r="C328" i="16" s="1"/>
  <c r="F328" i="28"/>
  <c r="G328" i="28"/>
  <c r="A329" i="14"/>
  <c r="B328" i="14"/>
  <c r="C328" i="14" s="1"/>
  <c r="B329" i="27"/>
  <c r="C329" i="27" s="1"/>
  <c r="A330" i="27"/>
  <c r="B328" i="7"/>
  <c r="C328" i="7" s="1"/>
  <c r="A329" i="7"/>
  <c r="H329" i="7" s="1"/>
  <c r="A329" i="29"/>
  <c r="B328" i="29"/>
  <c r="C328" i="29" s="1"/>
  <c r="B328" i="15"/>
  <c r="C328" i="15" s="1"/>
  <c r="A329" i="15"/>
  <c r="G327" i="24"/>
  <c r="F327" i="24"/>
  <c r="AJ329" i="18"/>
  <c r="BM329" i="18" s="1"/>
  <c r="AK328" i="18"/>
  <c r="B332" i="18"/>
  <c r="A333" i="18"/>
  <c r="C332" i="18"/>
  <c r="S331" i="18"/>
  <c r="T331" i="18" s="1"/>
  <c r="R332" i="18"/>
  <c r="W332" i="18" s="1"/>
  <c r="U331" i="18"/>
  <c r="X331" i="18"/>
  <c r="Y331" i="18" s="1"/>
  <c r="H215" i="19" l="1"/>
  <c r="H226" i="19"/>
  <c r="H218" i="19"/>
  <c r="H220" i="19"/>
  <c r="H217" i="19"/>
  <c r="H221" i="19"/>
  <c r="H216" i="19"/>
  <c r="H222" i="19"/>
  <c r="H219" i="19"/>
  <c r="D244" i="19"/>
  <c r="H244" i="19" s="1"/>
  <c r="H223" i="19"/>
  <c r="D254" i="19"/>
  <c r="E240" i="19"/>
  <c r="E248" i="19"/>
  <c r="E229" i="19"/>
  <c r="H229" i="19" s="1"/>
  <c r="E227" i="19"/>
  <c r="H227" i="19" s="1"/>
  <c r="E228" i="19"/>
  <c r="H228" i="19" s="1"/>
  <c r="E237" i="19"/>
  <c r="H237" i="19" s="1"/>
  <c r="D252" i="19"/>
  <c r="E241" i="19"/>
  <c r="D239" i="19"/>
  <c r="D257" i="19"/>
  <c r="E257" i="19"/>
  <c r="E239" i="19"/>
  <c r="D261" i="19"/>
  <c r="E246" i="19"/>
  <c r="D256" i="19"/>
  <c r="E249" i="19"/>
  <c r="E247" i="19"/>
  <c r="D260" i="19"/>
  <c r="D262" i="19"/>
  <c r="E242" i="19"/>
  <c r="E250" i="19"/>
  <c r="E234" i="19"/>
  <c r="H234" i="19" s="1"/>
  <c r="E235" i="19"/>
  <c r="H235" i="19" s="1"/>
  <c r="E233" i="19"/>
  <c r="H233" i="19" s="1"/>
  <c r="E238" i="19"/>
  <c r="H238" i="19" s="1"/>
  <c r="D259" i="19"/>
  <c r="D247" i="19"/>
  <c r="D255" i="19"/>
  <c r="D246" i="19"/>
  <c r="D243" i="19"/>
  <c r="D250" i="19"/>
  <c r="D248" i="19"/>
  <c r="D251" i="19"/>
  <c r="D242" i="19"/>
  <c r="E245" i="19"/>
  <c r="E232" i="19"/>
  <c r="H232" i="19" s="1"/>
  <c r="D241" i="19"/>
  <c r="D245" i="19"/>
  <c r="D240" i="19"/>
  <c r="D249" i="19"/>
  <c r="H249" i="19" s="1"/>
  <c r="D258" i="19"/>
  <c r="H230" i="19"/>
  <c r="E243" i="19"/>
  <c r="D253" i="19"/>
  <c r="E231" i="19"/>
  <c r="H231" i="19" s="1"/>
  <c r="E236" i="19"/>
  <c r="H236" i="19" s="1"/>
  <c r="AB329" i="18"/>
  <c r="AC329" i="18" s="1"/>
  <c r="AD329" i="18" s="1"/>
  <c r="AE329" i="18" s="1"/>
  <c r="AF328" i="18"/>
  <c r="Z330" i="18"/>
  <c r="AA330" i="18" s="1"/>
  <c r="AG324" i="18"/>
  <c r="AH324" i="18" s="1"/>
  <c r="F385" i="31"/>
  <c r="E385" i="31"/>
  <c r="D385" i="31"/>
  <c r="G385" i="31"/>
  <c r="B386" i="33"/>
  <c r="C386" i="33" s="1"/>
  <c r="A387" i="33"/>
  <c r="H386" i="33"/>
  <c r="G388" i="32"/>
  <c r="F388" i="32"/>
  <c r="E388" i="32"/>
  <c r="D388" i="32"/>
  <c r="A387" i="31"/>
  <c r="H386" i="31"/>
  <c r="B386" i="31"/>
  <c r="C386" i="31" s="1"/>
  <c r="G385" i="33"/>
  <c r="F385" i="33"/>
  <c r="E385" i="33"/>
  <c r="D385" i="33"/>
  <c r="A390" i="32"/>
  <c r="B389" i="32"/>
  <c r="C389" i="32" s="1"/>
  <c r="H389" i="32"/>
  <c r="F328" i="7"/>
  <c r="E328" i="7"/>
  <c r="G328" i="7"/>
  <c r="D328" i="7"/>
  <c r="G328" i="15"/>
  <c r="D328" i="15"/>
  <c r="F328" i="15"/>
  <c r="E328" i="15"/>
  <c r="G329" i="27"/>
  <c r="F329" i="27"/>
  <c r="F328" i="24"/>
  <c r="G328" i="24"/>
  <c r="G327" i="26"/>
  <c r="F327" i="26"/>
  <c r="G329" i="28"/>
  <c r="F329" i="28"/>
  <c r="A330" i="16"/>
  <c r="B329" i="16"/>
  <c r="C329" i="16" s="1"/>
  <c r="F327" i="19"/>
  <c r="G327" i="19"/>
  <c r="A330" i="15"/>
  <c r="B329" i="15"/>
  <c r="C329" i="15" s="1"/>
  <c r="A331" i="27"/>
  <c r="B330" i="27"/>
  <c r="C330" i="27" s="1"/>
  <c r="G328" i="29"/>
  <c r="F328" i="29"/>
  <c r="G328" i="14"/>
  <c r="F328" i="14"/>
  <c r="A330" i="24"/>
  <c r="B329" i="24"/>
  <c r="C329" i="24" s="1"/>
  <c r="A329" i="26"/>
  <c r="B328" i="26"/>
  <c r="C328" i="26" s="1"/>
  <c r="A330" i="29"/>
  <c r="B329" i="29"/>
  <c r="C329" i="29" s="1"/>
  <c r="B329" i="14"/>
  <c r="C329" i="14" s="1"/>
  <c r="A330" i="14"/>
  <c r="H327" i="15"/>
  <c r="A329" i="19"/>
  <c r="B328" i="19"/>
  <c r="C328" i="19" s="1"/>
  <c r="B330" i="28"/>
  <c r="C330" i="28" s="1"/>
  <c r="A331" i="28"/>
  <c r="B329" i="7"/>
  <c r="C329" i="7" s="1"/>
  <c r="A330" i="7"/>
  <c r="H330" i="7" s="1"/>
  <c r="F328" i="16"/>
  <c r="G328" i="16"/>
  <c r="AJ330" i="18"/>
  <c r="BM330" i="18" s="1"/>
  <c r="AK329" i="18"/>
  <c r="B333" i="18"/>
  <c r="A334" i="18"/>
  <c r="C333" i="18"/>
  <c r="R333" i="18"/>
  <c r="W333" i="18" s="1"/>
  <c r="S332" i="18"/>
  <c r="T332" i="18" s="1"/>
  <c r="U332" i="18"/>
  <c r="X332" i="18"/>
  <c r="Y332" i="18" s="1"/>
  <c r="H248" i="19" l="1"/>
  <c r="D265" i="19"/>
  <c r="H240" i="19"/>
  <c r="D272" i="19"/>
  <c r="H241" i="19"/>
  <c r="H246" i="19"/>
  <c r="H242" i="19"/>
  <c r="E260" i="19"/>
  <c r="H260" i="19" s="1"/>
  <c r="D271" i="19"/>
  <c r="E252" i="19"/>
  <c r="H252" i="19" s="1"/>
  <c r="E256" i="19"/>
  <c r="H256" i="19" s="1"/>
  <c r="D268" i="19"/>
  <c r="D274" i="19"/>
  <c r="E255" i="19"/>
  <c r="H255" i="19" s="1"/>
  <c r="E258" i="19"/>
  <c r="H258" i="19" s="1"/>
  <c r="H257" i="19"/>
  <c r="H239" i="19"/>
  <c r="D273" i="19"/>
  <c r="E253" i="19"/>
  <c r="D266" i="19"/>
  <c r="H250" i="19"/>
  <c r="H253" i="19"/>
  <c r="H245" i="19"/>
  <c r="H243" i="19"/>
  <c r="E267" i="19"/>
  <c r="D267" i="19"/>
  <c r="E251" i="19"/>
  <c r="H251" i="19" s="1"/>
  <c r="E259" i="19"/>
  <c r="H259" i="19" s="1"/>
  <c r="D269" i="19"/>
  <c r="E254" i="19"/>
  <c r="H254" i="19" s="1"/>
  <c r="H247" i="19"/>
  <c r="D263" i="19"/>
  <c r="E262" i="19"/>
  <c r="H262" i="19" s="1"/>
  <c r="E261" i="19"/>
  <c r="H261" i="19" s="1"/>
  <c r="D264" i="19"/>
  <c r="AF329" i="18"/>
  <c r="AB330" i="18"/>
  <c r="AC330" i="18" s="1"/>
  <c r="AD330" i="18" s="1"/>
  <c r="AE330" i="18" s="1"/>
  <c r="Z331" i="18"/>
  <c r="AA331" i="18" s="1"/>
  <c r="AB331" i="18" s="1"/>
  <c r="AC331" i="18" s="1"/>
  <c r="AG325" i="18"/>
  <c r="AH325" i="18" s="1"/>
  <c r="G386" i="33"/>
  <c r="F386" i="33"/>
  <c r="E386" i="33"/>
  <c r="D386" i="33"/>
  <c r="G389" i="32"/>
  <c r="F389" i="32"/>
  <c r="E389" i="32"/>
  <c r="D389" i="32"/>
  <c r="A388" i="31"/>
  <c r="B387" i="31"/>
  <c r="C387" i="31" s="1"/>
  <c r="H387" i="31"/>
  <c r="F386" i="31"/>
  <c r="E386" i="31"/>
  <c r="D386" i="31"/>
  <c r="G386" i="31"/>
  <c r="A388" i="33"/>
  <c r="H387" i="33"/>
  <c r="B387" i="33"/>
  <c r="C387" i="33" s="1"/>
  <c r="A391" i="32"/>
  <c r="H390" i="32"/>
  <c r="B390" i="32"/>
  <c r="C390" i="32" s="1"/>
  <c r="E329" i="7"/>
  <c r="F329" i="7"/>
  <c r="G329" i="7"/>
  <c r="D329" i="7"/>
  <c r="F328" i="19"/>
  <c r="G328" i="19"/>
  <c r="A330" i="26"/>
  <c r="B329" i="26"/>
  <c r="C329" i="26" s="1"/>
  <c r="B331" i="27"/>
  <c r="C331" i="27" s="1"/>
  <c r="A332" i="27"/>
  <c r="A331" i="16"/>
  <c r="B330" i="16"/>
  <c r="C330" i="16" s="1"/>
  <c r="A330" i="19"/>
  <c r="B329" i="19"/>
  <c r="C329" i="19" s="1"/>
  <c r="G329" i="24"/>
  <c r="F329" i="24"/>
  <c r="G329" i="15"/>
  <c r="E329" i="15"/>
  <c r="F329" i="15"/>
  <c r="D329" i="15"/>
  <c r="B330" i="15"/>
  <c r="C330" i="15" s="1"/>
  <c r="A331" i="15"/>
  <c r="B330" i="14"/>
  <c r="C330" i="14" s="1"/>
  <c r="A331" i="14"/>
  <c r="B330" i="7"/>
  <c r="C330" i="7" s="1"/>
  <c r="A331" i="7"/>
  <c r="H331" i="7" s="1"/>
  <c r="G330" i="28"/>
  <c r="F330" i="28"/>
  <c r="G328" i="26"/>
  <c r="F328" i="26"/>
  <c r="G330" i="27"/>
  <c r="F330" i="27"/>
  <c r="F329" i="16"/>
  <c r="G329" i="16"/>
  <c r="A331" i="24"/>
  <c r="B330" i="24"/>
  <c r="C330" i="24" s="1"/>
  <c r="F329" i="29"/>
  <c r="G329" i="29"/>
  <c r="G329" i="14"/>
  <c r="F329" i="14"/>
  <c r="A332" i="28"/>
  <c r="B331" i="28"/>
  <c r="C331" i="28" s="1"/>
  <c r="B330" i="29"/>
  <c r="C330" i="29" s="1"/>
  <c r="A331" i="29"/>
  <c r="H328" i="15"/>
  <c r="AJ331" i="18"/>
  <c r="BM331" i="18" s="1"/>
  <c r="AK330" i="18"/>
  <c r="U333" i="18"/>
  <c r="S333" i="18"/>
  <c r="T333" i="18" s="1"/>
  <c r="R334" i="18"/>
  <c r="W334" i="18" s="1"/>
  <c r="A335" i="18"/>
  <c r="B334" i="18"/>
  <c r="C334" i="18"/>
  <c r="X333" i="18"/>
  <c r="Y333" i="18" s="1"/>
  <c r="D270" i="19" l="1"/>
  <c r="H267" i="19"/>
  <c r="D277" i="19"/>
  <c r="D285" i="19"/>
  <c r="E265" i="19"/>
  <c r="H265" i="19" s="1"/>
  <c r="E273" i="19"/>
  <c r="H273" i="19" s="1"/>
  <c r="D283" i="19"/>
  <c r="E268" i="19"/>
  <c r="H268" i="19" s="1"/>
  <c r="E270" i="19"/>
  <c r="H270" i="19" s="1"/>
  <c r="E269" i="19"/>
  <c r="H269" i="19" s="1"/>
  <c r="D280" i="19"/>
  <c r="E271" i="19"/>
  <c r="H271" i="19" s="1"/>
  <c r="D281" i="19"/>
  <c r="E266" i="19"/>
  <c r="H266" i="19" s="1"/>
  <c r="D279" i="19"/>
  <c r="E272" i="19"/>
  <c r="H272" i="19" s="1"/>
  <c r="D282" i="19"/>
  <c r="E274" i="19"/>
  <c r="H274" i="19" s="1"/>
  <c r="D284" i="19"/>
  <c r="D278" i="19"/>
  <c r="D275" i="19"/>
  <c r="D286" i="19"/>
  <c r="E264" i="19"/>
  <c r="H264" i="19" s="1"/>
  <c r="E263" i="19"/>
  <c r="H263" i="19" s="1"/>
  <c r="D276" i="19"/>
  <c r="AD331" i="18"/>
  <c r="AE331" i="18" s="1"/>
  <c r="AF330" i="18"/>
  <c r="Z332" i="18"/>
  <c r="AA332" i="18" s="1"/>
  <c r="AB332" i="18" s="1"/>
  <c r="AC332" i="18" s="1"/>
  <c r="AD332" i="18" s="1"/>
  <c r="AE332" i="18" s="1"/>
  <c r="AG326" i="18"/>
  <c r="AH326" i="18" s="1"/>
  <c r="G390" i="32"/>
  <c r="F390" i="32"/>
  <c r="E390" i="32"/>
  <c r="D390" i="32"/>
  <c r="A392" i="32"/>
  <c r="H391" i="32"/>
  <c r="B391" i="32"/>
  <c r="C391" i="32" s="1"/>
  <c r="G387" i="33"/>
  <c r="F387" i="33"/>
  <c r="E387" i="33"/>
  <c r="D387" i="33"/>
  <c r="F387" i="31"/>
  <c r="E387" i="31"/>
  <c r="D387" i="31"/>
  <c r="G387" i="31"/>
  <c r="B388" i="33"/>
  <c r="C388" i="33" s="1"/>
  <c r="H388" i="33"/>
  <c r="A389" i="33"/>
  <c r="A389" i="31"/>
  <c r="H388" i="31"/>
  <c r="B388" i="31"/>
  <c r="C388" i="31" s="1"/>
  <c r="D330" i="7"/>
  <c r="E330" i="7"/>
  <c r="F330" i="7"/>
  <c r="G330" i="7"/>
  <c r="B331" i="29"/>
  <c r="C331" i="29" s="1"/>
  <c r="A332" i="29"/>
  <c r="G331" i="27"/>
  <c r="F331" i="27"/>
  <c r="G330" i="29"/>
  <c r="F330" i="29"/>
  <c r="B331" i="14"/>
  <c r="C331" i="14" s="1"/>
  <c r="A332" i="14"/>
  <c r="G329" i="26"/>
  <c r="F329" i="26"/>
  <c r="B331" i="7"/>
  <c r="C331" i="7" s="1"/>
  <c r="A332" i="7"/>
  <c r="H332" i="7" s="1"/>
  <c r="B332" i="27"/>
  <c r="C332" i="27" s="1"/>
  <c r="A333" i="27"/>
  <c r="F331" i="28"/>
  <c r="G331" i="28"/>
  <c r="F330" i="14"/>
  <c r="G330" i="14"/>
  <c r="A331" i="26"/>
  <c r="B330" i="26"/>
  <c r="C330" i="26" s="1"/>
  <c r="A333" i="28"/>
  <c r="B332" i="28"/>
  <c r="C332" i="28" s="1"/>
  <c r="F330" i="24"/>
  <c r="G330" i="24"/>
  <c r="B331" i="15"/>
  <c r="C331" i="15" s="1"/>
  <c r="A332" i="15"/>
  <c r="G329" i="19"/>
  <c r="F329" i="19"/>
  <c r="F330" i="16"/>
  <c r="G330" i="16"/>
  <c r="B331" i="24"/>
  <c r="C331" i="24" s="1"/>
  <c r="A332" i="24"/>
  <c r="F330" i="15"/>
  <c r="E330" i="15"/>
  <c r="D330" i="15"/>
  <c r="G330" i="15"/>
  <c r="A331" i="19"/>
  <c r="B330" i="19"/>
  <c r="C330" i="19" s="1"/>
  <c r="H329" i="15"/>
  <c r="A332" i="16"/>
  <c r="B331" i="16"/>
  <c r="C331" i="16" s="1"/>
  <c r="AK331" i="18"/>
  <c r="AJ332" i="18"/>
  <c r="BM332" i="18" s="1"/>
  <c r="B335" i="18"/>
  <c r="A336" i="18"/>
  <c r="C335" i="18"/>
  <c r="U334" i="18"/>
  <c r="S334" i="18"/>
  <c r="T334" i="18" s="1"/>
  <c r="R335" i="18"/>
  <c r="X334" i="18"/>
  <c r="Y334" i="18" s="1"/>
  <c r="E280" i="19" l="1"/>
  <c r="H280" i="19" s="1"/>
  <c r="D288" i="19"/>
  <c r="D296" i="19"/>
  <c r="E281" i="19"/>
  <c r="H281" i="19" s="1"/>
  <c r="D289" i="19"/>
  <c r="D297" i="19"/>
  <c r="D290" i="19"/>
  <c r="D295" i="19"/>
  <c r="E279" i="19"/>
  <c r="H279" i="19" s="1"/>
  <c r="E282" i="19"/>
  <c r="H282" i="19" s="1"/>
  <c r="D298" i="19"/>
  <c r="E275" i="19"/>
  <c r="H275" i="19" s="1"/>
  <c r="E283" i="19"/>
  <c r="H283" i="19" s="1"/>
  <c r="D291" i="19"/>
  <c r="D287" i="19"/>
  <c r="E276" i="19"/>
  <c r="H276" i="19" s="1"/>
  <c r="E284" i="19"/>
  <c r="H284" i="19" s="1"/>
  <c r="D292" i="19"/>
  <c r="E286" i="19"/>
  <c r="H286" i="19" s="1"/>
  <c r="E277" i="19"/>
  <c r="H277" i="19" s="1"/>
  <c r="E285" i="19"/>
  <c r="H285" i="19" s="1"/>
  <c r="D293" i="19"/>
  <c r="E278" i="19"/>
  <c r="H278" i="19" s="1"/>
  <c r="D294" i="19"/>
  <c r="AG327" i="18"/>
  <c r="AH327" i="18" s="1"/>
  <c r="AF331" i="18"/>
  <c r="AF332" i="18" s="1"/>
  <c r="Z333" i="18"/>
  <c r="AA333" i="18" s="1"/>
  <c r="G388" i="33"/>
  <c r="F388" i="33"/>
  <c r="E388" i="33"/>
  <c r="D388" i="33"/>
  <c r="G391" i="32"/>
  <c r="F391" i="32"/>
  <c r="E391" i="32"/>
  <c r="D391" i="32"/>
  <c r="H389" i="31"/>
  <c r="B389" i="31"/>
  <c r="C389" i="31" s="1"/>
  <c r="A390" i="31"/>
  <c r="F388" i="31"/>
  <c r="E388" i="31"/>
  <c r="D388" i="31"/>
  <c r="G388" i="31"/>
  <c r="A393" i="32"/>
  <c r="B392" i="32"/>
  <c r="C392" i="32" s="1"/>
  <c r="H392" i="32"/>
  <c r="H389" i="33"/>
  <c r="B389" i="33"/>
  <c r="C389" i="33" s="1"/>
  <c r="A390" i="33"/>
  <c r="AG328" i="18"/>
  <c r="D331" i="7"/>
  <c r="E331" i="7"/>
  <c r="F331" i="7"/>
  <c r="G331" i="7"/>
  <c r="G331" i="24"/>
  <c r="F331" i="24"/>
  <c r="G331" i="15"/>
  <c r="F331" i="15"/>
  <c r="E331" i="15"/>
  <c r="D331" i="15"/>
  <c r="F330" i="19"/>
  <c r="G330" i="19"/>
  <c r="A332" i="19"/>
  <c r="B331" i="19"/>
  <c r="C331" i="19" s="1"/>
  <c r="A333" i="14"/>
  <c r="B332" i="14"/>
  <c r="C332" i="14" s="1"/>
  <c r="B332" i="29"/>
  <c r="C332" i="29" s="1"/>
  <c r="A333" i="29"/>
  <c r="G330" i="26"/>
  <c r="F330" i="26"/>
  <c r="A333" i="16"/>
  <c r="B332" i="16"/>
  <c r="C332" i="16" s="1"/>
  <c r="A332" i="26"/>
  <c r="B331" i="26"/>
  <c r="C331" i="26" s="1"/>
  <c r="A333" i="24"/>
  <c r="B332" i="24"/>
  <c r="C332" i="24" s="1"/>
  <c r="A333" i="15"/>
  <c r="B332" i="15"/>
  <c r="C332" i="15" s="1"/>
  <c r="G332" i="28"/>
  <c r="F332" i="28"/>
  <c r="A334" i="27"/>
  <c r="B333" i="27"/>
  <c r="C333" i="27" s="1"/>
  <c r="F331" i="14"/>
  <c r="G331" i="14"/>
  <c r="F331" i="29"/>
  <c r="G331" i="29"/>
  <c r="F331" i="16"/>
  <c r="G331" i="16"/>
  <c r="A333" i="7"/>
  <c r="H333" i="7" s="1"/>
  <c r="B332" i="7"/>
  <c r="C332" i="7" s="1"/>
  <c r="H330" i="15"/>
  <c r="A334" i="28"/>
  <c r="B333" i="28"/>
  <c r="C333" i="28" s="1"/>
  <c r="F332" i="27"/>
  <c r="G332" i="27"/>
  <c r="R336" i="18"/>
  <c r="S335" i="18"/>
  <c r="T335" i="18" s="1"/>
  <c r="U335" i="18"/>
  <c r="B336" i="18"/>
  <c r="A337" i="18"/>
  <c r="C336" i="18"/>
  <c r="AJ333" i="18"/>
  <c r="BM333" i="18" s="1"/>
  <c r="AK332" i="18"/>
  <c r="W335" i="18"/>
  <c r="X335" i="18" s="1"/>
  <c r="Y335" i="18" s="1"/>
  <c r="E288" i="19" l="1"/>
  <c r="H288" i="19" s="1"/>
  <c r="E296" i="19"/>
  <c r="H296" i="19" s="1"/>
  <c r="D304" i="19"/>
  <c r="E290" i="19"/>
  <c r="H290" i="19" s="1"/>
  <c r="D299" i="19"/>
  <c r="E292" i="19"/>
  <c r="H292" i="19" s="1"/>
  <c r="D310" i="19"/>
  <c r="E289" i="19"/>
  <c r="H289" i="19" s="1"/>
  <c r="E297" i="19"/>
  <c r="H297" i="19" s="1"/>
  <c r="D305" i="19"/>
  <c r="E298" i="19"/>
  <c r="H298" i="19" s="1"/>
  <c r="E291" i="19"/>
  <c r="H291" i="19" s="1"/>
  <c r="D307" i="19"/>
  <c r="D308" i="19"/>
  <c r="D301" i="19"/>
  <c r="D306" i="19"/>
  <c r="D302" i="19"/>
  <c r="D300" i="19"/>
  <c r="E293" i="19"/>
  <c r="H293" i="19" s="1"/>
  <c r="E287" i="19"/>
  <c r="H287" i="19" s="1"/>
  <c r="E295" i="19"/>
  <c r="H295" i="19" s="1"/>
  <c r="D303" i="19"/>
  <c r="D309" i="19"/>
  <c r="E294" i="19"/>
  <c r="H294" i="19" s="1"/>
  <c r="AH328" i="18"/>
  <c r="AB333" i="18"/>
  <c r="AC333" i="18" s="1"/>
  <c r="AD333" i="18" s="1"/>
  <c r="AE333" i="18" s="1"/>
  <c r="Z334" i="18"/>
  <c r="AA334" i="18" s="1"/>
  <c r="G389" i="33"/>
  <c r="F389" i="33"/>
  <c r="E389" i="33"/>
  <c r="D389" i="33"/>
  <c r="A394" i="32"/>
  <c r="H393" i="32"/>
  <c r="B393" i="32"/>
  <c r="C393" i="32" s="1"/>
  <c r="A391" i="31"/>
  <c r="H390" i="31"/>
  <c r="B390" i="31"/>
  <c r="C390" i="31" s="1"/>
  <c r="A391" i="33"/>
  <c r="H390" i="33"/>
  <c r="B390" i="33"/>
  <c r="C390" i="33" s="1"/>
  <c r="F389" i="31"/>
  <c r="E389" i="31"/>
  <c r="D389" i="31"/>
  <c r="G389" i="31"/>
  <c r="G392" i="32"/>
  <c r="F392" i="32"/>
  <c r="D392" i="32"/>
  <c r="E392" i="32"/>
  <c r="AG329" i="18"/>
  <c r="AH329" i="18" s="1"/>
  <c r="W336" i="18"/>
  <c r="X336" i="18" s="1"/>
  <c r="Y336" i="18" s="1"/>
  <c r="F332" i="7"/>
  <c r="D332" i="7"/>
  <c r="E332" i="7"/>
  <c r="G332" i="7"/>
  <c r="B334" i="28"/>
  <c r="C334" i="28" s="1"/>
  <c r="A335" i="28"/>
  <c r="F331" i="26"/>
  <c r="G331" i="26"/>
  <c r="F331" i="19"/>
  <c r="G331" i="19"/>
  <c r="A333" i="26"/>
  <c r="B332" i="26"/>
  <c r="C332" i="26" s="1"/>
  <c r="A333" i="19"/>
  <c r="B332" i="19"/>
  <c r="C332" i="19" s="1"/>
  <c r="H331" i="15"/>
  <c r="F332" i="16"/>
  <c r="G332" i="16"/>
  <c r="B333" i="15"/>
  <c r="C333" i="15" s="1"/>
  <c r="A334" i="15"/>
  <c r="G332" i="29"/>
  <c r="F332" i="29"/>
  <c r="G332" i="24"/>
  <c r="F332" i="24"/>
  <c r="F332" i="14"/>
  <c r="G332" i="14"/>
  <c r="F333" i="28"/>
  <c r="G333" i="28"/>
  <c r="A334" i="24"/>
  <c r="B333" i="24"/>
  <c r="C333" i="24" s="1"/>
  <c r="A334" i="14"/>
  <c r="B333" i="14"/>
  <c r="C333" i="14" s="1"/>
  <c r="G333" i="27"/>
  <c r="F333" i="27"/>
  <c r="A334" i="16"/>
  <c r="B333" i="16"/>
  <c r="C333" i="16" s="1"/>
  <c r="A334" i="7"/>
  <c r="H334" i="7" s="1"/>
  <c r="B333" i="7"/>
  <c r="C333" i="7" s="1"/>
  <c r="B334" i="27"/>
  <c r="C334" i="27" s="1"/>
  <c r="A335" i="27"/>
  <c r="F332" i="15"/>
  <c r="D332" i="15"/>
  <c r="G332" i="15"/>
  <c r="E332" i="15"/>
  <c r="A334" i="29"/>
  <c r="B333" i="29"/>
  <c r="C333" i="29" s="1"/>
  <c r="R337" i="18"/>
  <c r="U336" i="18"/>
  <c r="S336" i="18"/>
  <c r="T336" i="18" s="1"/>
  <c r="AK333" i="18"/>
  <c r="AJ334" i="18"/>
  <c r="BM334" i="18" s="1"/>
  <c r="B337" i="18"/>
  <c r="A338" i="18"/>
  <c r="C337" i="18"/>
  <c r="E302" i="19" l="1"/>
  <c r="H302" i="19" s="1"/>
  <c r="E310" i="19"/>
  <c r="H310" i="19" s="1"/>
  <c r="D318" i="19"/>
  <c r="D311" i="19"/>
  <c r="D320" i="19"/>
  <c r="E308" i="19"/>
  <c r="H308" i="19" s="1"/>
  <c r="E303" i="19"/>
  <c r="H303" i="19" s="1"/>
  <c r="I6" i="18" s="1"/>
  <c r="I213" i="18" s="1"/>
  <c r="D319" i="19"/>
  <c r="D312" i="19"/>
  <c r="E306" i="19"/>
  <c r="H306" i="19" s="1"/>
  <c r="D316" i="19"/>
  <c r="E304" i="19"/>
  <c r="H304" i="19" s="1"/>
  <c r="E305" i="19"/>
  <c r="H305" i="19" s="1"/>
  <c r="D313" i="19"/>
  <c r="D321" i="19"/>
  <c r="D332" i="19"/>
  <c r="D314" i="19"/>
  <c r="E300" i="19"/>
  <c r="H300" i="19" s="1"/>
  <c r="D322" i="19"/>
  <c r="E299" i="19"/>
  <c r="H299" i="19" s="1"/>
  <c r="E307" i="19"/>
  <c r="H307" i="19" s="1"/>
  <c r="D315" i="19"/>
  <c r="E301" i="19"/>
  <c r="H301" i="19" s="1"/>
  <c r="E309" i="19"/>
  <c r="H309" i="19" s="1"/>
  <c r="D317" i="19"/>
  <c r="AB334" i="18"/>
  <c r="AC334" i="18" s="1"/>
  <c r="AD334" i="18" s="1"/>
  <c r="AE334" i="18" s="1"/>
  <c r="AF333" i="18"/>
  <c r="Z335" i="18"/>
  <c r="AA335" i="18" s="1"/>
  <c r="A395" i="32"/>
  <c r="B394" i="32"/>
  <c r="C394" i="32" s="1"/>
  <c r="H394" i="32"/>
  <c r="G390" i="33"/>
  <c r="F390" i="33"/>
  <c r="E390" i="33"/>
  <c r="D390" i="33"/>
  <c r="B391" i="33"/>
  <c r="C391" i="33" s="1"/>
  <c r="A392" i="33"/>
  <c r="H391" i="33"/>
  <c r="G393" i="32"/>
  <c r="F393" i="32"/>
  <c r="E393" i="32"/>
  <c r="D393" i="32"/>
  <c r="F390" i="31"/>
  <c r="E390" i="31"/>
  <c r="D390" i="31"/>
  <c r="G390" i="31"/>
  <c r="A392" i="31"/>
  <c r="H391" i="31"/>
  <c r="B391" i="31"/>
  <c r="C391" i="31" s="1"/>
  <c r="AG330" i="18"/>
  <c r="G333" i="7"/>
  <c r="D333" i="7"/>
  <c r="E333" i="7"/>
  <c r="F333" i="7"/>
  <c r="F334" i="27"/>
  <c r="G334" i="27"/>
  <c r="A335" i="24"/>
  <c r="B334" i="24"/>
  <c r="C334" i="24" s="1"/>
  <c r="G333" i="29"/>
  <c r="F333" i="29"/>
  <c r="B334" i="15"/>
  <c r="C334" i="15" s="1"/>
  <c r="A335" i="15"/>
  <c r="A335" i="29"/>
  <c r="B334" i="29"/>
  <c r="C334" i="29" s="1"/>
  <c r="F333" i="15"/>
  <c r="E333" i="15"/>
  <c r="D333" i="15"/>
  <c r="G333" i="15"/>
  <c r="B334" i="7"/>
  <c r="C334" i="7" s="1"/>
  <c r="A335" i="7"/>
  <c r="H335" i="7" s="1"/>
  <c r="H332" i="15"/>
  <c r="B334" i="16"/>
  <c r="C334" i="16" s="1"/>
  <c r="A335" i="16"/>
  <c r="B334" i="14"/>
  <c r="C334" i="14" s="1"/>
  <c r="A335" i="14"/>
  <c r="F332" i="26"/>
  <c r="G332" i="26"/>
  <c r="A336" i="28"/>
  <c r="B335" i="28"/>
  <c r="C335" i="28" s="1"/>
  <c r="G332" i="19"/>
  <c r="F332" i="19"/>
  <c r="G333" i="16"/>
  <c r="F333" i="16"/>
  <c r="F333" i="14"/>
  <c r="G333" i="14"/>
  <c r="A334" i="19"/>
  <c r="B333" i="19"/>
  <c r="C333" i="19" s="1"/>
  <c r="A336" i="27"/>
  <c r="B335" i="27"/>
  <c r="C335" i="27" s="1"/>
  <c r="G333" i="24"/>
  <c r="F333" i="24"/>
  <c r="A334" i="26"/>
  <c r="B333" i="26"/>
  <c r="C333" i="26" s="1"/>
  <c r="F334" i="28"/>
  <c r="G334" i="28"/>
  <c r="B338" i="18"/>
  <c r="A339" i="18"/>
  <c r="C338" i="18"/>
  <c r="S337" i="18"/>
  <c r="T337" i="18" s="1"/>
  <c r="R338" i="18"/>
  <c r="U337" i="18"/>
  <c r="W337" i="18"/>
  <c r="X337" i="18" s="1"/>
  <c r="Y337" i="18" s="1"/>
  <c r="AJ335" i="18"/>
  <c r="BM335" i="18" s="1"/>
  <c r="AK334" i="18"/>
  <c r="I203" i="18" l="1"/>
  <c r="I69" i="18"/>
  <c r="I236" i="18"/>
  <c r="I114" i="18"/>
  <c r="I188" i="18"/>
  <c r="I261" i="18"/>
  <c r="I201" i="18"/>
  <c r="I234" i="18"/>
  <c r="I164" i="18"/>
  <c r="I133" i="18"/>
  <c r="I128" i="18"/>
  <c r="I110" i="18"/>
  <c r="I214" i="18"/>
  <c r="I134" i="18"/>
  <c r="I107" i="18"/>
  <c r="I77" i="18"/>
  <c r="I8" i="18"/>
  <c r="I29" i="18"/>
  <c r="I92" i="18"/>
  <c r="I123" i="18"/>
  <c r="I131" i="18"/>
  <c r="I276" i="18"/>
  <c r="I172" i="18"/>
  <c r="I210" i="18"/>
  <c r="I178" i="18"/>
  <c r="I68" i="18"/>
  <c r="I198" i="18"/>
  <c r="I97" i="18"/>
  <c r="I147" i="18"/>
  <c r="I269" i="18"/>
  <c r="I28" i="18"/>
  <c r="I138" i="18"/>
  <c r="I212" i="18"/>
  <c r="I106" i="18"/>
  <c r="I66" i="18"/>
  <c r="I9" i="18"/>
  <c r="I39" i="18"/>
  <c r="I26" i="18"/>
  <c r="I149" i="18"/>
  <c r="I193" i="18"/>
  <c r="I196" i="18"/>
  <c r="I174" i="18"/>
  <c r="I148" i="18"/>
  <c r="I176" i="18"/>
  <c r="I132" i="18"/>
  <c r="I145" i="18"/>
  <c r="I182" i="18"/>
  <c r="I162" i="18"/>
  <c r="I273" i="18"/>
  <c r="I197" i="18"/>
  <c r="I226" i="18"/>
  <c r="I73" i="18"/>
  <c r="I142" i="18"/>
  <c r="I35" i="18"/>
  <c r="I41" i="18"/>
  <c r="I103" i="18"/>
  <c r="I179" i="18"/>
  <c r="I258" i="18"/>
  <c r="I204" i="18"/>
  <c r="I47" i="18"/>
  <c r="I85" i="18"/>
  <c r="I202" i="18"/>
  <c r="I264" i="18"/>
  <c r="I60" i="18"/>
  <c r="I22" i="18"/>
  <c r="I251" i="18"/>
  <c r="I160" i="18"/>
  <c r="I154" i="18"/>
  <c r="I37" i="18"/>
  <c r="I233" i="18"/>
  <c r="I120" i="18"/>
  <c r="I87" i="18"/>
  <c r="I157" i="18"/>
  <c r="I278" i="18"/>
  <c r="I140" i="18"/>
  <c r="I166" i="18"/>
  <c r="I244" i="18"/>
  <c r="I200" i="18"/>
  <c r="I291" i="18"/>
  <c r="I260" i="18"/>
  <c r="I80" i="18"/>
  <c r="I245" i="18"/>
  <c r="I16" i="18"/>
  <c r="I115" i="18"/>
  <c r="I246" i="18"/>
  <c r="I19" i="18"/>
  <c r="I49" i="18"/>
  <c r="I270" i="18"/>
  <c r="I152" i="18"/>
  <c r="I257" i="18"/>
  <c r="I98" i="18"/>
  <c r="I81" i="18"/>
  <c r="I259" i="18"/>
  <c r="I199" i="18"/>
  <c r="I263" i="18"/>
  <c r="I130" i="18"/>
  <c r="I94" i="18"/>
  <c r="I239" i="18"/>
  <c r="I137" i="18"/>
  <c r="I151" i="18"/>
  <c r="I34" i="18"/>
  <c r="I211" i="18"/>
  <c r="I99" i="18"/>
  <c r="I285" i="18"/>
  <c r="I116" i="18"/>
  <c r="I127" i="18"/>
  <c r="I117" i="18"/>
  <c r="I195" i="18"/>
  <c r="I243" i="18"/>
  <c r="I187" i="18"/>
  <c r="I155" i="18"/>
  <c r="I67" i="18"/>
  <c r="I86" i="18"/>
  <c r="I286" i="18"/>
  <c r="I45" i="18"/>
  <c r="I27" i="18"/>
  <c r="I61" i="18"/>
  <c r="I135" i="18"/>
  <c r="I136" i="18"/>
  <c r="I253" i="18"/>
  <c r="I30" i="18"/>
  <c r="I89" i="18"/>
  <c r="I150" i="18"/>
  <c r="I247" i="18"/>
  <c r="I59" i="18"/>
  <c r="I228" i="18"/>
  <c r="I169" i="18"/>
  <c r="I206" i="18"/>
  <c r="I11" i="18"/>
  <c r="I102" i="18"/>
  <c r="I96" i="18"/>
  <c r="I191" i="18"/>
  <c r="I56" i="18"/>
  <c r="I84" i="18"/>
  <c r="I254" i="18"/>
  <c r="I218" i="18"/>
  <c r="I101" i="18"/>
  <c r="I159" i="18"/>
  <c r="I36" i="18"/>
  <c r="I72" i="18"/>
  <c r="I190" i="18"/>
  <c r="I90" i="18"/>
  <c r="I223" i="18"/>
  <c r="I100" i="18"/>
  <c r="I144" i="18"/>
  <c r="I93" i="18"/>
  <c r="I119" i="18"/>
  <c r="I62" i="18"/>
  <c r="I175" i="18"/>
  <c r="I53" i="18"/>
  <c r="I153" i="18"/>
  <c r="I58" i="18"/>
  <c r="I208" i="18"/>
  <c r="I180" i="18"/>
  <c r="I75" i="18"/>
  <c r="I216" i="18"/>
  <c r="I46" i="18"/>
  <c r="I177" i="18"/>
  <c r="I171" i="18"/>
  <c r="I266" i="18"/>
  <c r="I229" i="18"/>
  <c r="I222" i="18"/>
  <c r="I76" i="18"/>
  <c r="I71" i="18"/>
  <c r="I70" i="18"/>
  <c r="I21" i="18"/>
  <c r="I256" i="18"/>
  <c r="I250" i="18"/>
  <c r="I185" i="18"/>
  <c r="I111" i="18"/>
  <c r="I227" i="18"/>
  <c r="I121" i="18"/>
  <c r="I275" i="18"/>
  <c r="I31" i="18"/>
  <c r="I290" i="18"/>
  <c r="I241" i="18"/>
  <c r="I156" i="18"/>
  <c r="I118" i="18"/>
  <c r="I289" i="18"/>
  <c r="I242" i="18"/>
  <c r="I238" i="18"/>
  <c r="I252" i="18"/>
  <c r="I83" i="18"/>
  <c r="I163" i="18"/>
  <c r="I74" i="18"/>
  <c r="I181" i="18"/>
  <c r="I52" i="18"/>
  <c r="I91" i="18"/>
  <c r="I231" i="18"/>
  <c r="I205" i="18"/>
  <c r="I38" i="18"/>
  <c r="I283" i="18"/>
  <c r="I139" i="18"/>
  <c r="I221" i="18"/>
  <c r="I230" i="18"/>
  <c r="I15" i="18"/>
  <c r="I55" i="18"/>
  <c r="I262" i="18"/>
  <c r="I14" i="18"/>
  <c r="I54" i="18"/>
  <c r="I170" i="18"/>
  <c r="I158" i="18"/>
  <c r="I165" i="18"/>
  <c r="I79" i="18"/>
  <c r="I217" i="18"/>
  <c r="I277" i="18"/>
  <c r="I220" i="18"/>
  <c r="I40" i="18"/>
  <c r="I50" i="18"/>
  <c r="I173" i="18"/>
  <c r="I265" i="18"/>
  <c r="I33" i="18"/>
  <c r="I17" i="18"/>
  <c r="I109" i="18"/>
  <c r="I255" i="18"/>
  <c r="I209" i="18"/>
  <c r="I271" i="18"/>
  <c r="I44" i="18"/>
  <c r="I281" i="18"/>
  <c r="I219" i="18"/>
  <c r="I235" i="18"/>
  <c r="I32" i="18"/>
  <c r="I168" i="18"/>
  <c r="I167" i="18"/>
  <c r="I122" i="18"/>
  <c r="I124" i="18"/>
  <c r="I48" i="18"/>
  <c r="I129" i="18"/>
  <c r="I268" i="18"/>
  <c r="I194" i="18"/>
  <c r="I126" i="18"/>
  <c r="I18" i="18"/>
  <c r="I207" i="18"/>
  <c r="I65" i="18"/>
  <c r="I42" i="18"/>
  <c r="I146" i="18"/>
  <c r="I82" i="18"/>
  <c r="I78" i="18"/>
  <c r="I161" i="18"/>
  <c r="I143" i="18"/>
  <c r="I224" i="18"/>
  <c r="I237" i="18"/>
  <c r="I248" i="18"/>
  <c r="I225" i="18"/>
  <c r="I43" i="18"/>
  <c r="I232" i="18"/>
  <c r="I287" i="18"/>
  <c r="I25" i="18"/>
  <c r="I51" i="18"/>
  <c r="I215" i="18"/>
  <c r="I280" i="18"/>
  <c r="I64" i="18"/>
  <c r="I272" i="18"/>
  <c r="I125" i="18"/>
  <c r="I113" i="18"/>
  <c r="I279" i="18"/>
  <c r="I13" i="18"/>
  <c r="I95" i="18"/>
  <c r="I274" i="18"/>
  <c r="I88" i="18"/>
  <c r="I12" i="18"/>
  <c r="I57" i="18"/>
  <c r="I24" i="18"/>
  <c r="I63" i="18"/>
  <c r="I20" i="18"/>
  <c r="I288" i="18"/>
  <c r="I240" i="18"/>
  <c r="I183" i="18"/>
  <c r="I10" i="18"/>
  <c r="I192" i="18"/>
  <c r="I23" i="18"/>
  <c r="I141" i="18"/>
  <c r="I105" i="18"/>
  <c r="I249" i="18"/>
  <c r="I284" i="18"/>
  <c r="I189" i="18"/>
  <c r="I282" i="18"/>
  <c r="I104" i="18"/>
  <c r="I108" i="18"/>
  <c r="I112" i="18"/>
  <c r="I184" i="18"/>
  <c r="I267" i="18"/>
  <c r="I186" i="18"/>
  <c r="E333" i="19"/>
  <c r="E318" i="19"/>
  <c r="H318" i="19" s="1"/>
  <c r="D326" i="19"/>
  <c r="E311" i="19"/>
  <c r="H311" i="19" s="1"/>
  <c r="E319" i="19"/>
  <c r="H319" i="19" s="1"/>
  <c r="D327" i="19"/>
  <c r="E317" i="19"/>
  <c r="H317" i="19" s="1"/>
  <c r="D331" i="19"/>
  <c r="E312" i="19"/>
  <c r="H312" i="19" s="1"/>
  <c r="E320" i="19"/>
  <c r="H320" i="19" s="1"/>
  <c r="D328" i="19"/>
  <c r="E313" i="19"/>
  <c r="H313" i="19" s="1"/>
  <c r="E321" i="19"/>
  <c r="H321" i="19" s="1"/>
  <c r="D329" i="19"/>
  <c r="D325" i="19"/>
  <c r="E314" i="19"/>
  <c r="H314" i="19" s="1"/>
  <c r="E322" i="19"/>
  <c r="H322" i="19" s="1"/>
  <c r="D330" i="19"/>
  <c r="E315" i="19"/>
  <c r="H315" i="19" s="1"/>
  <c r="D323" i="19"/>
  <c r="E316" i="19"/>
  <c r="H316" i="19" s="1"/>
  <c r="D324" i="19"/>
  <c r="AB335" i="18"/>
  <c r="AC335" i="18" s="1"/>
  <c r="AD335" i="18" s="1"/>
  <c r="AE335" i="18" s="1"/>
  <c r="AF334" i="18"/>
  <c r="Z336" i="18"/>
  <c r="AA336" i="18" s="1"/>
  <c r="G391" i="33"/>
  <c r="F391" i="33"/>
  <c r="E391" i="33"/>
  <c r="D391" i="33"/>
  <c r="A393" i="31"/>
  <c r="H392" i="31"/>
  <c r="B392" i="31"/>
  <c r="C392" i="31" s="1"/>
  <c r="F391" i="31"/>
  <c r="E391" i="31"/>
  <c r="D391" i="31"/>
  <c r="G391" i="31"/>
  <c r="G394" i="32"/>
  <c r="F394" i="32"/>
  <c r="E394" i="32"/>
  <c r="D394" i="32"/>
  <c r="A393" i="33"/>
  <c r="H392" i="33"/>
  <c r="B392" i="33"/>
  <c r="C392" i="33" s="1"/>
  <c r="A396" i="32"/>
  <c r="B395" i="32"/>
  <c r="C395" i="32" s="1"/>
  <c r="H395" i="32"/>
  <c r="W338" i="18"/>
  <c r="X338" i="18" s="1"/>
  <c r="Y338" i="18" s="1"/>
  <c r="AH330" i="18"/>
  <c r="AG331" i="18"/>
  <c r="D334" i="7"/>
  <c r="E334" i="7"/>
  <c r="F334" i="7"/>
  <c r="G334" i="7"/>
  <c r="G333" i="26"/>
  <c r="F333" i="26"/>
  <c r="F335" i="28"/>
  <c r="G335" i="28"/>
  <c r="B336" i="28"/>
  <c r="C336" i="28" s="1"/>
  <c r="A337" i="28"/>
  <c r="B335" i="7"/>
  <c r="C335" i="7" s="1"/>
  <c r="A336" i="7"/>
  <c r="H336" i="7" s="1"/>
  <c r="G334" i="24"/>
  <c r="F334" i="24"/>
  <c r="A336" i="16"/>
  <c r="B335" i="16"/>
  <c r="C335" i="16" s="1"/>
  <c r="H333" i="15"/>
  <c r="E334" i="15"/>
  <c r="D334" i="15"/>
  <c r="F334" i="15"/>
  <c r="G334" i="15"/>
  <c r="A335" i="26"/>
  <c r="B334" i="26"/>
  <c r="C334" i="26" s="1"/>
  <c r="A337" i="27"/>
  <c r="B336" i="27"/>
  <c r="C336" i="27" s="1"/>
  <c r="F334" i="29"/>
  <c r="G334" i="29"/>
  <c r="G334" i="16"/>
  <c r="F334" i="16"/>
  <c r="G335" i="27"/>
  <c r="F335" i="27"/>
  <c r="A336" i="24"/>
  <c r="B335" i="24"/>
  <c r="C335" i="24" s="1"/>
  <c r="F333" i="19"/>
  <c r="D333" i="19"/>
  <c r="G333" i="19"/>
  <c r="B335" i="14"/>
  <c r="C335" i="14" s="1"/>
  <c r="A336" i="14"/>
  <c r="B335" i="29"/>
  <c r="C335" i="29" s="1"/>
  <c r="A336" i="29"/>
  <c r="A335" i="19"/>
  <c r="B334" i="19"/>
  <c r="C334" i="19" s="1"/>
  <c r="F334" i="14"/>
  <c r="G334" i="14"/>
  <c r="B335" i="15"/>
  <c r="C335" i="15" s="1"/>
  <c r="A336" i="15"/>
  <c r="AK335" i="18"/>
  <c r="AJ336" i="18"/>
  <c r="BM336" i="18" s="1"/>
  <c r="S338" i="18"/>
  <c r="T338" i="18" s="1"/>
  <c r="U338" i="18"/>
  <c r="R339" i="18"/>
  <c r="B339" i="18"/>
  <c r="A340" i="18"/>
  <c r="C339" i="18"/>
  <c r="AW193" i="18" l="1"/>
  <c r="AW192" i="18"/>
  <c r="AV191" i="18"/>
  <c r="AW195" i="18"/>
  <c r="AV193" i="18"/>
  <c r="AW252" i="18"/>
  <c r="AW124" i="18"/>
  <c r="AW123" i="18"/>
  <c r="AV192" i="18"/>
  <c r="AW191" i="18"/>
  <c r="AV125" i="18"/>
  <c r="AV250" i="18"/>
  <c r="AV190" i="18"/>
  <c r="AW189" i="18"/>
  <c r="AW190" i="18"/>
  <c r="AW45" i="18"/>
  <c r="AW132" i="18"/>
  <c r="AV70" i="18"/>
  <c r="AV185" i="18"/>
  <c r="AV253" i="18"/>
  <c r="AW66" i="18"/>
  <c r="AW138" i="18"/>
  <c r="AV196" i="18"/>
  <c r="AW200" i="18"/>
  <c r="AV143" i="18"/>
  <c r="AW127" i="18"/>
  <c r="AW27" i="18"/>
  <c r="AV66" i="18"/>
  <c r="AV177" i="18"/>
  <c r="AW187" i="18"/>
  <c r="AV140" i="18"/>
  <c r="AW69" i="18"/>
  <c r="AW141" i="18"/>
  <c r="AV187" i="18"/>
  <c r="AW186" i="18"/>
  <c r="AV188" i="18"/>
  <c r="AV186" i="18"/>
  <c r="AW235" i="18"/>
  <c r="AV119" i="18"/>
  <c r="AV145" i="18"/>
  <c r="AV144" i="18"/>
  <c r="AW182" i="18"/>
  <c r="AW59" i="18"/>
  <c r="AV142" i="18"/>
  <c r="AW49" i="18"/>
  <c r="AV238" i="18"/>
  <c r="AV56" i="18"/>
  <c r="AW185" i="18"/>
  <c r="AW20" i="18"/>
  <c r="AW125" i="18"/>
  <c r="AW188" i="18"/>
  <c r="AW139" i="18"/>
  <c r="AV189" i="18"/>
  <c r="AW247" i="18"/>
  <c r="AV136" i="18"/>
  <c r="AW16" i="18"/>
  <c r="AV51" i="18"/>
  <c r="AV138" i="18"/>
  <c r="AW142" i="18"/>
  <c r="AW108" i="18"/>
  <c r="AV23" i="18"/>
  <c r="AW24" i="18"/>
  <c r="AV274" i="18"/>
  <c r="AV27" i="18"/>
  <c r="AW140" i="18"/>
  <c r="AV202" i="18"/>
  <c r="AW250" i="18"/>
  <c r="AV172" i="18"/>
  <c r="AV231" i="18"/>
  <c r="AW198" i="18"/>
  <c r="AV141" i="18"/>
  <c r="AW257" i="18"/>
  <c r="AV239" i="18"/>
  <c r="AV275" i="18"/>
  <c r="AW209" i="18"/>
  <c r="AW234" i="18"/>
  <c r="AW53" i="18"/>
  <c r="AW33" i="18"/>
  <c r="AW160" i="18"/>
  <c r="AW217" i="18"/>
  <c r="AV179" i="18"/>
  <c r="AW215" i="18"/>
  <c r="AW212" i="18"/>
  <c r="AV225" i="18"/>
  <c r="AV205" i="18"/>
  <c r="AW202" i="18"/>
  <c r="AV123" i="18"/>
  <c r="AV60" i="18"/>
  <c r="AV257" i="18"/>
  <c r="AV240" i="18"/>
  <c r="AV237" i="18"/>
  <c r="AW239" i="18"/>
  <c r="AV210" i="18"/>
  <c r="AV169" i="18"/>
  <c r="AV35" i="18"/>
  <c r="AW52" i="18"/>
  <c r="AW54" i="18"/>
  <c r="AW236" i="18"/>
  <c r="AW240" i="18"/>
  <c r="AW241" i="18"/>
  <c r="AV222" i="18"/>
  <c r="AW259" i="18"/>
  <c r="AV68" i="18"/>
  <c r="AV207" i="18"/>
  <c r="AV178" i="18"/>
  <c r="AV226" i="18"/>
  <c r="AW226" i="18"/>
  <c r="AV170" i="18"/>
  <c r="AV228" i="18"/>
  <c r="AV230" i="18"/>
  <c r="AW55" i="18"/>
  <c r="AV55" i="18"/>
  <c r="AW238" i="18"/>
  <c r="AV241" i="18"/>
  <c r="AW40" i="18"/>
  <c r="AW230" i="18"/>
  <c r="AW225" i="18"/>
  <c r="AW228" i="18"/>
  <c r="AV53" i="18"/>
  <c r="AV246" i="18"/>
  <c r="AW237" i="18"/>
  <c r="AV57" i="18"/>
  <c r="AW107" i="18"/>
  <c r="AV111" i="18"/>
  <c r="AV148" i="18"/>
  <c r="AV124" i="18"/>
  <c r="AV166" i="18"/>
  <c r="AV243" i="18"/>
  <c r="AW210" i="18"/>
  <c r="AW12" i="18"/>
  <c r="AW74" i="18"/>
  <c r="AV229" i="18"/>
  <c r="AW229" i="18"/>
  <c r="AV233" i="18"/>
  <c r="AW227" i="18"/>
  <c r="AV54" i="18"/>
  <c r="AW57" i="18"/>
  <c r="AV235" i="18"/>
  <c r="AV34" i="18"/>
  <c r="AW213" i="18"/>
  <c r="AW232" i="18"/>
  <c r="AW224" i="18"/>
  <c r="AW205" i="18"/>
  <c r="AV232" i="18"/>
  <c r="AW60" i="18"/>
  <c r="AV256" i="18"/>
  <c r="AW56" i="18"/>
  <c r="AW58" i="18"/>
  <c r="AV234" i="18"/>
  <c r="AV52" i="18"/>
  <c r="AW231" i="18"/>
  <c r="AV227" i="18"/>
  <c r="AW62" i="18"/>
  <c r="AW256" i="18"/>
  <c r="AV59" i="18"/>
  <c r="AV58" i="18"/>
  <c r="AW233" i="18"/>
  <c r="AV255" i="18"/>
  <c r="AV249" i="18"/>
  <c r="AW35" i="18"/>
  <c r="AW36" i="18"/>
  <c r="AV251" i="18"/>
  <c r="AV36" i="18"/>
  <c r="AW23" i="18"/>
  <c r="AW243" i="18"/>
  <c r="AW208" i="18"/>
  <c r="AV208" i="18"/>
  <c r="AV168" i="18"/>
  <c r="AW218" i="18"/>
  <c r="AV108" i="18"/>
  <c r="AW253" i="18"/>
  <c r="AV24" i="18"/>
  <c r="AV31" i="18"/>
  <c r="AW21" i="18"/>
  <c r="AV28" i="18"/>
  <c r="AV107" i="18"/>
  <c r="AV213" i="18"/>
  <c r="AV276" i="18"/>
  <c r="AV248" i="18"/>
  <c r="AV242" i="18"/>
  <c r="AW154" i="18"/>
  <c r="AW22" i="18"/>
  <c r="AV32" i="18"/>
  <c r="AV29" i="18"/>
  <c r="AV252" i="18"/>
  <c r="AW242" i="18"/>
  <c r="AW32" i="18"/>
  <c r="AW245" i="18"/>
  <c r="AW254" i="18"/>
  <c r="AW43" i="18"/>
  <c r="AW277" i="18"/>
  <c r="AW246" i="18"/>
  <c r="AV22" i="18"/>
  <c r="AV33" i="18"/>
  <c r="AW29" i="18"/>
  <c r="AW34" i="18"/>
  <c r="AV244" i="18"/>
  <c r="AV209" i="18"/>
  <c r="AW249" i="18"/>
  <c r="AV254" i="18"/>
  <c r="AW248" i="18"/>
  <c r="AV26" i="18"/>
  <c r="AW25" i="18"/>
  <c r="AW31" i="18"/>
  <c r="AV245" i="18"/>
  <c r="AV247" i="18"/>
  <c r="AW30" i="18"/>
  <c r="AV21" i="18"/>
  <c r="AW251" i="18"/>
  <c r="AV30" i="18"/>
  <c r="AW244" i="18"/>
  <c r="AW26" i="18"/>
  <c r="AV236" i="18"/>
  <c r="AV38" i="18"/>
  <c r="AW255" i="18"/>
  <c r="AV25" i="18"/>
  <c r="AW37" i="18"/>
  <c r="AW28" i="18"/>
  <c r="AW17" i="18"/>
  <c r="AV13" i="18"/>
  <c r="AW121" i="18"/>
  <c r="AV49" i="18"/>
  <c r="AW167" i="18"/>
  <c r="AW152" i="18"/>
  <c r="AV206" i="18"/>
  <c r="AW131" i="18"/>
  <c r="AV151" i="18"/>
  <c r="AV157" i="18"/>
  <c r="AW65" i="18"/>
  <c r="AV217" i="18"/>
  <c r="AW265" i="18"/>
  <c r="AV156" i="18"/>
  <c r="AV198" i="18"/>
  <c r="AW159" i="18"/>
  <c r="AV112" i="18"/>
  <c r="AV197" i="18"/>
  <c r="AW172" i="18"/>
  <c r="AV133" i="18"/>
  <c r="AW199" i="18"/>
  <c r="AV224" i="18"/>
  <c r="AV71" i="18"/>
  <c r="AW111" i="18"/>
  <c r="AW216" i="18"/>
  <c r="AV167" i="18"/>
  <c r="AV135" i="18"/>
  <c r="AW220" i="18"/>
  <c r="AV40" i="18"/>
  <c r="AW46" i="18"/>
  <c r="AV44" i="18"/>
  <c r="AV20" i="18"/>
  <c r="AV48" i="18"/>
  <c r="AW135" i="18"/>
  <c r="AW201" i="18"/>
  <c r="AV161" i="18"/>
  <c r="AW207" i="18"/>
  <c r="AW204" i="18"/>
  <c r="AV126" i="18"/>
  <c r="AW128" i="18"/>
  <c r="AW119" i="18"/>
  <c r="AW122" i="18"/>
  <c r="AW63" i="18"/>
  <c r="AV67" i="18"/>
  <c r="AW64" i="18"/>
  <c r="AV64" i="18"/>
  <c r="AV216" i="18"/>
  <c r="AW173" i="18"/>
  <c r="AW157" i="18"/>
  <c r="AV159" i="18"/>
  <c r="AW180" i="18"/>
  <c r="AW148" i="18"/>
  <c r="AW109" i="18"/>
  <c r="AW115" i="18"/>
  <c r="AV62" i="18"/>
  <c r="AW150" i="18"/>
  <c r="AV120" i="18"/>
  <c r="AW72" i="18"/>
  <c r="AV152" i="18"/>
  <c r="AW113" i="18"/>
  <c r="AW162" i="18"/>
  <c r="AV109" i="18"/>
  <c r="AW170" i="18"/>
  <c r="AV46" i="18"/>
  <c r="AW73" i="18"/>
  <c r="AW39" i="18"/>
  <c r="AV16" i="18"/>
  <c r="AW42" i="18"/>
  <c r="AV149" i="18"/>
  <c r="AW271" i="18"/>
  <c r="AW149" i="18"/>
  <c r="AW178" i="18"/>
  <c r="AW110" i="18"/>
  <c r="AW258" i="18"/>
  <c r="AW196" i="18"/>
  <c r="AV118" i="18"/>
  <c r="AV163" i="18"/>
  <c r="AV171" i="18"/>
  <c r="AV74" i="18"/>
  <c r="AV42" i="18"/>
  <c r="AV146" i="18"/>
  <c r="AW44" i="18"/>
  <c r="AW41" i="18"/>
  <c r="AV17" i="18"/>
  <c r="AV15" i="18"/>
  <c r="AV43" i="18"/>
  <c r="AV50" i="18"/>
  <c r="AW181" i="18"/>
  <c r="AV173" i="18"/>
  <c r="AV212" i="18"/>
  <c r="AW211" i="18"/>
  <c r="AV128" i="18"/>
  <c r="AV158" i="18"/>
  <c r="AV114" i="18"/>
  <c r="AW146" i="18"/>
  <c r="AW169" i="18"/>
  <c r="AV154" i="18"/>
  <c r="AV116" i="18"/>
  <c r="AW68" i="18"/>
  <c r="AW155" i="18"/>
  <c r="AV139" i="18"/>
  <c r="AW176" i="18"/>
  <c r="AW179" i="18"/>
  <c r="AV221" i="18"/>
  <c r="AV195" i="18"/>
  <c r="AW177" i="18"/>
  <c r="AW194" i="18"/>
  <c r="AW117" i="18"/>
  <c r="AV258" i="18"/>
  <c r="AW147" i="18"/>
  <c r="AW70" i="18"/>
  <c r="AW165" i="18"/>
  <c r="AW112" i="18"/>
  <c r="AV73" i="18"/>
  <c r="AW171" i="18"/>
  <c r="AW19" i="18"/>
  <c r="AW13" i="18"/>
  <c r="AW260" i="18"/>
  <c r="AV37" i="18"/>
  <c r="AV39" i="18"/>
  <c r="AV19" i="18"/>
  <c r="AV113" i="18"/>
  <c r="AW14" i="18"/>
  <c r="AW184" i="18"/>
  <c r="AW51" i="18"/>
  <c r="AV162" i="18"/>
  <c r="AV18" i="18"/>
  <c r="AW9" i="18"/>
  <c r="AW11" i="18"/>
  <c r="AV272" i="18"/>
  <c r="AV223" i="18"/>
  <c r="AV180" i="18"/>
  <c r="AV203" i="18"/>
  <c r="AV131" i="18"/>
  <c r="AW203" i="18"/>
  <c r="AW214" i="18"/>
  <c r="AV127" i="18"/>
  <c r="AW126" i="18"/>
  <c r="AW134" i="18"/>
  <c r="AV129" i="18"/>
  <c r="AV115" i="18"/>
  <c r="AW219" i="18"/>
  <c r="AV175" i="18"/>
  <c r="AV61" i="18"/>
  <c r="AW269" i="18"/>
  <c r="AV267" i="18"/>
  <c r="AV218" i="18"/>
  <c r="AW61" i="18"/>
  <c r="AV65" i="18"/>
  <c r="AV155" i="18"/>
  <c r="AW222" i="18"/>
  <c r="AV174" i="18"/>
  <c r="AV194" i="18"/>
  <c r="AV117" i="18"/>
  <c r="AV199" i="18"/>
  <c r="AV261" i="18"/>
  <c r="AW163" i="18"/>
  <c r="AW116" i="18"/>
  <c r="AW118" i="18"/>
  <c r="AW158" i="18"/>
  <c r="AV14" i="18"/>
  <c r="AW47" i="18"/>
  <c r="AW50" i="18"/>
  <c r="AW223" i="18"/>
  <c r="AW38" i="18"/>
  <c r="AW161" i="18"/>
  <c r="AV47" i="18"/>
  <c r="AW71" i="18"/>
  <c r="AV214" i="18"/>
  <c r="AW206" i="18"/>
  <c r="AV204" i="18"/>
  <c r="AV201" i="18"/>
  <c r="AW130" i="18"/>
  <c r="AV121" i="18"/>
  <c r="AV122" i="18"/>
  <c r="AV134" i="18"/>
  <c r="AV200" i="18"/>
  <c r="AV215" i="18"/>
  <c r="AV137" i="18"/>
  <c r="AW144" i="18"/>
  <c r="AW133" i="18"/>
  <c r="AV153" i="18"/>
  <c r="AW137" i="18"/>
  <c r="AV184" i="18"/>
  <c r="AV160" i="18"/>
  <c r="AW145" i="18"/>
  <c r="AV110" i="18"/>
  <c r="AV183" i="18"/>
  <c r="AW136" i="18"/>
  <c r="AV63" i="18"/>
  <c r="AW67" i="18"/>
  <c r="AV147" i="18"/>
  <c r="AV220" i="18"/>
  <c r="AW175" i="18"/>
  <c r="AW153" i="18"/>
  <c r="AW114" i="18"/>
  <c r="AV176" i="18"/>
  <c r="AV165" i="18"/>
  <c r="AW197" i="18"/>
  <c r="AV150" i="18"/>
  <c r="AV164" i="18"/>
  <c r="AV41" i="18"/>
  <c r="AW166" i="18"/>
  <c r="AV10" i="18"/>
  <c r="AV72" i="18"/>
  <c r="AV132" i="18"/>
  <c r="AV211" i="18"/>
  <c r="AW120" i="18"/>
  <c r="AV130" i="18"/>
  <c r="AW129" i="18"/>
  <c r="AW221" i="18"/>
  <c r="AW183" i="18"/>
  <c r="AV219" i="18"/>
  <c r="AW174" i="18"/>
  <c r="AW168" i="18"/>
  <c r="AV181" i="18"/>
  <c r="AV182" i="18"/>
  <c r="AW143" i="18"/>
  <c r="AV69" i="18"/>
  <c r="AW151" i="18"/>
  <c r="AW156" i="18"/>
  <c r="AW164" i="18"/>
  <c r="AW15" i="18"/>
  <c r="AW18" i="18"/>
  <c r="AV12" i="18"/>
  <c r="AW48" i="18"/>
  <c r="AV45" i="18"/>
  <c r="AW278" i="18"/>
  <c r="AV262" i="18"/>
  <c r="AW272" i="18"/>
  <c r="AV265" i="18"/>
  <c r="AV268" i="18"/>
  <c r="AW8" i="18"/>
  <c r="AV8" i="18"/>
  <c r="AV270" i="18"/>
  <c r="AW268" i="18"/>
  <c r="AV273" i="18"/>
  <c r="AW270" i="18"/>
  <c r="AV259" i="18"/>
  <c r="AV260" i="18"/>
  <c r="AV11" i="18"/>
  <c r="AW266" i="18"/>
  <c r="AW263" i="18"/>
  <c r="AW10" i="18"/>
  <c r="AW262" i="18"/>
  <c r="AV271" i="18"/>
  <c r="AV266" i="18"/>
  <c r="AW264" i="18"/>
  <c r="AV9" i="18"/>
  <c r="AW267" i="18"/>
  <c r="AV264" i="18"/>
  <c r="AV269" i="18"/>
  <c r="AW261" i="18"/>
  <c r="AW275" i="18"/>
  <c r="AW274" i="18"/>
  <c r="AW273" i="18"/>
  <c r="AV263" i="18"/>
  <c r="AW276" i="18"/>
  <c r="AV277" i="18"/>
  <c r="AV278" i="18"/>
  <c r="E331" i="19"/>
  <c r="H331" i="19" s="1"/>
  <c r="E329" i="19"/>
  <c r="H329" i="19" s="1"/>
  <c r="E326" i="19"/>
  <c r="H326" i="19" s="1"/>
  <c r="E330" i="19"/>
  <c r="H330" i="19" s="1"/>
  <c r="E323" i="19"/>
  <c r="H323" i="19" s="1"/>
  <c r="E324" i="19"/>
  <c r="H324" i="19" s="1"/>
  <c r="E325" i="19"/>
  <c r="H325" i="19" s="1"/>
  <c r="E332" i="19"/>
  <c r="H332" i="19" s="1"/>
  <c r="E328" i="19"/>
  <c r="H328" i="19" s="1"/>
  <c r="E327" i="19"/>
  <c r="H327" i="19" s="1"/>
  <c r="AF335" i="18"/>
  <c r="AB336" i="18"/>
  <c r="AC336" i="18" s="1"/>
  <c r="AD336" i="18" s="1"/>
  <c r="AE336" i="18" s="1"/>
  <c r="Z337" i="18"/>
  <c r="AA337" i="18" s="1"/>
  <c r="AB337" i="18" s="1"/>
  <c r="AC337" i="18" s="1"/>
  <c r="AD337" i="18" s="1"/>
  <c r="AE337" i="18" s="1"/>
  <c r="F392" i="31"/>
  <c r="E392" i="31"/>
  <c r="D392" i="31"/>
  <c r="G392" i="31"/>
  <c r="G395" i="32"/>
  <c r="F395" i="32"/>
  <c r="E395" i="32"/>
  <c r="D395" i="32"/>
  <c r="A397" i="32"/>
  <c r="H396" i="32"/>
  <c r="B396" i="32"/>
  <c r="C396" i="32" s="1"/>
  <c r="A394" i="33"/>
  <c r="H393" i="33"/>
  <c r="B393" i="33"/>
  <c r="C393" i="33" s="1"/>
  <c r="H393" i="31"/>
  <c r="B393" i="31"/>
  <c r="C393" i="31" s="1"/>
  <c r="A394" i="31"/>
  <c r="G392" i="33"/>
  <c r="F392" i="33"/>
  <c r="E392" i="33"/>
  <c r="D392" i="33"/>
  <c r="W339" i="18"/>
  <c r="X339" i="18" s="1"/>
  <c r="Y339" i="18" s="1"/>
  <c r="AH331" i="18"/>
  <c r="AG332" i="18"/>
  <c r="D335" i="7"/>
  <c r="G335" i="7"/>
  <c r="E335" i="7"/>
  <c r="F335" i="7"/>
  <c r="A337" i="14"/>
  <c r="B336" i="14"/>
  <c r="C336" i="14" s="1"/>
  <c r="F335" i="15"/>
  <c r="G335" i="15"/>
  <c r="E335" i="15"/>
  <c r="D335" i="15"/>
  <c r="F335" i="14"/>
  <c r="G335" i="14"/>
  <c r="G336" i="27"/>
  <c r="F336" i="27"/>
  <c r="A338" i="27"/>
  <c r="B337" i="27"/>
  <c r="C337" i="27" s="1"/>
  <c r="A338" i="28"/>
  <c r="B337" i="28"/>
  <c r="C337" i="28" s="1"/>
  <c r="G335" i="16"/>
  <c r="F335" i="16"/>
  <c r="G336" i="28"/>
  <c r="F336" i="28"/>
  <c r="G334" i="19"/>
  <c r="F334" i="19"/>
  <c r="E334" i="19"/>
  <c r="D334" i="19"/>
  <c r="G334" i="26"/>
  <c r="F334" i="26"/>
  <c r="A337" i="16"/>
  <c r="B336" i="16"/>
  <c r="C336" i="16" s="1"/>
  <c r="A336" i="19"/>
  <c r="B335" i="19"/>
  <c r="C335" i="19" s="1"/>
  <c r="F335" i="24"/>
  <c r="G335" i="24"/>
  <c r="A336" i="26"/>
  <c r="B335" i="26"/>
  <c r="C335" i="26" s="1"/>
  <c r="A337" i="29"/>
  <c r="B336" i="29"/>
  <c r="C336" i="29" s="1"/>
  <c r="H333" i="19"/>
  <c r="A337" i="24"/>
  <c r="B336" i="24"/>
  <c r="C336" i="24" s="1"/>
  <c r="G335" i="29"/>
  <c r="F335" i="29"/>
  <c r="H334" i="15"/>
  <c r="A337" i="7"/>
  <c r="H337" i="7" s="1"/>
  <c r="B336" i="7"/>
  <c r="C336" i="7" s="1"/>
  <c r="B336" i="15"/>
  <c r="C336" i="15" s="1"/>
  <c r="A337" i="15"/>
  <c r="B340" i="18"/>
  <c r="A341" i="18"/>
  <c r="C340" i="18"/>
  <c r="U339" i="18"/>
  <c r="R340" i="18"/>
  <c r="S339" i="18"/>
  <c r="T339" i="18" s="1"/>
  <c r="AK336" i="18"/>
  <c r="AJ337" i="18"/>
  <c r="BM337" i="18" s="1"/>
  <c r="AF336" i="18" l="1"/>
  <c r="AF337" i="18" s="1"/>
  <c r="Z338" i="18"/>
  <c r="AA338" i="18" s="1"/>
  <c r="AH332" i="18"/>
  <c r="F393" i="31"/>
  <c r="E393" i="31"/>
  <c r="D393" i="31"/>
  <c r="G393" i="31"/>
  <c r="G393" i="33"/>
  <c r="F393" i="33"/>
  <c r="E393" i="33"/>
  <c r="D393" i="33"/>
  <c r="G396" i="32"/>
  <c r="F396" i="32"/>
  <c r="E396" i="32"/>
  <c r="D396" i="32"/>
  <c r="B394" i="33"/>
  <c r="C394" i="33" s="1"/>
  <c r="A395" i="33"/>
  <c r="H394" i="33"/>
  <c r="A395" i="31"/>
  <c r="H394" i="31"/>
  <c r="B394" i="31"/>
  <c r="C394" i="31" s="1"/>
  <c r="A398" i="32"/>
  <c r="B397" i="32"/>
  <c r="C397" i="32" s="1"/>
  <c r="H397" i="32"/>
  <c r="AG333" i="18"/>
  <c r="AH333" i="18" s="1"/>
  <c r="F336" i="7"/>
  <c r="D336" i="7"/>
  <c r="G336" i="7"/>
  <c r="E336" i="7"/>
  <c r="E336" i="15"/>
  <c r="D336" i="15"/>
  <c r="F336" i="15"/>
  <c r="G336" i="15"/>
  <c r="F337" i="27"/>
  <c r="G337" i="27"/>
  <c r="G336" i="24"/>
  <c r="F336" i="24"/>
  <c r="A339" i="27"/>
  <c r="B338" i="27"/>
  <c r="C338" i="27" s="1"/>
  <c r="A338" i="24"/>
  <c r="B337" i="24"/>
  <c r="C337" i="24" s="1"/>
  <c r="G335" i="19"/>
  <c r="F335" i="19"/>
  <c r="E335" i="19"/>
  <c r="D335" i="19"/>
  <c r="H334" i="19"/>
  <c r="A338" i="29"/>
  <c r="B337" i="29"/>
  <c r="C337" i="29" s="1"/>
  <c r="A338" i="16"/>
  <c r="B337" i="16"/>
  <c r="C337" i="16" s="1"/>
  <c r="H335" i="15"/>
  <c r="A337" i="19"/>
  <c r="B336" i="19"/>
  <c r="C336" i="19" s="1"/>
  <c r="A338" i="7"/>
  <c r="H338" i="7" s="1"/>
  <c r="B337" i="7"/>
  <c r="C337" i="7" s="1"/>
  <c r="G336" i="29"/>
  <c r="F336" i="29"/>
  <c r="F336" i="16"/>
  <c r="G336" i="16"/>
  <c r="G335" i="26"/>
  <c r="F335" i="26"/>
  <c r="F337" i="28"/>
  <c r="G337" i="28"/>
  <c r="G336" i="14"/>
  <c r="F336" i="14"/>
  <c r="B337" i="15"/>
  <c r="C337" i="15" s="1"/>
  <c r="A338" i="15"/>
  <c r="A337" i="26"/>
  <c r="B336" i="26"/>
  <c r="C336" i="26" s="1"/>
  <c r="A339" i="28"/>
  <c r="B338" i="28"/>
  <c r="C338" i="28" s="1"/>
  <c r="A338" i="14"/>
  <c r="B337" i="14"/>
  <c r="C337" i="14" s="1"/>
  <c r="A342" i="18"/>
  <c r="B341" i="18"/>
  <c r="C341" i="18"/>
  <c r="R341" i="18"/>
  <c r="U340" i="18"/>
  <c r="S340" i="18"/>
  <c r="T340" i="18" s="1"/>
  <c r="AK337" i="18"/>
  <c r="AJ338" i="18"/>
  <c r="BM338" i="18" s="1"/>
  <c r="W340" i="18"/>
  <c r="AB338" i="18" l="1"/>
  <c r="AC338" i="18" s="1"/>
  <c r="AD338" i="18" s="1"/>
  <c r="AE338" i="18" s="1"/>
  <c r="Z339" i="18"/>
  <c r="AA339" i="18" s="1"/>
  <c r="A396" i="33"/>
  <c r="H395" i="33"/>
  <c r="B395" i="33"/>
  <c r="C395" i="33" s="1"/>
  <c r="G397" i="32"/>
  <c r="F397" i="32"/>
  <c r="D397" i="32"/>
  <c r="E397" i="32"/>
  <c r="G394" i="33"/>
  <c r="F394" i="33"/>
  <c r="E394" i="33"/>
  <c r="D394" i="33"/>
  <c r="A399" i="32"/>
  <c r="H398" i="32"/>
  <c r="B398" i="32"/>
  <c r="C398" i="32" s="1"/>
  <c r="F394" i="31"/>
  <c r="E394" i="31"/>
  <c r="D394" i="31"/>
  <c r="G394" i="31"/>
  <c r="A396" i="31"/>
  <c r="H395" i="31"/>
  <c r="B395" i="31"/>
  <c r="C395" i="31" s="1"/>
  <c r="AG334" i="18"/>
  <c r="AH334" i="18" s="1"/>
  <c r="W341" i="18"/>
  <c r="E337" i="7"/>
  <c r="F337" i="7"/>
  <c r="G337" i="7"/>
  <c r="D337" i="7"/>
  <c r="H335" i="19"/>
  <c r="G338" i="28"/>
  <c r="F338" i="28"/>
  <c r="B338" i="29"/>
  <c r="C338" i="29" s="1"/>
  <c r="A339" i="29"/>
  <c r="A340" i="28"/>
  <c r="B339" i="28"/>
  <c r="C339" i="28" s="1"/>
  <c r="A339" i="7"/>
  <c r="H339" i="7" s="1"/>
  <c r="B338" i="7"/>
  <c r="C338" i="7" s="1"/>
  <c r="D336" i="19"/>
  <c r="F336" i="19"/>
  <c r="E336" i="19"/>
  <c r="G336" i="19"/>
  <c r="G337" i="24"/>
  <c r="F337" i="24"/>
  <c r="A338" i="26"/>
  <c r="B337" i="26"/>
  <c r="C337" i="26" s="1"/>
  <c r="A338" i="19"/>
  <c r="B337" i="19"/>
  <c r="C337" i="19" s="1"/>
  <c r="A339" i="24"/>
  <c r="B338" i="24"/>
  <c r="C338" i="24" s="1"/>
  <c r="B338" i="15"/>
  <c r="C338" i="15" s="1"/>
  <c r="A339" i="15"/>
  <c r="D337" i="15"/>
  <c r="G337" i="15"/>
  <c r="E337" i="15"/>
  <c r="F337" i="15"/>
  <c r="G337" i="16"/>
  <c r="F337" i="16"/>
  <c r="G338" i="27"/>
  <c r="F338" i="27"/>
  <c r="H336" i="15"/>
  <c r="B338" i="16"/>
  <c r="C338" i="16" s="1"/>
  <c r="A339" i="16"/>
  <c r="B339" i="27"/>
  <c r="C339" i="27" s="1"/>
  <c r="A340" i="27"/>
  <c r="G336" i="26"/>
  <c r="F336" i="26"/>
  <c r="G337" i="14"/>
  <c r="F337" i="14"/>
  <c r="B338" i="14"/>
  <c r="C338" i="14" s="1"/>
  <c r="A339" i="14"/>
  <c r="G337" i="29"/>
  <c r="F337" i="29"/>
  <c r="X340" i="18"/>
  <c r="Y340" i="18" s="1"/>
  <c r="Z340" i="18" s="1"/>
  <c r="AK338" i="18"/>
  <c r="AJ339" i="18"/>
  <c r="BM339" i="18" s="1"/>
  <c r="A343" i="18"/>
  <c r="B342" i="18"/>
  <c r="C342" i="18"/>
  <c r="R342" i="18"/>
  <c r="S341" i="18"/>
  <c r="T341" i="18" s="1"/>
  <c r="U341" i="18"/>
  <c r="AA340" i="18" l="1"/>
  <c r="AB339" i="18"/>
  <c r="AC339" i="18" s="1"/>
  <c r="AD339" i="18" s="1"/>
  <c r="AE339" i="18" s="1"/>
  <c r="AF338" i="18"/>
  <c r="W342" i="18"/>
  <c r="G398" i="32"/>
  <c r="F398" i="32"/>
  <c r="E398" i="32"/>
  <c r="D398" i="32"/>
  <c r="A400" i="32"/>
  <c r="H399" i="32"/>
  <c r="B399" i="32"/>
  <c r="A397" i="31"/>
  <c r="H396" i="31"/>
  <c r="B396" i="31"/>
  <c r="C396" i="31" s="1"/>
  <c r="G395" i="33"/>
  <c r="F395" i="33"/>
  <c r="E395" i="33"/>
  <c r="D395" i="33"/>
  <c r="F395" i="31"/>
  <c r="E395" i="31"/>
  <c r="D395" i="31"/>
  <c r="G395" i="31"/>
  <c r="B396" i="33"/>
  <c r="C396" i="33" s="1"/>
  <c r="A397" i="33"/>
  <c r="H396" i="33"/>
  <c r="AG335" i="18"/>
  <c r="AH335" i="18" s="1"/>
  <c r="H337" i="15"/>
  <c r="D338" i="7"/>
  <c r="F338" i="7"/>
  <c r="E338" i="7"/>
  <c r="G338" i="7"/>
  <c r="B339" i="14"/>
  <c r="C339" i="14" s="1"/>
  <c r="A340" i="14"/>
  <c r="G337" i="26"/>
  <c r="F337" i="26"/>
  <c r="D337" i="19"/>
  <c r="G337" i="19"/>
  <c r="E337" i="19"/>
  <c r="F337" i="19"/>
  <c r="H336" i="19"/>
  <c r="A340" i="29"/>
  <c r="B339" i="29"/>
  <c r="C339" i="29" s="1"/>
  <c r="B340" i="27"/>
  <c r="C340" i="27" s="1"/>
  <c r="A341" i="27"/>
  <c r="B338" i="19"/>
  <c r="C338" i="19" s="1"/>
  <c r="A339" i="19"/>
  <c r="F338" i="29"/>
  <c r="G338" i="29"/>
  <c r="G338" i="14"/>
  <c r="F338" i="14"/>
  <c r="A340" i="16"/>
  <c r="B339" i="16"/>
  <c r="C339" i="16" s="1"/>
  <c r="A339" i="26"/>
  <c r="B338" i="26"/>
  <c r="C338" i="26" s="1"/>
  <c r="G338" i="16"/>
  <c r="F338" i="16"/>
  <c r="A340" i="15"/>
  <c r="B339" i="15"/>
  <c r="C339" i="15" s="1"/>
  <c r="E338" i="15"/>
  <c r="G338" i="15"/>
  <c r="D338" i="15"/>
  <c r="F338" i="15"/>
  <c r="A340" i="7"/>
  <c r="H340" i="7" s="1"/>
  <c r="B339" i="7"/>
  <c r="C339" i="7" s="1"/>
  <c r="G339" i="27"/>
  <c r="F339" i="27"/>
  <c r="F338" i="24"/>
  <c r="G338" i="24"/>
  <c r="G339" i="28"/>
  <c r="F339" i="28"/>
  <c r="B339" i="24"/>
  <c r="C339" i="24" s="1"/>
  <c r="A340" i="24"/>
  <c r="B340" i="28"/>
  <c r="C340" i="28" s="1"/>
  <c r="A341" i="28"/>
  <c r="X341" i="18"/>
  <c r="Y341" i="18" s="1"/>
  <c r="Z341" i="18" s="1"/>
  <c r="AA341" i="18" s="1"/>
  <c r="AJ340" i="18"/>
  <c r="BM340" i="18" s="1"/>
  <c r="AK339" i="18"/>
  <c r="A344" i="18"/>
  <c r="B343" i="18"/>
  <c r="C343" i="18"/>
  <c r="U342" i="18"/>
  <c r="R343" i="18"/>
  <c r="S342" i="18"/>
  <c r="T342" i="18" s="1"/>
  <c r="AF339" i="18" l="1"/>
  <c r="AB340" i="18"/>
  <c r="AC340" i="18" s="1"/>
  <c r="AD340" i="18" s="1"/>
  <c r="AE340" i="18" s="1"/>
  <c r="C399" i="32"/>
  <c r="E399" i="32" s="1"/>
  <c r="O286" i="18"/>
  <c r="O287" i="18"/>
  <c r="O288" i="18"/>
  <c r="O289" i="18"/>
  <c r="O290" i="18"/>
  <c r="O291" i="18"/>
  <c r="O292" i="18"/>
  <c r="O293" i="18"/>
  <c r="O294" i="18"/>
  <c r="O295" i="18"/>
  <c r="O296" i="18"/>
  <c r="O297" i="18"/>
  <c r="O298" i="18"/>
  <c r="O299" i="18"/>
  <c r="O300" i="18"/>
  <c r="O301" i="18"/>
  <c r="O302" i="18"/>
  <c r="O303" i="18"/>
  <c r="O304" i="18"/>
  <c r="O305" i="18"/>
  <c r="O306" i="18"/>
  <c r="O307" i="18"/>
  <c r="O308" i="18"/>
  <c r="O309" i="18"/>
  <c r="O310" i="18"/>
  <c r="O311" i="18"/>
  <c r="O312" i="18"/>
  <c r="O313" i="18"/>
  <c r="O314" i="18"/>
  <c r="O315" i="18"/>
  <c r="O316" i="18"/>
  <c r="O317" i="18"/>
  <c r="O318" i="18"/>
  <c r="O320" i="18"/>
  <c r="O319" i="18"/>
  <c r="O321" i="18"/>
  <c r="O322" i="18"/>
  <c r="O323" i="18"/>
  <c r="O324" i="18"/>
  <c r="O325" i="18"/>
  <c r="O326" i="18"/>
  <c r="O327" i="18"/>
  <c r="O328" i="18"/>
  <c r="O329" i="18"/>
  <c r="O330" i="18"/>
  <c r="O331" i="18"/>
  <c r="O332" i="18"/>
  <c r="O333" i="18"/>
  <c r="O334" i="18"/>
  <c r="O335" i="18"/>
  <c r="O336" i="18"/>
  <c r="O337" i="18"/>
  <c r="O338" i="18"/>
  <c r="O339" i="18"/>
  <c r="O340" i="18"/>
  <c r="O341" i="18"/>
  <c r="G399" i="32"/>
  <c r="F399" i="32"/>
  <c r="D399" i="32"/>
  <c r="A401" i="32"/>
  <c r="B400" i="32"/>
  <c r="C400" i="32" s="1"/>
  <c r="H400" i="32"/>
  <c r="H397" i="33"/>
  <c r="B397" i="33"/>
  <c r="C397" i="33" s="1"/>
  <c r="A398" i="33"/>
  <c r="G396" i="33"/>
  <c r="F396" i="33"/>
  <c r="E396" i="33"/>
  <c r="D396" i="33"/>
  <c r="F396" i="31"/>
  <c r="E396" i="31"/>
  <c r="D396" i="31"/>
  <c r="G396" i="31"/>
  <c r="H397" i="31"/>
  <c r="B397" i="31"/>
  <c r="C397" i="31" s="1"/>
  <c r="A398" i="31"/>
  <c r="AG336" i="18"/>
  <c r="AH336" i="18" s="1"/>
  <c r="H337" i="19"/>
  <c r="D339" i="7"/>
  <c r="F339" i="7"/>
  <c r="E339" i="7"/>
  <c r="G339" i="7"/>
  <c r="X342" i="18"/>
  <c r="Y342" i="18" s="1"/>
  <c r="Z342" i="18" s="1"/>
  <c r="AA342" i="18" s="1"/>
  <c r="F339" i="15"/>
  <c r="G339" i="15"/>
  <c r="E339" i="15"/>
  <c r="D339" i="15"/>
  <c r="G338" i="26"/>
  <c r="F338" i="26"/>
  <c r="B339" i="19"/>
  <c r="C339" i="19" s="1"/>
  <c r="A340" i="19"/>
  <c r="G339" i="24"/>
  <c r="F339" i="24"/>
  <c r="G339" i="16"/>
  <c r="F339" i="16"/>
  <c r="A342" i="27"/>
  <c r="B341" i="27"/>
  <c r="C341" i="27" s="1"/>
  <c r="B340" i="16"/>
  <c r="C340" i="16" s="1"/>
  <c r="A341" i="16"/>
  <c r="F339" i="29"/>
  <c r="G339" i="29"/>
  <c r="B341" i="28"/>
  <c r="C341" i="28" s="1"/>
  <c r="A342" i="28"/>
  <c r="G340" i="28"/>
  <c r="F340" i="28"/>
  <c r="A341" i="24"/>
  <c r="B340" i="24"/>
  <c r="C340" i="24" s="1"/>
  <c r="A341" i="15"/>
  <c r="B340" i="15"/>
  <c r="C340" i="15" s="1"/>
  <c r="A340" i="26"/>
  <c r="B339" i="26"/>
  <c r="C339" i="26" s="1"/>
  <c r="E338" i="19"/>
  <c r="F338" i="19"/>
  <c r="D338" i="19"/>
  <c r="G338" i="19"/>
  <c r="G340" i="27"/>
  <c r="F340" i="27"/>
  <c r="B340" i="7"/>
  <c r="C340" i="7" s="1"/>
  <c r="A341" i="7"/>
  <c r="H341" i="7" s="1"/>
  <c r="B340" i="29"/>
  <c r="C340" i="29" s="1"/>
  <c r="A341" i="29"/>
  <c r="B340" i="14"/>
  <c r="C340" i="14" s="1"/>
  <c r="A341" i="14"/>
  <c r="H338" i="15"/>
  <c r="G339" i="14"/>
  <c r="F339" i="14"/>
  <c r="B344" i="18"/>
  <c r="A345" i="18"/>
  <c r="C344" i="18"/>
  <c r="U343" i="18"/>
  <c r="R344" i="18"/>
  <c r="S343" i="18"/>
  <c r="T343" i="18" s="1"/>
  <c r="AJ341" i="18"/>
  <c r="BM341" i="18" s="1"/>
  <c r="AK340" i="18"/>
  <c r="W343" i="18"/>
  <c r="BH84" i="18" l="1"/>
  <c r="BI84" i="18"/>
  <c r="BP84" i="18" s="1"/>
  <c r="BH82" i="18"/>
  <c r="BI82" i="18"/>
  <c r="BP82" i="18" s="1"/>
  <c r="BH80" i="18"/>
  <c r="BI76" i="18"/>
  <c r="BP76" i="18" s="1"/>
  <c r="BI80" i="18"/>
  <c r="BP80" i="18" s="1"/>
  <c r="BH78" i="18"/>
  <c r="BI78" i="18"/>
  <c r="BP78" i="18" s="1"/>
  <c r="BH86" i="18"/>
  <c r="BI86" i="18"/>
  <c r="BP86" i="18" s="1"/>
  <c r="BH75" i="18"/>
  <c r="BH77" i="18"/>
  <c r="BH74" i="18"/>
  <c r="BI74" i="18"/>
  <c r="BP74" i="18" s="1"/>
  <c r="BH76" i="18"/>
  <c r="BI75" i="18"/>
  <c r="BP75" i="18" s="1"/>
  <c r="BI77" i="18"/>
  <c r="BP77" i="18" s="1"/>
  <c r="BH87" i="18"/>
  <c r="BI87" i="18"/>
  <c r="BP87" i="18" s="1"/>
  <c r="BH85" i="18"/>
  <c r="BI85" i="18"/>
  <c r="BP85" i="18" s="1"/>
  <c r="BH83" i="18"/>
  <c r="BI83" i="18"/>
  <c r="BP83" i="18" s="1"/>
  <c r="BH81" i="18"/>
  <c r="BI81" i="18"/>
  <c r="BP81" i="18" s="1"/>
  <c r="BH79" i="18"/>
  <c r="BI79" i="18"/>
  <c r="BP79" i="18" s="1"/>
  <c r="AF340" i="18"/>
  <c r="W344" i="18"/>
  <c r="AB341" i="18"/>
  <c r="AC341" i="18" s="1"/>
  <c r="AD341" i="18" s="1"/>
  <c r="AE341" i="18" s="1"/>
  <c r="BI319" i="18"/>
  <c r="BP319" i="18" s="1"/>
  <c r="BI308" i="18"/>
  <c r="BP308" i="18" s="1"/>
  <c r="BH321" i="18"/>
  <c r="BI300" i="18"/>
  <c r="BP300" i="18" s="1"/>
  <c r="BH313" i="18"/>
  <c r="BI292" i="18"/>
  <c r="BP292" i="18" s="1"/>
  <c r="BH305" i="18"/>
  <c r="BI284" i="18"/>
  <c r="BP284" i="18" s="1"/>
  <c r="BI297" i="18"/>
  <c r="BP297" i="18" s="1"/>
  <c r="BH297" i="18"/>
  <c r="BI276" i="18"/>
  <c r="BP276" i="18" s="1"/>
  <c r="BH289" i="18"/>
  <c r="BI311" i="18"/>
  <c r="BP311" i="18" s="1"/>
  <c r="BI324" i="18"/>
  <c r="BP324" i="18" s="1"/>
  <c r="BH324" i="18"/>
  <c r="BI316" i="18"/>
  <c r="BP316" i="18" s="1"/>
  <c r="BH316" i="18"/>
  <c r="BI295" i="18"/>
  <c r="BP295" i="18" s="1"/>
  <c r="BH308" i="18"/>
  <c r="BH300" i="18"/>
  <c r="BI279" i="18"/>
  <c r="BP279" i="18" s="1"/>
  <c r="BH292" i="18"/>
  <c r="BI326" i="18"/>
  <c r="BP326" i="18" s="1"/>
  <c r="BH323" i="18"/>
  <c r="BH319" i="18"/>
  <c r="BH312" i="18"/>
  <c r="BI312" i="18"/>
  <c r="BP312" i="18" s="1"/>
  <c r="BH304" i="18"/>
  <c r="BI304" i="18"/>
  <c r="BP304" i="18" s="1"/>
  <c r="BI283" i="18"/>
  <c r="BP283" i="18" s="1"/>
  <c r="BI296" i="18"/>
  <c r="BP296" i="18" s="1"/>
  <c r="BH296" i="18"/>
  <c r="BI275" i="18"/>
  <c r="BP275" i="18" s="1"/>
  <c r="BH288" i="18"/>
  <c r="BI327" i="18"/>
  <c r="BP327" i="18" s="1"/>
  <c r="BH327" i="18"/>
  <c r="BH320" i="18"/>
  <c r="BI320" i="18"/>
  <c r="BP320" i="18" s="1"/>
  <c r="BH311" i="18"/>
  <c r="BH303" i="18"/>
  <c r="BI303" i="18"/>
  <c r="BP303" i="18" s="1"/>
  <c r="BI282" i="18"/>
  <c r="BP282" i="18" s="1"/>
  <c r="BH295" i="18"/>
  <c r="BH287" i="18"/>
  <c r="BI287" i="18"/>
  <c r="BP287" i="18" s="1"/>
  <c r="BI318" i="18"/>
  <c r="BP318" i="18" s="1"/>
  <c r="BH315" i="18"/>
  <c r="BH307" i="18"/>
  <c r="BI307" i="18"/>
  <c r="BP307" i="18" s="1"/>
  <c r="BI286" i="18"/>
  <c r="BP286" i="18" s="1"/>
  <c r="BI299" i="18"/>
  <c r="BP299" i="18" s="1"/>
  <c r="BH299" i="18"/>
  <c r="BI278" i="18"/>
  <c r="BP278" i="18" s="1"/>
  <c r="BI291" i="18"/>
  <c r="BP291" i="18" s="1"/>
  <c r="BH291" i="18"/>
  <c r="BI325" i="18"/>
  <c r="BP325" i="18" s="1"/>
  <c r="BI309" i="18"/>
  <c r="BP309" i="18" s="1"/>
  <c r="BH322" i="18"/>
  <c r="BI322" i="18"/>
  <c r="BP322" i="18" s="1"/>
  <c r="BI285" i="18"/>
  <c r="BP285" i="18" s="1"/>
  <c r="BI298" i="18"/>
  <c r="BP298" i="18" s="1"/>
  <c r="BH298" i="18"/>
  <c r="BI321" i="18"/>
  <c r="BP321" i="18" s="1"/>
  <c r="BI313" i="18"/>
  <c r="BP313" i="18" s="1"/>
  <c r="BH326" i="18"/>
  <c r="BI305" i="18"/>
  <c r="BP305" i="18" s="1"/>
  <c r="BH318" i="18"/>
  <c r="BI310" i="18"/>
  <c r="BP310" i="18" s="1"/>
  <c r="BH310" i="18"/>
  <c r="BI289" i="18"/>
  <c r="BP289" i="18" s="1"/>
  <c r="BH302" i="18"/>
  <c r="BI302" i="18"/>
  <c r="BP302" i="18" s="1"/>
  <c r="BI281" i="18"/>
  <c r="BP281" i="18" s="1"/>
  <c r="BH294" i="18"/>
  <c r="BI294" i="18"/>
  <c r="BP294" i="18" s="1"/>
  <c r="BI273" i="18"/>
  <c r="BP273" i="18" s="1"/>
  <c r="BH274" i="18"/>
  <c r="BH273" i="18"/>
  <c r="BI274" i="18"/>
  <c r="BP274" i="18" s="1"/>
  <c r="BH275" i="18"/>
  <c r="BH276" i="18"/>
  <c r="BH277" i="18"/>
  <c r="BH278" i="18"/>
  <c r="BH279" i="18"/>
  <c r="BH280" i="18"/>
  <c r="BH281" i="18"/>
  <c r="BH282" i="18"/>
  <c r="BH283" i="18"/>
  <c r="BH284" i="18"/>
  <c r="BH285" i="18"/>
  <c r="BH286" i="18"/>
  <c r="BI314" i="18"/>
  <c r="BP314" i="18" s="1"/>
  <c r="BH314" i="18"/>
  <c r="BI306" i="18"/>
  <c r="BP306" i="18" s="1"/>
  <c r="BH306" i="18"/>
  <c r="BI277" i="18"/>
  <c r="BP277" i="18" s="1"/>
  <c r="BH290" i="18"/>
  <c r="BI290" i="18"/>
  <c r="BP290" i="18" s="1"/>
  <c r="BI323" i="18"/>
  <c r="BP323" i="18" s="1"/>
  <c r="BI315" i="18"/>
  <c r="BP315" i="18" s="1"/>
  <c r="BH328" i="18"/>
  <c r="BI328" i="18"/>
  <c r="BP328" i="18" s="1"/>
  <c r="O342" i="18"/>
  <c r="BI329" i="18" s="1"/>
  <c r="BP329" i="18" s="1"/>
  <c r="BH325" i="18"/>
  <c r="BI317" i="18"/>
  <c r="BP317" i="18" s="1"/>
  <c r="BH317" i="18"/>
  <c r="BH309" i="18"/>
  <c r="BI288" i="18"/>
  <c r="BP288" i="18" s="1"/>
  <c r="BH301" i="18"/>
  <c r="BI301" i="18"/>
  <c r="BP301" i="18" s="1"/>
  <c r="BI280" i="18"/>
  <c r="BP280" i="18" s="1"/>
  <c r="BH293" i="18"/>
  <c r="BI293" i="18"/>
  <c r="BP293" i="18" s="1"/>
  <c r="A402" i="32"/>
  <c r="H401" i="32"/>
  <c r="B401" i="32"/>
  <c r="C401" i="32" s="1"/>
  <c r="F397" i="31"/>
  <c r="E397" i="31"/>
  <c r="D397" i="31"/>
  <c r="G397" i="31"/>
  <c r="A399" i="31"/>
  <c r="H398" i="31"/>
  <c r="B398" i="31"/>
  <c r="C398" i="31" s="1"/>
  <c r="A399" i="33"/>
  <c r="H398" i="33"/>
  <c r="B398" i="33"/>
  <c r="C398" i="33" s="1"/>
  <c r="G400" i="32"/>
  <c r="F400" i="32"/>
  <c r="D400" i="32"/>
  <c r="E400" i="32"/>
  <c r="G397" i="33"/>
  <c r="F397" i="33"/>
  <c r="E397" i="33"/>
  <c r="D397" i="33"/>
  <c r="AG337" i="18"/>
  <c r="AH337" i="18" s="1"/>
  <c r="X343" i="18"/>
  <c r="Y343" i="18" s="1"/>
  <c r="Z343" i="18" s="1"/>
  <c r="AA343" i="18" s="1"/>
  <c r="F340" i="7"/>
  <c r="G340" i="7"/>
  <c r="D340" i="7"/>
  <c r="E340" i="7"/>
  <c r="H339" i="15"/>
  <c r="B341" i="15"/>
  <c r="C341" i="15" s="1"/>
  <c r="A342" i="15"/>
  <c r="B340" i="19"/>
  <c r="C340" i="19" s="1"/>
  <c r="A341" i="19"/>
  <c r="F340" i="24"/>
  <c r="G340" i="24"/>
  <c r="A342" i="16"/>
  <c r="B341" i="16"/>
  <c r="C341" i="16" s="1"/>
  <c r="G341" i="27"/>
  <c r="F341" i="27"/>
  <c r="D339" i="19"/>
  <c r="E339" i="19"/>
  <c r="F339" i="19"/>
  <c r="G339" i="19"/>
  <c r="B341" i="14"/>
  <c r="C341" i="14" s="1"/>
  <c r="A342" i="14"/>
  <c r="H338" i="19"/>
  <c r="G340" i="14"/>
  <c r="F340" i="14"/>
  <c r="A342" i="29"/>
  <c r="B341" i="29"/>
  <c r="C341" i="29" s="1"/>
  <c r="G339" i="26"/>
  <c r="F339" i="26"/>
  <c r="A343" i="28"/>
  <c r="B342" i="28"/>
  <c r="C342" i="28" s="1"/>
  <c r="B341" i="7"/>
  <c r="C341" i="7" s="1"/>
  <c r="A342" i="7"/>
  <c r="H342" i="7" s="1"/>
  <c r="F340" i="15"/>
  <c r="D340" i="15"/>
  <c r="G340" i="15"/>
  <c r="E340" i="15"/>
  <c r="B341" i="24"/>
  <c r="C341" i="24" s="1"/>
  <c r="A342" i="24"/>
  <c r="F340" i="16"/>
  <c r="G340" i="16"/>
  <c r="A343" i="27"/>
  <c r="B342" i="27"/>
  <c r="C342" i="27" s="1"/>
  <c r="G340" i="29"/>
  <c r="F340" i="29"/>
  <c r="A341" i="26"/>
  <c r="B340" i="26"/>
  <c r="C340" i="26" s="1"/>
  <c r="G341" i="28"/>
  <c r="F341" i="28"/>
  <c r="A346" i="18"/>
  <c r="B345" i="18"/>
  <c r="C345" i="18"/>
  <c r="AK341" i="18"/>
  <c r="AJ342" i="18"/>
  <c r="BM342" i="18" s="1"/>
  <c r="S344" i="18"/>
  <c r="T344" i="18" s="1"/>
  <c r="R345" i="18"/>
  <c r="W345" i="18" s="1"/>
  <c r="U344" i="18"/>
  <c r="AB342" i="18" l="1"/>
  <c r="AC342" i="18" s="1"/>
  <c r="AD342" i="18" s="1"/>
  <c r="AE342" i="18" s="1"/>
  <c r="AF341" i="18"/>
  <c r="BH329" i="18"/>
  <c r="A400" i="31"/>
  <c r="H399" i="31"/>
  <c r="B399" i="31"/>
  <c r="B399" i="33"/>
  <c r="A400" i="33"/>
  <c r="H399" i="33"/>
  <c r="G401" i="32"/>
  <c r="F401" i="32"/>
  <c r="E401" i="32"/>
  <c r="D401" i="32"/>
  <c r="G398" i="33"/>
  <c r="F398" i="33"/>
  <c r="E398" i="33"/>
  <c r="D398" i="33"/>
  <c r="F398" i="31"/>
  <c r="E398" i="31"/>
  <c r="D398" i="31"/>
  <c r="G398" i="31"/>
  <c r="A403" i="32"/>
  <c r="H402" i="32"/>
  <c r="B402" i="32"/>
  <c r="C402" i="32" s="1"/>
  <c r="X344" i="18"/>
  <c r="Y344" i="18" s="1"/>
  <c r="Z344" i="18" s="1"/>
  <c r="AA344" i="18" s="1"/>
  <c r="AG338" i="18"/>
  <c r="AH338" i="18" s="1"/>
  <c r="E341" i="7"/>
  <c r="D341" i="7"/>
  <c r="G341" i="7"/>
  <c r="F341" i="7"/>
  <c r="H339" i="19"/>
  <c r="A343" i="29"/>
  <c r="B342" i="29"/>
  <c r="C342" i="29" s="1"/>
  <c r="B342" i="24"/>
  <c r="C342" i="24" s="1"/>
  <c r="A343" i="24"/>
  <c r="B342" i="7"/>
  <c r="C342" i="7" s="1"/>
  <c r="A343" i="7"/>
  <c r="H343" i="7" s="1"/>
  <c r="G341" i="24"/>
  <c r="F341" i="24"/>
  <c r="G342" i="28"/>
  <c r="F342" i="28"/>
  <c r="A343" i="16"/>
  <c r="B342" i="16"/>
  <c r="C342" i="16" s="1"/>
  <c r="F340" i="19"/>
  <c r="E340" i="19"/>
  <c r="G340" i="19"/>
  <c r="D340" i="19"/>
  <c r="G340" i="26"/>
  <c r="F340" i="26"/>
  <c r="G341" i="16"/>
  <c r="F341" i="16"/>
  <c r="B341" i="19"/>
  <c r="C341" i="19" s="1"/>
  <c r="A342" i="19"/>
  <c r="A344" i="27"/>
  <c r="B343" i="27"/>
  <c r="C343" i="27" s="1"/>
  <c r="H340" i="15"/>
  <c r="G341" i="29"/>
  <c r="F341" i="29"/>
  <c r="B342" i="15"/>
  <c r="A343" i="15"/>
  <c r="A342" i="26"/>
  <c r="B341" i="26"/>
  <c r="C341" i="26" s="1"/>
  <c r="B343" i="28"/>
  <c r="C343" i="28" s="1"/>
  <c r="A344" i="28"/>
  <c r="B342" i="14"/>
  <c r="C342" i="14" s="1"/>
  <c r="A343" i="14"/>
  <c r="G342" i="27"/>
  <c r="F342" i="27"/>
  <c r="G341" i="14"/>
  <c r="F341" i="14"/>
  <c r="F341" i="15"/>
  <c r="D341" i="15"/>
  <c r="E341" i="15"/>
  <c r="G341" i="15"/>
  <c r="B346" i="18"/>
  <c r="A347" i="18"/>
  <c r="C346" i="18"/>
  <c r="S345" i="18"/>
  <c r="T345" i="18" s="1"/>
  <c r="R346" i="18"/>
  <c r="W346" i="18" s="1"/>
  <c r="U345" i="18"/>
  <c r="AK342" i="18"/>
  <c r="AJ343" i="18"/>
  <c r="BM343" i="18" s="1"/>
  <c r="AB343" i="18" l="1"/>
  <c r="AC343" i="18" s="1"/>
  <c r="AF342" i="18"/>
  <c r="C399" i="31"/>
  <c r="G399" i="31" s="1"/>
  <c r="N286" i="18"/>
  <c r="N287" i="18"/>
  <c r="N288" i="18"/>
  <c r="N289" i="18"/>
  <c r="N290" i="18"/>
  <c r="N291" i="18"/>
  <c r="N292" i="18"/>
  <c r="N293" i="18"/>
  <c r="N294" i="18"/>
  <c r="N295" i="18"/>
  <c r="N296" i="18"/>
  <c r="N297" i="18"/>
  <c r="N298" i="18"/>
  <c r="N299" i="18"/>
  <c r="N300" i="18"/>
  <c r="N301" i="18"/>
  <c r="N302" i="18"/>
  <c r="N303" i="18"/>
  <c r="N304" i="18"/>
  <c r="N305" i="18"/>
  <c r="N306" i="18"/>
  <c r="N307" i="18"/>
  <c r="N308" i="18"/>
  <c r="N309" i="18"/>
  <c r="N310" i="18"/>
  <c r="N311" i="18"/>
  <c r="N312" i="18"/>
  <c r="N313" i="18"/>
  <c r="N314" i="18"/>
  <c r="N315" i="18"/>
  <c r="N316" i="18"/>
  <c r="N317" i="18"/>
  <c r="N318" i="18"/>
  <c r="N319" i="18"/>
  <c r="N320" i="18"/>
  <c r="N321" i="18"/>
  <c r="N322" i="18"/>
  <c r="N323" i="18"/>
  <c r="N324" i="18"/>
  <c r="N325" i="18"/>
  <c r="N326" i="18"/>
  <c r="N327" i="18"/>
  <c r="N328" i="18"/>
  <c r="N329" i="18"/>
  <c r="N330" i="18"/>
  <c r="N331" i="18"/>
  <c r="N332" i="18"/>
  <c r="N333" i="18"/>
  <c r="N334" i="18"/>
  <c r="N335" i="18"/>
  <c r="N336" i="18"/>
  <c r="N337" i="18"/>
  <c r="N338" i="18"/>
  <c r="N339" i="18"/>
  <c r="N340" i="18"/>
  <c r="C399" i="33"/>
  <c r="E399" i="33" s="1"/>
  <c r="P287" i="18"/>
  <c r="P289" i="18"/>
  <c r="P288" i="18"/>
  <c r="P290" i="18"/>
  <c r="P286" i="18"/>
  <c r="P291" i="18"/>
  <c r="P292" i="18"/>
  <c r="P293" i="18"/>
  <c r="P294" i="18"/>
  <c r="P295" i="18"/>
  <c r="P296" i="18"/>
  <c r="P297" i="18"/>
  <c r="P298" i="18"/>
  <c r="P299" i="18"/>
  <c r="P300" i="18"/>
  <c r="P301" i="18"/>
  <c r="P302" i="18"/>
  <c r="P303" i="18"/>
  <c r="P304" i="18"/>
  <c r="P305" i="18"/>
  <c r="P306" i="18"/>
  <c r="P307" i="18"/>
  <c r="P308" i="18"/>
  <c r="P309" i="18"/>
  <c r="P310" i="18"/>
  <c r="P311" i="18"/>
  <c r="P312" i="18"/>
  <c r="P313" i="18"/>
  <c r="P314" i="18"/>
  <c r="P315" i="18"/>
  <c r="P316" i="18"/>
  <c r="P317" i="18"/>
  <c r="P318" i="18"/>
  <c r="P319" i="18"/>
  <c r="P320" i="18"/>
  <c r="P321" i="18"/>
  <c r="P322" i="18"/>
  <c r="P323" i="18"/>
  <c r="P324" i="18"/>
  <c r="P325" i="18"/>
  <c r="P326" i="18"/>
  <c r="P327" i="18"/>
  <c r="P328" i="18"/>
  <c r="P329" i="18"/>
  <c r="P330" i="18"/>
  <c r="P331" i="18"/>
  <c r="P332" i="18"/>
  <c r="P333" i="18"/>
  <c r="P334" i="18"/>
  <c r="P335" i="18"/>
  <c r="P336" i="18"/>
  <c r="P337" i="18"/>
  <c r="P338" i="18"/>
  <c r="P339" i="18"/>
  <c r="P340" i="18"/>
  <c r="P341" i="18"/>
  <c r="N341" i="18"/>
  <c r="G402" i="32"/>
  <c r="F402" i="32"/>
  <c r="D402" i="32"/>
  <c r="E402" i="32"/>
  <c r="F399" i="33"/>
  <c r="D399" i="33"/>
  <c r="A404" i="32"/>
  <c r="H403" i="32"/>
  <c r="B403" i="32"/>
  <c r="C403" i="32" s="1"/>
  <c r="F399" i="31"/>
  <c r="D399" i="31"/>
  <c r="A401" i="33"/>
  <c r="H400" i="33"/>
  <c r="B400" i="33"/>
  <c r="C400" i="33" s="1"/>
  <c r="A401" i="31"/>
  <c r="H400" i="31"/>
  <c r="B400" i="31"/>
  <c r="C400" i="31" s="1"/>
  <c r="X345" i="18"/>
  <c r="Y345" i="18" s="1"/>
  <c r="Z345" i="18" s="1"/>
  <c r="AG339" i="18"/>
  <c r="AH339" i="18" s="1"/>
  <c r="H341" i="15"/>
  <c r="E338" i="18" s="1"/>
  <c r="AB344" i="18"/>
  <c r="AC344" i="18" s="1"/>
  <c r="D342" i="7"/>
  <c r="G342" i="7"/>
  <c r="E342" i="7"/>
  <c r="F342" i="7"/>
  <c r="D293" i="18"/>
  <c r="D296" i="18"/>
  <c r="D292" i="18"/>
  <c r="D294" i="18"/>
  <c r="D295" i="18"/>
  <c r="D297" i="18"/>
  <c r="G343" i="28"/>
  <c r="F343" i="28"/>
  <c r="B343" i="14"/>
  <c r="C343" i="14" s="1"/>
  <c r="A344" i="14"/>
  <c r="C342" i="15"/>
  <c r="E294" i="18"/>
  <c r="E302" i="18"/>
  <c r="E310" i="18"/>
  <c r="E295" i="18"/>
  <c r="E303" i="18"/>
  <c r="E311" i="18"/>
  <c r="E296" i="18"/>
  <c r="E304" i="18"/>
  <c r="E312" i="18"/>
  <c r="E297" i="18"/>
  <c r="E305" i="18"/>
  <c r="E313" i="18"/>
  <c r="E298" i="18"/>
  <c r="E306" i="18"/>
  <c r="E299" i="18"/>
  <c r="E307" i="18"/>
  <c r="E292" i="18"/>
  <c r="E300" i="18"/>
  <c r="E308" i="18"/>
  <c r="E293" i="18"/>
  <c r="E301" i="18"/>
  <c r="E309"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F342" i="14"/>
  <c r="G342" i="14"/>
  <c r="B344" i="28"/>
  <c r="C344" i="28" s="1"/>
  <c r="A345" i="28"/>
  <c r="G343" i="27"/>
  <c r="F343" i="27"/>
  <c r="A344" i="7"/>
  <c r="H344" i="7" s="1"/>
  <c r="B343" i="7"/>
  <c r="C343" i="7" s="1"/>
  <c r="B344" i="27"/>
  <c r="C344" i="27" s="1"/>
  <c r="A345" i="27"/>
  <c r="D298" i="18"/>
  <c r="D299" i="18"/>
  <c r="D300" i="18"/>
  <c r="D301" i="18"/>
  <c r="D302" i="18"/>
  <c r="D303" i="18"/>
  <c r="D304" i="18"/>
  <c r="D305" i="18"/>
  <c r="D306" i="18"/>
  <c r="D307" i="18"/>
  <c r="D308" i="18"/>
  <c r="D309" i="18"/>
  <c r="D310" i="18"/>
  <c r="D311" i="18"/>
  <c r="D312" i="18"/>
  <c r="D313" i="18"/>
  <c r="D314" i="18"/>
  <c r="D315" i="18"/>
  <c r="D316" i="18"/>
  <c r="D317" i="18"/>
  <c r="D318" i="18"/>
  <c r="D319" i="18"/>
  <c r="D320" i="18"/>
  <c r="D321" i="18"/>
  <c r="D322" i="18"/>
  <c r="D323" i="18"/>
  <c r="D324" i="18"/>
  <c r="D325" i="18"/>
  <c r="D326" i="18"/>
  <c r="D327" i="18"/>
  <c r="D328" i="18"/>
  <c r="D329" i="18"/>
  <c r="D330" i="18"/>
  <c r="D331" i="18"/>
  <c r="D332" i="18"/>
  <c r="D333" i="18"/>
  <c r="D334" i="18"/>
  <c r="D335" i="18"/>
  <c r="D336" i="18"/>
  <c r="D337" i="18"/>
  <c r="D338" i="18"/>
  <c r="D339" i="18"/>
  <c r="B342" i="26"/>
  <c r="C342" i="26" s="1"/>
  <c r="A343" i="26"/>
  <c r="F341" i="19"/>
  <c r="E341" i="19"/>
  <c r="D341" i="19"/>
  <c r="G341" i="19"/>
  <c r="H340" i="19"/>
  <c r="F342" i="24"/>
  <c r="G342" i="24"/>
  <c r="F342" i="16"/>
  <c r="G342" i="16"/>
  <c r="F342" i="29"/>
  <c r="G342" i="29"/>
  <c r="G341" i="26"/>
  <c r="F341" i="26"/>
  <c r="A343" i="19"/>
  <c r="B342" i="19"/>
  <c r="B343" i="24"/>
  <c r="C343" i="24" s="1"/>
  <c r="A344" i="24"/>
  <c r="B343" i="15"/>
  <c r="C343" i="15" s="1"/>
  <c r="A344" i="15"/>
  <c r="A344" i="16"/>
  <c r="B343" i="16"/>
  <c r="C343" i="16" s="1"/>
  <c r="A344" i="29"/>
  <c r="B343" i="29"/>
  <c r="C343" i="29" s="1"/>
  <c r="AJ344" i="18"/>
  <c r="BM344" i="18" s="1"/>
  <c r="AK343" i="18"/>
  <c r="R347" i="18"/>
  <c r="W347" i="18" s="1"/>
  <c r="S346" i="18"/>
  <c r="T346" i="18" s="1"/>
  <c r="U346" i="18"/>
  <c r="B347" i="18"/>
  <c r="A348" i="18"/>
  <c r="C347" i="18"/>
  <c r="AD343" i="18" l="1"/>
  <c r="AE343" i="18" s="1"/>
  <c r="AF343" i="18" s="1"/>
  <c r="AN86" i="18"/>
  <c r="AO86" i="18"/>
  <c r="AO83" i="18"/>
  <c r="AN83" i="18"/>
  <c r="AO81" i="18"/>
  <c r="AN81" i="18"/>
  <c r="BJ87" i="18"/>
  <c r="BK87" i="18"/>
  <c r="BO87" i="18" s="1"/>
  <c r="BJ85" i="18"/>
  <c r="BK85" i="18"/>
  <c r="BO85" i="18" s="1"/>
  <c r="BJ83" i="18"/>
  <c r="BK83" i="18"/>
  <c r="BO83" i="18" s="1"/>
  <c r="BJ81" i="18"/>
  <c r="BK81" i="18"/>
  <c r="BO81" i="18" s="1"/>
  <c r="BK79" i="18"/>
  <c r="BO79" i="18" s="1"/>
  <c r="BJ79" i="18"/>
  <c r="BF87" i="18"/>
  <c r="BG87" i="18"/>
  <c r="BN87" i="18" s="1"/>
  <c r="BF85" i="18"/>
  <c r="BG85" i="18"/>
  <c r="BN85" i="18" s="1"/>
  <c r="BF83" i="18"/>
  <c r="BG83" i="18"/>
  <c r="BN83" i="18" s="1"/>
  <c r="BF81" i="18"/>
  <c r="BG81" i="18"/>
  <c r="BN81" i="18" s="1"/>
  <c r="BF79" i="18"/>
  <c r="BG79" i="18"/>
  <c r="BN79" i="18" s="1"/>
  <c r="AN85" i="18"/>
  <c r="AO85" i="18"/>
  <c r="AO75" i="18"/>
  <c r="AN78" i="18"/>
  <c r="AN79" i="18"/>
  <c r="AO79" i="18"/>
  <c r="AN77" i="18"/>
  <c r="AO77" i="18"/>
  <c r="AO78" i="18"/>
  <c r="AN76" i="18"/>
  <c r="AO76" i="18"/>
  <c r="AN75" i="18"/>
  <c r="AN84" i="18"/>
  <c r="AO84" i="18"/>
  <c r="AN82" i="18"/>
  <c r="AO82" i="18"/>
  <c r="BK74" i="18"/>
  <c r="BO74" i="18" s="1"/>
  <c r="BJ74" i="18"/>
  <c r="BJ76" i="18"/>
  <c r="BJ75" i="18"/>
  <c r="BJ77" i="18"/>
  <c r="BK75" i="18"/>
  <c r="BO75" i="18" s="1"/>
  <c r="BK77" i="18"/>
  <c r="BO77" i="18" s="1"/>
  <c r="BF77" i="18"/>
  <c r="BF76" i="18"/>
  <c r="BF74" i="18"/>
  <c r="BG74" i="18"/>
  <c r="BN74" i="18" s="1"/>
  <c r="BG75" i="18"/>
  <c r="BN75" i="18" s="1"/>
  <c r="BF75" i="18"/>
  <c r="BG77" i="18"/>
  <c r="BN77" i="18" s="1"/>
  <c r="AO80" i="18"/>
  <c r="AN80" i="18"/>
  <c r="BJ86" i="18"/>
  <c r="BK86" i="18"/>
  <c r="BO86" i="18" s="1"/>
  <c r="BJ84" i="18"/>
  <c r="BK84" i="18"/>
  <c r="BO84" i="18" s="1"/>
  <c r="BJ82" i="18"/>
  <c r="BK82" i="18"/>
  <c r="BO82" i="18" s="1"/>
  <c r="BJ80" i="18"/>
  <c r="BK76" i="18"/>
  <c r="BO76" i="18" s="1"/>
  <c r="BK80" i="18"/>
  <c r="BO80" i="18" s="1"/>
  <c r="BK78" i="18"/>
  <c r="BO78" i="18" s="1"/>
  <c r="BJ78" i="18"/>
  <c r="BF86" i="18"/>
  <c r="BG86" i="18"/>
  <c r="BN86" i="18" s="1"/>
  <c r="BF84" i="18"/>
  <c r="BG84" i="18"/>
  <c r="BN84" i="18" s="1"/>
  <c r="BF82" i="18"/>
  <c r="BG82" i="18"/>
  <c r="BN82" i="18" s="1"/>
  <c r="BF80" i="18"/>
  <c r="BG76" i="18"/>
  <c r="BN76" i="18" s="1"/>
  <c r="BG80" i="18"/>
  <c r="BN80" i="18" s="1"/>
  <c r="BG78" i="18"/>
  <c r="BN78" i="18" s="1"/>
  <c r="BF78" i="18"/>
  <c r="N342" i="18"/>
  <c r="BG329" i="18" s="1"/>
  <c r="BN329" i="18" s="1"/>
  <c r="AL77" i="18"/>
  <c r="AM77" i="18"/>
  <c r="AM75" i="18"/>
  <c r="AL76" i="18"/>
  <c r="AL75" i="18"/>
  <c r="AM76" i="18"/>
  <c r="AM78" i="18"/>
  <c r="AL78" i="18"/>
  <c r="AL86" i="18"/>
  <c r="AM86" i="18"/>
  <c r="AM84" i="18"/>
  <c r="AL84" i="18"/>
  <c r="AM82" i="18"/>
  <c r="AL82" i="18"/>
  <c r="AL79" i="18"/>
  <c r="AM79" i="18"/>
  <c r="AM80" i="18"/>
  <c r="AL80" i="18"/>
  <c r="AM85" i="18"/>
  <c r="AL85" i="18"/>
  <c r="AL83" i="18"/>
  <c r="AM83" i="18"/>
  <c r="AL81" i="18"/>
  <c r="AM81" i="18"/>
  <c r="AL31" i="18"/>
  <c r="AM31" i="18"/>
  <c r="AL30" i="18"/>
  <c r="AM30" i="18"/>
  <c r="AM32" i="18"/>
  <c r="AL32" i="18"/>
  <c r="AM33" i="18"/>
  <c r="AL33" i="18"/>
  <c r="E399" i="31"/>
  <c r="G399" i="33"/>
  <c r="BG327" i="18"/>
  <c r="BN327" i="18" s="1"/>
  <c r="BK318" i="18"/>
  <c r="BO318" i="18" s="1"/>
  <c r="BJ323" i="18"/>
  <c r="BK323" i="18"/>
  <c r="BO323" i="18" s="1"/>
  <c r="BK302" i="18"/>
  <c r="BO302" i="18" s="1"/>
  <c r="BJ315" i="18"/>
  <c r="BK315" i="18"/>
  <c r="BO315" i="18" s="1"/>
  <c r="BK294" i="18"/>
  <c r="BO294" i="18" s="1"/>
  <c r="BJ307" i="18"/>
  <c r="BK286" i="18"/>
  <c r="BO286" i="18" s="1"/>
  <c r="BJ299" i="18"/>
  <c r="BK291" i="18"/>
  <c r="BO291" i="18" s="1"/>
  <c r="BJ291" i="18"/>
  <c r="BF311" i="18"/>
  <c r="BF324" i="18"/>
  <c r="BG324" i="18"/>
  <c r="BN324" i="18" s="1"/>
  <c r="BF316" i="18"/>
  <c r="BF308" i="18"/>
  <c r="BG308" i="18"/>
  <c r="BN308" i="18" s="1"/>
  <c r="BG287" i="18"/>
  <c r="BN287" i="18" s="1"/>
  <c r="BF300" i="18"/>
  <c r="BG279" i="18"/>
  <c r="BN279" i="18" s="1"/>
  <c r="BF292" i="18"/>
  <c r="BK309" i="18"/>
  <c r="BO309" i="18" s="1"/>
  <c r="BJ322" i="18"/>
  <c r="BK322" i="18"/>
  <c r="BO322" i="18" s="1"/>
  <c r="BK301" i="18"/>
  <c r="BO301" i="18" s="1"/>
  <c r="BJ314" i="18"/>
  <c r="BK293" i="18"/>
  <c r="BO293" i="18" s="1"/>
  <c r="BJ306" i="18"/>
  <c r="BK285" i="18"/>
  <c r="BO285" i="18" s="1"/>
  <c r="BJ298" i="18"/>
  <c r="BK277" i="18"/>
  <c r="BO277" i="18" s="1"/>
  <c r="BJ276" i="18"/>
  <c r="BJ273" i="18"/>
  <c r="BK276" i="18"/>
  <c r="BO276" i="18" s="1"/>
  <c r="BK275" i="18"/>
  <c r="BO275" i="18" s="1"/>
  <c r="BK273" i="18"/>
  <c r="BO273" i="18" s="1"/>
  <c r="BJ275" i="18"/>
  <c r="BK274" i="18"/>
  <c r="BO274" i="18" s="1"/>
  <c r="BJ277" i="18"/>
  <c r="BJ274" i="18"/>
  <c r="BJ278" i="18"/>
  <c r="BK278" i="18"/>
  <c r="BO278" i="18" s="1"/>
  <c r="BK280" i="18"/>
  <c r="BO280" i="18" s="1"/>
  <c r="BK279" i="18"/>
  <c r="BO279" i="18" s="1"/>
  <c r="BJ279" i="18"/>
  <c r="BJ280" i="18"/>
  <c r="BJ281" i="18"/>
  <c r="BJ282" i="18"/>
  <c r="BJ283" i="18"/>
  <c r="BK284" i="18"/>
  <c r="BO284" i="18" s="1"/>
  <c r="BJ284" i="18"/>
  <c r="BJ285" i="18"/>
  <c r="BJ286" i="18"/>
  <c r="BF323" i="18"/>
  <c r="BG315" i="18"/>
  <c r="BN315" i="18" s="1"/>
  <c r="BF315" i="18"/>
  <c r="BG294" i="18"/>
  <c r="BN294" i="18" s="1"/>
  <c r="BG307" i="18"/>
  <c r="BN307" i="18" s="1"/>
  <c r="BF307" i="18"/>
  <c r="BF299" i="18"/>
  <c r="BG299" i="18"/>
  <c r="BN299" i="18" s="1"/>
  <c r="BG291" i="18"/>
  <c r="BN291" i="18" s="1"/>
  <c r="BK324" i="18"/>
  <c r="BO324" i="18" s="1"/>
  <c r="BK316" i="18"/>
  <c r="BO316" i="18" s="1"/>
  <c r="BK321" i="18"/>
  <c r="BO321" i="18" s="1"/>
  <c r="BJ321" i="18"/>
  <c r="BK300" i="18"/>
  <c r="BO300" i="18" s="1"/>
  <c r="BJ313" i="18"/>
  <c r="BJ305" i="18"/>
  <c r="BK305" i="18"/>
  <c r="BO305" i="18" s="1"/>
  <c r="BJ297" i="18"/>
  <c r="BJ290" i="18"/>
  <c r="BG325" i="18"/>
  <c r="BN325" i="18" s="1"/>
  <c r="BF309" i="18"/>
  <c r="BG322" i="18"/>
  <c r="BN322" i="18" s="1"/>
  <c r="BF301" i="18"/>
  <c r="BG314" i="18"/>
  <c r="BN314" i="18" s="1"/>
  <c r="BF306" i="18"/>
  <c r="BF285" i="18"/>
  <c r="BF298" i="18"/>
  <c r="BF290" i="18"/>
  <c r="BJ328" i="18"/>
  <c r="BK328" i="18"/>
  <c r="BO328" i="18" s="1"/>
  <c r="BK307" i="18"/>
  <c r="BO307" i="18" s="1"/>
  <c r="BK320" i="18"/>
  <c r="BO320" i="18" s="1"/>
  <c r="BJ320" i="18"/>
  <c r="BK299" i="18"/>
  <c r="BO299" i="18" s="1"/>
  <c r="BJ312" i="18"/>
  <c r="BK304" i="18"/>
  <c r="BO304" i="18" s="1"/>
  <c r="BJ304" i="18"/>
  <c r="BK283" i="18"/>
  <c r="BO283" i="18" s="1"/>
  <c r="BJ296" i="18"/>
  <c r="BK296" i="18"/>
  <c r="BO296" i="18" s="1"/>
  <c r="BJ288" i="18"/>
  <c r="BG316" i="18"/>
  <c r="BN316" i="18" s="1"/>
  <c r="BG321" i="18"/>
  <c r="BN321" i="18" s="1"/>
  <c r="BG300" i="18"/>
  <c r="BN300" i="18" s="1"/>
  <c r="BF313" i="18"/>
  <c r="BG313" i="18"/>
  <c r="BN313" i="18" s="1"/>
  <c r="BG292" i="18"/>
  <c r="BN292" i="18" s="1"/>
  <c r="BG305" i="18"/>
  <c r="BN305" i="18" s="1"/>
  <c r="BF297" i="18"/>
  <c r="BF289" i="18"/>
  <c r="P342" i="18"/>
  <c r="BK313" i="18"/>
  <c r="BO313" i="18" s="1"/>
  <c r="BJ326" i="18"/>
  <c r="BK326" i="18"/>
  <c r="BO326" i="18" s="1"/>
  <c r="BJ318" i="18"/>
  <c r="BK297" i="18"/>
  <c r="BO297" i="18" s="1"/>
  <c r="BK310" i="18"/>
  <c r="BO310" i="18" s="1"/>
  <c r="BJ310" i="18"/>
  <c r="BK289" i="18"/>
  <c r="BO289" i="18" s="1"/>
  <c r="BJ302" i="18"/>
  <c r="BK281" i="18"/>
  <c r="BO281" i="18" s="1"/>
  <c r="BJ294" i="18"/>
  <c r="BK287" i="18"/>
  <c r="BO287" i="18" s="1"/>
  <c r="BJ287" i="18"/>
  <c r="BF322" i="18"/>
  <c r="BF314" i="18"/>
  <c r="BF327" i="18"/>
  <c r="BG306" i="18"/>
  <c r="BN306" i="18" s="1"/>
  <c r="BF319" i="18"/>
  <c r="BG319" i="18"/>
  <c r="BN319" i="18" s="1"/>
  <c r="BG298" i="18"/>
  <c r="BN298" i="18" s="1"/>
  <c r="BG311" i="18"/>
  <c r="BN311" i="18" s="1"/>
  <c r="BG290" i="18"/>
  <c r="BN290" i="18" s="1"/>
  <c r="BF303" i="18"/>
  <c r="BG303" i="18"/>
  <c r="BN303" i="18" s="1"/>
  <c r="BG282" i="18"/>
  <c r="BN282" i="18" s="1"/>
  <c r="BF295" i="18"/>
  <c r="BG295" i="18"/>
  <c r="BN295" i="18" s="1"/>
  <c r="BF287" i="18"/>
  <c r="BK312" i="18"/>
  <c r="BO312" i="18" s="1"/>
  <c r="BK325" i="18"/>
  <c r="BO325" i="18" s="1"/>
  <c r="BJ325" i="18"/>
  <c r="BJ317" i="18"/>
  <c r="BK317" i="18"/>
  <c r="BO317" i="18" s="1"/>
  <c r="BJ309" i="18"/>
  <c r="BK288" i="18"/>
  <c r="BO288" i="18" s="1"/>
  <c r="BJ301" i="18"/>
  <c r="BJ293" i="18"/>
  <c r="BF321" i="18"/>
  <c r="BG326" i="18"/>
  <c r="BN326" i="18" s="1"/>
  <c r="BF326" i="18"/>
  <c r="BF305" i="18"/>
  <c r="BF318" i="18"/>
  <c r="BG318" i="18"/>
  <c r="BN318" i="18" s="1"/>
  <c r="BG297" i="18"/>
  <c r="BN297" i="18" s="1"/>
  <c r="BG310" i="18"/>
  <c r="BN310" i="18" s="1"/>
  <c r="BF310" i="18"/>
  <c r="BG289" i="18"/>
  <c r="BN289" i="18" s="1"/>
  <c r="BF302" i="18"/>
  <c r="BG302" i="18"/>
  <c r="BN302" i="18" s="1"/>
  <c r="BG281" i="18"/>
  <c r="BN281" i="18" s="1"/>
  <c r="BF294" i="18"/>
  <c r="BG273" i="18"/>
  <c r="BN273" i="18" s="1"/>
  <c r="BF274" i="18"/>
  <c r="BG274" i="18"/>
  <c r="BN274" i="18" s="1"/>
  <c r="BF273" i="18"/>
  <c r="BF275" i="18"/>
  <c r="BG275" i="18"/>
  <c r="BN275" i="18" s="1"/>
  <c r="BG276" i="18"/>
  <c r="BN276" i="18" s="1"/>
  <c r="BF276" i="18"/>
  <c r="BG277" i="18"/>
  <c r="BN277" i="18" s="1"/>
  <c r="BF277" i="18"/>
  <c r="BG278" i="18"/>
  <c r="BN278" i="18" s="1"/>
  <c r="BF278" i="18"/>
  <c r="BF279" i="18"/>
  <c r="BF280" i="18"/>
  <c r="BF281" i="18"/>
  <c r="BF282" i="18"/>
  <c r="BG283" i="18"/>
  <c r="BN283" i="18" s="1"/>
  <c r="BG284" i="18"/>
  <c r="BN284" i="18" s="1"/>
  <c r="BF284" i="18"/>
  <c r="BG285" i="18"/>
  <c r="BN285" i="18" s="1"/>
  <c r="BG286" i="18"/>
  <c r="BN286" i="18" s="1"/>
  <c r="BF286" i="18"/>
  <c r="BK314" i="18"/>
  <c r="BO314" i="18" s="1"/>
  <c r="BJ327" i="18"/>
  <c r="BK306" i="18"/>
  <c r="BO306" i="18" s="1"/>
  <c r="BJ319" i="18"/>
  <c r="BK298" i="18"/>
  <c r="BO298" i="18" s="1"/>
  <c r="BJ311" i="18"/>
  <c r="BK290" i="18"/>
  <c r="BO290" i="18" s="1"/>
  <c r="BJ303" i="18"/>
  <c r="BK303" i="18"/>
  <c r="BO303" i="18" s="1"/>
  <c r="BK282" i="18"/>
  <c r="BO282" i="18" s="1"/>
  <c r="BK295" i="18"/>
  <c r="BO295" i="18" s="1"/>
  <c r="BJ295" i="18"/>
  <c r="BJ289" i="18"/>
  <c r="BG323" i="18"/>
  <c r="BN323" i="18" s="1"/>
  <c r="BF328" i="18"/>
  <c r="BG328" i="18"/>
  <c r="BN328" i="18" s="1"/>
  <c r="BF320" i="18"/>
  <c r="BF312" i="18"/>
  <c r="BF291" i="18"/>
  <c r="BG304" i="18"/>
  <c r="BN304" i="18" s="1"/>
  <c r="BF283" i="18"/>
  <c r="BF296" i="18"/>
  <c r="BG288" i="18"/>
  <c r="BN288" i="18" s="1"/>
  <c r="BF288" i="18"/>
  <c r="BK327" i="18"/>
  <c r="BO327" i="18" s="1"/>
  <c r="BK319" i="18"/>
  <c r="BO319" i="18" s="1"/>
  <c r="BK311" i="18"/>
  <c r="BO311" i="18" s="1"/>
  <c r="BJ324" i="18"/>
  <c r="BJ316" i="18"/>
  <c r="BJ308" i="18"/>
  <c r="BK308" i="18"/>
  <c r="BO308" i="18" s="1"/>
  <c r="BJ300" i="18"/>
  <c r="BK292" i="18"/>
  <c r="BO292" i="18" s="1"/>
  <c r="BJ292" i="18"/>
  <c r="BG320" i="18"/>
  <c r="BN320" i="18" s="1"/>
  <c r="BG312" i="18"/>
  <c r="BN312" i="18" s="1"/>
  <c r="BF325" i="18"/>
  <c r="BF304" i="18"/>
  <c r="BG317" i="18"/>
  <c r="BN317" i="18" s="1"/>
  <c r="BF317" i="18"/>
  <c r="BG296" i="18"/>
  <c r="BN296" i="18" s="1"/>
  <c r="BG309" i="18"/>
  <c r="BN309" i="18" s="1"/>
  <c r="BG301" i="18"/>
  <c r="BN301" i="18" s="1"/>
  <c r="BG280" i="18"/>
  <c r="BN280" i="18" s="1"/>
  <c r="BF293" i="18"/>
  <c r="BG293" i="18"/>
  <c r="BN293" i="18" s="1"/>
  <c r="X346" i="18"/>
  <c r="Y346" i="18" s="1"/>
  <c r="Z346" i="18" s="1"/>
  <c r="A402" i="33"/>
  <c r="B401" i="33"/>
  <c r="C401" i="33" s="1"/>
  <c r="H401" i="33"/>
  <c r="H401" i="31"/>
  <c r="B401" i="31"/>
  <c r="C401" i="31" s="1"/>
  <c r="A402" i="31"/>
  <c r="G403" i="32"/>
  <c r="F403" i="32"/>
  <c r="E403" i="32"/>
  <c r="D403" i="32"/>
  <c r="F400" i="31"/>
  <c r="E400" i="31"/>
  <c r="D400" i="31"/>
  <c r="G400" i="31"/>
  <c r="G400" i="33"/>
  <c r="F400" i="33"/>
  <c r="E400" i="33"/>
  <c r="D400" i="33"/>
  <c r="A405" i="32"/>
  <c r="H404" i="32"/>
  <c r="B404" i="32"/>
  <c r="C404" i="32" s="1"/>
  <c r="AA345" i="18"/>
  <c r="AG340" i="18"/>
  <c r="AH340" i="18" s="1"/>
  <c r="D343" i="7"/>
  <c r="F343" i="7"/>
  <c r="E343" i="7"/>
  <c r="G343" i="7"/>
  <c r="AM279" i="18"/>
  <c r="AM282" i="18"/>
  <c r="AM280" i="18"/>
  <c r="AM284" i="18"/>
  <c r="AM281" i="18"/>
  <c r="AL280" i="18"/>
  <c r="AL279" i="18"/>
  <c r="AL282" i="18"/>
  <c r="AL284" i="18"/>
  <c r="AM283" i="18"/>
  <c r="AL283" i="18"/>
  <c r="AL281" i="18"/>
  <c r="H341" i="19"/>
  <c r="I338" i="18" s="1"/>
  <c r="G342" i="26"/>
  <c r="F342" i="26"/>
  <c r="AN316" i="18"/>
  <c r="AO316" i="18"/>
  <c r="AN312" i="18"/>
  <c r="AO312" i="18"/>
  <c r="AM312" i="18"/>
  <c r="AL312" i="18"/>
  <c r="AO323" i="18"/>
  <c r="AN323" i="18"/>
  <c r="AO315" i="18"/>
  <c r="AN315" i="18"/>
  <c r="AN304" i="18"/>
  <c r="AO304" i="18"/>
  <c r="F342" i="15"/>
  <c r="G342" i="15"/>
  <c r="E342" i="15"/>
  <c r="D342" i="15"/>
  <c r="A345" i="15"/>
  <c r="B344" i="15"/>
  <c r="C344" i="15" s="1"/>
  <c r="AM319" i="18"/>
  <c r="AL319" i="18"/>
  <c r="AL311" i="18"/>
  <c r="AM311" i="18"/>
  <c r="AM290" i="18"/>
  <c r="AL303" i="18"/>
  <c r="AM303" i="18"/>
  <c r="AN322" i="18"/>
  <c r="AO322" i="18"/>
  <c r="AO314" i="18"/>
  <c r="AN314" i="18"/>
  <c r="AO299" i="18"/>
  <c r="AN299" i="18"/>
  <c r="AN296" i="18"/>
  <c r="AO296" i="18"/>
  <c r="A345" i="14"/>
  <c r="B344" i="14"/>
  <c r="C344" i="14" s="1"/>
  <c r="D343" i="15"/>
  <c r="E343" i="15"/>
  <c r="G343" i="15"/>
  <c r="F343" i="15"/>
  <c r="G343" i="29"/>
  <c r="F343" i="29"/>
  <c r="G343" i="24"/>
  <c r="F343" i="24"/>
  <c r="AM323" i="18"/>
  <c r="AL323" i="18"/>
  <c r="AM315" i="18"/>
  <c r="AL315" i="18"/>
  <c r="AL307" i="18"/>
  <c r="AM307" i="18"/>
  <c r="AL299" i="18"/>
  <c r="AM299" i="18"/>
  <c r="AO318" i="18"/>
  <c r="AN318" i="18"/>
  <c r="AN308" i="18"/>
  <c r="AO308" i="18"/>
  <c r="AN305" i="18"/>
  <c r="AO305" i="18"/>
  <c r="AO310" i="18"/>
  <c r="AN310" i="18"/>
  <c r="A345" i="29"/>
  <c r="B344" i="29"/>
  <c r="C344" i="29" s="1"/>
  <c r="C342" i="19"/>
  <c r="I299" i="18"/>
  <c r="I297" i="18"/>
  <c r="I296" i="18"/>
  <c r="I298" i="18"/>
  <c r="I292" i="18"/>
  <c r="I300" i="18"/>
  <c r="I293" i="18"/>
  <c r="I294" i="18"/>
  <c r="I295" i="18"/>
  <c r="I301" i="18"/>
  <c r="I302" i="18"/>
  <c r="I303" i="18"/>
  <c r="I304" i="18"/>
  <c r="I305" i="18"/>
  <c r="I306" i="18"/>
  <c r="I307" i="18"/>
  <c r="I308" i="18"/>
  <c r="I309" i="18"/>
  <c r="I310" i="18"/>
  <c r="I311" i="18"/>
  <c r="I312" i="18"/>
  <c r="I313" i="18"/>
  <c r="I314" i="18"/>
  <c r="I315" i="18"/>
  <c r="I316" i="18"/>
  <c r="I317" i="18"/>
  <c r="I318" i="18"/>
  <c r="I319" i="18"/>
  <c r="I320" i="18"/>
  <c r="I321" i="18"/>
  <c r="I322" i="18"/>
  <c r="I323" i="18"/>
  <c r="I324" i="18"/>
  <c r="I325" i="18"/>
  <c r="I326" i="18"/>
  <c r="I327" i="18"/>
  <c r="I328" i="18"/>
  <c r="I329" i="18"/>
  <c r="I330" i="18"/>
  <c r="I331" i="18"/>
  <c r="I332" i="18"/>
  <c r="I333" i="18"/>
  <c r="I334" i="18"/>
  <c r="I335" i="18"/>
  <c r="I336" i="18"/>
  <c r="I337" i="18"/>
  <c r="B343" i="26"/>
  <c r="C343" i="26" s="1"/>
  <c r="A344" i="26"/>
  <c r="AM322" i="18"/>
  <c r="AL322" i="18"/>
  <c r="AM314" i="18"/>
  <c r="AL314" i="18"/>
  <c r="AM293" i="18"/>
  <c r="AL306" i="18"/>
  <c r="AM306" i="18"/>
  <c r="AL298" i="18"/>
  <c r="AM298" i="18"/>
  <c r="AL294" i="18"/>
  <c r="AL297" i="18"/>
  <c r="AL293" i="18"/>
  <c r="AL285" i="18"/>
  <c r="AL286" i="18"/>
  <c r="AM287" i="18"/>
  <c r="AL289" i="18"/>
  <c r="AM285" i="18"/>
  <c r="AM286" i="18"/>
  <c r="AL291" i="18"/>
  <c r="AL296" i="18"/>
  <c r="AL295" i="18"/>
  <c r="AL288" i="18"/>
  <c r="AL287" i="18"/>
  <c r="AL290" i="18"/>
  <c r="AL292" i="18"/>
  <c r="AM288" i="18"/>
  <c r="AM289" i="18"/>
  <c r="AM291" i="18"/>
  <c r="AM292" i="18"/>
  <c r="AM294" i="18"/>
  <c r="AM295" i="18"/>
  <c r="AM296" i="18"/>
  <c r="AM297" i="18"/>
  <c r="AN325" i="18"/>
  <c r="AO325" i="18"/>
  <c r="AO317" i="18"/>
  <c r="AN317" i="18"/>
  <c r="AN300" i="18"/>
  <c r="AO300" i="18"/>
  <c r="AN297" i="18"/>
  <c r="AO297" i="18"/>
  <c r="AO302" i="18"/>
  <c r="AN302" i="18"/>
  <c r="AN321" i="18"/>
  <c r="AO321" i="18"/>
  <c r="AN309" i="18"/>
  <c r="AO309" i="18"/>
  <c r="AO306" i="18"/>
  <c r="AN306" i="18"/>
  <c r="AO311" i="18"/>
  <c r="AN311" i="18"/>
  <c r="G343" i="14"/>
  <c r="F343" i="14"/>
  <c r="G343" i="16"/>
  <c r="F343" i="16"/>
  <c r="B343" i="19"/>
  <c r="C343" i="19" s="1"/>
  <c r="A344" i="19"/>
  <c r="AL321" i="18"/>
  <c r="AM321" i="18"/>
  <c r="AL313" i="18"/>
  <c r="AM313" i="18"/>
  <c r="AL305" i="18"/>
  <c r="AM305" i="18"/>
  <c r="B345" i="28"/>
  <c r="C345" i="28" s="1"/>
  <c r="A346" i="28"/>
  <c r="AN324" i="18"/>
  <c r="AO324" i="18"/>
  <c r="AN292" i="18"/>
  <c r="AO292" i="18"/>
  <c r="AO290" i="18"/>
  <c r="AO281" i="18"/>
  <c r="AO287" i="18"/>
  <c r="AO283" i="18"/>
  <c r="AN285" i="18"/>
  <c r="AN280" i="18"/>
  <c r="AO291" i="18"/>
  <c r="AN290" i="18"/>
  <c r="AN283" i="18"/>
  <c r="AN282" i="18"/>
  <c r="AO289" i="18"/>
  <c r="AO280" i="18"/>
  <c r="AN284" i="18"/>
  <c r="AO285" i="18"/>
  <c r="AN287" i="18"/>
  <c r="AN279" i="18"/>
  <c r="AN291" i="18"/>
  <c r="AN289" i="18"/>
  <c r="AO284" i="18"/>
  <c r="AO279" i="18"/>
  <c r="AN288" i="18"/>
  <c r="AN281" i="18"/>
  <c r="AO282" i="18"/>
  <c r="AN286" i="18"/>
  <c r="AO288" i="18"/>
  <c r="AO286" i="18"/>
  <c r="AO294" i="18"/>
  <c r="AN294" i="18"/>
  <c r="B344" i="16"/>
  <c r="C344" i="16" s="1"/>
  <c r="A345" i="16"/>
  <c r="AM320" i="18"/>
  <c r="AL320" i="18"/>
  <c r="AM304" i="18"/>
  <c r="AL304" i="18"/>
  <c r="A346" i="27"/>
  <c r="B345" i="27"/>
  <c r="C345" i="27" s="1"/>
  <c r="G344" i="28"/>
  <c r="F344" i="28"/>
  <c r="AN307" i="18"/>
  <c r="AO307" i="18"/>
  <c r="G344" i="27"/>
  <c r="F344" i="27"/>
  <c r="AM317" i="18"/>
  <c r="AL317" i="18"/>
  <c r="AL309" i="18"/>
  <c r="AM309" i="18"/>
  <c r="AM301" i="18"/>
  <c r="AL301" i="18"/>
  <c r="AN320" i="18"/>
  <c r="AO320" i="18"/>
  <c r="AO301" i="18"/>
  <c r="AN301" i="18"/>
  <c r="AO298" i="18"/>
  <c r="AN298" i="18"/>
  <c r="AO303" i="18"/>
  <c r="AN303" i="18"/>
  <c r="AM326" i="18"/>
  <c r="AL326" i="18"/>
  <c r="AL318" i="18"/>
  <c r="AM318" i="18"/>
  <c r="AL310" i="18"/>
  <c r="AM310" i="18"/>
  <c r="AM302" i="18"/>
  <c r="AL302" i="18"/>
  <c r="AL325" i="18"/>
  <c r="AM325" i="18"/>
  <c r="B344" i="24"/>
  <c r="C344" i="24" s="1"/>
  <c r="A345" i="24"/>
  <c r="AM324" i="18"/>
  <c r="AL324" i="18"/>
  <c r="AM316" i="18"/>
  <c r="AL316" i="18"/>
  <c r="AM308" i="18"/>
  <c r="AL308" i="18"/>
  <c r="AL300" i="18"/>
  <c r="AM300" i="18"/>
  <c r="B344" i="7"/>
  <c r="C344" i="7" s="1"/>
  <c r="A345" i="7"/>
  <c r="H345" i="7" s="1"/>
  <c r="AN319" i="18"/>
  <c r="AO319" i="18"/>
  <c r="AN293" i="18"/>
  <c r="AO293" i="18"/>
  <c r="AN313" i="18"/>
  <c r="AO313" i="18"/>
  <c r="AN295" i="18"/>
  <c r="AO295" i="18"/>
  <c r="B348" i="18"/>
  <c r="A349" i="18"/>
  <c r="C348" i="18"/>
  <c r="AK344" i="18"/>
  <c r="AJ345" i="18"/>
  <c r="BM345" i="18" s="1"/>
  <c r="S347" i="18"/>
  <c r="T347" i="18" s="1"/>
  <c r="R348" i="18"/>
  <c r="W348" i="18" s="1"/>
  <c r="U347" i="18"/>
  <c r="AD344" i="18" l="1"/>
  <c r="BF329" i="18"/>
  <c r="X347" i="18"/>
  <c r="Y347" i="18" s="1"/>
  <c r="Z347" i="18" s="1"/>
  <c r="BQ77" i="18"/>
  <c r="BQ80" i="18"/>
  <c r="BQ83" i="18"/>
  <c r="BQ74" i="18"/>
  <c r="BQ87" i="18"/>
  <c r="BQ85" i="18"/>
  <c r="BQ79" i="18"/>
  <c r="BQ78" i="18"/>
  <c r="BQ86" i="18"/>
  <c r="AW86" i="18"/>
  <c r="AV86" i="18"/>
  <c r="AW84" i="18"/>
  <c r="AV84" i="18"/>
  <c r="AW82" i="18"/>
  <c r="AV82" i="18"/>
  <c r="AV78" i="18"/>
  <c r="AV76" i="18"/>
  <c r="AW79" i="18"/>
  <c r="AW76" i="18"/>
  <c r="AW75" i="18"/>
  <c r="AW77" i="18"/>
  <c r="AV75" i="18"/>
  <c r="AV79" i="18"/>
  <c r="AW78" i="18"/>
  <c r="AV77" i="18"/>
  <c r="BQ76" i="18"/>
  <c r="BQ75" i="18"/>
  <c r="AW80" i="18"/>
  <c r="AV80" i="18"/>
  <c r="BQ82" i="18"/>
  <c r="BQ81" i="18"/>
  <c r="AW85" i="18"/>
  <c r="AV85" i="18"/>
  <c r="AV83" i="18"/>
  <c r="AW83" i="18"/>
  <c r="BQ84" i="18"/>
  <c r="AV81" i="18"/>
  <c r="AW81" i="18"/>
  <c r="BQ327" i="18"/>
  <c r="BQ276" i="18"/>
  <c r="BQ301" i="18"/>
  <c r="BQ283" i="18"/>
  <c r="BQ273" i="18"/>
  <c r="BQ315" i="18"/>
  <c r="BQ328" i="18"/>
  <c r="BQ282" i="18"/>
  <c r="BQ300" i="18"/>
  <c r="BQ285" i="18"/>
  <c r="BQ278" i="18"/>
  <c r="BQ281" i="18"/>
  <c r="BQ284" i="18"/>
  <c r="BQ304" i="18"/>
  <c r="BQ289" i="18"/>
  <c r="BQ316" i="18"/>
  <c r="BQ305" i="18"/>
  <c r="BQ320" i="18"/>
  <c r="BQ277" i="18"/>
  <c r="BQ298" i="18"/>
  <c r="BQ292" i="18"/>
  <c r="BQ280" i="18"/>
  <c r="BQ310" i="18"/>
  <c r="BQ314" i="18"/>
  <c r="BQ309" i="18"/>
  <c r="BQ275" i="18"/>
  <c r="BQ325" i="18"/>
  <c r="BQ317" i="18"/>
  <c r="BQ308" i="18"/>
  <c r="BQ302" i="18"/>
  <c r="BQ293" i="18"/>
  <c r="BQ296" i="18"/>
  <c r="BQ318" i="18"/>
  <c r="BQ295" i="18"/>
  <c r="BQ319" i="18"/>
  <c r="BQ313" i="18"/>
  <c r="BQ322" i="18"/>
  <c r="BQ291" i="18"/>
  <c r="BQ299" i="18"/>
  <c r="BQ324" i="18"/>
  <c r="BQ288" i="18"/>
  <c r="BQ286" i="18"/>
  <c r="BQ303" i="18"/>
  <c r="BQ321" i="18"/>
  <c r="BK329" i="18"/>
  <c r="BO329" i="18" s="1"/>
  <c r="BQ329" i="18" s="1"/>
  <c r="BQ279" i="18"/>
  <c r="BQ297" i="18"/>
  <c r="BQ306" i="18"/>
  <c r="BQ323" i="18"/>
  <c r="BQ326" i="18"/>
  <c r="BJ329" i="18"/>
  <c r="BQ307" i="18"/>
  <c r="BQ311" i="18"/>
  <c r="AA346" i="18"/>
  <c r="BQ312" i="18"/>
  <c r="BQ274" i="18"/>
  <c r="BQ290" i="18"/>
  <c r="BQ294" i="18"/>
  <c r="BQ287" i="18"/>
  <c r="AB345" i="18"/>
  <c r="AC345" i="18" s="1"/>
  <c r="AD345" i="18" s="1"/>
  <c r="A403" i="31"/>
  <c r="H402" i="31"/>
  <c r="B402" i="31"/>
  <c r="C402" i="31" s="1"/>
  <c r="F401" i="31"/>
  <c r="E401" i="31"/>
  <c r="D401" i="31"/>
  <c r="G401" i="31"/>
  <c r="G404" i="32"/>
  <c r="F404" i="32"/>
  <c r="E404" i="32"/>
  <c r="D404" i="32"/>
  <c r="A406" i="32"/>
  <c r="H405" i="32"/>
  <c r="B405" i="32"/>
  <c r="C405" i="32" s="1"/>
  <c r="G401" i="33"/>
  <c r="F401" i="33"/>
  <c r="E401" i="33"/>
  <c r="D401" i="33"/>
  <c r="B402" i="33"/>
  <c r="C402" i="33" s="1"/>
  <c r="A403" i="33"/>
  <c r="H402" i="33"/>
  <c r="AG341" i="18"/>
  <c r="AH341" i="18" s="1"/>
  <c r="F344" i="7"/>
  <c r="E344" i="7"/>
  <c r="D344" i="7"/>
  <c r="G344" i="7"/>
  <c r="AV325" i="18"/>
  <c r="AW325" i="18"/>
  <c r="AW317" i="18"/>
  <c r="AV317" i="18"/>
  <c r="AV309" i="18"/>
  <c r="AW309" i="18"/>
  <c r="AV301" i="18"/>
  <c r="AW301" i="18"/>
  <c r="AV297" i="18"/>
  <c r="AW297" i="18"/>
  <c r="AW324" i="18"/>
  <c r="AV324" i="18"/>
  <c r="AW316" i="18"/>
  <c r="AV316" i="18"/>
  <c r="AV308" i="18"/>
  <c r="AW308" i="18"/>
  <c r="AV295" i="18"/>
  <c r="AW295" i="18"/>
  <c r="AV299" i="18"/>
  <c r="AW299" i="18"/>
  <c r="H342" i="15"/>
  <c r="E339" i="18" s="1"/>
  <c r="A345" i="26"/>
  <c r="B344" i="26"/>
  <c r="C344" i="26" s="1"/>
  <c r="AV323" i="18"/>
  <c r="AW323" i="18"/>
  <c r="AW315" i="18"/>
  <c r="AV315" i="18"/>
  <c r="AW307" i="18"/>
  <c r="AV307" i="18"/>
  <c r="AV294" i="18"/>
  <c r="AW294" i="18"/>
  <c r="G342" i="19"/>
  <c r="F342" i="19"/>
  <c r="E342" i="19"/>
  <c r="D342" i="19"/>
  <c r="F343" i="19"/>
  <c r="E343" i="19"/>
  <c r="D343" i="19"/>
  <c r="G343" i="19"/>
  <c r="G345" i="27"/>
  <c r="F345" i="27"/>
  <c r="B345" i="16"/>
  <c r="C345" i="16" s="1"/>
  <c r="A346" i="16"/>
  <c r="AW320" i="18"/>
  <c r="AV320" i="18"/>
  <c r="AW312" i="18"/>
  <c r="AV312" i="18"/>
  <c r="AW291" i="18"/>
  <c r="AV304" i="18"/>
  <c r="AW304" i="18"/>
  <c r="AV292" i="18"/>
  <c r="AW292" i="18"/>
  <c r="AV279" i="18"/>
  <c r="AW280" i="18"/>
  <c r="AW284" i="18"/>
  <c r="AV290" i="18"/>
  <c r="AV284" i="18"/>
  <c r="AW289" i="18"/>
  <c r="AW279" i="18"/>
  <c r="AW282" i="18"/>
  <c r="AW288" i="18"/>
  <c r="AW287" i="18"/>
  <c r="AW286" i="18"/>
  <c r="AV283" i="18"/>
  <c r="AV280" i="18"/>
  <c r="AW285" i="18"/>
  <c r="AV289" i="18"/>
  <c r="AV291" i="18"/>
  <c r="AW283" i="18"/>
  <c r="AV281" i="18"/>
  <c r="AV285" i="18"/>
  <c r="AV286" i="18"/>
  <c r="AV287" i="18"/>
  <c r="AW281" i="18"/>
  <c r="AV282" i="18"/>
  <c r="AV288" i="18"/>
  <c r="A346" i="15"/>
  <c r="B345" i="15"/>
  <c r="C345" i="15" s="1"/>
  <c r="G345" i="28"/>
  <c r="F345" i="28"/>
  <c r="A346" i="24"/>
  <c r="B345" i="24"/>
  <c r="C345" i="24" s="1"/>
  <c r="B345" i="7"/>
  <c r="C345" i="7" s="1"/>
  <c r="A346" i="7"/>
  <c r="H346" i="7" s="1"/>
  <c r="F344" i="24"/>
  <c r="G344" i="24"/>
  <c r="AW321" i="18"/>
  <c r="AV321" i="18"/>
  <c r="AV313" i="18"/>
  <c r="AW313" i="18"/>
  <c r="AV305" i="18"/>
  <c r="AW305" i="18"/>
  <c r="AV300" i="18"/>
  <c r="AW300" i="18"/>
  <c r="A346" i="29"/>
  <c r="B345" i="29"/>
  <c r="C345" i="29" s="1"/>
  <c r="A346" i="14"/>
  <c r="B345" i="14"/>
  <c r="C345" i="14" s="1"/>
  <c r="E344" i="15"/>
  <c r="G344" i="15"/>
  <c r="F344" i="15"/>
  <c r="D344" i="15"/>
  <c r="A347" i="27"/>
  <c r="B346" i="27"/>
  <c r="C346" i="27" s="1"/>
  <c r="F344" i="16"/>
  <c r="G344" i="16"/>
  <c r="AV319" i="18"/>
  <c r="AW319" i="18"/>
  <c r="AW311" i="18"/>
  <c r="AV311" i="18"/>
  <c r="AW290" i="18"/>
  <c r="AW303" i="18"/>
  <c r="AV303" i="18"/>
  <c r="AV298" i="18"/>
  <c r="AW298" i="18"/>
  <c r="G343" i="26"/>
  <c r="F343" i="26"/>
  <c r="AV322" i="18"/>
  <c r="AW322" i="18"/>
  <c r="AW314" i="18"/>
  <c r="AV314" i="18"/>
  <c r="AW306" i="18"/>
  <c r="AV306" i="18"/>
  <c r="AV293" i="18"/>
  <c r="AW293" i="18"/>
  <c r="G344" i="29"/>
  <c r="F344" i="29"/>
  <c r="F344" i="14"/>
  <c r="G344" i="14"/>
  <c r="B346" i="28"/>
  <c r="C346" i="28" s="1"/>
  <c r="A347" i="28"/>
  <c r="B344" i="19"/>
  <c r="C344" i="19" s="1"/>
  <c r="A345" i="19"/>
  <c r="AV318" i="18"/>
  <c r="AW318" i="18"/>
  <c r="AV310" i="18"/>
  <c r="AW310" i="18"/>
  <c r="AV302" i="18"/>
  <c r="AW302" i="18"/>
  <c r="AW296" i="18"/>
  <c r="AV296" i="18"/>
  <c r="H343" i="15"/>
  <c r="B349" i="18"/>
  <c r="A350" i="18"/>
  <c r="C349" i="18"/>
  <c r="S348" i="18"/>
  <c r="T348" i="18" s="1"/>
  <c r="U348" i="18"/>
  <c r="R349" i="18"/>
  <c r="AJ346" i="18"/>
  <c r="BM346" i="18" s="1"/>
  <c r="AK345" i="18"/>
  <c r="X348" i="18"/>
  <c r="AE344" i="18" l="1"/>
  <c r="AE345" i="18" s="1"/>
  <c r="Y348" i="18"/>
  <c r="Z348" i="18" s="1"/>
  <c r="AA347" i="18"/>
  <c r="AB346" i="18"/>
  <c r="AC346" i="18" s="1"/>
  <c r="AD346" i="18" s="1"/>
  <c r="A404" i="33"/>
  <c r="H403" i="33"/>
  <c r="B403" i="33"/>
  <c r="C403" i="33" s="1"/>
  <c r="G402" i="33"/>
  <c r="F402" i="33"/>
  <c r="E402" i="33"/>
  <c r="D402" i="33"/>
  <c r="F402" i="31"/>
  <c r="E402" i="31"/>
  <c r="D402" i="31"/>
  <c r="G402" i="31"/>
  <c r="A407" i="32"/>
  <c r="H406" i="32"/>
  <c r="B406" i="32"/>
  <c r="C406" i="32" s="1"/>
  <c r="G405" i="32"/>
  <c r="F405" i="32"/>
  <c r="E405" i="32"/>
  <c r="D405" i="32"/>
  <c r="A404" i="31"/>
  <c r="B403" i="31"/>
  <c r="C403" i="31" s="1"/>
  <c r="H403" i="31"/>
  <c r="AG342" i="18"/>
  <c r="E345" i="7"/>
  <c r="G345" i="7"/>
  <c r="F345" i="7"/>
  <c r="D345" i="7"/>
  <c r="F345" i="16"/>
  <c r="G345" i="16"/>
  <c r="G344" i="26"/>
  <c r="F344" i="26"/>
  <c r="B346" i="29"/>
  <c r="C346" i="29" s="1"/>
  <c r="A347" i="29"/>
  <c r="H342" i="19"/>
  <c r="I339" i="18" s="1"/>
  <c r="B345" i="19"/>
  <c r="C345" i="19" s="1"/>
  <c r="A346" i="19"/>
  <c r="G346" i="27"/>
  <c r="F346" i="27"/>
  <c r="H344" i="15"/>
  <c r="G345" i="24"/>
  <c r="F345" i="24"/>
  <c r="F344" i="19"/>
  <c r="E344" i="19"/>
  <c r="G344" i="19"/>
  <c r="D344" i="19"/>
  <c r="B347" i="27"/>
  <c r="C347" i="27" s="1"/>
  <c r="A348" i="27"/>
  <c r="A347" i="24"/>
  <c r="B346" i="24"/>
  <c r="C346" i="24" s="1"/>
  <c r="AO326" i="18"/>
  <c r="AN326" i="18"/>
  <c r="B347" i="28"/>
  <c r="C347" i="28" s="1"/>
  <c r="A348" i="28"/>
  <c r="F346" i="28"/>
  <c r="G346" i="28"/>
  <c r="G345" i="14"/>
  <c r="F345" i="14"/>
  <c r="F345" i="29"/>
  <c r="G345" i="29"/>
  <c r="B346" i="15"/>
  <c r="C346" i="15" s="1"/>
  <c r="A347" i="15"/>
  <c r="B346" i="7"/>
  <c r="C346" i="7" s="1"/>
  <c r="A347" i="7"/>
  <c r="H347" i="7" s="1"/>
  <c r="A346" i="26"/>
  <c r="B345" i="26"/>
  <c r="C345" i="26" s="1"/>
  <c r="A347" i="14"/>
  <c r="B346" i="14"/>
  <c r="C346" i="14" s="1"/>
  <c r="D345" i="15"/>
  <c r="G345" i="15"/>
  <c r="E345" i="15"/>
  <c r="F345" i="15"/>
  <c r="A347" i="16"/>
  <c r="B346" i="16"/>
  <c r="C346" i="16" s="1"/>
  <c r="H343" i="19"/>
  <c r="S349" i="18"/>
  <c r="T349" i="18" s="1"/>
  <c r="R350" i="18"/>
  <c r="U349" i="18"/>
  <c r="A351" i="18"/>
  <c r="B350" i="18"/>
  <c r="C350" i="18"/>
  <c r="W349" i="18"/>
  <c r="X349" i="18" s="1"/>
  <c r="Y349" i="18" s="1"/>
  <c r="Z349" i="18" s="1"/>
  <c r="AJ347" i="18"/>
  <c r="BM347" i="18" s="1"/>
  <c r="AK346" i="18"/>
  <c r="AE346" i="18" l="1"/>
  <c r="AF344" i="18"/>
  <c r="AF345" i="18" s="1"/>
  <c r="AA348" i="18"/>
  <c r="AA349" i="18" s="1"/>
  <c r="AB347" i="18"/>
  <c r="AC347" i="18" s="1"/>
  <c r="AD347" i="18" s="1"/>
  <c r="AE347" i="18" s="1"/>
  <c r="G406" i="32"/>
  <c r="F406" i="32"/>
  <c r="D406" i="32"/>
  <c r="E406" i="32"/>
  <c r="F403" i="31"/>
  <c r="E403" i="31"/>
  <c r="D403" i="31"/>
  <c r="G403" i="31"/>
  <c r="A405" i="31"/>
  <c r="H404" i="31"/>
  <c r="B404" i="31"/>
  <c r="C404" i="31" s="1"/>
  <c r="G403" i="33"/>
  <c r="F403" i="33"/>
  <c r="E403" i="33"/>
  <c r="D403" i="33"/>
  <c r="A408" i="32"/>
  <c r="H407" i="32"/>
  <c r="B407" i="32"/>
  <c r="C407" i="32" s="1"/>
  <c r="B404" i="33"/>
  <c r="C404" i="33" s="1"/>
  <c r="A405" i="33"/>
  <c r="H404" i="33"/>
  <c r="AH342" i="18"/>
  <c r="AG343" i="18"/>
  <c r="D346" i="7"/>
  <c r="E346" i="7"/>
  <c r="F346" i="7"/>
  <c r="G346" i="7"/>
  <c r="H345" i="15"/>
  <c r="G347" i="27"/>
  <c r="F347" i="27"/>
  <c r="W350" i="18"/>
  <c r="X350" i="18" s="1"/>
  <c r="Y350" i="18" s="1"/>
  <c r="Z350" i="18" s="1"/>
  <c r="E345" i="19"/>
  <c r="G345" i="19"/>
  <c r="F345" i="19"/>
  <c r="D345" i="19"/>
  <c r="F346" i="24"/>
  <c r="G346" i="24"/>
  <c r="H344" i="19"/>
  <c r="B347" i="29"/>
  <c r="C347" i="29" s="1"/>
  <c r="A348" i="29"/>
  <c r="B347" i="15"/>
  <c r="C347" i="15" s="1"/>
  <c r="A348" i="15"/>
  <c r="A348" i="24"/>
  <c r="B347" i="24"/>
  <c r="C347" i="24" s="1"/>
  <c r="F346" i="29"/>
  <c r="G346" i="29"/>
  <c r="B347" i="14"/>
  <c r="C347" i="14" s="1"/>
  <c r="A348" i="14"/>
  <c r="G345" i="26"/>
  <c r="F345" i="26"/>
  <c r="B348" i="28"/>
  <c r="C348" i="28" s="1"/>
  <c r="A349" i="28"/>
  <c r="B347" i="7"/>
  <c r="C347" i="7" s="1"/>
  <c r="A348" i="7"/>
  <c r="H348" i="7" s="1"/>
  <c r="AV326" i="18"/>
  <c r="AW326" i="18"/>
  <c r="G346" i="15"/>
  <c r="F346" i="15"/>
  <c r="E346" i="15"/>
  <c r="D346" i="15"/>
  <c r="G346" i="14"/>
  <c r="F346" i="14"/>
  <c r="A349" i="27"/>
  <c r="B348" i="27"/>
  <c r="C348" i="27" s="1"/>
  <c r="F346" i="16"/>
  <c r="G346" i="16"/>
  <c r="G347" i="28"/>
  <c r="F347" i="28"/>
  <c r="B346" i="26"/>
  <c r="C346" i="26" s="1"/>
  <c r="A347" i="26"/>
  <c r="A348" i="16"/>
  <c r="B347" i="16"/>
  <c r="C347" i="16" s="1"/>
  <c r="B346" i="19"/>
  <c r="C346" i="19" s="1"/>
  <c r="A347" i="19"/>
  <c r="S350" i="18"/>
  <c r="T350" i="18" s="1"/>
  <c r="R351" i="18"/>
  <c r="U350" i="18"/>
  <c r="B351" i="18"/>
  <c r="A352" i="18"/>
  <c r="C351" i="18"/>
  <c r="AJ348" i="18"/>
  <c r="BM348" i="18" s="1"/>
  <c r="AK347" i="18"/>
  <c r="AF346" i="18" l="1"/>
  <c r="AF347" i="18" s="1"/>
  <c r="AA350" i="18"/>
  <c r="AB348" i="18"/>
  <c r="AC348" i="18" s="1"/>
  <c r="AD348" i="18" s="1"/>
  <c r="AE348" i="18" s="1"/>
  <c r="W351" i="18"/>
  <c r="X351" i="18" s="1"/>
  <c r="Y351" i="18" s="1"/>
  <c r="Z351" i="18" s="1"/>
  <c r="AA351" i="18" s="1"/>
  <c r="A409" i="32"/>
  <c r="H408" i="32"/>
  <c r="B408" i="32"/>
  <c r="C408" i="32" s="1"/>
  <c r="H405" i="33"/>
  <c r="B405" i="33"/>
  <c r="C405" i="33" s="1"/>
  <c r="A406" i="33"/>
  <c r="G404" i="33"/>
  <c r="F404" i="33"/>
  <c r="E404" i="33"/>
  <c r="D404" i="33"/>
  <c r="F404" i="31"/>
  <c r="E404" i="31"/>
  <c r="D404" i="31"/>
  <c r="G404" i="31"/>
  <c r="G407" i="32"/>
  <c r="F407" i="32"/>
  <c r="E407" i="32"/>
  <c r="D407" i="32"/>
  <c r="H405" i="31"/>
  <c r="B405" i="31"/>
  <c r="C405" i="31" s="1"/>
  <c r="A406" i="31"/>
  <c r="AH343" i="18"/>
  <c r="AG344" i="18"/>
  <c r="D347" i="7"/>
  <c r="E347" i="7"/>
  <c r="F347" i="7"/>
  <c r="G347" i="7"/>
  <c r="A348" i="19"/>
  <c r="B347" i="19"/>
  <c r="C347" i="19" s="1"/>
  <c r="F346" i="19"/>
  <c r="G346" i="19"/>
  <c r="E346" i="19"/>
  <c r="D346" i="19"/>
  <c r="G347" i="14"/>
  <c r="F347" i="14"/>
  <c r="A349" i="7"/>
  <c r="H349" i="7" s="1"/>
  <c r="B348" i="7"/>
  <c r="C348" i="7" s="1"/>
  <c r="B348" i="29"/>
  <c r="C348" i="29" s="1"/>
  <c r="A349" i="29"/>
  <c r="B348" i="14"/>
  <c r="C348" i="14" s="1"/>
  <c r="A349" i="14"/>
  <c r="G347" i="15"/>
  <c r="E347" i="15"/>
  <c r="F347" i="15"/>
  <c r="D347" i="15"/>
  <c r="F347" i="16"/>
  <c r="G347" i="16"/>
  <c r="F347" i="29"/>
  <c r="G347" i="29"/>
  <c r="A349" i="16"/>
  <c r="B348" i="16"/>
  <c r="C348" i="16" s="1"/>
  <c r="B349" i="28"/>
  <c r="C349" i="28" s="1"/>
  <c r="A350" i="28"/>
  <c r="G347" i="24"/>
  <c r="F347" i="24"/>
  <c r="F348" i="28"/>
  <c r="G348" i="28"/>
  <c r="A349" i="24"/>
  <c r="B348" i="24"/>
  <c r="C348" i="24" s="1"/>
  <c r="B347" i="26"/>
  <c r="C347" i="26" s="1"/>
  <c r="A348" i="26"/>
  <c r="G348" i="27"/>
  <c r="F348" i="27"/>
  <c r="H346" i="15"/>
  <c r="H345" i="19"/>
  <c r="F346" i="26"/>
  <c r="G346" i="26"/>
  <c r="A350" i="27"/>
  <c r="B349" i="27"/>
  <c r="C349" i="27" s="1"/>
  <c r="B348" i="15"/>
  <c r="C348" i="15" s="1"/>
  <c r="A349" i="15"/>
  <c r="U351" i="18"/>
  <c r="S351" i="18"/>
  <c r="T351" i="18" s="1"/>
  <c r="R352" i="18"/>
  <c r="A353" i="18"/>
  <c r="B352" i="18"/>
  <c r="C352" i="18"/>
  <c r="AJ349" i="18"/>
  <c r="BM349" i="18" s="1"/>
  <c r="AK348" i="18"/>
  <c r="AH344" i="18" l="1"/>
  <c r="AB349" i="18"/>
  <c r="AC349" i="18" s="1"/>
  <c r="AD349" i="18" s="1"/>
  <c r="AE349" i="18" s="1"/>
  <c r="AF348" i="18"/>
  <c r="G405" i="33"/>
  <c r="F405" i="33"/>
  <c r="E405" i="33"/>
  <c r="D405" i="33"/>
  <c r="F405" i="31"/>
  <c r="E405" i="31"/>
  <c r="D405" i="31"/>
  <c r="G405" i="31"/>
  <c r="A407" i="33"/>
  <c r="H406" i="33"/>
  <c r="B406" i="33"/>
  <c r="C406" i="33" s="1"/>
  <c r="G408" i="32"/>
  <c r="F408" i="32"/>
  <c r="E408" i="32"/>
  <c r="D408" i="32"/>
  <c r="A407" i="31"/>
  <c r="H406" i="31"/>
  <c r="B406" i="31"/>
  <c r="C406" i="31" s="1"/>
  <c r="A410" i="32"/>
  <c r="H409" i="32"/>
  <c r="B409" i="32"/>
  <c r="C409" i="32" s="1"/>
  <c r="AG345" i="18"/>
  <c r="AH345" i="18" s="1"/>
  <c r="F348" i="7"/>
  <c r="D348" i="7"/>
  <c r="G348" i="7"/>
  <c r="E348" i="7"/>
  <c r="G349" i="27"/>
  <c r="F349" i="27"/>
  <c r="A351" i="28"/>
  <c r="B350" i="28"/>
  <c r="C350" i="28" s="1"/>
  <c r="A350" i="14"/>
  <c r="B349" i="14"/>
  <c r="C349" i="14" s="1"/>
  <c r="A349" i="26"/>
  <c r="B348" i="26"/>
  <c r="C348" i="26" s="1"/>
  <c r="G348" i="24"/>
  <c r="F348" i="24"/>
  <c r="G349" i="28"/>
  <c r="F349" i="28"/>
  <c r="F348" i="14"/>
  <c r="G348" i="14"/>
  <c r="B349" i="7"/>
  <c r="C349" i="7" s="1"/>
  <c r="A350" i="7"/>
  <c r="H350" i="7" s="1"/>
  <c r="D347" i="19"/>
  <c r="F347" i="19"/>
  <c r="E347" i="19"/>
  <c r="G347" i="19"/>
  <c r="B349" i="15"/>
  <c r="C349" i="15" s="1"/>
  <c r="A350" i="15"/>
  <c r="B348" i="19"/>
  <c r="C348" i="19" s="1"/>
  <c r="A349" i="19"/>
  <c r="G348" i="29"/>
  <c r="F348" i="29"/>
  <c r="A351" i="27"/>
  <c r="B350" i="27"/>
  <c r="C350" i="27" s="1"/>
  <c r="G347" i="26"/>
  <c r="F347" i="26"/>
  <c r="A350" i="24"/>
  <c r="B349" i="24"/>
  <c r="C349" i="24" s="1"/>
  <c r="F348" i="16"/>
  <c r="G348" i="16"/>
  <c r="H346" i="19"/>
  <c r="B349" i="16"/>
  <c r="C349" i="16" s="1"/>
  <c r="A350" i="16"/>
  <c r="D348" i="15"/>
  <c r="G348" i="15"/>
  <c r="F348" i="15"/>
  <c r="E348" i="15"/>
  <c r="H347" i="15"/>
  <c r="A350" i="29"/>
  <c r="B349" i="29"/>
  <c r="C349" i="29" s="1"/>
  <c r="A354" i="18"/>
  <c r="B353" i="18"/>
  <c r="C353" i="18"/>
  <c r="R353" i="18"/>
  <c r="S352" i="18"/>
  <c r="T352" i="18" s="1"/>
  <c r="U352" i="18"/>
  <c r="AJ350" i="18"/>
  <c r="BM350" i="18" s="1"/>
  <c r="AK349" i="18"/>
  <c r="W352" i="18"/>
  <c r="X352" i="18" s="1"/>
  <c r="Y352" i="18" s="1"/>
  <c r="Z352" i="18" s="1"/>
  <c r="AA352" i="18" s="1"/>
  <c r="AF349" i="18" l="1"/>
  <c r="AB350" i="18"/>
  <c r="AC350" i="18" s="1"/>
  <c r="AD350" i="18" s="1"/>
  <c r="AE350" i="18" s="1"/>
  <c r="A408" i="31"/>
  <c r="H407" i="31"/>
  <c r="B407" i="31"/>
  <c r="C407" i="31" s="1"/>
  <c r="A411" i="32"/>
  <c r="H410" i="32"/>
  <c r="B410" i="32"/>
  <c r="C410" i="32" s="1"/>
  <c r="G406" i="33"/>
  <c r="F406" i="33"/>
  <c r="E406" i="33"/>
  <c r="D406" i="33"/>
  <c r="G409" i="32"/>
  <c r="F409" i="32"/>
  <c r="E409" i="32"/>
  <c r="D409" i="32"/>
  <c r="F406" i="31"/>
  <c r="E406" i="31"/>
  <c r="D406" i="31"/>
  <c r="G406" i="31"/>
  <c r="B407" i="33"/>
  <c r="C407" i="33" s="1"/>
  <c r="H407" i="33"/>
  <c r="A408" i="33"/>
  <c r="AG346" i="18"/>
  <c r="AH346" i="18" s="1"/>
  <c r="W353" i="18"/>
  <c r="X353" i="18" s="1"/>
  <c r="Y353" i="18" s="1"/>
  <c r="Z353" i="18" s="1"/>
  <c r="AA353" i="18" s="1"/>
  <c r="G349" i="7"/>
  <c r="D349" i="7"/>
  <c r="E349" i="7"/>
  <c r="F349" i="7"/>
  <c r="G349" i="29"/>
  <c r="F349" i="29"/>
  <c r="F349" i="24"/>
  <c r="G349" i="24"/>
  <c r="H347" i="19"/>
  <c r="A351" i="14"/>
  <c r="B350" i="14"/>
  <c r="C350" i="14" s="1"/>
  <c r="A351" i="29"/>
  <c r="B350" i="29"/>
  <c r="C350" i="29" s="1"/>
  <c r="B350" i="24"/>
  <c r="C350" i="24" s="1"/>
  <c r="A351" i="24"/>
  <c r="F350" i="28"/>
  <c r="G350" i="28"/>
  <c r="G349" i="14"/>
  <c r="F349" i="14"/>
  <c r="A351" i="16"/>
  <c r="B350" i="16"/>
  <c r="C350" i="16" s="1"/>
  <c r="A350" i="19"/>
  <c r="B349" i="19"/>
  <c r="C349" i="19" s="1"/>
  <c r="B351" i="28"/>
  <c r="C351" i="28" s="1"/>
  <c r="A352" i="28"/>
  <c r="G349" i="16"/>
  <c r="F349" i="16"/>
  <c r="D348" i="19"/>
  <c r="G348" i="19"/>
  <c r="F348" i="19"/>
  <c r="E348" i="19"/>
  <c r="G348" i="26"/>
  <c r="F348" i="26"/>
  <c r="G350" i="27"/>
  <c r="F350" i="27"/>
  <c r="B350" i="15"/>
  <c r="C350" i="15" s="1"/>
  <c r="A351" i="15"/>
  <c r="B349" i="26"/>
  <c r="C349" i="26" s="1"/>
  <c r="A350" i="26"/>
  <c r="H348" i="15"/>
  <c r="A352" i="27"/>
  <c r="B351" i="27"/>
  <c r="C351" i="27" s="1"/>
  <c r="F349" i="15"/>
  <c r="G349" i="15"/>
  <c r="D349" i="15"/>
  <c r="E349" i="15"/>
  <c r="A351" i="7"/>
  <c r="H351" i="7" s="1"/>
  <c r="B350" i="7"/>
  <c r="C350" i="7" s="1"/>
  <c r="AJ351" i="18"/>
  <c r="BM351" i="18" s="1"/>
  <c r="AK350" i="18"/>
  <c r="R354" i="18"/>
  <c r="U353" i="18"/>
  <c r="S353" i="18"/>
  <c r="T353" i="18" s="1"/>
  <c r="B354" i="18"/>
  <c r="A355" i="18"/>
  <c r="C354" i="18"/>
  <c r="AF350" i="18" l="1"/>
  <c r="AB351" i="18"/>
  <c r="AC351" i="18" s="1"/>
  <c r="AD351" i="18" s="1"/>
  <c r="AE351" i="18" s="1"/>
  <c r="A412" i="32"/>
  <c r="H411" i="32"/>
  <c r="B411" i="32"/>
  <c r="C411" i="32" s="1"/>
  <c r="G407" i="33"/>
  <c r="F407" i="33"/>
  <c r="E407" i="33"/>
  <c r="D407" i="33"/>
  <c r="F407" i="31"/>
  <c r="E407" i="31"/>
  <c r="D407" i="31"/>
  <c r="G407" i="31"/>
  <c r="A409" i="33"/>
  <c r="H408" i="33"/>
  <c r="B408" i="33"/>
  <c r="C408" i="33" s="1"/>
  <c r="G410" i="32"/>
  <c r="F410" i="32"/>
  <c r="D410" i="32"/>
  <c r="E410" i="32"/>
  <c r="A409" i="31"/>
  <c r="H408" i="31"/>
  <c r="B408" i="31"/>
  <c r="C408" i="31" s="1"/>
  <c r="AG347" i="18"/>
  <c r="AH347" i="18" s="1"/>
  <c r="W354" i="18"/>
  <c r="X354" i="18" s="1"/>
  <c r="Y354" i="18" s="1"/>
  <c r="Z354" i="18" s="1"/>
  <c r="AA354" i="18" s="1"/>
  <c r="D350" i="7"/>
  <c r="F350" i="7"/>
  <c r="G350" i="7"/>
  <c r="E350" i="7"/>
  <c r="D350" i="15"/>
  <c r="F350" i="15"/>
  <c r="E350" i="15"/>
  <c r="G350" i="15"/>
  <c r="A352" i="16"/>
  <c r="B351" i="16"/>
  <c r="C351" i="16" s="1"/>
  <c r="G350" i="29"/>
  <c r="F350" i="29"/>
  <c r="B352" i="28"/>
  <c r="C352" i="28" s="1"/>
  <c r="A353" i="28"/>
  <c r="B351" i="14"/>
  <c r="C351" i="14" s="1"/>
  <c r="A352" i="14"/>
  <c r="H349" i="15"/>
  <c r="G351" i="28"/>
  <c r="F351" i="28"/>
  <c r="G351" i="27"/>
  <c r="F351" i="27"/>
  <c r="F349" i="19"/>
  <c r="E349" i="19"/>
  <c r="D349" i="19"/>
  <c r="G349" i="19"/>
  <c r="B351" i="7"/>
  <c r="C351" i="7" s="1"/>
  <c r="A352" i="7"/>
  <c r="H352" i="7" s="1"/>
  <c r="A353" i="27"/>
  <c r="B352" i="27"/>
  <c r="C352" i="27" s="1"/>
  <c r="H348" i="19"/>
  <c r="B350" i="19"/>
  <c r="C350" i="19" s="1"/>
  <c r="A351" i="19"/>
  <c r="B351" i="24"/>
  <c r="C351" i="24" s="1"/>
  <c r="A352" i="24"/>
  <c r="A352" i="15"/>
  <c r="B351" i="15"/>
  <c r="C351" i="15" s="1"/>
  <c r="F350" i="16"/>
  <c r="G350" i="16"/>
  <c r="F350" i="24"/>
  <c r="G350" i="24"/>
  <c r="B350" i="26"/>
  <c r="C350" i="26" s="1"/>
  <c r="A351" i="26"/>
  <c r="A352" i="29"/>
  <c r="B351" i="29"/>
  <c r="C351" i="29" s="1"/>
  <c r="F349" i="26"/>
  <c r="G349" i="26"/>
  <c r="G350" i="14"/>
  <c r="F350" i="14"/>
  <c r="AJ352" i="18"/>
  <c r="BM352" i="18" s="1"/>
  <c r="AK351" i="18"/>
  <c r="A356" i="18"/>
  <c r="B355" i="18"/>
  <c r="C355" i="18"/>
  <c r="R355" i="18"/>
  <c r="U354" i="18"/>
  <c r="S354" i="18"/>
  <c r="T354" i="18" s="1"/>
  <c r="AB352" i="18" l="1"/>
  <c r="AC352" i="18" s="1"/>
  <c r="AD352" i="18" s="1"/>
  <c r="AF351" i="18"/>
  <c r="G408" i="33"/>
  <c r="F408" i="33"/>
  <c r="E408" i="33"/>
  <c r="D408" i="33"/>
  <c r="A410" i="33"/>
  <c r="H409" i="33"/>
  <c r="B409" i="33"/>
  <c r="C409" i="33" s="1"/>
  <c r="H409" i="31"/>
  <c r="B409" i="31"/>
  <c r="C409" i="31" s="1"/>
  <c r="A410" i="31"/>
  <c r="G411" i="32"/>
  <c r="F411" i="32"/>
  <c r="E411" i="32"/>
  <c r="D411" i="32"/>
  <c r="F408" i="31"/>
  <c r="E408" i="31"/>
  <c r="D408" i="31"/>
  <c r="G408" i="31"/>
  <c r="A413" i="32"/>
  <c r="H412" i="32"/>
  <c r="B412" i="32"/>
  <c r="C412" i="32" s="1"/>
  <c r="W355" i="18"/>
  <c r="X355" i="18" s="1"/>
  <c r="Y355" i="18" s="1"/>
  <c r="Z355" i="18" s="1"/>
  <c r="AA355" i="18" s="1"/>
  <c r="AG348" i="18"/>
  <c r="AH348" i="18" s="1"/>
  <c r="D351" i="7"/>
  <c r="G351" i="7"/>
  <c r="E351" i="7"/>
  <c r="F351" i="7"/>
  <c r="A353" i="29"/>
  <c r="B352" i="29"/>
  <c r="C352" i="29" s="1"/>
  <c r="D351" i="15"/>
  <c r="E351" i="15"/>
  <c r="F351" i="15"/>
  <c r="G351" i="15"/>
  <c r="H349" i="19"/>
  <c r="B352" i="7"/>
  <c r="C352" i="7" s="1"/>
  <c r="A353" i="7"/>
  <c r="H353" i="7" s="1"/>
  <c r="A353" i="14"/>
  <c r="B352" i="14"/>
  <c r="C352" i="14" s="1"/>
  <c r="B351" i="26"/>
  <c r="C351" i="26" s="1"/>
  <c r="A352" i="26"/>
  <c r="G352" i="27"/>
  <c r="F352" i="27"/>
  <c r="G351" i="16"/>
  <c r="F351" i="16"/>
  <c r="G350" i="26"/>
  <c r="F350" i="26"/>
  <c r="A353" i="15"/>
  <c r="B352" i="15"/>
  <c r="C352" i="15" s="1"/>
  <c r="B353" i="27"/>
  <c r="C353" i="27" s="1"/>
  <c r="A354" i="27"/>
  <c r="A353" i="16"/>
  <c r="B352" i="16"/>
  <c r="C352" i="16" s="1"/>
  <c r="F351" i="24"/>
  <c r="G351" i="24"/>
  <c r="B353" i="28"/>
  <c r="C353" i="28" s="1"/>
  <c r="A354" i="28"/>
  <c r="H350" i="15"/>
  <c r="A352" i="19"/>
  <c r="B351" i="19"/>
  <c r="C351" i="19" s="1"/>
  <c r="F352" i="28"/>
  <c r="G352" i="28"/>
  <c r="B352" i="24"/>
  <c r="C352" i="24" s="1"/>
  <c r="A353" i="24"/>
  <c r="G351" i="14"/>
  <c r="F351" i="14"/>
  <c r="G351" i="29"/>
  <c r="F351" i="29"/>
  <c r="E350" i="19"/>
  <c r="G350" i="19"/>
  <c r="D350" i="19"/>
  <c r="F350" i="19"/>
  <c r="AK352" i="18"/>
  <c r="AJ353" i="18"/>
  <c r="BM353" i="18" s="1"/>
  <c r="B356" i="18"/>
  <c r="A357" i="18"/>
  <c r="C356" i="18"/>
  <c r="S355" i="18"/>
  <c r="T355" i="18" s="1"/>
  <c r="U355" i="18"/>
  <c r="R356" i="18"/>
  <c r="AE352" i="18" l="1"/>
  <c r="AF352" i="18" s="1"/>
  <c r="AB353" i="18"/>
  <c r="AC353" i="18" s="1"/>
  <c r="AD353" i="18" s="1"/>
  <c r="G412" i="32"/>
  <c r="F412" i="32"/>
  <c r="E412" i="32"/>
  <c r="D412" i="32"/>
  <c r="A414" i="32"/>
  <c r="H413" i="32"/>
  <c r="B413" i="32"/>
  <c r="C413" i="32" s="1"/>
  <c r="G409" i="33"/>
  <c r="F409" i="33"/>
  <c r="E409" i="33"/>
  <c r="D409" i="33"/>
  <c r="B410" i="33"/>
  <c r="C410" i="33" s="1"/>
  <c r="A411" i="33"/>
  <c r="H410" i="33"/>
  <c r="A411" i="31"/>
  <c r="H410" i="31"/>
  <c r="B410" i="31"/>
  <c r="C410" i="31" s="1"/>
  <c r="F409" i="31"/>
  <c r="E409" i="31"/>
  <c r="D409" i="31"/>
  <c r="G409" i="31"/>
  <c r="AG349" i="18"/>
  <c r="AH349" i="18" s="1"/>
  <c r="F352" i="7"/>
  <c r="D352" i="7"/>
  <c r="G352" i="7"/>
  <c r="E352" i="7"/>
  <c r="A354" i="24"/>
  <c r="B353" i="24"/>
  <c r="C353" i="24" s="1"/>
  <c r="B354" i="28"/>
  <c r="C354" i="28" s="1"/>
  <c r="A355" i="28"/>
  <c r="G352" i="15"/>
  <c r="E352" i="15"/>
  <c r="D352" i="15"/>
  <c r="F352" i="15"/>
  <c r="G352" i="14"/>
  <c r="F352" i="14"/>
  <c r="H351" i="15"/>
  <c r="A355" i="27"/>
  <c r="B354" i="27"/>
  <c r="C354" i="27" s="1"/>
  <c r="A353" i="26"/>
  <c r="B352" i="26"/>
  <c r="C352" i="26" s="1"/>
  <c r="G353" i="27"/>
  <c r="F353" i="27"/>
  <c r="G351" i="26"/>
  <c r="F351" i="26"/>
  <c r="G352" i="24"/>
  <c r="F352" i="24"/>
  <c r="B353" i="7"/>
  <c r="C353" i="7" s="1"/>
  <c r="A354" i="7"/>
  <c r="H354" i="7" s="1"/>
  <c r="F352" i="29"/>
  <c r="G352" i="29"/>
  <c r="B352" i="19"/>
  <c r="C352" i="19" s="1"/>
  <c r="A353" i="19"/>
  <c r="B353" i="16"/>
  <c r="C353" i="16" s="1"/>
  <c r="A354" i="16"/>
  <c r="G353" i="28"/>
  <c r="F353" i="28"/>
  <c r="B353" i="15"/>
  <c r="C353" i="15" s="1"/>
  <c r="A354" i="15"/>
  <c r="B353" i="14"/>
  <c r="C353" i="14" s="1"/>
  <c r="A354" i="14"/>
  <c r="H350" i="19"/>
  <c r="E351" i="19"/>
  <c r="G351" i="19"/>
  <c r="D351" i="19"/>
  <c r="F351" i="19"/>
  <c r="G352" i="16"/>
  <c r="F352" i="16"/>
  <c r="A354" i="29"/>
  <c r="B353" i="29"/>
  <c r="C353" i="29" s="1"/>
  <c r="AK353" i="18"/>
  <c r="AJ354" i="18"/>
  <c r="BM354" i="18" s="1"/>
  <c r="A358" i="18"/>
  <c r="B357" i="18"/>
  <c r="C357" i="18"/>
  <c r="U356" i="18"/>
  <c r="S356" i="18"/>
  <c r="T356" i="18" s="1"/>
  <c r="R357" i="18"/>
  <c r="W356" i="18"/>
  <c r="AE353" i="18" l="1"/>
  <c r="AF353" i="18" s="1"/>
  <c r="AB354" i="18"/>
  <c r="AC354" i="18" s="1"/>
  <c r="AD354" i="18" s="1"/>
  <c r="A412" i="31"/>
  <c r="B411" i="31"/>
  <c r="C411" i="31" s="1"/>
  <c r="H411" i="31"/>
  <c r="A415" i="32"/>
  <c r="H414" i="32"/>
  <c r="B414" i="32"/>
  <c r="C414" i="32" s="1"/>
  <c r="G413" i="32"/>
  <c r="F413" i="32"/>
  <c r="E413" i="32"/>
  <c r="D413" i="32"/>
  <c r="G410" i="33"/>
  <c r="F410" i="33"/>
  <c r="E410" i="33"/>
  <c r="D410" i="33"/>
  <c r="A412" i="33"/>
  <c r="H411" i="33"/>
  <c r="B411" i="33"/>
  <c r="C411" i="33" s="1"/>
  <c r="F410" i="31"/>
  <c r="E410" i="31"/>
  <c r="D410" i="31"/>
  <c r="G410" i="31"/>
  <c r="AG350" i="18"/>
  <c r="AH350" i="18" s="1"/>
  <c r="H352" i="15"/>
  <c r="W357" i="18"/>
  <c r="G353" i="7"/>
  <c r="E353" i="7"/>
  <c r="F353" i="7"/>
  <c r="D353" i="7"/>
  <c r="B355" i="28"/>
  <c r="C355" i="28" s="1"/>
  <c r="A356" i="28"/>
  <c r="G354" i="27"/>
  <c r="F354" i="27"/>
  <c r="B353" i="19"/>
  <c r="C353" i="19" s="1"/>
  <c r="A354" i="19"/>
  <c r="A356" i="27"/>
  <c r="B355" i="27"/>
  <c r="C355" i="27" s="1"/>
  <c r="A355" i="15"/>
  <c r="B354" i="15"/>
  <c r="C354" i="15" s="1"/>
  <c r="F352" i="19"/>
  <c r="G352" i="19"/>
  <c r="D352" i="19"/>
  <c r="E352" i="19"/>
  <c r="G353" i="29"/>
  <c r="F353" i="29"/>
  <c r="H351" i="19"/>
  <c r="F353" i="15"/>
  <c r="D353" i="15"/>
  <c r="G353" i="15"/>
  <c r="E353" i="15"/>
  <c r="F354" i="28"/>
  <c r="G354" i="28"/>
  <c r="B354" i="7"/>
  <c r="C354" i="7" s="1"/>
  <c r="A355" i="7"/>
  <c r="H355" i="7" s="1"/>
  <c r="G352" i="26"/>
  <c r="F352" i="26"/>
  <c r="A355" i="16"/>
  <c r="B354" i="16"/>
  <c r="C354" i="16" s="1"/>
  <c r="B353" i="26"/>
  <c r="C353" i="26" s="1"/>
  <c r="A354" i="26"/>
  <c r="A355" i="14"/>
  <c r="B354" i="14"/>
  <c r="C354" i="14" s="1"/>
  <c r="G353" i="16"/>
  <c r="F353" i="16"/>
  <c r="G353" i="14"/>
  <c r="F353" i="14"/>
  <c r="A355" i="29"/>
  <c r="B354" i="29"/>
  <c r="C354" i="29" s="1"/>
  <c r="G353" i="24"/>
  <c r="F353" i="24"/>
  <c r="A355" i="24"/>
  <c r="B354" i="24"/>
  <c r="C354" i="24" s="1"/>
  <c r="X356" i="18"/>
  <c r="Y356" i="18" s="1"/>
  <c r="Z356" i="18" s="1"/>
  <c r="AA356" i="18" s="1"/>
  <c r="U357" i="18"/>
  <c r="R358" i="18"/>
  <c r="S357" i="18"/>
  <c r="T357" i="18" s="1"/>
  <c r="AJ355" i="18"/>
  <c r="BM355" i="18" s="1"/>
  <c r="AK354" i="18"/>
  <c r="B358" i="18"/>
  <c r="A359" i="18"/>
  <c r="C358" i="18"/>
  <c r="AE354" i="18" l="1"/>
  <c r="AF354" i="18" s="1"/>
  <c r="AB355" i="18"/>
  <c r="AC355" i="18" s="1"/>
  <c r="AD355" i="18" s="1"/>
  <c r="AE355" i="18" s="1"/>
  <c r="A416" i="32"/>
  <c r="H415" i="32"/>
  <c r="B415" i="32"/>
  <c r="C415" i="32" s="1"/>
  <c r="B412" i="33"/>
  <c r="C412" i="33" s="1"/>
  <c r="A413" i="33"/>
  <c r="H412" i="33"/>
  <c r="F411" i="31"/>
  <c r="E411" i="31"/>
  <c r="D411" i="31"/>
  <c r="G411" i="31"/>
  <c r="G414" i="32"/>
  <c r="F414" i="32"/>
  <c r="D414" i="32"/>
  <c r="E414" i="32"/>
  <c r="G411" i="33"/>
  <c r="F411" i="33"/>
  <c r="E411" i="33"/>
  <c r="D411" i="33"/>
  <c r="A413" i="31"/>
  <c r="H412" i="31"/>
  <c r="B412" i="31"/>
  <c r="C412" i="31" s="1"/>
  <c r="AG351" i="18"/>
  <c r="AH351" i="18" s="1"/>
  <c r="H353" i="15"/>
  <c r="D354" i="7"/>
  <c r="F354" i="7"/>
  <c r="G354" i="7"/>
  <c r="E354" i="7"/>
  <c r="X357" i="18"/>
  <c r="Y357" i="18" s="1"/>
  <c r="Z357" i="18" s="1"/>
  <c r="H352" i="19"/>
  <c r="B354" i="26"/>
  <c r="C354" i="26" s="1"/>
  <c r="A355" i="26"/>
  <c r="G355" i="27"/>
  <c r="F355" i="27"/>
  <c r="F354" i="24"/>
  <c r="G354" i="24"/>
  <c r="G354" i="14"/>
  <c r="F354" i="14"/>
  <c r="D354" i="15"/>
  <c r="G354" i="15"/>
  <c r="F354" i="15"/>
  <c r="E354" i="15"/>
  <c r="B355" i="24"/>
  <c r="C355" i="24" s="1"/>
  <c r="A356" i="24"/>
  <c r="A356" i="14"/>
  <c r="B355" i="14"/>
  <c r="C355" i="14" s="1"/>
  <c r="B355" i="7"/>
  <c r="C355" i="7" s="1"/>
  <c r="A356" i="7"/>
  <c r="H356" i="7" s="1"/>
  <c r="A356" i="15"/>
  <c r="B355" i="15"/>
  <c r="C355" i="15" s="1"/>
  <c r="F353" i="26"/>
  <c r="G353" i="26"/>
  <c r="A357" i="27"/>
  <c r="B356" i="27"/>
  <c r="C356" i="27" s="1"/>
  <c r="G354" i="29"/>
  <c r="F354" i="29"/>
  <c r="F354" i="16"/>
  <c r="G354" i="16"/>
  <c r="B354" i="19"/>
  <c r="C354" i="19" s="1"/>
  <c r="A355" i="19"/>
  <c r="B355" i="29"/>
  <c r="C355" i="29" s="1"/>
  <c r="A356" i="29"/>
  <c r="A356" i="16"/>
  <c r="B355" i="16"/>
  <c r="C355" i="16" s="1"/>
  <c r="G353" i="19"/>
  <c r="E353" i="19"/>
  <c r="D353" i="19"/>
  <c r="F353" i="19"/>
  <c r="B356" i="28"/>
  <c r="C356" i="28" s="1"/>
  <c r="A357" i="28"/>
  <c r="F355" i="28"/>
  <c r="G355" i="28"/>
  <c r="B359" i="18"/>
  <c r="A360" i="18"/>
  <c r="C359" i="18"/>
  <c r="AJ356" i="18"/>
  <c r="BM356" i="18" s="1"/>
  <c r="AK355" i="18"/>
  <c r="S358" i="18"/>
  <c r="T358" i="18" s="1"/>
  <c r="R359" i="18"/>
  <c r="U358" i="18"/>
  <c r="W358" i="18"/>
  <c r="AF355" i="18" l="1"/>
  <c r="AB356" i="18"/>
  <c r="AC356" i="18" s="1"/>
  <c r="AD356" i="18" s="1"/>
  <c r="AE356" i="18" s="1"/>
  <c r="H413" i="31"/>
  <c r="B413" i="31"/>
  <c r="C413" i="31" s="1"/>
  <c r="A414" i="31"/>
  <c r="G415" i="32"/>
  <c r="F415" i="32"/>
  <c r="E415" i="32"/>
  <c r="D415" i="32"/>
  <c r="F412" i="31"/>
  <c r="E412" i="31"/>
  <c r="D412" i="31"/>
  <c r="G412" i="31"/>
  <c r="H413" i="33"/>
  <c r="B413" i="33"/>
  <c r="C413" i="33" s="1"/>
  <c r="A414" i="33"/>
  <c r="G412" i="33"/>
  <c r="F412" i="33"/>
  <c r="E412" i="33"/>
  <c r="D412" i="33"/>
  <c r="A417" i="32"/>
  <c r="H416" i="32"/>
  <c r="B416" i="32"/>
  <c r="C416" i="32" s="1"/>
  <c r="AG352" i="18"/>
  <c r="AH352" i="18" s="1"/>
  <c r="W359" i="18"/>
  <c r="AA357" i="18"/>
  <c r="AB357" i="18" s="1"/>
  <c r="D355" i="7"/>
  <c r="G355" i="7"/>
  <c r="F355" i="7"/>
  <c r="E355" i="7"/>
  <c r="F356" i="28"/>
  <c r="G356" i="28"/>
  <c r="G355" i="29"/>
  <c r="F355" i="29"/>
  <c r="B357" i="27"/>
  <c r="C357" i="27" s="1"/>
  <c r="A358" i="27"/>
  <c r="A357" i="24"/>
  <c r="B356" i="24"/>
  <c r="C356" i="24" s="1"/>
  <c r="B355" i="26"/>
  <c r="C355" i="26" s="1"/>
  <c r="A356" i="26"/>
  <c r="F355" i="16"/>
  <c r="G355" i="16"/>
  <c r="A357" i="16"/>
  <c r="B356" i="16"/>
  <c r="C356" i="16" s="1"/>
  <c r="F355" i="14"/>
  <c r="G355" i="14"/>
  <c r="A358" i="28"/>
  <c r="B357" i="28"/>
  <c r="C357" i="28" s="1"/>
  <c r="B356" i="29"/>
  <c r="C356" i="29" s="1"/>
  <c r="A357" i="29"/>
  <c r="F356" i="27"/>
  <c r="G356" i="27"/>
  <c r="B356" i="14"/>
  <c r="C356" i="14" s="1"/>
  <c r="A357" i="14"/>
  <c r="H353" i="19"/>
  <c r="A356" i="19"/>
  <c r="B355" i="19"/>
  <c r="C355" i="19" s="1"/>
  <c r="F355" i="15"/>
  <c r="D355" i="15"/>
  <c r="E355" i="15"/>
  <c r="G355" i="15"/>
  <c r="G355" i="24"/>
  <c r="F355" i="24"/>
  <c r="F354" i="26"/>
  <c r="G354" i="26"/>
  <c r="G354" i="19"/>
  <c r="F354" i="19"/>
  <c r="E354" i="19"/>
  <c r="D354" i="19"/>
  <c r="A357" i="15"/>
  <c r="B356" i="15"/>
  <c r="C356" i="15" s="1"/>
  <c r="A357" i="7"/>
  <c r="H357" i="7" s="1"/>
  <c r="B356" i="7"/>
  <c r="C356" i="7" s="1"/>
  <c r="H354" i="15"/>
  <c r="X358" i="18"/>
  <c r="Y358" i="18" s="1"/>
  <c r="Z358" i="18" s="1"/>
  <c r="R360" i="18"/>
  <c r="U359" i="18"/>
  <c r="S359" i="18"/>
  <c r="T359" i="18" s="1"/>
  <c r="B360" i="18"/>
  <c r="A361" i="18"/>
  <c r="C360" i="18"/>
  <c r="AK356" i="18"/>
  <c r="AJ357" i="18"/>
  <c r="BM357" i="18" s="1"/>
  <c r="AC357" i="18" l="1"/>
  <c r="AD357" i="18" s="1"/>
  <c r="AF356" i="18"/>
  <c r="A415" i="33"/>
  <c r="H414" i="33"/>
  <c r="B414" i="33"/>
  <c r="C414" i="33" s="1"/>
  <c r="G413" i="33"/>
  <c r="F413" i="33"/>
  <c r="E413" i="33"/>
  <c r="D413" i="33"/>
  <c r="A418" i="32"/>
  <c r="H417" i="32"/>
  <c r="B417" i="32"/>
  <c r="C417" i="32" s="1"/>
  <c r="A415" i="31"/>
  <c r="H414" i="31"/>
  <c r="B414" i="31"/>
  <c r="C414" i="31" s="1"/>
  <c r="G416" i="32"/>
  <c r="F416" i="32"/>
  <c r="E416" i="32"/>
  <c r="D416" i="32"/>
  <c r="F413" i="31"/>
  <c r="E413" i="31"/>
  <c r="D413" i="31"/>
  <c r="G413" i="31"/>
  <c r="W360" i="18"/>
  <c r="AA358" i="18"/>
  <c r="AB358" i="18" s="1"/>
  <c r="AC358" i="18" s="1"/>
  <c r="AD358" i="18" s="1"/>
  <c r="AG353" i="18"/>
  <c r="AH353" i="18" s="1"/>
  <c r="F356" i="7"/>
  <c r="D356" i="7"/>
  <c r="E356" i="7"/>
  <c r="G356" i="7"/>
  <c r="A359" i="27"/>
  <c r="B358" i="27"/>
  <c r="C358" i="27" s="1"/>
  <c r="G355" i="19"/>
  <c r="D355" i="19"/>
  <c r="E355" i="19"/>
  <c r="F355" i="19"/>
  <c r="F356" i="29"/>
  <c r="G356" i="29"/>
  <c r="G357" i="27"/>
  <c r="F357" i="27"/>
  <c r="H354" i="19"/>
  <c r="A358" i="29"/>
  <c r="B357" i="29"/>
  <c r="C357" i="29" s="1"/>
  <c r="B357" i="7"/>
  <c r="C357" i="7" s="1"/>
  <c r="A358" i="7"/>
  <c r="H358" i="7" s="1"/>
  <c r="B356" i="19"/>
  <c r="C356" i="19" s="1"/>
  <c r="A357" i="19"/>
  <c r="F356" i="15"/>
  <c r="G356" i="15"/>
  <c r="E356" i="15"/>
  <c r="D356" i="15"/>
  <c r="A359" i="28"/>
  <c r="B358" i="28"/>
  <c r="C358" i="28" s="1"/>
  <c r="A358" i="24"/>
  <c r="B357" i="24"/>
  <c r="C357" i="24" s="1"/>
  <c r="H355" i="15"/>
  <c r="G357" i="28"/>
  <c r="F357" i="28"/>
  <c r="A358" i="15"/>
  <c r="B357" i="15"/>
  <c r="C357" i="15" s="1"/>
  <c r="A358" i="14"/>
  <c r="B357" i="14"/>
  <c r="C357" i="14" s="1"/>
  <c r="G356" i="16"/>
  <c r="F356" i="16"/>
  <c r="A357" i="26"/>
  <c r="B356" i="26"/>
  <c r="C356" i="26" s="1"/>
  <c r="G356" i="24"/>
  <c r="F356" i="24"/>
  <c r="G356" i="14"/>
  <c r="F356" i="14"/>
  <c r="A358" i="16"/>
  <c r="B357" i="16"/>
  <c r="C357" i="16" s="1"/>
  <c r="G355" i="26"/>
  <c r="F355" i="26"/>
  <c r="B361" i="18"/>
  <c r="A362" i="18"/>
  <c r="C361" i="18"/>
  <c r="X359" i="18"/>
  <c r="Y359" i="18" s="1"/>
  <c r="Z359" i="18" s="1"/>
  <c r="AA359" i="18" s="1"/>
  <c r="AB359" i="18" s="1"/>
  <c r="U360" i="18"/>
  <c r="S360" i="18"/>
  <c r="T360" i="18" s="1"/>
  <c r="R361" i="18"/>
  <c r="AK357" i="18"/>
  <c r="AJ358" i="18"/>
  <c r="BM358" i="18" s="1"/>
  <c r="AE357" i="18" l="1"/>
  <c r="AE358" i="18" s="1"/>
  <c r="AC359" i="18"/>
  <c r="AD359" i="18" s="1"/>
  <c r="W361" i="18"/>
  <c r="F414" i="31"/>
  <c r="E414" i="31"/>
  <c r="D414" i="31"/>
  <c r="G414" i="31"/>
  <c r="A416" i="31"/>
  <c r="H415" i="31"/>
  <c r="B415" i="31"/>
  <c r="C415" i="31" s="1"/>
  <c r="G414" i="33"/>
  <c r="F414" i="33"/>
  <c r="E414" i="33"/>
  <c r="D414" i="33"/>
  <c r="G417" i="32"/>
  <c r="F417" i="32"/>
  <c r="E417" i="32"/>
  <c r="D417" i="32"/>
  <c r="A419" i="32"/>
  <c r="H418" i="32"/>
  <c r="B418" i="32"/>
  <c r="C418" i="32" s="1"/>
  <c r="B415" i="33"/>
  <c r="C415" i="33" s="1"/>
  <c r="A416" i="33"/>
  <c r="H415" i="33"/>
  <c r="AG354" i="18"/>
  <c r="AH354" i="18" s="1"/>
  <c r="G357" i="7"/>
  <c r="D357" i="7"/>
  <c r="E357" i="7"/>
  <c r="F357" i="7"/>
  <c r="B358" i="16"/>
  <c r="C358" i="16" s="1"/>
  <c r="A359" i="16"/>
  <c r="G358" i="28"/>
  <c r="F358" i="28"/>
  <c r="B359" i="28"/>
  <c r="C359" i="28" s="1"/>
  <c r="A360" i="28"/>
  <c r="G356" i="26"/>
  <c r="F356" i="26"/>
  <c r="G357" i="24"/>
  <c r="F357" i="24"/>
  <c r="A358" i="19"/>
  <c r="B357" i="19"/>
  <c r="C357" i="19" s="1"/>
  <c r="H355" i="19"/>
  <c r="G357" i="14"/>
  <c r="F357" i="14"/>
  <c r="A359" i="15"/>
  <c r="B358" i="15"/>
  <c r="C358" i="15" s="1"/>
  <c r="A359" i="29"/>
  <c r="B358" i="29"/>
  <c r="C358" i="29" s="1"/>
  <c r="H356" i="15"/>
  <c r="B357" i="26"/>
  <c r="C357" i="26" s="1"/>
  <c r="A358" i="26"/>
  <c r="G357" i="16"/>
  <c r="F357" i="16"/>
  <c r="A359" i="24"/>
  <c r="B358" i="24"/>
  <c r="C358" i="24" s="1"/>
  <c r="F356" i="19"/>
  <c r="G356" i="19"/>
  <c r="E356" i="19"/>
  <c r="D356" i="19"/>
  <c r="A359" i="14"/>
  <c r="B358" i="14"/>
  <c r="C358" i="14" s="1"/>
  <c r="G358" i="27"/>
  <c r="F358" i="27"/>
  <c r="A359" i="7"/>
  <c r="H359" i="7" s="1"/>
  <c r="B358" i="7"/>
  <c r="C358" i="7" s="1"/>
  <c r="G357" i="15"/>
  <c r="F357" i="15"/>
  <c r="E357" i="15"/>
  <c r="D357" i="15"/>
  <c r="G357" i="29"/>
  <c r="F357" i="29"/>
  <c r="A360" i="27"/>
  <c r="B359" i="27"/>
  <c r="C359" i="27" s="1"/>
  <c r="X360" i="18"/>
  <c r="Y360" i="18" s="1"/>
  <c r="Z360" i="18" s="1"/>
  <c r="AA360" i="18" s="1"/>
  <c r="AB360" i="18" s="1"/>
  <c r="AC360" i="18" s="1"/>
  <c r="AD360" i="18" s="1"/>
  <c r="AJ359" i="18"/>
  <c r="BM359" i="18" s="1"/>
  <c r="AK358" i="18"/>
  <c r="S361" i="18"/>
  <c r="T361" i="18" s="1"/>
  <c r="U361" i="18"/>
  <c r="R362" i="18"/>
  <c r="A363" i="18"/>
  <c r="B362" i="18"/>
  <c r="C362" i="18"/>
  <c r="AE359" i="18" l="1"/>
  <c r="AE360" i="18" s="1"/>
  <c r="AF357" i="18"/>
  <c r="AF358" i="18" s="1"/>
  <c r="W362" i="18"/>
  <c r="A420" i="32"/>
  <c r="H419" i="32"/>
  <c r="B419" i="32"/>
  <c r="C419" i="32" s="1"/>
  <c r="F415" i="31"/>
  <c r="E415" i="31"/>
  <c r="D415" i="31"/>
  <c r="G415" i="31"/>
  <c r="G415" i="33"/>
  <c r="F415" i="33"/>
  <c r="E415" i="33"/>
  <c r="D415" i="33"/>
  <c r="A417" i="33"/>
  <c r="H416" i="33"/>
  <c r="B416" i="33"/>
  <c r="C416" i="33" s="1"/>
  <c r="G418" i="32"/>
  <c r="F418" i="32"/>
  <c r="D418" i="32"/>
  <c r="E418" i="32"/>
  <c r="A417" i="31"/>
  <c r="H416" i="31"/>
  <c r="B416" i="31"/>
  <c r="C416" i="31" s="1"/>
  <c r="AG355" i="18"/>
  <c r="AH355" i="18" s="1"/>
  <c r="D358" i="7"/>
  <c r="F358" i="7"/>
  <c r="G358" i="7"/>
  <c r="E358" i="7"/>
  <c r="B358" i="26"/>
  <c r="C358" i="26" s="1"/>
  <c r="A359" i="26"/>
  <c r="G359" i="27"/>
  <c r="F359" i="27"/>
  <c r="G357" i="26"/>
  <c r="F357" i="26"/>
  <c r="A361" i="27"/>
  <c r="B360" i="27"/>
  <c r="C360" i="27" s="1"/>
  <c r="B360" i="28"/>
  <c r="C360" i="28" s="1"/>
  <c r="A361" i="28"/>
  <c r="A360" i="24"/>
  <c r="B359" i="24"/>
  <c r="C359" i="24" s="1"/>
  <c r="B359" i="7"/>
  <c r="C359" i="7" s="1"/>
  <c r="A360" i="7"/>
  <c r="H360" i="7" s="1"/>
  <c r="H356" i="19"/>
  <c r="G358" i="29"/>
  <c r="F358" i="29"/>
  <c r="F359" i="28"/>
  <c r="G359" i="28"/>
  <c r="G358" i="24"/>
  <c r="F358" i="24"/>
  <c r="A360" i="29"/>
  <c r="B359" i="29"/>
  <c r="C359" i="29" s="1"/>
  <c r="D357" i="19"/>
  <c r="F357" i="19"/>
  <c r="E357" i="19"/>
  <c r="G357" i="19"/>
  <c r="E358" i="15"/>
  <c r="D358" i="15"/>
  <c r="F358" i="15"/>
  <c r="G358" i="15"/>
  <c r="A359" i="19"/>
  <c r="B358" i="19"/>
  <c r="C358" i="19" s="1"/>
  <c r="G358" i="14"/>
  <c r="F358" i="14"/>
  <c r="A360" i="15"/>
  <c r="B359" i="15"/>
  <c r="C359" i="15" s="1"/>
  <c r="A360" i="16"/>
  <c r="B359" i="16"/>
  <c r="C359" i="16" s="1"/>
  <c r="H357" i="15"/>
  <c r="A360" i="14"/>
  <c r="B359" i="14"/>
  <c r="C359" i="14" s="1"/>
  <c r="G358" i="16"/>
  <c r="F358" i="16"/>
  <c r="A364" i="18"/>
  <c r="B363" i="18"/>
  <c r="C363" i="18"/>
  <c r="X361" i="18"/>
  <c r="Y361" i="18" s="1"/>
  <c r="Z361" i="18" s="1"/>
  <c r="AA361" i="18" s="1"/>
  <c r="AB361" i="18" s="1"/>
  <c r="AC361" i="18" s="1"/>
  <c r="AD361" i="18" s="1"/>
  <c r="R363" i="18"/>
  <c r="S362" i="18"/>
  <c r="T362" i="18" s="1"/>
  <c r="U362" i="18"/>
  <c r="AJ360" i="18"/>
  <c r="BM360" i="18" s="1"/>
  <c r="AK359" i="18"/>
  <c r="AE361" i="18" l="1"/>
  <c r="AF359" i="18"/>
  <c r="AF360" i="18" s="1"/>
  <c r="W363" i="18"/>
  <c r="G416" i="33"/>
  <c r="F416" i="33"/>
  <c r="E416" i="33"/>
  <c r="D416" i="33"/>
  <c r="A418" i="33"/>
  <c r="H417" i="33"/>
  <c r="B417" i="33"/>
  <c r="C417" i="33" s="1"/>
  <c r="H417" i="31"/>
  <c r="B417" i="31"/>
  <c r="C417" i="31" s="1"/>
  <c r="A418" i="31"/>
  <c r="G419" i="32"/>
  <c r="F419" i="32"/>
  <c r="E419" i="32"/>
  <c r="D419" i="32"/>
  <c r="F416" i="31"/>
  <c r="E416" i="31"/>
  <c r="D416" i="31"/>
  <c r="G416" i="31"/>
  <c r="A421" i="32"/>
  <c r="H420" i="32"/>
  <c r="B420" i="32"/>
  <c r="C420" i="32" s="1"/>
  <c r="AG356" i="18"/>
  <c r="AH356" i="18" s="1"/>
  <c r="X362" i="18"/>
  <c r="Y362" i="18" s="1"/>
  <c r="Z362" i="18" s="1"/>
  <c r="AA362" i="18" s="1"/>
  <c r="AB362" i="18" s="1"/>
  <c r="AC362" i="18" s="1"/>
  <c r="AD362" i="18" s="1"/>
  <c r="AE362" i="18" s="1"/>
  <c r="D359" i="7"/>
  <c r="F359" i="7"/>
  <c r="E359" i="7"/>
  <c r="G359" i="7"/>
  <c r="A360" i="19"/>
  <c r="B359" i="19"/>
  <c r="C359" i="19" s="1"/>
  <c r="G360" i="28"/>
  <c r="F360" i="28"/>
  <c r="F359" i="16"/>
  <c r="G359" i="16"/>
  <c r="D359" i="15"/>
  <c r="G359" i="15"/>
  <c r="E359" i="15"/>
  <c r="F359" i="15"/>
  <c r="B360" i="7"/>
  <c r="C360" i="7" s="1"/>
  <c r="A361" i="7"/>
  <c r="H361" i="7" s="1"/>
  <c r="A361" i="15"/>
  <c r="B360" i="15"/>
  <c r="C360" i="15" s="1"/>
  <c r="G359" i="24"/>
  <c r="F359" i="24"/>
  <c r="G360" i="27"/>
  <c r="F360" i="27"/>
  <c r="G359" i="14"/>
  <c r="F359" i="14"/>
  <c r="A361" i="24"/>
  <c r="B360" i="24"/>
  <c r="C360" i="24" s="1"/>
  <c r="B361" i="27"/>
  <c r="C361" i="27" s="1"/>
  <c r="A362" i="27"/>
  <c r="D358" i="19"/>
  <c r="G358" i="19"/>
  <c r="E358" i="19"/>
  <c r="F358" i="19"/>
  <c r="A361" i="14"/>
  <c r="B360" i="14"/>
  <c r="C360" i="14" s="1"/>
  <c r="H357" i="19"/>
  <c r="B361" i="28"/>
  <c r="C361" i="28" s="1"/>
  <c r="A362" i="28"/>
  <c r="F359" i="29"/>
  <c r="G359" i="29"/>
  <c r="A360" i="26"/>
  <c r="B359" i="26"/>
  <c r="C359" i="26" s="1"/>
  <c r="A361" i="16"/>
  <c r="B360" i="16"/>
  <c r="C360" i="16" s="1"/>
  <c r="H358" i="15"/>
  <c r="A361" i="29"/>
  <c r="B360" i="29"/>
  <c r="C360" i="29" s="1"/>
  <c r="G358" i="26"/>
  <c r="F358" i="26"/>
  <c r="A365" i="18"/>
  <c r="B364" i="18"/>
  <c r="C364" i="18"/>
  <c r="U363" i="18"/>
  <c r="S363" i="18"/>
  <c r="T363" i="18" s="1"/>
  <c r="R364" i="18"/>
  <c r="AJ361" i="18"/>
  <c r="BM361" i="18" s="1"/>
  <c r="AK360" i="18"/>
  <c r="AF361" i="18" l="1"/>
  <c r="AF362" i="18" s="1"/>
  <c r="W364" i="18"/>
  <c r="G417" i="33"/>
  <c r="F417" i="33"/>
  <c r="E417" i="33"/>
  <c r="D417" i="33"/>
  <c r="B418" i="33"/>
  <c r="C418" i="33" s="1"/>
  <c r="A419" i="33"/>
  <c r="H418" i="33"/>
  <c r="A422" i="32"/>
  <c r="H421" i="32"/>
  <c r="B421" i="32"/>
  <c r="C421" i="32" s="1"/>
  <c r="G420" i="32"/>
  <c r="F420" i="32"/>
  <c r="E420" i="32"/>
  <c r="D420" i="32"/>
  <c r="A419" i="31"/>
  <c r="H418" i="31"/>
  <c r="B418" i="31"/>
  <c r="C418" i="31" s="1"/>
  <c r="F417" i="31"/>
  <c r="E417" i="31"/>
  <c r="D417" i="31"/>
  <c r="G417" i="31"/>
  <c r="AG357" i="18"/>
  <c r="AH357" i="18" s="1"/>
  <c r="F360" i="7"/>
  <c r="E360" i="7"/>
  <c r="G360" i="7"/>
  <c r="D360" i="7"/>
  <c r="X363" i="18"/>
  <c r="Y363" i="18" s="1"/>
  <c r="Z363" i="18" s="1"/>
  <c r="AA363" i="18" s="1"/>
  <c r="AB363" i="18" s="1"/>
  <c r="AC363" i="18" s="1"/>
  <c r="AD363" i="18" s="1"/>
  <c r="AE363" i="18" s="1"/>
  <c r="H358" i="19"/>
  <c r="F360" i="29"/>
  <c r="G360" i="29"/>
  <c r="G361" i="28"/>
  <c r="F361" i="28"/>
  <c r="A363" i="27"/>
  <c r="B362" i="27"/>
  <c r="C362" i="27" s="1"/>
  <c r="G359" i="26"/>
  <c r="F359" i="26"/>
  <c r="A362" i="14"/>
  <c r="B361" i="14"/>
  <c r="C361" i="14" s="1"/>
  <c r="A362" i="24"/>
  <c r="B361" i="24"/>
  <c r="C361" i="24" s="1"/>
  <c r="B360" i="26"/>
  <c r="C360" i="26" s="1"/>
  <c r="A361" i="26"/>
  <c r="D360" i="15"/>
  <c r="F360" i="15"/>
  <c r="E360" i="15"/>
  <c r="G360" i="15"/>
  <c r="B361" i="15"/>
  <c r="C361" i="15" s="1"/>
  <c r="A362" i="15"/>
  <c r="A362" i="29"/>
  <c r="B361" i="29"/>
  <c r="C361" i="29" s="1"/>
  <c r="B362" i="28"/>
  <c r="C362" i="28" s="1"/>
  <c r="A363" i="28"/>
  <c r="B361" i="7"/>
  <c r="C361" i="7" s="1"/>
  <c r="A362" i="7"/>
  <c r="H362" i="7" s="1"/>
  <c r="F360" i="16"/>
  <c r="G360" i="16"/>
  <c r="F361" i="27"/>
  <c r="G361" i="27"/>
  <c r="H359" i="15"/>
  <c r="F359" i="19"/>
  <c r="G359" i="19"/>
  <c r="D359" i="19"/>
  <c r="E359" i="19"/>
  <c r="A362" i="16"/>
  <c r="B361" i="16"/>
  <c r="C361" i="16" s="1"/>
  <c r="G360" i="14"/>
  <c r="F360" i="14"/>
  <c r="F360" i="24"/>
  <c r="G360" i="24"/>
  <c r="A361" i="19"/>
  <c r="B360" i="19"/>
  <c r="C360" i="19" s="1"/>
  <c r="R365" i="18"/>
  <c r="U364" i="18"/>
  <c r="S364" i="18"/>
  <c r="T364" i="18" s="1"/>
  <c r="AK361" i="18"/>
  <c r="AJ362" i="18"/>
  <c r="BM362" i="18" s="1"/>
  <c r="B365" i="18"/>
  <c r="A366" i="18"/>
  <c r="C365" i="18"/>
  <c r="AF363" i="18" l="1"/>
  <c r="W365" i="18"/>
  <c r="G418" i="33"/>
  <c r="F418" i="33"/>
  <c r="E418" i="33"/>
  <c r="D418" i="33"/>
  <c r="A420" i="31"/>
  <c r="B419" i="31"/>
  <c r="C419" i="31" s="1"/>
  <c r="H419" i="31"/>
  <c r="G421" i="32"/>
  <c r="F421" i="32"/>
  <c r="E421" i="32"/>
  <c r="D421" i="32"/>
  <c r="A423" i="32"/>
  <c r="H422" i="32"/>
  <c r="B422" i="32"/>
  <c r="C422" i="32" s="1"/>
  <c r="A420" i="33"/>
  <c r="H419" i="33"/>
  <c r="B419" i="33"/>
  <c r="C419" i="33" s="1"/>
  <c r="F418" i="31"/>
  <c r="E418" i="31"/>
  <c r="D418" i="31"/>
  <c r="G418" i="31"/>
  <c r="AG358" i="18"/>
  <c r="AH358" i="18" s="1"/>
  <c r="X364" i="18"/>
  <c r="Y364" i="18" s="1"/>
  <c r="Z364" i="18" s="1"/>
  <c r="AA364" i="18" s="1"/>
  <c r="AB364" i="18" s="1"/>
  <c r="AC364" i="18" s="1"/>
  <c r="AD364" i="18" s="1"/>
  <c r="AE364" i="18" s="1"/>
  <c r="AF364" i="18" s="1"/>
  <c r="E361" i="7"/>
  <c r="G361" i="7"/>
  <c r="F361" i="7"/>
  <c r="D361" i="7"/>
  <c r="B362" i="7"/>
  <c r="C362" i="7" s="1"/>
  <c r="A363" i="7"/>
  <c r="H363" i="7" s="1"/>
  <c r="H359" i="19"/>
  <c r="F361" i="16"/>
  <c r="G361" i="16"/>
  <c r="G361" i="29"/>
  <c r="F361" i="29"/>
  <c r="A362" i="26"/>
  <c r="B361" i="26"/>
  <c r="C361" i="26" s="1"/>
  <c r="F361" i="24"/>
  <c r="G361" i="24"/>
  <c r="B362" i="16"/>
  <c r="C362" i="16" s="1"/>
  <c r="A363" i="16"/>
  <c r="A363" i="29"/>
  <c r="B362" i="29"/>
  <c r="C362" i="29" s="1"/>
  <c r="G360" i="26"/>
  <c r="F360" i="26"/>
  <c r="A363" i="24"/>
  <c r="B362" i="24"/>
  <c r="C362" i="24" s="1"/>
  <c r="F360" i="19"/>
  <c r="D360" i="19"/>
  <c r="G360" i="19"/>
  <c r="E360" i="19"/>
  <c r="B362" i="15"/>
  <c r="C362" i="15" s="1"/>
  <c r="A363" i="15"/>
  <c r="F361" i="14"/>
  <c r="G361" i="14"/>
  <c r="F362" i="27"/>
  <c r="G362" i="27"/>
  <c r="B363" i="28"/>
  <c r="C363" i="28" s="1"/>
  <c r="A364" i="28"/>
  <c r="H360" i="15"/>
  <c r="B361" i="19"/>
  <c r="C361" i="19" s="1"/>
  <c r="A362" i="19"/>
  <c r="D361" i="15"/>
  <c r="G361" i="15"/>
  <c r="E361" i="15"/>
  <c r="F361" i="15"/>
  <c r="B362" i="14"/>
  <c r="C362" i="14" s="1"/>
  <c r="A363" i="14"/>
  <c r="A364" i="27"/>
  <c r="B363" i="27"/>
  <c r="C363" i="27" s="1"/>
  <c r="G362" i="28"/>
  <c r="F362" i="28"/>
  <c r="B366" i="18"/>
  <c r="A367" i="18"/>
  <c r="C366" i="18"/>
  <c r="AK362" i="18"/>
  <c r="AJ363" i="18"/>
  <c r="BM363" i="18" s="1"/>
  <c r="R366" i="18"/>
  <c r="S365" i="18"/>
  <c r="T365" i="18" s="1"/>
  <c r="U365" i="18"/>
  <c r="W366" i="18" l="1"/>
  <c r="A421" i="31"/>
  <c r="H420" i="31"/>
  <c r="B420" i="31"/>
  <c r="C420" i="31" s="1"/>
  <c r="A424" i="32"/>
  <c r="H423" i="32"/>
  <c r="B423" i="32"/>
  <c r="C423" i="32" s="1"/>
  <c r="B420" i="33"/>
  <c r="C420" i="33" s="1"/>
  <c r="A421" i="33"/>
  <c r="H420" i="33"/>
  <c r="G422" i="32"/>
  <c r="F422" i="32"/>
  <c r="D422" i="32"/>
  <c r="E422" i="32"/>
  <c r="F419" i="31"/>
  <c r="E419" i="31"/>
  <c r="D419" i="31"/>
  <c r="G419" i="31"/>
  <c r="G419" i="33"/>
  <c r="F419" i="33"/>
  <c r="E419" i="33"/>
  <c r="D419" i="33"/>
  <c r="AG359" i="18"/>
  <c r="AH359" i="18" s="1"/>
  <c r="X365" i="18"/>
  <c r="X366" i="18" s="1"/>
  <c r="D362" i="7"/>
  <c r="E362" i="7"/>
  <c r="F362" i="7"/>
  <c r="G362" i="7"/>
  <c r="B363" i="14"/>
  <c r="C363" i="14" s="1"/>
  <c r="A364" i="14"/>
  <c r="H360" i="19"/>
  <c r="G362" i="16"/>
  <c r="F362" i="16"/>
  <c r="F362" i="29"/>
  <c r="G362" i="29"/>
  <c r="G363" i="27"/>
  <c r="F363" i="27"/>
  <c r="A363" i="19"/>
  <c r="B362" i="19"/>
  <c r="C362" i="19" s="1"/>
  <c r="A364" i="29"/>
  <c r="B363" i="29"/>
  <c r="C363" i="29" s="1"/>
  <c r="A365" i="27"/>
  <c r="B364" i="27"/>
  <c r="C364" i="27" s="1"/>
  <c r="D361" i="19"/>
  <c r="G361" i="19"/>
  <c r="E361" i="19"/>
  <c r="F361" i="19"/>
  <c r="A364" i="16"/>
  <c r="B363" i="16"/>
  <c r="C363" i="16" s="1"/>
  <c r="G362" i="14"/>
  <c r="F362" i="14"/>
  <c r="A365" i="28"/>
  <c r="B364" i="28"/>
  <c r="C364" i="28" s="1"/>
  <c r="G362" i="24"/>
  <c r="F362" i="24"/>
  <c r="B363" i="15"/>
  <c r="C363" i="15" s="1"/>
  <c r="A364" i="15"/>
  <c r="F361" i="26"/>
  <c r="G361" i="26"/>
  <c r="B363" i="7"/>
  <c r="C363" i="7" s="1"/>
  <c r="A364" i="7"/>
  <c r="H364" i="7" s="1"/>
  <c r="H361" i="15"/>
  <c r="G363" i="28"/>
  <c r="F363" i="28"/>
  <c r="A364" i="24"/>
  <c r="B363" i="24"/>
  <c r="C363" i="24" s="1"/>
  <c r="E362" i="15"/>
  <c r="G362" i="15"/>
  <c r="F362" i="15"/>
  <c r="D362" i="15"/>
  <c r="B362" i="26"/>
  <c r="C362" i="26" s="1"/>
  <c r="A363" i="26"/>
  <c r="AK363" i="18"/>
  <c r="AJ364" i="18"/>
  <c r="BM364" i="18" s="1"/>
  <c r="B367" i="18"/>
  <c r="A368" i="18"/>
  <c r="C367" i="18"/>
  <c r="S366" i="18"/>
  <c r="T366" i="18" s="1"/>
  <c r="R367" i="18"/>
  <c r="U366" i="18"/>
  <c r="W367" i="18" l="1"/>
  <c r="X367" i="18" s="1"/>
  <c r="A425" i="32"/>
  <c r="H424" i="32"/>
  <c r="B424" i="32"/>
  <c r="C424" i="32" s="1"/>
  <c r="G420" i="33"/>
  <c r="F420" i="33"/>
  <c r="E420" i="33"/>
  <c r="D420" i="33"/>
  <c r="F420" i="31"/>
  <c r="E420" i="31"/>
  <c r="D420" i="31"/>
  <c r="G420" i="31"/>
  <c r="H421" i="33"/>
  <c r="B421" i="33"/>
  <c r="C421" i="33" s="1"/>
  <c r="A422" i="33"/>
  <c r="G423" i="32"/>
  <c r="F423" i="32"/>
  <c r="E423" i="32"/>
  <c r="D423" i="32"/>
  <c r="H421" i="31"/>
  <c r="B421" i="31"/>
  <c r="C421" i="31" s="1"/>
  <c r="A422" i="31"/>
  <c r="Y365" i="18"/>
  <c r="Z365" i="18" s="1"/>
  <c r="AA365" i="18" s="1"/>
  <c r="AB365" i="18" s="1"/>
  <c r="AG360" i="18"/>
  <c r="AH360" i="18" s="1"/>
  <c r="H362" i="15"/>
  <c r="D363" i="7"/>
  <c r="E363" i="7"/>
  <c r="G363" i="7"/>
  <c r="F363" i="7"/>
  <c r="B364" i="15"/>
  <c r="C364" i="15" s="1"/>
  <c r="A365" i="15"/>
  <c r="F363" i="16"/>
  <c r="G363" i="16"/>
  <c r="G363" i="29"/>
  <c r="F363" i="29"/>
  <c r="B365" i="28"/>
  <c r="C365" i="28" s="1"/>
  <c r="A366" i="28"/>
  <c r="F364" i="27"/>
  <c r="G364" i="27"/>
  <c r="A365" i="24"/>
  <c r="B364" i="24"/>
  <c r="C364" i="24" s="1"/>
  <c r="G363" i="15"/>
  <c r="D363" i="15"/>
  <c r="E363" i="15"/>
  <c r="F363" i="15"/>
  <c r="A365" i="16"/>
  <c r="B364" i="16"/>
  <c r="C364" i="16" s="1"/>
  <c r="A365" i="29"/>
  <c r="B364" i="29"/>
  <c r="C364" i="29" s="1"/>
  <c r="G363" i="24"/>
  <c r="F363" i="24"/>
  <c r="B365" i="27"/>
  <c r="C365" i="27" s="1"/>
  <c r="A366" i="27"/>
  <c r="B363" i="26"/>
  <c r="C363" i="26" s="1"/>
  <c r="A364" i="26"/>
  <c r="H361" i="19"/>
  <c r="F362" i="19"/>
  <c r="G362" i="19"/>
  <c r="E362" i="19"/>
  <c r="D362" i="19"/>
  <c r="F362" i="26"/>
  <c r="G362" i="26"/>
  <c r="A364" i="19"/>
  <c r="B363" i="19"/>
  <c r="C363" i="19" s="1"/>
  <c r="A365" i="14"/>
  <c r="B364" i="14"/>
  <c r="C364" i="14" s="1"/>
  <c r="A365" i="7"/>
  <c r="H365" i="7" s="1"/>
  <c r="B364" i="7"/>
  <c r="C364" i="7" s="1"/>
  <c r="G364" i="28"/>
  <c r="F364" i="28"/>
  <c r="F363" i="14"/>
  <c r="G363" i="14"/>
  <c r="U367" i="18"/>
  <c r="S367" i="18"/>
  <c r="T367" i="18" s="1"/>
  <c r="R368" i="18"/>
  <c r="B368" i="18"/>
  <c r="A369" i="18"/>
  <c r="C368" i="18"/>
  <c r="AJ365" i="18"/>
  <c r="BM365" i="18" s="1"/>
  <c r="AK364" i="18"/>
  <c r="W368" i="18" l="1"/>
  <c r="X368" i="18" s="1"/>
  <c r="A423" i="31"/>
  <c r="H422" i="31"/>
  <c r="B422" i="31"/>
  <c r="C422" i="31" s="1"/>
  <c r="F421" i="31"/>
  <c r="E421" i="31"/>
  <c r="D421" i="31"/>
  <c r="G421" i="31"/>
  <c r="G424" i="32"/>
  <c r="F424" i="32"/>
  <c r="E424" i="32"/>
  <c r="D424" i="32"/>
  <c r="G421" i="33"/>
  <c r="F421" i="33"/>
  <c r="E421" i="33"/>
  <c r="D421" i="33"/>
  <c r="A423" i="33"/>
  <c r="H422" i="33"/>
  <c r="B422" i="33"/>
  <c r="C422" i="33" s="1"/>
  <c r="A426" i="32"/>
  <c r="H425" i="32"/>
  <c r="B425" i="32"/>
  <c r="C425" i="32" s="1"/>
  <c r="Y366" i="18"/>
  <c r="Z366" i="18" s="1"/>
  <c r="AA366" i="18" s="1"/>
  <c r="AB366" i="18" s="1"/>
  <c r="AC365" i="18"/>
  <c r="AD365" i="18" s="1"/>
  <c r="AE365" i="18" s="1"/>
  <c r="AF365" i="18" s="1"/>
  <c r="AG361" i="18"/>
  <c r="AH361" i="18" s="1"/>
  <c r="F364" i="7"/>
  <c r="D364" i="7"/>
  <c r="E364" i="7"/>
  <c r="G364" i="7"/>
  <c r="A366" i="14"/>
  <c r="B365" i="14"/>
  <c r="C365" i="14" s="1"/>
  <c r="H362" i="19"/>
  <c r="B364" i="19"/>
  <c r="C364" i="19" s="1"/>
  <c r="A365" i="19"/>
  <c r="A365" i="26"/>
  <c r="B364" i="26"/>
  <c r="C364" i="26" s="1"/>
  <c r="F364" i="29"/>
  <c r="G364" i="29"/>
  <c r="G364" i="24"/>
  <c r="F364" i="24"/>
  <c r="F363" i="26"/>
  <c r="G363" i="26"/>
  <c r="A366" i="29"/>
  <c r="B365" i="29"/>
  <c r="C365" i="29" s="1"/>
  <c r="A366" i="24"/>
  <c r="B365" i="24"/>
  <c r="C365" i="24" s="1"/>
  <c r="B366" i="27"/>
  <c r="C366" i="27" s="1"/>
  <c r="A367" i="27"/>
  <c r="F364" i="16"/>
  <c r="G364" i="16"/>
  <c r="D363" i="19"/>
  <c r="G363" i="19"/>
  <c r="F363" i="19"/>
  <c r="E363" i="19"/>
  <c r="A366" i="7"/>
  <c r="H366" i="7" s="1"/>
  <c r="B365" i="7"/>
  <c r="C365" i="7" s="1"/>
  <c r="G365" i="27"/>
  <c r="F365" i="27"/>
  <c r="A366" i="16"/>
  <c r="B365" i="16"/>
  <c r="C365" i="16" s="1"/>
  <c r="A366" i="15"/>
  <c r="B365" i="15"/>
  <c r="C365" i="15" s="1"/>
  <c r="H363" i="15"/>
  <c r="A367" i="28"/>
  <c r="B366" i="28"/>
  <c r="C366" i="28" s="1"/>
  <c r="D364" i="15"/>
  <c r="G364" i="15"/>
  <c r="E364" i="15"/>
  <c r="F364" i="15"/>
  <c r="F364" i="14"/>
  <c r="G364" i="14"/>
  <c r="G365" i="28"/>
  <c r="F365" i="28"/>
  <c r="B369" i="18"/>
  <c r="A370" i="18"/>
  <c r="C369" i="18"/>
  <c r="AJ366" i="18"/>
  <c r="BM366" i="18" s="1"/>
  <c r="AK365" i="18"/>
  <c r="R369" i="18"/>
  <c r="S368" i="18"/>
  <c r="T368" i="18" s="1"/>
  <c r="U368" i="18"/>
  <c r="W369" i="18" l="1"/>
  <c r="X369" i="18" s="1"/>
  <c r="B423" i="33"/>
  <c r="C423" i="33" s="1"/>
  <c r="A424" i="33"/>
  <c r="H423" i="33"/>
  <c r="A427" i="32"/>
  <c r="H426" i="32"/>
  <c r="B426" i="32"/>
  <c r="C426" i="32" s="1"/>
  <c r="F422" i="31"/>
  <c r="E422" i="31"/>
  <c r="D422" i="31"/>
  <c r="G422" i="31"/>
  <c r="G425" i="32"/>
  <c r="F425" i="32"/>
  <c r="E425" i="32"/>
  <c r="D425" i="32"/>
  <c r="G422" i="33"/>
  <c r="F422" i="33"/>
  <c r="E422" i="33"/>
  <c r="D422" i="33"/>
  <c r="A424" i="31"/>
  <c r="H423" i="31"/>
  <c r="B423" i="31"/>
  <c r="C423" i="31" s="1"/>
  <c r="AC366" i="18"/>
  <c r="AD366" i="18" s="1"/>
  <c r="AE366" i="18" s="1"/>
  <c r="AF366" i="18" s="1"/>
  <c r="Y367" i="18"/>
  <c r="Z367" i="18" s="1"/>
  <c r="AA367" i="18" s="1"/>
  <c r="AB367" i="18" s="1"/>
  <c r="AG362" i="18"/>
  <c r="AH362" i="18" s="1"/>
  <c r="E365" i="7"/>
  <c r="D365" i="7"/>
  <c r="F365" i="7"/>
  <c r="G365" i="7"/>
  <c r="G366" i="28"/>
  <c r="F366" i="28"/>
  <c r="B366" i="24"/>
  <c r="C366" i="24" s="1"/>
  <c r="A367" i="24"/>
  <c r="E365" i="15"/>
  <c r="D365" i="15"/>
  <c r="G365" i="15"/>
  <c r="F365" i="15"/>
  <c r="B366" i="7"/>
  <c r="C366" i="7" s="1"/>
  <c r="A367" i="7"/>
  <c r="H367" i="7" s="1"/>
  <c r="G364" i="26"/>
  <c r="F364" i="26"/>
  <c r="H364" i="15"/>
  <c r="A367" i="16"/>
  <c r="B366" i="16"/>
  <c r="C366" i="16" s="1"/>
  <c r="D364" i="19"/>
  <c r="G364" i="19"/>
  <c r="F364" i="19"/>
  <c r="E364" i="19"/>
  <c r="A367" i="15"/>
  <c r="B366" i="15"/>
  <c r="A367" i="29"/>
  <c r="B366" i="29"/>
  <c r="C366" i="29" s="1"/>
  <c r="A366" i="26"/>
  <c r="B365" i="26"/>
  <c r="C365" i="26" s="1"/>
  <c r="F365" i="16"/>
  <c r="G365" i="16"/>
  <c r="H363" i="19"/>
  <c r="A366" i="19"/>
  <c r="B365" i="19"/>
  <c r="C365" i="19" s="1"/>
  <c r="B367" i="27"/>
  <c r="C367" i="27" s="1"/>
  <c r="A368" i="27"/>
  <c r="B367" i="28"/>
  <c r="C367" i="28" s="1"/>
  <c r="A368" i="28"/>
  <c r="G366" i="27"/>
  <c r="F366" i="27"/>
  <c r="G365" i="29"/>
  <c r="F365" i="29"/>
  <c r="F365" i="14"/>
  <c r="G365" i="14"/>
  <c r="G365" i="24"/>
  <c r="F365" i="24"/>
  <c r="B366" i="14"/>
  <c r="C366" i="14" s="1"/>
  <c r="A367" i="14"/>
  <c r="U369" i="18"/>
  <c r="S369" i="18"/>
  <c r="T369" i="18" s="1"/>
  <c r="R370" i="18"/>
  <c r="AJ367" i="18"/>
  <c r="BM367" i="18" s="1"/>
  <c r="AK366" i="18"/>
  <c r="A371" i="18"/>
  <c r="B370" i="18"/>
  <c r="C370" i="18"/>
  <c r="A428" i="32" l="1"/>
  <c r="H427" i="32"/>
  <c r="B427" i="32"/>
  <c r="A425" i="31"/>
  <c r="H424" i="31"/>
  <c r="B424" i="31"/>
  <c r="C424" i="31" s="1"/>
  <c r="G426" i="32"/>
  <c r="F426" i="32"/>
  <c r="D426" i="32"/>
  <c r="E426" i="32"/>
  <c r="A425" i="33"/>
  <c r="H424" i="33"/>
  <c r="B424" i="33"/>
  <c r="C424" i="33" s="1"/>
  <c r="F423" i="31"/>
  <c r="E423" i="31"/>
  <c r="D423" i="31"/>
  <c r="G423" i="31"/>
  <c r="G423" i="33"/>
  <c r="F423" i="33"/>
  <c r="E423" i="33"/>
  <c r="D423" i="33"/>
  <c r="AC367" i="18"/>
  <c r="AD367" i="18" s="1"/>
  <c r="AE367" i="18" s="1"/>
  <c r="AF367" i="18" s="1"/>
  <c r="Y368" i="18"/>
  <c r="Z368" i="18" s="1"/>
  <c r="AA368" i="18" s="1"/>
  <c r="AB368" i="18" s="1"/>
  <c r="AG363" i="18"/>
  <c r="AH363" i="18" s="1"/>
  <c r="H365" i="15"/>
  <c r="E362" i="18" s="1"/>
  <c r="D366" i="7"/>
  <c r="F366" i="7"/>
  <c r="G366" i="7"/>
  <c r="E366" i="7"/>
  <c r="D342" i="18"/>
  <c r="D344" i="18"/>
  <c r="D340" i="18"/>
  <c r="D341" i="18"/>
  <c r="D343" i="18"/>
  <c r="D345" i="18"/>
  <c r="F366" i="14"/>
  <c r="G366" i="14"/>
  <c r="F365" i="19"/>
  <c r="D365" i="19"/>
  <c r="G365" i="19"/>
  <c r="E365" i="19"/>
  <c r="B367" i="29"/>
  <c r="C367" i="29" s="1"/>
  <c r="A368" i="29"/>
  <c r="G366" i="16"/>
  <c r="F366" i="16"/>
  <c r="G367" i="27"/>
  <c r="F367" i="27"/>
  <c r="B366" i="19"/>
  <c r="A367" i="19"/>
  <c r="C366" i="15"/>
  <c r="E343" i="18"/>
  <c r="E344" i="18"/>
  <c r="E345" i="18"/>
  <c r="E340" i="18"/>
  <c r="E341" i="18"/>
  <c r="E342" i="18"/>
  <c r="E346" i="18"/>
  <c r="E347" i="18"/>
  <c r="E348" i="18"/>
  <c r="E349" i="18"/>
  <c r="E350" i="18"/>
  <c r="E351" i="18"/>
  <c r="E352" i="18"/>
  <c r="E353" i="18"/>
  <c r="E354" i="18"/>
  <c r="E355" i="18"/>
  <c r="E356" i="18"/>
  <c r="E357" i="18"/>
  <c r="E358" i="18"/>
  <c r="E359" i="18"/>
  <c r="E360" i="18"/>
  <c r="E361" i="18"/>
  <c r="A368" i="16"/>
  <c r="B367" i="16"/>
  <c r="C367" i="16" s="1"/>
  <c r="A368" i="15"/>
  <c r="B367" i="15"/>
  <c r="C367" i="15" s="1"/>
  <c r="F365" i="26"/>
  <c r="G365" i="26"/>
  <c r="H364" i="19"/>
  <c r="B367" i="7"/>
  <c r="C367" i="7" s="1"/>
  <c r="A368" i="7"/>
  <c r="H368" i="7" s="1"/>
  <c r="F366" i="24"/>
  <c r="G366" i="24"/>
  <c r="A368" i="24"/>
  <c r="B367" i="24"/>
  <c r="C367" i="24" s="1"/>
  <c r="B368" i="28"/>
  <c r="C368" i="28" s="1"/>
  <c r="A369" i="28"/>
  <c r="B366" i="26"/>
  <c r="C366" i="26" s="1"/>
  <c r="A367" i="26"/>
  <c r="B368" i="27"/>
  <c r="C368" i="27" s="1"/>
  <c r="A369" i="27"/>
  <c r="A368" i="14"/>
  <c r="B367" i="14"/>
  <c r="C367" i="14" s="1"/>
  <c r="G367" i="28"/>
  <c r="F367" i="28"/>
  <c r="F366" i="29"/>
  <c r="G366" i="29"/>
  <c r="D346" i="18"/>
  <c r="D347" i="18"/>
  <c r="D348" i="18"/>
  <c r="D349" i="18"/>
  <c r="D350" i="18"/>
  <c r="D351" i="18"/>
  <c r="D352" i="18"/>
  <c r="D353" i="18"/>
  <c r="D354" i="18"/>
  <c r="D355" i="18"/>
  <c r="D356" i="18"/>
  <c r="D357" i="18"/>
  <c r="D358" i="18"/>
  <c r="D359" i="18"/>
  <c r="D360" i="18"/>
  <c r="D361" i="18"/>
  <c r="D362" i="18"/>
  <c r="D363" i="18"/>
  <c r="B371" i="18"/>
  <c r="A372" i="18"/>
  <c r="C371" i="18"/>
  <c r="AJ368" i="18"/>
  <c r="BM368" i="18" s="1"/>
  <c r="AK367" i="18"/>
  <c r="R371" i="18"/>
  <c r="U370" i="18"/>
  <c r="S370" i="18"/>
  <c r="T370" i="18" s="1"/>
  <c r="W370" i="18"/>
  <c r="X370" i="18" s="1"/>
  <c r="AO90" i="18" l="1"/>
  <c r="AN91" i="18"/>
  <c r="AO91" i="18"/>
  <c r="AN90" i="18"/>
  <c r="AN87" i="18"/>
  <c r="AO87" i="18"/>
  <c r="AN88" i="18"/>
  <c r="AO88" i="18"/>
  <c r="AN89" i="18"/>
  <c r="AN92" i="18"/>
  <c r="AO92" i="18"/>
  <c r="AO89" i="18"/>
  <c r="AL90" i="18"/>
  <c r="AM87" i="18"/>
  <c r="AM90" i="18"/>
  <c r="AL87" i="18"/>
  <c r="AL88" i="18"/>
  <c r="AM88" i="18"/>
  <c r="AL89" i="18"/>
  <c r="AM89" i="18"/>
  <c r="AL91" i="18"/>
  <c r="AM91" i="18"/>
  <c r="AL92" i="18"/>
  <c r="AM92" i="18"/>
  <c r="AM35" i="18"/>
  <c r="AL35" i="18"/>
  <c r="AM34" i="18"/>
  <c r="AL34" i="18"/>
  <c r="W371" i="18"/>
  <c r="X371" i="18" s="1"/>
  <c r="C427" i="32"/>
  <c r="G427" i="32" s="1"/>
  <c r="O344" i="18"/>
  <c r="O343" i="18"/>
  <c r="O345" i="18"/>
  <c r="O346" i="18"/>
  <c r="O347" i="18"/>
  <c r="O348" i="18"/>
  <c r="O349" i="18"/>
  <c r="O350" i="18"/>
  <c r="O351" i="18"/>
  <c r="O352" i="18"/>
  <c r="O353" i="18"/>
  <c r="O354" i="18"/>
  <c r="O355" i="18"/>
  <c r="O356" i="18"/>
  <c r="O357" i="18"/>
  <c r="O358" i="18"/>
  <c r="O359" i="18"/>
  <c r="O360" i="18"/>
  <c r="O361" i="18"/>
  <c r="O362" i="18"/>
  <c r="O363" i="18"/>
  <c r="O364" i="18"/>
  <c r="O365" i="18"/>
  <c r="O366" i="18"/>
  <c r="O367" i="18"/>
  <c r="O368" i="18"/>
  <c r="O369" i="18"/>
  <c r="H425" i="31"/>
  <c r="B425" i="31"/>
  <c r="C425" i="31" s="1"/>
  <c r="A426" i="31"/>
  <c r="A426" i="33"/>
  <c r="H425" i="33"/>
  <c r="B425" i="33"/>
  <c r="C425" i="33" s="1"/>
  <c r="G424" i="33"/>
  <c r="F424" i="33"/>
  <c r="E424" i="33"/>
  <c r="D424" i="33"/>
  <c r="F424" i="31"/>
  <c r="E424" i="31"/>
  <c r="D424" i="31"/>
  <c r="G424" i="31"/>
  <c r="A429" i="32"/>
  <c r="H428" i="32"/>
  <c r="B428" i="32"/>
  <c r="C428" i="32" s="1"/>
  <c r="AC368" i="18"/>
  <c r="AD368" i="18" s="1"/>
  <c r="AE368" i="18" s="1"/>
  <c r="AF368" i="18" s="1"/>
  <c r="Y369" i="18"/>
  <c r="Z369" i="18" s="1"/>
  <c r="AA369" i="18" s="1"/>
  <c r="AB369" i="18" s="1"/>
  <c r="AG364" i="18"/>
  <c r="AH364" i="18" s="1"/>
  <c r="D367" i="7"/>
  <c r="G367" i="7"/>
  <c r="E367" i="7"/>
  <c r="F367" i="7"/>
  <c r="AL332" i="18"/>
  <c r="AM327" i="18"/>
  <c r="AM329" i="18"/>
  <c r="AL328" i="18"/>
  <c r="AM330" i="18"/>
  <c r="AL329" i="18"/>
  <c r="AL327" i="18"/>
  <c r="AL330" i="18"/>
  <c r="AM328" i="18"/>
  <c r="AM331" i="18"/>
  <c r="AL331" i="18"/>
  <c r="AM332" i="18"/>
  <c r="AM349" i="18"/>
  <c r="AL349" i="18"/>
  <c r="G368" i="28"/>
  <c r="F368" i="28"/>
  <c r="A369" i="24"/>
  <c r="B368" i="24"/>
  <c r="C368" i="24" s="1"/>
  <c r="AO340" i="18"/>
  <c r="AN340" i="18"/>
  <c r="AN339" i="18"/>
  <c r="AN329" i="18"/>
  <c r="AN334" i="18"/>
  <c r="AO327" i="18"/>
  <c r="AN332" i="18"/>
  <c r="AO329" i="18"/>
  <c r="AN337" i="18"/>
  <c r="AN333" i="18"/>
  <c r="AN335" i="18"/>
  <c r="AN336" i="18"/>
  <c r="AN331" i="18"/>
  <c r="AO334" i="18"/>
  <c r="AO331" i="18"/>
  <c r="AO333" i="18"/>
  <c r="AO335" i="18"/>
  <c r="AN328" i="18"/>
  <c r="AN330" i="18"/>
  <c r="AO332" i="18"/>
  <c r="AN327" i="18"/>
  <c r="AO330" i="18"/>
  <c r="AN338" i="18"/>
  <c r="AO328" i="18"/>
  <c r="AO338" i="18"/>
  <c r="AO339" i="18"/>
  <c r="A368" i="26"/>
  <c r="B367" i="26"/>
  <c r="C367" i="26" s="1"/>
  <c r="B368" i="7"/>
  <c r="C368" i="7" s="1"/>
  <c r="A369" i="7"/>
  <c r="H369" i="7" s="1"/>
  <c r="G367" i="16"/>
  <c r="F367" i="16"/>
  <c r="AO346" i="18"/>
  <c r="AN346" i="18"/>
  <c r="A368" i="19"/>
  <c r="B367" i="19"/>
  <c r="C367" i="19" s="1"/>
  <c r="G367" i="29"/>
  <c r="F367" i="29"/>
  <c r="F366" i="26"/>
  <c r="G366" i="26"/>
  <c r="A369" i="16"/>
  <c r="B368" i="16"/>
  <c r="C368" i="16" s="1"/>
  <c r="AO342" i="18"/>
  <c r="AN342" i="18"/>
  <c r="C366" i="19"/>
  <c r="I346" i="18"/>
  <c r="I342" i="18"/>
  <c r="I347" i="18"/>
  <c r="I343" i="18"/>
  <c r="I345" i="18"/>
  <c r="I344" i="18"/>
  <c r="I340" i="18"/>
  <c r="I341" i="18"/>
  <c r="I348" i="18"/>
  <c r="I349" i="18"/>
  <c r="I350" i="18"/>
  <c r="I351" i="18"/>
  <c r="I352" i="18"/>
  <c r="I353" i="18"/>
  <c r="I354" i="18"/>
  <c r="I355" i="18"/>
  <c r="I356" i="18"/>
  <c r="I357" i="18"/>
  <c r="I358" i="18"/>
  <c r="I359" i="18"/>
  <c r="I360" i="18"/>
  <c r="I361" i="18"/>
  <c r="AM337" i="18"/>
  <c r="AM350" i="18"/>
  <c r="AL350" i="18"/>
  <c r="B369" i="28"/>
  <c r="C369" i="28" s="1"/>
  <c r="A370" i="28"/>
  <c r="G367" i="24"/>
  <c r="F367" i="24"/>
  <c r="AN341" i="18"/>
  <c r="AO341" i="18"/>
  <c r="H365" i="19"/>
  <c r="I362" i="18" s="1"/>
  <c r="AN344" i="18"/>
  <c r="AO344" i="18"/>
  <c r="AM333" i="18"/>
  <c r="AM334" i="18"/>
  <c r="AL346" i="18"/>
  <c r="AL334" i="18"/>
  <c r="AL336" i="18"/>
  <c r="AM346" i="18"/>
  <c r="AL339" i="18"/>
  <c r="AL338" i="18"/>
  <c r="AL341" i="18"/>
  <c r="AL335" i="18"/>
  <c r="AM335" i="18"/>
  <c r="AL340" i="18"/>
  <c r="AL344" i="18"/>
  <c r="AL333" i="18"/>
  <c r="AL345" i="18"/>
  <c r="AL342" i="18"/>
  <c r="AL337" i="18"/>
  <c r="AM336" i="18"/>
  <c r="AM338" i="18"/>
  <c r="AM339" i="18"/>
  <c r="AM340" i="18"/>
  <c r="AM341" i="18"/>
  <c r="AM342" i="18"/>
  <c r="AM344" i="18"/>
  <c r="AM345" i="18"/>
  <c r="B369" i="27"/>
  <c r="C369" i="27" s="1"/>
  <c r="A370" i="27"/>
  <c r="G367" i="15"/>
  <c r="E367" i="15"/>
  <c r="F367" i="15"/>
  <c r="D367" i="15"/>
  <c r="AN348" i="18"/>
  <c r="AO348" i="18"/>
  <c r="AN343" i="18"/>
  <c r="AO343" i="18"/>
  <c r="AL343" i="18"/>
  <c r="AM343" i="18"/>
  <c r="AL348" i="18"/>
  <c r="AM348" i="18"/>
  <c r="F367" i="14"/>
  <c r="G367" i="14"/>
  <c r="AO337" i="18"/>
  <c r="AN345" i="18"/>
  <c r="AO345" i="18"/>
  <c r="AL347" i="18"/>
  <c r="AM347" i="18"/>
  <c r="A369" i="14"/>
  <c r="B368" i="14"/>
  <c r="C368" i="14" s="1"/>
  <c r="AO336" i="18"/>
  <c r="AO349" i="18"/>
  <c r="AN349" i="18"/>
  <c r="G368" i="27"/>
  <c r="F368" i="27"/>
  <c r="A369" i="15"/>
  <c r="B368" i="15"/>
  <c r="C368" i="15" s="1"/>
  <c r="AN347" i="18"/>
  <c r="AO347" i="18"/>
  <c r="D366" i="15"/>
  <c r="E366" i="15"/>
  <c r="F366" i="15"/>
  <c r="G366" i="15"/>
  <c r="B368" i="29"/>
  <c r="C368" i="29" s="1"/>
  <c r="A369" i="29"/>
  <c r="AJ369" i="18"/>
  <c r="BM369" i="18" s="1"/>
  <c r="AK368" i="18"/>
  <c r="S371" i="18"/>
  <c r="T371" i="18" s="1"/>
  <c r="R372" i="18"/>
  <c r="U371" i="18"/>
  <c r="A373" i="18"/>
  <c r="B372" i="18"/>
  <c r="C372" i="18"/>
  <c r="F427" i="32" l="1"/>
  <c r="D427" i="32"/>
  <c r="AV92" i="18"/>
  <c r="AW92" i="18"/>
  <c r="BH94" i="18"/>
  <c r="BI94" i="18"/>
  <c r="BP94" i="18" s="1"/>
  <c r="BH89" i="18"/>
  <c r="BI88" i="18"/>
  <c r="BP88" i="18" s="1"/>
  <c r="BH91" i="18"/>
  <c r="BH88" i="18"/>
  <c r="BH90" i="18"/>
  <c r="BI89" i="18"/>
  <c r="BP89" i="18" s="1"/>
  <c r="BI90" i="18"/>
  <c r="BP90" i="18" s="1"/>
  <c r="AW90" i="18"/>
  <c r="BH92" i="18"/>
  <c r="BI92" i="18"/>
  <c r="BP92" i="18" s="1"/>
  <c r="BI91" i="18"/>
  <c r="BP91" i="18" s="1"/>
  <c r="BH93" i="18"/>
  <c r="BI93" i="18"/>
  <c r="BP93" i="18" s="1"/>
  <c r="AV91" i="18"/>
  <c r="AW91" i="18"/>
  <c r="AW87" i="18"/>
  <c r="AV90" i="18"/>
  <c r="AV87" i="18"/>
  <c r="AW88" i="18"/>
  <c r="AV88" i="18"/>
  <c r="AW89" i="18"/>
  <c r="AV89" i="18"/>
  <c r="O370" i="18"/>
  <c r="BH357" i="18" s="1"/>
  <c r="E427" i="32"/>
  <c r="BI341" i="18"/>
  <c r="BP341" i="18" s="1"/>
  <c r="BH354" i="18"/>
  <c r="BI354" i="18"/>
  <c r="BP354" i="18" s="1"/>
  <c r="BI332" i="18"/>
  <c r="BP332" i="18" s="1"/>
  <c r="BH345" i="18"/>
  <c r="BI351" i="18"/>
  <c r="BP351" i="18" s="1"/>
  <c r="BH356" i="18"/>
  <c r="BI356" i="18"/>
  <c r="BP356" i="18" s="1"/>
  <c r="BI335" i="18"/>
  <c r="BP335" i="18" s="1"/>
  <c r="BI348" i="18"/>
  <c r="BP348" i="18" s="1"/>
  <c r="BH348" i="18"/>
  <c r="BI350" i="18"/>
  <c r="BP350" i="18" s="1"/>
  <c r="BH355" i="18"/>
  <c r="BH347" i="18"/>
  <c r="BI333" i="18"/>
  <c r="BP333" i="18" s="1"/>
  <c r="BI346" i="18"/>
  <c r="BP346" i="18" s="1"/>
  <c r="BH346" i="18"/>
  <c r="BH353" i="18"/>
  <c r="BH351" i="18"/>
  <c r="BI331" i="18"/>
  <c r="BP331" i="18" s="1"/>
  <c r="BI344" i="18"/>
  <c r="BP344" i="18" s="1"/>
  <c r="BH344" i="18"/>
  <c r="BI353" i="18"/>
  <c r="BP353" i="18" s="1"/>
  <c r="BI345" i="18"/>
  <c r="BP345" i="18" s="1"/>
  <c r="BI337" i="18"/>
  <c r="BP337" i="18" s="1"/>
  <c r="BH350" i="18"/>
  <c r="BI355" i="18"/>
  <c r="BP355" i="18" s="1"/>
  <c r="BI347" i="18"/>
  <c r="BP347" i="18" s="1"/>
  <c r="BI339" i="18"/>
  <c r="BP339" i="18" s="1"/>
  <c r="BH352" i="18"/>
  <c r="BH330" i="18"/>
  <c r="BI330" i="18"/>
  <c r="BP330" i="18" s="1"/>
  <c r="BH331" i="18"/>
  <c r="BH332" i="18"/>
  <c r="BH333" i="18"/>
  <c r="BI334" i="18"/>
  <c r="BP334" i="18" s="1"/>
  <c r="BH334" i="18"/>
  <c r="BI336" i="18"/>
  <c r="BP336" i="18" s="1"/>
  <c r="BH335" i="18"/>
  <c r="BH336" i="18"/>
  <c r="BH337" i="18"/>
  <c r="BH338" i="18"/>
  <c r="BI338" i="18"/>
  <c r="BP338" i="18" s="1"/>
  <c r="BH339" i="18"/>
  <c r="BH340" i="18"/>
  <c r="BI340" i="18"/>
  <c r="BP340" i="18" s="1"/>
  <c r="BH341" i="18"/>
  <c r="BI342" i="18"/>
  <c r="BP342" i="18" s="1"/>
  <c r="BH342" i="18"/>
  <c r="BI343" i="18"/>
  <c r="BP343" i="18" s="1"/>
  <c r="BH343" i="18"/>
  <c r="BI352" i="18"/>
  <c r="BP352" i="18" s="1"/>
  <c r="BH349" i="18"/>
  <c r="BI349" i="18"/>
  <c r="BP349" i="18" s="1"/>
  <c r="AC369" i="18"/>
  <c r="AD369" i="18" s="1"/>
  <c r="AE369" i="18" s="1"/>
  <c r="AF369" i="18" s="1"/>
  <c r="G425" i="33"/>
  <c r="F425" i="33"/>
  <c r="E425" i="33"/>
  <c r="D425" i="33"/>
  <c r="B426" i="33"/>
  <c r="C426" i="33" s="1"/>
  <c r="A427" i="33"/>
  <c r="H426" i="33"/>
  <c r="A430" i="32"/>
  <c r="H429" i="32"/>
  <c r="B429" i="32"/>
  <c r="C429" i="32" s="1"/>
  <c r="A427" i="31"/>
  <c r="H426" i="31"/>
  <c r="B426" i="31"/>
  <c r="C426" i="31" s="1"/>
  <c r="G428" i="32"/>
  <c r="F428" i="32"/>
  <c r="E428" i="32"/>
  <c r="D428" i="32"/>
  <c r="F425" i="31"/>
  <c r="E425" i="31"/>
  <c r="D425" i="31"/>
  <c r="G425" i="31"/>
  <c r="Y370" i="18"/>
  <c r="Z370" i="18" s="1"/>
  <c r="AG365" i="18"/>
  <c r="AH365" i="18" s="1"/>
  <c r="F368" i="7"/>
  <c r="E368" i="7"/>
  <c r="G368" i="7"/>
  <c r="D368" i="7"/>
  <c r="D368" i="15"/>
  <c r="E368" i="15"/>
  <c r="G368" i="15"/>
  <c r="F368" i="15"/>
  <c r="G369" i="27"/>
  <c r="F369" i="27"/>
  <c r="AV341" i="18"/>
  <c r="AW341" i="18"/>
  <c r="E366" i="19"/>
  <c r="F366" i="19"/>
  <c r="D366" i="19"/>
  <c r="G366" i="19"/>
  <c r="B369" i="16"/>
  <c r="C369" i="16" s="1"/>
  <c r="A370" i="16"/>
  <c r="G367" i="26"/>
  <c r="F367" i="26"/>
  <c r="A371" i="28"/>
  <c r="B370" i="28"/>
  <c r="C370" i="28" s="1"/>
  <c r="AW340" i="18"/>
  <c r="AV340" i="18"/>
  <c r="AV333" i="18"/>
  <c r="AV335" i="18"/>
  <c r="AV331" i="18"/>
  <c r="AV336" i="18"/>
  <c r="AV338" i="18"/>
  <c r="AW335" i="18"/>
  <c r="AW327" i="18"/>
  <c r="AW333" i="18"/>
  <c r="AW330" i="18"/>
  <c r="AW329" i="18"/>
  <c r="AW331" i="18"/>
  <c r="AV328" i="18"/>
  <c r="AV339" i="18"/>
  <c r="AV332" i="18"/>
  <c r="AV330" i="18"/>
  <c r="AW334" i="18"/>
  <c r="AV334" i="18"/>
  <c r="AV337" i="18"/>
  <c r="AV329" i="18"/>
  <c r="AW332" i="18"/>
  <c r="AV327" i="18"/>
  <c r="AW328" i="18"/>
  <c r="AW338" i="18"/>
  <c r="A369" i="26"/>
  <c r="B368" i="26"/>
  <c r="C368" i="26" s="1"/>
  <c r="F369" i="28"/>
  <c r="G369" i="28"/>
  <c r="AW344" i="18"/>
  <c r="AV344" i="18"/>
  <c r="AW339" i="18"/>
  <c r="AV345" i="18"/>
  <c r="AW345" i="18"/>
  <c r="G367" i="19"/>
  <c r="F367" i="19"/>
  <c r="E367" i="19"/>
  <c r="D367" i="19"/>
  <c r="AW337" i="18"/>
  <c r="H366" i="15"/>
  <c r="E363" i="18" s="1"/>
  <c r="A370" i="14"/>
  <c r="B369" i="14"/>
  <c r="C369" i="14" s="1"/>
  <c r="A370" i="29"/>
  <c r="B369" i="29"/>
  <c r="C369" i="29" s="1"/>
  <c r="F368" i="29"/>
  <c r="G368" i="29"/>
  <c r="H367" i="15"/>
  <c r="AV343" i="18"/>
  <c r="AW343" i="18"/>
  <c r="A369" i="19"/>
  <c r="B368" i="19"/>
  <c r="C368" i="19" s="1"/>
  <c r="F368" i="14"/>
  <c r="G368" i="14"/>
  <c r="AW347" i="18"/>
  <c r="AV347" i="18"/>
  <c r="AW349" i="18"/>
  <c r="AW336" i="18"/>
  <c r="AV349" i="18"/>
  <c r="AV342" i="18"/>
  <c r="AW342" i="18"/>
  <c r="B369" i="7"/>
  <c r="C369" i="7" s="1"/>
  <c r="A370" i="7"/>
  <c r="H370" i="7" s="1"/>
  <c r="F368" i="24"/>
  <c r="G368" i="24"/>
  <c r="B369" i="15"/>
  <c r="C369" i="15" s="1"/>
  <c r="A370" i="15"/>
  <c r="A371" i="27"/>
  <c r="B370" i="27"/>
  <c r="C370" i="27" s="1"/>
  <c r="AW348" i="18"/>
  <c r="AV348" i="18"/>
  <c r="AV346" i="18"/>
  <c r="AW346" i="18"/>
  <c r="G368" i="16"/>
  <c r="F368" i="16"/>
  <c r="B369" i="24"/>
  <c r="C369" i="24" s="1"/>
  <c r="A370" i="24"/>
  <c r="A374" i="18"/>
  <c r="B373" i="18"/>
  <c r="C373" i="18"/>
  <c r="S372" i="18"/>
  <c r="T372" i="18" s="1"/>
  <c r="R373" i="18"/>
  <c r="U372" i="18"/>
  <c r="AJ370" i="18"/>
  <c r="BM370" i="18" s="1"/>
  <c r="AK369" i="18"/>
  <c r="W372" i="18"/>
  <c r="X372" i="18" s="1"/>
  <c r="BI357" i="18" l="1"/>
  <c r="BP357" i="18" s="1"/>
  <c r="A428" i="33"/>
  <c r="H427" i="33"/>
  <c r="B427" i="33"/>
  <c r="F426" i="31"/>
  <c r="E426" i="31"/>
  <c r="D426" i="31"/>
  <c r="G426" i="31"/>
  <c r="A431" i="32"/>
  <c r="H430" i="32"/>
  <c r="B430" i="32"/>
  <c r="C430" i="32" s="1"/>
  <c r="G426" i="33"/>
  <c r="F426" i="33"/>
  <c r="E426" i="33"/>
  <c r="D426" i="33"/>
  <c r="A428" i="31"/>
  <c r="H427" i="31"/>
  <c r="B427" i="31"/>
  <c r="G429" i="32"/>
  <c r="F429" i="32"/>
  <c r="E429" i="32"/>
  <c r="D429" i="32"/>
  <c r="Y371" i="18"/>
  <c r="Z371" i="18" s="1"/>
  <c r="AA371" i="18" s="1"/>
  <c r="AA370" i="18"/>
  <c r="AG366" i="18"/>
  <c r="H368" i="15"/>
  <c r="E369" i="7"/>
  <c r="F369" i="7"/>
  <c r="G369" i="7"/>
  <c r="D369" i="7"/>
  <c r="E369" i="15"/>
  <c r="F369" i="15"/>
  <c r="D369" i="15"/>
  <c r="G369" i="15"/>
  <c r="B370" i="7"/>
  <c r="C370" i="7" s="1"/>
  <c r="A371" i="7"/>
  <c r="H371" i="7" s="1"/>
  <c r="G370" i="28"/>
  <c r="F370" i="28"/>
  <c r="B371" i="28"/>
  <c r="C371" i="28" s="1"/>
  <c r="A372" i="28"/>
  <c r="H366" i="19"/>
  <c r="I363" i="18" s="1"/>
  <c r="G368" i="19"/>
  <c r="D368" i="19"/>
  <c r="E368" i="19"/>
  <c r="F368" i="19"/>
  <c r="F369" i="14"/>
  <c r="G369" i="14"/>
  <c r="H367" i="19"/>
  <c r="G368" i="26"/>
  <c r="F368" i="26"/>
  <c r="G369" i="29"/>
  <c r="F369" i="29"/>
  <c r="A370" i="26"/>
  <c r="B369" i="26"/>
  <c r="C369" i="26" s="1"/>
  <c r="B370" i="29"/>
  <c r="C370" i="29" s="1"/>
  <c r="A371" i="29"/>
  <c r="A371" i="24"/>
  <c r="B370" i="24"/>
  <c r="C370" i="24" s="1"/>
  <c r="G370" i="27"/>
  <c r="F370" i="27"/>
  <c r="A370" i="19"/>
  <c r="B369" i="19"/>
  <c r="C369" i="19" s="1"/>
  <c r="B370" i="14"/>
  <c r="C370" i="14" s="1"/>
  <c r="A371" i="14"/>
  <c r="AO350" i="18"/>
  <c r="AN350" i="18"/>
  <c r="A371" i="16"/>
  <c r="B370" i="16"/>
  <c r="C370" i="16" s="1"/>
  <c r="G369" i="24"/>
  <c r="F369" i="24"/>
  <c r="B371" i="27"/>
  <c r="C371" i="27" s="1"/>
  <c r="A372" i="27"/>
  <c r="A371" i="15"/>
  <c r="B370" i="15"/>
  <c r="C370" i="15" s="1"/>
  <c r="G369" i="16"/>
  <c r="F369" i="16"/>
  <c r="AJ371" i="18"/>
  <c r="BM371" i="18" s="1"/>
  <c r="AK370" i="18"/>
  <c r="W373" i="18"/>
  <c r="X373" i="18" s="1"/>
  <c r="A375" i="18"/>
  <c r="B374" i="18"/>
  <c r="C374" i="18"/>
  <c r="R374" i="18"/>
  <c r="S373" i="18"/>
  <c r="T373" i="18" s="1"/>
  <c r="U373" i="18"/>
  <c r="C427" i="33" l="1"/>
  <c r="G427" i="33" s="1"/>
  <c r="P345" i="18"/>
  <c r="P343" i="18"/>
  <c r="P346" i="18"/>
  <c r="P344" i="18"/>
  <c r="P347" i="18"/>
  <c r="P348" i="18"/>
  <c r="P349" i="18"/>
  <c r="P350" i="18"/>
  <c r="P351" i="18"/>
  <c r="P352" i="18"/>
  <c r="P353" i="18"/>
  <c r="P354" i="18"/>
  <c r="P355" i="18"/>
  <c r="P356" i="18"/>
  <c r="P357" i="18"/>
  <c r="P358" i="18"/>
  <c r="P359" i="18"/>
  <c r="P360" i="18"/>
  <c r="P361" i="18"/>
  <c r="P362" i="18"/>
  <c r="P363" i="18"/>
  <c r="P364" i="18"/>
  <c r="P365" i="18"/>
  <c r="P366" i="18"/>
  <c r="P367" i="18"/>
  <c r="P368" i="18"/>
  <c r="P369" i="18"/>
  <c r="C427" i="31"/>
  <c r="F427" i="31" s="1"/>
  <c r="N343" i="18"/>
  <c r="N344" i="18"/>
  <c r="N345" i="18"/>
  <c r="N346" i="18"/>
  <c r="N347" i="18"/>
  <c r="N348" i="18"/>
  <c r="N349" i="18"/>
  <c r="N350" i="18"/>
  <c r="N351" i="18"/>
  <c r="N352" i="18"/>
  <c r="N353" i="18"/>
  <c r="N354" i="18"/>
  <c r="N355" i="18"/>
  <c r="N356" i="18"/>
  <c r="N357" i="18"/>
  <c r="N358" i="18"/>
  <c r="N359" i="18"/>
  <c r="N360" i="18"/>
  <c r="N361" i="18"/>
  <c r="N362" i="18"/>
  <c r="N363" i="18"/>
  <c r="N364" i="18"/>
  <c r="N365" i="18"/>
  <c r="N366" i="18"/>
  <c r="N367" i="18"/>
  <c r="N368" i="18"/>
  <c r="N369" i="18"/>
  <c r="A432" i="32"/>
  <c r="H431" i="32"/>
  <c r="B431" i="32"/>
  <c r="C431" i="32" s="1"/>
  <c r="F427" i="33"/>
  <c r="E427" i="33"/>
  <c r="D427" i="33"/>
  <c r="A429" i="31"/>
  <c r="H428" i="31"/>
  <c r="B428" i="31"/>
  <c r="C428" i="31" s="1"/>
  <c r="G430" i="32"/>
  <c r="F430" i="32"/>
  <c r="D430" i="32"/>
  <c r="E430" i="32"/>
  <c r="B428" i="33"/>
  <c r="C428" i="33" s="1"/>
  <c r="A429" i="33"/>
  <c r="H428" i="33"/>
  <c r="AB370" i="18"/>
  <c r="AC370" i="18" s="1"/>
  <c r="Y372" i="18"/>
  <c r="Z372" i="18" s="1"/>
  <c r="AA372" i="18" s="1"/>
  <c r="AH366" i="18"/>
  <c r="AG367" i="18"/>
  <c r="H369" i="15"/>
  <c r="W374" i="18"/>
  <c r="X374" i="18" s="1"/>
  <c r="D370" i="7"/>
  <c r="E370" i="7"/>
  <c r="G370" i="7"/>
  <c r="F370" i="7"/>
  <c r="D370" i="15"/>
  <c r="E370" i="15"/>
  <c r="G370" i="15"/>
  <c r="F370" i="15"/>
  <c r="F370" i="14"/>
  <c r="G370" i="14"/>
  <c r="B371" i="29"/>
  <c r="C371" i="29" s="1"/>
  <c r="A372" i="29"/>
  <c r="A373" i="27"/>
  <c r="B372" i="27"/>
  <c r="C372" i="27" s="1"/>
  <c r="G369" i="19"/>
  <c r="E369" i="19"/>
  <c r="F369" i="19"/>
  <c r="D369" i="19"/>
  <c r="G370" i="29"/>
  <c r="F370" i="29"/>
  <c r="H368" i="19"/>
  <c r="AW350" i="18"/>
  <c r="AV350" i="18"/>
  <c r="B371" i="24"/>
  <c r="C371" i="24" s="1"/>
  <c r="A372" i="24"/>
  <c r="B371" i="7"/>
  <c r="C371" i="7" s="1"/>
  <c r="A372" i="7"/>
  <c r="H372" i="7" s="1"/>
  <c r="B371" i="14"/>
  <c r="C371" i="14" s="1"/>
  <c r="A372" i="14"/>
  <c r="F371" i="27"/>
  <c r="G371" i="27"/>
  <c r="A371" i="19"/>
  <c r="B370" i="19"/>
  <c r="C370" i="19" s="1"/>
  <c r="G369" i="26"/>
  <c r="F369" i="26"/>
  <c r="A373" i="28"/>
  <c r="B372" i="28"/>
  <c r="C372" i="28" s="1"/>
  <c r="B370" i="26"/>
  <c r="C370" i="26" s="1"/>
  <c r="A371" i="26"/>
  <c r="G371" i="28"/>
  <c r="F371" i="28"/>
  <c r="G370" i="16"/>
  <c r="F370" i="16"/>
  <c r="A372" i="15"/>
  <c r="B371" i="15"/>
  <c r="C371" i="15" s="1"/>
  <c r="A372" i="16"/>
  <c r="B371" i="16"/>
  <c r="C371" i="16" s="1"/>
  <c r="G370" i="24"/>
  <c r="F370" i="24"/>
  <c r="AJ372" i="18"/>
  <c r="BM372" i="18" s="1"/>
  <c r="AK371" i="18"/>
  <c r="B375" i="18"/>
  <c r="A376" i="18"/>
  <c r="C375" i="18"/>
  <c r="R375" i="18"/>
  <c r="S374" i="18"/>
  <c r="T374" i="18" s="1"/>
  <c r="U374" i="18"/>
  <c r="BF93" i="18" l="1"/>
  <c r="BG93" i="18"/>
  <c r="BN93" i="18" s="1"/>
  <c r="BJ94" i="18"/>
  <c r="BK94" i="18"/>
  <c r="BO94" i="18" s="1"/>
  <c r="BK88" i="18"/>
  <c r="BO88" i="18" s="1"/>
  <c r="BJ89" i="18"/>
  <c r="BJ88" i="18"/>
  <c r="BK89" i="18"/>
  <c r="BO89" i="18" s="1"/>
  <c r="BJ91" i="18"/>
  <c r="BJ90" i="18"/>
  <c r="BK90" i="18"/>
  <c r="BO90" i="18" s="1"/>
  <c r="BK91" i="18"/>
  <c r="BO91" i="18" s="1"/>
  <c r="BF94" i="18"/>
  <c r="BG94" i="18"/>
  <c r="BN94" i="18" s="1"/>
  <c r="BF92" i="18"/>
  <c r="BG92" i="18"/>
  <c r="BN92" i="18" s="1"/>
  <c r="BJ93" i="18"/>
  <c r="BK93" i="18"/>
  <c r="BO93" i="18" s="1"/>
  <c r="BF88" i="18"/>
  <c r="BG88" i="18"/>
  <c r="BN88" i="18" s="1"/>
  <c r="BF90" i="18"/>
  <c r="BF89" i="18"/>
  <c r="BF91" i="18"/>
  <c r="BG89" i="18"/>
  <c r="BN89" i="18" s="1"/>
  <c r="BG90" i="18"/>
  <c r="BN90" i="18" s="1"/>
  <c r="BG91" i="18"/>
  <c r="BN91" i="18" s="1"/>
  <c r="BJ92" i="18"/>
  <c r="BK92" i="18"/>
  <c r="BO92" i="18" s="1"/>
  <c r="BF353" i="18"/>
  <c r="BK336" i="18"/>
  <c r="BO336" i="18" s="1"/>
  <c r="BJ349" i="18"/>
  <c r="BK349" i="18"/>
  <c r="BO349" i="18" s="1"/>
  <c r="BF336" i="18"/>
  <c r="BF349" i="18"/>
  <c r="BK335" i="18"/>
  <c r="BO335" i="18" s="1"/>
  <c r="BJ348" i="18"/>
  <c r="G427" i="31"/>
  <c r="BG342" i="18"/>
  <c r="BN342" i="18" s="1"/>
  <c r="BG355" i="18"/>
  <c r="BN355" i="18" s="1"/>
  <c r="BG347" i="18"/>
  <c r="BN347" i="18" s="1"/>
  <c r="P370" i="18"/>
  <c r="BJ354" i="18"/>
  <c r="BJ344" i="18"/>
  <c r="D427" i="31"/>
  <c r="BG349" i="18"/>
  <c r="BN349" i="18" s="1"/>
  <c r="BG341" i="18"/>
  <c r="BN341" i="18" s="1"/>
  <c r="BF354" i="18"/>
  <c r="BG354" i="18"/>
  <c r="BN354" i="18" s="1"/>
  <c r="BF333" i="18"/>
  <c r="BF346" i="18"/>
  <c r="BK356" i="18"/>
  <c r="BO356" i="18" s="1"/>
  <c r="BK348" i="18"/>
  <c r="BO348" i="18" s="1"/>
  <c r="BK340" i="18"/>
  <c r="BO340" i="18" s="1"/>
  <c r="BJ353" i="18"/>
  <c r="BK353" i="18"/>
  <c r="BO353" i="18" s="1"/>
  <c r="BJ346" i="18"/>
  <c r="BK346" i="18"/>
  <c r="BO346" i="18" s="1"/>
  <c r="AB371" i="18"/>
  <c r="AB372" i="18" s="1"/>
  <c r="E427" i="31"/>
  <c r="N370" i="18"/>
  <c r="BG357" i="18" s="1"/>
  <c r="BN357" i="18" s="1"/>
  <c r="BG348" i="18"/>
  <c r="BN348" i="18" s="1"/>
  <c r="BG353" i="18"/>
  <c r="BN353" i="18" s="1"/>
  <c r="BG345" i="18"/>
  <c r="BN345" i="18" s="1"/>
  <c r="BF345" i="18"/>
  <c r="BK339" i="18"/>
  <c r="BO339" i="18" s="1"/>
  <c r="BK352" i="18"/>
  <c r="BO352" i="18" s="1"/>
  <c r="BJ352" i="18"/>
  <c r="BK330" i="18"/>
  <c r="BO330" i="18" s="1"/>
  <c r="BJ333" i="18"/>
  <c r="BK331" i="18"/>
  <c r="BO331" i="18" s="1"/>
  <c r="BK333" i="18"/>
  <c r="BO333" i="18" s="1"/>
  <c r="BJ332" i="18"/>
  <c r="BJ334" i="18"/>
  <c r="BJ330" i="18"/>
  <c r="BJ331" i="18"/>
  <c r="BK334" i="18"/>
  <c r="BO334" i="18" s="1"/>
  <c r="BJ335" i="18"/>
  <c r="BJ336" i="18"/>
  <c r="BK337" i="18"/>
  <c r="BO337" i="18" s="1"/>
  <c r="BJ337" i="18"/>
  <c r="BJ338" i="18"/>
  <c r="BJ339" i="18"/>
  <c r="BJ340" i="18"/>
  <c r="BJ341" i="18"/>
  <c r="BK341" i="18"/>
  <c r="BO341" i="18" s="1"/>
  <c r="BJ342" i="18"/>
  <c r="BK342" i="18"/>
  <c r="BO342" i="18" s="1"/>
  <c r="BJ343" i="18"/>
  <c r="BG337" i="18"/>
  <c r="BN337" i="18" s="1"/>
  <c r="BF350" i="18"/>
  <c r="BG350" i="18"/>
  <c r="BN350" i="18" s="1"/>
  <c r="BK344" i="18"/>
  <c r="BO344" i="18" s="1"/>
  <c r="BK351" i="18"/>
  <c r="BO351" i="18" s="1"/>
  <c r="BK343" i="18"/>
  <c r="BO343" i="18" s="1"/>
  <c r="BJ356" i="18"/>
  <c r="BF343" i="18"/>
  <c r="BG356" i="18"/>
  <c r="BN356" i="18" s="1"/>
  <c r="BF356" i="18"/>
  <c r="BF348" i="18"/>
  <c r="BK355" i="18"/>
  <c r="BO355" i="18" s="1"/>
  <c r="BJ355" i="18"/>
  <c r="BF355" i="18"/>
  <c r="BF347" i="18"/>
  <c r="BG352" i="18"/>
  <c r="BN352" i="18" s="1"/>
  <c r="BF352" i="18"/>
  <c r="BF331" i="18"/>
  <c r="BG344" i="18"/>
  <c r="BN344" i="18" s="1"/>
  <c r="BK354" i="18"/>
  <c r="BO354" i="18" s="1"/>
  <c r="BK338" i="18"/>
  <c r="BO338" i="18" s="1"/>
  <c r="BJ351" i="18"/>
  <c r="BK332" i="18"/>
  <c r="BO332" i="18" s="1"/>
  <c r="BJ345" i="18"/>
  <c r="BF344" i="18"/>
  <c r="BF351" i="18"/>
  <c r="BK350" i="18"/>
  <c r="BO350" i="18" s="1"/>
  <c r="BK347" i="18"/>
  <c r="BO347" i="18" s="1"/>
  <c r="BJ347" i="18"/>
  <c r="BG346" i="18"/>
  <c r="BN346" i="18" s="1"/>
  <c r="BF338" i="18"/>
  <c r="BG351" i="18"/>
  <c r="BN351" i="18" s="1"/>
  <c r="BG330" i="18"/>
  <c r="BN330" i="18" s="1"/>
  <c r="BF330" i="18"/>
  <c r="BG331" i="18"/>
  <c r="BN331" i="18" s="1"/>
  <c r="BG332" i="18"/>
  <c r="BN332" i="18" s="1"/>
  <c r="BF332" i="18"/>
  <c r="BG333" i="18"/>
  <c r="BN333" i="18" s="1"/>
  <c r="BG334" i="18"/>
  <c r="BN334" i="18" s="1"/>
  <c r="BF334" i="18"/>
  <c r="BF335" i="18"/>
  <c r="BG335" i="18"/>
  <c r="BN335" i="18" s="1"/>
  <c r="BG336" i="18"/>
  <c r="BN336" i="18" s="1"/>
  <c r="BF337" i="18"/>
  <c r="BG338" i="18"/>
  <c r="BN338" i="18" s="1"/>
  <c r="BG339" i="18"/>
  <c r="BN339" i="18" s="1"/>
  <c r="BF339" i="18"/>
  <c r="BF340" i="18"/>
  <c r="BG340" i="18"/>
  <c r="BN340" i="18" s="1"/>
  <c r="BF341" i="18"/>
  <c r="BF342" i="18"/>
  <c r="BG343" i="18"/>
  <c r="BN343" i="18" s="1"/>
  <c r="BK345" i="18"/>
  <c r="BO345" i="18" s="1"/>
  <c r="BJ350" i="18"/>
  <c r="Y373" i="18"/>
  <c r="Z373" i="18" s="1"/>
  <c r="AA373" i="18" s="1"/>
  <c r="AD370" i="18"/>
  <c r="AE370" i="18" s="1"/>
  <c r="AF370" i="18" s="1"/>
  <c r="H429" i="31"/>
  <c r="B429" i="31"/>
  <c r="C429" i="31" s="1"/>
  <c r="A430" i="31"/>
  <c r="G428" i="33"/>
  <c r="F428" i="33"/>
  <c r="E428" i="33"/>
  <c r="D428" i="33"/>
  <c r="G431" i="32"/>
  <c r="F431" i="32"/>
  <c r="E431" i="32"/>
  <c r="D431" i="32"/>
  <c r="H429" i="33"/>
  <c r="B429" i="33"/>
  <c r="C429" i="33" s="1"/>
  <c r="A430" i="33"/>
  <c r="F428" i="31"/>
  <c r="E428" i="31"/>
  <c r="D428" i="31"/>
  <c r="G428" i="31"/>
  <c r="A433" i="32"/>
  <c r="H432" i="32"/>
  <c r="B432" i="32"/>
  <c r="C432" i="32" s="1"/>
  <c r="W375" i="18"/>
  <c r="X375" i="18" s="1"/>
  <c r="AH367" i="18"/>
  <c r="AG368" i="18"/>
  <c r="D371" i="7"/>
  <c r="F371" i="7"/>
  <c r="G371" i="7"/>
  <c r="E371" i="7"/>
  <c r="H369" i="19"/>
  <c r="G371" i="16"/>
  <c r="F371" i="16"/>
  <c r="A373" i="14"/>
  <c r="B372" i="14"/>
  <c r="C372" i="14" s="1"/>
  <c r="H370" i="15"/>
  <c r="F372" i="27"/>
  <c r="G372" i="27"/>
  <c r="A374" i="27"/>
  <c r="B373" i="27"/>
  <c r="C373" i="27" s="1"/>
  <c r="A373" i="16"/>
  <c r="B372" i="16"/>
  <c r="C372" i="16" s="1"/>
  <c r="E370" i="19"/>
  <c r="G370" i="19"/>
  <c r="F370" i="19"/>
  <c r="D370" i="19"/>
  <c r="F371" i="14"/>
  <c r="G371" i="14"/>
  <c r="B372" i="7"/>
  <c r="C372" i="7" s="1"/>
  <c r="A373" i="7"/>
  <c r="H373" i="7" s="1"/>
  <c r="B373" i="28"/>
  <c r="C373" i="28" s="1"/>
  <c r="A374" i="28"/>
  <c r="A372" i="19"/>
  <c r="B371" i="19"/>
  <c r="C371" i="19" s="1"/>
  <c r="D371" i="15"/>
  <c r="G371" i="15"/>
  <c r="F371" i="15"/>
  <c r="E371" i="15"/>
  <c r="A372" i="26"/>
  <c r="B371" i="26"/>
  <c r="C371" i="26" s="1"/>
  <c r="A373" i="24"/>
  <c r="B372" i="24"/>
  <c r="C372" i="24" s="1"/>
  <c r="A373" i="29"/>
  <c r="B372" i="29"/>
  <c r="C372" i="29" s="1"/>
  <c r="G372" i="28"/>
  <c r="F372" i="28"/>
  <c r="A373" i="15"/>
  <c r="B372" i="15"/>
  <c r="C372" i="15" s="1"/>
  <c r="F370" i="26"/>
  <c r="G370" i="26"/>
  <c r="G371" i="24"/>
  <c r="F371" i="24"/>
  <c r="G371" i="29"/>
  <c r="F371" i="29"/>
  <c r="AK372" i="18"/>
  <c r="AJ373" i="18"/>
  <c r="BM373" i="18" s="1"/>
  <c r="R376" i="18"/>
  <c r="U375" i="18"/>
  <c r="S375" i="18"/>
  <c r="T375" i="18" s="1"/>
  <c r="A377" i="18"/>
  <c r="B376" i="18"/>
  <c r="C376" i="18"/>
  <c r="BQ89" i="18" l="1"/>
  <c r="BQ94" i="18"/>
  <c r="BQ91" i="18"/>
  <c r="BQ88" i="18"/>
  <c r="BQ90" i="18"/>
  <c r="BQ92" i="18"/>
  <c r="BQ93" i="18"/>
  <c r="AB373" i="18"/>
  <c r="BQ336" i="18"/>
  <c r="BQ332" i="18"/>
  <c r="BQ338" i="18"/>
  <c r="BQ356" i="18"/>
  <c r="BQ331" i="18"/>
  <c r="BQ340" i="18"/>
  <c r="BQ348" i="18"/>
  <c r="BQ344" i="18"/>
  <c r="BQ335" i="18"/>
  <c r="BQ330" i="18"/>
  <c r="BQ354" i="18"/>
  <c r="BQ334" i="18"/>
  <c r="BQ352" i="18"/>
  <c r="BQ339" i="18"/>
  <c r="BQ346" i="18"/>
  <c r="BQ341" i="18"/>
  <c r="BQ343" i="18"/>
  <c r="BQ337" i="18"/>
  <c r="BQ345" i="18"/>
  <c r="BQ347" i="18"/>
  <c r="BK357" i="18"/>
  <c r="BO357" i="18" s="1"/>
  <c r="BQ357" i="18" s="1"/>
  <c r="BQ355" i="18"/>
  <c r="AC371" i="18"/>
  <c r="AD371" i="18" s="1"/>
  <c r="AE371" i="18" s="1"/>
  <c r="AF371" i="18" s="1"/>
  <c r="BQ351" i="18"/>
  <c r="BJ357" i="18"/>
  <c r="BQ349" i="18"/>
  <c r="BQ342" i="18"/>
  <c r="Y374" i="18"/>
  <c r="Z374" i="18" s="1"/>
  <c r="AA374" i="18" s="1"/>
  <c r="BQ353" i="18"/>
  <c r="BQ333" i="18"/>
  <c r="BQ350" i="18"/>
  <c r="BF357" i="18"/>
  <c r="G432" i="32"/>
  <c r="F432" i="32"/>
  <c r="E432" i="32"/>
  <c r="D432" i="32"/>
  <c r="A431" i="33"/>
  <c r="H430" i="33"/>
  <c r="B430" i="33"/>
  <c r="C430" i="33" s="1"/>
  <c r="A434" i="32"/>
  <c r="H433" i="32"/>
  <c r="B433" i="32"/>
  <c r="C433" i="32" s="1"/>
  <c r="A431" i="31"/>
  <c r="H430" i="31"/>
  <c r="B430" i="31"/>
  <c r="C430" i="31" s="1"/>
  <c r="G429" i="33"/>
  <c r="F429" i="33"/>
  <c r="E429" i="33"/>
  <c r="D429" i="33"/>
  <c r="F429" i="31"/>
  <c r="E429" i="31"/>
  <c r="D429" i="31"/>
  <c r="G429" i="31"/>
  <c r="W376" i="18"/>
  <c r="X376" i="18" s="1"/>
  <c r="AH368" i="18"/>
  <c r="AG369" i="18"/>
  <c r="F372" i="7"/>
  <c r="D372" i="7"/>
  <c r="E372" i="7"/>
  <c r="G372" i="7"/>
  <c r="G372" i="24"/>
  <c r="F372" i="24"/>
  <c r="G371" i="26"/>
  <c r="F371" i="26"/>
  <c r="F372" i="14"/>
  <c r="G372" i="14"/>
  <c r="B373" i="24"/>
  <c r="C373" i="24" s="1"/>
  <c r="A374" i="24"/>
  <c r="A373" i="26"/>
  <c r="B372" i="26"/>
  <c r="C372" i="26" s="1"/>
  <c r="F373" i="27"/>
  <c r="G373" i="27"/>
  <c r="B373" i="14"/>
  <c r="C373" i="14" s="1"/>
  <c r="A374" i="14"/>
  <c r="E371" i="19"/>
  <c r="G371" i="19"/>
  <c r="D371" i="19"/>
  <c r="F371" i="19"/>
  <c r="B374" i="28"/>
  <c r="C374" i="28" s="1"/>
  <c r="A375" i="28"/>
  <c r="H370" i="19"/>
  <c r="B374" i="27"/>
  <c r="C374" i="27" s="1"/>
  <c r="A375" i="27"/>
  <c r="F372" i="15"/>
  <c r="G372" i="15"/>
  <c r="D372" i="15"/>
  <c r="E372" i="15"/>
  <c r="H371" i="15"/>
  <c r="B372" i="19"/>
  <c r="C372" i="19" s="1"/>
  <c r="A373" i="19"/>
  <c r="G373" i="28"/>
  <c r="F373" i="28"/>
  <c r="A374" i="16"/>
  <c r="B373" i="16"/>
  <c r="C373" i="16" s="1"/>
  <c r="A374" i="15"/>
  <c r="B373" i="15"/>
  <c r="C373" i="15" s="1"/>
  <c r="G372" i="29"/>
  <c r="F372" i="29"/>
  <c r="B373" i="7"/>
  <c r="C373" i="7" s="1"/>
  <c r="A374" i="7"/>
  <c r="H374" i="7" s="1"/>
  <c r="A374" i="29"/>
  <c r="B373" i="29"/>
  <c r="C373" i="29" s="1"/>
  <c r="F372" i="16"/>
  <c r="G372" i="16"/>
  <c r="AK373" i="18"/>
  <c r="AJ374" i="18"/>
  <c r="BM374" i="18" s="1"/>
  <c r="A378" i="18"/>
  <c r="B377" i="18"/>
  <c r="C377" i="18"/>
  <c r="S376" i="18"/>
  <c r="T376" i="18" s="1"/>
  <c r="U376" i="18"/>
  <c r="R377" i="18"/>
  <c r="AB374" i="18" l="1"/>
  <c r="Y375" i="18"/>
  <c r="Z375" i="18" s="1"/>
  <c r="AA375" i="18" s="1"/>
  <c r="AC372" i="18"/>
  <c r="AD372" i="18" s="1"/>
  <c r="AE372" i="18" s="1"/>
  <c r="AF372" i="18" s="1"/>
  <c r="W377" i="18"/>
  <c r="X377" i="18" s="1"/>
  <c r="F430" i="31"/>
  <c r="E430" i="31"/>
  <c r="D430" i="31"/>
  <c r="G430" i="31"/>
  <c r="A435" i="32"/>
  <c r="H434" i="32"/>
  <c r="B434" i="32"/>
  <c r="C434" i="32" s="1"/>
  <c r="A432" i="31"/>
  <c r="H431" i="31"/>
  <c r="B431" i="31"/>
  <c r="C431" i="31" s="1"/>
  <c r="G433" i="32"/>
  <c r="F433" i="32"/>
  <c r="E433" i="32"/>
  <c r="D433" i="32"/>
  <c r="G430" i="33"/>
  <c r="F430" i="33"/>
  <c r="E430" i="33"/>
  <c r="D430" i="33"/>
  <c r="B431" i="33"/>
  <c r="C431" i="33" s="1"/>
  <c r="A432" i="33"/>
  <c r="H431" i="33"/>
  <c r="AH369" i="18"/>
  <c r="AG370" i="18"/>
  <c r="AH370" i="18" s="1"/>
  <c r="E373" i="7"/>
  <c r="D373" i="7"/>
  <c r="F373" i="7"/>
  <c r="G373" i="7"/>
  <c r="A375" i="15"/>
  <c r="B374" i="15"/>
  <c r="C374" i="15" s="1"/>
  <c r="E372" i="19"/>
  <c r="F372" i="19"/>
  <c r="D372" i="19"/>
  <c r="G372" i="19"/>
  <c r="G374" i="28"/>
  <c r="F374" i="28"/>
  <c r="H371" i="19"/>
  <c r="G372" i="26"/>
  <c r="F372" i="26"/>
  <c r="F373" i="15"/>
  <c r="G373" i="15"/>
  <c r="E373" i="15"/>
  <c r="D373" i="15"/>
  <c r="B373" i="26"/>
  <c r="C373" i="26" s="1"/>
  <c r="A374" i="26"/>
  <c r="A375" i="7"/>
  <c r="H375" i="7" s="1"/>
  <c r="B374" i="7"/>
  <c r="C374" i="7" s="1"/>
  <c r="H372" i="15"/>
  <c r="G374" i="27"/>
  <c r="F374" i="27"/>
  <c r="A375" i="14"/>
  <c r="B374" i="14"/>
  <c r="C374" i="14" s="1"/>
  <c r="A375" i="24"/>
  <c r="B374" i="24"/>
  <c r="C374" i="24" s="1"/>
  <c r="A375" i="29"/>
  <c r="B374" i="29"/>
  <c r="C374" i="29" s="1"/>
  <c r="A376" i="27"/>
  <c r="B375" i="27"/>
  <c r="C375" i="27" s="1"/>
  <c r="G373" i="16"/>
  <c r="F373" i="16"/>
  <c r="F373" i="14"/>
  <c r="G373" i="14"/>
  <c r="G373" i="24"/>
  <c r="F373" i="24"/>
  <c r="G373" i="29"/>
  <c r="F373" i="29"/>
  <c r="B374" i="16"/>
  <c r="C374" i="16" s="1"/>
  <c r="A375" i="16"/>
  <c r="A374" i="19"/>
  <c r="B373" i="19"/>
  <c r="C373" i="19" s="1"/>
  <c r="B375" i="28"/>
  <c r="C375" i="28" s="1"/>
  <c r="A376" i="28"/>
  <c r="R378" i="18"/>
  <c r="S377" i="18"/>
  <c r="T377" i="18" s="1"/>
  <c r="U377" i="18"/>
  <c r="AK374" i="18"/>
  <c r="AJ375" i="18"/>
  <c r="BM375" i="18" s="1"/>
  <c r="B378" i="18"/>
  <c r="A379" i="18"/>
  <c r="C378" i="18"/>
  <c r="W378" i="18" l="1"/>
  <c r="AC373" i="18"/>
  <c r="AD373" i="18" s="1"/>
  <c r="AB375" i="18"/>
  <c r="Y376" i="18"/>
  <c r="Z376" i="18" s="1"/>
  <c r="AA376" i="18" s="1"/>
  <c r="G434" i="32"/>
  <c r="F434" i="32"/>
  <c r="D434" i="32"/>
  <c r="E434" i="32"/>
  <c r="A433" i="33"/>
  <c r="H432" i="33"/>
  <c r="B432" i="33"/>
  <c r="C432" i="33" s="1"/>
  <c r="G431" i="33"/>
  <c r="F431" i="33"/>
  <c r="E431" i="33"/>
  <c r="D431" i="33"/>
  <c r="A433" i="31"/>
  <c r="H432" i="31"/>
  <c r="B432" i="31"/>
  <c r="C432" i="31" s="1"/>
  <c r="A436" i="32"/>
  <c r="H435" i="32"/>
  <c r="B435" i="32"/>
  <c r="C435" i="32" s="1"/>
  <c r="F431" i="31"/>
  <c r="E431" i="31"/>
  <c r="D431" i="31"/>
  <c r="G431" i="31"/>
  <c r="AG371" i="18"/>
  <c r="AH371" i="18" s="1"/>
  <c r="D374" i="7"/>
  <c r="F374" i="7"/>
  <c r="E374" i="7"/>
  <c r="G374" i="7"/>
  <c r="F374" i="24"/>
  <c r="G374" i="24"/>
  <c r="B376" i="28"/>
  <c r="C376" i="28" s="1"/>
  <c r="A377" i="28"/>
  <c r="B375" i="24"/>
  <c r="C375" i="24" s="1"/>
  <c r="A376" i="24"/>
  <c r="H373" i="15"/>
  <c r="H372" i="19"/>
  <c r="G375" i="28"/>
  <c r="F375" i="28"/>
  <c r="G375" i="27"/>
  <c r="F375" i="27"/>
  <c r="F374" i="14"/>
  <c r="G374" i="14"/>
  <c r="A376" i="7"/>
  <c r="H376" i="7" s="1"/>
  <c r="B375" i="7"/>
  <c r="C375" i="7" s="1"/>
  <c r="G373" i="19"/>
  <c r="D373" i="19"/>
  <c r="F373" i="19"/>
  <c r="E373" i="19"/>
  <c r="B376" i="27"/>
  <c r="C376" i="27" s="1"/>
  <c r="A377" i="27"/>
  <c r="B375" i="14"/>
  <c r="C375" i="14" s="1"/>
  <c r="A376" i="14"/>
  <c r="A376" i="16"/>
  <c r="B375" i="16"/>
  <c r="C375" i="16" s="1"/>
  <c r="G374" i="29"/>
  <c r="F374" i="29"/>
  <c r="G373" i="26"/>
  <c r="F373" i="26"/>
  <c r="E374" i="15"/>
  <c r="D374" i="15"/>
  <c r="F374" i="15"/>
  <c r="G374" i="15"/>
  <c r="B374" i="19"/>
  <c r="C374" i="19" s="1"/>
  <c r="A375" i="19"/>
  <c r="B374" i="26"/>
  <c r="C374" i="26" s="1"/>
  <c r="A375" i="26"/>
  <c r="F374" i="16"/>
  <c r="G374" i="16"/>
  <c r="A376" i="29"/>
  <c r="B375" i="29"/>
  <c r="C375" i="29" s="1"/>
  <c r="B375" i="15"/>
  <c r="C375" i="15" s="1"/>
  <c r="A376" i="15"/>
  <c r="AJ376" i="18"/>
  <c r="BM376" i="18" s="1"/>
  <c r="AK375" i="18"/>
  <c r="U378" i="18"/>
  <c r="R379" i="18"/>
  <c r="S378" i="18"/>
  <c r="T378" i="18" s="1"/>
  <c r="B379" i="18"/>
  <c r="A380" i="18"/>
  <c r="C379" i="18"/>
  <c r="X378" i="18"/>
  <c r="W379" i="18" l="1"/>
  <c r="AC374" i="18"/>
  <c r="AC375" i="18" s="1"/>
  <c r="Y377" i="18"/>
  <c r="Z377" i="18" s="1"/>
  <c r="AA377" i="18" s="1"/>
  <c r="AB376" i="18"/>
  <c r="F432" i="31"/>
  <c r="E432" i="31"/>
  <c r="D432" i="31"/>
  <c r="G432" i="31"/>
  <c r="H433" i="31"/>
  <c r="B433" i="31"/>
  <c r="C433" i="31" s="1"/>
  <c r="A434" i="31"/>
  <c r="A437" i="32"/>
  <c r="H436" i="32"/>
  <c r="B436" i="32"/>
  <c r="C436" i="32" s="1"/>
  <c r="G432" i="33"/>
  <c r="F432" i="33"/>
  <c r="E432" i="33"/>
  <c r="D432" i="33"/>
  <c r="A434" i="33"/>
  <c r="H433" i="33"/>
  <c r="B433" i="33"/>
  <c r="C433" i="33" s="1"/>
  <c r="G435" i="32"/>
  <c r="F435" i="32"/>
  <c r="E435" i="32"/>
  <c r="D435" i="32"/>
  <c r="AE373" i="18"/>
  <c r="AF373" i="18" s="1"/>
  <c r="AG372" i="18"/>
  <c r="AH372" i="18" s="1"/>
  <c r="D375" i="7"/>
  <c r="E375" i="7"/>
  <c r="F375" i="7"/>
  <c r="G375" i="7"/>
  <c r="A377" i="16"/>
  <c r="B376" i="16"/>
  <c r="C376" i="16" s="1"/>
  <c r="A377" i="15"/>
  <c r="B376" i="15"/>
  <c r="C376" i="15" s="1"/>
  <c r="F374" i="19"/>
  <c r="E374" i="19"/>
  <c r="G374" i="19"/>
  <c r="D374" i="19"/>
  <c r="G376" i="27"/>
  <c r="F376" i="27"/>
  <c r="B375" i="26"/>
  <c r="C375" i="26" s="1"/>
  <c r="A376" i="26"/>
  <c r="G376" i="28"/>
  <c r="F376" i="28"/>
  <c r="F374" i="26"/>
  <c r="G374" i="26"/>
  <c r="A377" i="14"/>
  <c r="B376" i="14"/>
  <c r="C376" i="14" s="1"/>
  <c r="F375" i="14"/>
  <c r="G375" i="14"/>
  <c r="A376" i="19"/>
  <c r="B375" i="19"/>
  <c r="C375" i="19" s="1"/>
  <c r="A378" i="27"/>
  <c r="B377" i="27"/>
  <c r="C377" i="27" s="1"/>
  <c r="B376" i="7"/>
  <c r="C376" i="7" s="1"/>
  <c r="A377" i="7"/>
  <c r="H377" i="7" s="1"/>
  <c r="E375" i="15"/>
  <c r="F375" i="15"/>
  <c r="D375" i="15"/>
  <c r="G375" i="15"/>
  <c r="A377" i="24"/>
  <c r="B376" i="24"/>
  <c r="C376" i="24" s="1"/>
  <c r="F375" i="29"/>
  <c r="G375" i="29"/>
  <c r="H373" i="19"/>
  <c r="F375" i="24"/>
  <c r="G375" i="24"/>
  <c r="B376" i="29"/>
  <c r="C376" i="29" s="1"/>
  <c r="A377" i="29"/>
  <c r="H374" i="15"/>
  <c r="G375" i="16"/>
  <c r="F375" i="16"/>
  <c r="B377" i="28"/>
  <c r="C377" i="28" s="1"/>
  <c r="A378" i="28"/>
  <c r="R380" i="18"/>
  <c r="W380" i="18" s="1"/>
  <c r="U379" i="18"/>
  <c r="S379" i="18"/>
  <c r="T379" i="18" s="1"/>
  <c r="A381" i="18"/>
  <c r="B380" i="18"/>
  <c r="C380" i="18"/>
  <c r="AJ377" i="18"/>
  <c r="BM377" i="18" s="1"/>
  <c r="AK376" i="18"/>
  <c r="X379" i="18"/>
  <c r="AC376" i="18" l="1"/>
  <c r="AD374" i="18"/>
  <c r="AE374" i="18" s="1"/>
  <c r="AF374" i="18" s="1"/>
  <c r="Y378" i="18"/>
  <c r="Z378" i="18" s="1"/>
  <c r="AA378" i="18" s="1"/>
  <c r="AB377" i="18"/>
  <c r="AC377" i="18" s="1"/>
  <c r="F433" i="31"/>
  <c r="E433" i="31"/>
  <c r="D433" i="31"/>
  <c r="G433" i="31"/>
  <c r="A438" i="32"/>
  <c r="H437" i="32"/>
  <c r="B437" i="32"/>
  <c r="C437" i="32" s="1"/>
  <c r="B434" i="33"/>
  <c r="C434" i="33" s="1"/>
  <c r="A435" i="33"/>
  <c r="H434" i="33"/>
  <c r="G436" i="32"/>
  <c r="F436" i="32"/>
  <c r="E436" i="32"/>
  <c r="D436" i="32"/>
  <c r="A435" i="31"/>
  <c r="H434" i="31"/>
  <c r="B434" i="31"/>
  <c r="C434" i="31" s="1"/>
  <c r="G433" i="33"/>
  <c r="F433" i="33"/>
  <c r="E433" i="33"/>
  <c r="D433" i="33"/>
  <c r="AG373" i="18"/>
  <c r="F376" i="7"/>
  <c r="E376" i="7"/>
  <c r="D376" i="7"/>
  <c r="G376" i="7"/>
  <c r="G376" i="24"/>
  <c r="F376" i="24"/>
  <c r="G377" i="27"/>
  <c r="F377" i="27"/>
  <c r="A378" i="29"/>
  <c r="B377" i="29"/>
  <c r="C377" i="29" s="1"/>
  <c r="A379" i="27"/>
  <c r="B378" i="27"/>
  <c r="C378" i="27" s="1"/>
  <c r="B376" i="26"/>
  <c r="C376" i="26" s="1"/>
  <c r="A377" i="26"/>
  <c r="G376" i="29"/>
  <c r="F376" i="29"/>
  <c r="D375" i="19"/>
  <c r="G375" i="19"/>
  <c r="F375" i="19"/>
  <c r="E375" i="19"/>
  <c r="G375" i="26"/>
  <c r="F375" i="26"/>
  <c r="A378" i="15"/>
  <c r="B377" i="15"/>
  <c r="C377" i="15" s="1"/>
  <c r="H375" i="15"/>
  <c r="B376" i="19"/>
  <c r="C376" i="19" s="1"/>
  <c r="A377" i="19"/>
  <c r="F376" i="14"/>
  <c r="G376" i="14"/>
  <c r="H374" i="19"/>
  <c r="G376" i="15"/>
  <c r="F376" i="15"/>
  <c r="E376" i="15"/>
  <c r="D376" i="15"/>
  <c r="B378" i="28"/>
  <c r="C378" i="28" s="1"/>
  <c r="A379" i="28"/>
  <c r="B377" i="14"/>
  <c r="C377" i="14" s="1"/>
  <c r="A378" i="14"/>
  <c r="G377" i="28"/>
  <c r="F377" i="28"/>
  <c r="G376" i="16"/>
  <c r="F376" i="16"/>
  <c r="B377" i="24"/>
  <c r="C377" i="24" s="1"/>
  <c r="A378" i="24"/>
  <c r="B377" i="7"/>
  <c r="C377" i="7" s="1"/>
  <c r="A378" i="7"/>
  <c r="H378" i="7" s="1"/>
  <c r="A378" i="16"/>
  <c r="B377" i="16"/>
  <c r="C377" i="16" s="1"/>
  <c r="S380" i="18"/>
  <c r="T380" i="18" s="1"/>
  <c r="R381" i="18"/>
  <c r="U380" i="18"/>
  <c r="A382" i="18"/>
  <c r="B381" i="18"/>
  <c r="C381" i="18"/>
  <c r="AK377" i="18"/>
  <c r="AJ378" i="18"/>
  <c r="BM378" i="18" s="1"/>
  <c r="X380" i="18"/>
  <c r="W381" i="18"/>
  <c r="AD375" i="18" l="1"/>
  <c r="AE375" i="18" s="1"/>
  <c r="AF375" i="18" s="1"/>
  <c r="Y379" i="18"/>
  <c r="Z379" i="18" s="1"/>
  <c r="AB378" i="18"/>
  <c r="AC378" i="18" s="1"/>
  <c r="A439" i="32"/>
  <c r="H438" i="32"/>
  <c r="B438" i="32"/>
  <c r="C438" i="32" s="1"/>
  <c r="G437" i="32"/>
  <c r="F437" i="32"/>
  <c r="E437" i="32"/>
  <c r="D437" i="32"/>
  <c r="G434" i="33"/>
  <c r="F434" i="33"/>
  <c r="E434" i="33"/>
  <c r="D434" i="33"/>
  <c r="A436" i="31"/>
  <c r="B435" i="31"/>
  <c r="C435" i="31" s="1"/>
  <c r="H435" i="31"/>
  <c r="F434" i="31"/>
  <c r="E434" i="31"/>
  <c r="D434" i="31"/>
  <c r="G434" i="31"/>
  <c r="A436" i="33"/>
  <c r="H435" i="33"/>
  <c r="B435" i="33"/>
  <c r="C435" i="33" s="1"/>
  <c r="AG374" i="18"/>
  <c r="AH373" i="18"/>
  <c r="H376" i="15"/>
  <c r="G377" i="7"/>
  <c r="E377" i="7"/>
  <c r="F377" i="7"/>
  <c r="D377" i="7"/>
  <c r="H375" i="19"/>
  <c r="A379" i="14"/>
  <c r="B378" i="14"/>
  <c r="C378" i="14" s="1"/>
  <c r="G377" i="29"/>
  <c r="F377" i="29"/>
  <c r="B378" i="29"/>
  <c r="C378" i="29" s="1"/>
  <c r="A379" i="29"/>
  <c r="B378" i="24"/>
  <c r="C378" i="24" s="1"/>
  <c r="A379" i="24"/>
  <c r="A379" i="15"/>
  <c r="B378" i="15"/>
  <c r="G377" i="14"/>
  <c r="F377" i="14"/>
  <c r="F377" i="15"/>
  <c r="G377" i="15"/>
  <c r="D377" i="15"/>
  <c r="E377" i="15"/>
  <c r="F377" i="24"/>
  <c r="G377" i="24"/>
  <c r="B379" i="28"/>
  <c r="C379" i="28" s="1"/>
  <c r="A380" i="28"/>
  <c r="E376" i="19"/>
  <c r="G376" i="19"/>
  <c r="F376" i="19"/>
  <c r="D376" i="19"/>
  <c r="A380" i="27"/>
  <c r="B379" i="27"/>
  <c r="C379" i="27" s="1"/>
  <c r="B378" i="7"/>
  <c r="C378" i="7" s="1"/>
  <c r="A379" i="7"/>
  <c r="H379" i="7" s="1"/>
  <c r="G376" i="26"/>
  <c r="F376" i="26"/>
  <c r="G378" i="28"/>
  <c r="F378" i="28"/>
  <c r="B377" i="26"/>
  <c r="C377" i="26" s="1"/>
  <c r="A378" i="26"/>
  <c r="G377" i="16"/>
  <c r="F377" i="16"/>
  <c r="B378" i="16"/>
  <c r="C378" i="16" s="1"/>
  <c r="A379" i="16"/>
  <c r="A378" i="19"/>
  <c r="B377" i="19"/>
  <c r="C377" i="19" s="1"/>
  <c r="G378" i="27"/>
  <c r="F378" i="27"/>
  <c r="R382" i="18"/>
  <c r="U381" i="18"/>
  <c r="S381" i="18"/>
  <c r="T381" i="18" s="1"/>
  <c r="AJ379" i="18"/>
  <c r="BM379" i="18" s="1"/>
  <c r="AK378" i="18"/>
  <c r="B382" i="18"/>
  <c r="A383" i="18"/>
  <c r="C382" i="18"/>
  <c r="W382" i="18"/>
  <c r="X381" i="18"/>
  <c r="AH374" i="18" l="1"/>
  <c r="AD376" i="18"/>
  <c r="AE376" i="18" s="1"/>
  <c r="AF376" i="18" s="1"/>
  <c r="AG376" i="18" s="1"/>
  <c r="Y380" i="18"/>
  <c r="Z380" i="18" s="1"/>
  <c r="AA380" i="18" s="1"/>
  <c r="AA379" i="18"/>
  <c r="AB379" i="18" s="1"/>
  <c r="AC379" i="18" s="1"/>
  <c r="AG375" i="18"/>
  <c r="AH375" i="18" s="1"/>
  <c r="A437" i="31"/>
  <c r="H436" i="31"/>
  <c r="B436" i="31"/>
  <c r="C436" i="31" s="1"/>
  <c r="G435" i="33"/>
  <c r="F435" i="33"/>
  <c r="E435" i="33"/>
  <c r="D435" i="33"/>
  <c r="B436" i="33"/>
  <c r="C436" i="33" s="1"/>
  <c r="A437" i="33"/>
  <c r="H436" i="33"/>
  <c r="G438" i="32"/>
  <c r="F438" i="32"/>
  <c r="D438" i="32"/>
  <c r="E438" i="32"/>
  <c r="F435" i="31"/>
  <c r="E435" i="31"/>
  <c r="D435" i="31"/>
  <c r="G435" i="31"/>
  <c r="A440" i="32"/>
  <c r="H439" i="32"/>
  <c r="B439" i="32"/>
  <c r="C439" i="32" s="1"/>
  <c r="D378" i="7"/>
  <c r="E378" i="7"/>
  <c r="F378" i="7"/>
  <c r="G378" i="7"/>
  <c r="D364" i="18"/>
  <c r="D366" i="18"/>
  <c r="D367" i="18"/>
  <c r="D368" i="18"/>
  <c r="D365" i="18"/>
  <c r="D369" i="18"/>
  <c r="H376" i="19"/>
  <c r="G379" i="28"/>
  <c r="F379" i="28"/>
  <c r="G379" i="27"/>
  <c r="F379" i="27"/>
  <c r="C378" i="15"/>
  <c r="E370" i="18"/>
  <c r="E366" i="18"/>
  <c r="E369" i="18"/>
  <c r="E364" i="18"/>
  <c r="E365" i="18"/>
  <c r="E368" i="18"/>
  <c r="E367" i="18"/>
  <c r="E371" i="18"/>
  <c r="E372" i="18"/>
  <c r="E373" i="18"/>
  <c r="B378" i="26"/>
  <c r="C378" i="26" s="1"/>
  <c r="A379" i="26"/>
  <c r="B380" i="27"/>
  <c r="C380" i="27" s="1"/>
  <c r="A381" i="27"/>
  <c r="A380" i="15"/>
  <c r="B379" i="15"/>
  <c r="C379" i="15" s="1"/>
  <c r="D370" i="18"/>
  <c r="D371" i="18"/>
  <c r="D372" i="18"/>
  <c r="D373" i="18"/>
  <c r="D374" i="18"/>
  <c r="D375" i="18"/>
  <c r="F377" i="19"/>
  <c r="G377" i="19"/>
  <c r="E377" i="19"/>
  <c r="D377" i="19"/>
  <c r="F377" i="26"/>
  <c r="G377" i="26"/>
  <c r="A380" i="24"/>
  <c r="B379" i="24"/>
  <c r="C379" i="24" s="1"/>
  <c r="G378" i="16"/>
  <c r="F378" i="16"/>
  <c r="A380" i="7"/>
  <c r="H380" i="7" s="1"/>
  <c r="B379" i="7"/>
  <c r="C379" i="7" s="1"/>
  <c r="H377" i="15"/>
  <c r="E374" i="18" s="1"/>
  <c r="F378" i="29"/>
  <c r="G378" i="29"/>
  <c r="A380" i="14"/>
  <c r="B379" i="14"/>
  <c r="C379" i="14" s="1"/>
  <c r="A379" i="19"/>
  <c r="B378" i="19"/>
  <c r="G378" i="24"/>
  <c r="F378" i="24"/>
  <c r="A380" i="16"/>
  <c r="B379" i="16"/>
  <c r="C379" i="16" s="1"/>
  <c r="B379" i="29"/>
  <c r="C379" i="29" s="1"/>
  <c r="A380" i="29"/>
  <c r="F378" i="14"/>
  <c r="G378" i="14"/>
  <c r="A381" i="28"/>
  <c r="B380" i="28"/>
  <c r="C380" i="28" s="1"/>
  <c r="R383" i="18"/>
  <c r="W383" i="18" s="1"/>
  <c r="U382" i="18"/>
  <c r="S382" i="18"/>
  <c r="T382" i="18" s="1"/>
  <c r="B383" i="18"/>
  <c r="A384" i="18"/>
  <c r="C383" i="18"/>
  <c r="AJ380" i="18"/>
  <c r="BM380" i="18" s="1"/>
  <c r="AK379" i="18"/>
  <c r="X382" i="18"/>
  <c r="AO95" i="18" l="1"/>
  <c r="AN93" i="18"/>
  <c r="AN94" i="18"/>
  <c r="AO93" i="18"/>
  <c r="AO94" i="18"/>
  <c r="AN95" i="18"/>
  <c r="AL95" i="18"/>
  <c r="AM95" i="18"/>
  <c r="AL94" i="18"/>
  <c r="AM93" i="18"/>
  <c r="AM94" i="18"/>
  <c r="AL93" i="18"/>
  <c r="AL36" i="18"/>
  <c r="AM36" i="18"/>
  <c r="AD377" i="18"/>
  <c r="AE377" i="18" s="1"/>
  <c r="AF377" i="18" s="1"/>
  <c r="Y381" i="18"/>
  <c r="Z381" i="18" s="1"/>
  <c r="AA381" i="18" s="1"/>
  <c r="AB380" i="18"/>
  <c r="AC380" i="18" s="1"/>
  <c r="A441" i="32"/>
  <c r="H440" i="32"/>
  <c r="B440" i="32"/>
  <c r="C440" i="32" s="1"/>
  <c r="F436" i="31"/>
  <c r="E436" i="31"/>
  <c r="D436" i="31"/>
  <c r="G436" i="31"/>
  <c r="G439" i="32"/>
  <c r="F439" i="32"/>
  <c r="E439" i="32"/>
  <c r="D439" i="32"/>
  <c r="G436" i="33"/>
  <c r="F436" i="33"/>
  <c r="E436" i="33"/>
  <c r="D436" i="33"/>
  <c r="H437" i="33"/>
  <c r="B437" i="33"/>
  <c r="C437" i="33" s="1"/>
  <c r="A438" i="33"/>
  <c r="H437" i="31"/>
  <c r="B437" i="31"/>
  <c r="C437" i="31" s="1"/>
  <c r="A438" i="31"/>
  <c r="AH376" i="18"/>
  <c r="D379" i="7"/>
  <c r="E379" i="7"/>
  <c r="F379" i="7"/>
  <c r="G379" i="7"/>
  <c r="AL356" i="18"/>
  <c r="AL355" i="18"/>
  <c r="AL353" i="18"/>
  <c r="AM351" i="18"/>
  <c r="AM355" i="18"/>
  <c r="AL351" i="18"/>
  <c r="AM354" i="18"/>
  <c r="AM353" i="18"/>
  <c r="AL352" i="18"/>
  <c r="AL354" i="18"/>
  <c r="AM352" i="18"/>
  <c r="AM356" i="18"/>
  <c r="B380" i="7"/>
  <c r="C380" i="7" s="1"/>
  <c r="A381" i="7"/>
  <c r="H381" i="7" s="1"/>
  <c r="AL358" i="18"/>
  <c r="AL359" i="18"/>
  <c r="AM358" i="18"/>
  <c r="AL360" i="18"/>
  <c r="AM359" i="18"/>
  <c r="AL362" i="18"/>
  <c r="AM357" i="18"/>
  <c r="AL361" i="18"/>
  <c r="AL357" i="18"/>
  <c r="AM362" i="18"/>
  <c r="G380" i="28"/>
  <c r="F380" i="28"/>
  <c r="E378" i="15"/>
  <c r="D378" i="15"/>
  <c r="G378" i="15"/>
  <c r="F378" i="15"/>
  <c r="A380" i="19"/>
  <c r="B379" i="19"/>
  <c r="C379" i="19" s="1"/>
  <c r="G379" i="16"/>
  <c r="F379" i="16"/>
  <c r="F378" i="26"/>
  <c r="G378" i="26"/>
  <c r="AO360" i="18"/>
  <c r="A381" i="16"/>
  <c r="B380" i="16"/>
  <c r="C380" i="16" s="1"/>
  <c r="B381" i="28"/>
  <c r="C381" i="28" s="1"/>
  <c r="A382" i="28"/>
  <c r="E379" i="15"/>
  <c r="D379" i="15"/>
  <c r="F379" i="15"/>
  <c r="G379" i="15"/>
  <c r="C378" i="19"/>
  <c r="I364" i="18"/>
  <c r="I365" i="18"/>
  <c r="I370" i="18"/>
  <c r="I367" i="18"/>
  <c r="I371" i="18"/>
  <c r="I366" i="18"/>
  <c r="I368" i="18"/>
  <c r="I369" i="18"/>
  <c r="I372" i="18"/>
  <c r="I373" i="18"/>
  <c r="A381" i="15"/>
  <c r="B380" i="15"/>
  <c r="C380" i="15" s="1"/>
  <c r="H377" i="19"/>
  <c r="I374" i="18" s="1"/>
  <c r="AM361" i="18"/>
  <c r="A382" i="27"/>
  <c r="B381" i="27"/>
  <c r="C381" i="27" s="1"/>
  <c r="A381" i="29"/>
  <c r="B380" i="29"/>
  <c r="C380" i="29" s="1"/>
  <c r="F379" i="14"/>
  <c r="G379" i="14"/>
  <c r="F379" i="24"/>
  <c r="G379" i="24"/>
  <c r="AM360" i="18"/>
  <c r="G380" i="27"/>
  <c r="F380" i="27"/>
  <c r="AO359" i="18"/>
  <c r="AN353" i="18"/>
  <c r="AN356" i="18"/>
  <c r="AN355" i="18"/>
  <c r="AN354" i="18"/>
  <c r="AO355" i="18"/>
  <c r="AO357" i="18"/>
  <c r="AO352" i="18"/>
  <c r="AN351" i="18"/>
  <c r="AO356" i="18"/>
  <c r="AN359" i="18"/>
  <c r="AN352" i="18"/>
  <c r="AN357" i="18"/>
  <c r="AN361" i="18"/>
  <c r="AO353" i="18"/>
  <c r="AO358" i="18"/>
  <c r="AO351" i="18"/>
  <c r="AO354" i="18"/>
  <c r="AN360" i="18"/>
  <c r="AN358" i="18"/>
  <c r="AO361" i="18"/>
  <c r="G379" i="29"/>
  <c r="F379" i="29"/>
  <c r="B380" i="14"/>
  <c r="C380" i="14" s="1"/>
  <c r="A381" i="14"/>
  <c r="B380" i="24"/>
  <c r="C380" i="24" s="1"/>
  <c r="A381" i="24"/>
  <c r="B379" i="26"/>
  <c r="C379" i="26" s="1"/>
  <c r="A380" i="26"/>
  <c r="AJ381" i="18"/>
  <c r="BM381" i="18" s="1"/>
  <c r="AK380" i="18"/>
  <c r="B384" i="18"/>
  <c r="A385" i="18"/>
  <c r="C384" i="18"/>
  <c r="S383" i="18"/>
  <c r="T383" i="18" s="1"/>
  <c r="U383" i="18"/>
  <c r="R384" i="18"/>
  <c r="W384" i="18" s="1"/>
  <c r="X383" i="18"/>
  <c r="AW95" i="18" l="1"/>
  <c r="AV93" i="18"/>
  <c r="AW93" i="18"/>
  <c r="AV94" i="18"/>
  <c r="AW94" i="18"/>
  <c r="AV95" i="18"/>
  <c r="AD378" i="18"/>
  <c r="AD379" i="18" s="1"/>
  <c r="Y382" i="18"/>
  <c r="Z382" i="18" s="1"/>
  <c r="AA382" i="18" s="1"/>
  <c r="AB381" i="18"/>
  <c r="AC381" i="18" s="1"/>
  <c r="A439" i="31"/>
  <c r="H438" i="31"/>
  <c r="B438" i="31"/>
  <c r="C438" i="31" s="1"/>
  <c r="F437" i="31"/>
  <c r="E437" i="31"/>
  <c r="D437" i="31"/>
  <c r="G437" i="31"/>
  <c r="G440" i="32"/>
  <c r="F440" i="32"/>
  <c r="E440" i="32"/>
  <c r="D440" i="32"/>
  <c r="A439" i="33"/>
  <c r="H438" i="33"/>
  <c r="B438" i="33"/>
  <c r="C438" i="33" s="1"/>
  <c r="G437" i="33"/>
  <c r="F437" i="33"/>
  <c r="E437" i="33"/>
  <c r="D437" i="33"/>
  <c r="A442" i="32"/>
  <c r="H441" i="32"/>
  <c r="B441" i="32"/>
  <c r="AG377" i="18"/>
  <c r="AH377" i="18" s="1"/>
  <c r="F380" i="7"/>
  <c r="G380" i="7"/>
  <c r="D380" i="7"/>
  <c r="E380" i="7"/>
  <c r="AW360" i="18"/>
  <c r="AW361" i="18"/>
  <c r="AV354" i="18"/>
  <c r="AW356" i="18"/>
  <c r="AW355" i="18"/>
  <c r="AW358" i="18"/>
  <c r="AV356" i="18"/>
  <c r="AV359" i="18"/>
  <c r="AV361" i="18"/>
  <c r="AW359" i="18"/>
  <c r="AW357" i="18"/>
  <c r="AW353" i="18"/>
  <c r="AV357" i="18"/>
  <c r="AV351" i="18"/>
  <c r="AW354" i="18"/>
  <c r="AV352" i="18"/>
  <c r="AV355" i="18"/>
  <c r="AV360" i="18"/>
  <c r="AW351" i="18"/>
  <c r="AV358" i="18"/>
  <c r="AV353" i="18"/>
  <c r="AW352" i="18"/>
  <c r="B380" i="19"/>
  <c r="C380" i="19" s="1"/>
  <c r="A381" i="19"/>
  <c r="G380" i="24"/>
  <c r="F380" i="24"/>
  <c r="B381" i="29"/>
  <c r="C381" i="29" s="1"/>
  <c r="A382" i="29"/>
  <c r="H378" i="15"/>
  <c r="E375" i="18" s="1"/>
  <c r="G381" i="28"/>
  <c r="F381" i="28"/>
  <c r="E378" i="19"/>
  <c r="D378" i="19"/>
  <c r="G378" i="19"/>
  <c r="F378" i="19"/>
  <c r="A382" i="14"/>
  <c r="B381" i="14"/>
  <c r="C381" i="14" s="1"/>
  <c r="G379" i="26"/>
  <c r="F379" i="26"/>
  <c r="E379" i="19"/>
  <c r="G379" i="19"/>
  <c r="D379" i="19"/>
  <c r="F379" i="19"/>
  <c r="B381" i="24"/>
  <c r="C381" i="24" s="1"/>
  <c r="A382" i="24"/>
  <c r="G380" i="29"/>
  <c r="F380" i="29"/>
  <c r="A381" i="26"/>
  <c r="B380" i="26"/>
  <c r="C380" i="26" s="1"/>
  <c r="G381" i="27"/>
  <c r="F381" i="27"/>
  <c r="E380" i="15"/>
  <c r="F380" i="15"/>
  <c r="G380" i="15"/>
  <c r="D380" i="15"/>
  <c r="H379" i="15"/>
  <c r="G380" i="16"/>
  <c r="F380" i="16"/>
  <c r="F380" i="14"/>
  <c r="G380" i="14"/>
  <c r="A383" i="27"/>
  <c r="B382" i="27"/>
  <c r="C382" i="27" s="1"/>
  <c r="A382" i="15"/>
  <c r="B381" i="15"/>
  <c r="C381" i="15" s="1"/>
  <c r="A383" i="28"/>
  <c r="B382" i="28"/>
  <c r="C382" i="28" s="1"/>
  <c r="A382" i="16"/>
  <c r="B381" i="16"/>
  <c r="C381" i="16" s="1"/>
  <c r="B381" i="7"/>
  <c r="C381" i="7" s="1"/>
  <c r="A382" i="7"/>
  <c r="H382" i="7" s="1"/>
  <c r="U384" i="18"/>
  <c r="S384" i="18"/>
  <c r="T384" i="18" s="1"/>
  <c r="R385" i="18"/>
  <c r="W385" i="18" s="1"/>
  <c r="AJ382" i="18"/>
  <c r="BM382" i="18" s="1"/>
  <c r="AK381" i="18"/>
  <c r="A386" i="18"/>
  <c r="B385" i="18"/>
  <c r="C385" i="18"/>
  <c r="X384" i="18"/>
  <c r="AE378" i="18" l="1"/>
  <c r="AF378" i="18" s="1"/>
  <c r="Y383" i="18"/>
  <c r="Z383" i="18" s="1"/>
  <c r="AA383" i="18" s="1"/>
  <c r="AB382" i="18"/>
  <c r="AC382" i="18" s="1"/>
  <c r="C441" i="32"/>
  <c r="E441" i="32" s="1"/>
  <c r="O371" i="18"/>
  <c r="O372" i="18"/>
  <c r="O373" i="18"/>
  <c r="O374" i="18"/>
  <c r="O375" i="18"/>
  <c r="O376" i="18"/>
  <c r="O377" i="18"/>
  <c r="O378" i="18"/>
  <c r="O379" i="18"/>
  <c r="O380" i="18"/>
  <c r="O381" i="18"/>
  <c r="O382" i="18"/>
  <c r="O383" i="18"/>
  <c r="B439" i="33"/>
  <c r="C439" i="33" s="1"/>
  <c r="H439" i="33"/>
  <c r="A440" i="33"/>
  <c r="G438" i="33"/>
  <c r="F438" i="33"/>
  <c r="E438" i="33"/>
  <c r="D438" i="33"/>
  <c r="G441" i="32"/>
  <c r="F441" i="32"/>
  <c r="D441" i="32"/>
  <c r="A443" i="32"/>
  <c r="H442" i="32"/>
  <c r="B442" i="32"/>
  <c r="C442" i="32" s="1"/>
  <c r="F438" i="31"/>
  <c r="E438" i="31"/>
  <c r="D438" i="31"/>
  <c r="G438" i="31"/>
  <c r="A440" i="31"/>
  <c r="H439" i="31"/>
  <c r="B439" i="31"/>
  <c r="C439" i="31" s="1"/>
  <c r="AD380" i="18"/>
  <c r="E381" i="7"/>
  <c r="D381" i="7"/>
  <c r="F381" i="7"/>
  <c r="G381" i="7"/>
  <c r="H379" i="19"/>
  <c r="H378" i="19"/>
  <c r="I375" i="18" s="1"/>
  <c r="B383" i="28"/>
  <c r="C383" i="28" s="1"/>
  <c r="A384" i="28"/>
  <c r="F381" i="24"/>
  <c r="G381" i="24"/>
  <c r="E380" i="19"/>
  <c r="F380" i="19"/>
  <c r="D380" i="19"/>
  <c r="G380" i="19"/>
  <c r="B382" i="24"/>
  <c r="C382" i="24" s="1"/>
  <c r="A383" i="24"/>
  <c r="A383" i="29"/>
  <c r="B382" i="29"/>
  <c r="C382" i="29" s="1"/>
  <c r="A383" i="7"/>
  <c r="H383" i="7" s="1"/>
  <c r="B382" i="7"/>
  <c r="C382" i="7" s="1"/>
  <c r="A382" i="26"/>
  <c r="B381" i="26"/>
  <c r="C381" i="26" s="1"/>
  <c r="G381" i="29"/>
  <c r="F381" i="29"/>
  <c r="F382" i="27"/>
  <c r="G382" i="27"/>
  <c r="A383" i="16"/>
  <c r="B382" i="16"/>
  <c r="C382" i="16" s="1"/>
  <c r="A384" i="27"/>
  <c r="B383" i="27"/>
  <c r="C383" i="27" s="1"/>
  <c r="A383" i="14"/>
  <c r="B382" i="14"/>
  <c r="C382" i="14" s="1"/>
  <c r="G381" i="15"/>
  <c r="F381" i="15"/>
  <c r="D381" i="15"/>
  <c r="E381" i="15"/>
  <c r="G381" i="16"/>
  <c r="F381" i="16"/>
  <c r="G381" i="14"/>
  <c r="F381" i="14"/>
  <c r="A382" i="19"/>
  <c r="B381" i="19"/>
  <c r="C381" i="19" s="1"/>
  <c r="F382" i="28"/>
  <c r="G382" i="28"/>
  <c r="G380" i="26"/>
  <c r="F380" i="26"/>
  <c r="A383" i="15"/>
  <c r="B382" i="15"/>
  <c r="C382" i="15" s="1"/>
  <c r="H380" i="15"/>
  <c r="AO362" i="18"/>
  <c r="AN362" i="18"/>
  <c r="B386" i="18"/>
  <c r="A387" i="18"/>
  <c r="C386" i="18"/>
  <c r="AK382" i="18"/>
  <c r="AJ383" i="18"/>
  <c r="BM383" i="18" s="1"/>
  <c r="R386" i="18"/>
  <c r="U385" i="18"/>
  <c r="S385" i="18"/>
  <c r="T385" i="18" s="1"/>
  <c r="X385" i="18"/>
  <c r="BI97" i="18" l="1"/>
  <c r="BP97" i="18" s="1"/>
  <c r="BH95" i="18"/>
  <c r="BH97" i="18"/>
  <c r="BH96" i="18"/>
  <c r="BI95" i="18"/>
  <c r="BP95" i="18" s="1"/>
  <c r="BI96" i="18"/>
  <c r="BP96" i="18" s="1"/>
  <c r="AW362" i="18"/>
  <c r="AG378" i="18"/>
  <c r="AH378" i="18" s="1"/>
  <c r="AE379" i="18"/>
  <c r="AE380" i="18" s="1"/>
  <c r="AB383" i="18"/>
  <c r="AC383" i="18" s="1"/>
  <c r="Y384" i="18"/>
  <c r="Z384" i="18" s="1"/>
  <c r="AA384" i="18" s="1"/>
  <c r="O384" i="18"/>
  <c r="BI364" i="18"/>
  <c r="BP364" i="18" s="1"/>
  <c r="BI362" i="18"/>
  <c r="BP362" i="18" s="1"/>
  <c r="BI369" i="18"/>
  <c r="BP369" i="18" s="1"/>
  <c r="BI361" i="18"/>
  <c r="BP361" i="18" s="1"/>
  <c r="BI358" i="18"/>
  <c r="BP358" i="18" s="1"/>
  <c r="BH358" i="18"/>
  <c r="BH359" i="18"/>
  <c r="BI359" i="18"/>
  <c r="BP359" i="18" s="1"/>
  <c r="BH360" i="18"/>
  <c r="BI360" i="18"/>
  <c r="BP360" i="18" s="1"/>
  <c r="BH361" i="18"/>
  <c r="BH362" i="18"/>
  <c r="BH363" i="18"/>
  <c r="BI363" i="18"/>
  <c r="BP363" i="18" s="1"/>
  <c r="BH364" i="18"/>
  <c r="BH365" i="18"/>
  <c r="BH366" i="18"/>
  <c r="BI366" i="18"/>
  <c r="BP366" i="18" s="1"/>
  <c r="BH367" i="18"/>
  <c r="BI367" i="18"/>
  <c r="BP367" i="18" s="1"/>
  <c r="BI368" i="18"/>
  <c r="BP368" i="18" s="1"/>
  <c r="BH368" i="18"/>
  <c r="BH369" i="18"/>
  <c r="BI370" i="18"/>
  <c r="BP370" i="18" s="1"/>
  <c r="BH370" i="18"/>
  <c r="BI365" i="18"/>
  <c r="BP365" i="18" s="1"/>
  <c r="G442" i="32"/>
  <c r="F442" i="32"/>
  <c r="D442" i="32"/>
  <c r="E442" i="32"/>
  <c r="F439" i="31"/>
  <c r="E439" i="31"/>
  <c r="D439" i="31"/>
  <c r="G439" i="31"/>
  <c r="A441" i="31"/>
  <c r="H440" i="31"/>
  <c r="B440" i="31"/>
  <c r="C440" i="31" s="1"/>
  <c r="A441" i="33"/>
  <c r="H440" i="33"/>
  <c r="B440" i="33"/>
  <c r="C440" i="33" s="1"/>
  <c r="A444" i="32"/>
  <c r="H443" i="32"/>
  <c r="B443" i="32"/>
  <c r="C443" i="32" s="1"/>
  <c r="G439" i="33"/>
  <c r="F439" i="33"/>
  <c r="E439" i="33"/>
  <c r="D439" i="33"/>
  <c r="AD381" i="18"/>
  <c r="D382" i="7"/>
  <c r="F382" i="7"/>
  <c r="G382" i="7"/>
  <c r="E382" i="7"/>
  <c r="AV362" i="18"/>
  <c r="H380" i="19"/>
  <c r="H381" i="15"/>
  <c r="G382" i="24"/>
  <c r="F382" i="24"/>
  <c r="A383" i="19"/>
  <c r="B382" i="19"/>
  <c r="C382" i="19" s="1"/>
  <c r="E382" i="15"/>
  <c r="G382" i="15"/>
  <c r="D382" i="15"/>
  <c r="F382" i="15"/>
  <c r="F382" i="14"/>
  <c r="G382" i="14"/>
  <c r="A384" i="7"/>
  <c r="H384" i="7" s="1"/>
  <c r="B383" i="7"/>
  <c r="C383" i="7" s="1"/>
  <c r="A384" i="15"/>
  <c r="B383" i="15"/>
  <c r="C383" i="15" s="1"/>
  <c r="B383" i="14"/>
  <c r="C383" i="14" s="1"/>
  <c r="A384" i="14"/>
  <c r="F382" i="29"/>
  <c r="G382" i="29"/>
  <c r="B384" i="28"/>
  <c r="C384" i="28" s="1"/>
  <c r="A385" i="28"/>
  <c r="G383" i="27"/>
  <c r="F383" i="27"/>
  <c r="B383" i="29"/>
  <c r="C383" i="29" s="1"/>
  <c r="A384" i="29"/>
  <c r="G383" i="28"/>
  <c r="F383" i="28"/>
  <c r="B384" i="27"/>
  <c r="C384" i="27" s="1"/>
  <c r="A385" i="27"/>
  <c r="F381" i="26"/>
  <c r="G381" i="26"/>
  <c r="A384" i="16"/>
  <c r="B383" i="16"/>
  <c r="C383" i="16" s="1"/>
  <c r="F381" i="19"/>
  <c r="G381" i="19"/>
  <c r="E381" i="19"/>
  <c r="D381" i="19"/>
  <c r="F382" i="16"/>
  <c r="G382" i="16"/>
  <c r="B382" i="26"/>
  <c r="C382" i="26" s="1"/>
  <c r="A383" i="26"/>
  <c r="A384" i="24"/>
  <c r="B383" i="24"/>
  <c r="C383" i="24" s="1"/>
  <c r="AK383" i="18"/>
  <c r="AJ384" i="18"/>
  <c r="BM384" i="18" s="1"/>
  <c r="B387" i="18"/>
  <c r="A388" i="18"/>
  <c r="C387" i="18"/>
  <c r="U386" i="18"/>
  <c r="S386" i="18"/>
  <c r="T386" i="18" s="1"/>
  <c r="R387" i="18"/>
  <c r="W386" i="18"/>
  <c r="X386" i="18" s="1"/>
  <c r="BI371" i="18" l="1"/>
  <c r="BP371" i="18" s="1"/>
  <c r="BI98" i="18"/>
  <c r="BP98" i="18" s="1"/>
  <c r="BH98" i="18"/>
  <c r="BH371" i="18"/>
  <c r="AF379" i="18"/>
  <c r="AG379" i="18" s="1"/>
  <c r="AB384" i="18"/>
  <c r="AC384" i="18" s="1"/>
  <c r="Y385" i="18"/>
  <c r="Z385" i="18" s="1"/>
  <c r="AA385" i="18" s="1"/>
  <c r="A445" i="32"/>
  <c r="H444" i="32"/>
  <c r="B444" i="32"/>
  <c r="C444" i="32" s="1"/>
  <c r="F440" i="31"/>
  <c r="E440" i="31"/>
  <c r="D440" i="31"/>
  <c r="G440" i="31"/>
  <c r="G440" i="33"/>
  <c r="F440" i="33"/>
  <c r="E440" i="33"/>
  <c r="D440" i="33"/>
  <c r="A442" i="33"/>
  <c r="H441" i="33"/>
  <c r="B441" i="33"/>
  <c r="G443" i="32"/>
  <c r="F443" i="32"/>
  <c r="E443" i="32"/>
  <c r="D443" i="32"/>
  <c r="H441" i="31"/>
  <c r="B441" i="31"/>
  <c r="A442" i="31"/>
  <c r="AE381" i="18"/>
  <c r="AD382" i="18"/>
  <c r="AD383" i="18" s="1"/>
  <c r="W387" i="18"/>
  <c r="X387" i="18" s="1"/>
  <c r="D383" i="7"/>
  <c r="G383" i="7"/>
  <c r="E383" i="7"/>
  <c r="F383" i="7"/>
  <c r="A384" i="26"/>
  <c r="B383" i="26"/>
  <c r="C383" i="26" s="1"/>
  <c r="G383" i="16"/>
  <c r="F383" i="16"/>
  <c r="A386" i="27"/>
  <c r="B385" i="27"/>
  <c r="C385" i="27" s="1"/>
  <c r="F383" i="15"/>
  <c r="D383" i="15"/>
  <c r="G383" i="15"/>
  <c r="E383" i="15"/>
  <c r="H382" i="15"/>
  <c r="B384" i="14"/>
  <c r="C384" i="14" s="1"/>
  <c r="A385" i="14"/>
  <c r="A385" i="24"/>
  <c r="B384" i="24"/>
  <c r="C384" i="24" s="1"/>
  <c r="H381" i="19"/>
  <c r="F383" i="14"/>
  <c r="G383" i="14"/>
  <c r="A386" i="28"/>
  <c r="B385" i="28"/>
  <c r="C385" i="28" s="1"/>
  <c r="G382" i="19"/>
  <c r="F382" i="19"/>
  <c r="E382" i="19"/>
  <c r="D382" i="19"/>
  <c r="G383" i="29"/>
  <c r="F383" i="29"/>
  <c r="B384" i="7"/>
  <c r="C384" i="7" s="1"/>
  <c r="A385" i="7"/>
  <c r="H385" i="7" s="1"/>
  <c r="F383" i="24"/>
  <c r="G383" i="24"/>
  <c r="F382" i="26"/>
  <c r="G382" i="26"/>
  <c r="A385" i="15"/>
  <c r="B384" i="15"/>
  <c r="G384" i="28"/>
  <c r="F384" i="28"/>
  <c r="A384" i="19"/>
  <c r="B383" i="19"/>
  <c r="C383" i="19" s="1"/>
  <c r="B384" i="16"/>
  <c r="C384" i="16" s="1"/>
  <c r="A385" i="16"/>
  <c r="G384" i="27"/>
  <c r="F384" i="27"/>
  <c r="A385" i="29"/>
  <c r="B384" i="29"/>
  <c r="C384" i="29" s="1"/>
  <c r="R388" i="18"/>
  <c r="U387" i="18"/>
  <c r="S387" i="18"/>
  <c r="T387" i="18" s="1"/>
  <c r="A389" i="18"/>
  <c r="B388" i="18"/>
  <c r="C388" i="18"/>
  <c r="AK384" i="18"/>
  <c r="AJ385" i="18"/>
  <c r="BM385" i="18" s="1"/>
  <c r="AH379" i="18" l="1"/>
  <c r="AF380" i="18"/>
  <c r="AG380" i="18" s="1"/>
  <c r="AB385" i="18"/>
  <c r="AC385" i="18" s="1"/>
  <c r="Y386" i="18"/>
  <c r="Z386" i="18" s="1"/>
  <c r="AA386" i="18" s="1"/>
  <c r="C441" i="31"/>
  <c r="F441" i="31" s="1"/>
  <c r="N371" i="18"/>
  <c r="N372" i="18"/>
  <c r="N373" i="18"/>
  <c r="N374" i="18"/>
  <c r="N375" i="18"/>
  <c r="N376" i="18"/>
  <c r="N377" i="18"/>
  <c r="N378" i="18"/>
  <c r="N379" i="18"/>
  <c r="N380" i="18"/>
  <c r="N381" i="18"/>
  <c r="N382" i="18"/>
  <c r="C441" i="33"/>
  <c r="F441" i="33" s="1"/>
  <c r="P372" i="18"/>
  <c r="P371" i="18"/>
  <c r="P373" i="18"/>
  <c r="P374" i="18"/>
  <c r="P375" i="18"/>
  <c r="P376" i="18"/>
  <c r="P377" i="18"/>
  <c r="P378" i="18"/>
  <c r="P379" i="18"/>
  <c r="P380" i="18"/>
  <c r="P381" i="18"/>
  <c r="P382" i="18"/>
  <c r="P383" i="18"/>
  <c r="N383" i="18"/>
  <c r="E441" i="31"/>
  <c r="D441" i="31"/>
  <c r="G441" i="31"/>
  <c r="H442" i="33"/>
  <c r="B442" i="33"/>
  <c r="C442" i="33" s="1"/>
  <c r="A443" i="33"/>
  <c r="A443" i="31"/>
  <c r="H442" i="31"/>
  <c r="B442" i="31"/>
  <c r="C442" i="31" s="1"/>
  <c r="G444" i="32"/>
  <c r="F444" i="32"/>
  <c r="E444" i="32"/>
  <c r="D444" i="32"/>
  <c r="A446" i="32"/>
  <c r="H445" i="32"/>
  <c r="B445" i="32"/>
  <c r="C445" i="32" s="1"/>
  <c r="AE382" i="18"/>
  <c r="AD384" i="18"/>
  <c r="W388" i="18"/>
  <c r="X388" i="18" s="1"/>
  <c r="F384" i="7"/>
  <c r="D384" i="7"/>
  <c r="E384" i="7"/>
  <c r="G384" i="7"/>
  <c r="D380" i="18"/>
  <c r="D376" i="18"/>
  <c r="D378" i="18"/>
  <c r="D377" i="18"/>
  <c r="D379" i="18"/>
  <c r="D381" i="18"/>
  <c r="G384" i="29"/>
  <c r="F384" i="29"/>
  <c r="F385" i="27"/>
  <c r="G385" i="27"/>
  <c r="A386" i="29"/>
  <c r="B385" i="29"/>
  <c r="C385" i="29" s="1"/>
  <c r="F383" i="19"/>
  <c r="E383" i="19"/>
  <c r="D383" i="19"/>
  <c r="G383" i="19"/>
  <c r="A387" i="27"/>
  <c r="B386" i="27"/>
  <c r="C386" i="27" s="1"/>
  <c r="C384" i="15"/>
  <c r="E376" i="18"/>
  <c r="E378" i="18"/>
  <c r="E379" i="18"/>
  <c r="E377" i="18"/>
  <c r="B385" i="7"/>
  <c r="C385" i="7" s="1"/>
  <c r="A386" i="7"/>
  <c r="H386" i="7" s="1"/>
  <c r="F385" i="28"/>
  <c r="G385" i="28"/>
  <c r="B385" i="24"/>
  <c r="C385" i="24" s="1"/>
  <c r="A386" i="24"/>
  <c r="F383" i="26"/>
  <c r="G383" i="26"/>
  <c r="H382" i="19"/>
  <c r="G384" i="16"/>
  <c r="F384" i="16"/>
  <c r="G384" i="24"/>
  <c r="F384" i="24"/>
  <c r="A386" i="15"/>
  <c r="B385" i="15"/>
  <c r="C385" i="15" s="1"/>
  <c r="A387" i="28"/>
  <c r="B386" i="28"/>
  <c r="C386" i="28" s="1"/>
  <c r="B385" i="14"/>
  <c r="C385" i="14" s="1"/>
  <c r="A386" i="14"/>
  <c r="B384" i="26"/>
  <c r="C384" i="26" s="1"/>
  <c r="A385" i="26"/>
  <c r="B384" i="19"/>
  <c r="A385" i="19"/>
  <c r="B385" i="16"/>
  <c r="C385" i="16" s="1"/>
  <c r="A386" i="16"/>
  <c r="F384" i="14"/>
  <c r="G384" i="14"/>
  <c r="H383" i="15"/>
  <c r="E380" i="18" s="1"/>
  <c r="A390" i="18"/>
  <c r="B389" i="18"/>
  <c r="C389" i="18"/>
  <c r="AJ386" i="18"/>
  <c r="BM386" i="18" s="1"/>
  <c r="AK385" i="18"/>
  <c r="R389" i="18"/>
  <c r="U388" i="18"/>
  <c r="S388" i="18"/>
  <c r="T388" i="18" s="1"/>
  <c r="BK97" i="18" l="1"/>
  <c r="BO97" i="18" s="1"/>
  <c r="BJ96" i="18"/>
  <c r="BK95" i="18"/>
  <c r="BO95" i="18" s="1"/>
  <c r="BJ97" i="18"/>
  <c r="BK96" i="18"/>
  <c r="BO96" i="18" s="1"/>
  <c r="BJ95" i="18"/>
  <c r="AN97" i="18"/>
  <c r="AO97" i="18"/>
  <c r="AO96" i="18"/>
  <c r="AN96" i="18"/>
  <c r="BF95" i="18"/>
  <c r="BG96" i="18"/>
  <c r="BN96" i="18" s="1"/>
  <c r="BF96" i="18"/>
  <c r="BG95" i="18"/>
  <c r="BN95" i="18" s="1"/>
  <c r="BF97" i="18"/>
  <c r="BG97" i="18"/>
  <c r="BN97" i="18" s="1"/>
  <c r="G441" i="33"/>
  <c r="N384" i="18"/>
  <c r="BF98" i="18" s="1"/>
  <c r="AL96" i="18"/>
  <c r="AL97" i="18"/>
  <c r="AM97" i="18"/>
  <c r="AM96" i="18"/>
  <c r="AL37" i="18"/>
  <c r="AM37" i="18"/>
  <c r="AF381" i="18"/>
  <c r="AG381" i="18" s="1"/>
  <c r="Y387" i="18"/>
  <c r="Z387" i="18" s="1"/>
  <c r="AA387" i="18" s="1"/>
  <c r="AD385" i="18"/>
  <c r="AB386" i="18"/>
  <c r="AC386" i="18" s="1"/>
  <c r="BG359" i="18"/>
  <c r="BN359" i="18" s="1"/>
  <c r="BK364" i="18"/>
  <c r="BO364" i="18" s="1"/>
  <c r="P384" i="18"/>
  <c r="BK363" i="18"/>
  <c r="BO363" i="18" s="1"/>
  <c r="BF369" i="18"/>
  <c r="BK369" i="18"/>
  <c r="BO369" i="18" s="1"/>
  <c r="BG367" i="18"/>
  <c r="BN367" i="18" s="1"/>
  <c r="E441" i="33"/>
  <c r="BK368" i="18"/>
  <c r="BO368" i="18" s="1"/>
  <c r="BG366" i="18"/>
  <c r="BN366" i="18" s="1"/>
  <c r="BG358" i="18"/>
  <c r="BN358" i="18" s="1"/>
  <c r="BF358" i="18"/>
  <c r="BF359" i="18"/>
  <c r="BG360" i="18"/>
  <c r="BN360" i="18" s="1"/>
  <c r="BF360" i="18"/>
  <c r="BF361" i="18"/>
  <c r="BG361" i="18"/>
  <c r="BN361" i="18" s="1"/>
  <c r="BF362" i="18"/>
  <c r="BG362" i="18"/>
  <c r="BN362" i="18" s="1"/>
  <c r="BG363" i="18"/>
  <c r="BN363" i="18" s="1"/>
  <c r="BF363" i="18"/>
  <c r="BG364" i="18"/>
  <c r="BN364" i="18" s="1"/>
  <c r="BF364" i="18"/>
  <c r="BG365" i="18"/>
  <c r="BN365" i="18" s="1"/>
  <c r="BF366" i="18"/>
  <c r="BF367" i="18"/>
  <c r="BG368" i="18"/>
  <c r="BN368" i="18" s="1"/>
  <c r="BG369" i="18"/>
  <c r="BN369" i="18" s="1"/>
  <c r="BF370" i="18"/>
  <c r="BG370" i="18"/>
  <c r="BN370" i="18" s="1"/>
  <c r="BK370" i="18"/>
  <c r="BO370" i="18" s="1"/>
  <c r="BF368" i="18"/>
  <c r="D441" i="33"/>
  <c r="BK359" i="18"/>
  <c r="BO359" i="18" s="1"/>
  <c r="BJ360" i="18"/>
  <c r="BJ358" i="18"/>
  <c r="BK362" i="18"/>
  <c r="BO362" i="18" s="1"/>
  <c r="BK360" i="18"/>
  <c r="BO360" i="18" s="1"/>
  <c r="BJ359" i="18"/>
  <c r="BJ361" i="18"/>
  <c r="BK358" i="18"/>
  <c r="BO358" i="18" s="1"/>
  <c r="BK361" i="18"/>
  <c r="BO361" i="18" s="1"/>
  <c r="BJ362" i="18"/>
  <c r="BJ363" i="18"/>
  <c r="BJ364" i="18"/>
  <c r="BJ365" i="18"/>
  <c r="BK365" i="18"/>
  <c r="BO365" i="18" s="1"/>
  <c r="BK367" i="18"/>
  <c r="BO367" i="18" s="1"/>
  <c r="BJ366" i="18"/>
  <c r="BK366" i="18"/>
  <c r="BO366" i="18" s="1"/>
  <c r="BJ367" i="18"/>
  <c r="BJ368" i="18"/>
  <c r="BJ369" i="18"/>
  <c r="BJ370" i="18"/>
  <c r="BF365" i="18"/>
  <c r="F442" i="31"/>
  <c r="E442" i="31"/>
  <c r="D442" i="31"/>
  <c r="G442" i="31"/>
  <c r="A444" i="31"/>
  <c r="B443" i="31"/>
  <c r="C443" i="31" s="1"/>
  <c r="H443" i="31"/>
  <c r="A447" i="32"/>
  <c r="H446" i="32"/>
  <c r="B446" i="32"/>
  <c r="C446" i="32" s="1"/>
  <c r="H443" i="33"/>
  <c r="A444" i="33"/>
  <c r="B443" i="33"/>
  <c r="C443" i="33" s="1"/>
  <c r="G442" i="33"/>
  <c r="F442" i="33"/>
  <c r="E442" i="33"/>
  <c r="D442" i="33"/>
  <c r="G445" i="32"/>
  <c r="F445" i="32"/>
  <c r="E445" i="32"/>
  <c r="D445" i="32"/>
  <c r="AE383" i="18"/>
  <c r="W389" i="18"/>
  <c r="X389" i="18" s="1"/>
  <c r="AH380" i="18"/>
  <c r="G385" i="7"/>
  <c r="D385" i="7"/>
  <c r="E385" i="7"/>
  <c r="F385" i="7"/>
  <c r="AM363" i="18"/>
  <c r="AM365" i="18"/>
  <c r="AM367" i="18"/>
  <c r="AL365" i="18"/>
  <c r="AM364" i="18"/>
  <c r="AL363" i="18"/>
  <c r="AL367" i="18"/>
  <c r="AM366" i="18"/>
  <c r="AL366" i="18"/>
  <c r="AL368" i="18"/>
  <c r="AM368" i="18"/>
  <c r="AL364" i="18"/>
  <c r="F384" i="26"/>
  <c r="G384" i="26"/>
  <c r="F385" i="16"/>
  <c r="G385" i="16"/>
  <c r="F385" i="14"/>
  <c r="G385" i="14"/>
  <c r="G386" i="27"/>
  <c r="F386" i="27"/>
  <c r="B386" i="29"/>
  <c r="C386" i="29" s="1"/>
  <c r="A387" i="29"/>
  <c r="A386" i="26"/>
  <c r="B385" i="26"/>
  <c r="C385" i="26" s="1"/>
  <c r="A387" i="14"/>
  <c r="B386" i="14"/>
  <c r="C386" i="14" s="1"/>
  <c r="G386" i="28"/>
  <c r="F386" i="28"/>
  <c r="F385" i="15"/>
  <c r="E385" i="15"/>
  <c r="D385" i="15"/>
  <c r="G385" i="15"/>
  <c r="B385" i="19"/>
  <c r="C385" i="19" s="1"/>
  <c r="A386" i="19"/>
  <c r="A388" i="28"/>
  <c r="B387" i="28"/>
  <c r="C387" i="28" s="1"/>
  <c r="A387" i="15"/>
  <c r="B386" i="15"/>
  <c r="C386" i="15" s="1"/>
  <c r="F385" i="24"/>
  <c r="G385" i="24"/>
  <c r="F384" i="15"/>
  <c r="E384" i="15"/>
  <c r="D384" i="15"/>
  <c r="G384" i="15"/>
  <c r="H383" i="19"/>
  <c r="I380" i="18" s="1"/>
  <c r="B386" i="16"/>
  <c r="C386" i="16" s="1"/>
  <c r="A387" i="16"/>
  <c r="G385" i="29"/>
  <c r="F385" i="29"/>
  <c r="A387" i="7"/>
  <c r="H387" i="7" s="1"/>
  <c r="B386" i="7"/>
  <c r="C386" i="7" s="1"/>
  <c r="B387" i="27"/>
  <c r="C387" i="27" s="1"/>
  <c r="A388" i="27"/>
  <c r="C384" i="19"/>
  <c r="I377" i="18"/>
  <c r="I376" i="18"/>
  <c r="I379" i="18"/>
  <c r="I378" i="18"/>
  <c r="A387" i="24"/>
  <c r="B386" i="24"/>
  <c r="C386" i="24" s="1"/>
  <c r="AO364" i="18"/>
  <c r="AO363" i="18"/>
  <c r="AN367" i="18"/>
  <c r="AN366" i="18"/>
  <c r="AN365" i="18"/>
  <c r="AO367" i="18"/>
  <c r="AO366" i="18"/>
  <c r="AN363" i="18"/>
  <c r="AN364" i="18"/>
  <c r="AO365" i="18"/>
  <c r="B390" i="18"/>
  <c r="A391" i="18"/>
  <c r="C390" i="18"/>
  <c r="R390" i="18"/>
  <c r="U389" i="18"/>
  <c r="S389" i="18"/>
  <c r="T389" i="18" s="1"/>
  <c r="AK386" i="18"/>
  <c r="AJ387" i="18"/>
  <c r="BM387" i="18" s="1"/>
  <c r="AF382" i="18" l="1"/>
  <c r="AF383" i="18" s="1"/>
  <c r="BF371" i="18"/>
  <c r="BG371" i="18"/>
  <c r="BN371" i="18" s="1"/>
  <c r="BQ97" i="18"/>
  <c r="BQ95" i="18"/>
  <c r="BQ96" i="18"/>
  <c r="BJ371" i="18"/>
  <c r="BG98" i="18"/>
  <c r="BN98" i="18" s="1"/>
  <c r="BK98" i="18"/>
  <c r="BO98" i="18" s="1"/>
  <c r="AW96" i="18"/>
  <c r="AV96" i="18"/>
  <c r="AV97" i="18"/>
  <c r="AW97" i="18"/>
  <c r="BJ98" i="18"/>
  <c r="AH381" i="18"/>
  <c r="AB387" i="18"/>
  <c r="AC387" i="18" s="1"/>
  <c r="AD386" i="18"/>
  <c r="Y388" i="18"/>
  <c r="Z388" i="18" s="1"/>
  <c r="AA388" i="18" s="1"/>
  <c r="BQ359" i="18"/>
  <c r="BQ364" i="18"/>
  <c r="BQ363" i="18"/>
  <c r="BQ361" i="18"/>
  <c r="BQ370" i="18"/>
  <c r="BQ360" i="18"/>
  <c r="BQ369" i="18"/>
  <c r="BQ365" i="18"/>
  <c r="BQ368" i="18"/>
  <c r="BQ362" i="18"/>
  <c r="BQ358" i="18"/>
  <c r="BK371" i="18"/>
  <c r="BO371" i="18" s="1"/>
  <c r="BQ366" i="18"/>
  <c r="BQ367" i="18"/>
  <c r="F443" i="31"/>
  <c r="E443" i="31"/>
  <c r="D443" i="31"/>
  <c r="G443" i="31"/>
  <c r="G443" i="33"/>
  <c r="F443" i="33"/>
  <c r="E443" i="33"/>
  <c r="D443" i="33"/>
  <c r="A445" i="31"/>
  <c r="H444" i="31"/>
  <c r="B444" i="31"/>
  <c r="C444" i="31" s="1"/>
  <c r="H444" i="33"/>
  <c r="B444" i="33"/>
  <c r="C444" i="33" s="1"/>
  <c r="A445" i="33"/>
  <c r="G446" i="32"/>
  <c r="F446" i="32"/>
  <c r="D446" i="32"/>
  <c r="E446" i="32"/>
  <c r="A448" i="32"/>
  <c r="H447" i="32"/>
  <c r="B447" i="32"/>
  <c r="C447" i="32" s="1"/>
  <c r="AE384" i="18"/>
  <c r="E386" i="7"/>
  <c r="D386" i="7"/>
  <c r="F386" i="7"/>
  <c r="G386" i="7"/>
  <c r="A387" i="26"/>
  <c r="B386" i="26"/>
  <c r="C386" i="26" s="1"/>
  <c r="G386" i="29"/>
  <c r="F386" i="29"/>
  <c r="A388" i="15"/>
  <c r="B387" i="15"/>
  <c r="H385" i="15"/>
  <c r="D384" i="19"/>
  <c r="E384" i="19"/>
  <c r="F384" i="19"/>
  <c r="G384" i="19"/>
  <c r="A388" i="7"/>
  <c r="H388" i="7" s="1"/>
  <c r="B387" i="7"/>
  <c r="C387" i="7" s="1"/>
  <c r="G387" i="28"/>
  <c r="F387" i="28"/>
  <c r="F386" i="14"/>
  <c r="G386" i="14"/>
  <c r="F386" i="24"/>
  <c r="G386" i="24"/>
  <c r="AW363" i="18"/>
  <c r="AW365" i="18"/>
  <c r="AV365" i="18"/>
  <c r="AV363" i="18"/>
  <c r="AW366" i="18"/>
  <c r="AV366" i="18"/>
  <c r="AW364" i="18"/>
  <c r="AV367" i="18"/>
  <c r="AW367" i="18"/>
  <c r="AV364" i="18"/>
  <c r="B388" i="27"/>
  <c r="C388" i="27" s="1"/>
  <c r="A389" i="27"/>
  <c r="B389" i="27" s="1"/>
  <c r="C389" i="27" s="1"/>
  <c r="A389" i="28"/>
  <c r="B389" i="28" s="1"/>
  <c r="C389" i="28" s="1"/>
  <c r="B388" i="28"/>
  <c r="C388" i="28" s="1"/>
  <c r="B387" i="14"/>
  <c r="C387" i="14" s="1"/>
  <c r="A388" i="14"/>
  <c r="B387" i="29"/>
  <c r="C387" i="29" s="1"/>
  <c r="A388" i="29"/>
  <c r="F386" i="15"/>
  <c r="E386" i="15"/>
  <c r="G386" i="15"/>
  <c r="D386" i="15"/>
  <c r="A388" i="24"/>
  <c r="B387" i="24"/>
  <c r="C387" i="24" s="1"/>
  <c r="F387" i="27"/>
  <c r="G387" i="27"/>
  <c r="A388" i="16"/>
  <c r="B387" i="16"/>
  <c r="C387" i="16" s="1"/>
  <c r="B386" i="19"/>
  <c r="C386" i="19" s="1"/>
  <c r="A387" i="19"/>
  <c r="H384" i="15"/>
  <c r="E381" i="18" s="1"/>
  <c r="F386" i="16"/>
  <c r="G386" i="16"/>
  <c r="D385" i="19"/>
  <c r="F385" i="19"/>
  <c r="G385" i="19"/>
  <c r="E385" i="19"/>
  <c r="G385" i="26"/>
  <c r="F385" i="26"/>
  <c r="S390" i="18"/>
  <c r="T390" i="18" s="1"/>
  <c r="R391" i="18"/>
  <c r="U390" i="18"/>
  <c r="AJ388" i="18"/>
  <c r="BM388" i="18" s="1"/>
  <c r="AK387" i="18"/>
  <c r="W390" i="18"/>
  <c r="X390" i="18" s="1"/>
  <c r="B391" i="18"/>
  <c r="A392" i="18"/>
  <c r="C391" i="18"/>
  <c r="AG382" i="18" l="1"/>
  <c r="AH382" i="18" s="1"/>
  <c r="BQ371" i="18"/>
  <c r="BQ98" i="18"/>
  <c r="AB388" i="18"/>
  <c r="AC388" i="18" s="1"/>
  <c r="AD387" i="18"/>
  <c r="Y389" i="18"/>
  <c r="Z389" i="18" s="1"/>
  <c r="AA389" i="18" s="1"/>
  <c r="G444" i="33"/>
  <c r="F444" i="33"/>
  <c r="E444" i="33"/>
  <c r="D444" i="33"/>
  <c r="G447" i="32"/>
  <c r="F447" i="32"/>
  <c r="E447" i="32"/>
  <c r="D447" i="32"/>
  <c r="A449" i="32"/>
  <c r="H448" i="32"/>
  <c r="B448" i="32"/>
  <c r="F444" i="31"/>
  <c r="E444" i="31"/>
  <c r="D444" i="31"/>
  <c r="G444" i="31"/>
  <c r="H445" i="33"/>
  <c r="A446" i="33"/>
  <c r="B445" i="33"/>
  <c r="C445" i="33" s="1"/>
  <c r="H445" i="31"/>
  <c r="B445" i="31"/>
  <c r="C445" i="31" s="1"/>
  <c r="A446" i="31"/>
  <c r="AF384" i="18"/>
  <c r="AE385" i="18"/>
  <c r="W391" i="18"/>
  <c r="X391" i="18" s="1"/>
  <c r="D387" i="7"/>
  <c r="G387" i="7"/>
  <c r="F387" i="7"/>
  <c r="E387" i="7"/>
  <c r="D382" i="18"/>
  <c r="D384" i="18"/>
  <c r="D383" i="18"/>
  <c r="H386" i="15"/>
  <c r="E383" i="18" s="1"/>
  <c r="AN368" i="18"/>
  <c r="AO368" i="18"/>
  <c r="C387" i="15"/>
  <c r="E382" i="18"/>
  <c r="H385" i="19"/>
  <c r="E386" i="19"/>
  <c r="G386" i="19"/>
  <c r="D386" i="19"/>
  <c r="F386" i="19"/>
  <c r="F387" i="24"/>
  <c r="G387" i="24"/>
  <c r="G387" i="29"/>
  <c r="F387" i="29"/>
  <c r="A389" i="15"/>
  <c r="B389" i="15" s="1"/>
  <c r="B388" i="15"/>
  <c r="C388" i="15" s="1"/>
  <c r="B388" i="24"/>
  <c r="C388" i="24" s="1"/>
  <c r="A389" i="24"/>
  <c r="B389" i="24" s="1"/>
  <c r="C389" i="24" s="1"/>
  <c r="F387" i="16"/>
  <c r="G387" i="16"/>
  <c r="A389" i="14"/>
  <c r="B389" i="14" s="1"/>
  <c r="C389" i="14" s="1"/>
  <c r="B388" i="14"/>
  <c r="C388" i="14" s="1"/>
  <c r="F388" i="27"/>
  <c r="G388" i="27"/>
  <c r="A388" i="26"/>
  <c r="B387" i="26"/>
  <c r="C387" i="26" s="1"/>
  <c r="F389" i="28"/>
  <c r="G389" i="28"/>
  <c r="H384" i="19"/>
  <c r="I381" i="18" s="1"/>
  <c r="B388" i="29"/>
  <c r="C388" i="29" s="1"/>
  <c r="A389" i="29"/>
  <c r="B389" i="29" s="1"/>
  <c r="C389" i="29" s="1"/>
  <c r="A389" i="16"/>
  <c r="B389" i="16" s="1"/>
  <c r="C389" i="16" s="1"/>
  <c r="B388" i="16"/>
  <c r="C388" i="16" s="1"/>
  <c r="F387" i="14"/>
  <c r="G387" i="14"/>
  <c r="G388" i="28"/>
  <c r="F388" i="28"/>
  <c r="B387" i="19"/>
  <c r="A388" i="19"/>
  <c r="G389" i="27"/>
  <c r="F389" i="27"/>
  <c r="F386" i="26"/>
  <c r="G386" i="26"/>
  <c r="A389" i="7"/>
  <c r="H389" i="7" s="1"/>
  <c r="B388" i="7"/>
  <c r="C388" i="7" s="1"/>
  <c r="AK388" i="18"/>
  <c r="AJ389" i="18"/>
  <c r="BM389" i="18" s="1"/>
  <c r="R392" i="18"/>
  <c r="U391" i="18"/>
  <c r="S391" i="18"/>
  <c r="T391" i="18" s="1"/>
  <c r="B392" i="18"/>
  <c r="A393" i="18"/>
  <c r="C392" i="18"/>
  <c r="AG383" i="18" l="1"/>
  <c r="AH383" i="18" s="1"/>
  <c r="AM98" i="18"/>
  <c r="AL98" i="18"/>
  <c r="Y390" i="18"/>
  <c r="Z390" i="18" s="1"/>
  <c r="AA390" i="18" s="1"/>
  <c r="AB389" i="18"/>
  <c r="AC389" i="18" s="1"/>
  <c r="AD389" i="18" s="1"/>
  <c r="AD388" i="18"/>
  <c r="C448" i="32"/>
  <c r="E448" i="32" s="1"/>
  <c r="O385" i="18"/>
  <c r="O386" i="18"/>
  <c r="O387" i="18"/>
  <c r="O388" i="18"/>
  <c r="O389" i="18"/>
  <c r="O390" i="18"/>
  <c r="W392" i="18"/>
  <c r="X392" i="18" s="1"/>
  <c r="F445" i="31"/>
  <c r="E445" i="31"/>
  <c r="D445" i="31"/>
  <c r="G445" i="31"/>
  <c r="D448" i="32"/>
  <c r="G445" i="33"/>
  <c r="F445" i="33"/>
  <c r="E445" i="33"/>
  <c r="D445" i="33"/>
  <c r="A447" i="31"/>
  <c r="H446" i="31"/>
  <c r="B446" i="31"/>
  <c r="C446" i="31" s="1"/>
  <c r="H446" i="33"/>
  <c r="B446" i="33"/>
  <c r="C446" i="33" s="1"/>
  <c r="A447" i="33"/>
  <c r="H449" i="32"/>
  <c r="B449" i="32"/>
  <c r="A450" i="32"/>
  <c r="AF385" i="18"/>
  <c r="AE386" i="18"/>
  <c r="F388" i="7"/>
  <c r="G388" i="7"/>
  <c r="E388" i="7"/>
  <c r="D388" i="7"/>
  <c r="AM370" i="18"/>
  <c r="AL371" i="18"/>
  <c r="AL369" i="18"/>
  <c r="AL370" i="18"/>
  <c r="AM371" i="18"/>
  <c r="AM369" i="18"/>
  <c r="H386" i="19"/>
  <c r="I383" i="18" s="1"/>
  <c r="B388" i="19"/>
  <c r="C388" i="19" s="1"/>
  <c r="A389" i="19"/>
  <c r="B389" i="19" s="1"/>
  <c r="C389" i="19" s="1"/>
  <c r="F388" i="29"/>
  <c r="G388" i="29"/>
  <c r="F388" i="14"/>
  <c r="G388" i="14"/>
  <c r="F388" i="24"/>
  <c r="G388" i="24"/>
  <c r="C387" i="19"/>
  <c r="I382" i="18"/>
  <c r="AV368" i="18"/>
  <c r="AW368" i="18"/>
  <c r="F387" i="15"/>
  <c r="E387" i="15"/>
  <c r="D387" i="15"/>
  <c r="G387" i="15"/>
  <c r="G389" i="16"/>
  <c r="F389" i="16"/>
  <c r="E388" i="15"/>
  <c r="F388" i="15"/>
  <c r="G388" i="15"/>
  <c r="D388" i="15"/>
  <c r="AN370" i="18"/>
  <c r="AO370" i="18"/>
  <c r="G389" i="24"/>
  <c r="F389" i="24"/>
  <c r="G388" i="16"/>
  <c r="F388" i="16"/>
  <c r="F389" i="14"/>
  <c r="G389" i="14"/>
  <c r="F387" i="26"/>
  <c r="G387" i="26"/>
  <c r="C389" i="15"/>
  <c r="AO369" i="18"/>
  <c r="AN369" i="18"/>
  <c r="B389" i="7"/>
  <c r="C389" i="7" s="1"/>
  <c r="G389" i="29"/>
  <c r="F389" i="29"/>
  <c r="A389" i="26"/>
  <c r="B389" i="26" s="1"/>
  <c r="C389" i="26" s="1"/>
  <c r="B388" i="26"/>
  <c r="C388" i="26" s="1"/>
  <c r="R393" i="18"/>
  <c r="S392" i="18"/>
  <c r="T392" i="18" s="1"/>
  <c r="U392" i="18"/>
  <c r="AJ390" i="18"/>
  <c r="BM390" i="18" s="1"/>
  <c r="AK389" i="18"/>
  <c r="B393" i="18"/>
  <c r="A394" i="18"/>
  <c r="C393" i="18"/>
  <c r="AG384" i="18" l="1"/>
  <c r="AH384" i="18" s="1"/>
  <c r="BH99" i="18"/>
  <c r="BI99" i="18"/>
  <c r="BP99" i="18" s="1"/>
  <c r="Y391" i="18"/>
  <c r="Z391" i="18" s="1"/>
  <c r="AA391" i="18" s="1"/>
  <c r="AB390" i="18"/>
  <c r="AC390" i="18" s="1"/>
  <c r="G448" i="32"/>
  <c r="F448" i="32"/>
  <c r="W393" i="18"/>
  <c r="BI377" i="18"/>
  <c r="BP377" i="18" s="1"/>
  <c r="BI376" i="18"/>
  <c r="BP376" i="18" s="1"/>
  <c r="C449" i="32"/>
  <c r="G449" i="32" s="1"/>
  <c r="O391" i="18"/>
  <c r="BI378" i="18" s="1"/>
  <c r="BP378" i="18" s="1"/>
  <c r="BI372" i="18"/>
  <c r="BP372" i="18" s="1"/>
  <c r="BH372" i="18"/>
  <c r="BI373" i="18"/>
  <c r="BP373" i="18" s="1"/>
  <c r="BH373" i="18"/>
  <c r="BH374" i="18"/>
  <c r="BI374" i="18"/>
  <c r="BP374" i="18" s="1"/>
  <c r="BI375" i="18"/>
  <c r="BP375" i="18" s="1"/>
  <c r="BH375" i="18"/>
  <c r="BH376" i="18"/>
  <c r="BH377" i="18"/>
  <c r="F446" i="31"/>
  <c r="E446" i="31"/>
  <c r="D446" i="31"/>
  <c r="G446" i="31"/>
  <c r="F449" i="32"/>
  <c r="A448" i="31"/>
  <c r="H447" i="31"/>
  <c r="B447" i="31"/>
  <c r="C447" i="31" s="1"/>
  <c r="H450" i="32"/>
  <c r="B450" i="32"/>
  <c r="C450" i="32" s="1"/>
  <c r="A451" i="32"/>
  <c r="H447" i="33"/>
  <c r="A448" i="33"/>
  <c r="B447" i="33"/>
  <c r="C447" i="33" s="1"/>
  <c r="G446" i="33"/>
  <c r="F446" i="33"/>
  <c r="E446" i="33"/>
  <c r="D446" i="33"/>
  <c r="AF386" i="18"/>
  <c r="AE387" i="18"/>
  <c r="AF387" i="18" s="1"/>
  <c r="G389" i="7"/>
  <c r="E389" i="7"/>
  <c r="F389" i="7"/>
  <c r="D389" i="7"/>
  <c r="D385" i="18"/>
  <c r="D388" i="18"/>
  <c r="D387" i="18"/>
  <c r="D386" i="18"/>
  <c r="D389" i="18"/>
  <c r="D390" i="18"/>
  <c r="D391" i="18"/>
  <c r="H387" i="15"/>
  <c r="E384" i="18" s="1"/>
  <c r="AV370" i="18"/>
  <c r="AW370" i="18"/>
  <c r="D389" i="15"/>
  <c r="G389" i="15"/>
  <c r="F389" i="15"/>
  <c r="E389" i="15"/>
  <c r="D387" i="19"/>
  <c r="F387" i="19"/>
  <c r="G387" i="19"/>
  <c r="E387" i="19"/>
  <c r="G389" i="19"/>
  <c r="F389" i="19"/>
  <c r="E389" i="19"/>
  <c r="D389" i="19"/>
  <c r="AW369" i="18"/>
  <c r="AV369" i="18"/>
  <c r="F388" i="19"/>
  <c r="E388" i="19"/>
  <c r="G388" i="19"/>
  <c r="D388" i="19"/>
  <c r="G389" i="26"/>
  <c r="F389" i="26"/>
  <c r="H388" i="15"/>
  <c r="E385" i="18" s="1"/>
  <c r="D392" i="18"/>
  <c r="G388" i="26"/>
  <c r="F388" i="26"/>
  <c r="D393" i="18"/>
  <c r="AK390" i="18"/>
  <c r="AJ391" i="18"/>
  <c r="BM391" i="18" s="1"/>
  <c r="U393" i="18"/>
  <c r="R394" i="18"/>
  <c r="S393" i="18"/>
  <c r="T393" i="18" s="1"/>
  <c r="A395" i="18"/>
  <c r="B394" i="18"/>
  <c r="C394" i="18"/>
  <c r="X393" i="18"/>
  <c r="AG385" i="18" l="1"/>
  <c r="AH385" i="18" s="1"/>
  <c r="AO98" i="18"/>
  <c r="AN98" i="18"/>
  <c r="AM100" i="18"/>
  <c r="AL100" i="18"/>
  <c r="AM99" i="18"/>
  <c r="AL99" i="18"/>
  <c r="AL38" i="18"/>
  <c r="AM38" i="18"/>
  <c r="Y392" i="18"/>
  <c r="Z392" i="18" s="1"/>
  <c r="AA392" i="18" s="1"/>
  <c r="AB391" i="18"/>
  <c r="AC391" i="18" s="1"/>
  <c r="AD390" i="18"/>
  <c r="D449" i="32"/>
  <c r="E449" i="32"/>
  <c r="BH378" i="18"/>
  <c r="F447" i="31"/>
  <c r="E447" i="31"/>
  <c r="D447" i="31"/>
  <c r="G447" i="31"/>
  <c r="H451" i="32"/>
  <c r="A452" i="32"/>
  <c r="B451" i="32"/>
  <c r="C451" i="32" s="1"/>
  <c r="H448" i="33"/>
  <c r="B448" i="33"/>
  <c r="A449" i="33"/>
  <c r="F450" i="32"/>
  <c r="G450" i="32"/>
  <c r="E450" i="32"/>
  <c r="D450" i="32"/>
  <c r="G447" i="33"/>
  <c r="F447" i="33"/>
  <c r="E447" i="33"/>
  <c r="D447" i="33"/>
  <c r="A449" i="31"/>
  <c r="H448" i="31"/>
  <c r="B448" i="31"/>
  <c r="N390" i="18" s="1"/>
  <c r="AE388" i="18"/>
  <c r="AF388" i="18" s="1"/>
  <c r="AL377" i="18"/>
  <c r="AM377" i="18"/>
  <c r="AL379" i="18"/>
  <c r="AL372" i="18"/>
  <c r="AL376" i="18"/>
  <c r="AM373" i="18"/>
  <c r="AL373" i="18"/>
  <c r="AM375" i="18"/>
  <c r="AL374" i="18"/>
  <c r="AM374" i="18"/>
  <c r="AM376" i="18"/>
  <c r="AM372" i="18"/>
  <c r="AL375" i="18"/>
  <c r="H389" i="15"/>
  <c r="E391" i="18" s="1"/>
  <c r="AM380" i="18"/>
  <c r="H388" i="19"/>
  <c r="I385" i="18" s="1"/>
  <c r="AO372" i="18"/>
  <c r="AN372" i="18"/>
  <c r="H387" i="19"/>
  <c r="I384" i="18" s="1"/>
  <c r="H389" i="19"/>
  <c r="I394" i="18" s="1"/>
  <c r="AL378" i="18"/>
  <c r="AM378" i="18"/>
  <c r="AM379" i="18"/>
  <c r="AL380" i="18"/>
  <c r="AO371" i="18"/>
  <c r="AN371" i="18"/>
  <c r="D394" i="18"/>
  <c r="AM381" i="18" s="1"/>
  <c r="AJ392" i="18"/>
  <c r="BM392" i="18" s="1"/>
  <c r="AK391" i="18"/>
  <c r="B395" i="18"/>
  <c r="A396" i="18"/>
  <c r="C395" i="18"/>
  <c r="U394" i="18"/>
  <c r="S394" i="18"/>
  <c r="T394" i="18" s="1"/>
  <c r="R395" i="18"/>
  <c r="W394" i="18"/>
  <c r="X394" i="18" s="1"/>
  <c r="AG386" i="18" l="1"/>
  <c r="AW98" i="18"/>
  <c r="AV98" i="18"/>
  <c r="Y393" i="18"/>
  <c r="Z393" i="18" s="1"/>
  <c r="AA393" i="18" s="1"/>
  <c r="AB392" i="18"/>
  <c r="AC392" i="18" s="1"/>
  <c r="AD392" i="18" s="1"/>
  <c r="AD391" i="18"/>
  <c r="C448" i="33"/>
  <c r="D448" i="33" s="1"/>
  <c r="P387" i="18"/>
  <c r="P388" i="18"/>
  <c r="P386" i="18"/>
  <c r="P385" i="18"/>
  <c r="P389" i="18"/>
  <c r="P390" i="18"/>
  <c r="C448" i="31"/>
  <c r="D448" i="31" s="1"/>
  <c r="N385" i="18"/>
  <c r="N386" i="18"/>
  <c r="N387" i="18"/>
  <c r="N388" i="18"/>
  <c r="N389" i="18"/>
  <c r="F451" i="32"/>
  <c r="G451" i="32"/>
  <c r="D451" i="32"/>
  <c r="E451" i="32"/>
  <c r="H449" i="31"/>
  <c r="B449" i="31"/>
  <c r="C449" i="31" s="1"/>
  <c r="A450" i="31"/>
  <c r="H452" i="32"/>
  <c r="B452" i="32"/>
  <c r="A453" i="32"/>
  <c r="H449" i="33"/>
  <c r="A450" i="33"/>
  <c r="B449" i="33"/>
  <c r="C449" i="33" s="1"/>
  <c r="G448" i="33"/>
  <c r="F448" i="33"/>
  <c r="E448" i="33"/>
  <c r="AE389" i="18"/>
  <c r="AF389" i="18" s="1"/>
  <c r="E394" i="18"/>
  <c r="E386" i="18"/>
  <c r="E390" i="18"/>
  <c r="E392" i="18"/>
  <c r="E389" i="18"/>
  <c r="E393" i="18"/>
  <c r="E388" i="18"/>
  <c r="E387" i="18"/>
  <c r="I389" i="18"/>
  <c r="I392" i="18"/>
  <c r="I391" i="18"/>
  <c r="I388" i="18"/>
  <c r="I390" i="18"/>
  <c r="I393" i="18"/>
  <c r="I387" i="18"/>
  <c r="I386" i="18"/>
  <c r="AW371" i="18"/>
  <c r="AV371" i="18"/>
  <c r="AL381" i="18"/>
  <c r="AW372" i="18"/>
  <c r="AV372" i="18"/>
  <c r="B396" i="18"/>
  <c r="A397" i="18"/>
  <c r="C396" i="18"/>
  <c r="I395" i="18"/>
  <c r="D395" i="18"/>
  <c r="E395" i="18"/>
  <c r="U395" i="18"/>
  <c r="S395" i="18"/>
  <c r="T395" i="18" s="1"/>
  <c r="R396" i="18"/>
  <c r="W395" i="18"/>
  <c r="X395" i="18" s="1"/>
  <c r="AJ393" i="18"/>
  <c r="BM393" i="18" s="1"/>
  <c r="AK392" i="18"/>
  <c r="E448" i="31" l="1"/>
  <c r="AG387" i="18"/>
  <c r="AG388" i="18" s="1"/>
  <c r="AH386" i="18"/>
  <c r="AH387" i="18" s="1"/>
  <c r="AW100" i="18"/>
  <c r="AN373" i="18"/>
  <c r="BG99" i="18"/>
  <c r="BN99" i="18" s="1"/>
  <c r="BF99" i="18"/>
  <c r="AV100" i="18"/>
  <c r="AO99" i="18"/>
  <c r="AN99" i="18"/>
  <c r="BK99" i="18"/>
  <c r="BO99" i="18" s="1"/>
  <c r="BJ99" i="18"/>
  <c r="AW99" i="18"/>
  <c r="AV99" i="18"/>
  <c r="AO100" i="18"/>
  <c r="AN100" i="18"/>
  <c r="AB393" i="18"/>
  <c r="AC393" i="18" s="1"/>
  <c r="AD393" i="18" s="1"/>
  <c r="Y394" i="18"/>
  <c r="Z394" i="18" s="1"/>
  <c r="AA394" i="18" s="1"/>
  <c r="BK376" i="18"/>
  <c r="BO376" i="18" s="1"/>
  <c r="F448" i="31"/>
  <c r="BG373" i="18"/>
  <c r="BN373" i="18" s="1"/>
  <c r="BG376" i="18"/>
  <c r="BN376" i="18" s="1"/>
  <c r="G448" i="31"/>
  <c r="C452" i="32"/>
  <c r="G452" i="32" s="1"/>
  <c r="O392" i="18"/>
  <c r="O393" i="18"/>
  <c r="O394" i="18"/>
  <c r="BG372" i="18"/>
  <c r="BN372" i="18" s="1"/>
  <c r="BF372" i="18"/>
  <c r="BF373" i="18"/>
  <c r="BG374" i="18"/>
  <c r="BN374" i="18" s="1"/>
  <c r="BG375" i="18"/>
  <c r="BN375" i="18" s="1"/>
  <c r="BF375" i="18"/>
  <c r="BF376" i="18"/>
  <c r="BF377" i="18"/>
  <c r="BG377" i="18"/>
  <c r="BN377" i="18" s="1"/>
  <c r="BK372" i="18"/>
  <c r="BO372" i="18" s="1"/>
  <c r="BJ375" i="18"/>
  <c r="BJ373" i="18"/>
  <c r="BK373" i="18"/>
  <c r="BO373" i="18" s="1"/>
  <c r="BK374" i="18"/>
  <c r="BO374" i="18" s="1"/>
  <c r="BJ374" i="18"/>
  <c r="BJ372" i="18"/>
  <c r="BJ376" i="18"/>
  <c r="BK377" i="18"/>
  <c r="BO377" i="18" s="1"/>
  <c r="BK375" i="18"/>
  <c r="BO375" i="18" s="1"/>
  <c r="BJ377" i="18"/>
  <c r="BF374" i="18"/>
  <c r="P391" i="18"/>
  <c r="BK378" i="18" s="1"/>
  <c r="BO378" i="18" s="1"/>
  <c r="N391" i="18"/>
  <c r="BF378" i="18" s="1"/>
  <c r="AE390" i="18"/>
  <c r="AF390" i="18" s="1"/>
  <c r="H450" i="33"/>
  <c r="B450" i="33"/>
  <c r="C450" i="33" s="1"/>
  <c r="A451" i="33"/>
  <c r="F452" i="32"/>
  <c r="D452" i="32"/>
  <c r="E452" i="32"/>
  <c r="A451" i="31"/>
  <c r="H450" i="31"/>
  <c r="B450" i="31"/>
  <c r="C450" i="31" s="1"/>
  <c r="F449" i="31"/>
  <c r="E449" i="31"/>
  <c r="D449" i="31"/>
  <c r="G449" i="31"/>
  <c r="H453" i="32"/>
  <c r="A454" i="32"/>
  <c r="B453" i="32"/>
  <c r="C453" i="32" s="1"/>
  <c r="G449" i="33"/>
  <c r="F449" i="33"/>
  <c r="E449" i="33"/>
  <c r="D449" i="33"/>
  <c r="AO373" i="18"/>
  <c r="AO374" i="18"/>
  <c r="AN374" i="18"/>
  <c r="AO376" i="18"/>
  <c r="AO380" i="18"/>
  <c r="AO378" i="18"/>
  <c r="AO379" i="18"/>
  <c r="AO382" i="18"/>
  <c r="AO375" i="18"/>
  <c r="AV382" i="18"/>
  <c r="AN380" i="18"/>
  <c r="AN375" i="18"/>
  <c r="AN379" i="18"/>
  <c r="AN381" i="18"/>
  <c r="AO377" i="18"/>
  <c r="AN377" i="18"/>
  <c r="AO381" i="18"/>
  <c r="AN378" i="18"/>
  <c r="AN376" i="18"/>
  <c r="AW373" i="18"/>
  <c r="AV373" i="18"/>
  <c r="AW375" i="18"/>
  <c r="AV374" i="18"/>
  <c r="AN382" i="18"/>
  <c r="W396" i="18"/>
  <c r="X396" i="18" s="1"/>
  <c r="AV381" i="18"/>
  <c r="AV380" i="18"/>
  <c r="AV376" i="18"/>
  <c r="AV377" i="18"/>
  <c r="AW377" i="18"/>
  <c r="AW382" i="18"/>
  <c r="AW380" i="18"/>
  <c r="AV375" i="18"/>
  <c r="AW378" i="18"/>
  <c r="AV378" i="18"/>
  <c r="AL382" i="18"/>
  <c r="AW374" i="18"/>
  <c r="AW379" i="18"/>
  <c r="AV379" i="18"/>
  <c r="AM382" i="18"/>
  <c r="AW381" i="18"/>
  <c r="AW376" i="18"/>
  <c r="AJ394" i="18"/>
  <c r="BM394" i="18" s="1"/>
  <c r="AK393" i="18"/>
  <c r="A398" i="18"/>
  <c r="B397" i="18"/>
  <c r="C397" i="18"/>
  <c r="I396" i="18"/>
  <c r="D396" i="18"/>
  <c r="AL101" i="18" s="1"/>
  <c r="E396" i="18"/>
  <c r="AO101" i="18" s="1"/>
  <c r="S396" i="18"/>
  <c r="T396" i="18" s="1"/>
  <c r="R397" i="18"/>
  <c r="U396" i="18"/>
  <c r="AH388" i="18" l="1"/>
  <c r="AG389" i="18"/>
  <c r="AH389" i="18" s="1"/>
  <c r="AV101" i="18"/>
  <c r="BQ99" i="18"/>
  <c r="AN101" i="18"/>
  <c r="AW101" i="18"/>
  <c r="BI100" i="18"/>
  <c r="BP100" i="18" s="1"/>
  <c r="BH100" i="18"/>
  <c r="AM101" i="18"/>
  <c r="AB394" i="18"/>
  <c r="AC394" i="18" s="1"/>
  <c r="AD394" i="18" s="1"/>
  <c r="Y395" i="18"/>
  <c r="Z395" i="18" s="1"/>
  <c r="AA395" i="18" s="1"/>
  <c r="BQ376" i="18"/>
  <c r="BQ373" i="18"/>
  <c r="BQ374" i="18"/>
  <c r="BJ378" i="18"/>
  <c r="BI379" i="18"/>
  <c r="BP379" i="18" s="1"/>
  <c r="BH379" i="18"/>
  <c r="BH380" i="18"/>
  <c r="BH381" i="18"/>
  <c r="BQ375" i="18"/>
  <c r="AE391" i="18"/>
  <c r="AF391" i="18" s="1"/>
  <c r="O395" i="18"/>
  <c r="BI382" i="18" s="1"/>
  <c r="BP382" i="18" s="1"/>
  <c r="BQ377" i="18"/>
  <c r="BQ372" i="18"/>
  <c r="BI381" i="18"/>
  <c r="BP381" i="18" s="1"/>
  <c r="BG378" i="18"/>
  <c r="BN378" i="18" s="1"/>
  <c r="BQ378" i="18" s="1"/>
  <c r="BI380" i="18"/>
  <c r="BP380" i="18" s="1"/>
  <c r="H454" i="32"/>
  <c r="B454" i="32"/>
  <c r="C454" i="32" s="1"/>
  <c r="H451" i="33"/>
  <c r="A452" i="33"/>
  <c r="B451" i="33"/>
  <c r="C451" i="33" s="1"/>
  <c r="A452" i="31"/>
  <c r="B451" i="31"/>
  <c r="C451" i="31" s="1"/>
  <c r="H451" i="31"/>
  <c r="F450" i="31"/>
  <c r="E450" i="31"/>
  <c r="D450" i="31"/>
  <c r="G450" i="31"/>
  <c r="G450" i="33"/>
  <c r="F450" i="33"/>
  <c r="E450" i="33"/>
  <c r="D450" i="33"/>
  <c r="F453" i="32"/>
  <c r="G453" i="32"/>
  <c r="E453" i="32"/>
  <c r="D453" i="32"/>
  <c r="AN383" i="18"/>
  <c r="AL383" i="18"/>
  <c r="AM383" i="18"/>
  <c r="AW383" i="18"/>
  <c r="AV383" i="18"/>
  <c r="W397" i="18"/>
  <c r="X397" i="18" s="1"/>
  <c r="AO383" i="18"/>
  <c r="U397" i="18"/>
  <c r="S397" i="18"/>
  <c r="T397" i="18" s="1"/>
  <c r="R398" i="18"/>
  <c r="I397" i="18"/>
  <c r="AW384" i="18" s="1"/>
  <c r="D397" i="18"/>
  <c r="E397" i="18"/>
  <c r="AN384" i="18" s="1"/>
  <c r="AK394" i="18"/>
  <c r="AJ395" i="18"/>
  <c r="BM395" i="18" s="1"/>
  <c r="B398" i="18"/>
  <c r="A399" i="18"/>
  <c r="C398" i="18"/>
  <c r="AG390" i="18" l="1"/>
  <c r="AH390" i="18" s="1"/>
  <c r="O396" i="18"/>
  <c r="BI383" i="18" s="1"/>
  <c r="BP383" i="18" s="1"/>
  <c r="AB395" i="18"/>
  <c r="AC395" i="18" s="1"/>
  <c r="AD395" i="18" s="1"/>
  <c r="Y396" i="18"/>
  <c r="Z396" i="18" s="1"/>
  <c r="AA396" i="18" s="1"/>
  <c r="AE392" i="18"/>
  <c r="AF392" i="18" s="1"/>
  <c r="BH382" i="18"/>
  <c r="O397" i="18"/>
  <c r="O398" i="18"/>
  <c r="A453" i="31"/>
  <c r="H452" i="31"/>
  <c r="B452" i="31"/>
  <c r="F451" i="31"/>
  <c r="E451" i="31"/>
  <c r="D451" i="31"/>
  <c r="G451" i="31"/>
  <c r="H452" i="33"/>
  <c r="B452" i="33"/>
  <c r="A453" i="33"/>
  <c r="G451" i="33"/>
  <c r="F451" i="33"/>
  <c r="E451" i="33"/>
  <c r="D451" i="33"/>
  <c r="F454" i="32"/>
  <c r="D454" i="32"/>
  <c r="G454" i="32"/>
  <c r="E454" i="32"/>
  <c r="W398" i="18"/>
  <c r="X398" i="18" s="1"/>
  <c r="AL384" i="18"/>
  <c r="AM384" i="18"/>
  <c r="AV384" i="18"/>
  <c r="AO384" i="18"/>
  <c r="A400" i="18"/>
  <c r="B399" i="18"/>
  <c r="C399" i="18"/>
  <c r="D398" i="18"/>
  <c r="I398" i="18"/>
  <c r="E398" i="18"/>
  <c r="AO385" i="18" s="1"/>
  <c r="U398" i="18"/>
  <c r="S398" i="18"/>
  <c r="T398" i="18" s="1"/>
  <c r="R399" i="18"/>
  <c r="AJ396" i="18"/>
  <c r="BM396" i="18" s="1"/>
  <c r="AK395" i="18"/>
  <c r="AG391" i="18" l="1"/>
  <c r="AH391" i="18" s="1"/>
  <c r="BH383" i="18"/>
  <c r="BH101" i="18"/>
  <c r="BI101" i="18"/>
  <c r="BP101" i="18" s="1"/>
  <c r="BH384" i="18"/>
  <c r="AL385" i="18"/>
  <c r="AB396" i="18"/>
  <c r="AC396" i="18" s="1"/>
  <c r="Y397" i="18"/>
  <c r="Z397" i="18" s="1"/>
  <c r="AA397" i="18" s="1"/>
  <c r="AE393" i="18"/>
  <c r="AF393" i="18" s="1"/>
  <c r="BI384" i="18"/>
  <c r="BP384" i="18" s="1"/>
  <c r="C452" i="33"/>
  <c r="F452" i="33" s="1"/>
  <c r="P392" i="18"/>
  <c r="P394" i="18"/>
  <c r="P393" i="18"/>
  <c r="C452" i="31"/>
  <c r="G452" i="31" s="1"/>
  <c r="N392" i="18"/>
  <c r="N393" i="18"/>
  <c r="N394" i="18"/>
  <c r="O399" i="18"/>
  <c r="BI386" i="18" s="1"/>
  <c r="BP386" i="18" s="1"/>
  <c r="BH385" i="18"/>
  <c r="BI385" i="18"/>
  <c r="BP385" i="18" s="1"/>
  <c r="H453" i="33"/>
  <c r="A454" i="33"/>
  <c r="B453" i="33"/>
  <c r="C453" i="33" s="1"/>
  <c r="G452" i="33"/>
  <c r="H453" i="31"/>
  <c r="B453" i="31"/>
  <c r="C453" i="31" s="1"/>
  <c r="A454" i="31"/>
  <c r="AM385" i="18"/>
  <c r="AN385" i="18"/>
  <c r="AV385" i="18"/>
  <c r="AW385" i="18"/>
  <c r="B400" i="18"/>
  <c r="A401" i="18"/>
  <c r="C400" i="18"/>
  <c r="AJ397" i="18"/>
  <c r="BM397" i="18" s="1"/>
  <c r="AK396" i="18"/>
  <c r="R400" i="18"/>
  <c r="U399" i="18"/>
  <c r="S399" i="18"/>
  <c r="T399" i="18" s="1"/>
  <c r="W399" i="18"/>
  <c r="X399" i="18" s="1"/>
  <c r="D399" i="18"/>
  <c r="I399" i="18"/>
  <c r="AW386" i="18" s="1"/>
  <c r="E399" i="18"/>
  <c r="AG392" i="18" l="1"/>
  <c r="AH392" i="18" s="1"/>
  <c r="BG100" i="18"/>
  <c r="BN100" i="18" s="1"/>
  <c r="BF100" i="18"/>
  <c r="BK100" i="18"/>
  <c r="BO100" i="18" s="1"/>
  <c r="BJ100" i="18"/>
  <c r="D452" i="31"/>
  <c r="AB397" i="18"/>
  <c r="AC397" i="18" s="1"/>
  <c r="AD396" i="18"/>
  <c r="Y398" i="18"/>
  <c r="Z398" i="18" s="1"/>
  <c r="AA398" i="18" s="1"/>
  <c r="AE394" i="18"/>
  <c r="AF394" i="18" s="1"/>
  <c r="D452" i="33"/>
  <c r="E452" i="33"/>
  <c r="BK380" i="18"/>
  <c r="BO380" i="18" s="1"/>
  <c r="F452" i="31"/>
  <c r="N395" i="18"/>
  <c r="BK379" i="18"/>
  <c r="BO379" i="18" s="1"/>
  <c r="BJ380" i="18"/>
  <c r="BJ381" i="18"/>
  <c r="BJ379" i="18"/>
  <c r="BK381" i="18"/>
  <c r="BO381" i="18" s="1"/>
  <c r="E452" i="31"/>
  <c r="P395" i="18"/>
  <c r="BK382" i="18" s="1"/>
  <c r="BO382" i="18" s="1"/>
  <c r="BG379" i="18"/>
  <c r="BN379" i="18" s="1"/>
  <c r="BF380" i="18"/>
  <c r="BF379" i="18"/>
  <c r="BG380" i="18"/>
  <c r="BN380" i="18" s="1"/>
  <c r="BG381" i="18"/>
  <c r="BN381" i="18" s="1"/>
  <c r="BF381" i="18"/>
  <c r="BH386" i="18"/>
  <c r="O400" i="18"/>
  <c r="F453" i="31"/>
  <c r="E453" i="31"/>
  <c r="D453" i="31"/>
  <c r="G453" i="31"/>
  <c r="G453" i="33"/>
  <c r="F453" i="33"/>
  <c r="E453" i="33"/>
  <c r="D453" i="33"/>
  <c r="H454" i="33"/>
  <c r="B454" i="33"/>
  <c r="H454" i="31"/>
  <c r="B454" i="31"/>
  <c r="C454" i="31" s="1"/>
  <c r="W400" i="18"/>
  <c r="X400" i="18" s="1"/>
  <c r="AN386" i="18"/>
  <c r="AV386" i="18"/>
  <c r="AL386" i="18"/>
  <c r="AO386" i="18"/>
  <c r="AM386" i="18"/>
  <c r="I400" i="18"/>
  <c r="D400" i="18"/>
  <c r="E400" i="18"/>
  <c r="AO102" i="18" s="1"/>
  <c r="B401" i="18"/>
  <c r="A402" i="18"/>
  <c r="C401" i="18"/>
  <c r="R401" i="18"/>
  <c r="U400" i="18"/>
  <c r="S400" i="18"/>
  <c r="T400" i="18" s="1"/>
  <c r="AJ398" i="18"/>
  <c r="BM398" i="18" s="1"/>
  <c r="AK397" i="18"/>
  <c r="AG393" i="18" l="1"/>
  <c r="AH393" i="18" s="1"/>
  <c r="BH102" i="18"/>
  <c r="AO387" i="18"/>
  <c r="AN102" i="18"/>
  <c r="BI102" i="18"/>
  <c r="BP102" i="18" s="1"/>
  <c r="BQ100" i="18"/>
  <c r="AV102" i="18"/>
  <c r="AW102" i="18"/>
  <c r="AL102" i="18"/>
  <c r="AM102" i="18"/>
  <c r="AM387" i="18"/>
  <c r="AD397" i="18"/>
  <c r="AB398" i="18"/>
  <c r="AC398" i="18" s="1"/>
  <c r="AD398" i="18" s="1"/>
  <c r="Y399" i="18"/>
  <c r="Z399" i="18" s="1"/>
  <c r="AA399" i="18" s="1"/>
  <c r="AE395" i="18"/>
  <c r="AF395" i="18" s="1"/>
  <c r="P400" i="18"/>
  <c r="BQ380" i="18"/>
  <c r="BQ379" i="18"/>
  <c r="N396" i="18"/>
  <c r="C454" i="33"/>
  <c r="G454" i="33" s="1"/>
  <c r="P397" i="18"/>
  <c r="P399" i="18"/>
  <c r="P398" i="18"/>
  <c r="P396" i="18"/>
  <c r="BJ382" i="18"/>
  <c r="BQ381" i="18"/>
  <c r="BG382" i="18"/>
  <c r="BN382" i="18" s="1"/>
  <c r="BQ382" i="18" s="1"/>
  <c r="BF382" i="18"/>
  <c r="N397" i="18"/>
  <c r="N398" i="18"/>
  <c r="N399" i="18"/>
  <c r="N400" i="18"/>
  <c r="BH387" i="18"/>
  <c r="O401" i="18"/>
  <c r="P401" i="18"/>
  <c r="N401" i="18"/>
  <c r="BI387" i="18"/>
  <c r="BP387" i="18" s="1"/>
  <c r="F454" i="31"/>
  <c r="E454" i="31"/>
  <c r="D454" i="31"/>
  <c r="G454" i="31"/>
  <c r="W401" i="18"/>
  <c r="X401" i="18" s="1"/>
  <c r="AV387" i="18"/>
  <c r="AN387" i="18"/>
  <c r="AL387" i="18"/>
  <c r="AW387" i="18"/>
  <c r="U401" i="18"/>
  <c r="R402" i="18"/>
  <c r="S401" i="18"/>
  <c r="T401" i="18" s="1"/>
  <c r="AK398" i="18"/>
  <c r="AJ399" i="18"/>
  <c r="BM399" i="18" s="1"/>
  <c r="A403" i="18"/>
  <c r="B402" i="18"/>
  <c r="C402" i="18"/>
  <c r="I401" i="18"/>
  <c r="AV388" i="18" s="1"/>
  <c r="D401" i="18"/>
  <c r="AL388" i="18" s="1"/>
  <c r="E401" i="18"/>
  <c r="AN388" i="18" s="1"/>
  <c r="AG394" i="18" l="1"/>
  <c r="AH394" i="18" s="1"/>
  <c r="BJ102" i="18"/>
  <c r="BF102" i="18"/>
  <c r="BK101" i="18"/>
  <c r="BO101" i="18" s="1"/>
  <c r="BJ101" i="18"/>
  <c r="BG102" i="18"/>
  <c r="BN102" i="18" s="1"/>
  <c r="BK102" i="18"/>
  <c r="BO102" i="18" s="1"/>
  <c r="BG383" i="18"/>
  <c r="BN383" i="18" s="1"/>
  <c r="BG101" i="18"/>
  <c r="BN101" i="18" s="1"/>
  <c r="BF101" i="18"/>
  <c r="D454" i="33"/>
  <c r="E454" i="33"/>
  <c r="F454" i="33"/>
  <c r="AB399" i="18"/>
  <c r="AC399" i="18" s="1"/>
  <c r="AD399" i="18" s="1"/>
  <c r="Y400" i="18"/>
  <c r="Z400" i="18" s="1"/>
  <c r="AA400" i="18" s="1"/>
  <c r="AE396" i="18"/>
  <c r="AF396" i="18" s="1"/>
  <c r="BJ385" i="18"/>
  <c r="BF383" i="18"/>
  <c r="BK383" i="18"/>
  <c r="BO383" i="18" s="1"/>
  <c r="BJ384" i="18"/>
  <c r="BJ386" i="18"/>
  <c r="BK385" i="18"/>
  <c r="BO385" i="18" s="1"/>
  <c r="BK387" i="18"/>
  <c r="BO387" i="18" s="1"/>
  <c r="BK386" i="18"/>
  <c r="BO386" i="18" s="1"/>
  <c r="BJ383" i="18"/>
  <c r="BK384" i="18"/>
  <c r="BO384" i="18" s="1"/>
  <c r="BJ387" i="18"/>
  <c r="BG386" i="18"/>
  <c r="BN386" i="18" s="1"/>
  <c r="BF387" i="18"/>
  <c r="BG387" i="18"/>
  <c r="BN387" i="18" s="1"/>
  <c r="BG385" i="18"/>
  <c r="BN385" i="18" s="1"/>
  <c r="BF385" i="18"/>
  <c r="BF386" i="18"/>
  <c r="BF384" i="18"/>
  <c r="BG384" i="18"/>
  <c r="BN384" i="18" s="1"/>
  <c r="BF388" i="18"/>
  <c r="BJ388" i="18"/>
  <c r="BH388" i="18"/>
  <c r="BG388" i="18"/>
  <c r="BN388" i="18" s="1"/>
  <c r="BI388" i="18"/>
  <c r="BP388" i="18" s="1"/>
  <c r="N402" i="18"/>
  <c r="O402" i="18"/>
  <c r="P402" i="18"/>
  <c r="BK388" i="18"/>
  <c r="BO388" i="18" s="1"/>
  <c r="AW388" i="18"/>
  <c r="AM388" i="18"/>
  <c r="AO388" i="18"/>
  <c r="R403" i="18"/>
  <c r="U402" i="18"/>
  <c r="S402" i="18"/>
  <c r="T402" i="18" s="1"/>
  <c r="W402" i="18"/>
  <c r="X402" i="18" s="1"/>
  <c r="I402" i="18"/>
  <c r="AW389" i="18" s="1"/>
  <c r="D402" i="18"/>
  <c r="E402" i="18"/>
  <c r="AO389" i="18" s="1"/>
  <c r="B403" i="18"/>
  <c r="C403" i="18"/>
  <c r="BG394" i="18" s="1"/>
  <c r="BN394" i="18" s="1"/>
  <c r="AJ400" i="18"/>
  <c r="BM400" i="18" s="1"/>
  <c r="AK399" i="18"/>
  <c r="AG395" i="18" l="1"/>
  <c r="AH395" i="18" s="1"/>
  <c r="BQ101" i="18"/>
  <c r="BQ383" i="18"/>
  <c r="BG106" i="18"/>
  <c r="BN106" i="18" s="1"/>
  <c r="BK103" i="18"/>
  <c r="BO103" i="18" s="1"/>
  <c r="BG103" i="18"/>
  <c r="BN103" i="18" s="1"/>
  <c r="BK104" i="18"/>
  <c r="BO104" i="18" s="1"/>
  <c r="BQ102" i="18"/>
  <c r="BI104" i="18"/>
  <c r="BP104" i="18" s="1"/>
  <c r="AM106" i="18"/>
  <c r="BK105" i="18"/>
  <c r="BO105" i="18" s="1"/>
  <c r="BG104" i="18"/>
  <c r="BN104" i="18" s="1"/>
  <c r="AO104" i="18"/>
  <c r="BI103" i="18"/>
  <c r="BP103" i="18" s="1"/>
  <c r="AW105" i="18"/>
  <c r="AM103" i="18"/>
  <c r="AW106" i="18"/>
  <c r="AO103" i="18"/>
  <c r="BI106" i="18"/>
  <c r="BP106" i="18" s="1"/>
  <c r="AW103" i="18"/>
  <c r="BI105" i="18"/>
  <c r="BP105" i="18" s="1"/>
  <c r="BK106" i="18"/>
  <c r="BO106" i="18" s="1"/>
  <c r="AW104" i="18"/>
  <c r="AO105" i="18"/>
  <c r="AO106" i="18"/>
  <c r="AM104" i="18"/>
  <c r="AM105" i="18"/>
  <c r="BG105" i="18"/>
  <c r="BN105" i="18" s="1"/>
  <c r="AB400" i="18"/>
  <c r="AC400" i="18" s="1"/>
  <c r="AD400" i="18" s="1"/>
  <c r="Y401" i="18"/>
  <c r="Z401" i="18" s="1"/>
  <c r="AA401" i="18" s="1"/>
  <c r="AB401" i="18" s="1"/>
  <c r="AE397" i="18"/>
  <c r="AF397" i="18" s="1"/>
  <c r="BQ387" i="18"/>
  <c r="BQ384" i="18"/>
  <c r="BQ385" i="18"/>
  <c r="BQ386" i="18"/>
  <c r="BI396" i="18"/>
  <c r="BP396" i="18" s="1"/>
  <c r="BK395" i="18"/>
  <c r="BO395" i="18" s="1"/>
  <c r="BG393" i="18"/>
  <c r="BN393" i="18" s="1"/>
  <c r="BJ389" i="18"/>
  <c r="BI402" i="18"/>
  <c r="BP402" i="18" s="1"/>
  <c r="BK389" i="18"/>
  <c r="BO389" i="18" s="1"/>
  <c r="BG392" i="18"/>
  <c r="BN392" i="18" s="1"/>
  <c r="BK398" i="18"/>
  <c r="BO398" i="18" s="1"/>
  <c r="BI392" i="18"/>
  <c r="BP392" i="18" s="1"/>
  <c r="BK391" i="18"/>
  <c r="BO391" i="18" s="1"/>
  <c r="BH389" i="18"/>
  <c r="BG402" i="18"/>
  <c r="BN402" i="18" s="1"/>
  <c r="BI400" i="18"/>
  <c r="BP400" i="18" s="1"/>
  <c r="BK396" i="18"/>
  <c r="BO396" i="18" s="1"/>
  <c r="BI389" i="18"/>
  <c r="BP389" i="18" s="1"/>
  <c r="BK393" i="18"/>
  <c r="BO393" i="18" s="1"/>
  <c r="BK394" i="18"/>
  <c r="BO394" i="18" s="1"/>
  <c r="BK401" i="18"/>
  <c r="BO401" i="18" s="1"/>
  <c r="BK399" i="18"/>
  <c r="BO399" i="18" s="1"/>
  <c r="BK402" i="18"/>
  <c r="BO402" i="18" s="1"/>
  <c r="BF389" i="18"/>
  <c r="BK392" i="18"/>
  <c r="BO392" i="18" s="1"/>
  <c r="BI391" i="18"/>
  <c r="BP391" i="18" s="1"/>
  <c r="P403" i="18"/>
  <c r="N403" i="18"/>
  <c r="BF106" i="18" s="1"/>
  <c r="O403" i="18"/>
  <c r="BG396" i="18"/>
  <c r="BN396" i="18" s="1"/>
  <c r="BI397" i="18"/>
  <c r="BP397" i="18" s="1"/>
  <c r="BI393" i="18"/>
  <c r="BP393" i="18" s="1"/>
  <c r="BI398" i="18"/>
  <c r="BP398" i="18" s="1"/>
  <c r="BI394" i="18"/>
  <c r="BP394" i="18" s="1"/>
  <c r="BG395" i="18"/>
  <c r="BN395" i="18" s="1"/>
  <c r="BG397" i="18"/>
  <c r="BN397" i="18" s="1"/>
  <c r="BK400" i="18"/>
  <c r="BO400" i="18" s="1"/>
  <c r="BG399" i="18"/>
  <c r="BN399" i="18" s="1"/>
  <c r="BG400" i="18"/>
  <c r="BN400" i="18" s="1"/>
  <c r="BI399" i="18"/>
  <c r="BP399" i="18" s="1"/>
  <c r="BG401" i="18"/>
  <c r="BN401" i="18" s="1"/>
  <c r="BG389" i="18"/>
  <c r="BN389" i="18" s="1"/>
  <c r="BI401" i="18"/>
  <c r="BP401" i="18" s="1"/>
  <c r="BI395" i="18"/>
  <c r="BP395" i="18" s="1"/>
  <c r="BG391" i="18"/>
  <c r="BN391" i="18" s="1"/>
  <c r="BQ388" i="18"/>
  <c r="BK397" i="18"/>
  <c r="BO397" i="18" s="1"/>
  <c r="BG398" i="18"/>
  <c r="BN398" i="18" s="1"/>
  <c r="W403" i="18"/>
  <c r="X403" i="18" s="1"/>
  <c r="AO398" i="18"/>
  <c r="AW392" i="18"/>
  <c r="AO396" i="18"/>
  <c r="AM402" i="18"/>
  <c r="AW402" i="18"/>
  <c r="AO402" i="18"/>
  <c r="AW395" i="18"/>
  <c r="AW393" i="18"/>
  <c r="AO399" i="18"/>
  <c r="AW399" i="18"/>
  <c r="AW396" i="18"/>
  <c r="AO393" i="18"/>
  <c r="AO394" i="18"/>
  <c r="AM392" i="18"/>
  <c r="AM399" i="18"/>
  <c r="AW394" i="18"/>
  <c r="AO391" i="18"/>
  <c r="AW391" i="18"/>
  <c r="AO392" i="18"/>
  <c r="AM395" i="18"/>
  <c r="AO401" i="18"/>
  <c r="AO400" i="18"/>
  <c r="AN389" i="18"/>
  <c r="AM401" i="18"/>
  <c r="AM393" i="18"/>
  <c r="AW397" i="18"/>
  <c r="AW401" i="18"/>
  <c r="AO397" i="18"/>
  <c r="AM397" i="18"/>
  <c r="AO395" i="18"/>
  <c r="AM391" i="18"/>
  <c r="AM394" i="18"/>
  <c r="AL389" i="18"/>
  <c r="AV389" i="18"/>
  <c r="AW400" i="18"/>
  <c r="AM396" i="18"/>
  <c r="AM389" i="18"/>
  <c r="AW398" i="18"/>
  <c r="AM400" i="18"/>
  <c r="AM398" i="18"/>
  <c r="AJ401" i="18"/>
  <c r="BM401" i="18" s="1"/>
  <c r="AK400" i="18"/>
  <c r="D403" i="18"/>
  <c r="I403" i="18"/>
  <c r="E403" i="18"/>
  <c r="AN106" i="18" s="1"/>
  <c r="U403" i="18"/>
  <c r="S403" i="18"/>
  <c r="T403" i="18" s="1"/>
  <c r="AG396" i="18" l="1"/>
  <c r="AH396" i="18" s="1"/>
  <c r="BQ105" i="18"/>
  <c r="AV399" i="18"/>
  <c r="AV103" i="18"/>
  <c r="AV104" i="18"/>
  <c r="AV105" i="18"/>
  <c r="AV106" i="18"/>
  <c r="BH398" i="18"/>
  <c r="BH103" i="18"/>
  <c r="BH104" i="18"/>
  <c r="BH105" i="18"/>
  <c r="BQ103" i="18"/>
  <c r="BQ104" i="18"/>
  <c r="BQ106" i="18"/>
  <c r="BK390" i="18"/>
  <c r="BO390" i="18" s="1"/>
  <c r="BJ103" i="18"/>
  <c r="BJ106" i="18"/>
  <c r="BJ105" i="18"/>
  <c r="BJ104" i="18"/>
  <c r="BH106" i="18"/>
  <c r="BF398" i="18"/>
  <c r="BF103" i="18"/>
  <c r="BF104" i="18"/>
  <c r="AN401" i="18"/>
  <c r="AN103" i="18"/>
  <c r="AN105" i="18"/>
  <c r="AN104" i="18"/>
  <c r="BF105" i="18"/>
  <c r="AC401" i="18"/>
  <c r="AD401" i="18" s="1"/>
  <c r="AL104" i="18"/>
  <c r="AL103" i="18"/>
  <c r="AL105" i="18"/>
  <c r="AL106" i="18"/>
  <c r="AL402" i="18"/>
  <c r="AL39" i="18"/>
  <c r="AL40" i="18"/>
  <c r="BK403" i="18"/>
  <c r="BO403" i="18" s="1"/>
  <c r="Y402" i="18"/>
  <c r="Z402" i="18" s="1"/>
  <c r="AA402" i="18" s="1"/>
  <c r="AE398" i="18"/>
  <c r="BJ402" i="18"/>
  <c r="BI403" i="18"/>
  <c r="BP403" i="18" s="1"/>
  <c r="BG403" i="18"/>
  <c r="BN403" i="18" s="1"/>
  <c r="BF402" i="18"/>
  <c r="BQ394" i="18"/>
  <c r="BQ397" i="18"/>
  <c r="BQ393" i="18"/>
  <c r="BQ396" i="18"/>
  <c r="BQ391" i="18"/>
  <c r="BQ399" i="18"/>
  <c r="BQ395" i="18"/>
  <c r="BF403" i="18"/>
  <c r="BF390" i="18"/>
  <c r="BF391" i="18"/>
  <c r="BF394" i="18"/>
  <c r="BF392" i="18"/>
  <c r="BF393" i="18"/>
  <c r="BF395" i="18"/>
  <c r="BF397" i="18"/>
  <c r="BH397" i="18"/>
  <c r="BJ403" i="18"/>
  <c r="BJ390" i="18"/>
  <c r="BJ391" i="18"/>
  <c r="BJ393" i="18"/>
  <c r="BJ392" i="18"/>
  <c r="BJ397" i="18"/>
  <c r="BJ394" i="18"/>
  <c r="BJ395" i="18"/>
  <c r="BJ396" i="18"/>
  <c r="BJ401" i="18"/>
  <c r="BJ400" i="18"/>
  <c r="BQ392" i="18"/>
  <c r="BH403" i="18"/>
  <c r="BH390" i="18"/>
  <c r="BH393" i="18"/>
  <c r="BH392" i="18"/>
  <c r="BH391" i="18"/>
  <c r="BH395" i="18"/>
  <c r="BH394" i="18"/>
  <c r="BH400" i="18"/>
  <c r="BH401" i="18"/>
  <c r="BI390" i="18"/>
  <c r="BP390" i="18" s="1"/>
  <c r="BQ398" i="18"/>
  <c r="BG390" i="18"/>
  <c r="BN390" i="18" s="1"/>
  <c r="BH396" i="18"/>
  <c r="BQ402" i="18"/>
  <c r="BF401" i="18"/>
  <c r="BH399" i="18"/>
  <c r="BQ389" i="18"/>
  <c r="BF400" i="18"/>
  <c r="BJ398" i="18"/>
  <c r="BF399" i="18"/>
  <c r="BQ400" i="18"/>
  <c r="BF396" i="18"/>
  <c r="BQ401" i="18"/>
  <c r="BJ399" i="18"/>
  <c r="BH402" i="18"/>
  <c r="AV402" i="18"/>
  <c r="AW390" i="18"/>
  <c r="AL398" i="18"/>
  <c r="AL390" i="18"/>
  <c r="AL392" i="18"/>
  <c r="AL393" i="18"/>
  <c r="AL391" i="18"/>
  <c r="AL394" i="18"/>
  <c r="AL395" i="18"/>
  <c r="AL396" i="18"/>
  <c r="AL399" i="18"/>
  <c r="AL401" i="18"/>
  <c r="AL397" i="18"/>
  <c r="AN390" i="18"/>
  <c r="AN392" i="18"/>
  <c r="AN393" i="18"/>
  <c r="AN395" i="18"/>
  <c r="AN394" i="18"/>
  <c r="AN391" i="18"/>
  <c r="AN396" i="18"/>
  <c r="AN402" i="18"/>
  <c r="AL400" i="18"/>
  <c r="AN398" i="18"/>
  <c r="AN400" i="18"/>
  <c r="AO390" i="18"/>
  <c r="AM390" i="18"/>
  <c r="AV394" i="18"/>
  <c r="AV390" i="18"/>
  <c r="AV393" i="18"/>
  <c r="AV391" i="18"/>
  <c r="AV392" i="18"/>
  <c r="AV395" i="18"/>
  <c r="AV397" i="18"/>
  <c r="AV396" i="18"/>
  <c r="AV398" i="18"/>
  <c r="AV401" i="18"/>
  <c r="AV400" i="18"/>
  <c r="AL403" i="18"/>
  <c r="AO403" i="18"/>
  <c r="AN403" i="18"/>
  <c r="AW403" i="18"/>
  <c r="AV403" i="18"/>
  <c r="AM403" i="18"/>
  <c r="AN397" i="18"/>
  <c r="AN399" i="18"/>
  <c r="AJ402" i="18"/>
  <c r="BM402" i="18" s="1"/>
  <c r="AK401" i="18"/>
  <c r="AG397" i="18" l="1"/>
  <c r="AH397" i="18" s="1"/>
  <c r="AB402" i="18"/>
  <c r="AC402" i="18" s="1"/>
  <c r="AD402" i="18" s="1"/>
  <c r="Y403" i="18"/>
  <c r="Z403" i="18" s="1"/>
  <c r="AA403" i="18" s="1"/>
  <c r="AF398" i="18"/>
  <c r="AG398" i="18" s="1"/>
  <c r="AE399" i="18"/>
  <c r="AF399" i="18" s="1"/>
  <c r="BQ403" i="18"/>
  <c r="BQ390" i="18"/>
  <c r="AK402" i="18"/>
  <c r="AJ403" i="18"/>
  <c r="AH398" i="18" l="1"/>
  <c r="AG399" i="18"/>
  <c r="AH399" i="18" s="1"/>
  <c r="AB403" i="18"/>
  <c r="AC403" i="18" s="1"/>
  <c r="AE400" i="18"/>
  <c r="AF400" i="18" s="1"/>
  <c r="AG400" i="18" s="1"/>
  <c r="AH400" i="18" s="1"/>
  <c r="AK403" i="18"/>
  <c r="BM403" i="18"/>
  <c r="W6" i="18"/>
  <c r="AD403" i="18" l="1"/>
  <c r="AE401" i="18"/>
  <c r="AF401" i="18" s="1"/>
  <c r="AG401" i="18" s="1"/>
  <c r="AH401" i="18" s="1"/>
  <c r="X6" i="18"/>
  <c r="AE402" i="18" l="1"/>
  <c r="AF402" i="18" s="1"/>
  <c r="AG402" i="18" s="1"/>
  <c r="AH402" i="18" s="1"/>
  <c r="Y6" i="18"/>
  <c r="AE403" i="18" l="1"/>
  <c r="AF403" i="18" s="1"/>
  <c r="AG403" i="18" s="1"/>
  <c r="AH403" i="18" s="1"/>
  <c r="Z6" i="18"/>
  <c r="AA6" i="18" l="1"/>
  <c r="AB6" i="18" l="1"/>
  <c r="AC6" i="18" l="1"/>
  <c r="AD6" i="18" l="1"/>
  <c r="AE6" i="18" l="1"/>
  <c r="AF6" i="18" l="1"/>
  <c r="AH6" i="18" l="1"/>
  <c r="AG6" i="18"/>
  <c r="D215" i="16" l="1"/>
  <c r="E203" i="16"/>
  <c r="H203" i="16" s="1"/>
  <c r="E204" i="16"/>
  <c r="H204" i="16" s="1"/>
  <c r="D216" i="16"/>
  <c r="D224" i="16"/>
  <c r="D221" i="16" l="1"/>
  <c r="D217" i="16"/>
  <c r="E214" i="16"/>
  <c r="H214" i="16" s="1"/>
  <c r="E207" i="16"/>
  <c r="H207" i="16" s="1"/>
  <c r="E208" i="16"/>
  <c r="H208" i="16" s="1"/>
  <c r="E213" i="16"/>
  <c r="H213" i="16" s="1"/>
  <c r="E205" i="16"/>
  <c r="H205" i="16" s="1"/>
  <c r="E216" i="16"/>
  <c r="H216" i="16" s="1"/>
  <c r="D223" i="16"/>
  <c r="E215" i="16"/>
  <c r="H215" i="16" s="1"/>
  <c r="D225" i="16"/>
  <c r="D222" i="16"/>
  <c r="D219" i="16"/>
  <c r="D226" i="16"/>
  <c r="E209" i="16"/>
  <c r="H209" i="16" s="1"/>
  <c r="D218" i="16"/>
  <c r="E211" i="16"/>
  <c r="H211" i="16" s="1"/>
  <c r="E210" i="16"/>
  <c r="H210" i="16" s="1"/>
  <c r="E206" i="16"/>
  <c r="H206" i="16" s="1"/>
  <c r="D220" i="16"/>
  <c r="E212" i="16"/>
  <c r="H212" i="16" s="1"/>
  <c r="P24" i="25" l="1"/>
  <c r="L47" i="14" l="1"/>
  <c r="L41" i="14"/>
  <c r="L44" i="14"/>
  <c r="L48" i="14"/>
  <c r="L42" i="14"/>
  <c r="L45" i="14"/>
  <c r="L43" i="14"/>
  <c r="L46" i="14"/>
  <c r="M32" i="14"/>
  <c r="D223" i="14" l="1"/>
  <c r="D217" i="14"/>
  <c r="E212" i="14"/>
  <c r="H212" i="14" s="1"/>
  <c r="E206" i="14"/>
  <c r="H206" i="14" s="1"/>
  <c r="D215" i="14"/>
  <c r="D226" i="14"/>
  <c r="E214" i="14"/>
  <c r="H214" i="14" s="1"/>
  <c r="D218" i="14"/>
  <c r="E209" i="14"/>
  <c r="H209" i="14" s="1"/>
  <c r="E213" i="14"/>
  <c r="H213" i="14" s="1"/>
  <c r="D222" i="14"/>
  <c r="E208" i="14"/>
  <c r="H208" i="14" s="1"/>
  <c r="E204" i="14"/>
  <c r="H204" i="14" s="1"/>
  <c r="D219" i="14"/>
  <c r="E205" i="14"/>
  <c r="H205" i="14" s="1"/>
  <c r="D221" i="14"/>
  <c r="D220" i="14"/>
  <c r="D224" i="14"/>
  <c r="E210" i="14"/>
  <c r="H210" i="14" s="1"/>
  <c r="E211" i="14"/>
  <c r="H211" i="14" s="1"/>
  <c r="D225" i="14"/>
  <c r="D216" i="14"/>
  <c r="E207" i="14"/>
  <c r="H207" i="14" s="1"/>
  <c r="E203" i="14"/>
  <c r="H203" i="14" s="1"/>
  <c r="M33" i="14"/>
  <c r="M34" i="14" s="1"/>
  <c r="M35" i="14" s="1"/>
  <c r="M36" i="14" s="1"/>
  <c r="M37" i="14" l="1"/>
  <c r="M38" i="14" s="1"/>
  <c r="M39" i="14" s="1"/>
  <c r="M40" i="14" s="1"/>
  <c r="M41" i="14" s="1"/>
  <c r="M42" i="14" s="1"/>
  <c r="M43" i="14" s="1"/>
  <c r="M44" i="14" s="1"/>
  <c r="M45" i="14" s="1"/>
  <c r="M46" i="14" s="1"/>
  <c r="M47" i="14" s="1"/>
  <c r="M48" i="14" s="1"/>
  <c r="M49" i="14" s="1"/>
  <c r="E222" i="14"/>
  <c r="E215" i="14"/>
  <c r="H215" i="14" s="1"/>
  <c r="E224" i="14"/>
  <c r="H224" i="14" s="1"/>
  <c r="E217" i="14"/>
  <c r="H217" i="14" s="1"/>
  <c r="E219" i="14"/>
  <c r="H219" i="14" s="1"/>
  <c r="E226" i="14"/>
  <c r="H226" i="14" s="1"/>
  <c r="E221" i="14"/>
  <c r="H221" i="14" s="1"/>
  <c r="E223" i="14"/>
  <c r="H223" i="14" s="1"/>
  <c r="E225" i="14"/>
  <c r="H225" i="14" s="1"/>
  <c r="E218" i="14"/>
  <c r="H218" i="14" s="1"/>
  <c r="E216" i="14"/>
  <c r="H216" i="14" s="1"/>
  <c r="E220" i="14"/>
  <c r="H220" i="14" s="1"/>
  <c r="D235" i="14"/>
  <c r="D236" i="14"/>
  <c r="D234" i="14"/>
  <c r="D229" i="14"/>
  <c r="D230" i="14"/>
  <c r="D238" i="14"/>
  <c r="D228" i="14"/>
  <c r="D232" i="14"/>
  <c r="D233" i="14"/>
  <c r="D231" i="14"/>
  <c r="D237" i="14"/>
  <c r="D227" i="14"/>
  <c r="H222" i="14"/>
  <c r="E233" i="14"/>
  <c r="E227" i="14"/>
  <c r="E237" i="14"/>
  <c r="E234" i="14"/>
  <c r="E228" i="14"/>
  <c r="E231" i="14"/>
  <c r="E232" i="14"/>
  <c r="E236" i="14"/>
  <c r="E230" i="14"/>
  <c r="E238" i="14"/>
  <c r="E229" i="14"/>
  <c r="E235" i="14"/>
  <c r="D244" i="14"/>
  <c r="D240" i="14"/>
  <c r="D242" i="14"/>
  <c r="D248" i="14"/>
  <c r="D243" i="14"/>
  <c r="D249" i="14"/>
  <c r="D250" i="14"/>
  <c r="D239" i="14"/>
  <c r="D241" i="14"/>
  <c r="D246" i="14"/>
  <c r="D245" i="14"/>
  <c r="D247" i="14"/>
  <c r="E389" i="14" l="1"/>
  <c r="E386" i="14"/>
  <c r="E383" i="14"/>
  <c r="E385" i="14"/>
  <c r="E384" i="14"/>
  <c r="E387" i="14"/>
  <c r="E388" i="14"/>
  <c r="H227" i="14"/>
  <c r="H231" i="14"/>
  <c r="H238" i="14"/>
  <c r="H228" i="14"/>
  <c r="H236" i="14"/>
  <c r="H233" i="14"/>
  <c r="H235" i="14"/>
  <c r="H232" i="14"/>
  <c r="H230" i="14"/>
  <c r="E240" i="14"/>
  <c r="H240" i="14" s="1"/>
  <c r="E249" i="14"/>
  <c r="H249" i="14" s="1"/>
  <c r="E239" i="14"/>
  <c r="H239" i="14" s="1"/>
  <c r="E248" i="14"/>
  <c r="H248" i="14" s="1"/>
  <c r="E244" i="14"/>
  <c r="H244" i="14" s="1"/>
  <c r="E250" i="14"/>
  <c r="H250" i="14" s="1"/>
  <c r="E247" i="14"/>
  <c r="H247" i="14" s="1"/>
  <c r="E242" i="14"/>
  <c r="H242" i="14" s="1"/>
  <c r="E241" i="14"/>
  <c r="H241" i="14" s="1"/>
  <c r="E243" i="14"/>
  <c r="H243" i="14" s="1"/>
  <c r="E246" i="14"/>
  <c r="H246" i="14" s="1"/>
  <c r="E245" i="14"/>
  <c r="H245" i="14" s="1"/>
  <c r="D252" i="14"/>
  <c r="D251" i="14"/>
  <c r="D255" i="14"/>
  <c r="D259" i="14"/>
  <c r="D261" i="14"/>
  <c r="D262" i="14"/>
  <c r="D256" i="14"/>
  <c r="D258" i="14"/>
  <c r="D254" i="14"/>
  <c r="D257" i="14"/>
  <c r="D260" i="14"/>
  <c r="D253" i="14"/>
  <c r="H229" i="14"/>
  <c r="H237" i="14"/>
  <c r="H234" i="14"/>
  <c r="E260" i="14" l="1"/>
  <c r="H260" i="14" s="1"/>
  <c r="E253" i="14"/>
  <c r="H253" i="14" s="1"/>
  <c r="E257" i="14"/>
  <c r="H257" i="14" s="1"/>
  <c r="E255" i="14"/>
  <c r="H255" i="14" s="1"/>
  <c r="E254" i="14"/>
  <c r="H254" i="14" s="1"/>
  <c r="E262" i="14"/>
  <c r="H262" i="14" s="1"/>
  <c r="E251" i="14"/>
  <c r="H251" i="14" s="1"/>
  <c r="E261" i="14"/>
  <c r="H261" i="14" s="1"/>
  <c r="E256" i="14"/>
  <c r="H256" i="14" s="1"/>
  <c r="E252" i="14"/>
  <c r="H252" i="14" s="1"/>
  <c r="E259" i="14"/>
  <c r="H259" i="14" s="1"/>
  <c r="E258" i="14"/>
  <c r="H258" i="14" s="1"/>
  <c r="D263" i="14"/>
  <c r="D267" i="14"/>
  <c r="D272" i="14"/>
  <c r="D268" i="14"/>
  <c r="D265" i="14"/>
  <c r="D269" i="14"/>
  <c r="D273" i="14"/>
  <c r="D271" i="14"/>
  <c r="D266" i="14"/>
  <c r="D274" i="14"/>
  <c r="D264" i="14"/>
  <c r="D270" i="14"/>
  <c r="E274" i="14" l="1"/>
  <c r="H274" i="14" s="1"/>
  <c r="E272" i="14"/>
  <c r="H272" i="14" s="1"/>
  <c r="E269" i="14"/>
  <c r="H269" i="14" s="1"/>
  <c r="E270" i="14"/>
  <c r="H270" i="14" s="1"/>
  <c r="E267" i="14"/>
  <c r="H267" i="14" s="1"/>
  <c r="E265" i="14"/>
  <c r="H265" i="14" s="1"/>
  <c r="E263" i="14"/>
  <c r="H263" i="14" s="1"/>
  <c r="E264" i="14"/>
  <c r="H264" i="14" s="1"/>
  <c r="E266" i="14"/>
  <c r="H266" i="14" s="1"/>
  <c r="E268" i="14"/>
  <c r="H268" i="14" s="1"/>
  <c r="E271" i="14"/>
  <c r="H271" i="14" s="1"/>
  <c r="E273" i="14"/>
  <c r="H273" i="14" s="1"/>
  <c r="D282" i="14"/>
  <c r="D280" i="14"/>
  <c r="D279" i="14"/>
  <c r="D277" i="14"/>
  <c r="D284" i="14"/>
  <c r="D275" i="14"/>
  <c r="D283" i="14"/>
  <c r="D286" i="14"/>
  <c r="D281" i="14"/>
  <c r="D276" i="14"/>
  <c r="D285" i="14"/>
  <c r="D278" i="14"/>
  <c r="E277" i="14" l="1"/>
  <c r="H277" i="14" s="1"/>
  <c r="E275" i="14"/>
  <c r="H275" i="14" s="1"/>
  <c r="E276" i="14"/>
  <c r="H276" i="14" s="1"/>
  <c r="E284" i="14"/>
  <c r="H284" i="14" s="1"/>
  <c r="E279" i="14"/>
  <c r="H279" i="14" s="1"/>
  <c r="E281" i="14"/>
  <c r="H281" i="14" s="1"/>
  <c r="E285" i="14"/>
  <c r="H285" i="14" s="1"/>
  <c r="E278" i="14"/>
  <c r="H278" i="14" s="1"/>
  <c r="E283" i="14"/>
  <c r="H283" i="14" s="1"/>
  <c r="E280" i="14"/>
  <c r="H280" i="14" s="1"/>
  <c r="E286" i="14"/>
  <c r="H286" i="14" s="1"/>
  <c r="E282" i="14"/>
  <c r="H282" i="14" s="1"/>
  <c r="D298" i="14"/>
  <c r="D297" i="14"/>
  <c r="D292" i="14"/>
  <c r="D290" i="14"/>
  <c r="D294" i="14"/>
  <c r="D295" i="14"/>
  <c r="D293" i="14"/>
  <c r="D289" i="14"/>
  <c r="D288" i="14"/>
  <c r="D296" i="14"/>
  <c r="D287" i="14"/>
  <c r="D291" i="14"/>
  <c r="H24" i="25"/>
  <c r="T24" i="25"/>
  <c r="U24" i="25" s="1"/>
  <c r="H25" i="25" l="1"/>
  <c r="E289" i="14"/>
  <c r="H289" i="14" s="1"/>
  <c r="E292" i="14"/>
  <c r="H292" i="14" s="1"/>
  <c r="E290" i="14"/>
  <c r="H290" i="14" s="1"/>
  <c r="E297" i="14"/>
  <c r="H297" i="14" s="1"/>
  <c r="E293" i="14"/>
  <c r="H293" i="14" s="1"/>
  <c r="E294" i="14"/>
  <c r="H294" i="14" s="1"/>
  <c r="E296" i="14"/>
  <c r="H296" i="14" s="1"/>
  <c r="E288" i="14"/>
  <c r="H288" i="14" s="1"/>
  <c r="E291" i="14"/>
  <c r="H291" i="14" s="1"/>
  <c r="E295" i="14"/>
  <c r="H295" i="14" s="1"/>
  <c r="E287" i="14"/>
  <c r="H287" i="14" s="1"/>
  <c r="E298" i="14"/>
  <c r="H298" i="14" s="1"/>
  <c r="D307" i="14"/>
  <c r="D308" i="14"/>
  <c r="D310" i="14"/>
  <c r="D300" i="14"/>
  <c r="D305" i="14"/>
  <c r="D299" i="14"/>
  <c r="D309" i="14"/>
  <c r="D301" i="14"/>
  <c r="D302" i="14"/>
  <c r="D303" i="14"/>
  <c r="D306" i="14"/>
  <c r="D304" i="14"/>
  <c r="AQ400" i="18" l="1"/>
  <c r="AQ398" i="18"/>
  <c r="AQ402" i="18"/>
  <c r="AQ397" i="18"/>
  <c r="AQ399" i="18"/>
  <c r="AQ393" i="18"/>
  <c r="AQ395" i="18"/>
  <c r="AQ394" i="18"/>
  <c r="AQ396" i="18"/>
  <c r="AQ392" i="18"/>
  <c r="AQ401" i="18"/>
  <c r="AQ403" i="18"/>
  <c r="H27" i="25"/>
  <c r="E301" i="14"/>
  <c r="H301" i="14" s="1"/>
  <c r="E307" i="14"/>
  <c r="H307" i="14" s="1"/>
  <c r="E304" i="14"/>
  <c r="H304" i="14" s="1"/>
  <c r="E299" i="14"/>
  <c r="H299" i="14" s="1"/>
  <c r="E302" i="14"/>
  <c r="H302" i="14" s="1"/>
  <c r="E303" i="14"/>
  <c r="H303" i="14" s="1"/>
  <c r="E309" i="14"/>
  <c r="H309" i="14" s="1"/>
  <c r="E306" i="14"/>
  <c r="H306" i="14" s="1"/>
  <c r="I4" i="25" s="1"/>
  <c r="I35" i="25" s="1"/>
  <c r="E300" i="14"/>
  <c r="H300" i="14" s="1"/>
  <c r="E305" i="14"/>
  <c r="H305" i="14" s="1"/>
  <c r="E310" i="14"/>
  <c r="H310" i="14" s="1"/>
  <c r="E308" i="14"/>
  <c r="H308" i="14" s="1"/>
  <c r="D312" i="14"/>
  <c r="D314" i="14"/>
  <c r="D322" i="14"/>
  <c r="D319" i="14"/>
  <c r="D318" i="14"/>
  <c r="D316" i="14"/>
  <c r="D313" i="14"/>
  <c r="D311" i="14"/>
  <c r="D321" i="14"/>
  <c r="D315" i="14"/>
  <c r="D317" i="14"/>
  <c r="D320" i="14"/>
  <c r="H26" i="25"/>
  <c r="F6" i="18" l="1"/>
  <c r="F284" i="18" s="1"/>
  <c r="I33" i="25"/>
  <c r="I34" i="25"/>
  <c r="F303" i="18"/>
  <c r="F300" i="18"/>
  <c r="F299" i="18"/>
  <c r="F305" i="18"/>
  <c r="F296" i="18"/>
  <c r="F307" i="18"/>
  <c r="I28" i="25"/>
  <c r="F297" i="18"/>
  <c r="F298" i="18"/>
  <c r="F236" i="18"/>
  <c r="F272" i="18"/>
  <c r="F8" i="18"/>
  <c r="I27" i="25"/>
  <c r="K7" i="30" s="1"/>
  <c r="I29" i="25"/>
  <c r="K9" i="30" s="1"/>
  <c r="I13" i="25"/>
  <c r="I15" i="25"/>
  <c r="I26" i="25"/>
  <c r="K6" i="30" s="1"/>
  <c r="I14" i="25"/>
  <c r="I21" i="25"/>
  <c r="K21" i="25" s="1"/>
  <c r="M17" i="24" s="1"/>
  <c r="I19" i="25"/>
  <c r="K19" i="25" s="1"/>
  <c r="M15" i="24" s="1"/>
  <c r="F279" i="18"/>
  <c r="I25" i="25"/>
  <c r="K5" i="30" s="1"/>
  <c r="I24" i="25"/>
  <c r="F283" i="18"/>
  <c r="I12" i="25"/>
  <c r="I32" i="25"/>
  <c r="F276" i="18"/>
  <c r="F49" i="18"/>
  <c r="F24" i="18"/>
  <c r="F287" i="18"/>
  <c r="F177" i="18"/>
  <c r="F154" i="18"/>
  <c r="F269" i="18"/>
  <c r="F222" i="18"/>
  <c r="F133" i="18"/>
  <c r="F81" i="18"/>
  <c r="F259" i="18"/>
  <c r="F97" i="18"/>
  <c r="F223" i="18"/>
  <c r="F115" i="18"/>
  <c r="F101" i="18"/>
  <c r="F172" i="18"/>
  <c r="F267" i="18"/>
  <c r="F127" i="18"/>
  <c r="F63" i="18"/>
  <c r="F87" i="18"/>
  <c r="F255" i="18"/>
  <c r="F99" i="18"/>
  <c r="F148" i="18"/>
  <c r="F230" i="18"/>
  <c r="F221" i="18"/>
  <c r="F206" i="18"/>
  <c r="F15" i="18"/>
  <c r="F197" i="18"/>
  <c r="F181" i="18"/>
  <c r="F238" i="18"/>
  <c r="F167" i="18"/>
  <c r="F218" i="18"/>
  <c r="F34" i="18"/>
  <c r="F12" i="18"/>
  <c r="F231" i="18"/>
  <c r="F198" i="18"/>
  <c r="F241" i="18"/>
  <c r="F70" i="18"/>
  <c r="F189" i="18"/>
  <c r="F119" i="18"/>
  <c r="F83" i="18"/>
  <c r="F125" i="18"/>
  <c r="F56" i="18"/>
  <c r="F78" i="18"/>
  <c r="F62" i="18"/>
  <c r="F211" i="18"/>
  <c r="F260" i="18"/>
  <c r="F263" i="18"/>
  <c r="F201" i="18"/>
  <c r="F204" i="18"/>
  <c r="F20" i="18"/>
  <c r="F11" i="18"/>
  <c r="F42" i="18"/>
  <c r="F29" i="18"/>
  <c r="F31" i="18"/>
  <c r="F195" i="18"/>
  <c r="F225" i="18"/>
  <c r="F164" i="18"/>
  <c r="F130" i="18"/>
  <c r="F179" i="18"/>
  <c r="F140" i="18"/>
  <c r="F165" i="18"/>
  <c r="F18" i="18"/>
  <c r="F244" i="18"/>
  <c r="F65" i="18"/>
  <c r="F171" i="18"/>
  <c r="F251" i="18"/>
  <c r="F13" i="18"/>
  <c r="F265" i="18"/>
  <c r="F273" i="18"/>
  <c r="F27" i="18"/>
  <c r="F16" i="18"/>
  <c r="F143" i="18"/>
  <c r="F132" i="18"/>
  <c r="F220" i="18"/>
  <c r="F163" i="18"/>
  <c r="F96" i="18"/>
  <c r="F246" i="18"/>
  <c r="F68" i="18"/>
  <c r="F150" i="18"/>
  <c r="F232" i="18"/>
  <c r="F50" i="18"/>
  <c r="F60" i="18"/>
  <c r="F188" i="18"/>
  <c r="F229" i="18"/>
  <c r="F212" i="18"/>
  <c r="F36" i="18"/>
  <c r="F166" i="18"/>
  <c r="F176" i="18"/>
  <c r="F92" i="18"/>
  <c r="F149" i="18"/>
  <c r="F72" i="18"/>
  <c r="F243" i="18"/>
  <c r="F219" i="18"/>
  <c r="F128" i="18"/>
  <c r="F122" i="18"/>
  <c r="F45" i="18"/>
  <c r="F129" i="18"/>
  <c r="F200" i="18"/>
  <c r="F105" i="18"/>
  <c r="F264" i="18"/>
  <c r="F277" i="18"/>
  <c r="F258" i="18"/>
  <c r="F196" i="18"/>
  <c r="F124" i="18"/>
  <c r="F108" i="18"/>
  <c r="F116" i="18"/>
  <c r="F75" i="18"/>
  <c r="F57" i="18"/>
  <c r="F14" i="18"/>
  <c r="F169" i="18"/>
  <c r="F270" i="18"/>
  <c r="F155" i="18"/>
  <c r="F174" i="18"/>
  <c r="F51" i="18"/>
  <c r="F61" i="18"/>
  <c r="F58" i="18"/>
  <c r="F33" i="18"/>
  <c r="F80" i="18"/>
  <c r="F111" i="18"/>
  <c r="F25" i="18"/>
  <c r="F257" i="18"/>
  <c r="F73" i="18"/>
  <c r="F10" i="18"/>
  <c r="F254" i="18"/>
  <c r="F17" i="18"/>
  <c r="F193" i="18"/>
  <c r="F160" i="18"/>
  <c r="F210" i="18"/>
  <c r="F26" i="18"/>
  <c r="F207" i="18"/>
  <c r="F39" i="18"/>
  <c r="F266" i="18"/>
  <c r="F274" i="18"/>
  <c r="F118" i="18"/>
  <c r="F157" i="18"/>
  <c r="F178" i="18"/>
  <c r="F226" i="18"/>
  <c r="F168" i="18"/>
  <c r="F110" i="18"/>
  <c r="F71" i="18"/>
  <c r="F114" i="18"/>
  <c r="F76" i="18"/>
  <c r="F235" i="18"/>
  <c r="F239" i="18"/>
  <c r="F85" i="18"/>
  <c r="F69" i="18"/>
  <c r="F256" i="18"/>
  <c r="F194" i="18"/>
  <c r="F9" i="18"/>
  <c r="F250" i="18"/>
  <c r="F41" i="18"/>
  <c r="F205" i="18"/>
  <c r="F153" i="18"/>
  <c r="F215" i="18"/>
  <c r="F67" i="18"/>
  <c r="F146" i="18"/>
  <c r="F186" i="18"/>
  <c r="F48" i="18"/>
  <c r="F84" i="18"/>
  <c r="F203" i="18"/>
  <c r="F22" i="18"/>
  <c r="F156" i="18"/>
  <c r="F44" i="18"/>
  <c r="F227" i="18"/>
  <c r="F191" i="18"/>
  <c r="F141" i="18"/>
  <c r="F40" i="18"/>
  <c r="F86" i="18"/>
  <c r="F90" i="18"/>
  <c r="F131" i="18"/>
  <c r="F95" i="18"/>
  <c r="F98" i="18"/>
  <c r="F30" i="18"/>
  <c r="F261" i="18"/>
  <c r="F139" i="18"/>
  <c r="F35" i="18"/>
  <c r="F121" i="18"/>
  <c r="F100" i="18"/>
  <c r="F59" i="18"/>
  <c r="F135" i="18"/>
  <c r="F252" i="18"/>
  <c r="F208" i="18"/>
  <c r="F21" i="18"/>
  <c r="F107" i="18"/>
  <c r="F182" i="18"/>
  <c r="F242" i="18"/>
  <c r="F66" i="18"/>
  <c r="F217" i="18"/>
  <c r="F47" i="18"/>
  <c r="F180" i="18"/>
  <c r="F162" i="18"/>
  <c r="F159" i="18"/>
  <c r="F228" i="18"/>
  <c r="F37" i="18"/>
  <c r="F184" i="18"/>
  <c r="F262" i="18"/>
  <c r="F52" i="18"/>
  <c r="F142" i="18"/>
  <c r="F145" i="18"/>
  <c r="F224" i="18"/>
  <c r="F202" i="18"/>
  <c r="F109" i="18"/>
  <c r="F113" i="18"/>
  <c r="F91" i="18"/>
  <c r="F137" i="18"/>
  <c r="F271" i="18"/>
  <c r="F209" i="18"/>
  <c r="F77" i="18"/>
  <c r="F93" i="18"/>
  <c r="F38" i="18"/>
  <c r="F161" i="18"/>
  <c r="F248" i="18"/>
  <c r="F94" i="18"/>
  <c r="F173" i="18"/>
  <c r="F74" i="18"/>
  <c r="F187" i="18"/>
  <c r="F158" i="18"/>
  <c r="F19" i="18"/>
  <c r="F88" i="18"/>
  <c r="F106" i="18"/>
  <c r="F234" i="18"/>
  <c r="F152" i="18"/>
  <c r="F147" i="18"/>
  <c r="F183" i="18"/>
  <c r="F64" i="18"/>
  <c r="F214" i="18"/>
  <c r="F151" i="18"/>
  <c r="F268" i="18"/>
  <c r="F112" i="18"/>
  <c r="F144" i="18"/>
  <c r="F170" i="18"/>
  <c r="F104" i="18"/>
  <c r="F136" i="18"/>
  <c r="F126" i="18"/>
  <c r="F123" i="18"/>
  <c r="F79" i="18"/>
  <c r="F43" i="18"/>
  <c r="F28" i="18"/>
  <c r="F190" i="18"/>
  <c r="F240" i="18"/>
  <c r="F120" i="18"/>
  <c r="F102" i="18"/>
  <c r="F249" i="18"/>
  <c r="F46" i="18"/>
  <c r="F247" i="18"/>
  <c r="F253" i="18"/>
  <c r="F138" i="18"/>
  <c r="F103" i="18"/>
  <c r="F117" i="18"/>
  <c r="F23" i="18"/>
  <c r="F55" i="18"/>
  <c r="F192" i="18"/>
  <c r="F82" i="18"/>
  <c r="F54" i="18"/>
  <c r="F213" i="18"/>
  <c r="F185" i="18"/>
  <c r="F199" i="18"/>
  <c r="F233" i="18"/>
  <c r="F237" i="18"/>
  <c r="F294" i="18"/>
  <c r="I17" i="25"/>
  <c r="F216" i="18"/>
  <c r="F53" i="18"/>
  <c r="F286" i="18"/>
  <c r="F295" i="18"/>
  <c r="I22" i="25"/>
  <c r="K22" i="25" s="1"/>
  <c r="M18" i="24" s="1"/>
  <c r="I23" i="25"/>
  <c r="K23" i="25" s="1"/>
  <c r="M19" i="24" s="1"/>
  <c r="F278" i="18"/>
  <c r="F134" i="18"/>
  <c r="F32" i="18"/>
  <c r="F288" i="18"/>
  <c r="F290" i="18"/>
  <c r="F89" i="18"/>
  <c r="F291" i="18"/>
  <c r="I31" i="25"/>
  <c r="G32" i="25" s="1"/>
  <c r="G33" i="25" s="1"/>
  <c r="G34" i="25" s="1"/>
  <c r="G35" i="25" s="1"/>
  <c r="I16" i="25"/>
  <c r="I20" i="25"/>
  <c r="K20" i="25" s="1"/>
  <c r="M16" i="24" s="1"/>
  <c r="F275" i="18"/>
  <c r="F282" i="18"/>
  <c r="F281" i="18"/>
  <c r="F289" i="18"/>
  <c r="F293" i="18"/>
  <c r="I30" i="25"/>
  <c r="I18" i="25"/>
  <c r="I11" i="25"/>
  <c r="F280" i="18"/>
  <c r="F245" i="18"/>
  <c r="F175" i="18"/>
  <c r="F292" i="18"/>
  <c r="F285" i="18"/>
  <c r="K24" i="25"/>
  <c r="M20" i="24" s="1"/>
  <c r="H30" i="25"/>
  <c r="H29" i="25"/>
  <c r="H28" i="25"/>
  <c r="E320" i="14"/>
  <c r="H320" i="14" s="1"/>
  <c r="F317" i="18" s="1"/>
  <c r="E322" i="14"/>
  <c r="H322" i="14" s="1"/>
  <c r="F319" i="18" s="1"/>
  <c r="E318" i="14"/>
  <c r="H318" i="14" s="1"/>
  <c r="F315" i="18" s="1"/>
  <c r="E312" i="14"/>
  <c r="H312" i="14" s="1"/>
  <c r="F309" i="18" s="1"/>
  <c r="E315" i="14"/>
  <c r="H315" i="14" s="1"/>
  <c r="F312" i="18" s="1"/>
  <c r="E316" i="14"/>
  <c r="H316" i="14" s="1"/>
  <c r="F313" i="18" s="1"/>
  <c r="E319" i="14"/>
  <c r="H319" i="14" s="1"/>
  <c r="F316" i="18" s="1"/>
  <c r="E314" i="14"/>
  <c r="H314" i="14" s="1"/>
  <c r="F311" i="18" s="1"/>
  <c r="E313" i="14"/>
  <c r="H313" i="14" s="1"/>
  <c r="F310" i="18" s="1"/>
  <c r="E317" i="14"/>
  <c r="H317" i="14" s="1"/>
  <c r="F314" i="18" s="1"/>
  <c r="E321" i="14"/>
  <c r="H321" i="14" s="1"/>
  <c r="F318" i="18" s="1"/>
  <c r="E311" i="14"/>
  <c r="H311" i="14" s="1"/>
  <c r="F308" i="18" s="1"/>
  <c r="D333" i="14"/>
  <c r="D324" i="14"/>
  <c r="D331" i="14"/>
  <c r="D334" i="14"/>
  <c r="D326" i="14"/>
  <c r="D323" i="14"/>
  <c r="D325" i="14"/>
  <c r="D329" i="14"/>
  <c r="D327" i="14"/>
  <c r="D328" i="14"/>
  <c r="D332" i="14"/>
  <c r="D330" i="14"/>
  <c r="F306" i="18" l="1"/>
  <c r="F302" i="18"/>
  <c r="F301" i="18"/>
  <c r="F304" i="18"/>
  <c r="K8" i="30"/>
  <c r="L8" i="30" s="1"/>
  <c r="K28" i="25"/>
  <c r="M24" i="24" s="1"/>
  <c r="L7" i="30"/>
  <c r="L21" i="25"/>
  <c r="L17" i="27" s="1"/>
  <c r="L5" i="30"/>
  <c r="K29" i="25"/>
  <c r="M25" i="24" s="1"/>
  <c r="L22" i="25"/>
  <c r="L18" i="27" s="1"/>
  <c r="K26" i="25"/>
  <c r="M22" i="24" s="1"/>
  <c r="L6" i="30"/>
  <c r="K25" i="25"/>
  <c r="M21" i="24" s="1"/>
  <c r="K30" i="25"/>
  <c r="M26" i="24" s="1"/>
  <c r="AP290" i="18"/>
  <c r="AQ25" i="18"/>
  <c r="L20" i="25"/>
  <c r="L16" i="27" s="1"/>
  <c r="AP26" i="18"/>
  <c r="AP293" i="18"/>
  <c r="AQ41" i="18"/>
  <c r="AP48" i="18"/>
  <c r="AP22" i="18"/>
  <c r="AQ31" i="18"/>
  <c r="AQ292" i="18"/>
  <c r="AQ294" i="18"/>
  <c r="AP29" i="18"/>
  <c r="AQ22" i="18"/>
  <c r="AP23" i="18"/>
  <c r="AQ24" i="18"/>
  <c r="AP19" i="18"/>
  <c r="AQ26" i="18"/>
  <c r="AQ43" i="18"/>
  <c r="AQ271" i="18"/>
  <c r="AQ50" i="18"/>
  <c r="AQ211" i="18"/>
  <c r="AP41" i="18"/>
  <c r="AQ19" i="18"/>
  <c r="AQ32" i="18"/>
  <c r="AP43" i="18"/>
  <c r="AP51" i="18"/>
  <c r="AQ52" i="18"/>
  <c r="AQ20" i="18"/>
  <c r="AP52" i="18"/>
  <c r="AQ44" i="18"/>
  <c r="AP53" i="18"/>
  <c r="AQ48" i="18"/>
  <c r="AP46" i="18"/>
  <c r="AQ21" i="18"/>
  <c r="AQ47" i="18"/>
  <c r="AP42" i="18"/>
  <c r="AQ42" i="18"/>
  <c r="AQ49" i="18"/>
  <c r="AQ51" i="18"/>
  <c r="AQ45" i="18"/>
  <c r="AP44" i="18"/>
  <c r="AP49" i="18"/>
  <c r="AQ40" i="18"/>
  <c r="AP20" i="18"/>
  <c r="H32" i="25"/>
  <c r="AP50" i="18"/>
  <c r="AQ30" i="18"/>
  <c r="AQ46" i="18"/>
  <c r="AP32" i="18"/>
  <c r="AP21" i="18"/>
  <c r="AP31" i="18"/>
  <c r="AP27" i="18"/>
  <c r="AP28" i="18"/>
  <c r="AP45" i="18"/>
  <c r="AQ29" i="18"/>
  <c r="AP40" i="18"/>
  <c r="AQ53" i="18"/>
  <c r="H31" i="25"/>
  <c r="AQ289" i="18"/>
  <c r="AQ123" i="18"/>
  <c r="AQ288" i="18"/>
  <c r="AP123" i="18"/>
  <c r="AP294" i="18"/>
  <c r="AP283" i="18"/>
  <c r="AP125" i="18"/>
  <c r="AP77" i="18"/>
  <c r="AP289" i="18"/>
  <c r="AQ290" i="18"/>
  <c r="AP291" i="18"/>
  <c r="AQ291" i="18"/>
  <c r="AQ293" i="18"/>
  <c r="AP292" i="18"/>
  <c r="AP265" i="18"/>
  <c r="AP121" i="18"/>
  <c r="AP263" i="18"/>
  <c r="AQ262" i="18"/>
  <c r="AP203" i="18"/>
  <c r="AP214" i="18"/>
  <c r="AP122" i="18"/>
  <c r="AQ205" i="18"/>
  <c r="AQ126" i="18"/>
  <c r="AQ216" i="18"/>
  <c r="AQ286" i="18"/>
  <c r="AP132" i="18"/>
  <c r="AP287" i="18"/>
  <c r="AP76" i="18"/>
  <c r="AQ269" i="18"/>
  <c r="AP131" i="18"/>
  <c r="AQ125" i="18"/>
  <c r="AP128" i="18"/>
  <c r="AQ276" i="18"/>
  <c r="AP278" i="18"/>
  <c r="AP134" i="18"/>
  <c r="AP127" i="18"/>
  <c r="AP126" i="18"/>
  <c r="AP288" i="18"/>
  <c r="AP285" i="18"/>
  <c r="AQ285" i="18"/>
  <c r="AQ78" i="18"/>
  <c r="AQ270" i="18"/>
  <c r="AQ204" i="18"/>
  <c r="AQ122" i="18"/>
  <c r="AP133" i="18"/>
  <c r="AQ121" i="18"/>
  <c r="AP216" i="18"/>
  <c r="AQ208" i="18"/>
  <c r="AQ265" i="18"/>
  <c r="AQ209" i="18"/>
  <c r="AQ103" i="18"/>
  <c r="AQ283" i="18"/>
  <c r="AQ268" i="18"/>
  <c r="AP215" i="18"/>
  <c r="AQ133" i="18"/>
  <c r="AQ215" i="18"/>
  <c r="AQ210" i="18"/>
  <c r="AQ213" i="18"/>
  <c r="AP204" i="18"/>
  <c r="AQ266" i="18"/>
  <c r="AQ206" i="18"/>
  <c r="AQ212" i="18"/>
  <c r="AQ272" i="18"/>
  <c r="AP211" i="18"/>
  <c r="AQ287" i="18"/>
  <c r="AP267" i="18"/>
  <c r="AP208" i="18"/>
  <c r="AQ129" i="18"/>
  <c r="AQ128" i="18"/>
  <c r="AP275" i="18"/>
  <c r="AQ214" i="18"/>
  <c r="AP269" i="18"/>
  <c r="AP207" i="18"/>
  <c r="AP213" i="18"/>
  <c r="AP205" i="18"/>
  <c r="AP130" i="18"/>
  <c r="AP284" i="18"/>
  <c r="AQ284" i="18"/>
  <c r="AQ77" i="18"/>
  <c r="AP270" i="18"/>
  <c r="AQ132" i="18"/>
  <c r="AP209" i="18"/>
  <c r="AQ207" i="18"/>
  <c r="AQ203" i="18"/>
  <c r="AQ127" i="18"/>
  <c r="AQ274" i="18"/>
  <c r="AP129" i="18"/>
  <c r="AP286" i="18"/>
  <c r="AQ76" i="18"/>
  <c r="AP78" i="18"/>
  <c r="AP268" i="18"/>
  <c r="AQ131" i="18"/>
  <c r="AQ134" i="18"/>
  <c r="AP212" i="18"/>
  <c r="AP210" i="18"/>
  <c r="AQ273" i="18"/>
  <c r="AP206" i="18"/>
  <c r="AQ267" i="18"/>
  <c r="AQ130" i="18"/>
  <c r="AQ275" i="18"/>
  <c r="L9" i="30"/>
  <c r="K27" i="25"/>
  <c r="M23" i="24" s="1"/>
  <c r="AP271" i="18"/>
  <c r="AQ277" i="18"/>
  <c r="AQ278" i="18"/>
  <c r="AP274" i="18"/>
  <c r="AP277" i="18"/>
  <c r="AP266" i="18"/>
  <c r="AQ175" i="18"/>
  <c r="AP175" i="18"/>
  <c r="AQ281" i="18"/>
  <c r="AP281" i="18"/>
  <c r="AQ185" i="18"/>
  <c r="AP185" i="18"/>
  <c r="AQ240" i="18"/>
  <c r="AP240" i="18"/>
  <c r="AQ104" i="18"/>
  <c r="AQ183" i="18"/>
  <c r="AP183" i="18"/>
  <c r="AQ187" i="18"/>
  <c r="AP187" i="18"/>
  <c r="AP224" i="18"/>
  <c r="AQ224" i="18"/>
  <c r="AQ159" i="18"/>
  <c r="AP159" i="18"/>
  <c r="AQ107" i="18"/>
  <c r="AP107" i="18"/>
  <c r="AP35" i="18"/>
  <c r="AQ35" i="18"/>
  <c r="AQ239" i="18"/>
  <c r="AP239" i="18"/>
  <c r="AQ178" i="18"/>
  <c r="AP178" i="18"/>
  <c r="AP25" i="18"/>
  <c r="AQ155" i="18"/>
  <c r="AP155" i="18"/>
  <c r="AQ124" i="18"/>
  <c r="AP124" i="18"/>
  <c r="AQ176" i="18"/>
  <c r="AP176" i="18"/>
  <c r="AQ232" i="18"/>
  <c r="AP232" i="18"/>
  <c r="AQ143" i="18"/>
  <c r="AP143" i="18"/>
  <c r="AQ65" i="18"/>
  <c r="AP65" i="18"/>
  <c r="AQ225" i="18"/>
  <c r="AP225" i="18"/>
  <c r="AQ201" i="18"/>
  <c r="AP201" i="18"/>
  <c r="AP34" i="18"/>
  <c r="AQ34" i="18"/>
  <c r="AP221" i="18"/>
  <c r="AQ221" i="18"/>
  <c r="AP245" i="18"/>
  <c r="AQ245" i="18"/>
  <c r="AP282" i="18"/>
  <c r="AQ282" i="18"/>
  <c r="AP138" i="18"/>
  <c r="AQ138" i="18"/>
  <c r="AQ190" i="18"/>
  <c r="AP190" i="18"/>
  <c r="AP170" i="18"/>
  <c r="AQ170" i="18"/>
  <c r="AP147" i="18"/>
  <c r="AQ147" i="18"/>
  <c r="AP74" i="18"/>
  <c r="AQ74" i="18"/>
  <c r="AP145" i="18"/>
  <c r="AQ145" i="18"/>
  <c r="AP162" i="18"/>
  <c r="AQ162" i="18"/>
  <c r="AP139" i="18"/>
  <c r="AQ139" i="18"/>
  <c r="AP235" i="18"/>
  <c r="AQ235" i="18"/>
  <c r="AP157" i="18"/>
  <c r="AQ157" i="18"/>
  <c r="AQ160" i="18"/>
  <c r="AP160" i="18"/>
  <c r="AP111" i="18"/>
  <c r="AQ111" i="18"/>
  <c r="AP196" i="18"/>
  <c r="AQ196" i="18"/>
  <c r="AP166" i="18"/>
  <c r="AQ166" i="18"/>
  <c r="AP150" i="18"/>
  <c r="AQ150" i="18"/>
  <c r="AP16" i="18"/>
  <c r="AQ16" i="18"/>
  <c r="AP244" i="18"/>
  <c r="AQ244" i="18"/>
  <c r="AQ195" i="18"/>
  <c r="AP195" i="18"/>
  <c r="AQ263" i="18"/>
  <c r="AQ119" i="18"/>
  <c r="AP119" i="18"/>
  <c r="AP218" i="18"/>
  <c r="AQ218" i="18"/>
  <c r="AP230" i="18"/>
  <c r="AQ230" i="18"/>
  <c r="AQ172" i="18"/>
  <c r="AP172" i="18"/>
  <c r="AQ222" i="18"/>
  <c r="AP222" i="18"/>
  <c r="AQ279" i="18"/>
  <c r="AQ280" i="18"/>
  <c r="AP279" i="18"/>
  <c r="AP280" i="18"/>
  <c r="AQ54" i="18"/>
  <c r="AP54" i="18"/>
  <c r="AP253" i="18"/>
  <c r="AQ253" i="18"/>
  <c r="AQ28" i="18"/>
  <c r="AP144" i="18"/>
  <c r="AQ144" i="18"/>
  <c r="AP152" i="18"/>
  <c r="AQ152" i="18"/>
  <c r="AQ173" i="18"/>
  <c r="AP173" i="18"/>
  <c r="AQ142" i="18"/>
  <c r="AP142" i="18"/>
  <c r="AP180" i="18"/>
  <c r="AQ180" i="18"/>
  <c r="AQ261" i="18"/>
  <c r="AP261" i="18"/>
  <c r="AP141" i="18"/>
  <c r="AQ141" i="18"/>
  <c r="AQ250" i="18"/>
  <c r="AP250" i="18"/>
  <c r="AQ118" i="18"/>
  <c r="AP118" i="18"/>
  <c r="AP193" i="18"/>
  <c r="AQ193" i="18"/>
  <c r="AP169" i="18"/>
  <c r="AQ169" i="18"/>
  <c r="AP258" i="18"/>
  <c r="AQ258" i="18"/>
  <c r="AP36" i="18"/>
  <c r="AQ36" i="18"/>
  <c r="AQ68" i="18"/>
  <c r="AP68" i="18"/>
  <c r="AQ27" i="18"/>
  <c r="AP18" i="18"/>
  <c r="AQ18" i="18"/>
  <c r="AQ260" i="18"/>
  <c r="AP260" i="18"/>
  <c r="AP189" i="18"/>
  <c r="AQ189" i="18"/>
  <c r="AQ167" i="18"/>
  <c r="AP167" i="18"/>
  <c r="AP148" i="18"/>
  <c r="AQ148" i="18"/>
  <c r="AQ247" i="18"/>
  <c r="AP247" i="18"/>
  <c r="AQ112" i="18"/>
  <c r="AP112" i="18"/>
  <c r="AP234" i="18"/>
  <c r="AQ234" i="18"/>
  <c r="AQ137" i="18"/>
  <c r="AP137" i="18"/>
  <c r="AP47" i="18"/>
  <c r="AP252" i="18"/>
  <c r="AQ252" i="18"/>
  <c r="AP30" i="18"/>
  <c r="AQ191" i="18"/>
  <c r="AP191" i="18"/>
  <c r="AQ186" i="18"/>
  <c r="AP186" i="18"/>
  <c r="AQ8" i="18"/>
  <c r="AP9" i="18"/>
  <c r="AQ9" i="18"/>
  <c r="AP8" i="18"/>
  <c r="AP114" i="18"/>
  <c r="AQ114" i="18"/>
  <c r="AP17" i="18"/>
  <c r="AQ17" i="18"/>
  <c r="AQ33" i="18"/>
  <c r="AP33" i="18"/>
  <c r="AP14" i="18"/>
  <c r="AQ14" i="18"/>
  <c r="AP276" i="18"/>
  <c r="AQ219" i="18"/>
  <c r="AP219" i="18"/>
  <c r="AQ246" i="18"/>
  <c r="AP246" i="18"/>
  <c r="AQ165" i="18"/>
  <c r="AP165" i="18"/>
  <c r="AQ70" i="18"/>
  <c r="AP70" i="18"/>
  <c r="AQ238" i="18"/>
  <c r="AP238" i="18"/>
  <c r="AP115" i="18"/>
  <c r="AQ115" i="18"/>
  <c r="AQ154" i="18"/>
  <c r="AP154" i="18"/>
  <c r="L24" i="25"/>
  <c r="L20" i="27" s="1"/>
  <c r="AP272" i="18"/>
  <c r="AP273" i="18"/>
  <c r="AQ192" i="18"/>
  <c r="AP192" i="18"/>
  <c r="AQ106" i="18"/>
  <c r="AP248" i="18"/>
  <c r="AQ248" i="18"/>
  <c r="AP262" i="18"/>
  <c r="AQ217" i="18"/>
  <c r="AP217" i="18"/>
  <c r="AQ135" i="18"/>
  <c r="AP135" i="18"/>
  <c r="AP227" i="18"/>
  <c r="AQ227" i="18"/>
  <c r="AP146" i="18"/>
  <c r="AQ146" i="18"/>
  <c r="AP194" i="18"/>
  <c r="AQ194" i="18"/>
  <c r="AP71" i="18"/>
  <c r="AQ71" i="18"/>
  <c r="AQ254" i="18"/>
  <c r="AP254" i="18"/>
  <c r="AQ58" i="18"/>
  <c r="AP58" i="18"/>
  <c r="AQ57" i="18"/>
  <c r="AP57" i="18"/>
  <c r="AQ264" i="18"/>
  <c r="AP264" i="18"/>
  <c r="AP243" i="18"/>
  <c r="AQ243" i="18"/>
  <c r="AQ229" i="18"/>
  <c r="AP229" i="18"/>
  <c r="AP140" i="18"/>
  <c r="AQ140" i="18"/>
  <c r="AQ62" i="18"/>
  <c r="AP62" i="18"/>
  <c r="AQ241" i="18"/>
  <c r="AP241" i="18"/>
  <c r="AQ181" i="18"/>
  <c r="AP181" i="18"/>
  <c r="AQ255" i="18"/>
  <c r="AP255" i="18"/>
  <c r="AQ223" i="18"/>
  <c r="AP223" i="18"/>
  <c r="AP177" i="18"/>
  <c r="AQ177" i="18"/>
  <c r="AQ236" i="18"/>
  <c r="AP237" i="18"/>
  <c r="AP236" i="18"/>
  <c r="AQ237" i="18"/>
  <c r="AQ55" i="18"/>
  <c r="AP55" i="18"/>
  <c r="AP249" i="18"/>
  <c r="AQ249" i="18"/>
  <c r="AP151" i="18"/>
  <c r="AQ151" i="18"/>
  <c r="AP161" i="18"/>
  <c r="AQ161" i="18"/>
  <c r="AP113" i="18"/>
  <c r="AQ113" i="18"/>
  <c r="AQ184" i="18"/>
  <c r="AP184" i="18"/>
  <c r="AP66" i="18"/>
  <c r="AQ66" i="18"/>
  <c r="AP59" i="18"/>
  <c r="AQ59" i="18"/>
  <c r="AP67" i="18"/>
  <c r="AQ67" i="18"/>
  <c r="AQ256" i="18"/>
  <c r="AP256" i="18"/>
  <c r="AQ110" i="18"/>
  <c r="AP110" i="18"/>
  <c r="AQ391" i="18"/>
  <c r="AP39" i="18"/>
  <c r="AQ39" i="18"/>
  <c r="AP10" i="18"/>
  <c r="AQ10" i="18"/>
  <c r="AQ61" i="18"/>
  <c r="AP61" i="18"/>
  <c r="AP75" i="18"/>
  <c r="AQ75" i="18"/>
  <c r="AQ105" i="18"/>
  <c r="AP72" i="18"/>
  <c r="AQ72" i="18"/>
  <c r="AP188" i="18"/>
  <c r="AQ188" i="18"/>
  <c r="AP163" i="18"/>
  <c r="AQ163" i="18"/>
  <c r="AQ13" i="18"/>
  <c r="AP13" i="18"/>
  <c r="AP179" i="18"/>
  <c r="AQ179" i="18"/>
  <c r="AP11" i="18"/>
  <c r="AQ11" i="18"/>
  <c r="AP198" i="18"/>
  <c r="AQ198" i="18"/>
  <c r="AP197" i="18"/>
  <c r="AQ197" i="18"/>
  <c r="AQ233" i="18"/>
  <c r="AP233" i="18"/>
  <c r="AQ23" i="18"/>
  <c r="AQ38" i="18"/>
  <c r="AP38" i="18"/>
  <c r="AP109" i="18"/>
  <c r="AQ109" i="18"/>
  <c r="AP37" i="18"/>
  <c r="AQ37" i="18"/>
  <c r="AQ242" i="18"/>
  <c r="AP242" i="18"/>
  <c r="AP156" i="18"/>
  <c r="AQ156" i="18"/>
  <c r="AP69" i="18"/>
  <c r="AQ69" i="18"/>
  <c r="AQ168" i="18"/>
  <c r="AP168" i="18"/>
  <c r="AP73" i="18"/>
  <c r="AQ73" i="18"/>
  <c r="AP116" i="18"/>
  <c r="AQ116" i="18"/>
  <c r="AQ200" i="18"/>
  <c r="AP200" i="18"/>
  <c r="AP149" i="18"/>
  <c r="AQ149" i="18"/>
  <c r="AQ60" i="18"/>
  <c r="AP60" i="18"/>
  <c r="AQ220" i="18"/>
  <c r="AP220" i="18"/>
  <c r="AP251" i="18"/>
  <c r="AQ251" i="18"/>
  <c r="AQ56" i="18"/>
  <c r="AP56" i="18"/>
  <c r="AP231" i="18"/>
  <c r="AQ231" i="18"/>
  <c r="AP15" i="18"/>
  <c r="AQ15" i="18"/>
  <c r="AP63" i="18"/>
  <c r="AQ63" i="18"/>
  <c r="AP259" i="18"/>
  <c r="AQ259" i="18"/>
  <c r="AP24" i="18"/>
  <c r="K31" i="25"/>
  <c r="M27" i="24" s="1"/>
  <c r="AQ199" i="18"/>
  <c r="AP199" i="18"/>
  <c r="AP117" i="18"/>
  <c r="AQ117" i="18"/>
  <c r="AP120" i="18"/>
  <c r="AQ120" i="18"/>
  <c r="AQ136" i="18"/>
  <c r="AP136" i="18"/>
  <c r="AQ64" i="18"/>
  <c r="AP64" i="18"/>
  <c r="AQ158" i="18"/>
  <c r="AP158" i="18"/>
  <c r="AQ202" i="18"/>
  <c r="AP202" i="18"/>
  <c r="AP228" i="18"/>
  <c r="AQ228" i="18"/>
  <c r="AP182" i="18"/>
  <c r="AQ182" i="18"/>
  <c r="AP153" i="18"/>
  <c r="AQ153" i="18"/>
  <c r="AP226" i="18"/>
  <c r="AQ226" i="18"/>
  <c r="AP257" i="18"/>
  <c r="AQ257" i="18"/>
  <c r="AP174" i="18"/>
  <c r="AQ174" i="18"/>
  <c r="AP108" i="18"/>
  <c r="AQ108" i="18"/>
  <c r="AQ171" i="18"/>
  <c r="AP171" i="18"/>
  <c r="AQ164" i="18"/>
  <c r="AP164" i="18"/>
  <c r="AP12" i="18"/>
  <c r="AQ12" i="18"/>
  <c r="L23" i="25"/>
  <c r="L19" i="27" s="1"/>
  <c r="AP80" i="18"/>
  <c r="AP79" i="18"/>
  <c r="AP81" i="18"/>
  <c r="AQ81" i="18"/>
  <c r="AQ80" i="18"/>
  <c r="AQ79" i="18"/>
  <c r="AQ297" i="18"/>
  <c r="AQ304" i="18"/>
  <c r="AQ301" i="18"/>
  <c r="AP305" i="18"/>
  <c r="AP296" i="18"/>
  <c r="AQ305" i="18"/>
  <c r="AQ295" i="18"/>
  <c r="AQ296" i="18"/>
  <c r="AQ300" i="18"/>
  <c r="AQ299" i="18"/>
  <c r="AP299" i="18"/>
  <c r="AQ306" i="18"/>
  <c r="AP297" i="18"/>
  <c r="AP295" i="18"/>
  <c r="AP302" i="18"/>
  <c r="E328" i="14"/>
  <c r="H328" i="14" s="1"/>
  <c r="F325" i="18" s="1"/>
  <c r="E326" i="14"/>
  <c r="H326" i="14" s="1"/>
  <c r="F323" i="18" s="1"/>
  <c r="E325" i="14"/>
  <c r="H325" i="14" s="1"/>
  <c r="F322" i="18" s="1"/>
  <c r="E330" i="14"/>
  <c r="H330" i="14" s="1"/>
  <c r="F327" i="18" s="1"/>
  <c r="E327" i="14"/>
  <c r="H327" i="14" s="1"/>
  <c r="F324" i="18" s="1"/>
  <c r="E331" i="14"/>
  <c r="H331" i="14" s="1"/>
  <c r="F328" i="18" s="1"/>
  <c r="E324" i="14"/>
  <c r="H324" i="14" s="1"/>
  <c r="F321" i="18" s="1"/>
  <c r="E323" i="14"/>
  <c r="H323" i="14" s="1"/>
  <c r="F320" i="18" s="1"/>
  <c r="E333" i="14"/>
  <c r="H333" i="14" s="1"/>
  <c r="F330" i="18" s="1"/>
  <c r="E329" i="14"/>
  <c r="H329" i="14" s="1"/>
  <c r="F326" i="18" s="1"/>
  <c r="E332" i="14"/>
  <c r="H332" i="14" s="1"/>
  <c r="F329" i="18" s="1"/>
  <c r="E334" i="14"/>
  <c r="H334" i="14" s="1"/>
  <c r="F331" i="18" s="1"/>
  <c r="D339" i="14"/>
  <c r="D336" i="14"/>
  <c r="D338" i="14"/>
  <c r="D343" i="14"/>
  <c r="D346" i="14"/>
  <c r="D335" i="14"/>
  <c r="D344" i="14"/>
  <c r="D337" i="14"/>
  <c r="D341" i="14"/>
  <c r="D345" i="14"/>
  <c r="D342" i="14"/>
  <c r="D340" i="14"/>
  <c r="AP300" i="18"/>
  <c r="AP306" i="18"/>
  <c r="AP298" i="18"/>
  <c r="AP303" i="18"/>
  <c r="AQ298" i="18"/>
  <c r="AQ303" i="18"/>
  <c r="AP301" i="18"/>
  <c r="AQ302" i="18"/>
  <c r="AP304" i="18"/>
  <c r="L29" i="25" l="1"/>
  <c r="L25" i="27" s="1"/>
  <c r="L11" i="30"/>
  <c r="L40" i="25"/>
  <c r="L25" i="25"/>
  <c r="L21" i="27" s="1"/>
  <c r="L38" i="25"/>
  <c r="L30" i="25"/>
  <c r="L26" i="27" s="1"/>
  <c r="H35" i="25"/>
  <c r="K35" i="25"/>
  <c r="M31" i="24" s="1"/>
  <c r="L31" i="25"/>
  <c r="L27" i="27" s="1"/>
  <c r="L26" i="25"/>
  <c r="L22" i="27" s="1"/>
  <c r="L28" i="25"/>
  <c r="L24" i="27" s="1"/>
  <c r="K32" i="25"/>
  <c r="M28" i="24" s="1"/>
  <c r="L27" i="25"/>
  <c r="L23" i="27" s="1"/>
  <c r="AP83" i="18"/>
  <c r="AQ83" i="18"/>
  <c r="AP84" i="18"/>
  <c r="AP82" i="18"/>
  <c r="AQ84" i="18"/>
  <c r="AQ82" i="18"/>
  <c r="AP310" i="18"/>
  <c r="AP313" i="18"/>
  <c r="AP318" i="18"/>
  <c r="AQ307" i="18"/>
  <c r="AQ308" i="18"/>
  <c r="AQ315" i="18"/>
  <c r="AP314" i="18"/>
  <c r="AQ310" i="18"/>
  <c r="AQ312" i="18"/>
  <c r="AQ309" i="18"/>
  <c r="AP307" i="18"/>
  <c r="AP317" i="18"/>
  <c r="AP312" i="18"/>
  <c r="AQ317" i="18"/>
  <c r="AP315" i="18"/>
  <c r="AP316" i="18"/>
  <c r="AQ311" i="18"/>
  <c r="AP311" i="18"/>
  <c r="AQ314" i="18"/>
  <c r="AP309" i="18"/>
  <c r="AQ313" i="18"/>
  <c r="AQ318" i="18"/>
  <c r="AP308" i="18"/>
  <c r="AQ316" i="18"/>
  <c r="E346" i="14"/>
  <c r="H346" i="14" s="1"/>
  <c r="F343" i="18" s="1"/>
  <c r="E339" i="14"/>
  <c r="H339" i="14" s="1"/>
  <c r="F336" i="18" s="1"/>
  <c r="E338" i="14"/>
  <c r="H338" i="14" s="1"/>
  <c r="F335" i="18" s="1"/>
  <c r="E337" i="14"/>
  <c r="H337" i="14" s="1"/>
  <c r="F334" i="18" s="1"/>
  <c r="E335" i="14"/>
  <c r="H335" i="14" s="1"/>
  <c r="F332" i="18" s="1"/>
  <c r="AQ87" i="18" s="1"/>
  <c r="E345" i="14"/>
  <c r="H345" i="14" s="1"/>
  <c r="F342" i="18" s="1"/>
  <c r="E344" i="14"/>
  <c r="H344" i="14" s="1"/>
  <c r="F341" i="18" s="1"/>
  <c r="E340" i="14"/>
  <c r="H340" i="14" s="1"/>
  <c r="F337" i="18" s="1"/>
  <c r="E336" i="14"/>
  <c r="H336" i="14" s="1"/>
  <c r="F333" i="18" s="1"/>
  <c r="E343" i="14"/>
  <c r="H343" i="14" s="1"/>
  <c r="F340" i="18" s="1"/>
  <c r="E341" i="14"/>
  <c r="H341" i="14" s="1"/>
  <c r="F338" i="18" s="1"/>
  <c r="E342" i="14"/>
  <c r="H342" i="14" s="1"/>
  <c r="F339" i="18" s="1"/>
  <c r="D350" i="14"/>
  <c r="D347" i="14"/>
  <c r="D352" i="14"/>
  <c r="D358" i="14"/>
  <c r="D354" i="14"/>
  <c r="D356" i="14"/>
  <c r="D351" i="14"/>
  <c r="D348" i="14"/>
  <c r="D355" i="14"/>
  <c r="D357" i="14"/>
  <c r="D353" i="14"/>
  <c r="D349" i="14"/>
  <c r="K33" i="25" l="1"/>
  <c r="M29" i="24" s="1"/>
  <c r="H33" i="25"/>
  <c r="L32" i="25"/>
  <c r="L28" i="27" s="1"/>
  <c r="AP86" i="18"/>
  <c r="AQ85" i="18"/>
  <c r="AQ86" i="18"/>
  <c r="AP87" i="18"/>
  <c r="AP85" i="18"/>
  <c r="AQ324" i="18"/>
  <c r="AP328" i="18"/>
  <c r="AP321" i="18"/>
  <c r="AQ322" i="18"/>
  <c r="AP324" i="18"/>
  <c r="AQ328" i="18"/>
  <c r="AQ321" i="18"/>
  <c r="AP330" i="18"/>
  <c r="AQ323" i="18"/>
  <c r="AP323" i="18"/>
  <c r="AQ330" i="18"/>
  <c r="AQ327" i="18"/>
  <c r="AP322" i="18"/>
  <c r="AP327" i="18"/>
  <c r="AQ319" i="18"/>
  <c r="AP320" i="18"/>
  <c r="AQ329" i="18"/>
  <c r="AQ326" i="18"/>
  <c r="AQ325" i="18"/>
  <c r="AQ320" i="18"/>
  <c r="AP319" i="18"/>
  <c r="AP329" i="18"/>
  <c r="AP326" i="18"/>
  <c r="AP325" i="18"/>
  <c r="E352" i="14"/>
  <c r="H352" i="14" s="1"/>
  <c r="F349" i="18" s="1"/>
  <c r="E357" i="14"/>
  <c r="H357" i="14" s="1"/>
  <c r="F354" i="18" s="1"/>
  <c r="E358" i="14"/>
  <c r="H358" i="14" s="1"/>
  <c r="F355" i="18" s="1"/>
  <c r="E353" i="14"/>
  <c r="H353" i="14" s="1"/>
  <c r="F350" i="18" s="1"/>
  <c r="E349" i="14"/>
  <c r="H349" i="14" s="1"/>
  <c r="F346" i="18" s="1"/>
  <c r="E347" i="14"/>
  <c r="H347" i="14" s="1"/>
  <c r="F344" i="18" s="1"/>
  <c r="E350" i="14"/>
  <c r="H350" i="14" s="1"/>
  <c r="F347" i="18" s="1"/>
  <c r="E356" i="14"/>
  <c r="H356" i="14" s="1"/>
  <c r="F353" i="18" s="1"/>
  <c r="E355" i="14"/>
  <c r="H355" i="14" s="1"/>
  <c r="F352" i="18" s="1"/>
  <c r="E351" i="14"/>
  <c r="H351" i="14" s="1"/>
  <c r="F348" i="18" s="1"/>
  <c r="E354" i="14"/>
  <c r="H354" i="14" s="1"/>
  <c r="F351" i="18" s="1"/>
  <c r="E348" i="14"/>
  <c r="H348" i="14" s="1"/>
  <c r="F345" i="18" s="1"/>
  <c r="D366" i="14"/>
  <c r="D368" i="14"/>
  <c r="D367" i="14"/>
  <c r="D369" i="14"/>
  <c r="D360" i="14"/>
  <c r="D365" i="14"/>
  <c r="D362" i="14"/>
  <c r="D370" i="14"/>
  <c r="D361" i="14"/>
  <c r="D364" i="14"/>
  <c r="D363" i="14"/>
  <c r="D359" i="14"/>
  <c r="L33" i="25" l="1"/>
  <c r="L29" i="27" s="1"/>
  <c r="K34" i="25"/>
  <c r="H34" i="25"/>
  <c r="AQ89" i="18"/>
  <c r="AQ90" i="18"/>
  <c r="AQ88" i="18"/>
  <c r="AP331" i="18"/>
  <c r="AP89" i="18"/>
  <c r="AP90" i="18"/>
  <c r="AP88" i="18"/>
  <c r="AQ331" i="18"/>
  <c r="AP335" i="18"/>
  <c r="AQ336" i="18"/>
  <c r="AP341" i="18"/>
  <c r="AP333" i="18"/>
  <c r="AQ339" i="18"/>
  <c r="AQ341" i="18"/>
  <c r="AP336" i="18"/>
  <c r="AP339" i="18"/>
  <c r="AQ337" i="18"/>
  <c r="E369" i="14"/>
  <c r="H369" i="14" s="1"/>
  <c r="F366" i="18" s="1"/>
  <c r="E363" i="14"/>
  <c r="H363" i="14" s="1"/>
  <c r="F360" i="18" s="1"/>
  <c r="E366" i="14"/>
  <c r="H366" i="14" s="1"/>
  <c r="F363" i="18" s="1"/>
  <c r="E364" i="14"/>
  <c r="H364" i="14" s="1"/>
  <c r="F361" i="18" s="1"/>
  <c r="E368" i="14"/>
  <c r="H368" i="14" s="1"/>
  <c r="F365" i="18" s="1"/>
  <c r="E365" i="14"/>
  <c r="H365" i="14" s="1"/>
  <c r="F362" i="18" s="1"/>
  <c r="E362" i="14"/>
  <c r="H362" i="14" s="1"/>
  <c r="F359" i="18" s="1"/>
  <c r="E360" i="14"/>
  <c r="H360" i="14" s="1"/>
  <c r="F357" i="18" s="1"/>
  <c r="E361" i="14"/>
  <c r="H361" i="14" s="1"/>
  <c r="F358" i="18" s="1"/>
  <c r="E359" i="14"/>
  <c r="H359" i="14" s="1"/>
  <c r="F356" i="18" s="1"/>
  <c r="E370" i="14"/>
  <c r="H370" i="14" s="1"/>
  <c r="F367" i="18" s="1"/>
  <c r="E367" i="14"/>
  <c r="H367" i="14" s="1"/>
  <c r="F364" i="18" s="1"/>
  <c r="D378" i="14"/>
  <c r="D371" i="14"/>
  <c r="D382" i="14"/>
  <c r="D376" i="14"/>
  <c r="D372" i="14"/>
  <c r="D377" i="14"/>
  <c r="D374" i="14"/>
  <c r="D380" i="14"/>
  <c r="D375" i="14"/>
  <c r="D379" i="14"/>
  <c r="D373" i="14"/>
  <c r="D381" i="14"/>
  <c r="AQ342" i="18"/>
  <c r="AP337" i="18"/>
  <c r="AP342" i="18"/>
  <c r="AQ335" i="18"/>
  <c r="AQ333" i="18"/>
  <c r="AQ338" i="18"/>
  <c r="AQ334" i="18"/>
  <c r="AP332" i="18"/>
  <c r="AP340" i="18"/>
  <c r="AP338" i="18"/>
  <c r="AP334" i="18"/>
  <c r="AQ332" i="18"/>
  <c r="AQ340" i="18"/>
  <c r="L35" i="25" l="1"/>
  <c r="L31" i="27" s="1"/>
  <c r="M30" i="24"/>
  <c r="L34" i="25"/>
  <c r="L30" i="27" s="1"/>
  <c r="AQ92" i="18"/>
  <c r="AQ93" i="18"/>
  <c r="AP91" i="18"/>
  <c r="AP93" i="18"/>
  <c r="AQ343" i="18"/>
  <c r="AP92" i="18"/>
  <c r="AQ91" i="18"/>
  <c r="AQ350" i="18"/>
  <c r="AP344" i="18"/>
  <c r="AP343" i="18"/>
  <c r="AQ344" i="18"/>
  <c r="AQ353" i="18"/>
  <c r="AQ349" i="18"/>
  <c r="AP346" i="18"/>
  <c r="AP353" i="18"/>
  <c r="AP354" i="18"/>
  <c r="AQ346" i="18"/>
  <c r="AQ352" i="18"/>
  <c r="AP349" i="18"/>
  <c r="AP352" i="18"/>
  <c r="AQ354" i="18"/>
  <c r="AQ351" i="18"/>
  <c r="AQ345" i="18"/>
  <c r="E371" i="14"/>
  <c r="H371" i="14" s="1"/>
  <c r="F368" i="18" s="1"/>
  <c r="E373" i="14"/>
  <c r="H373" i="14" s="1"/>
  <c r="F370" i="18" s="1"/>
  <c r="E372" i="14"/>
  <c r="H372" i="14" s="1"/>
  <c r="F369" i="18" s="1"/>
  <c r="E375" i="14"/>
  <c r="H375" i="14" s="1"/>
  <c r="F372" i="18" s="1"/>
  <c r="E376" i="14"/>
  <c r="H376" i="14" s="1"/>
  <c r="F373" i="18" s="1"/>
  <c r="E381" i="14"/>
  <c r="H381" i="14" s="1"/>
  <c r="F378" i="18" s="1"/>
  <c r="E378" i="14"/>
  <c r="H378" i="14" s="1"/>
  <c r="F375" i="18" s="1"/>
  <c r="E379" i="14"/>
  <c r="H379" i="14" s="1"/>
  <c r="F376" i="18" s="1"/>
  <c r="E382" i="14"/>
  <c r="H382" i="14" s="1"/>
  <c r="F379" i="18" s="1"/>
  <c r="E377" i="14"/>
  <c r="H377" i="14" s="1"/>
  <c r="F374" i="18" s="1"/>
  <c r="E374" i="14"/>
  <c r="H374" i="14" s="1"/>
  <c r="F371" i="18" s="1"/>
  <c r="E380" i="14"/>
  <c r="H380" i="14" s="1"/>
  <c r="F377" i="18" s="1"/>
  <c r="AQ347" i="18"/>
  <c r="AP348" i="18"/>
  <c r="AP351" i="18"/>
  <c r="AP350" i="18"/>
  <c r="AP345" i="18"/>
  <c r="AP347" i="18"/>
  <c r="AQ348" i="18"/>
  <c r="AQ95" i="18" l="1"/>
  <c r="AQ94" i="18"/>
  <c r="AP94" i="18"/>
  <c r="AP96" i="18"/>
  <c r="AQ96" i="18"/>
  <c r="AP95" i="18"/>
  <c r="AP355" i="18"/>
  <c r="AP357" i="18"/>
  <c r="AP358" i="18"/>
  <c r="AQ361" i="18"/>
  <c r="AQ366" i="18"/>
  <c r="AQ357" i="18"/>
  <c r="AQ358" i="18"/>
  <c r="AP361" i="18"/>
  <c r="AP363" i="18"/>
  <c r="AP360" i="18"/>
  <c r="AQ363" i="18"/>
  <c r="AQ360" i="18"/>
  <c r="AQ362" i="18"/>
  <c r="AQ365" i="18"/>
  <c r="D386" i="14"/>
  <c r="H386" i="14" s="1"/>
  <c r="F383" i="18" s="1"/>
  <c r="D389" i="14"/>
  <c r="H389" i="14" s="1"/>
  <c r="D383" i="14"/>
  <c r="H383" i="14" s="1"/>
  <c r="F380" i="18" s="1"/>
  <c r="AQ97" i="18" s="1"/>
  <c r="D385" i="14"/>
  <c r="H385" i="14" s="1"/>
  <c r="F382" i="18" s="1"/>
  <c r="D384" i="14"/>
  <c r="H384" i="14" s="1"/>
  <c r="F381" i="18" s="1"/>
  <c r="D387" i="14"/>
  <c r="H387" i="14" s="1"/>
  <c r="F384" i="18" s="1"/>
  <c r="D388" i="14"/>
  <c r="H388" i="14" s="1"/>
  <c r="F385" i="18" s="1"/>
  <c r="AQ364" i="18"/>
  <c r="AQ355" i="18"/>
  <c r="AP364" i="18"/>
  <c r="AP356" i="18"/>
  <c r="AQ359" i="18"/>
  <c r="AP362" i="18"/>
  <c r="AP365" i="18"/>
  <c r="AQ356" i="18"/>
  <c r="AP366" i="18"/>
  <c r="AP359" i="18"/>
  <c r="AP97" i="18" l="1"/>
  <c r="AP98" i="18"/>
  <c r="AQ98" i="18"/>
  <c r="AP369" i="18"/>
  <c r="AP371" i="18"/>
  <c r="AQ367" i="18"/>
  <c r="AQ369" i="18"/>
  <c r="AP367" i="18"/>
  <c r="AP372" i="18"/>
  <c r="AQ372" i="18"/>
  <c r="AP368" i="18"/>
  <c r="AQ368" i="18"/>
  <c r="AQ370" i="18"/>
  <c r="AP370" i="18"/>
  <c r="AQ371" i="18"/>
  <c r="F396" i="18"/>
  <c r="F395" i="18"/>
  <c r="F391" i="18"/>
  <c r="F402" i="18"/>
  <c r="F398" i="18"/>
  <c r="F387" i="18"/>
  <c r="F393" i="18"/>
  <c r="F390" i="18"/>
  <c r="F386" i="18"/>
  <c r="F401" i="18"/>
  <c r="F388" i="18"/>
  <c r="F389" i="18"/>
  <c r="F399" i="18"/>
  <c r="F397" i="18"/>
  <c r="F394" i="18"/>
  <c r="F400" i="18"/>
  <c r="F403" i="18"/>
  <c r="AP403" i="18" s="1"/>
  <c r="F392" i="18"/>
  <c r="AP106" i="18" l="1"/>
  <c r="AQ101" i="18"/>
  <c r="AP105" i="18"/>
  <c r="AQ99" i="18"/>
  <c r="AP100" i="18"/>
  <c r="AP99" i="18"/>
  <c r="AQ100" i="18"/>
  <c r="AP103" i="18"/>
  <c r="AQ102" i="18"/>
  <c r="AP101" i="18"/>
  <c r="AP104" i="18"/>
  <c r="AP102" i="18"/>
  <c r="AP374" i="18"/>
  <c r="AP373" i="18"/>
  <c r="AQ373" i="18"/>
  <c r="AP376" i="18"/>
  <c r="AP402" i="18"/>
  <c r="AQ384" i="18"/>
  <c r="AQ378" i="18"/>
  <c r="AQ386" i="18"/>
  <c r="AP386" i="18"/>
  <c r="AQ379" i="18"/>
  <c r="AP396" i="18"/>
  <c r="AP379" i="18"/>
  <c r="AP381" i="18"/>
  <c r="AQ389" i="18"/>
  <c r="AP389" i="18"/>
  <c r="AQ382" i="18"/>
  <c r="AQ388" i="18"/>
  <c r="AP388" i="18"/>
  <c r="AP377" i="18"/>
  <c r="AP384" i="18"/>
  <c r="AP392" i="18"/>
  <c r="AQ390" i="18"/>
  <c r="AP390" i="18"/>
  <c r="AP383" i="18"/>
  <c r="AQ381" i="18"/>
  <c r="AP375" i="18"/>
  <c r="AP394" i="18"/>
  <c r="AP393" i="18"/>
  <c r="AP380" i="18"/>
  <c r="AQ383" i="18"/>
  <c r="AP378" i="18"/>
  <c r="AQ375" i="18"/>
  <c r="AP385" i="18"/>
  <c r="AQ374" i="18"/>
  <c r="AP391" i="18"/>
  <c r="AP382" i="18"/>
  <c r="AP401" i="18"/>
  <c r="AP400" i="18"/>
  <c r="AQ380" i="18"/>
  <c r="AQ377" i="18"/>
  <c r="AQ376" i="18"/>
  <c r="AP397" i="18"/>
  <c r="AQ387" i="18"/>
  <c r="AP387" i="18"/>
  <c r="AQ385" i="18"/>
  <c r="AP395" i="18"/>
  <c r="AP399" i="18"/>
  <c r="AP398" i="18"/>
  <c r="L47" i="16" l="1"/>
  <c r="L46" i="16"/>
  <c r="L42" i="16"/>
  <c r="L41" i="16"/>
  <c r="L43" i="16"/>
  <c r="L40" i="16"/>
  <c r="L45" i="16"/>
  <c r="M37" i="16"/>
  <c r="M38" i="16" s="1"/>
  <c r="M39" i="16" s="1"/>
  <c r="L44" i="16"/>
  <c r="M40" i="16" l="1"/>
  <c r="M41" i="16" s="1"/>
  <c r="M42" i="16" s="1"/>
  <c r="M43" i="16" s="1"/>
  <c r="M44" i="16" s="1"/>
  <c r="M45" i="16" s="1"/>
  <c r="M46" i="16" s="1"/>
  <c r="M47" i="16" s="1"/>
  <c r="M48" i="16" s="1"/>
  <c r="D234" i="16"/>
  <c r="D233" i="16"/>
  <c r="E223" i="16"/>
  <c r="H223" i="16" s="1"/>
  <c r="D238" i="16"/>
  <c r="E219" i="16"/>
  <c r="H219" i="16" s="1"/>
  <c r="E218" i="16"/>
  <c r="H218" i="16" s="1"/>
  <c r="E220" i="16"/>
  <c r="H220" i="16" s="1"/>
  <c r="D236" i="16"/>
  <c r="D227" i="16"/>
  <c r="D232" i="16"/>
  <c r="D231" i="16"/>
  <c r="D228" i="16"/>
  <c r="D229" i="16"/>
  <c r="D230" i="16"/>
  <c r="D237" i="16"/>
  <c r="E222" i="16"/>
  <c r="H222" i="16" s="1"/>
  <c r="E226" i="16"/>
  <c r="H226" i="16" s="1"/>
  <c r="D235" i="16"/>
  <c r="E217" i="16"/>
  <c r="H217" i="16" s="1"/>
  <c r="E224" i="16"/>
  <c r="H224" i="16" s="1"/>
  <c r="E221" i="16"/>
  <c r="H221" i="16" s="1"/>
  <c r="E225" i="16"/>
  <c r="H225" i="16" s="1"/>
  <c r="E235" i="16" l="1"/>
  <c r="H235" i="16" s="1"/>
  <c r="E236" i="16"/>
  <c r="H236" i="16" s="1"/>
  <c r="E230" i="16"/>
  <c r="H230" i="16" s="1"/>
  <c r="E231" i="16"/>
  <c r="H231" i="16" s="1"/>
  <c r="E238" i="16"/>
  <c r="H238" i="16" s="1"/>
  <c r="E229" i="16"/>
  <c r="H229" i="16" s="1"/>
  <c r="E237" i="16"/>
  <c r="H237" i="16" s="1"/>
  <c r="E234" i="16"/>
  <c r="H234" i="16" s="1"/>
  <c r="D240" i="16"/>
  <c r="E228" i="16"/>
  <c r="H228" i="16" s="1"/>
  <c r="E227" i="16"/>
  <c r="H227" i="16" s="1"/>
  <c r="D250" i="16"/>
  <c r="E233" i="16"/>
  <c r="H233" i="16" s="1"/>
  <c r="E232" i="16"/>
  <c r="H232" i="16" s="1"/>
  <c r="D243" i="16"/>
  <c r="D248" i="16"/>
  <c r="D245" i="16"/>
  <c r="D247" i="16"/>
  <c r="D242" i="16"/>
  <c r="D241" i="16"/>
  <c r="D244" i="16"/>
  <c r="D249" i="16"/>
  <c r="D246" i="16"/>
  <c r="D239" i="16"/>
  <c r="E247" i="16" l="1"/>
  <c r="H247" i="16" s="1"/>
  <c r="E240" i="16"/>
  <c r="H240" i="16" s="1"/>
  <c r="E249" i="16"/>
  <c r="H249" i="16" s="1"/>
  <c r="E248" i="16"/>
  <c r="H248" i="16" s="1"/>
  <c r="E243" i="16"/>
  <c r="H243" i="16" s="1"/>
  <c r="E242" i="16"/>
  <c r="H242" i="16" s="1"/>
  <c r="E239" i="16"/>
  <c r="H239" i="16" s="1"/>
  <c r="D257" i="16"/>
  <c r="E246" i="16"/>
  <c r="H246" i="16" s="1"/>
  <c r="D256" i="16"/>
  <c r="E244" i="16"/>
  <c r="H244" i="16" s="1"/>
  <c r="D259" i="16"/>
  <c r="E250" i="16"/>
  <c r="H250" i="16" s="1"/>
  <c r="D251" i="16"/>
  <c r="D261" i="16"/>
  <c r="D260" i="16"/>
  <c r="D258" i="16"/>
  <c r="D262" i="16"/>
  <c r="E245" i="16"/>
  <c r="H245" i="16" s="1"/>
  <c r="D253" i="16"/>
  <c r="E241" i="16"/>
  <c r="H241" i="16" s="1"/>
  <c r="D255" i="16"/>
  <c r="D252" i="16"/>
  <c r="D254" i="16"/>
  <c r="E262" i="16" l="1"/>
  <c r="H262" i="16" s="1"/>
  <c r="E260" i="16"/>
  <c r="H260" i="16" s="1"/>
  <c r="E258" i="16"/>
  <c r="H258" i="16" s="1"/>
  <c r="E253" i="16"/>
  <c r="H253" i="16" s="1"/>
  <c r="E252" i="16"/>
  <c r="H252" i="16" s="1"/>
  <c r="E251" i="16"/>
  <c r="H251" i="16" s="1"/>
  <c r="E255" i="16"/>
  <c r="H255" i="16" s="1"/>
  <c r="E259" i="16"/>
  <c r="H259" i="16" s="1"/>
  <c r="E257" i="16"/>
  <c r="H257" i="16" s="1"/>
  <c r="E256" i="16"/>
  <c r="H256" i="16" s="1"/>
  <c r="E254" i="16"/>
  <c r="H254" i="16" s="1"/>
  <c r="D274" i="16"/>
  <c r="D271" i="16"/>
  <c r="D269" i="16"/>
  <c r="D265" i="16"/>
  <c r="D273" i="16"/>
  <c r="E261" i="16"/>
  <c r="H261" i="16" s="1"/>
  <c r="D263" i="16"/>
  <c r="D267" i="16"/>
  <c r="D272" i="16"/>
  <c r="D270" i="16"/>
  <c r="D266" i="16"/>
  <c r="D268" i="16"/>
  <c r="D264" i="16"/>
  <c r="P25" i="25" l="1"/>
  <c r="T25" i="25"/>
  <c r="U25" i="25" s="1"/>
  <c r="E263" i="16"/>
  <c r="H263" i="16" s="1"/>
  <c r="E265" i="16"/>
  <c r="H265" i="16" s="1"/>
  <c r="E268" i="16"/>
  <c r="H268" i="16" s="1"/>
  <c r="E267" i="16"/>
  <c r="H267" i="16" s="1"/>
  <c r="D283" i="16"/>
  <c r="E274" i="16"/>
  <c r="H274" i="16" s="1"/>
  <c r="E266" i="16"/>
  <c r="H266" i="16" s="1"/>
  <c r="E271" i="16"/>
  <c r="H271" i="16" s="1"/>
  <c r="E264" i="16"/>
  <c r="H264" i="16" s="1"/>
  <c r="D284" i="16"/>
  <c r="E270" i="16"/>
  <c r="H270" i="16" s="1"/>
  <c r="E269" i="16"/>
  <c r="H269" i="16" s="1"/>
  <c r="E272" i="16"/>
  <c r="H272" i="16" s="1"/>
  <c r="D286" i="16"/>
  <c r="D285" i="16"/>
  <c r="D279" i="16"/>
  <c r="D276" i="16"/>
  <c r="E273" i="16"/>
  <c r="H273" i="16" s="1"/>
  <c r="D278" i="16"/>
  <c r="D281" i="16"/>
  <c r="D280" i="16"/>
  <c r="D275" i="16"/>
  <c r="D282" i="16"/>
  <c r="D277" i="16"/>
  <c r="T26" i="25" l="1"/>
  <c r="U26" i="25" s="1"/>
  <c r="E277" i="16"/>
  <c r="H277" i="16" s="1"/>
  <c r="E279" i="16"/>
  <c r="H279" i="16" s="1"/>
  <c r="E285" i="16"/>
  <c r="H285" i="16" s="1"/>
  <c r="E275" i="16"/>
  <c r="H275" i="16" s="1"/>
  <c r="E281" i="16"/>
  <c r="H281" i="16" s="1"/>
  <c r="E282" i="16"/>
  <c r="H282" i="16" s="1"/>
  <c r="E283" i="16"/>
  <c r="H283" i="16" s="1"/>
  <c r="E276" i="16"/>
  <c r="H276" i="16" s="1"/>
  <c r="E278" i="16"/>
  <c r="H278" i="16" s="1"/>
  <c r="D290" i="16"/>
  <c r="E286" i="16"/>
  <c r="H286" i="16" s="1"/>
  <c r="D298" i="16"/>
  <c r="D295" i="16"/>
  <c r="D292" i="16"/>
  <c r="E284" i="16"/>
  <c r="H284" i="16" s="1"/>
  <c r="D288" i="16"/>
  <c r="E280" i="16"/>
  <c r="H280" i="16" s="1"/>
  <c r="D296" i="16"/>
  <c r="D287" i="16"/>
  <c r="D291" i="16"/>
  <c r="D297" i="16"/>
  <c r="D293" i="16"/>
  <c r="D289" i="16"/>
  <c r="D294" i="16"/>
  <c r="P26" i="25" l="1"/>
  <c r="T27" i="25"/>
  <c r="U27" i="25" s="1"/>
  <c r="P27" i="25"/>
  <c r="E296" i="16"/>
  <c r="H296" i="16" s="1"/>
  <c r="E290" i="16"/>
  <c r="H290" i="16" s="1"/>
  <c r="E288" i="16"/>
  <c r="H288" i="16" s="1"/>
  <c r="E287" i="16"/>
  <c r="H287" i="16" s="1"/>
  <c r="E292" i="16"/>
  <c r="H292" i="16" s="1"/>
  <c r="E291" i="16"/>
  <c r="H291" i="16" s="1"/>
  <c r="E298" i="16"/>
  <c r="H298" i="16" s="1"/>
  <c r="E293" i="16"/>
  <c r="H293" i="16" s="1"/>
  <c r="D307" i="16"/>
  <c r="D303" i="16"/>
  <c r="E289" i="16"/>
  <c r="H289" i="16" s="1"/>
  <c r="E295" i="16"/>
  <c r="H295" i="16" s="1"/>
  <c r="E294" i="16"/>
  <c r="H294" i="16" s="1"/>
  <c r="D304" i="16"/>
  <c r="E297" i="16"/>
  <c r="H297" i="16" s="1"/>
  <c r="D306" i="16"/>
  <c r="D310" i="16"/>
  <c r="D305" i="16"/>
  <c r="D299" i="16"/>
  <c r="D302" i="16"/>
  <c r="D300" i="16"/>
  <c r="D309" i="16"/>
  <c r="D301" i="16"/>
  <c r="D308" i="16"/>
  <c r="G6" i="18" l="1"/>
  <c r="G291" i="18" s="1"/>
  <c r="Q4" i="25"/>
  <c r="AS396" i="18"/>
  <c r="AS392" i="18"/>
  <c r="AS393" i="18"/>
  <c r="AS402" i="18"/>
  <c r="AS397" i="18"/>
  <c r="AS394" i="18"/>
  <c r="AS401" i="18"/>
  <c r="AS399" i="18"/>
  <c r="AS398" i="18"/>
  <c r="AS400" i="18"/>
  <c r="AS395" i="18"/>
  <c r="AS403" i="18"/>
  <c r="P29" i="25"/>
  <c r="T29" i="25"/>
  <c r="T28" i="25"/>
  <c r="U28" i="25" s="1"/>
  <c r="P28" i="25"/>
  <c r="E304" i="16"/>
  <c r="H304" i="16" s="1"/>
  <c r="E301" i="16"/>
  <c r="H301" i="16" s="1"/>
  <c r="G298" i="18" s="1"/>
  <c r="E309" i="16"/>
  <c r="H309" i="16" s="1"/>
  <c r="G306" i="18" s="1"/>
  <c r="E303" i="16"/>
  <c r="H303" i="16" s="1"/>
  <c r="E299" i="16"/>
  <c r="H299" i="16" s="1"/>
  <c r="E306" i="16"/>
  <c r="H306" i="16" s="1"/>
  <c r="E300" i="16"/>
  <c r="H300" i="16" s="1"/>
  <c r="E307" i="16"/>
  <c r="H307" i="16" s="1"/>
  <c r="E302" i="16"/>
  <c r="H302" i="16" s="1"/>
  <c r="G299" i="18" s="1"/>
  <c r="D321" i="16"/>
  <c r="E308" i="16"/>
  <c r="H308" i="16" s="1"/>
  <c r="G305" i="18" s="1"/>
  <c r="D319" i="16"/>
  <c r="E305" i="16"/>
  <c r="H305" i="16" s="1"/>
  <c r="D318" i="16"/>
  <c r="D316" i="16"/>
  <c r="D314" i="16"/>
  <c r="D315" i="16"/>
  <c r="D320" i="16"/>
  <c r="D311" i="16"/>
  <c r="E310" i="16"/>
  <c r="H310" i="16" s="1"/>
  <c r="D313" i="16"/>
  <c r="D322" i="16"/>
  <c r="D312" i="16"/>
  <c r="D317" i="16"/>
  <c r="Q34" i="25" l="1"/>
  <c r="Q35" i="25"/>
  <c r="G301" i="18"/>
  <c r="G304" i="18"/>
  <c r="G297" i="18"/>
  <c r="G13" i="18"/>
  <c r="G37" i="18"/>
  <c r="G48" i="18"/>
  <c r="G274" i="18"/>
  <c r="G222" i="18"/>
  <c r="G302" i="18"/>
  <c r="G296" i="18"/>
  <c r="G89" i="18"/>
  <c r="G137" i="18"/>
  <c r="G36" i="18"/>
  <c r="G73" i="18"/>
  <c r="G63" i="18"/>
  <c r="G303" i="18"/>
  <c r="G307" i="18"/>
  <c r="G300" i="18"/>
  <c r="G88" i="18"/>
  <c r="G65" i="18"/>
  <c r="G33" i="18"/>
  <c r="G80" i="18"/>
  <c r="G268" i="18"/>
  <c r="G107" i="18"/>
  <c r="G174" i="18"/>
  <c r="G277" i="18"/>
  <c r="G141" i="18"/>
  <c r="G133" i="18"/>
  <c r="G43" i="18"/>
  <c r="G221" i="18"/>
  <c r="G204" i="18"/>
  <c r="G195" i="18"/>
  <c r="G104" i="18"/>
  <c r="G102" i="18"/>
  <c r="G99" i="18"/>
  <c r="G245" i="18"/>
  <c r="G121" i="18"/>
  <c r="G47" i="18"/>
  <c r="G26" i="18"/>
  <c r="G157" i="18"/>
  <c r="G150" i="18"/>
  <c r="G138" i="18"/>
  <c r="G46" i="18"/>
  <c r="G278" i="18"/>
  <c r="G14" i="18"/>
  <c r="G229" i="18"/>
  <c r="G239" i="18"/>
  <c r="G242" i="18"/>
  <c r="G212" i="18"/>
  <c r="G142" i="18"/>
  <c r="G127" i="18"/>
  <c r="G201" i="18"/>
  <c r="G139" i="18"/>
  <c r="G196" i="18"/>
  <c r="G181" i="18"/>
  <c r="G187" i="18"/>
  <c r="G280" i="18"/>
  <c r="G52" i="18"/>
  <c r="G153" i="18"/>
  <c r="G97" i="18"/>
  <c r="G257" i="18"/>
  <c r="G281" i="18"/>
  <c r="G251" i="18"/>
  <c r="G165" i="18"/>
  <c r="G182" i="18"/>
  <c r="G194" i="18"/>
  <c r="G21" i="18"/>
  <c r="G243" i="18"/>
  <c r="G23" i="18"/>
  <c r="G224" i="18"/>
  <c r="G216" i="18"/>
  <c r="G209" i="18"/>
  <c r="G205" i="18"/>
  <c r="G159" i="18"/>
  <c r="G140" i="18"/>
  <c r="G178" i="18"/>
  <c r="G15" i="18"/>
  <c r="G64" i="18"/>
  <c r="G253" i="18"/>
  <c r="G202" i="18"/>
  <c r="G78" i="18"/>
  <c r="G191" i="18"/>
  <c r="G90" i="18"/>
  <c r="G60" i="18"/>
  <c r="G176" i="18"/>
  <c r="G40" i="18"/>
  <c r="G117" i="18"/>
  <c r="G258" i="18"/>
  <c r="G286" i="18"/>
  <c r="G108" i="18"/>
  <c r="G77" i="18"/>
  <c r="G262" i="18"/>
  <c r="G132" i="18"/>
  <c r="G146" i="18"/>
  <c r="G218" i="18"/>
  <c r="G197" i="18"/>
  <c r="G263" i="18"/>
  <c r="G259" i="18"/>
  <c r="G93" i="18"/>
  <c r="G130" i="18"/>
  <c r="G284" i="18"/>
  <c r="Q28" i="25"/>
  <c r="N8" i="30" s="1"/>
  <c r="Q14" i="25"/>
  <c r="Q15" i="25"/>
  <c r="Q20" i="25"/>
  <c r="R20" i="25" s="1"/>
  <c r="N16" i="24" s="1"/>
  <c r="O16" i="24" s="1"/>
  <c r="Q32" i="25"/>
  <c r="Q27" i="25"/>
  <c r="N7" i="30" s="1"/>
  <c r="Q11" i="25"/>
  <c r="Q17" i="25"/>
  <c r="Q33" i="25"/>
  <c r="Q30" i="25"/>
  <c r="Q29" i="25"/>
  <c r="N9" i="30" s="1"/>
  <c r="Q26" i="25"/>
  <c r="N6" i="30" s="1"/>
  <c r="Q31" i="25"/>
  <c r="O32" i="25" s="1"/>
  <c r="O33" i="25" s="1"/>
  <c r="O34" i="25" s="1"/>
  <c r="O35" i="25" s="1"/>
  <c r="Q13" i="25"/>
  <c r="Q25" i="25"/>
  <c r="N5" i="30" s="1"/>
  <c r="Q18" i="25"/>
  <c r="R18" i="25" s="1"/>
  <c r="N14" i="24" s="1"/>
  <c r="Q24" i="25"/>
  <c r="Q21" i="25"/>
  <c r="R21" i="25" s="1"/>
  <c r="N17" i="24" s="1"/>
  <c r="O17" i="24" s="1"/>
  <c r="Q22" i="25"/>
  <c r="R22" i="25" s="1"/>
  <c r="Q23" i="25"/>
  <c r="Q16" i="25"/>
  <c r="Q12" i="25"/>
  <c r="Q19" i="25"/>
  <c r="R19" i="25" s="1"/>
  <c r="N15" i="24" s="1"/>
  <c r="O15" i="24" s="1"/>
  <c r="G289" i="18"/>
  <c r="G256" i="18"/>
  <c r="G160" i="18"/>
  <c r="G183" i="18"/>
  <c r="G223" i="18"/>
  <c r="G126" i="18"/>
  <c r="G293" i="18"/>
  <c r="G238" i="18"/>
  <c r="G208" i="18"/>
  <c r="G151" i="18"/>
  <c r="G49" i="18"/>
  <c r="G110" i="18"/>
  <c r="G61" i="18"/>
  <c r="G125" i="18"/>
  <c r="G120" i="18"/>
  <c r="G34" i="18"/>
  <c r="G114" i="18"/>
  <c r="G101" i="18"/>
  <c r="G185" i="18"/>
  <c r="G56" i="18"/>
  <c r="G241" i="18"/>
  <c r="G215" i="18"/>
  <c r="G173" i="18"/>
  <c r="G255" i="18"/>
  <c r="G198" i="18"/>
  <c r="G175" i="18"/>
  <c r="G145" i="18"/>
  <c r="G193" i="18"/>
  <c r="G225" i="18"/>
  <c r="G273" i="18"/>
  <c r="G57" i="18"/>
  <c r="G219" i="18"/>
  <c r="G180" i="18"/>
  <c r="G79" i="18"/>
  <c r="G82" i="18"/>
  <c r="G41" i="18"/>
  <c r="G81" i="18"/>
  <c r="G95" i="18"/>
  <c r="G113" i="18"/>
  <c r="G271" i="18"/>
  <c r="G213" i="18"/>
  <c r="G168" i="18"/>
  <c r="G170" i="18"/>
  <c r="G233" i="18"/>
  <c r="G70" i="18"/>
  <c r="G135" i="18"/>
  <c r="G35" i="18"/>
  <c r="G112" i="18"/>
  <c r="G169" i="18"/>
  <c r="G19" i="18"/>
  <c r="G279" i="18"/>
  <c r="G214" i="18"/>
  <c r="G143" i="18"/>
  <c r="G100" i="18"/>
  <c r="G53" i="18"/>
  <c r="G74" i="18"/>
  <c r="G22" i="18"/>
  <c r="G190" i="18"/>
  <c r="G248" i="18"/>
  <c r="G10" i="18"/>
  <c r="G200" i="18"/>
  <c r="G246" i="18"/>
  <c r="G42" i="18"/>
  <c r="G144" i="18"/>
  <c r="G154" i="18"/>
  <c r="G207" i="18"/>
  <c r="G156" i="18"/>
  <c r="G85" i="18"/>
  <c r="G161" i="18"/>
  <c r="G272" i="18"/>
  <c r="G25" i="18"/>
  <c r="G148" i="18"/>
  <c r="G67" i="18"/>
  <c r="G119" i="18"/>
  <c r="G270" i="18"/>
  <c r="G237" i="18"/>
  <c r="G232" i="18"/>
  <c r="G231" i="18"/>
  <c r="G105" i="18"/>
  <c r="G167" i="18"/>
  <c r="G217" i="18"/>
  <c r="G261" i="18"/>
  <c r="G92" i="18"/>
  <c r="G96" i="18"/>
  <c r="G71" i="18"/>
  <c r="G129" i="18"/>
  <c r="G254" i="18"/>
  <c r="G269" i="18"/>
  <c r="G16" i="18"/>
  <c r="G227" i="18"/>
  <c r="G203" i="18"/>
  <c r="G228" i="18"/>
  <c r="G163" i="18"/>
  <c r="G72" i="18"/>
  <c r="G155" i="18"/>
  <c r="G8" i="18"/>
  <c r="G260" i="18"/>
  <c r="G210" i="18"/>
  <c r="G147" i="18"/>
  <c r="G54" i="18"/>
  <c r="G234" i="18"/>
  <c r="G106" i="18"/>
  <c r="G17" i="18"/>
  <c r="G123" i="18"/>
  <c r="G134" i="18"/>
  <c r="G264" i="18"/>
  <c r="G230" i="18"/>
  <c r="G249" i="18"/>
  <c r="G136" i="18"/>
  <c r="G192" i="18"/>
  <c r="G250" i="18"/>
  <c r="G206" i="18"/>
  <c r="G86" i="18"/>
  <c r="G69" i="18"/>
  <c r="G166" i="18"/>
  <c r="G116" i="18"/>
  <c r="G59" i="18"/>
  <c r="G87" i="18"/>
  <c r="G103" i="18"/>
  <c r="G162" i="18"/>
  <c r="G171" i="18"/>
  <c r="G199" i="18"/>
  <c r="G220" i="18"/>
  <c r="G30" i="18"/>
  <c r="G83" i="18"/>
  <c r="G266" i="18"/>
  <c r="G84" i="18"/>
  <c r="G20" i="18"/>
  <c r="G177" i="18"/>
  <c r="G38" i="18"/>
  <c r="G275" i="18"/>
  <c r="G244" i="18"/>
  <c r="G29" i="18"/>
  <c r="G124" i="18"/>
  <c r="G55" i="18"/>
  <c r="G62" i="18"/>
  <c r="G27" i="18"/>
  <c r="G158" i="18"/>
  <c r="G265" i="18"/>
  <c r="G189" i="18"/>
  <c r="G12" i="18"/>
  <c r="G236" i="18"/>
  <c r="G66" i="18"/>
  <c r="G111" i="18"/>
  <c r="G283" i="18"/>
  <c r="G226" i="18"/>
  <c r="G39" i="18"/>
  <c r="AS391" i="18" s="1"/>
  <c r="G75" i="18"/>
  <c r="G288" i="18"/>
  <c r="G282" i="18"/>
  <c r="G98" i="18"/>
  <c r="G131" i="18"/>
  <c r="G68" i="18"/>
  <c r="G149" i="18"/>
  <c r="G18" i="18"/>
  <c r="G115" i="18"/>
  <c r="G44" i="18"/>
  <c r="G211" i="18"/>
  <c r="G287" i="18"/>
  <c r="G294" i="18"/>
  <c r="G267" i="18"/>
  <c r="G247" i="18"/>
  <c r="G50" i="18"/>
  <c r="G45" i="18"/>
  <c r="G24" i="18"/>
  <c r="G9" i="18"/>
  <c r="G179" i="18"/>
  <c r="G252" i="18"/>
  <c r="G128" i="18"/>
  <c r="G164" i="18"/>
  <c r="G58" i="18"/>
  <c r="G235" i="18"/>
  <c r="G118" i="18"/>
  <c r="G292" i="18"/>
  <c r="G295" i="18"/>
  <c r="G188" i="18"/>
  <c r="G76" i="18"/>
  <c r="G240" i="18"/>
  <c r="G184" i="18"/>
  <c r="G51" i="18"/>
  <c r="G122" i="18"/>
  <c r="G11" i="18"/>
  <c r="G152" i="18"/>
  <c r="G31" i="18"/>
  <c r="G186" i="18"/>
  <c r="G172" i="18"/>
  <c r="G32" i="18"/>
  <c r="G91" i="18"/>
  <c r="G94" i="18"/>
  <c r="G109" i="18"/>
  <c r="G28" i="18"/>
  <c r="G276" i="18"/>
  <c r="G285" i="18"/>
  <c r="G290" i="18"/>
  <c r="U29" i="25"/>
  <c r="E321" i="16"/>
  <c r="H321" i="16" s="1"/>
  <c r="G318" i="18" s="1"/>
  <c r="E311" i="16"/>
  <c r="H311" i="16" s="1"/>
  <c r="G308" i="18" s="1"/>
  <c r="E315" i="16"/>
  <c r="H315" i="16" s="1"/>
  <c r="G312" i="18" s="1"/>
  <c r="E322" i="16"/>
  <c r="H322" i="16" s="1"/>
  <c r="G319" i="18" s="1"/>
  <c r="E319" i="16"/>
  <c r="H319" i="16" s="1"/>
  <c r="G316" i="18" s="1"/>
  <c r="E318" i="16"/>
  <c r="H318" i="16" s="1"/>
  <c r="G315" i="18" s="1"/>
  <c r="E312" i="16"/>
  <c r="H312" i="16" s="1"/>
  <c r="G309" i="18" s="1"/>
  <c r="E313" i="16"/>
  <c r="H313" i="16" s="1"/>
  <c r="G310" i="18" s="1"/>
  <c r="E320" i="16"/>
  <c r="H320" i="16" s="1"/>
  <c r="G317" i="18" s="1"/>
  <c r="E314" i="16"/>
  <c r="H314" i="16" s="1"/>
  <c r="G311" i="18" s="1"/>
  <c r="D326" i="16"/>
  <c r="D329" i="16"/>
  <c r="D331" i="16"/>
  <c r="D325" i="16"/>
  <c r="D323" i="16"/>
  <c r="D330" i="16"/>
  <c r="E317" i="16"/>
  <c r="H317" i="16" s="1"/>
  <c r="G314" i="18" s="1"/>
  <c r="E316" i="16"/>
  <c r="H316" i="16" s="1"/>
  <c r="G313" i="18" s="1"/>
  <c r="D334" i="16"/>
  <c r="D333" i="16"/>
  <c r="D327" i="16"/>
  <c r="D332" i="16"/>
  <c r="D324" i="16"/>
  <c r="D328" i="16"/>
  <c r="V22" i="25" l="1"/>
  <c r="N18" i="24"/>
  <c r="O18" i="24" s="1"/>
  <c r="R28" i="25"/>
  <c r="N24" i="24" s="1"/>
  <c r="O24" i="24" s="1"/>
  <c r="AS24" i="18"/>
  <c r="AS36" i="18"/>
  <c r="AS50" i="18"/>
  <c r="AR220" i="18"/>
  <c r="AR293" i="18"/>
  <c r="AS10" i="18"/>
  <c r="AR192" i="18"/>
  <c r="AR30" i="18"/>
  <c r="AR280" i="18"/>
  <c r="AS59" i="18"/>
  <c r="AS25" i="18"/>
  <c r="AS47" i="18"/>
  <c r="AS60" i="18"/>
  <c r="AS78" i="18"/>
  <c r="AS222" i="18"/>
  <c r="AR25" i="18"/>
  <c r="AS30" i="18"/>
  <c r="AS22" i="18"/>
  <c r="AR47" i="18"/>
  <c r="AR14" i="18"/>
  <c r="AS277" i="18"/>
  <c r="AS56" i="18"/>
  <c r="AS13" i="18"/>
  <c r="AS279" i="18"/>
  <c r="AS11" i="18"/>
  <c r="AS33" i="18"/>
  <c r="AS191" i="18"/>
  <c r="AS272" i="18"/>
  <c r="AR247" i="18"/>
  <c r="AR19" i="18"/>
  <c r="AR8" i="18"/>
  <c r="AR16" i="18"/>
  <c r="AS182" i="18"/>
  <c r="AS52" i="18"/>
  <c r="AR75" i="18"/>
  <c r="AR222" i="18"/>
  <c r="AR32" i="18"/>
  <c r="AS55" i="18"/>
  <c r="AR35" i="18"/>
  <c r="AR13" i="18"/>
  <c r="AR189" i="18"/>
  <c r="AR223" i="18"/>
  <c r="AR77" i="18"/>
  <c r="AS192" i="18"/>
  <c r="AS220" i="18"/>
  <c r="AR39" i="18"/>
  <c r="AR34" i="18"/>
  <c r="AR38" i="18"/>
  <c r="AS40" i="18"/>
  <c r="AR190" i="18"/>
  <c r="AR221" i="18"/>
  <c r="AS223" i="18"/>
  <c r="AR17" i="18"/>
  <c r="AR33" i="18"/>
  <c r="AS35" i="18"/>
  <c r="AS221" i="18"/>
  <c r="AS9" i="18"/>
  <c r="AR11" i="18"/>
  <c r="AS23" i="18"/>
  <c r="AR48" i="18"/>
  <c r="AS39" i="18"/>
  <c r="AS20" i="18"/>
  <c r="AS12" i="18"/>
  <c r="AS14" i="18"/>
  <c r="AR191" i="18"/>
  <c r="AS189" i="18"/>
  <c r="AR52" i="18"/>
  <c r="AR44" i="18"/>
  <c r="AS32" i="18"/>
  <c r="AS190" i="18"/>
  <c r="AS21" i="18"/>
  <c r="AR37" i="18"/>
  <c r="AS57" i="18"/>
  <c r="AS131" i="18"/>
  <c r="AR107" i="18"/>
  <c r="AS157" i="18"/>
  <c r="AR201" i="18"/>
  <c r="AS113" i="18"/>
  <c r="AR147" i="18"/>
  <c r="AS167" i="18"/>
  <c r="AS134" i="18"/>
  <c r="AS74" i="18"/>
  <c r="AS217" i="18"/>
  <c r="AS253" i="18"/>
  <c r="AS232" i="18"/>
  <c r="AS168" i="18"/>
  <c r="AR278" i="18"/>
  <c r="AS76" i="18"/>
  <c r="AS153" i="18"/>
  <c r="AS75" i="18"/>
  <c r="AS150" i="18"/>
  <c r="AS265" i="18"/>
  <c r="AS77" i="18"/>
  <c r="AR70" i="18"/>
  <c r="AR279" i="18"/>
  <c r="AR162" i="18"/>
  <c r="AR184" i="18"/>
  <c r="AR78" i="18"/>
  <c r="AR180" i="18"/>
  <c r="AS278" i="18"/>
  <c r="AR218" i="18"/>
  <c r="AR76" i="18"/>
  <c r="AS130" i="18"/>
  <c r="AR257" i="18"/>
  <c r="AR176" i="18"/>
  <c r="AS118" i="18"/>
  <c r="AR69" i="18"/>
  <c r="AR140" i="18"/>
  <c r="AS261" i="18"/>
  <c r="AR219" i="18"/>
  <c r="AS280" i="18"/>
  <c r="AR187" i="18"/>
  <c r="AS204" i="18"/>
  <c r="AS205" i="18"/>
  <c r="AR200" i="18"/>
  <c r="AS195" i="18"/>
  <c r="AS146" i="18"/>
  <c r="AR170" i="18"/>
  <c r="AS216" i="18"/>
  <c r="AR294" i="18"/>
  <c r="AS288" i="18"/>
  <c r="AR118" i="18"/>
  <c r="AS181" i="18"/>
  <c r="AR168" i="18"/>
  <c r="AR166" i="18"/>
  <c r="AR251" i="18"/>
  <c r="AS125" i="18"/>
  <c r="AS214" i="18"/>
  <c r="AR285" i="18"/>
  <c r="AR141" i="18"/>
  <c r="AR188" i="18"/>
  <c r="AR67" i="18"/>
  <c r="AS199" i="18"/>
  <c r="AR240" i="18"/>
  <c r="AS283" i="18"/>
  <c r="AR288" i="18"/>
  <c r="AS123" i="18"/>
  <c r="AR65" i="18"/>
  <c r="AS122" i="18"/>
  <c r="AR145" i="18"/>
  <c r="AR157" i="18"/>
  <c r="AS281" i="18"/>
  <c r="AS215" i="18"/>
  <c r="AS267" i="18"/>
  <c r="AS271" i="18"/>
  <c r="AS290" i="18"/>
  <c r="AR72" i="18"/>
  <c r="AS194" i="18"/>
  <c r="AS243" i="18"/>
  <c r="AS72" i="18"/>
  <c r="AR132" i="18"/>
  <c r="AR182" i="18"/>
  <c r="AR284" i="18"/>
  <c r="AR156" i="18"/>
  <c r="AS120" i="18"/>
  <c r="AR175" i="18"/>
  <c r="AS212" i="18"/>
  <c r="AR167" i="18"/>
  <c r="AS137" i="18"/>
  <c r="AR204" i="18"/>
  <c r="AS108" i="18"/>
  <c r="AR164" i="18"/>
  <c r="AR63" i="18"/>
  <c r="AS242" i="18"/>
  <c r="AS73" i="18"/>
  <c r="AR138" i="18"/>
  <c r="AS64" i="18"/>
  <c r="AS133" i="18"/>
  <c r="AR271" i="18"/>
  <c r="AR131" i="18"/>
  <c r="AS254" i="18"/>
  <c r="AR255" i="18"/>
  <c r="AR130" i="18"/>
  <c r="AS263" i="18"/>
  <c r="AR275" i="18"/>
  <c r="AR215" i="18"/>
  <c r="AR216" i="18"/>
  <c r="AS107" i="18"/>
  <c r="AR256" i="18"/>
  <c r="AR213" i="18"/>
  <c r="AS239" i="18"/>
  <c r="AS139" i="18"/>
  <c r="AR208" i="18"/>
  <c r="AR241" i="18"/>
  <c r="AR174" i="18"/>
  <c r="AS166" i="18"/>
  <c r="AR161" i="18"/>
  <c r="AS292" i="18"/>
  <c r="AR283" i="18"/>
  <c r="AS286" i="18"/>
  <c r="AS185" i="18"/>
  <c r="AR127" i="18"/>
  <c r="AS116" i="18"/>
  <c r="AS172" i="18"/>
  <c r="AR108" i="18"/>
  <c r="AR142" i="18"/>
  <c r="AS61" i="18"/>
  <c r="AR211" i="18"/>
  <c r="AS173" i="18"/>
  <c r="AS106" i="18"/>
  <c r="AS138" i="18"/>
  <c r="AR172" i="18"/>
  <c r="AS184" i="18"/>
  <c r="AR126" i="18"/>
  <c r="AR186" i="18"/>
  <c r="AR270" i="18"/>
  <c r="AS151" i="18"/>
  <c r="AR144" i="18"/>
  <c r="AR153" i="18"/>
  <c r="AS158" i="18"/>
  <c r="AS201" i="18"/>
  <c r="AS71" i="18"/>
  <c r="AS252" i="18"/>
  <c r="AS208" i="18"/>
  <c r="AR149" i="18"/>
  <c r="AR274" i="18"/>
  <c r="AR158" i="18"/>
  <c r="AS142" i="18"/>
  <c r="AR152" i="18"/>
  <c r="AS149" i="18"/>
  <c r="AR203" i="18"/>
  <c r="AS275" i="18"/>
  <c r="AS218" i="18"/>
  <c r="AS256" i="18"/>
  <c r="AR259" i="18"/>
  <c r="AS238" i="18"/>
  <c r="AR277" i="18"/>
  <c r="AR273" i="18"/>
  <c r="AR263" i="18"/>
  <c r="AR133" i="18"/>
  <c r="AS175" i="18"/>
  <c r="AS198" i="18"/>
  <c r="AS235" i="18"/>
  <c r="AR237" i="18"/>
  <c r="AR289" i="18"/>
  <c r="AS270" i="18"/>
  <c r="AR249" i="18"/>
  <c r="AR265" i="18"/>
  <c r="AS127" i="18"/>
  <c r="AR245" i="18"/>
  <c r="AR291" i="18"/>
  <c r="AS285" i="18"/>
  <c r="AR290" i="18"/>
  <c r="AR183" i="18"/>
  <c r="AR169" i="18"/>
  <c r="AR66" i="18"/>
  <c r="AR165" i="18"/>
  <c r="AR248" i="18"/>
  <c r="AS117" i="18"/>
  <c r="AS206" i="18"/>
  <c r="AS170" i="18"/>
  <c r="AR196" i="18"/>
  <c r="AS152" i="18"/>
  <c r="AR121" i="18"/>
  <c r="AR212" i="18"/>
  <c r="AR124" i="18"/>
  <c r="AS163" i="18"/>
  <c r="AR266" i="18"/>
  <c r="AS179" i="18"/>
  <c r="AR163" i="18"/>
  <c r="AS69" i="18"/>
  <c r="AS68" i="18"/>
  <c r="AR119" i="18"/>
  <c r="AS143" i="18"/>
  <c r="AR122" i="18"/>
  <c r="AS249" i="18"/>
  <c r="AS180" i="18"/>
  <c r="AS70" i="18"/>
  <c r="AR244" i="18"/>
  <c r="AR62" i="18"/>
  <c r="AS165" i="18"/>
  <c r="AS211" i="18"/>
  <c r="AS187" i="18"/>
  <c r="AR258" i="18"/>
  <c r="AS276" i="18"/>
  <c r="AR239" i="18"/>
  <c r="AR197" i="18"/>
  <c r="AR260" i="18"/>
  <c r="AR254" i="18"/>
  <c r="AR268" i="18"/>
  <c r="AR262" i="18"/>
  <c r="AR202" i="18"/>
  <c r="AS237" i="18"/>
  <c r="AS230" i="18"/>
  <c r="AR236" i="18"/>
  <c r="AR287" i="18"/>
  <c r="AS103" i="18"/>
  <c r="AS250" i="18"/>
  <c r="AS293" i="18"/>
  <c r="AS287" i="18"/>
  <c r="AR292" i="18"/>
  <c r="AR267" i="18"/>
  <c r="AR120" i="18"/>
  <c r="AS164" i="18"/>
  <c r="AR71" i="18"/>
  <c r="AS169" i="18"/>
  <c r="AS126" i="18"/>
  <c r="AS273" i="18"/>
  <c r="AS160" i="18"/>
  <c r="AS115" i="18"/>
  <c r="AS161" i="18"/>
  <c r="AR207" i="18"/>
  <c r="AS193" i="18"/>
  <c r="AS119" i="18"/>
  <c r="AS266" i="18"/>
  <c r="AS240" i="18"/>
  <c r="AR123" i="18"/>
  <c r="AS62" i="18"/>
  <c r="AR246" i="18"/>
  <c r="AS124" i="18"/>
  <c r="AS247" i="18"/>
  <c r="AR272" i="18"/>
  <c r="AS200" i="18"/>
  <c r="AR178" i="18"/>
  <c r="AR252" i="18"/>
  <c r="AR276" i="18"/>
  <c r="AR151" i="18"/>
  <c r="AS178" i="18"/>
  <c r="AR154" i="18"/>
  <c r="AS105" i="18"/>
  <c r="AS174" i="18"/>
  <c r="AS207" i="18"/>
  <c r="AS171" i="18"/>
  <c r="AS262" i="18"/>
  <c r="AR264" i="18"/>
  <c r="AR128" i="18"/>
  <c r="AS257" i="18"/>
  <c r="AS255" i="18"/>
  <c r="AR214" i="18"/>
  <c r="AR155" i="18"/>
  <c r="AR113" i="18"/>
  <c r="AS231" i="18"/>
  <c r="AR281" i="18"/>
  <c r="AS229" i="18"/>
  <c r="AR195" i="18"/>
  <c r="AS140" i="18"/>
  <c r="AR171" i="18"/>
  <c r="AR253" i="18"/>
  <c r="AR160" i="18"/>
  <c r="AR243" i="18"/>
  <c r="AS156" i="18"/>
  <c r="AS274" i="18"/>
  <c r="AS162" i="18"/>
  <c r="AS176" i="18"/>
  <c r="AS246" i="18"/>
  <c r="AS244" i="18"/>
  <c r="AS121" i="18"/>
  <c r="AR179" i="18"/>
  <c r="AS183" i="18"/>
  <c r="AS268" i="18"/>
  <c r="AS245" i="18"/>
  <c r="AR136" i="18"/>
  <c r="AS129" i="18"/>
  <c r="AS197" i="18"/>
  <c r="AS260" i="18"/>
  <c r="AR146" i="18"/>
  <c r="AS132" i="18"/>
  <c r="AR198" i="18"/>
  <c r="AS219" i="18"/>
  <c r="AR205" i="18"/>
  <c r="AR135" i="18"/>
  <c r="AR229" i="18"/>
  <c r="AR235" i="18"/>
  <c r="AS284" i="18"/>
  <c r="AR286" i="18"/>
  <c r="AS67" i="18"/>
  <c r="AR173" i="18"/>
  <c r="AR139" i="18"/>
  <c r="AR159" i="18"/>
  <c r="AS141" i="18"/>
  <c r="AS66" i="18"/>
  <c r="AR193" i="18"/>
  <c r="AS147" i="18"/>
  <c r="AR73" i="18"/>
  <c r="AR150" i="18"/>
  <c r="AS148" i="18"/>
  <c r="AR125" i="18"/>
  <c r="AS248" i="18"/>
  <c r="AR185" i="18"/>
  <c r="AS186" i="18"/>
  <c r="AR137" i="18"/>
  <c r="AS154" i="18"/>
  <c r="AS196" i="18"/>
  <c r="AS177" i="18"/>
  <c r="AR209" i="18"/>
  <c r="AR199" i="18"/>
  <c r="AS269" i="18"/>
  <c r="AS188" i="18"/>
  <c r="AS202" i="18"/>
  <c r="AS251" i="18"/>
  <c r="AS159" i="18"/>
  <c r="AS213" i="18"/>
  <c r="AS136" i="18"/>
  <c r="AS128" i="18"/>
  <c r="AS144" i="18"/>
  <c r="AR261" i="18"/>
  <c r="AS258" i="18"/>
  <c r="AR177" i="18"/>
  <c r="AS259" i="18"/>
  <c r="AR231" i="18"/>
  <c r="AR232" i="18"/>
  <c r="AS236" i="18"/>
  <c r="AS155" i="18"/>
  <c r="AS289" i="18"/>
  <c r="AR116" i="18"/>
  <c r="AS203" i="18"/>
  <c r="AS291" i="18"/>
  <c r="AS294" i="18"/>
  <c r="AS241" i="18"/>
  <c r="AR206" i="18"/>
  <c r="AR148" i="18"/>
  <c r="AR68" i="18"/>
  <c r="AR181" i="18"/>
  <c r="AR269" i="18"/>
  <c r="AR242" i="18"/>
  <c r="AS104" i="18"/>
  <c r="AR250" i="18"/>
  <c r="AR194" i="18"/>
  <c r="AR143" i="18"/>
  <c r="AS63" i="18"/>
  <c r="AR64" i="18"/>
  <c r="AS145" i="18"/>
  <c r="AR117" i="18"/>
  <c r="AS209" i="18"/>
  <c r="AS135" i="18"/>
  <c r="AS114" i="18"/>
  <c r="AS210" i="18"/>
  <c r="AR61" i="18"/>
  <c r="AR115" i="18"/>
  <c r="AR210" i="18"/>
  <c r="AR217" i="18"/>
  <c r="AS65" i="18"/>
  <c r="AR134" i="18"/>
  <c r="AR114" i="18"/>
  <c r="AR238" i="18"/>
  <c r="AS233" i="18"/>
  <c r="S22" i="25"/>
  <c r="L18" i="28" s="1"/>
  <c r="AR74" i="18"/>
  <c r="AS19" i="18"/>
  <c r="AR53" i="18"/>
  <c r="AR20" i="18"/>
  <c r="AR56" i="18"/>
  <c r="AR9" i="18"/>
  <c r="AR129" i="18"/>
  <c r="AS18" i="18"/>
  <c r="AR60" i="18"/>
  <c r="AR233" i="18"/>
  <c r="AR15" i="18"/>
  <c r="AS46" i="18"/>
  <c r="AS48" i="18"/>
  <c r="AS264" i="18"/>
  <c r="AS45" i="18"/>
  <c r="AR21" i="18"/>
  <c r="AR45" i="18"/>
  <c r="AS41" i="18"/>
  <c r="AR109" i="18"/>
  <c r="AS109" i="18"/>
  <c r="AR282" i="18"/>
  <c r="AS282" i="18"/>
  <c r="V19" i="25"/>
  <c r="S19" i="25"/>
  <c r="L15" i="28" s="1"/>
  <c r="O7" i="30"/>
  <c r="P7" i="30" s="1"/>
  <c r="R25" i="25"/>
  <c r="N21" i="24" s="1"/>
  <c r="O21" i="24" s="1"/>
  <c r="AR24" i="18"/>
  <c r="AS44" i="18"/>
  <c r="AS43" i="18"/>
  <c r="AR12" i="18"/>
  <c r="AR29" i="18"/>
  <c r="AS29" i="18"/>
  <c r="AR59" i="18"/>
  <c r="AS234" i="18"/>
  <c r="AR234" i="18"/>
  <c r="AR224" i="18"/>
  <c r="AR225" i="18"/>
  <c r="AS225" i="18"/>
  <c r="AS224" i="18"/>
  <c r="R27" i="25"/>
  <c r="N23" i="24" s="1"/>
  <c r="O23" i="24" s="1"/>
  <c r="O9" i="30"/>
  <c r="P9" i="30" s="1"/>
  <c r="AR51" i="18"/>
  <c r="AS51" i="18"/>
  <c r="AR54" i="18"/>
  <c r="AS54" i="18"/>
  <c r="AR228" i="18"/>
  <c r="AS228" i="18"/>
  <c r="AR10" i="18"/>
  <c r="AR41" i="18"/>
  <c r="AR40" i="18"/>
  <c r="AR110" i="18"/>
  <c r="AS110" i="18"/>
  <c r="AR50" i="18"/>
  <c r="AR18" i="18"/>
  <c r="AR230" i="18"/>
  <c r="AS49" i="18"/>
  <c r="AR46" i="18"/>
  <c r="AR43" i="18"/>
  <c r="R23" i="25"/>
  <c r="N19" i="24" s="1"/>
  <c r="O19" i="24" s="1"/>
  <c r="O8" i="30"/>
  <c r="P8" i="30" s="1"/>
  <c r="R26" i="25"/>
  <c r="N22" i="24" s="1"/>
  <c r="O22" i="24" s="1"/>
  <c r="S20" i="25"/>
  <c r="L16" i="28" s="1"/>
  <c r="V20" i="25"/>
  <c r="AS58" i="18"/>
  <c r="AR26" i="18"/>
  <c r="AS226" i="18"/>
  <c r="AR226" i="18"/>
  <c r="AS37" i="18"/>
  <c r="AR36" i="18"/>
  <c r="AS38" i="18"/>
  <c r="AR227" i="18"/>
  <c r="AS227" i="18"/>
  <c r="R29" i="25"/>
  <c r="N25" i="24" s="1"/>
  <c r="O25" i="24" s="1"/>
  <c r="AR58" i="18"/>
  <c r="AR27" i="18"/>
  <c r="AS26" i="18"/>
  <c r="AS27" i="18"/>
  <c r="AS15" i="18"/>
  <c r="AS16" i="18"/>
  <c r="AR22" i="18"/>
  <c r="V21" i="25"/>
  <c r="S21" i="25"/>
  <c r="L17" i="28" s="1"/>
  <c r="AS31" i="18"/>
  <c r="AR31" i="18"/>
  <c r="AS111" i="18"/>
  <c r="AR111" i="18"/>
  <c r="AS8" i="18"/>
  <c r="AR112" i="18"/>
  <c r="AS112" i="18"/>
  <c r="AS34" i="18"/>
  <c r="AR23" i="18"/>
  <c r="O6" i="30"/>
  <c r="R24" i="25"/>
  <c r="N20" i="24" s="1"/>
  <c r="O20" i="24" s="1"/>
  <c r="AS28" i="18"/>
  <c r="AR28" i="18"/>
  <c r="AR55" i="18"/>
  <c r="AS17" i="18"/>
  <c r="AR42" i="18"/>
  <c r="AS42" i="18"/>
  <c r="AS53" i="18"/>
  <c r="AR57" i="18"/>
  <c r="AR49" i="18"/>
  <c r="AR81" i="18"/>
  <c r="W22" i="25"/>
  <c r="L18" i="26" s="1"/>
  <c r="D159" i="24"/>
  <c r="E144" i="24"/>
  <c r="D164" i="24"/>
  <c r="E148" i="24"/>
  <c r="D162" i="24"/>
  <c r="E151" i="24"/>
  <c r="E149" i="24"/>
  <c r="D163" i="24"/>
  <c r="D156" i="24"/>
  <c r="E153" i="24"/>
  <c r="D166" i="24"/>
  <c r="D160" i="24"/>
  <c r="E147" i="24"/>
  <c r="D165" i="24"/>
  <c r="D161" i="24"/>
  <c r="D157" i="24"/>
  <c r="E145" i="24"/>
  <c r="E152" i="24"/>
  <c r="E143" i="24"/>
  <c r="D158" i="24"/>
  <c r="E146" i="24"/>
  <c r="E154" i="24"/>
  <c r="E150" i="24"/>
  <c r="D155" i="24"/>
  <c r="AS80" i="18"/>
  <c r="AR80" i="18"/>
  <c r="AR79" i="18"/>
  <c r="AS79" i="18"/>
  <c r="AS81" i="18"/>
  <c r="AS299" i="18"/>
  <c r="AS301" i="18"/>
  <c r="AS298" i="18"/>
  <c r="AS305" i="18"/>
  <c r="AR296" i="18"/>
  <c r="AR295" i="18"/>
  <c r="AS296" i="18"/>
  <c r="AR299" i="18"/>
  <c r="AR301" i="18"/>
  <c r="AS302" i="18"/>
  <c r="AS304" i="18"/>
  <c r="AS300" i="18"/>
  <c r="AR302" i="18"/>
  <c r="AR300" i="18"/>
  <c r="AR297" i="18"/>
  <c r="AR305" i="18"/>
  <c r="AS303" i="18"/>
  <c r="AR306" i="18"/>
  <c r="AR303" i="18"/>
  <c r="AS295" i="18"/>
  <c r="AS306" i="18"/>
  <c r="AR298" i="18"/>
  <c r="AS297" i="18"/>
  <c r="AR304" i="18"/>
  <c r="E327" i="16"/>
  <c r="H327" i="16" s="1"/>
  <c r="G324" i="18" s="1"/>
  <c r="E333" i="16"/>
  <c r="H333" i="16" s="1"/>
  <c r="G330" i="18" s="1"/>
  <c r="E334" i="16"/>
  <c r="H334" i="16" s="1"/>
  <c r="G331" i="18" s="1"/>
  <c r="E330" i="16"/>
  <c r="H330" i="16" s="1"/>
  <c r="G327" i="18" s="1"/>
  <c r="E325" i="16"/>
  <c r="H325" i="16" s="1"/>
  <c r="G322" i="18" s="1"/>
  <c r="E328" i="16"/>
  <c r="H328" i="16" s="1"/>
  <c r="G325" i="18" s="1"/>
  <c r="E323" i="16"/>
  <c r="H323" i="16" s="1"/>
  <c r="G320" i="18" s="1"/>
  <c r="D335" i="16"/>
  <c r="E332" i="16"/>
  <c r="H332" i="16" s="1"/>
  <c r="G329" i="18" s="1"/>
  <c r="E329" i="16"/>
  <c r="H329" i="16" s="1"/>
  <c r="G326" i="18" s="1"/>
  <c r="E324" i="16"/>
  <c r="H324" i="16" s="1"/>
  <c r="G321" i="18" s="1"/>
  <c r="E331" i="16"/>
  <c r="H331" i="16" s="1"/>
  <c r="G328" i="18" s="1"/>
  <c r="D338" i="16"/>
  <c r="D340" i="16"/>
  <c r="D344" i="16"/>
  <c r="D346" i="16"/>
  <c r="D341" i="16"/>
  <c r="E326" i="16"/>
  <c r="H326" i="16" s="1"/>
  <c r="G323" i="18" s="1"/>
  <c r="D343" i="16"/>
  <c r="D336" i="16"/>
  <c r="D339" i="16"/>
  <c r="D337" i="16"/>
  <c r="D345" i="16"/>
  <c r="D342" i="16"/>
  <c r="P6" i="30" l="1"/>
  <c r="O11" i="30"/>
  <c r="R35" i="25"/>
  <c r="N31" i="24" s="1"/>
  <c r="O31" i="24" s="1"/>
  <c r="O32" i="24" s="1"/>
  <c r="O33" i="24" s="1"/>
  <c r="O34" i="24" s="1"/>
  <c r="O35" i="24" s="1"/>
  <c r="O36" i="24" s="1"/>
  <c r="O37" i="24" s="1"/>
  <c r="O38" i="24" s="1"/>
  <c r="P35" i="25"/>
  <c r="T35" i="25"/>
  <c r="P34" i="25"/>
  <c r="R34" i="25"/>
  <c r="N30" i="24" s="1"/>
  <c r="O30" i="24" s="1"/>
  <c r="T34" i="25"/>
  <c r="V28" i="25"/>
  <c r="W21" i="25"/>
  <c r="L17" i="26" s="1"/>
  <c r="P11" i="30"/>
  <c r="W20" i="25"/>
  <c r="L16" i="26" s="1"/>
  <c r="D152" i="24"/>
  <c r="I152" i="24" s="1"/>
  <c r="H152" i="24" s="1"/>
  <c r="D143" i="24"/>
  <c r="I143" i="24" s="1"/>
  <c r="H143" i="24" s="1"/>
  <c r="D148" i="24"/>
  <c r="I148" i="24" s="1"/>
  <c r="H148" i="24" s="1"/>
  <c r="E138" i="24"/>
  <c r="D146" i="24"/>
  <c r="I146" i="24" s="1"/>
  <c r="H146" i="24" s="1"/>
  <c r="E142" i="24"/>
  <c r="D145" i="24"/>
  <c r="I145" i="24" s="1"/>
  <c r="H145" i="24" s="1"/>
  <c r="E134" i="24"/>
  <c r="E131" i="24"/>
  <c r="E137" i="24"/>
  <c r="D147" i="24"/>
  <c r="I147" i="24" s="1"/>
  <c r="H147" i="24" s="1"/>
  <c r="D151" i="24"/>
  <c r="I151" i="24" s="1"/>
  <c r="H151" i="24" s="1"/>
  <c r="E136" i="24"/>
  <c r="D149" i="24"/>
  <c r="I149" i="24" s="1"/>
  <c r="H149" i="24" s="1"/>
  <c r="D144" i="24"/>
  <c r="I144" i="24" s="1"/>
  <c r="H144" i="24" s="1"/>
  <c r="E139" i="24"/>
  <c r="E140" i="24"/>
  <c r="E132" i="24"/>
  <c r="E141" i="24"/>
  <c r="D154" i="24"/>
  <c r="I154" i="24" s="1"/>
  <c r="H154" i="24" s="1"/>
  <c r="D153" i="24"/>
  <c r="I153" i="24" s="1"/>
  <c r="H153" i="24" s="1"/>
  <c r="D150" i="24"/>
  <c r="I150" i="24" s="1"/>
  <c r="H150" i="24" s="1"/>
  <c r="E135" i="24"/>
  <c r="E133" i="24"/>
  <c r="V26" i="25"/>
  <c r="S26" i="25"/>
  <c r="L22" i="28" s="1"/>
  <c r="P30" i="25"/>
  <c r="T30" i="25"/>
  <c r="U30" i="25" s="1"/>
  <c r="R30" i="25"/>
  <c r="N26" i="24" s="1"/>
  <c r="O26" i="24" s="1"/>
  <c r="V23" i="25"/>
  <c r="W23" i="25" s="1"/>
  <c r="S23" i="25"/>
  <c r="L19" i="28" s="1"/>
  <c r="S29" i="25"/>
  <c r="L25" i="28" s="1"/>
  <c r="E237" i="24"/>
  <c r="V29" i="25"/>
  <c r="S25" i="25"/>
  <c r="L21" i="28" s="1"/>
  <c r="V25" i="25"/>
  <c r="V24" i="25"/>
  <c r="S24" i="25"/>
  <c r="L20" i="28" s="1"/>
  <c r="D136" i="24"/>
  <c r="E123" i="24"/>
  <c r="E127" i="24"/>
  <c r="D140" i="24"/>
  <c r="E120" i="24"/>
  <c r="D141" i="24"/>
  <c r="E129" i="24"/>
  <c r="D138" i="24"/>
  <c r="E122" i="24"/>
  <c r="E126" i="24"/>
  <c r="D137" i="24"/>
  <c r="D139" i="24"/>
  <c r="D142" i="24"/>
  <c r="E125" i="24"/>
  <c r="D131" i="24"/>
  <c r="D134" i="24"/>
  <c r="E119" i="24"/>
  <c r="E130" i="24"/>
  <c r="E128" i="24"/>
  <c r="D133" i="24"/>
  <c r="D132" i="24"/>
  <c r="E121" i="24"/>
  <c r="D135" i="24"/>
  <c r="E124" i="24"/>
  <c r="S27" i="25"/>
  <c r="L23" i="28" s="1"/>
  <c r="V27" i="25"/>
  <c r="S28" i="25"/>
  <c r="L24" i="28" s="1"/>
  <c r="E110" i="24"/>
  <c r="E115" i="24"/>
  <c r="E118" i="24"/>
  <c r="D129" i="24"/>
  <c r="E114" i="24"/>
  <c r="D122" i="24"/>
  <c r="D125" i="24"/>
  <c r="D124" i="24"/>
  <c r="E111" i="24"/>
  <c r="E117" i="24"/>
  <c r="E113" i="24"/>
  <c r="E108" i="24"/>
  <c r="D127" i="24"/>
  <c r="D128" i="24"/>
  <c r="D126" i="24"/>
  <c r="E112" i="24"/>
  <c r="D130" i="24"/>
  <c r="E109" i="24"/>
  <c r="D123" i="24"/>
  <c r="D121" i="24"/>
  <c r="E107" i="24"/>
  <c r="D120" i="24"/>
  <c r="E116" i="24"/>
  <c r="D119" i="24"/>
  <c r="X22" i="25"/>
  <c r="L18" i="29" s="1"/>
  <c r="AS84" i="18"/>
  <c r="AR83" i="18"/>
  <c r="AS83" i="18"/>
  <c r="AR82" i="18"/>
  <c r="AR84" i="18"/>
  <c r="AS82" i="18"/>
  <c r="AR312" i="18"/>
  <c r="AS309" i="18"/>
  <c r="AS318" i="18"/>
  <c r="AR307" i="18"/>
  <c r="AS313" i="18"/>
  <c r="AS312" i="18"/>
  <c r="AR309" i="18"/>
  <c r="AS317" i="18"/>
  <c r="AR310" i="18"/>
  <c r="AS315" i="18"/>
  <c r="AS314" i="18"/>
  <c r="AR317" i="18"/>
  <c r="AS311" i="18"/>
  <c r="AR315" i="18"/>
  <c r="AR314" i="18"/>
  <c r="AR311" i="18"/>
  <c r="AS307" i="18"/>
  <c r="AS308" i="18"/>
  <c r="AR308" i="18"/>
  <c r="AR316" i="18"/>
  <c r="AR313" i="18"/>
  <c r="AS310" i="18"/>
  <c r="AS316" i="18"/>
  <c r="AR318" i="18"/>
  <c r="E342" i="16"/>
  <c r="H342" i="16" s="1"/>
  <c r="G339" i="18" s="1"/>
  <c r="E338" i="16"/>
  <c r="H338" i="16" s="1"/>
  <c r="G335" i="18" s="1"/>
  <c r="E335" i="16"/>
  <c r="H335" i="16" s="1"/>
  <c r="G332" i="18" s="1"/>
  <c r="E345" i="16"/>
  <c r="H345" i="16" s="1"/>
  <c r="G342" i="18" s="1"/>
  <c r="E339" i="16"/>
  <c r="H339" i="16" s="1"/>
  <c r="G336" i="18" s="1"/>
  <c r="E340" i="16"/>
  <c r="H340" i="16" s="1"/>
  <c r="G337" i="18" s="1"/>
  <c r="E341" i="16"/>
  <c r="H341" i="16" s="1"/>
  <c r="G338" i="18" s="1"/>
  <c r="E344" i="16"/>
  <c r="H344" i="16" s="1"/>
  <c r="G341" i="18" s="1"/>
  <c r="E343" i="16"/>
  <c r="H343" i="16" s="1"/>
  <c r="G340" i="18" s="1"/>
  <c r="D357" i="16"/>
  <c r="D352" i="16"/>
  <c r="D347" i="16"/>
  <c r="E337" i="16"/>
  <c r="H337" i="16" s="1"/>
  <c r="G334" i="18" s="1"/>
  <c r="D350" i="16"/>
  <c r="D356" i="16"/>
  <c r="E346" i="16"/>
  <c r="H346" i="16" s="1"/>
  <c r="G343" i="18" s="1"/>
  <c r="E336" i="16"/>
  <c r="H336" i="16" s="1"/>
  <c r="G333" i="18" s="1"/>
  <c r="D358" i="16"/>
  <c r="D349" i="16"/>
  <c r="D351" i="16"/>
  <c r="D355" i="16"/>
  <c r="D354" i="16"/>
  <c r="D353" i="16"/>
  <c r="D348" i="16"/>
  <c r="X23" i="25" l="1"/>
  <c r="L19" i="29" s="1"/>
  <c r="L19" i="26"/>
  <c r="I131" i="24"/>
  <c r="H131" i="24" s="1"/>
  <c r="W29" i="25"/>
  <c r="U35" i="25"/>
  <c r="S35" i="25"/>
  <c r="L31" i="28" s="1"/>
  <c r="V35" i="25"/>
  <c r="I134" i="24"/>
  <c r="H134" i="24" s="1"/>
  <c r="X20" i="25"/>
  <c r="L16" i="29" s="1"/>
  <c r="D235" i="24"/>
  <c r="E224" i="24"/>
  <c r="D236" i="24"/>
  <c r="D229" i="24"/>
  <c r="E219" i="24"/>
  <c r="E226" i="24"/>
  <c r="E221" i="24"/>
  <c r="D237" i="24"/>
  <c r="I237" i="24" s="1"/>
  <c r="H237" i="24" s="1"/>
  <c r="E222" i="24"/>
  <c r="E225" i="24"/>
  <c r="E220" i="24"/>
  <c r="E216" i="24"/>
  <c r="D231" i="24"/>
  <c r="D233" i="24"/>
  <c r="D238" i="24"/>
  <c r="D228" i="24"/>
  <c r="E218" i="24"/>
  <c r="E223" i="24"/>
  <c r="D227" i="24"/>
  <c r="D230" i="24"/>
  <c r="D232" i="24"/>
  <c r="E217" i="24"/>
  <c r="D234" i="24"/>
  <c r="E215" i="24"/>
  <c r="V34" i="25"/>
  <c r="E236" i="24"/>
  <c r="D241" i="24"/>
  <c r="I138" i="24"/>
  <c r="H138" i="24" s="1"/>
  <c r="E235" i="24"/>
  <c r="D246" i="24"/>
  <c r="E238" i="24"/>
  <c r="D242" i="24"/>
  <c r="X21" i="25"/>
  <c r="L17" i="29" s="1"/>
  <c r="E227" i="24"/>
  <c r="D250" i="24"/>
  <c r="D245" i="24"/>
  <c r="E234" i="24"/>
  <c r="D248" i="24"/>
  <c r="E231" i="24"/>
  <c r="E232" i="24"/>
  <c r="D249" i="24"/>
  <c r="D239" i="24"/>
  <c r="E230" i="24"/>
  <c r="E229" i="24"/>
  <c r="D240" i="24"/>
  <c r="E228" i="24"/>
  <c r="D247" i="24"/>
  <c r="E233" i="24"/>
  <c r="I140" i="24"/>
  <c r="H140" i="24" s="1"/>
  <c r="I136" i="24"/>
  <c r="H136" i="24" s="1"/>
  <c r="D243" i="24"/>
  <c r="D244" i="24"/>
  <c r="I141" i="24"/>
  <c r="H141" i="24" s="1"/>
  <c r="I133" i="24"/>
  <c r="H133" i="24" s="1"/>
  <c r="I139" i="24"/>
  <c r="H139" i="24" s="1"/>
  <c r="I119" i="24"/>
  <c r="H119" i="24" s="1"/>
  <c r="I132" i="24"/>
  <c r="H132" i="24" s="1"/>
  <c r="I142" i="24"/>
  <c r="H142" i="24" s="1"/>
  <c r="I128" i="24"/>
  <c r="H128" i="24" s="1"/>
  <c r="I137" i="24"/>
  <c r="H137" i="24" s="1"/>
  <c r="I122" i="24"/>
  <c r="H122" i="24" s="1"/>
  <c r="I135" i="24"/>
  <c r="H135" i="24" s="1"/>
  <c r="W24" i="25"/>
  <c r="I124" i="24"/>
  <c r="H124" i="24" s="1"/>
  <c r="D222" i="24"/>
  <c r="E213" i="24"/>
  <c r="E209" i="24"/>
  <c r="D220" i="24"/>
  <c r="D219" i="24"/>
  <c r="D224" i="24"/>
  <c r="E210" i="24"/>
  <c r="E207" i="24"/>
  <c r="E203" i="24"/>
  <c r="E211" i="24"/>
  <c r="D218" i="24"/>
  <c r="E208" i="24"/>
  <c r="D215" i="24"/>
  <c r="D217" i="24"/>
  <c r="D221" i="24"/>
  <c r="E204" i="24"/>
  <c r="E206" i="24"/>
  <c r="D216" i="24"/>
  <c r="E212" i="24"/>
  <c r="E214" i="24"/>
  <c r="E205" i="24"/>
  <c r="D226" i="24"/>
  <c r="D223" i="24"/>
  <c r="D225" i="24"/>
  <c r="I130" i="24"/>
  <c r="H130" i="24" s="1"/>
  <c r="I126" i="24"/>
  <c r="H126" i="24" s="1"/>
  <c r="I123" i="24"/>
  <c r="H123" i="24" s="1"/>
  <c r="E179" i="24"/>
  <c r="D199" i="24"/>
  <c r="E182" i="24"/>
  <c r="E190" i="24"/>
  <c r="D194" i="24"/>
  <c r="E188" i="24"/>
  <c r="D202" i="24"/>
  <c r="D195" i="24"/>
  <c r="D197" i="24"/>
  <c r="E184" i="24"/>
  <c r="E186" i="24"/>
  <c r="E180" i="24"/>
  <c r="E183" i="24"/>
  <c r="D192" i="24"/>
  <c r="D201" i="24"/>
  <c r="D191" i="24"/>
  <c r="D198" i="24"/>
  <c r="E185" i="24"/>
  <c r="D193" i="24"/>
  <c r="E189" i="24"/>
  <c r="D200" i="24"/>
  <c r="D196" i="24"/>
  <c r="E181" i="24"/>
  <c r="E187" i="24"/>
  <c r="E169" i="24"/>
  <c r="D187" i="24"/>
  <c r="E173" i="24"/>
  <c r="E175" i="24"/>
  <c r="E172" i="24"/>
  <c r="E171" i="24"/>
  <c r="D184" i="24"/>
  <c r="D180" i="24"/>
  <c r="E177" i="24"/>
  <c r="E176" i="24"/>
  <c r="D186" i="24"/>
  <c r="I186" i="24" s="1"/>
  <c r="H186" i="24" s="1"/>
  <c r="E170" i="24"/>
  <c r="E178" i="24"/>
  <c r="D189" i="24"/>
  <c r="D185" i="24"/>
  <c r="D190" i="24"/>
  <c r="D181" i="24"/>
  <c r="D182" i="24"/>
  <c r="D183" i="24"/>
  <c r="E174" i="24"/>
  <c r="D179" i="24"/>
  <c r="E167" i="24"/>
  <c r="E168" i="24"/>
  <c r="D188" i="24"/>
  <c r="D175" i="24"/>
  <c r="E165" i="24"/>
  <c r="I165" i="24" s="1"/>
  <c r="H165" i="24" s="1"/>
  <c r="D176" i="24"/>
  <c r="E166" i="24"/>
  <c r="I166" i="24" s="1"/>
  <c r="H166" i="24" s="1"/>
  <c r="E163" i="24"/>
  <c r="I163" i="24" s="1"/>
  <c r="H163" i="24" s="1"/>
  <c r="E162" i="24"/>
  <c r="I162" i="24" s="1"/>
  <c r="H162" i="24" s="1"/>
  <c r="D177" i="24"/>
  <c r="E160" i="24"/>
  <c r="I160" i="24" s="1"/>
  <c r="H160" i="24" s="1"/>
  <c r="E159" i="24"/>
  <c r="I159" i="24" s="1"/>
  <c r="H159" i="24" s="1"/>
  <c r="E161" i="24"/>
  <c r="I161" i="24" s="1"/>
  <c r="H161" i="24" s="1"/>
  <c r="D172" i="24"/>
  <c r="E156" i="24"/>
  <c r="I156" i="24" s="1"/>
  <c r="H156" i="24" s="1"/>
  <c r="E164" i="24"/>
  <c r="I164" i="24" s="1"/>
  <c r="H164" i="24" s="1"/>
  <c r="D173" i="24"/>
  <c r="D168" i="24"/>
  <c r="D169" i="24"/>
  <c r="E158" i="24"/>
  <c r="I158" i="24" s="1"/>
  <c r="H158" i="24" s="1"/>
  <c r="D167" i="24"/>
  <c r="D170" i="24"/>
  <c r="D174" i="24"/>
  <c r="I174" i="24" s="1"/>
  <c r="H174" i="24" s="1"/>
  <c r="D178" i="24"/>
  <c r="E157" i="24"/>
  <c r="I157" i="24" s="1"/>
  <c r="H157" i="24" s="1"/>
  <c r="D171" i="24"/>
  <c r="E155" i="24"/>
  <c r="I155" i="24" s="1"/>
  <c r="H155" i="24" s="1"/>
  <c r="I129" i="24"/>
  <c r="H129" i="24" s="1"/>
  <c r="E241" i="24"/>
  <c r="S30" i="25"/>
  <c r="L26" i="28" s="1"/>
  <c r="V30" i="25"/>
  <c r="W30" i="25" s="1"/>
  <c r="L26" i="26" s="1"/>
  <c r="D213" i="24"/>
  <c r="D205" i="24"/>
  <c r="E196" i="24"/>
  <c r="E200" i="24"/>
  <c r="D212" i="24"/>
  <c r="E191" i="24"/>
  <c r="D211" i="24"/>
  <c r="D207" i="24"/>
  <c r="D209" i="24"/>
  <c r="D203" i="24"/>
  <c r="E202" i="24"/>
  <c r="D206" i="24"/>
  <c r="E192" i="24"/>
  <c r="E198" i="24"/>
  <c r="D210" i="24"/>
  <c r="E199" i="24"/>
  <c r="E201" i="24"/>
  <c r="E195" i="24"/>
  <c r="D204" i="24"/>
  <c r="E194" i="24"/>
  <c r="E197" i="24"/>
  <c r="E193" i="24"/>
  <c r="D214" i="24"/>
  <c r="D208" i="24"/>
  <c r="I121" i="24"/>
  <c r="H121" i="24" s="1"/>
  <c r="I125" i="24"/>
  <c r="H125" i="24" s="1"/>
  <c r="I120" i="24"/>
  <c r="H120" i="24" s="1"/>
  <c r="W26" i="25"/>
  <c r="L22" i="26" s="1"/>
  <c r="W25" i="25"/>
  <c r="L21" i="26" s="1"/>
  <c r="P31" i="25"/>
  <c r="T31" i="25"/>
  <c r="U31" i="25" s="1"/>
  <c r="R31" i="25"/>
  <c r="W27" i="25"/>
  <c r="L23" i="26" s="1"/>
  <c r="W28" i="25"/>
  <c r="L24" i="26" s="1"/>
  <c r="I127" i="24"/>
  <c r="H127" i="24" s="1"/>
  <c r="AS87" i="18"/>
  <c r="AR86" i="18"/>
  <c r="AR85" i="18"/>
  <c r="AR87" i="18"/>
  <c r="AS86" i="18"/>
  <c r="AS85" i="18"/>
  <c r="AR329" i="18"/>
  <c r="AS319" i="18"/>
  <c r="AR327" i="18"/>
  <c r="AR322" i="18"/>
  <c r="AS328" i="18"/>
  <c r="AS324" i="18"/>
  <c r="AR321" i="18"/>
  <c r="AS329" i="18"/>
  <c r="AS327" i="18"/>
  <c r="AS322" i="18"/>
  <c r="AR319" i="18"/>
  <c r="AR328" i="18"/>
  <c r="AR326" i="18"/>
  <c r="AS326" i="18"/>
  <c r="AR324" i="18"/>
  <c r="AS321" i="18"/>
  <c r="AR320" i="18"/>
  <c r="AS325" i="18"/>
  <c r="AS323" i="18"/>
  <c r="AS330" i="18"/>
  <c r="AR325" i="18"/>
  <c r="AR323" i="18"/>
  <c r="AR330" i="18"/>
  <c r="AS320" i="18"/>
  <c r="E353" i="16"/>
  <c r="H353" i="16" s="1"/>
  <c r="G350" i="18" s="1"/>
  <c r="E347" i="16"/>
  <c r="H347" i="16" s="1"/>
  <c r="G344" i="18" s="1"/>
  <c r="AS88" i="18" s="1"/>
  <c r="E354" i="16"/>
  <c r="H354" i="16" s="1"/>
  <c r="G351" i="18" s="1"/>
  <c r="E357" i="16"/>
  <c r="H357" i="16" s="1"/>
  <c r="G354" i="18" s="1"/>
  <c r="D366" i="16"/>
  <c r="E358" i="16"/>
  <c r="H358" i="16" s="1"/>
  <c r="G355" i="18" s="1"/>
  <c r="E352" i="16"/>
  <c r="H352" i="16" s="1"/>
  <c r="G349" i="18" s="1"/>
  <c r="E351" i="16"/>
  <c r="H351" i="16" s="1"/>
  <c r="G348" i="18" s="1"/>
  <c r="E349" i="16"/>
  <c r="H349" i="16" s="1"/>
  <c r="G346" i="18" s="1"/>
  <c r="D369" i="16"/>
  <c r="E356" i="16"/>
  <c r="H356" i="16" s="1"/>
  <c r="G353" i="18" s="1"/>
  <c r="E355" i="16"/>
  <c r="H355" i="16" s="1"/>
  <c r="G352" i="18" s="1"/>
  <c r="D362" i="16"/>
  <c r="D364" i="16"/>
  <c r="D368" i="16"/>
  <c r="D365" i="16"/>
  <c r="D370" i="16"/>
  <c r="D360" i="16"/>
  <c r="D361" i="16"/>
  <c r="D359" i="16"/>
  <c r="E348" i="16"/>
  <c r="H348" i="16" s="1"/>
  <c r="G345" i="18" s="1"/>
  <c r="D367" i="16"/>
  <c r="E350" i="16"/>
  <c r="H350" i="16" s="1"/>
  <c r="G347" i="18" s="1"/>
  <c r="D363" i="16"/>
  <c r="S38" i="25" l="1"/>
  <c r="N27" i="24"/>
  <c r="O27" i="24" s="1"/>
  <c r="X24" i="25"/>
  <c r="L20" i="29" s="1"/>
  <c r="L20" i="26"/>
  <c r="X29" i="25"/>
  <c r="L25" i="29" s="1"/>
  <c r="L25" i="26"/>
  <c r="I218" i="24"/>
  <c r="H218" i="24" s="1"/>
  <c r="I224" i="24"/>
  <c r="H224" i="24" s="1"/>
  <c r="S40" i="25"/>
  <c r="S39" i="25"/>
  <c r="I229" i="24"/>
  <c r="H229" i="24" s="1"/>
  <c r="I241" i="24"/>
  <c r="H241" i="24" s="1"/>
  <c r="I238" i="24"/>
  <c r="H238" i="24" s="1"/>
  <c r="I216" i="24"/>
  <c r="H216" i="24" s="1"/>
  <c r="I221" i="24"/>
  <c r="H221" i="24" s="1"/>
  <c r="I223" i="24"/>
  <c r="H223" i="24" s="1"/>
  <c r="W35" i="25"/>
  <c r="L31" i="26" s="1"/>
  <c r="I220" i="24"/>
  <c r="H220" i="24" s="1"/>
  <c r="I230" i="24"/>
  <c r="H230" i="24" s="1"/>
  <c r="I222" i="24"/>
  <c r="H222" i="24" s="1"/>
  <c r="I178" i="24"/>
  <c r="H178" i="24" s="1"/>
  <c r="I225" i="24"/>
  <c r="H225" i="24" s="1"/>
  <c r="I235" i="24"/>
  <c r="H235" i="24" s="1"/>
  <c r="I226" i="24"/>
  <c r="H226" i="24" s="1"/>
  <c r="I217" i="24"/>
  <c r="H217" i="24" s="1"/>
  <c r="I232" i="24"/>
  <c r="H232" i="24" s="1"/>
  <c r="I219" i="24"/>
  <c r="H219" i="24" s="1"/>
  <c r="I168" i="24"/>
  <c r="H168" i="24" s="1"/>
  <c r="I234" i="24"/>
  <c r="H234" i="24" s="1"/>
  <c r="I215" i="24"/>
  <c r="H215" i="24" s="1"/>
  <c r="I231" i="24"/>
  <c r="H231" i="24" s="1"/>
  <c r="I228" i="24"/>
  <c r="H228" i="24" s="1"/>
  <c r="I227" i="24"/>
  <c r="H227" i="24" s="1"/>
  <c r="I236" i="24"/>
  <c r="H236" i="24" s="1"/>
  <c r="I233" i="24"/>
  <c r="H233" i="24" s="1"/>
  <c r="I213" i="24"/>
  <c r="H213" i="24" s="1"/>
  <c r="E245" i="24"/>
  <c r="I245" i="24" s="1"/>
  <c r="H245" i="24" s="1"/>
  <c r="I193" i="24"/>
  <c r="H193" i="24" s="1"/>
  <c r="I205" i="24"/>
  <c r="H205" i="24" s="1"/>
  <c r="I176" i="24"/>
  <c r="H176" i="24" s="1"/>
  <c r="I204" i="24"/>
  <c r="H204" i="24" s="1"/>
  <c r="I207" i="24"/>
  <c r="H207" i="24" s="1"/>
  <c r="I172" i="24"/>
  <c r="H172" i="24" s="1"/>
  <c r="I183" i="24"/>
  <c r="H183" i="24" s="1"/>
  <c r="E244" i="24"/>
  <c r="I244" i="24" s="1"/>
  <c r="H244" i="24" s="1"/>
  <c r="I210" i="24"/>
  <c r="H210" i="24" s="1"/>
  <c r="I170" i="24"/>
  <c r="H170" i="24" s="1"/>
  <c r="E239" i="24"/>
  <c r="I239" i="24" s="1"/>
  <c r="H239" i="24" s="1"/>
  <c r="D261" i="24"/>
  <c r="I171" i="24"/>
  <c r="H171" i="24" s="1"/>
  <c r="I192" i="24"/>
  <c r="H192" i="24" s="1"/>
  <c r="I206" i="24"/>
  <c r="H206" i="24" s="1"/>
  <c r="I167" i="24"/>
  <c r="H167" i="24" s="1"/>
  <c r="I196" i="24"/>
  <c r="H196" i="24" s="1"/>
  <c r="I203" i="24"/>
  <c r="H203" i="24" s="1"/>
  <c r="I188" i="24"/>
  <c r="H188" i="24" s="1"/>
  <c r="E247" i="24"/>
  <c r="I247" i="24" s="1"/>
  <c r="H247" i="24" s="1"/>
  <c r="D260" i="24"/>
  <c r="I202" i="24"/>
  <c r="H202" i="24" s="1"/>
  <c r="D254" i="24"/>
  <c r="D259" i="24"/>
  <c r="E250" i="24"/>
  <c r="I250" i="24" s="1"/>
  <c r="H250" i="24" s="1"/>
  <c r="I211" i="24"/>
  <c r="H211" i="24" s="1"/>
  <c r="D253" i="24"/>
  <c r="D257" i="24"/>
  <c r="E240" i="24"/>
  <c r="I240" i="24" s="1"/>
  <c r="H240" i="24" s="1"/>
  <c r="I209" i="24"/>
  <c r="H209" i="24" s="1"/>
  <c r="I191" i="24"/>
  <c r="H191" i="24" s="1"/>
  <c r="I212" i="24"/>
  <c r="H212" i="24" s="1"/>
  <c r="E243" i="24"/>
  <c r="I243" i="24" s="1"/>
  <c r="H243" i="24" s="1"/>
  <c r="E242" i="24"/>
  <c r="I242" i="24" s="1"/>
  <c r="H242" i="24" s="1"/>
  <c r="D256" i="24"/>
  <c r="I190" i="24"/>
  <c r="H190" i="24" s="1"/>
  <c r="D251" i="24"/>
  <c r="D252" i="24"/>
  <c r="E246" i="24"/>
  <c r="I246" i="24" s="1"/>
  <c r="H246" i="24" s="1"/>
  <c r="E248" i="24"/>
  <c r="I248" i="24" s="1"/>
  <c r="H248" i="24" s="1"/>
  <c r="D258" i="24"/>
  <c r="E249" i="24"/>
  <c r="I249" i="24" s="1"/>
  <c r="H249" i="24" s="1"/>
  <c r="D262" i="24"/>
  <c r="D255" i="24"/>
  <c r="I169" i="24"/>
  <c r="H169" i="24" s="1"/>
  <c r="I177" i="24"/>
  <c r="H177" i="24" s="1"/>
  <c r="I208" i="24"/>
  <c r="H208" i="24" s="1"/>
  <c r="I214" i="24"/>
  <c r="H214" i="24" s="1"/>
  <c r="I179" i="24"/>
  <c r="H179" i="24" s="1"/>
  <c r="I198" i="24"/>
  <c r="H198" i="24" s="1"/>
  <c r="I182" i="24"/>
  <c r="H182" i="24" s="1"/>
  <c r="I187" i="24"/>
  <c r="H187" i="24" s="1"/>
  <c r="I181" i="24"/>
  <c r="H181" i="24" s="1"/>
  <c r="I185" i="24"/>
  <c r="H185" i="24" s="1"/>
  <c r="I184" i="24"/>
  <c r="H184" i="24" s="1"/>
  <c r="I173" i="24"/>
  <c r="H173" i="24" s="1"/>
  <c r="I175" i="24"/>
  <c r="H175" i="24" s="1"/>
  <c r="I200" i="24"/>
  <c r="H200" i="24" s="1"/>
  <c r="I194" i="24"/>
  <c r="H194" i="24" s="1"/>
  <c r="R32" i="25"/>
  <c r="N28" i="24" s="1"/>
  <c r="O28" i="24" s="1"/>
  <c r="P32" i="25"/>
  <c r="T32" i="25"/>
  <c r="U32" i="25" s="1"/>
  <c r="X25" i="25"/>
  <c r="L21" i="29" s="1"/>
  <c r="X26" i="25"/>
  <c r="L22" i="29" s="1"/>
  <c r="I199" i="24"/>
  <c r="H199" i="24" s="1"/>
  <c r="X28" i="25"/>
  <c r="L24" i="29" s="1"/>
  <c r="I197" i="24"/>
  <c r="H197" i="24" s="1"/>
  <c r="X27" i="25"/>
  <c r="L23" i="29" s="1"/>
  <c r="I180" i="24"/>
  <c r="H180" i="24" s="1"/>
  <c r="I195" i="24"/>
  <c r="H195" i="24" s="1"/>
  <c r="V31" i="25"/>
  <c r="W31" i="25" s="1"/>
  <c r="L27" i="26" s="1"/>
  <c r="S31" i="25"/>
  <c r="L27" i="28" s="1"/>
  <c r="E253" i="24"/>
  <c r="I201" i="24"/>
  <c r="H201" i="24" s="1"/>
  <c r="X30" i="25"/>
  <c r="L26" i="29" s="1"/>
  <c r="I189" i="24"/>
  <c r="H189" i="24" s="1"/>
  <c r="AS89" i="18"/>
  <c r="AR88" i="18"/>
  <c r="AR90" i="18"/>
  <c r="AS90" i="18"/>
  <c r="AR89" i="18"/>
  <c r="AS331" i="18"/>
  <c r="AS336" i="18"/>
  <c r="AR338" i="18"/>
  <c r="AS335" i="18"/>
  <c r="AS333" i="18"/>
  <c r="AS339" i="18"/>
  <c r="AR336" i="18"/>
  <c r="AS338" i="18"/>
  <c r="AR342" i="18"/>
  <c r="AR339" i="18"/>
  <c r="AR332" i="18"/>
  <c r="AR334" i="18"/>
  <c r="AS342" i="18"/>
  <c r="AS332" i="18"/>
  <c r="AS334" i="18"/>
  <c r="AR337" i="18"/>
  <c r="AS337" i="18"/>
  <c r="AR331" i="18"/>
  <c r="AS340" i="18"/>
  <c r="AR340" i="18"/>
  <c r="AR341" i="18"/>
  <c r="AR333" i="18"/>
  <c r="AS341" i="18"/>
  <c r="AR335" i="18"/>
  <c r="E359" i="16"/>
  <c r="H359" i="16" s="1"/>
  <c r="G356" i="18" s="1"/>
  <c r="AR91" i="18" s="1"/>
  <c r="E370" i="16"/>
  <c r="H370" i="16" s="1"/>
  <c r="G367" i="18" s="1"/>
  <c r="E368" i="16"/>
  <c r="H368" i="16" s="1"/>
  <c r="G365" i="18" s="1"/>
  <c r="E363" i="16"/>
  <c r="H363" i="16" s="1"/>
  <c r="G360" i="18" s="1"/>
  <c r="E365" i="16"/>
  <c r="H365" i="16" s="1"/>
  <c r="G362" i="18" s="1"/>
  <c r="E361" i="16"/>
  <c r="H361" i="16" s="1"/>
  <c r="G358" i="18" s="1"/>
  <c r="E364" i="16"/>
  <c r="H364" i="16" s="1"/>
  <c r="G361" i="18" s="1"/>
  <c r="E367" i="16"/>
  <c r="H367" i="16" s="1"/>
  <c r="G364" i="18" s="1"/>
  <c r="E366" i="16"/>
  <c r="H366" i="16" s="1"/>
  <c r="G363" i="18" s="1"/>
  <c r="D373" i="16"/>
  <c r="D380" i="16"/>
  <c r="D379" i="16"/>
  <c r="D375" i="16"/>
  <c r="E362" i="16"/>
  <c r="H362" i="16" s="1"/>
  <c r="G359" i="18" s="1"/>
  <c r="D378" i="16"/>
  <c r="E369" i="16"/>
  <c r="H369" i="16" s="1"/>
  <c r="G366" i="18" s="1"/>
  <c r="D371" i="16"/>
  <c r="D374" i="16"/>
  <c r="E360" i="16"/>
  <c r="H360" i="16" s="1"/>
  <c r="G357" i="18" s="1"/>
  <c r="D377" i="16"/>
  <c r="D372" i="16"/>
  <c r="D376" i="16"/>
  <c r="D382" i="16"/>
  <c r="D381" i="16"/>
  <c r="X35" i="25" l="1"/>
  <c r="L31" i="29" s="1"/>
  <c r="E256" i="24"/>
  <c r="I256" i="24" s="1"/>
  <c r="H256" i="24" s="1"/>
  <c r="E254" i="24"/>
  <c r="I254" i="24" s="1"/>
  <c r="H254" i="24" s="1"/>
  <c r="E255" i="24"/>
  <c r="I255" i="24" s="1"/>
  <c r="H255" i="24" s="1"/>
  <c r="E261" i="24"/>
  <c r="I261" i="24" s="1"/>
  <c r="H261" i="24" s="1"/>
  <c r="D270" i="24"/>
  <c r="D272" i="24"/>
  <c r="D263" i="24"/>
  <c r="D265" i="24"/>
  <c r="E257" i="24"/>
  <c r="I257" i="24" s="1"/>
  <c r="H257" i="24" s="1"/>
  <c r="E251" i="24"/>
  <c r="I251" i="24" s="1"/>
  <c r="H251" i="24" s="1"/>
  <c r="D264" i="24"/>
  <c r="E262" i="24"/>
  <c r="I262" i="24" s="1"/>
  <c r="H262" i="24" s="1"/>
  <c r="D271" i="24"/>
  <c r="E252" i="24"/>
  <c r="I252" i="24" s="1"/>
  <c r="H252" i="24" s="1"/>
  <c r="D269" i="24"/>
  <c r="D268" i="24"/>
  <c r="D273" i="24"/>
  <c r="D274" i="24"/>
  <c r="D267" i="24"/>
  <c r="E259" i="24"/>
  <c r="I259" i="24" s="1"/>
  <c r="H259" i="24" s="1"/>
  <c r="E258" i="24"/>
  <c r="I258" i="24" s="1"/>
  <c r="H258" i="24" s="1"/>
  <c r="D266" i="24"/>
  <c r="E260" i="24"/>
  <c r="I260" i="24" s="1"/>
  <c r="H260" i="24" s="1"/>
  <c r="I253" i="24"/>
  <c r="H253" i="24" s="1"/>
  <c r="R33" i="25"/>
  <c r="P33" i="25"/>
  <c r="T33" i="25"/>
  <c r="X31" i="25"/>
  <c r="L27" i="29" s="1"/>
  <c r="E265" i="24"/>
  <c r="V32" i="25"/>
  <c r="W32" i="25" s="1"/>
  <c r="L28" i="26" s="1"/>
  <c r="S32" i="25"/>
  <c r="L28" i="28" s="1"/>
  <c r="AS91" i="18"/>
  <c r="AR92" i="18"/>
  <c r="AS93" i="18"/>
  <c r="AS92" i="18"/>
  <c r="AR93" i="18"/>
  <c r="AS344" i="18"/>
  <c r="AR343" i="18"/>
  <c r="AS346" i="18"/>
  <c r="AR348" i="18"/>
  <c r="AS348" i="18"/>
  <c r="AS353" i="18"/>
  <c r="AR344" i="18"/>
  <c r="AR346" i="18"/>
  <c r="AR345" i="18"/>
  <c r="AS347" i="18"/>
  <c r="AS349" i="18"/>
  <c r="AR353" i="18"/>
  <c r="AS345" i="18"/>
  <c r="AS343" i="18"/>
  <c r="AR349" i="18"/>
  <c r="AS352" i="18"/>
  <c r="AR347" i="18"/>
  <c r="AS350" i="18"/>
  <c r="AR354" i="18"/>
  <c r="AR351" i="18"/>
  <c r="AR352" i="18"/>
  <c r="AS354" i="18"/>
  <c r="AS351" i="18"/>
  <c r="AR350" i="18"/>
  <c r="E381" i="16"/>
  <c r="H381" i="16" s="1"/>
  <c r="G378" i="18" s="1"/>
  <c r="E378" i="16"/>
  <c r="H378" i="16" s="1"/>
  <c r="G375" i="18" s="1"/>
  <c r="E376" i="16"/>
  <c r="H376" i="16" s="1"/>
  <c r="G373" i="18" s="1"/>
  <c r="E380" i="16"/>
  <c r="H380" i="16" s="1"/>
  <c r="G377" i="18" s="1"/>
  <c r="E379" i="16"/>
  <c r="H379" i="16" s="1"/>
  <c r="G376" i="18" s="1"/>
  <c r="E372" i="16"/>
  <c r="H372" i="16" s="1"/>
  <c r="G369" i="18" s="1"/>
  <c r="E382" i="16"/>
  <c r="H382" i="16" s="1"/>
  <c r="G379" i="18" s="1"/>
  <c r="E374" i="16"/>
  <c r="H374" i="16" s="1"/>
  <c r="G371" i="18" s="1"/>
  <c r="E373" i="16"/>
  <c r="H373" i="16" s="1"/>
  <c r="G370" i="18" s="1"/>
  <c r="E377" i="16"/>
  <c r="H377" i="16" s="1"/>
  <c r="G374" i="18" s="1"/>
  <c r="E371" i="16"/>
  <c r="H371" i="16" s="1"/>
  <c r="G368" i="18" s="1"/>
  <c r="E375" i="16"/>
  <c r="H375" i="16" s="1"/>
  <c r="G372" i="18" s="1"/>
  <c r="S34" i="25" l="1"/>
  <c r="L30" i="28" s="1"/>
  <c r="N29" i="24"/>
  <c r="O29" i="24" s="1"/>
  <c r="U33" i="25"/>
  <c r="U34" i="25"/>
  <c r="E263" i="24"/>
  <c r="I263" i="24" s="1"/>
  <c r="H263" i="24" s="1"/>
  <c r="I265" i="24"/>
  <c r="H265" i="24" s="1"/>
  <c r="D275" i="24"/>
  <c r="D282" i="24"/>
  <c r="E272" i="24"/>
  <c r="I272" i="24" s="1"/>
  <c r="H272" i="24" s="1"/>
  <c r="E270" i="24"/>
  <c r="I270" i="24" s="1"/>
  <c r="H270" i="24" s="1"/>
  <c r="D284" i="24"/>
  <c r="E268" i="24"/>
  <c r="I268" i="24" s="1"/>
  <c r="H268" i="24" s="1"/>
  <c r="D280" i="24"/>
  <c r="D276" i="24"/>
  <c r="D277" i="24"/>
  <c r="D286" i="24"/>
  <c r="E271" i="24"/>
  <c r="I271" i="24" s="1"/>
  <c r="H271" i="24" s="1"/>
  <c r="D278" i="24"/>
  <c r="E269" i="24"/>
  <c r="I269" i="24" s="1"/>
  <c r="H269" i="24" s="1"/>
  <c r="D283" i="24"/>
  <c r="E274" i="24"/>
  <c r="I274" i="24" s="1"/>
  <c r="H274" i="24" s="1"/>
  <c r="E264" i="24"/>
  <c r="I264" i="24" s="1"/>
  <c r="H264" i="24" s="1"/>
  <c r="E267" i="24"/>
  <c r="I267" i="24" s="1"/>
  <c r="H267" i="24" s="1"/>
  <c r="D281" i="24"/>
  <c r="D285" i="24"/>
  <c r="D279" i="24"/>
  <c r="E266" i="24"/>
  <c r="I266" i="24" s="1"/>
  <c r="H266" i="24" s="1"/>
  <c r="E273" i="24"/>
  <c r="I273" i="24" s="1"/>
  <c r="H273" i="24" s="1"/>
  <c r="X32" i="25"/>
  <c r="L28" i="29" s="1"/>
  <c r="E286" i="24"/>
  <c r="S33" i="25"/>
  <c r="L29" i="28" s="1"/>
  <c r="V33" i="25"/>
  <c r="W34" i="25" s="1"/>
  <c r="L30" i="26" s="1"/>
  <c r="AR94" i="18"/>
  <c r="AS96" i="18"/>
  <c r="AR96" i="18"/>
  <c r="AR95" i="18"/>
  <c r="AS95" i="18"/>
  <c r="AS94" i="18"/>
  <c r="E383" i="16"/>
  <c r="E384" i="16"/>
  <c r="E385" i="16"/>
  <c r="E386" i="16"/>
  <c r="E387" i="16"/>
  <c r="E388" i="16"/>
  <c r="E389" i="16"/>
  <c r="E277" i="24"/>
  <c r="AS358" i="18"/>
  <c r="AS366" i="18"/>
  <c r="AS359" i="18"/>
  <c r="AS362" i="18"/>
  <c r="AS355" i="18"/>
  <c r="AR355" i="18"/>
  <c r="AS357" i="18"/>
  <c r="AR366" i="18"/>
  <c r="AR359" i="18"/>
  <c r="AS356" i="18"/>
  <c r="AR356" i="18"/>
  <c r="AR358" i="18"/>
  <c r="AR363" i="18"/>
  <c r="AS364" i="18"/>
  <c r="AR360" i="18"/>
  <c r="AS365" i="18"/>
  <c r="AR357" i="18"/>
  <c r="AS363" i="18"/>
  <c r="AR364" i="18"/>
  <c r="AS360" i="18"/>
  <c r="AS361" i="18"/>
  <c r="AR365" i="18"/>
  <c r="AR362" i="18"/>
  <c r="AR361" i="18"/>
  <c r="D388" i="16"/>
  <c r="D383" i="16"/>
  <c r="D389" i="16"/>
  <c r="D385" i="16"/>
  <c r="D387" i="16"/>
  <c r="D386" i="16"/>
  <c r="D384" i="16"/>
  <c r="I277" i="24" l="1"/>
  <c r="H277" i="24" s="1"/>
  <c r="X34" i="25"/>
  <c r="L30" i="29" s="1"/>
  <c r="W33" i="25"/>
  <c r="L29" i="26" s="1"/>
  <c r="D298" i="24"/>
  <c r="D297" i="24"/>
  <c r="E285" i="24"/>
  <c r="I285" i="24" s="1"/>
  <c r="H285" i="24" s="1"/>
  <c r="E284" i="24"/>
  <c r="I284" i="24" s="1"/>
  <c r="H284" i="24" s="1"/>
  <c r="D295" i="24"/>
  <c r="D296" i="24"/>
  <c r="E280" i="24"/>
  <c r="I280" i="24" s="1"/>
  <c r="H280" i="24" s="1"/>
  <c r="D290" i="24"/>
  <c r="E282" i="24"/>
  <c r="I282" i="24" s="1"/>
  <c r="H282" i="24" s="1"/>
  <c r="D293" i="24"/>
  <c r="D289" i="24"/>
  <c r="D292" i="24"/>
  <c r="I286" i="24"/>
  <c r="H286" i="24" s="1"/>
  <c r="E278" i="24"/>
  <c r="I278" i="24" s="1"/>
  <c r="H278" i="24" s="1"/>
  <c r="E281" i="24"/>
  <c r="I281" i="24" s="1"/>
  <c r="H281" i="24" s="1"/>
  <c r="E294" i="24"/>
  <c r="D287" i="24"/>
  <c r="D288" i="24"/>
  <c r="E279" i="24"/>
  <c r="I279" i="24" s="1"/>
  <c r="H279" i="24" s="1"/>
  <c r="E276" i="24"/>
  <c r="I276" i="24" s="1"/>
  <c r="H276" i="24" s="1"/>
  <c r="D294" i="24"/>
  <c r="D291" i="24"/>
  <c r="E275" i="24"/>
  <c r="I275" i="24" s="1"/>
  <c r="H275" i="24" s="1"/>
  <c r="E283" i="24"/>
  <c r="I283" i="24" s="1"/>
  <c r="H283" i="24" s="1"/>
  <c r="X33" i="25"/>
  <c r="L29" i="29" s="1"/>
  <c r="H387" i="16"/>
  <c r="G384" i="18" s="1"/>
  <c r="H384" i="16"/>
  <c r="G381" i="18" s="1"/>
  <c r="H385" i="16"/>
  <c r="G382" i="18" s="1"/>
  <c r="H383" i="16"/>
  <c r="G380" i="18" s="1"/>
  <c r="H386" i="16"/>
  <c r="G383" i="18" s="1"/>
  <c r="H388" i="16"/>
  <c r="G385" i="18" s="1"/>
  <c r="H389" i="16"/>
  <c r="G401" i="18" s="1"/>
  <c r="D299" i="24" l="1"/>
  <c r="E296" i="24"/>
  <c r="I296" i="24" s="1"/>
  <c r="H296" i="24" s="1"/>
  <c r="D309" i="24"/>
  <c r="E309" i="24"/>
  <c r="D310" i="24"/>
  <c r="D304" i="24"/>
  <c r="E289" i="24"/>
  <c r="I289" i="24" s="1"/>
  <c r="H289" i="24" s="1"/>
  <c r="D302" i="24"/>
  <c r="E295" i="24"/>
  <c r="I295" i="24" s="1"/>
  <c r="H295" i="24" s="1"/>
  <c r="E293" i="24"/>
  <c r="I293" i="24" s="1"/>
  <c r="H293" i="24" s="1"/>
  <c r="D301" i="24"/>
  <c r="E290" i="24"/>
  <c r="I290" i="24" s="1"/>
  <c r="H290" i="24" s="1"/>
  <c r="D308" i="24"/>
  <c r="E291" i="24"/>
  <c r="I291" i="24" s="1"/>
  <c r="H291" i="24" s="1"/>
  <c r="E297" i="24"/>
  <c r="I297" i="24" s="1"/>
  <c r="H297" i="24" s="1"/>
  <c r="E292" i="24"/>
  <c r="I292" i="24" s="1"/>
  <c r="H292" i="24" s="1"/>
  <c r="D306" i="24"/>
  <c r="E287" i="24"/>
  <c r="I287" i="24" s="1"/>
  <c r="H287" i="24" s="1"/>
  <c r="D303" i="24"/>
  <c r="D300" i="24"/>
  <c r="D307" i="24"/>
  <c r="E288" i="24"/>
  <c r="I288" i="24" s="1"/>
  <c r="H288" i="24" s="1"/>
  <c r="E298" i="24"/>
  <c r="I298" i="24" s="1"/>
  <c r="H298" i="24" s="1"/>
  <c r="D305" i="24"/>
  <c r="I294" i="24"/>
  <c r="H294" i="24" s="1"/>
  <c r="AS98" i="18"/>
  <c r="AR98" i="18"/>
  <c r="AS97" i="18"/>
  <c r="AR97" i="18"/>
  <c r="G391" i="18"/>
  <c r="AR369" i="18"/>
  <c r="G388" i="18"/>
  <c r="AS369" i="18"/>
  <c r="AR368" i="18"/>
  <c r="AS367" i="18"/>
  <c r="AS371" i="18"/>
  <c r="AS368" i="18"/>
  <c r="AR367" i="18"/>
  <c r="G390" i="18"/>
  <c r="G399" i="18"/>
  <c r="AR372" i="18"/>
  <c r="AR370" i="18"/>
  <c r="AS370" i="18"/>
  <c r="AS372" i="18"/>
  <c r="AR371" i="18"/>
  <c r="G397" i="18"/>
  <c r="G403" i="18"/>
  <c r="AR403" i="18" s="1"/>
  <c r="G393" i="18"/>
  <c r="G396" i="18"/>
  <c r="G389" i="18"/>
  <c r="G387" i="18"/>
  <c r="G400" i="18"/>
  <c r="G398" i="18"/>
  <c r="G395" i="18"/>
  <c r="G386" i="18"/>
  <c r="G402" i="18"/>
  <c r="G392" i="18"/>
  <c r="G394" i="18"/>
  <c r="E303" i="24"/>
  <c r="E310" i="24"/>
  <c r="I310" i="24" s="1"/>
  <c r="H310" i="24" s="1"/>
  <c r="D321" i="24"/>
  <c r="E300" i="24"/>
  <c r="I300" i="24" s="1"/>
  <c r="H300" i="24" s="1"/>
  <c r="D319" i="24"/>
  <c r="E304" i="24"/>
  <c r="D313" i="24"/>
  <c r="D322" i="24"/>
  <c r="D316" i="24"/>
  <c r="I304" i="24" l="1"/>
  <c r="H304" i="24" s="1"/>
  <c r="E308" i="24"/>
  <c r="I308" i="24" s="1"/>
  <c r="H308" i="24" s="1"/>
  <c r="D312" i="24"/>
  <c r="D318" i="24"/>
  <c r="D320" i="24"/>
  <c r="D315" i="24"/>
  <c r="I309" i="24"/>
  <c r="H309" i="24" s="1"/>
  <c r="E299" i="24"/>
  <c r="I299" i="24" s="1"/>
  <c r="H299" i="24" s="1"/>
  <c r="E306" i="24"/>
  <c r="I306" i="24" s="1"/>
  <c r="H306" i="24" s="1"/>
  <c r="D317" i="24"/>
  <c r="I303" i="24"/>
  <c r="H303" i="24" s="1"/>
  <c r="E305" i="24"/>
  <c r="I305" i="24" s="1"/>
  <c r="H305" i="24" s="1"/>
  <c r="D311" i="24"/>
  <c r="E321" i="24"/>
  <c r="I321" i="24" s="1"/>
  <c r="H321" i="24" s="1"/>
  <c r="E307" i="24"/>
  <c r="I307" i="24" s="1"/>
  <c r="H307" i="24" s="1"/>
  <c r="E301" i="24"/>
  <c r="I301" i="24" s="1"/>
  <c r="H301" i="24" s="1"/>
  <c r="D314" i="24"/>
  <c r="E302" i="24"/>
  <c r="I302" i="24" s="1"/>
  <c r="H302" i="24" s="1"/>
  <c r="AR106" i="18"/>
  <c r="AR102" i="18"/>
  <c r="AS100" i="18"/>
  <c r="AR104" i="18"/>
  <c r="AR99" i="18"/>
  <c r="AS101" i="18"/>
  <c r="AR105" i="18"/>
  <c r="AR103" i="18"/>
  <c r="AS99" i="18"/>
  <c r="AR101" i="18"/>
  <c r="AS102" i="18"/>
  <c r="AR100" i="18"/>
  <c r="AR401" i="18"/>
  <c r="AR376" i="18"/>
  <c r="AR383" i="18"/>
  <c r="AR374" i="18"/>
  <c r="AS377" i="18"/>
  <c r="AR397" i="18"/>
  <c r="AS376" i="18"/>
  <c r="AR377" i="18"/>
  <c r="AR398" i="18"/>
  <c r="AR392" i="18"/>
  <c r="AS373" i="18"/>
  <c r="AS375" i="18"/>
  <c r="AR378" i="18"/>
  <c r="AR373" i="18"/>
  <c r="AR375" i="18"/>
  <c r="AS378" i="18"/>
  <c r="AS374" i="18"/>
  <c r="AS390" i="18"/>
  <c r="AR402" i="18"/>
  <c r="AR396" i="18"/>
  <c r="AR389" i="18"/>
  <c r="AR384" i="18"/>
  <c r="AS388" i="18"/>
  <c r="AR390" i="18"/>
  <c r="AR388" i="18"/>
  <c r="AR394" i="18"/>
  <c r="AR386" i="18"/>
  <c r="AR393" i="18"/>
  <c r="AR395" i="18"/>
  <c r="AR381" i="18"/>
  <c r="AR391" i="18"/>
  <c r="AR400" i="18"/>
  <c r="AR399" i="18"/>
  <c r="AS380" i="18"/>
  <c r="AR379" i="18"/>
  <c r="AS386" i="18"/>
  <c r="AR385" i="18"/>
  <c r="AR387" i="18"/>
  <c r="AS381" i="18"/>
  <c r="AS379" i="18"/>
  <c r="AS387" i="18"/>
  <c r="AS384" i="18"/>
  <c r="AR380" i="18"/>
  <c r="AS385" i="18"/>
  <c r="AS383" i="18"/>
  <c r="AS382" i="18"/>
  <c r="AR382" i="18"/>
  <c r="AS389" i="18"/>
  <c r="H6" i="18" l="1"/>
  <c r="H279" i="18" s="1"/>
  <c r="E322" i="24"/>
  <c r="I322" i="24" s="1"/>
  <c r="H322" i="24" s="1"/>
  <c r="H319" i="18" s="1"/>
  <c r="D328" i="24"/>
  <c r="E319" i="24"/>
  <c r="I319" i="24" s="1"/>
  <c r="H319" i="24" s="1"/>
  <c r="H316" i="18" s="1"/>
  <c r="E312" i="24"/>
  <c r="I312" i="24" s="1"/>
  <c r="H312" i="24" s="1"/>
  <c r="H230" i="18"/>
  <c r="H236" i="18"/>
  <c r="H203" i="18"/>
  <c r="H263" i="18"/>
  <c r="H293" i="18"/>
  <c r="H276" i="18"/>
  <c r="H227" i="18"/>
  <c r="H216" i="18"/>
  <c r="H122" i="18"/>
  <c r="H128" i="18"/>
  <c r="H177" i="18"/>
  <c r="H277" i="18"/>
  <c r="H264" i="18"/>
  <c r="H265" i="18"/>
  <c r="H218" i="18"/>
  <c r="H151" i="18"/>
  <c r="H278" i="18"/>
  <c r="H239" i="18"/>
  <c r="H270" i="18"/>
  <c r="H201" i="18"/>
  <c r="H187" i="18"/>
  <c r="H175" i="18"/>
  <c r="H222" i="18"/>
  <c r="H232" i="18"/>
  <c r="H181" i="18"/>
  <c r="H254" i="18"/>
  <c r="H241" i="18"/>
  <c r="H125" i="18"/>
  <c r="H172" i="18"/>
  <c r="H226" i="18"/>
  <c r="H202" i="18"/>
  <c r="H251" i="18"/>
  <c r="H166" i="18"/>
  <c r="H135" i="18"/>
  <c r="H127" i="18"/>
  <c r="H258" i="18"/>
  <c r="H133" i="18"/>
  <c r="H131" i="18"/>
  <c r="H253" i="18"/>
  <c r="H199" i="18"/>
  <c r="H150" i="18"/>
  <c r="H252" i="18"/>
  <c r="H257" i="18"/>
  <c r="H261" i="18"/>
  <c r="H250" i="18"/>
  <c r="H148" i="18"/>
  <c r="H144" i="18"/>
  <c r="H158" i="18"/>
  <c r="H124" i="18"/>
  <c r="H179" i="18"/>
  <c r="H280" i="18"/>
  <c r="H160" i="18"/>
  <c r="H196" i="18"/>
  <c r="H129" i="18"/>
  <c r="H260" i="18"/>
  <c r="H238" i="18"/>
  <c r="H119" i="18"/>
  <c r="H182" i="18"/>
  <c r="H178" i="18"/>
  <c r="H244" i="18"/>
  <c r="H168" i="18"/>
  <c r="H198" i="18"/>
  <c r="H231" i="18"/>
  <c r="H237" i="18"/>
  <c r="H192" i="18"/>
  <c r="H161" i="18"/>
  <c r="H262" i="18"/>
  <c r="H215" i="18"/>
  <c r="H271" i="18"/>
  <c r="H137" i="18"/>
  <c r="H121" i="18"/>
  <c r="H212" i="18"/>
  <c r="H152" i="18"/>
  <c r="H157" i="18"/>
  <c r="H259" i="18"/>
  <c r="H183" i="18"/>
  <c r="H200" i="18"/>
  <c r="H291" i="18"/>
  <c r="H294" i="18"/>
  <c r="H204" i="18"/>
  <c r="H184" i="18"/>
  <c r="H242" i="18"/>
  <c r="H176" i="18"/>
  <c r="H295" i="18"/>
  <c r="H247" i="18"/>
  <c r="H243" i="18"/>
  <c r="H205" i="18"/>
  <c r="H284" i="18"/>
  <c r="H193" i="18"/>
  <c r="H211" i="18"/>
  <c r="H214" i="18"/>
  <c r="H274" i="18"/>
  <c r="H167" i="18"/>
  <c r="H190" i="18"/>
  <c r="H248" i="18"/>
  <c r="H156" i="18"/>
  <c r="H130" i="18"/>
  <c r="H141" i="18"/>
  <c r="H275" i="18"/>
  <c r="H256" i="18"/>
  <c r="H116" i="18"/>
  <c r="H126" i="18"/>
  <c r="H292" i="18"/>
  <c r="H223" i="18"/>
  <c r="H255" i="18"/>
  <c r="H118" i="18"/>
  <c r="H281" i="18"/>
  <c r="H301" i="18"/>
  <c r="H180" i="18"/>
  <c r="H155" i="18"/>
  <c r="H282" i="18"/>
  <c r="H306" i="18"/>
  <c r="H154" i="18"/>
  <c r="H235" i="18"/>
  <c r="H153" i="18"/>
  <c r="H285" i="18"/>
  <c r="H288" i="18"/>
  <c r="H163" i="18"/>
  <c r="H240" i="18"/>
  <c r="H138" i="18"/>
  <c r="H140" i="18"/>
  <c r="H283" i="18"/>
  <c r="H234" i="18"/>
  <c r="H191" i="18"/>
  <c r="H273" i="18"/>
  <c r="H117" i="18"/>
  <c r="H159" i="18"/>
  <c r="H208" i="18"/>
  <c r="H287" i="18"/>
  <c r="H245" i="18"/>
  <c r="H219" i="18"/>
  <c r="H217" i="18"/>
  <c r="H207" i="18"/>
  <c r="H164" i="18"/>
  <c r="H145" i="18"/>
  <c r="H169" i="18"/>
  <c r="H225" i="18"/>
  <c r="H233" i="18"/>
  <c r="H123" i="18"/>
  <c r="H266" i="18"/>
  <c r="H185" i="18"/>
  <c r="H224" i="18"/>
  <c r="H174" i="18"/>
  <c r="H228" i="18"/>
  <c r="H268" i="18"/>
  <c r="H194" i="18"/>
  <c r="H209" i="18"/>
  <c r="H195" i="18"/>
  <c r="H173" i="18"/>
  <c r="H220" i="18"/>
  <c r="H134" i="18"/>
  <c r="H206" i="18"/>
  <c r="H120" i="18"/>
  <c r="H132" i="18"/>
  <c r="H269" i="18"/>
  <c r="H197" i="18"/>
  <c r="H267" i="18"/>
  <c r="H249" i="18"/>
  <c r="H162" i="18"/>
  <c r="H289" i="18"/>
  <c r="H213" i="18"/>
  <c r="H210" i="18"/>
  <c r="H171" i="18"/>
  <c r="H290" i="18"/>
  <c r="H149" i="18"/>
  <c r="H165" i="18"/>
  <c r="H139" i="18"/>
  <c r="H170" i="18"/>
  <c r="H136" i="18"/>
  <c r="H246" i="18"/>
  <c r="H189" i="18"/>
  <c r="H186" i="18"/>
  <c r="H286" i="18"/>
  <c r="H143" i="18"/>
  <c r="H188" i="18"/>
  <c r="H302" i="18"/>
  <c r="H300" i="18"/>
  <c r="H299" i="18"/>
  <c r="H298" i="18"/>
  <c r="H303" i="18"/>
  <c r="H309" i="18"/>
  <c r="H304" i="18"/>
  <c r="H318" i="18"/>
  <c r="E317" i="24"/>
  <c r="I317" i="24" s="1"/>
  <c r="H317" i="24" s="1"/>
  <c r="H314" i="18" s="1"/>
  <c r="E318" i="24"/>
  <c r="I318" i="24" s="1"/>
  <c r="H318" i="24" s="1"/>
  <c r="H315" i="18" s="1"/>
  <c r="D325" i="24"/>
  <c r="E313" i="24"/>
  <c r="I313" i="24" s="1"/>
  <c r="H313" i="24" s="1"/>
  <c r="H310" i="18" s="1"/>
  <c r="D323" i="24"/>
  <c r="E315" i="24"/>
  <c r="I315" i="24" s="1"/>
  <c r="H315" i="24" s="1"/>
  <c r="H312" i="18" s="1"/>
  <c r="D334" i="24"/>
  <c r="E316" i="24"/>
  <c r="I316" i="24" s="1"/>
  <c r="H316" i="24" s="1"/>
  <c r="H313" i="18" s="1"/>
  <c r="D330" i="24"/>
  <c r="D331" i="24"/>
  <c r="D332" i="24"/>
  <c r="D333" i="24"/>
  <c r="D329" i="24"/>
  <c r="E314" i="24"/>
  <c r="I314" i="24" s="1"/>
  <c r="H314" i="24" s="1"/>
  <c r="H311" i="18" s="1"/>
  <c r="D327" i="24"/>
  <c r="E311" i="24"/>
  <c r="I311" i="24" s="1"/>
  <c r="H311" i="24" s="1"/>
  <c r="H308" i="18" s="1"/>
  <c r="E320" i="24"/>
  <c r="I320" i="24" s="1"/>
  <c r="H320" i="24" s="1"/>
  <c r="H317" i="18" s="1"/>
  <c r="D326" i="24"/>
  <c r="D324" i="24"/>
  <c r="H221" i="18"/>
  <c r="H305" i="18"/>
  <c r="H296" i="18"/>
  <c r="H297" i="18"/>
  <c r="H307" i="18"/>
  <c r="H272" i="18" l="1"/>
  <c r="H229" i="18"/>
  <c r="H147" i="18"/>
  <c r="H142" i="18"/>
  <c r="H146" i="18"/>
  <c r="D338" i="24"/>
  <c r="E328" i="24"/>
  <c r="I328" i="24" s="1"/>
  <c r="H328" i="24" s="1"/>
  <c r="H325" i="18" s="1"/>
  <c r="D344" i="24"/>
  <c r="E333" i="24"/>
  <c r="E326" i="24"/>
  <c r="I326" i="24" s="1"/>
  <c r="H326" i="24" s="1"/>
  <c r="H323" i="18" s="1"/>
  <c r="D340" i="24"/>
  <c r="D335" i="24"/>
  <c r="E331" i="24"/>
  <c r="I331" i="24" s="1"/>
  <c r="H331" i="24" s="1"/>
  <c r="H328" i="18" s="1"/>
  <c r="D342" i="24"/>
  <c r="E325" i="24"/>
  <c r="I325" i="24" s="1"/>
  <c r="H325" i="24" s="1"/>
  <c r="H322" i="18" s="1"/>
  <c r="D345" i="24"/>
  <c r="D343" i="24"/>
  <c r="E330" i="24"/>
  <c r="I330" i="24" s="1"/>
  <c r="H330" i="24" s="1"/>
  <c r="H327" i="18" s="1"/>
  <c r="E329" i="24"/>
  <c r="I329" i="24" s="1"/>
  <c r="H329" i="24" s="1"/>
  <c r="H326" i="18" s="1"/>
  <c r="D341" i="24"/>
  <c r="D346" i="24"/>
  <c r="E332" i="24"/>
  <c r="I332" i="24" s="1"/>
  <c r="H332" i="24" s="1"/>
  <c r="H329" i="18" s="1"/>
  <c r="D336" i="24"/>
  <c r="E334" i="24"/>
  <c r="E323" i="24"/>
  <c r="I323" i="24" s="1"/>
  <c r="H323" i="24" s="1"/>
  <c r="H320" i="18" s="1"/>
  <c r="E324" i="24"/>
  <c r="I324" i="24" s="1"/>
  <c r="H324" i="24" s="1"/>
  <c r="H321" i="18" s="1"/>
  <c r="E327" i="24"/>
  <c r="I327" i="24" s="1"/>
  <c r="H327" i="24" s="1"/>
  <c r="H324" i="18" s="1"/>
  <c r="D337" i="24"/>
  <c r="D339" i="24"/>
  <c r="AT119" i="18"/>
  <c r="AT213" i="18"/>
  <c r="AU218" i="18"/>
  <c r="AU213" i="18"/>
  <c r="AU263" i="18"/>
  <c r="AU175" i="18"/>
  <c r="AU255" i="18"/>
  <c r="I333" i="24"/>
  <c r="H333" i="24" s="1"/>
  <c r="H330" i="18" s="1"/>
  <c r="AU185" i="18"/>
  <c r="AU167" i="18"/>
  <c r="AT193" i="18"/>
  <c r="AU245" i="18"/>
  <c r="AU206" i="18"/>
  <c r="AT220" i="18"/>
  <c r="AU138" i="18"/>
  <c r="AT255" i="18"/>
  <c r="AT206" i="18"/>
  <c r="AU153" i="18"/>
  <c r="AU212" i="18"/>
  <c r="AU215" i="18"/>
  <c r="AT219" i="18"/>
  <c r="AT204" i="18"/>
  <c r="AU209" i="18"/>
  <c r="AT205" i="18"/>
  <c r="AU211" i="18"/>
  <c r="AU238" i="18"/>
  <c r="AU256" i="18"/>
  <c r="AT250" i="18"/>
  <c r="AT175" i="18"/>
  <c r="AT209" i="18"/>
  <c r="AT211" i="18"/>
  <c r="AT201" i="18"/>
  <c r="AU219" i="18"/>
  <c r="AU216" i="18"/>
  <c r="AT208" i="18"/>
  <c r="AU208" i="18"/>
  <c r="AU214" i="18"/>
  <c r="AT218" i="18"/>
  <c r="AU187" i="18"/>
  <c r="AT202" i="18"/>
  <c r="AT214" i="18"/>
  <c r="AU202" i="18"/>
  <c r="AU204" i="18"/>
  <c r="AT256" i="18"/>
  <c r="AT221" i="18"/>
  <c r="AT262" i="18"/>
  <c r="AU220" i="18"/>
  <c r="AT212" i="18"/>
  <c r="AT257" i="18"/>
  <c r="AU205" i="18"/>
  <c r="AT259" i="18"/>
  <c r="AT215" i="18"/>
  <c r="AT203" i="18"/>
  <c r="AU257" i="18"/>
  <c r="AT217" i="18"/>
  <c r="AU201" i="18"/>
  <c r="AT216" i="18"/>
  <c r="AU221" i="18"/>
  <c r="AU207" i="18"/>
  <c r="AU203" i="18"/>
  <c r="AU217" i="18"/>
  <c r="AU210" i="18"/>
  <c r="AT210" i="18"/>
  <c r="AT207" i="18"/>
  <c r="AT172" i="18"/>
  <c r="AU174" i="18"/>
  <c r="AU145" i="18"/>
  <c r="AU150" i="18"/>
  <c r="AT234" i="18"/>
  <c r="AT116" i="18"/>
  <c r="AU241" i="18"/>
  <c r="AU199" i="18"/>
  <c r="AU264" i="18"/>
  <c r="AT168" i="18"/>
  <c r="AU124" i="18"/>
  <c r="AT253" i="18"/>
  <c r="AT199" i="18"/>
  <c r="AT254" i="18"/>
  <c r="AT245" i="18"/>
  <c r="AT224" i="18"/>
  <c r="AU193" i="18"/>
  <c r="AT249" i="18"/>
  <c r="AU249" i="18"/>
  <c r="AU126" i="18"/>
  <c r="AT163" i="18"/>
  <c r="AT128" i="18"/>
  <c r="AU243" i="18"/>
  <c r="AT246" i="18"/>
  <c r="AU250" i="18"/>
  <c r="AU228" i="18"/>
  <c r="AU176" i="18"/>
  <c r="AU248" i="18"/>
  <c r="AT241" i="18"/>
  <c r="AU270" i="18"/>
  <c r="AU135" i="18"/>
  <c r="AT247" i="18"/>
  <c r="AU197" i="18"/>
  <c r="AT158" i="18"/>
  <c r="AT126" i="18"/>
  <c r="AT270" i="18"/>
  <c r="AU172" i="18"/>
  <c r="AT260" i="18"/>
  <c r="AU254" i="18"/>
  <c r="AU157" i="18"/>
  <c r="AT135" i="18"/>
  <c r="AT200" i="18"/>
  <c r="AU267" i="18"/>
  <c r="AT194" i="18"/>
  <c r="AU140" i="18"/>
  <c r="AT143" i="18"/>
  <c r="AU242" i="18"/>
  <c r="AT258" i="18"/>
  <c r="AT264" i="18"/>
  <c r="AT180" i="18"/>
  <c r="AU231" i="18"/>
  <c r="AT161" i="18"/>
  <c r="AT244" i="18"/>
  <c r="AU253" i="18"/>
  <c r="AU247" i="18"/>
  <c r="AU258" i="18"/>
  <c r="AT229" i="18"/>
  <c r="AU164" i="18"/>
  <c r="AT236" i="18"/>
  <c r="AT223" i="18"/>
  <c r="AU244" i="18"/>
  <c r="AU259" i="18"/>
  <c r="AU234" i="18"/>
  <c r="AU246" i="18"/>
  <c r="AT174" i="18"/>
  <c r="AU239" i="18"/>
  <c r="AU170" i="18"/>
  <c r="AT138" i="18"/>
  <c r="AT159" i="18"/>
  <c r="AU134" i="18"/>
  <c r="AU159" i="18"/>
  <c r="AT263" i="18"/>
  <c r="AT238" i="18"/>
  <c r="AU271" i="18"/>
  <c r="AT242" i="18"/>
  <c r="AU182" i="18"/>
  <c r="AT235" i="18"/>
  <c r="AU262" i="18"/>
  <c r="AU227" i="18"/>
  <c r="AU119" i="18"/>
  <c r="AU230" i="18"/>
  <c r="AT188" i="18"/>
  <c r="AU120" i="18"/>
  <c r="AT121" i="18"/>
  <c r="AT162" i="18"/>
  <c r="AT225" i="18"/>
  <c r="AT226" i="18"/>
  <c r="AT130" i="18"/>
  <c r="AU116" i="18"/>
  <c r="AU121" i="18"/>
  <c r="AU189" i="18"/>
  <c r="AT252" i="18"/>
  <c r="AU117" i="18"/>
  <c r="AU232" i="18"/>
  <c r="AU148" i="18"/>
  <c r="AT151" i="18"/>
  <c r="AU142" i="18"/>
  <c r="AT137" i="18"/>
  <c r="AT139" i="18"/>
  <c r="AT131" i="18"/>
  <c r="AU192" i="18"/>
  <c r="AT129" i="18"/>
  <c r="AU251" i="18"/>
  <c r="AT195" i="18"/>
  <c r="AT198" i="18"/>
  <c r="AT248" i="18"/>
  <c r="AT232" i="18"/>
  <c r="AU166" i="18"/>
  <c r="AT187" i="18"/>
  <c r="AT239" i="18"/>
  <c r="AU131" i="18"/>
  <c r="AT165" i="18"/>
  <c r="AU240" i="18"/>
  <c r="AT169" i="18"/>
  <c r="AU233" i="18"/>
  <c r="AT186" i="18"/>
  <c r="AU125" i="18"/>
  <c r="AU129" i="18"/>
  <c r="AU181" i="18"/>
  <c r="AT237" i="18"/>
  <c r="AT155" i="18"/>
  <c r="AT271" i="18"/>
  <c r="AT127" i="18"/>
  <c r="AT142" i="18"/>
  <c r="AT178" i="18"/>
  <c r="AU132" i="18"/>
  <c r="AT141" i="18"/>
  <c r="AT140" i="18"/>
  <c r="AT152" i="18"/>
  <c r="AU127" i="18"/>
  <c r="AT191" i="18"/>
  <c r="AU229" i="18"/>
  <c r="AU155" i="18"/>
  <c r="AT173" i="18"/>
  <c r="AU266" i="18"/>
  <c r="AT266" i="18"/>
  <c r="AU237" i="18"/>
  <c r="AU252" i="18"/>
  <c r="AU178" i="18"/>
  <c r="AT185" i="18"/>
  <c r="AT189" i="18"/>
  <c r="AU122" i="18"/>
  <c r="AT157" i="18"/>
  <c r="AU190" i="18"/>
  <c r="AU130" i="18"/>
  <c r="AU154" i="18"/>
  <c r="AU200" i="18"/>
  <c r="AT134" i="18"/>
  <c r="AT182" i="18"/>
  <c r="AT267" i="18"/>
  <c r="AU158" i="18"/>
  <c r="AU198" i="18"/>
  <c r="AT166" i="18"/>
  <c r="AT145" i="18"/>
  <c r="AU223" i="18"/>
  <c r="AU144" i="18"/>
  <c r="AT144" i="18"/>
  <c r="AT146" i="18"/>
  <c r="AT150" i="18"/>
  <c r="AU156" i="18"/>
  <c r="AU160" i="18"/>
  <c r="AU186" i="18"/>
  <c r="AU168" i="18"/>
  <c r="AU161" i="18"/>
  <c r="AU118" i="18"/>
  <c r="AU171" i="18"/>
  <c r="AT170" i="18"/>
  <c r="AT190" i="18"/>
  <c r="AU236" i="18"/>
  <c r="AU180" i="18"/>
  <c r="AT176" i="18"/>
  <c r="AT118" i="18"/>
  <c r="AT269" i="18"/>
  <c r="AU268" i="18"/>
  <c r="AT179" i="18"/>
  <c r="AU261" i="18"/>
  <c r="AT228" i="18"/>
  <c r="AT154" i="18"/>
  <c r="AU162" i="18"/>
  <c r="AU173" i="18"/>
  <c r="AT171" i="18"/>
  <c r="AU139" i="18"/>
  <c r="AT149" i="18"/>
  <c r="AU136" i="18"/>
  <c r="AT148" i="18"/>
  <c r="AU179" i="18"/>
  <c r="AU165" i="18"/>
  <c r="AU188" i="18"/>
  <c r="AT265" i="18"/>
  <c r="AU169" i="18"/>
  <c r="AU265" i="18"/>
  <c r="AT120" i="18"/>
  <c r="AT164" i="18"/>
  <c r="AT184" i="18"/>
  <c r="AT156" i="18"/>
  <c r="AT117" i="18"/>
  <c r="AU163" i="18"/>
  <c r="AT123" i="18"/>
  <c r="AT181" i="18"/>
  <c r="AT167" i="18"/>
  <c r="AT233" i="18"/>
  <c r="AT132" i="18"/>
  <c r="AT227" i="18"/>
  <c r="AU260" i="18"/>
  <c r="AT261" i="18"/>
  <c r="AU133" i="18"/>
  <c r="AT160" i="18"/>
  <c r="AT177" i="18"/>
  <c r="AU222" i="18"/>
  <c r="AT251" i="18"/>
  <c r="AU141" i="18"/>
  <c r="AU147" i="18"/>
  <c r="AT243" i="18"/>
  <c r="AU137" i="18"/>
  <c r="AU146" i="18"/>
  <c r="AT197" i="18"/>
  <c r="AT231" i="18"/>
  <c r="AU123" i="18"/>
  <c r="AT122" i="18"/>
  <c r="AT192" i="18"/>
  <c r="AT222" i="18"/>
  <c r="AU191" i="18"/>
  <c r="AU194" i="18"/>
  <c r="AU196" i="18"/>
  <c r="AT124" i="18"/>
  <c r="AU183" i="18"/>
  <c r="AU184" i="18"/>
  <c r="AU128" i="18"/>
  <c r="AT125" i="18"/>
  <c r="AT153" i="18"/>
  <c r="AT230" i="18"/>
  <c r="AU269" i="18"/>
  <c r="AT147" i="18"/>
  <c r="AU151" i="18"/>
  <c r="AU149" i="18"/>
  <c r="AT268" i="18"/>
  <c r="AT136" i="18"/>
  <c r="AT196" i="18"/>
  <c r="AU235" i="18"/>
  <c r="AU224" i="18"/>
  <c r="AU226" i="18"/>
  <c r="AU177" i="18"/>
  <c r="AU195" i="18"/>
  <c r="AT133" i="18"/>
  <c r="AT183" i="18"/>
  <c r="AT240" i="18"/>
  <c r="AU225" i="18"/>
  <c r="AU152" i="18"/>
  <c r="AU143" i="18"/>
  <c r="I334" i="24"/>
  <c r="H334" i="24" s="1"/>
  <c r="H331" i="18" s="1"/>
  <c r="E339" i="24"/>
  <c r="E344" i="24"/>
  <c r="I344" i="24" s="1"/>
  <c r="H344" i="24" s="1"/>
  <c r="H341" i="18" s="1"/>
  <c r="D358" i="24"/>
  <c r="D347" i="24"/>
  <c r="D353" i="24"/>
  <c r="E335" i="24"/>
  <c r="E345" i="24"/>
  <c r="I345" i="24" s="1"/>
  <c r="H345" i="24" s="1"/>
  <c r="H342" i="18" s="1"/>
  <c r="D354" i="24"/>
  <c r="E338" i="24"/>
  <c r="I338" i="24" s="1"/>
  <c r="H338" i="24" s="1"/>
  <c r="H335" i="18" s="1"/>
  <c r="D350" i="24"/>
  <c r="E340" i="24"/>
  <c r="I340" i="24" s="1"/>
  <c r="H340" i="24" s="1"/>
  <c r="H337" i="18" s="1"/>
  <c r="D348" i="24"/>
  <c r="D352" i="24"/>
  <c r="E341" i="24"/>
  <c r="I341" i="24" s="1"/>
  <c r="H341" i="24" s="1"/>
  <c r="H338" i="18" s="1"/>
  <c r="E337" i="24"/>
  <c r="E336" i="24"/>
  <c r="I336" i="24" s="1"/>
  <c r="H336" i="24" s="1"/>
  <c r="H333" i="18" s="1"/>
  <c r="E342" i="24"/>
  <c r="D356" i="24"/>
  <c r="D351" i="24"/>
  <c r="E343" i="24"/>
  <c r="D357" i="24"/>
  <c r="D355" i="24"/>
  <c r="E346" i="24"/>
  <c r="I346" i="24" s="1"/>
  <c r="H346" i="24" s="1"/>
  <c r="H343" i="18" s="1"/>
  <c r="D349" i="24"/>
  <c r="I335" i="24" l="1"/>
  <c r="H335" i="24" s="1"/>
  <c r="H332" i="18" s="1"/>
  <c r="I342" i="24"/>
  <c r="H342" i="24" s="1"/>
  <c r="H339" i="18" s="1"/>
  <c r="I339" i="24"/>
  <c r="H339" i="24" s="1"/>
  <c r="H336" i="18" s="1"/>
  <c r="I343" i="24"/>
  <c r="H343" i="24" s="1"/>
  <c r="H340" i="18" s="1"/>
  <c r="I337" i="24"/>
  <c r="H337" i="24" s="1"/>
  <c r="H334" i="18" s="1"/>
  <c r="E348" i="24"/>
  <c r="I348" i="24" s="1"/>
  <c r="H348" i="24" s="1"/>
  <c r="H345" i="18" s="1"/>
  <c r="E358" i="24"/>
  <c r="I358" i="24" s="1"/>
  <c r="H358" i="24" s="1"/>
  <c r="H355" i="18" s="1"/>
  <c r="D359" i="24"/>
  <c r="E351" i="24"/>
  <c r="I351" i="24" s="1"/>
  <c r="H351" i="24" s="1"/>
  <c r="H348" i="18" s="1"/>
  <c r="D366" i="24"/>
  <c r="D364" i="24"/>
  <c r="E350" i="24"/>
  <c r="I350" i="24" s="1"/>
  <c r="H350" i="24" s="1"/>
  <c r="H347" i="18" s="1"/>
  <c r="D363" i="24"/>
  <c r="E353" i="24"/>
  <c r="I353" i="24" s="1"/>
  <c r="H353" i="24" s="1"/>
  <c r="H350" i="18" s="1"/>
  <c r="E354" i="24"/>
  <c r="I354" i="24" s="1"/>
  <c r="H354" i="24" s="1"/>
  <c r="H351" i="18" s="1"/>
  <c r="D365" i="24"/>
  <c r="D368" i="24"/>
  <c r="E357" i="24"/>
  <c r="I357" i="24" s="1"/>
  <c r="H357" i="24" s="1"/>
  <c r="H354" i="18" s="1"/>
  <c r="D362" i="24"/>
  <c r="E355" i="24"/>
  <c r="I355" i="24" s="1"/>
  <c r="H355" i="24" s="1"/>
  <c r="H352" i="18" s="1"/>
  <c r="D361" i="24"/>
  <c r="D367" i="24"/>
  <c r="E347" i="24"/>
  <c r="I347" i="24" s="1"/>
  <c r="H347" i="24" s="1"/>
  <c r="H344" i="18" s="1"/>
  <c r="E349" i="24"/>
  <c r="I349" i="24" s="1"/>
  <c r="H349" i="24" s="1"/>
  <c r="H346" i="18" s="1"/>
  <c r="D370" i="24"/>
  <c r="D360" i="24"/>
  <c r="E352" i="24"/>
  <c r="I352" i="24" s="1"/>
  <c r="H352" i="24" s="1"/>
  <c r="H349" i="18" s="1"/>
  <c r="E356" i="24"/>
  <c r="I356" i="24" s="1"/>
  <c r="H356" i="24" s="1"/>
  <c r="H353" i="18" s="1"/>
  <c r="D369" i="24"/>
  <c r="E365" i="24" l="1"/>
  <c r="I365" i="24" s="1"/>
  <c r="H365" i="24" s="1"/>
  <c r="H362" i="18" s="1"/>
  <c r="E367" i="24"/>
  <c r="I367" i="24" s="1"/>
  <c r="H367" i="24" s="1"/>
  <c r="H364" i="18" s="1"/>
  <c r="D376" i="24"/>
  <c r="E364" i="24"/>
  <c r="I364" i="24" s="1"/>
  <c r="H364" i="24" s="1"/>
  <c r="H361" i="18" s="1"/>
  <c r="D377" i="24"/>
  <c r="D379" i="24"/>
  <c r="E363" i="24"/>
  <c r="I363" i="24" s="1"/>
  <c r="H363" i="24" s="1"/>
  <c r="H360" i="18" s="1"/>
  <c r="E361" i="24"/>
  <c r="I361" i="24" s="1"/>
  <c r="H361" i="24" s="1"/>
  <c r="H358" i="18" s="1"/>
  <c r="D371" i="24"/>
  <c r="E369" i="24"/>
  <c r="I369" i="24" s="1"/>
  <c r="H369" i="24" s="1"/>
  <c r="H366" i="18" s="1"/>
  <c r="E362" i="24"/>
  <c r="I362" i="24" s="1"/>
  <c r="H362" i="24" s="1"/>
  <c r="H359" i="18" s="1"/>
  <c r="E359" i="24"/>
  <c r="I359" i="24" s="1"/>
  <c r="H359" i="24" s="1"/>
  <c r="H356" i="18" s="1"/>
  <c r="D380" i="24"/>
  <c r="D381" i="24"/>
  <c r="E366" i="24"/>
  <c r="I366" i="24" s="1"/>
  <c r="H366" i="24" s="1"/>
  <c r="H363" i="18" s="1"/>
  <c r="D372" i="24"/>
  <c r="E368" i="24"/>
  <c r="I368" i="24" s="1"/>
  <c r="H368" i="24" s="1"/>
  <c r="H365" i="18" s="1"/>
  <c r="E370" i="24"/>
  <c r="I370" i="24" s="1"/>
  <c r="H370" i="24" s="1"/>
  <c r="H367" i="18" s="1"/>
  <c r="E360" i="24"/>
  <c r="I360" i="24" s="1"/>
  <c r="H360" i="24" s="1"/>
  <c r="H357" i="18" s="1"/>
  <c r="D375" i="24"/>
  <c r="D378" i="24"/>
  <c r="D373" i="24"/>
  <c r="D382" i="24"/>
  <c r="D374" i="24"/>
  <c r="E382" i="24" l="1"/>
  <c r="I382" i="24" s="1"/>
  <c r="H382" i="24" s="1"/>
  <c r="H379" i="18" s="1"/>
  <c r="E374" i="24"/>
  <c r="I374" i="24" s="1"/>
  <c r="H374" i="24" s="1"/>
  <c r="H371" i="18" s="1"/>
  <c r="D389" i="24"/>
  <c r="E379" i="24"/>
  <c r="I379" i="24" s="1"/>
  <c r="H379" i="24" s="1"/>
  <c r="H376" i="18" s="1"/>
  <c r="E372" i="24"/>
  <c r="I372" i="24" s="1"/>
  <c r="H372" i="24" s="1"/>
  <c r="H369" i="18" s="1"/>
  <c r="E378" i="24"/>
  <c r="I378" i="24" s="1"/>
  <c r="H378" i="24" s="1"/>
  <c r="H375" i="18" s="1"/>
  <c r="D383" i="24"/>
  <c r="E380" i="24"/>
  <c r="I380" i="24" s="1"/>
  <c r="H380" i="24" s="1"/>
  <c r="H377" i="18" s="1"/>
  <c r="D386" i="24"/>
  <c r="E377" i="24"/>
  <c r="I377" i="24" s="1"/>
  <c r="H377" i="24" s="1"/>
  <c r="H374" i="18" s="1"/>
  <c r="D385" i="24"/>
  <c r="E375" i="24"/>
  <c r="I375" i="24" s="1"/>
  <c r="H375" i="24" s="1"/>
  <c r="H372" i="18" s="1"/>
  <c r="D384" i="24"/>
  <c r="E381" i="24"/>
  <c r="I381" i="24" s="1"/>
  <c r="H381" i="24" s="1"/>
  <c r="H378" i="18" s="1"/>
  <c r="E373" i="24"/>
  <c r="I373" i="24" s="1"/>
  <c r="H373" i="24" s="1"/>
  <c r="H370" i="18" s="1"/>
  <c r="D388" i="24"/>
  <c r="E371" i="24"/>
  <c r="I371" i="24" s="1"/>
  <c r="H371" i="24" s="1"/>
  <c r="H368" i="18" s="1"/>
  <c r="D387" i="24"/>
  <c r="E376" i="24"/>
  <c r="I376" i="24" s="1"/>
  <c r="H376" i="24" s="1"/>
  <c r="H373" i="18" s="1"/>
  <c r="E388" i="24" l="1"/>
  <c r="I388" i="24" s="1"/>
  <c r="H388" i="24" s="1"/>
  <c r="H385" i="18" s="1"/>
  <c r="E386" i="24"/>
  <c r="I386" i="24" s="1"/>
  <c r="H386" i="24" s="1"/>
  <c r="H383" i="18" s="1"/>
  <c r="E385" i="24"/>
  <c r="I385" i="24" s="1"/>
  <c r="H385" i="24" s="1"/>
  <c r="H382" i="18" s="1"/>
  <c r="E387" i="24"/>
  <c r="I387" i="24" s="1"/>
  <c r="H387" i="24" s="1"/>
  <c r="H384" i="18" s="1"/>
  <c r="E389" i="24"/>
  <c r="I389" i="24" s="1"/>
  <c r="H389" i="24" s="1"/>
  <c r="E384" i="24"/>
  <c r="I384" i="24" s="1"/>
  <c r="H384" i="24" s="1"/>
  <c r="H381" i="18" s="1"/>
  <c r="E383" i="24"/>
  <c r="I383" i="24" s="1"/>
  <c r="H383" i="24" s="1"/>
  <c r="H380" i="18" s="1"/>
  <c r="H393" i="18" l="1"/>
  <c r="H396" i="18"/>
  <c r="H392" i="18"/>
  <c r="H398" i="18"/>
  <c r="H388" i="18"/>
  <c r="H394" i="18"/>
  <c r="H391" i="18"/>
  <c r="H400" i="18"/>
  <c r="H389" i="18"/>
  <c r="H390" i="18"/>
  <c r="H395" i="18"/>
  <c r="H402" i="18"/>
  <c r="H399" i="18"/>
  <c r="H387" i="18"/>
  <c r="H397" i="18"/>
  <c r="H386" i="18"/>
  <c r="H403" i="18"/>
  <c r="H401" i="18"/>
  <c r="F9" i="30" l="1"/>
  <c r="F7" i="30"/>
  <c r="F6" i="30"/>
  <c r="F5" i="30"/>
  <c r="F8" i="30"/>
  <c r="O5" i="30" l="1"/>
  <c r="P5" i="30" s="1"/>
  <c r="BA396" i="18" l="1"/>
  <c r="BA400" i="18"/>
  <c r="BA401" i="18"/>
  <c r="BA395" i="18"/>
  <c r="BA399" i="18"/>
  <c r="BA392" i="18"/>
  <c r="BA402" i="18"/>
  <c r="BA394" i="18"/>
  <c r="BA398" i="18"/>
  <c r="BA393" i="18"/>
  <c r="BA397" i="18"/>
  <c r="BA403" i="18"/>
  <c r="BA391" i="18"/>
  <c r="AU370" i="18" l="1"/>
  <c r="AU368" i="18"/>
  <c r="AU369" i="18"/>
  <c r="AU371" i="18"/>
  <c r="AT370" i="18"/>
  <c r="AT368" i="18"/>
  <c r="AT369" i="18"/>
  <c r="AT372" i="18"/>
  <c r="AT371" i="18"/>
  <c r="AU372" i="18"/>
  <c r="AU375" i="18"/>
  <c r="AT377" i="18"/>
  <c r="AU379" i="18"/>
  <c r="AU376" i="18"/>
  <c r="AU377" i="18"/>
  <c r="AT378" i="18"/>
  <c r="AT373" i="18"/>
  <c r="AT374" i="18"/>
  <c r="AT376" i="18"/>
  <c r="AU374" i="18"/>
  <c r="AU378" i="18"/>
  <c r="AT379" i="18"/>
  <c r="AU373" i="18"/>
  <c r="AT375" i="18"/>
  <c r="AT336" i="18"/>
  <c r="AU333" i="18"/>
  <c r="AU334" i="18"/>
  <c r="AT339" i="18"/>
  <c r="AT335" i="18"/>
  <c r="AU336" i="18"/>
  <c r="AU339" i="18"/>
  <c r="AT340" i="18"/>
  <c r="AU332" i="18"/>
  <c r="AU337" i="18"/>
  <c r="AT341" i="18"/>
  <c r="AT337" i="18"/>
  <c r="AT342" i="18"/>
  <c r="AT334" i="18"/>
  <c r="AU340" i="18"/>
  <c r="AU338" i="18"/>
  <c r="AT332" i="18"/>
  <c r="AU335" i="18"/>
  <c r="AT333" i="18"/>
  <c r="AT338" i="18"/>
  <c r="AU341" i="18"/>
  <c r="AU342" i="18"/>
  <c r="AT343" i="18"/>
  <c r="AU343" i="18"/>
  <c r="AU399" i="18"/>
  <c r="AU402" i="18"/>
  <c r="AU394" i="18"/>
  <c r="AU398" i="18"/>
  <c r="AU401" i="18"/>
  <c r="AU400" i="18"/>
  <c r="AU393" i="18"/>
  <c r="AU392" i="18"/>
  <c r="AU395" i="18"/>
  <c r="AU397" i="18"/>
  <c r="AU396" i="18"/>
  <c r="AU403" i="18"/>
  <c r="AT403" i="18"/>
  <c r="AT395" i="18"/>
  <c r="AT399" i="18"/>
  <c r="AT401" i="18"/>
  <c r="AT402" i="18"/>
  <c r="AT400" i="18"/>
  <c r="AT396" i="18"/>
  <c r="AT393" i="18"/>
  <c r="AT397" i="18"/>
  <c r="AT394" i="18"/>
  <c r="AT392" i="18"/>
  <c r="AT398" i="18"/>
  <c r="AT274" i="18"/>
  <c r="AU278" i="18"/>
  <c r="AU274" i="18"/>
  <c r="AU277" i="18"/>
  <c r="AT273" i="18"/>
  <c r="AT280" i="18"/>
  <c r="AU281" i="18"/>
  <c r="AU272" i="18"/>
  <c r="AT282" i="18"/>
  <c r="AU280" i="18"/>
  <c r="AT272" i="18"/>
  <c r="AT277" i="18"/>
  <c r="AT278" i="18"/>
  <c r="AT279" i="18"/>
  <c r="AT276" i="18"/>
  <c r="AU282" i="18"/>
  <c r="AU275" i="18"/>
  <c r="AU276" i="18"/>
  <c r="AU279" i="18"/>
  <c r="AT281" i="18"/>
  <c r="AT275" i="18"/>
  <c r="AU273" i="18"/>
  <c r="AU283" i="18"/>
  <c r="AU285" i="18"/>
  <c r="AU290" i="18"/>
  <c r="AT287" i="18"/>
  <c r="AT284" i="18"/>
  <c r="AU286" i="18"/>
  <c r="AU292" i="18"/>
  <c r="AU294" i="18"/>
  <c r="AT293" i="18"/>
  <c r="AT289" i="18"/>
  <c r="AT283" i="18"/>
  <c r="AU284" i="18"/>
  <c r="AU291" i="18"/>
  <c r="AU288" i="18"/>
  <c r="AU289" i="18"/>
  <c r="AU287" i="18"/>
  <c r="AT294" i="18"/>
  <c r="AT288" i="18"/>
  <c r="AT292" i="18"/>
  <c r="AT285" i="18"/>
  <c r="AT291" i="18"/>
  <c r="AU293" i="18"/>
  <c r="AT286" i="18"/>
  <c r="AT290" i="18"/>
  <c r="AU295" i="18"/>
  <c r="AT300" i="18"/>
  <c r="AU304" i="18"/>
  <c r="AU303" i="18"/>
  <c r="AT304" i="18"/>
  <c r="AT301" i="18"/>
  <c r="AU296" i="18"/>
  <c r="AT298" i="18"/>
  <c r="AU302" i="18"/>
  <c r="AU301" i="18"/>
  <c r="AT305" i="18"/>
  <c r="AT295" i="18"/>
  <c r="AU299" i="18"/>
  <c r="AU306" i="18"/>
  <c r="AT302" i="18"/>
  <c r="AU300" i="18"/>
  <c r="AT306" i="18"/>
  <c r="AU298" i="18"/>
  <c r="AU297" i="18"/>
  <c r="AT296" i="18"/>
  <c r="AT303" i="18"/>
  <c r="AT297" i="18"/>
  <c r="AU305" i="18"/>
  <c r="AT299" i="18"/>
  <c r="AT307" i="18"/>
  <c r="AU307" i="18"/>
  <c r="AT356" i="18"/>
  <c r="AU356" i="18"/>
  <c r="AU360" i="18"/>
  <c r="AU366" i="18"/>
  <c r="AT360" i="18"/>
  <c r="AU358" i="18"/>
  <c r="AU359" i="18"/>
  <c r="AU361" i="18"/>
  <c r="AT363" i="18"/>
  <c r="AT364" i="18"/>
  <c r="AU363" i="18"/>
  <c r="AT365" i="18"/>
  <c r="AT359" i="18"/>
  <c r="AT362" i="18"/>
  <c r="AT361" i="18"/>
  <c r="AT366" i="18"/>
  <c r="AU365" i="18"/>
  <c r="AU364" i="18"/>
  <c r="AU357" i="18"/>
  <c r="AT357" i="18"/>
  <c r="AT358" i="18"/>
  <c r="AU362" i="18"/>
  <c r="AU367" i="18"/>
  <c r="AT367" i="18"/>
  <c r="AT347" i="18"/>
  <c r="AU348" i="18"/>
  <c r="AT354" i="18"/>
  <c r="AT351" i="18"/>
  <c r="AU344" i="18"/>
  <c r="AT350" i="18"/>
  <c r="AT346" i="18"/>
  <c r="AU352" i="18"/>
  <c r="AT344" i="18"/>
  <c r="AT345" i="18"/>
  <c r="AT352" i="18"/>
  <c r="AU351" i="18"/>
  <c r="AT348" i="18"/>
  <c r="AU347" i="18"/>
  <c r="AT353" i="18"/>
  <c r="AU346" i="18"/>
  <c r="AU345" i="18"/>
  <c r="AT349" i="18"/>
  <c r="AU349" i="18"/>
  <c r="AU350" i="18"/>
  <c r="AU353" i="18"/>
  <c r="AU354" i="18"/>
  <c r="AT355" i="18"/>
  <c r="AU355" i="18"/>
  <c r="AU330" i="18"/>
  <c r="AT327" i="18"/>
  <c r="AU320" i="18"/>
  <c r="AT330" i="18"/>
  <c r="AT320" i="18"/>
  <c r="AT323" i="18"/>
  <c r="AT326" i="18"/>
  <c r="AT321" i="18"/>
  <c r="AT322" i="18"/>
  <c r="AT324" i="18"/>
  <c r="AU325" i="18"/>
  <c r="AU327" i="18"/>
  <c r="AU329" i="18"/>
  <c r="AT329" i="18"/>
  <c r="AU328" i="18"/>
  <c r="AU322" i="18"/>
  <c r="AT328" i="18"/>
  <c r="AU323" i="18"/>
  <c r="AU321" i="18"/>
  <c r="AT325" i="18"/>
  <c r="AU324" i="18"/>
  <c r="AU326" i="18"/>
  <c r="AU331" i="18"/>
  <c r="AT331" i="18"/>
  <c r="AU313" i="18"/>
  <c r="AT318" i="18"/>
  <c r="AU309" i="18"/>
  <c r="AU318" i="18"/>
  <c r="AT308" i="18"/>
  <c r="AT310" i="18"/>
  <c r="AU311" i="18"/>
  <c r="AU308" i="18"/>
  <c r="AU317" i="18"/>
  <c r="AT317" i="18"/>
  <c r="AT309" i="18"/>
  <c r="AT314" i="18"/>
  <c r="AU312" i="18"/>
  <c r="AU314" i="18"/>
  <c r="AT312" i="18"/>
  <c r="AU315" i="18"/>
  <c r="AU310" i="18"/>
  <c r="AT313" i="18"/>
  <c r="AT316" i="18"/>
  <c r="AT315" i="18"/>
  <c r="AT311" i="18"/>
  <c r="AU316" i="18"/>
  <c r="AU319" i="18"/>
  <c r="AT319" i="18"/>
  <c r="AU391" i="18"/>
  <c r="AU382" i="18"/>
  <c r="AT385" i="18"/>
  <c r="AT382" i="18"/>
  <c r="AT384" i="18"/>
  <c r="AU386" i="18"/>
  <c r="AU388" i="18"/>
  <c r="AT390" i="18"/>
  <c r="AU389" i="18"/>
  <c r="AT386" i="18"/>
  <c r="AT387" i="18"/>
  <c r="AT388" i="18"/>
  <c r="AU390" i="18"/>
  <c r="AT389" i="18"/>
  <c r="AU384" i="18"/>
  <c r="AU387" i="18"/>
  <c r="AU380" i="18"/>
  <c r="AT391" i="18"/>
  <c r="AT383" i="18"/>
  <c r="AT380" i="18"/>
  <c r="AT381" i="18"/>
  <c r="AU381" i="18"/>
  <c r="AU383" i="18"/>
  <c r="AU385" i="18"/>
  <c r="BE398" i="18" l="1"/>
  <c r="BE399" i="18"/>
  <c r="BE400" i="18"/>
  <c r="BE397" i="18"/>
  <c r="BE395" i="18"/>
  <c r="BE396" i="18"/>
  <c r="BE392" i="18"/>
  <c r="BE402" i="18"/>
  <c r="BE401" i="18"/>
  <c r="BE393" i="18"/>
  <c r="BE394" i="18"/>
  <c r="BE403" i="18"/>
  <c r="BC394" i="18"/>
  <c r="BC392" i="18"/>
  <c r="BC398" i="18"/>
  <c r="BC400" i="18"/>
  <c r="BC399" i="18"/>
  <c r="BC396" i="18"/>
  <c r="BC393" i="18"/>
  <c r="BC401" i="18"/>
  <c r="BC397" i="18"/>
  <c r="BC402" i="18"/>
  <c r="BC395" i="18"/>
  <c r="BC403" i="18"/>
  <c r="BE391" i="18"/>
  <c r="BC391" i="18"/>
  <c r="AY391" i="18" l="1"/>
  <c r="AY399" i="18"/>
  <c r="AY396" i="18"/>
  <c r="AY398" i="18"/>
  <c r="AY400" i="18"/>
  <c r="AY402" i="18"/>
  <c r="AY397" i="18"/>
  <c r="AY401" i="18"/>
  <c r="AY392" i="18"/>
  <c r="AY393" i="18"/>
  <c r="AY395" i="18"/>
  <c r="AY394" i="18"/>
  <c r="AY403" i="18"/>
  <c r="T18" i="25" l="1"/>
  <c r="K18" i="25"/>
  <c r="L19" i="25" l="1"/>
  <c r="L15" i="27" s="1"/>
  <c r="M14" i="24"/>
  <c r="O14" i="24" s="1"/>
  <c r="E106" i="24" s="1"/>
  <c r="G16" i="25"/>
  <c r="V18" i="25"/>
  <c r="K17" i="25"/>
  <c r="M13" i="24" s="1"/>
  <c r="U19" i="25"/>
  <c r="D118" i="24" l="1"/>
  <c r="I118" i="24" s="1"/>
  <c r="H118" i="24" s="1"/>
  <c r="H115" i="18" s="1"/>
  <c r="AT115" i="18" s="1"/>
  <c r="D107" i="24"/>
  <c r="I107" i="24" s="1"/>
  <c r="H107" i="24" s="1"/>
  <c r="H104" i="18" s="1"/>
  <c r="D112" i="24"/>
  <c r="I112" i="24" s="1"/>
  <c r="H112" i="24" s="1"/>
  <c r="H109" i="18" s="1"/>
  <c r="E98" i="24"/>
  <c r="D108" i="24"/>
  <c r="I108" i="24" s="1"/>
  <c r="H108" i="24" s="1"/>
  <c r="H105" i="18" s="1"/>
  <c r="D109" i="24"/>
  <c r="I109" i="24" s="1"/>
  <c r="H109" i="24" s="1"/>
  <c r="H106" i="18" s="1"/>
  <c r="E100" i="24"/>
  <c r="D113" i="24"/>
  <c r="I113" i="24" s="1"/>
  <c r="H113" i="24" s="1"/>
  <c r="H110" i="18" s="1"/>
  <c r="E101" i="24"/>
  <c r="D110" i="24"/>
  <c r="I110" i="24" s="1"/>
  <c r="H110" i="24" s="1"/>
  <c r="H107" i="18" s="1"/>
  <c r="D114" i="24"/>
  <c r="I114" i="24" s="1"/>
  <c r="H114" i="24" s="1"/>
  <c r="H111" i="18" s="1"/>
  <c r="E105" i="24"/>
  <c r="D117" i="24"/>
  <c r="I117" i="24" s="1"/>
  <c r="H117" i="24" s="1"/>
  <c r="H114" i="18" s="1"/>
  <c r="E99" i="24"/>
  <c r="E103" i="24"/>
  <c r="D115" i="24"/>
  <c r="I115" i="24" s="1"/>
  <c r="H115" i="24" s="1"/>
  <c r="H112" i="18" s="1"/>
  <c r="E95" i="24"/>
  <c r="E96" i="24"/>
  <c r="D111" i="24"/>
  <c r="I111" i="24" s="1"/>
  <c r="H111" i="24" s="1"/>
  <c r="H108" i="18" s="1"/>
  <c r="E104" i="24"/>
  <c r="E97" i="24"/>
  <c r="D116" i="24"/>
  <c r="I116" i="24" s="1"/>
  <c r="H116" i="24" s="1"/>
  <c r="H113" i="18" s="1"/>
  <c r="E102" i="24"/>
  <c r="L18" i="25"/>
  <c r="L14" i="27" s="1"/>
  <c r="W19" i="25"/>
  <c r="L15" i="26" s="1"/>
  <c r="K16" i="25"/>
  <c r="G15" i="25"/>
  <c r="L17" i="25" l="1"/>
  <c r="L13" i="27" s="1"/>
  <c r="M12" i="24"/>
  <c r="AU113" i="18"/>
  <c r="AU114" i="18"/>
  <c r="AT114" i="18"/>
  <c r="AU115" i="18"/>
  <c r="AT111" i="18"/>
  <c r="AT107" i="18"/>
  <c r="AU106" i="18"/>
  <c r="AT105" i="18"/>
  <c r="AU104" i="18"/>
  <c r="AT113" i="18"/>
  <c r="AU112" i="18"/>
  <c r="AU111" i="18"/>
  <c r="AT108" i="18"/>
  <c r="AT106" i="18"/>
  <c r="AT104" i="18"/>
  <c r="AU108" i="18"/>
  <c r="AT112" i="18"/>
  <c r="AU110" i="18"/>
  <c r="AU105" i="18"/>
  <c r="AT110" i="18"/>
  <c r="AT109" i="18"/>
  <c r="AU109" i="18"/>
  <c r="AU107" i="18"/>
  <c r="X19" i="25"/>
  <c r="L15" i="29" s="1"/>
  <c r="K15" i="25"/>
  <c r="M11" i="24" s="1"/>
  <c r="G14" i="25"/>
  <c r="K14" i="25" l="1"/>
  <c r="M10" i="24" s="1"/>
  <c r="G13" i="25"/>
  <c r="L16" i="25"/>
  <c r="L12" i="27" s="1"/>
  <c r="K13" i="25" l="1"/>
  <c r="G12" i="25"/>
  <c r="L15" i="25"/>
  <c r="L11" i="27" s="1"/>
  <c r="L14" i="25" l="1"/>
  <c r="L10" i="27" s="1"/>
  <c r="M9" i="24"/>
  <c r="G11" i="25"/>
  <c r="K12" i="25"/>
  <c r="L13" i="25" l="1"/>
  <c r="L9" i="27" s="1"/>
  <c r="M8" i="24"/>
  <c r="K11" i="25"/>
  <c r="G10" i="25"/>
  <c r="M7" i="24" l="1"/>
  <c r="L39" i="25"/>
  <c r="L12" i="25"/>
  <c r="L8" i="27" l="1"/>
  <c r="L7" i="27" s="1"/>
  <c r="L6" i="27" l="1"/>
  <c r="L5" i="27" l="1"/>
  <c r="M6" i="27"/>
  <c r="D15" i="27" l="1"/>
  <c r="D14" i="27"/>
  <c r="D20" i="27"/>
  <c r="D17" i="27"/>
  <c r="D16" i="27"/>
  <c r="D19" i="27"/>
  <c r="D18" i="27"/>
  <c r="E8" i="27"/>
  <c r="H8" i="27" s="1"/>
  <c r="D11" i="27"/>
  <c r="D21" i="27"/>
  <c r="E6" i="27"/>
  <c r="H6" i="27" s="1"/>
  <c r="E5" i="27"/>
  <c r="H5" i="27" s="1"/>
  <c r="D22" i="27"/>
  <c r="D12" i="27"/>
  <c r="E9" i="27"/>
  <c r="H9" i="27" s="1"/>
  <c r="E7" i="27"/>
  <c r="H7" i="27" s="1"/>
  <c r="D13" i="27"/>
  <c r="E10" i="27"/>
  <c r="H10" i="27" s="1"/>
  <c r="M7" i="27"/>
  <c r="E13" i="27" l="1"/>
  <c r="H13" i="27" s="1"/>
  <c r="D28" i="27"/>
  <c r="E19" i="27"/>
  <c r="H19" i="27" s="1"/>
  <c r="D31" i="27"/>
  <c r="E14" i="27"/>
  <c r="H14" i="27" s="1"/>
  <c r="D30" i="27"/>
  <c r="E21" i="27"/>
  <c r="H21" i="27" s="1"/>
  <c r="E15" i="27"/>
  <c r="H15" i="27" s="1"/>
  <c r="E16" i="27"/>
  <c r="H16" i="27" s="1"/>
  <c r="D32" i="27"/>
  <c r="D23" i="27"/>
  <c r="E18" i="27"/>
  <c r="H18" i="27" s="1"/>
  <c r="D34" i="27"/>
  <c r="D25" i="27"/>
  <c r="E20" i="27"/>
  <c r="H20" i="27" s="1"/>
  <c r="E12" i="27"/>
  <c r="H12" i="27" s="1"/>
  <c r="D27" i="27"/>
  <c r="E22" i="27"/>
  <c r="H22" i="27" s="1"/>
  <c r="E11" i="27"/>
  <c r="H11" i="27" s="1"/>
  <c r="D29" i="27"/>
  <c r="D24" i="27"/>
  <c r="D26" i="27"/>
  <c r="E17" i="27"/>
  <c r="H17" i="27" s="1"/>
  <c r="D33" i="27"/>
  <c r="M8" i="27"/>
  <c r="D39" i="27" l="1"/>
  <c r="D38" i="27"/>
  <c r="E33" i="27"/>
  <c r="H33" i="27" s="1"/>
  <c r="D36" i="27"/>
  <c r="E26" i="27"/>
  <c r="H26" i="27" s="1"/>
  <c r="D37" i="27"/>
  <c r="D44" i="27"/>
  <c r="E31" i="27"/>
  <c r="H31" i="27" s="1"/>
  <c r="E34" i="27"/>
  <c r="H34" i="27" s="1"/>
  <c r="D40" i="27"/>
  <c r="D46" i="27"/>
  <c r="E30" i="27"/>
  <c r="H30" i="27" s="1"/>
  <c r="E23" i="27"/>
  <c r="H23" i="27" s="1"/>
  <c r="E32" i="27"/>
  <c r="H32" i="27" s="1"/>
  <c r="D43" i="27"/>
  <c r="D45" i="27"/>
  <c r="E28" i="27"/>
  <c r="H28" i="27" s="1"/>
  <c r="M9" i="27"/>
  <c r="D42" i="27"/>
  <c r="E25" i="27"/>
  <c r="H25" i="27" s="1"/>
  <c r="E27" i="27"/>
  <c r="H27" i="27" s="1"/>
  <c r="D35" i="27"/>
  <c r="D41" i="27"/>
  <c r="E29" i="27"/>
  <c r="H29" i="27" s="1"/>
  <c r="E24" i="27"/>
  <c r="H24" i="27" s="1"/>
  <c r="D58" i="27" l="1"/>
  <c r="E46" i="27"/>
  <c r="H46" i="27" s="1"/>
  <c r="D55" i="27"/>
  <c r="E39" i="27"/>
  <c r="H39" i="27" s="1"/>
  <c r="E40" i="27"/>
  <c r="H40" i="27" s="1"/>
  <c r="D54" i="27"/>
  <c r="E45" i="27"/>
  <c r="H45" i="27" s="1"/>
  <c r="E36" i="27"/>
  <c r="H36" i="27" s="1"/>
  <c r="E41" i="27"/>
  <c r="H41" i="27" s="1"/>
  <c r="D50" i="27"/>
  <c r="D48" i="27"/>
  <c r="D56" i="27"/>
  <c r="D52" i="27"/>
  <c r="E43" i="27"/>
  <c r="H43" i="27" s="1"/>
  <c r="D47" i="27"/>
  <c r="M10" i="27"/>
  <c r="E38" i="27"/>
  <c r="H38" i="27" s="1"/>
  <c r="E37" i="27"/>
  <c r="H37" i="27" s="1"/>
  <c r="D57" i="27"/>
  <c r="E35" i="27"/>
  <c r="H35" i="27" s="1"/>
  <c r="E42" i="27"/>
  <c r="H42" i="27" s="1"/>
  <c r="E44" i="27"/>
  <c r="H44" i="27" s="1"/>
  <c r="D51" i="27"/>
  <c r="D49" i="27"/>
  <c r="D53" i="27"/>
  <c r="E58" i="27" l="1"/>
  <c r="H58" i="27" s="1"/>
  <c r="D65" i="27"/>
  <c r="D59" i="27"/>
  <c r="D66" i="27"/>
  <c r="D63" i="27"/>
  <c r="E49" i="27"/>
  <c r="H49" i="27" s="1"/>
  <c r="E53" i="27"/>
  <c r="H53" i="27" s="1"/>
  <c r="D61" i="27"/>
  <c r="D69" i="27"/>
  <c r="D67" i="27"/>
  <c r="E52" i="27"/>
  <c r="H52" i="27" s="1"/>
  <c r="E50" i="27"/>
  <c r="H50" i="27" s="1"/>
  <c r="M11" i="27"/>
  <c r="E55" i="27"/>
  <c r="H55" i="27" s="1"/>
  <c r="E47" i="27"/>
  <c r="H47" i="27" s="1"/>
  <c r="E54" i="27"/>
  <c r="H54" i="27" s="1"/>
  <c r="D60" i="27"/>
  <c r="D62" i="27"/>
  <c r="D64" i="27"/>
  <c r="D70" i="27"/>
  <c r="E56" i="27"/>
  <c r="H56" i="27" s="1"/>
  <c r="E48" i="27"/>
  <c r="H48" i="27" s="1"/>
  <c r="D68" i="27"/>
  <c r="E57" i="27"/>
  <c r="H57" i="27" s="1"/>
  <c r="E51" i="27"/>
  <c r="H51" i="27" s="1"/>
  <c r="E66" i="27" l="1"/>
  <c r="H66" i="27" s="1"/>
  <c r="E62" i="27"/>
  <c r="H62" i="27" s="1"/>
  <c r="D81" i="27"/>
  <c r="E64" i="27"/>
  <c r="H64" i="27" s="1"/>
  <c r="D78" i="27"/>
  <c r="D72" i="27"/>
  <c r="E63" i="27"/>
  <c r="H63" i="27" s="1"/>
  <c r="E70" i="27"/>
  <c r="H70" i="27" s="1"/>
  <c r="D71" i="27"/>
  <c r="D73" i="27"/>
  <c r="D79" i="27"/>
  <c r="E68" i="27"/>
  <c r="H68" i="27" s="1"/>
  <c r="M12" i="27"/>
  <c r="E59" i="27"/>
  <c r="H59" i="27" s="1"/>
  <c r="D75" i="27"/>
  <c r="E60" i="27"/>
  <c r="H60" i="27" s="1"/>
  <c r="E69" i="27"/>
  <c r="H69" i="27" s="1"/>
  <c r="E61" i="27"/>
  <c r="H61" i="27" s="1"/>
  <c r="E67" i="27"/>
  <c r="H67" i="27" s="1"/>
  <c r="D80" i="27"/>
  <c r="E65" i="27"/>
  <c r="H65" i="27" s="1"/>
  <c r="D76" i="27"/>
  <c r="D82" i="27"/>
  <c r="D77" i="27"/>
  <c r="D74" i="27"/>
  <c r="E79" i="27" l="1"/>
  <c r="H79" i="27" s="1"/>
  <c r="D87" i="27"/>
  <c r="D93" i="27"/>
  <c r="D89" i="27"/>
  <c r="D91" i="27"/>
  <c r="E72" i="27"/>
  <c r="H72" i="27" s="1"/>
  <c r="E74" i="27"/>
  <c r="H74" i="27" s="1"/>
  <c r="E77" i="27"/>
  <c r="H77" i="27" s="1"/>
  <c r="D92" i="27"/>
  <c r="M13" i="27"/>
  <c r="E73" i="27"/>
  <c r="H73" i="27" s="1"/>
  <c r="E81" i="27"/>
  <c r="H81" i="27" s="1"/>
  <c r="D86" i="27"/>
  <c r="D88" i="27"/>
  <c r="E78" i="27"/>
  <c r="H78" i="27" s="1"/>
  <c r="E80" i="27"/>
  <c r="H80" i="27" s="1"/>
  <c r="D84" i="27"/>
  <c r="E76" i="27"/>
  <c r="H76" i="27" s="1"/>
  <c r="E82" i="27"/>
  <c r="H82" i="27" s="1"/>
  <c r="D94" i="27"/>
  <c r="E75" i="27"/>
  <c r="H75" i="27" s="1"/>
  <c r="D85" i="27"/>
  <c r="D83" i="27"/>
  <c r="D90" i="27"/>
  <c r="E71" i="27"/>
  <c r="H71" i="27" s="1"/>
  <c r="E83" i="27" l="1"/>
  <c r="H83" i="27" s="1"/>
  <c r="E94" i="27"/>
  <c r="H94" i="27" s="1"/>
  <c r="E92" i="27"/>
  <c r="H92" i="27" s="1"/>
  <c r="D102" i="27"/>
  <c r="M14" i="27"/>
  <c r="E86" i="27"/>
  <c r="H86" i="27" s="1"/>
  <c r="E87" i="27"/>
  <c r="H87" i="27" s="1"/>
  <c r="D106" i="27"/>
  <c r="D97" i="27"/>
  <c r="D98" i="27"/>
  <c r="E89" i="27"/>
  <c r="H89" i="27" s="1"/>
  <c r="D103" i="27"/>
  <c r="E93" i="27"/>
  <c r="H93" i="27" s="1"/>
  <c r="E90" i="27"/>
  <c r="H90" i="27" s="1"/>
  <c r="D95" i="27"/>
  <c r="D99" i="27"/>
  <c r="D101" i="27"/>
  <c r="E85" i="27"/>
  <c r="H85" i="27" s="1"/>
  <c r="E91" i="27"/>
  <c r="H91" i="27" s="1"/>
  <c r="E84" i="27"/>
  <c r="H84" i="27" s="1"/>
  <c r="D96" i="27"/>
  <c r="D100" i="27"/>
  <c r="E88" i="27"/>
  <c r="H88" i="27" s="1"/>
  <c r="D104" i="27"/>
  <c r="D105" i="27"/>
  <c r="E106" i="27" l="1"/>
  <c r="H106" i="27" s="1"/>
  <c r="D115" i="27"/>
  <c r="D111" i="27"/>
  <c r="D112" i="27"/>
  <c r="E97" i="27"/>
  <c r="H97" i="27" s="1"/>
  <c r="E98" i="27"/>
  <c r="H98" i="27" s="1"/>
  <c r="D113" i="27"/>
  <c r="D114" i="27"/>
  <c r="E101" i="27"/>
  <c r="H101" i="27" s="1"/>
  <c r="E99" i="27"/>
  <c r="H99" i="27" s="1"/>
  <c r="D118" i="27"/>
  <c r="M15" i="27"/>
  <c r="E104" i="27"/>
  <c r="H104" i="27" s="1"/>
  <c r="D107" i="27"/>
  <c r="E102" i="27"/>
  <c r="E103" i="27"/>
  <c r="H103" i="27" s="1"/>
  <c r="E100" i="27"/>
  <c r="H100" i="27" s="1"/>
  <c r="D116" i="27"/>
  <c r="D117" i="27"/>
  <c r="E95" i="27"/>
  <c r="H95" i="27" s="1"/>
  <c r="D108" i="27"/>
  <c r="E105" i="27"/>
  <c r="H105" i="27" s="1"/>
  <c r="E96" i="27"/>
  <c r="H96" i="27" s="1"/>
  <c r="D109" i="27"/>
  <c r="D110" i="27"/>
  <c r="H102" i="27"/>
  <c r="E109" i="27" l="1"/>
  <c r="H109" i="27" s="1"/>
  <c r="D119" i="27"/>
  <c r="D123" i="27"/>
  <c r="E111" i="27"/>
  <c r="H111" i="27" s="1"/>
  <c r="D128" i="27"/>
  <c r="E108" i="27"/>
  <c r="H108" i="27" s="1"/>
  <c r="E114" i="27"/>
  <c r="H114" i="27" s="1"/>
  <c r="D121" i="27"/>
  <c r="M16" i="27"/>
  <c r="E116" i="27"/>
  <c r="H116" i="27" s="1"/>
  <c r="D130" i="27"/>
  <c r="E115" i="27"/>
  <c r="H115" i="27" s="1"/>
  <c r="D122" i="27"/>
  <c r="E107" i="27"/>
  <c r="H107" i="27" s="1"/>
  <c r="E118" i="27"/>
  <c r="H118" i="27" s="1"/>
  <c r="E110" i="27"/>
  <c r="H110" i="27" s="1"/>
  <c r="D127" i="27"/>
  <c r="D124" i="27"/>
  <c r="D120" i="27"/>
  <c r="D126" i="27"/>
  <c r="E113" i="27"/>
  <c r="H113" i="27" s="1"/>
  <c r="D129" i="27"/>
  <c r="D125" i="27"/>
  <c r="E117" i="27"/>
  <c r="H117" i="27" s="1"/>
  <c r="E112" i="27"/>
  <c r="H112" i="27" s="1"/>
  <c r="E122" i="27" l="1"/>
  <c r="H122" i="27" s="1"/>
  <c r="D142" i="27"/>
  <c r="D137" i="27"/>
  <c r="E126" i="27"/>
  <c r="H126" i="27" s="1"/>
  <c r="D136" i="27"/>
  <c r="E119" i="27"/>
  <c r="H119" i="27" s="1"/>
  <c r="D133" i="27"/>
  <c r="E129" i="27"/>
  <c r="H129" i="27" s="1"/>
  <c r="M17" i="27"/>
  <c r="D131" i="27"/>
  <c r="D138" i="27"/>
  <c r="E125" i="27"/>
  <c r="H125" i="27" s="1"/>
  <c r="E127" i="27"/>
  <c r="H127" i="27" s="1"/>
  <c r="D134" i="27"/>
  <c r="D141" i="27"/>
  <c r="E124" i="27"/>
  <c r="H124" i="27" s="1"/>
  <c r="E120" i="27"/>
  <c r="H120" i="27" s="1"/>
  <c r="D140" i="27"/>
  <c r="E128" i="27"/>
  <c r="H128" i="27" s="1"/>
  <c r="E121" i="27"/>
  <c r="H121" i="27" s="1"/>
  <c r="D139" i="27"/>
  <c r="D132" i="27"/>
  <c r="D135" i="27"/>
  <c r="E123" i="27"/>
  <c r="H123" i="27" s="1"/>
  <c r="E130" i="27"/>
  <c r="H130" i="27" s="1"/>
  <c r="E131" i="27" l="1"/>
  <c r="H131" i="27" s="1"/>
  <c r="D148" i="27"/>
  <c r="D143" i="27"/>
  <c r="E138" i="27"/>
  <c r="H138" i="27" s="1"/>
  <c r="D145" i="27"/>
  <c r="M18" i="27"/>
  <c r="D146" i="27"/>
  <c r="E134" i="27"/>
  <c r="H134" i="27" s="1"/>
  <c r="E142" i="27"/>
  <c r="H142" i="27" s="1"/>
  <c r="D153" i="27"/>
  <c r="D151" i="27"/>
  <c r="D147" i="27"/>
  <c r="E136" i="27"/>
  <c r="H136" i="27" s="1"/>
  <c r="E141" i="27"/>
  <c r="H141" i="27" s="1"/>
  <c r="D144" i="27"/>
  <c r="E132" i="27"/>
  <c r="H132" i="27" s="1"/>
  <c r="E140" i="27"/>
  <c r="H140" i="27" s="1"/>
  <c r="D152" i="27"/>
  <c r="E133" i="27"/>
  <c r="H133" i="27" s="1"/>
  <c r="E139" i="27"/>
  <c r="H139" i="27" s="1"/>
  <c r="D149" i="27"/>
  <c r="D154" i="27"/>
  <c r="D150" i="27"/>
  <c r="E135" i="27"/>
  <c r="H135" i="27" s="1"/>
  <c r="E137" i="27"/>
  <c r="H137" i="27" s="1"/>
  <c r="E144" i="27" l="1"/>
  <c r="H144" i="27" s="1"/>
  <c r="D156" i="27"/>
  <c r="D155" i="27"/>
  <c r="E143" i="27"/>
  <c r="H143" i="27" s="1"/>
  <c r="E149" i="27"/>
  <c r="H149" i="27" s="1"/>
  <c r="M19" i="27"/>
  <c r="E150" i="27"/>
  <c r="H150" i="27" s="1"/>
  <c r="E151" i="27"/>
  <c r="H151" i="27" s="1"/>
  <c r="D164" i="27"/>
  <c r="D165" i="27"/>
  <c r="E148" i="27"/>
  <c r="H148" i="27" s="1"/>
  <c r="D163" i="27"/>
  <c r="D166" i="27"/>
  <c r="E152" i="27"/>
  <c r="H152" i="27" s="1"/>
  <c r="E154" i="27"/>
  <c r="H154" i="27" s="1"/>
  <c r="E147" i="27"/>
  <c r="H147" i="27" s="1"/>
  <c r="E146" i="27"/>
  <c r="H146" i="27" s="1"/>
  <c r="D157" i="27"/>
  <c r="E153" i="27"/>
  <c r="H153" i="27" s="1"/>
  <c r="D159" i="27"/>
  <c r="D160" i="27"/>
  <c r="E145" i="27"/>
  <c r="H145" i="27" s="1"/>
  <c r="D158" i="27"/>
  <c r="D162" i="27"/>
  <c r="D161" i="27"/>
  <c r="E156" i="27" l="1"/>
  <c r="H156" i="27" s="1"/>
  <c r="D167" i="27"/>
  <c r="E159" i="27"/>
  <c r="H159" i="27" s="1"/>
  <c r="D170" i="27"/>
  <c r="D173" i="27"/>
  <c r="D176" i="27"/>
  <c r="E162" i="27"/>
  <c r="H162" i="27" s="1"/>
  <c r="E155" i="27"/>
  <c r="H155" i="27" s="1"/>
  <c r="D169" i="27"/>
  <c r="M20" i="27"/>
  <c r="E158" i="27"/>
  <c r="H158" i="27" s="1"/>
  <c r="D168" i="27"/>
  <c r="E165" i="27"/>
  <c r="H165" i="27" s="1"/>
  <c r="E160" i="27"/>
  <c r="H160" i="27" s="1"/>
  <c r="D177" i="27"/>
  <c r="E161" i="27"/>
  <c r="H161" i="27" s="1"/>
  <c r="E166" i="27"/>
  <c r="H166" i="27" s="1"/>
  <c r="D171" i="27"/>
  <c r="D174" i="27"/>
  <c r="D172" i="27"/>
  <c r="E164" i="27"/>
  <c r="H164" i="27" s="1"/>
  <c r="D175" i="27"/>
  <c r="D178" i="27"/>
  <c r="E163" i="27"/>
  <c r="H163" i="27" s="1"/>
  <c r="E157" i="27"/>
  <c r="H157" i="27" s="1"/>
  <c r="E170" i="27" l="1"/>
  <c r="H170" i="27" s="1"/>
  <c r="D183" i="27"/>
  <c r="D179" i="27"/>
  <c r="E168" i="27"/>
  <c r="H168" i="27" s="1"/>
  <c r="E177" i="27"/>
  <c r="H177" i="27" s="1"/>
  <c r="D186" i="27"/>
  <c r="E169" i="27"/>
  <c r="H169" i="27" s="1"/>
  <c r="E167" i="27"/>
  <c r="H167" i="27" s="1"/>
  <c r="D185" i="27"/>
  <c r="M21" i="27"/>
  <c r="E171" i="27"/>
  <c r="H171" i="27" s="1"/>
  <c r="D180" i="27"/>
  <c r="D190" i="27"/>
  <c r="D181" i="27"/>
  <c r="E176" i="27"/>
  <c r="H176" i="27" s="1"/>
  <c r="E174" i="27"/>
  <c r="H174" i="27" s="1"/>
  <c r="D188" i="27"/>
  <c r="E175" i="27"/>
  <c r="H175" i="27" s="1"/>
  <c r="D182" i="27"/>
  <c r="D187" i="27"/>
  <c r="E172" i="27"/>
  <c r="H172" i="27" s="1"/>
  <c r="E178" i="27"/>
  <c r="H178" i="27" s="1"/>
  <c r="D184" i="27"/>
  <c r="D189" i="27"/>
  <c r="E173" i="27"/>
  <c r="H173" i="27" s="1"/>
  <c r="E187" i="27" l="1"/>
  <c r="H187" i="27" s="1"/>
  <c r="E179" i="27"/>
  <c r="H179" i="27" s="1"/>
  <c r="E189" i="27"/>
  <c r="H189" i="27" s="1"/>
  <c r="D195" i="27"/>
  <c r="D192" i="27"/>
  <c r="E188" i="27"/>
  <c r="H188" i="27" s="1"/>
  <c r="E183" i="27"/>
  <c r="H183" i="27" s="1"/>
  <c r="D191" i="27"/>
  <c r="D196" i="27"/>
  <c r="E180" i="27"/>
  <c r="H180" i="27" s="1"/>
  <c r="E181" i="27"/>
  <c r="H181" i="27" s="1"/>
  <c r="D201" i="27"/>
  <c r="D197" i="27"/>
  <c r="E182" i="27"/>
  <c r="H182" i="27" s="1"/>
  <c r="E184" i="27"/>
  <c r="H184" i="27" s="1"/>
  <c r="E190" i="27"/>
  <c r="H190" i="27" s="1"/>
  <c r="D200" i="27"/>
  <c r="M22" i="27"/>
  <c r="E185" i="27"/>
  <c r="H185" i="27" s="1"/>
  <c r="D199" i="27"/>
  <c r="D202" i="27"/>
  <c r="D194" i="27"/>
  <c r="E186" i="27"/>
  <c r="H186" i="27" s="1"/>
  <c r="D198" i="27"/>
  <c r="D193" i="27"/>
  <c r="E193" i="27" l="1"/>
  <c r="H193" i="27" s="1"/>
  <c r="E192" i="27"/>
  <c r="H192" i="27" s="1"/>
  <c r="D205" i="27"/>
  <c r="M23" i="27"/>
  <c r="E201" i="27"/>
  <c r="H201" i="27" s="1"/>
  <c r="D212" i="27"/>
  <c r="E200" i="27"/>
  <c r="H200" i="27" s="1"/>
  <c r="E191" i="27"/>
  <c r="H191" i="27" s="1"/>
  <c r="E199" i="27"/>
  <c r="H199" i="27" s="1"/>
  <c r="D209" i="27"/>
  <c r="D203" i="27"/>
  <c r="E202" i="27"/>
  <c r="H202" i="27" s="1"/>
  <c r="E196" i="27"/>
  <c r="H196" i="27" s="1"/>
  <c r="E197" i="27"/>
  <c r="H197" i="27" s="1"/>
  <c r="D204" i="27"/>
  <c r="E195" i="27"/>
  <c r="H195" i="27" s="1"/>
  <c r="D213" i="27"/>
  <c r="D208" i="27"/>
  <c r="D210" i="27"/>
  <c r="D214" i="27"/>
  <c r="E198" i="27"/>
  <c r="H198" i="27" s="1"/>
  <c r="D211" i="27"/>
  <c r="D207" i="27"/>
  <c r="E194" i="27"/>
  <c r="H194" i="27" s="1"/>
  <c r="D206" i="27"/>
  <c r="E213" i="27" l="1"/>
  <c r="H213" i="27" s="1"/>
  <c r="D225" i="27"/>
  <c r="D221" i="27"/>
  <c r="E206" i="27"/>
  <c r="H206" i="27" s="1"/>
  <c r="D217" i="27"/>
  <c r="E209" i="27"/>
  <c r="H209" i="27" s="1"/>
  <c r="E203" i="27"/>
  <c r="H203" i="27" s="1"/>
  <c r="D226" i="27"/>
  <c r="M24" i="27"/>
  <c r="D219" i="27"/>
  <c r="E212" i="27"/>
  <c r="H212" i="27" s="1"/>
  <c r="D220" i="27"/>
  <c r="E210" i="27"/>
  <c r="H210" i="27" s="1"/>
  <c r="E214" i="27"/>
  <c r="H214" i="27" s="1"/>
  <c r="D223" i="27"/>
  <c r="E204" i="27"/>
  <c r="H204" i="27" s="1"/>
  <c r="E208" i="27"/>
  <c r="H208" i="27" s="1"/>
  <c r="D216" i="27"/>
  <c r="E211" i="27"/>
  <c r="H211" i="27" s="1"/>
  <c r="E205" i="27"/>
  <c r="H205" i="27" s="1"/>
  <c r="E207" i="27"/>
  <c r="H207" i="27" s="1"/>
  <c r="D218" i="27"/>
  <c r="D222" i="27"/>
  <c r="D215" i="27"/>
  <c r="D224" i="27"/>
  <c r="E216" i="27" l="1"/>
  <c r="H216" i="27" s="1"/>
  <c r="E218" i="27"/>
  <c r="H218" i="27" s="1"/>
  <c r="D228" i="27"/>
  <c r="M25" i="27"/>
  <c r="D231" i="27"/>
  <c r="D237" i="27"/>
  <c r="D233" i="27"/>
  <c r="E221" i="27"/>
  <c r="H221" i="27" s="1"/>
  <c r="E219" i="27"/>
  <c r="H219" i="27" s="1"/>
  <c r="E217" i="27"/>
  <c r="H217" i="27" s="1"/>
  <c r="E222" i="27"/>
  <c r="H222" i="27" s="1"/>
  <c r="D230" i="27"/>
  <c r="D227" i="27"/>
  <c r="E226" i="27"/>
  <c r="H226" i="27" s="1"/>
  <c r="E224" i="27"/>
  <c r="H224" i="27" s="1"/>
  <c r="D235" i="27"/>
  <c r="E215" i="27"/>
  <c r="H215" i="27" s="1"/>
  <c r="D232" i="27"/>
  <c r="D236" i="27"/>
  <c r="E223" i="27"/>
  <c r="H223" i="27" s="1"/>
  <c r="D234" i="27"/>
  <c r="E220" i="27"/>
  <c r="H220" i="27" s="1"/>
  <c r="E225" i="27"/>
  <c r="H225" i="27" s="1"/>
  <c r="D229" i="27"/>
  <c r="D238" i="27"/>
  <c r="E237" i="27" l="1"/>
  <c r="H237" i="27" s="1"/>
  <c r="D239" i="27"/>
  <c r="D248" i="27"/>
  <c r="D241" i="27"/>
  <c r="M26" i="27"/>
  <c r="E227" i="27"/>
  <c r="H227" i="27" s="1"/>
  <c r="E230" i="27"/>
  <c r="H230" i="27" s="1"/>
  <c r="E236" i="27"/>
  <c r="H236" i="27" s="1"/>
  <c r="D244" i="27"/>
  <c r="D243" i="27"/>
  <c r="D240" i="27"/>
  <c r="E228" i="27"/>
  <c r="H228" i="27" s="1"/>
  <c r="E232" i="27"/>
  <c r="H232" i="27" s="1"/>
  <c r="D245" i="27"/>
  <c r="E235" i="27"/>
  <c r="H235" i="27" s="1"/>
  <c r="D250" i="27"/>
  <c r="E229" i="27"/>
  <c r="H229" i="27" s="1"/>
  <c r="E231" i="27"/>
  <c r="H231" i="27" s="1"/>
  <c r="E234" i="27"/>
  <c r="H234" i="27" s="1"/>
  <c r="D249" i="27"/>
  <c r="D246" i="27"/>
  <c r="E233" i="27"/>
  <c r="H233" i="27" s="1"/>
  <c r="D242" i="27"/>
  <c r="D247" i="27"/>
  <c r="E238" i="27"/>
  <c r="H238" i="27" s="1"/>
  <c r="E250" i="27" l="1"/>
  <c r="H250" i="27" s="1"/>
  <c r="D251" i="27"/>
  <c r="M27" i="27"/>
  <c r="E243" i="27"/>
  <c r="H243" i="27" s="1"/>
  <c r="E242" i="27"/>
  <c r="H242" i="27" s="1"/>
  <c r="D259" i="27"/>
  <c r="D253" i="27"/>
  <c r="E247" i="27"/>
  <c r="H247" i="27" s="1"/>
  <c r="D257" i="27"/>
  <c r="D255" i="27"/>
  <c r="E239" i="27"/>
  <c r="H239" i="27" s="1"/>
  <c r="E245" i="27"/>
  <c r="H245" i="27" s="1"/>
  <c r="E241" i="27"/>
  <c r="H241" i="27" s="1"/>
  <c r="D262" i="27"/>
  <c r="D256" i="27"/>
  <c r="D258" i="27"/>
  <c r="E248" i="27"/>
  <c r="H248" i="27" s="1"/>
  <c r="E246" i="27"/>
  <c r="H246" i="27" s="1"/>
  <c r="D252" i="27"/>
  <c r="E240" i="27"/>
  <c r="H240" i="27" s="1"/>
  <c r="E249" i="27"/>
  <c r="H249" i="27" s="1"/>
  <c r="D260" i="27"/>
  <c r="D254" i="27"/>
  <c r="E244" i="27"/>
  <c r="H244" i="27" s="1"/>
  <c r="D261" i="27"/>
  <c r="E257" i="27" l="1"/>
  <c r="H257" i="27" s="1"/>
  <c r="D268" i="27"/>
  <c r="D274" i="27"/>
  <c r="E252" i="27"/>
  <c r="H252" i="27" s="1"/>
  <c r="E262" i="27"/>
  <c r="H262" i="27" s="1"/>
  <c r="D271" i="27"/>
  <c r="M28" i="27"/>
  <c r="E256" i="27"/>
  <c r="H256" i="27" s="1"/>
  <c r="D264" i="27"/>
  <c r="E254" i="27"/>
  <c r="H254" i="27" s="1"/>
  <c r="D273" i="27"/>
  <c r="E255" i="27"/>
  <c r="H255" i="27" s="1"/>
  <c r="E260" i="27"/>
  <c r="H260" i="27" s="1"/>
  <c r="E259" i="27"/>
  <c r="H259" i="27" s="1"/>
  <c r="D263" i="27"/>
  <c r="E261" i="27"/>
  <c r="H261" i="27" s="1"/>
  <c r="D266" i="27"/>
  <c r="E253" i="27"/>
  <c r="H253" i="27" s="1"/>
  <c r="D272" i="27"/>
  <c r="E258" i="27"/>
  <c r="H258" i="27" s="1"/>
  <c r="D270" i="27"/>
  <c r="E251" i="27"/>
  <c r="H251" i="27" s="1"/>
  <c r="D265" i="27"/>
  <c r="D267" i="27"/>
  <c r="D269" i="27"/>
  <c r="E268" i="27" l="1"/>
  <c r="H268" i="27" s="1"/>
  <c r="D275" i="27"/>
  <c r="D280" i="27"/>
  <c r="D279" i="27"/>
  <c r="D283" i="27"/>
  <c r="D285" i="27"/>
  <c r="E272" i="27"/>
  <c r="H272" i="27" s="1"/>
  <c r="E271" i="27"/>
  <c r="H271" i="27" s="1"/>
  <c r="D281" i="27"/>
  <c r="M29" i="27"/>
  <c r="E274" i="27"/>
  <c r="H274" i="27" s="1"/>
  <c r="D276" i="27"/>
  <c r="E269" i="27"/>
  <c r="H269" i="27" s="1"/>
  <c r="E263" i="27"/>
  <c r="H263" i="27" s="1"/>
  <c r="E266" i="27"/>
  <c r="H266" i="27" s="1"/>
  <c r="E267" i="27"/>
  <c r="H267" i="27" s="1"/>
  <c r="E270" i="27"/>
  <c r="H270" i="27" s="1"/>
  <c r="D278" i="27"/>
  <c r="E264" i="27"/>
  <c r="H264" i="27" s="1"/>
  <c r="E265" i="27"/>
  <c r="H265" i="27" s="1"/>
  <c r="D282" i="27"/>
  <c r="D284" i="27"/>
  <c r="D277" i="27"/>
  <c r="E273" i="27"/>
  <c r="H273" i="27" s="1"/>
  <c r="D286" i="27"/>
  <c r="E281" i="27" l="1"/>
  <c r="H281" i="27" s="1"/>
  <c r="D290" i="27"/>
  <c r="E278" i="27"/>
  <c r="H278" i="27" s="1"/>
  <c r="E286" i="27"/>
  <c r="H286" i="27" s="1"/>
  <c r="D298" i="27"/>
  <c r="D291" i="27"/>
  <c r="E279" i="27"/>
  <c r="H279" i="27" s="1"/>
  <c r="E277" i="27"/>
  <c r="H277" i="27" s="1"/>
  <c r="D292" i="27"/>
  <c r="D296" i="27"/>
  <c r="E275" i="27"/>
  <c r="H275" i="27" s="1"/>
  <c r="E284" i="27"/>
  <c r="H284" i="27" s="1"/>
  <c r="M30" i="27"/>
  <c r="E285" i="27"/>
  <c r="H285" i="27" s="1"/>
  <c r="E282" i="27"/>
  <c r="H282" i="27" s="1"/>
  <c r="D293" i="27"/>
  <c r="E283" i="27"/>
  <c r="H283" i="27" s="1"/>
  <c r="E276" i="27"/>
  <c r="H276" i="27" s="1"/>
  <c r="D288" i="27"/>
  <c r="D297" i="27"/>
  <c r="D295" i="27"/>
  <c r="D287" i="27"/>
  <c r="E280" i="27"/>
  <c r="H280" i="27" s="1"/>
  <c r="D289" i="27"/>
  <c r="D294" i="27"/>
  <c r="E294" i="27" l="1"/>
  <c r="H294" i="27" s="1"/>
  <c r="D307" i="27"/>
  <c r="D301" i="27"/>
  <c r="E288" i="27"/>
  <c r="H288" i="27" s="1"/>
  <c r="E296" i="27"/>
  <c r="H296" i="27" s="1"/>
  <c r="E292" i="27"/>
  <c r="H292" i="27" s="1"/>
  <c r="D310" i="27"/>
  <c r="D299" i="27"/>
  <c r="E289" i="27"/>
  <c r="H289" i="27" s="1"/>
  <c r="M31" i="27"/>
  <c r="D308" i="27"/>
  <c r="E287" i="27"/>
  <c r="H287" i="27" s="1"/>
  <c r="E297" i="27"/>
  <c r="H297" i="27" s="1"/>
  <c r="D302" i="27"/>
  <c r="E290" i="27"/>
  <c r="H290" i="27" s="1"/>
  <c r="E291" i="27"/>
  <c r="H291" i="27" s="1"/>
  <c r="D306" i="27"/>
  <c r="D304" i="27"/>
  <c r="E298" i="27"/>
  <c r="H298" i="27" s="1"/>
  <c r="E293" i="27"/>
  <c r="H293" i="27" s="1"/>
  <c r="D305" i="27"/>
  <c r="D309" i="27"/>
  <c r="E295" i="27"/>
  <c r="H295" i="27" s="1"/>
  <c r="D300" i="27"/>
  <c r="D303" i="27"/>
  <c r="E302" i="27" l="1"/>
  <c r="H302" i="27" s="1"/>
  <c r="D319" i="27"/>
  <c r="D321" i="27"/>
  <c r="D313" i="27"/>
  <c r="D317" i="27"/>
  <c r="E305" i="27"/>
  <c r="H305" i="27" s="1"/>
  <c r="D311" i="27"/>
  <c r="D314" i="27"/>
  <c r="E301" i="27"/>
  <c r="H301" i="27" s="1"/>
  <c r="E299" i="27"/>
  <c r="H299" i="27" s="1"/>
  <c r="E300" i="27"/>
  <c r="H300" i="27" s="1"/>
  <c r="E304" i="27"/>
  <c r="H304" i="27" s="1"/>
  <c r="D322" i="27"/>
  <c r="M32" i="27"/>
  <c r="E306" i="27"/>
  <c r="H306" i="27" s="1"/>
  <c r="E307" i="27"/>
  <c r="H307" i="27" s="1"/>
  <c r="E309" i="27"/>
  <c r="H309" i="27" s="1"/>
  <c r="D320" i="27"/>
  <c r="E303" i="27"/>
  <c r="H303" i="27" s="1"/>
  <c r="J6" i="18" s="1"/>
  <c r="D312" i="27"/>
  <c r="E310" i="27"/>
  <c r="H310" i="27" s="1"/>
  <c r="E308" i="27"/>
  <c r="H308" i="27" s="1"/>
  <c r="D315" i="27"/>
  <c r="D316" i="27"/>
  <c r="D318" i="27"/>
  <c r="E317" i="27" l="1"/>
  <c r="H317" i="27" s="1"/>
  <c r="M33" i="27"/>
  <c r="D325" i="27"/>
  <c r="D324" i="27"/>
  <c r="E313" i="27"/>
  <c r="H313" i="27" s="1"/>
  <c r="D331" i="27"/>
  <c r="D332" i="27"/>
  <c r="D329" i="27"/>
  <c r="E312" i="27"/>
  <c r="H312" i="27" s="1"/>
  <c r="E311" i="27"/>
  <c r="H311" i="27" s="1"/>
  <c r="D323" i="27"/>
  <c r="D326" i="27"/>
  <c r="E322" i="27"/>
  <c r="H322" i="27" s="1"/>
  <c r="J319" i="18" s="1"/>
  <c r="E315" i="27"/>
  <c r="H315" i="27" s="1"/>
  <c r="D333" i="27"/>
  <c r="E316" i="27"/>
  <c r="H316" i="27" s="1"/>
  <c r="J313" i="18" s="1"/>
  <c r="E318" i="27"/>
  <c r="H318" i="27" s="1"/>
  <c r="D334" i="27"/>
  <c r="E321" i="27"/>
  <c r="H321" i="27" s="1"/>
  <c r="E319" i="27"/>
  <c r="H319" i="27" s="1"/>
  <c r="D330" i="27"/>
  <c r="D327" i="27"/>
  <c r="D328" i="27"/>
  <c r="E314" i="27"/>
  <c r="H314" i="27" s="1"/>
  <c r="J311" i="18" s="1"/>
  <c r="E320" i="27"/>
  <c r="H320" i="27" s="1"/>
  <c r="J284" i="18"/>
  <c r="J87" i="18"/>
  <c r="J137" i="18"/>
  <c r="J24" i="18"/>
  <c r="J23" i="18"/>
  <c r="J191" i="18"/>
  <c r="J17" i="18"/>
  <c r="J198" i="18"/>
  <c r="J117" i="18"/>
  <c r="J96" i="18"/>
  <c r="J292" i="18"/>
  <c r="J16" i="18"/>
  <c r="J262" i="18"/>
  <c r="J218" i="18"/>
  <c r="J32" i="18"/>
  <c r="J119" i="18"/>
  <c r="J252" i="18"/>
  <c r="J169" i="18"/>
  <c r="J239" i="18"/>
  <c r="J228" i="18"/>
  <c r="J231" i="18"/>
  <c r="J51" i="18"/>
  <c r="J66" i="18"/>
  <c r="J293" i="18"/>
  <c r="J176" i="18"/>
  <c r="J40" i="18"/>
  <c r="J50" i="18"/>
  <c r="J147" i="18"/>
  <c r="J214" i="18"/>
  <c r="J255" i="18"/>
  <c r="J282" i="18"/>
  <c r="J14" i="18"/>
  <c r="J223" i="18"/>
  <c r="J157" i="18"/>
  <c r="J80" i="18"/>
  <c r="J290" i="18"/>
  <c r="J303" i="18"/>
  <c r="J27" i="18"/>
  <c r="J264" i="18"/>
  <c r="J139" i="18"/>
  <c r="J90" i="18"/>
  <c r="J206" i="18"/>
  <c r="J12" i="18"/>
  <c r="J195" i="18"/>
  <c r="J148" i="18"/>
  <c r="J220" i="18"/>
  <c r="J84" i="18"/>
  <c r="J317" i="18"/>
  <c r="J125" i="18"/>
  <c r="J237" i="18"/>
  <c r="J270" i="18"/>
  <c r="J189" i="18"/>
  <c r="J312" i="18"/>
  <c r="J173" i="18"/>
  <c r="J122" i="18"/>
  <c r="J161" i="18"/>
  <c r="J131" i="18"/>
  <c r="J186" i="18"/>
  <c r="J78" i="18"/>
  <c r="J203" i="18"/>
  <c r="J226" i="18"/>
  <c r="J164" i="18"/>
  <c r="J159" i="18"/>
  <c r="J190" i="18"/>
  <c r="J18" i="18"/>
  <c r="J253" i="18"/>
  <c r="J213" i="18"/>
  <c r="J128" i="18"/>
  <c r="J301" i="18"/>
  <c r="J296" i="18"/>
  <c r="J45" i="18"/>
  <c r="J112" i="18"/>
  <c r="J44" i="18"/>
  <c r="J208" i="18"/>
  <c r="J300" i="18"/>
  <c r="J210" i="18"/>
  <c r="J279" i="18"/>
  <c r="J168" i="18"/>
  <c r="J65" i="18"/>
  <c r="J82" i="18"/>
  <c r="J106" i="18"/>
  <c r="J132" i="18"/>
  <c r="J134" i="18"/>
  <c r="J245" i="18"/>
  <c r="J130" i="18"/>
  <c r="J110" i="18"/>
  <c r="J318" i="18"/>
  <c r="J243" i="18"/>
  <c r="J97" i="18"/>
  <c r="J204" i="18"/>
  <c r="J209" i="18"/>
  <c r="J165" i="18"/>
  <c r="J31" i="18"/>
  <c r="J289" i="18"/>
  <c r="J229" i="18"/>
  <c r="J85" i="18"/>
  <c r="J146" i="18"/>
  <c r="J193" i="18"/>
  <c r="J101" i="18"/>
  <c r="J167" i="18"/>
  <c r="J34" i="18"/>
  <c r="J172" i="18"/>
  <c r="J283" i="18"/>
  <c r="J114" i="18"/>
  <c r="J43" i="18"/>
  <c r="J234" i="18"/>
  <c r="J194" i="18"/>
  <c r="J307" i="18"/>
  <c r="J304" i="18"/>
  <c r="J26" i="18"/>
  <c r="J238" i="18"/>
  <c r="J70" i="18"/>
  <c r="J261" i="18"/>
  <c r="J95" i="18"/>
  <c r="J248" i="18"/>
  <c r="J299" i="18"/>
  <c r="J185" i="18"/>
  <c r="J86" i="18"/>
  <c r="J54" i="18"/>
  <c r="J30" i="18"/>
  <c r="J100" i="18"/>
  <c r="J266" i="18"/>
  <c r="J92" i="18"/>
  <c r="J58" i="18"/>
  <c r="J103" i="18"/>
  <c r="J109" i="18"/>
  <c r="J71" i="18"/>
  <c r="J142" i="18"/>
  <c r="J286" i="18"/>
  <c r="J233" i="18"/>
  <c r="J272" i="18"/>
  <c r="J38" i="18"/>
  <c r="J39" i="18"/>
  <c r="J260" i="18"/>
  <c r="J202" i="18"/>
  <c r="J120" i="18"/>
  <c r="J256" i="18"/>
  <c r="J61" i="18"/>
  <c r="J184" i="18"/>
  <c r="J73" i="18"/>
  <c r="J196" i="18"/>
  <c r="J221" i="18"/>
  <c r="J285" i="18"/>
  <c r="J182" i="18"/>
  <c r="J232" i="18"/>
  <c r="J138" i="18"/>
  <c r="J126" i="18"/>
  <c r="J275" i="18"/>
  <c r="J269" i="18"/>
  <c r="J127" i="18"/>
  <c r="J294" i="18"/>
  <c r="J297" i="18"/>
  <c r="J281" i="18"/>
  <c r="J21" i="18"/>
  <c r="J150" i="18"/>
  <c r="J277" i="18"/>
  <c r="J15" i="18"/>
  <c r="J310" i="18"/>
  <c r="J91" i="18"/>
  <c r="J251" i="18"/>
  <c r="J115" i="18"/>
  <c r="J48" i="18"/>
  <c r="J280" i="18"/>
  <c r="J136" i="18"/>
  <c r="J181" i="18"/>
  <c r="J62" i="18"/>
  <c r="J187" i="18"/>
  <c r="J315" i="18"/>
  <c r="J49" i="18"/>
  <c r="J143" i="18"/>
  <c r="J75" i="18"/>
  <c r="J265" i="18"/>
  <c r="J155" i="18"/>
  <c r="J88" i="18"/>
  <c r="J83" i="18"/>
  <c r="J76" i="18"/>
  <c r="J35" i="18"/>
  <c r="J170" i="18"/>
  <c r="J102" i="18"/>
  <c r="J74" i="18"/>
  <c r="J67" i="18"/>
  <c r="J197" i="18"/>
  <c r="J89" i="18"/>
  <c r="J200" i="18"/>
  <c r="J222" i="18"/>
  <c r="J11" i="18"/>
  <c r="J13" i="18"/>
  <c r="J116" i="18"/>
  <c r="J59" i="18"/>
  <c r="J72" i="18"/>
  <c r="J305" i="18"/>
  <c r="J236" i="18"/>
  <c r="J174" i="18"/>
  <c r="J123" i="18"/>
  <c r="J140" i="18"/>
  <c r="J160" i="18"/>
  <c r="J105" i="18"/>
  <c r="J47" i="18"/>
  <c r="J104" i="18"/>
  <c r="J180" i="18"/>
  <c r="J52" i="18"/>
  <c r="J158" i="18"/>
  <c r="J42" i="18"/>
  <c r="J108" i="18"/>
  <c r="J94" i="18"/>
  <c r="J241" i="18"/>
  <c r="J53" i="18"/>
  <c r="J166" i="18"/>
  <c r="J19" i="18"/>
  <c r="J207" i="18"/>
  <c r="J57" i="18"/>
  <c r="J247" i="18"/>
  <c r="J121" i="18"/>
  <c r="J227" i="18"/>
  <c r="J133" i="18"/>
  <c r="J9" i="18"/>
  <c r="J46" i="18"/>
  <c r="J171" i="18"/>
  <c r="J240" i="18"/>
  <c r="J273" i="18"/>
  <c r="J41" i="18"/>
  <c r="J278" i="18"/>
  <c r="J36" i="18"/>
  <c r="J212" i="18"/>
  <c r="J64" i="18"/>
  <c r="J154" i="18"/>
  <c r="J124" i="18"/>
  <c r="J235" i="18"/>
  <c r="J145" i="18"/>
  <c r="J183" i="18"/>
  <c r="J55" i="18"/>
  <c r="J271" i="18"/>
  <c r="J257" i="18"/>
  <c r="J217" i="18"/>
  <c r="J308" i="18"/>
  <c r="J254" i="18"/>
  <c r="J118" i="18"/>
  <c r="J22" i="18"/>
  <c r="J314" i="18"/>
  <c r="J111" i="18"/>
  <c r="J151" i="18"/>
  <c r="J316" i="18"/>
  <c r="J258" i="18"/>
  <c r="J163" i="18"/>
  <c r="J199" i="18"/>
  <c r="J33" i="18"/>
  <c r="J201" i="18"/>
  <c r="J93" i="18"/>
  <c r="J216" i="18"/>
  <c r="J177" i="18"/>
  <c r="J188" i="18"/>
  <c r="J25" i="18"/>
  <c r="J205" i="18"/>
  <c r="J153" i="18"/>
  <c r="J291" i="18"/>
  <c r="J20" i="18"/>
  <c r="J224" i="18"/>
  <c r="J8" i="18"/>
  <c r="J267" i="18"/>
  <c r="J175" i="18"/>
  <c r="J211" i="18"/>
  <c r="J179" i="18"/>
  <c r="J246" i="18"/>
  <c r="J244" i="18"/>
  <c r="J69" i="18"/>
  <c r="J274" i="18"/>
  <c r="J288" i="18"/>
  <c r="J302" i="18"/>
  <c r="J113" i="18"/>
  <c r="J79" i="18"/>
  <c r="J259" i="18"/>
  <c r="J263" i="18"/>
  <c r="J298" i="18"/>
  <c r="J162" i="18"/>
  <c r="J309" i="18"/>
  <c r="J219" i="18"/>
  <c r="J77" i="18"/>
  <c r="J242" i="18"/>
  <c r="J68" i="18"/>
  <c r="J37" i="18"/>
  <c r="J295" i="18"/>
  <c r="J10" i="18"/>
  <c r="J156" i="18"/>
  <c r="J225" i="18"/>
  <c r="J215" i="18"/>
  <c r="J129" i="18"/>
  <c r="J276" i="18"/>
  <c r="J152" i="18"/>
  <c r="J107" i="18"/>
  <c r="J99" i="18"/>
  <c r="J250" i="18"/>
  <c r="J60" i="18"/>
  <c r="J141" i="18"/>
  <c r="J144" i="18"/>
  <c r="J29" i="18"/>
  <c r="J249" i="18"/>
  <c r="J287" i="18"/>
  <c r="J230" i="18"/>
  <c r="J81" i="18"/>
  <c r="J149" i="18"/>
  <c r="J28" i="18"/>
  <c r="J192" i="18"/>
  <c r="J178" i="18"/>
  <c r="J56" i="18"/>
  <c r="J98" i="18"/>
  <c r="J135" i="18"/>
  <c r="J268" i="18"/>
  <c r="J306" i="18"/>
  <c r="J63" i="18"/>
  <c r="AY268" i="18" l="1"/>
  <c r="AX268" i="18"/>
  <c r="AX81" i="18"/>
  <c r="AY81" i="18"/>
  <c r="AX250" i="18"/>
  <c r="AY250" i="18"/>
  <c r="AY156" i="18"/>
  <c r="AX156" i="18"/>
  <c r="AY288" i="18"/>
  <c r="AX288" i="18"/>
  <c r="AX267" i="18"/>
  <c r="AY267" i="18"/>
  <c r="AY188" i="18"/>
  <c r="AX188" i="18"/>
  <c r="AX258" i="18"/>
  <c r="AY258" i="18"/>
  <c r="AY124" i="18"/>
  <c r="AX124" i="18"/>
  <c r="AX240" i="18"/>
  <c r="AY240" i="18"/>
  <c r="AY57" i="18"/>
  <c r="AX57" i="18"/>
  <c r="AX108" i="18"/>
  <c r="AY108" i="18"/>
  <c r="AY160" i="18"/>
  <c r="AX160" i="18"/>
  <c r="AY116" i="18"/>
  <c r="AX116" i="18"/>
  <c r="AX74" i="18"/>
  <c r="AY74" i="18"/>
  <c r="AY265" i="18"/>
  <c r="AX265" i="18"/>
  <c r="AX136" i="18"/>
  <c r="AY136" i="18"/>
  <c r="AY277" i="18"/>
  <c r="AX277" i="18"/>
  <c r="AY275" i="18"/>
  <c r="AX275" i="18"/>
  <c r="AX73" i="18"/>
  <c r="AY73" i="18"/>
  <c r="AY38" i="18"/>
  <c r="AX38" i="18"/>
  <c r="AY58" i="18"/>
  <c r="AX58" i="18"/>
  <c r="AY299" i="18"/>
  <c r="AX299" i="18"/>
  <c r="AX167" i="18"/>
  <c r="AY167" i="18"/>
  <c r="AY165" i="18"/>
  <c r="AX165" i="18"/>
  <c r="AY245" i="18"/>
  <c r="AX245" i="18"/>
  <c r="AY210" i="18"/>
  <c r="AX210" i="18"/>
  <c r="AY128" i="18"/>
  <c r="AX128" i="18"/>
  <c r="AX203" i="18"/>
  <c r="AY203" i="18"/>
  <c r="AX189" i="18"/>
  <c r="AY189" i="18"/>
  <c r="AY195" i="18"/>
  <c r="AX195" i="18"/>
  <c r="AX303" i="18"/>
  <c r="AY303" i="18"/>
  <c r="AX214" i="18"/>
  <c r="AY214" i="18"/>
  <c r="AX231" i="18"/>
  <c r="AY231" i="18"/>
  <c r="AX218" i="18"/>
  <c r="AY218" i="18"/>
  <c r="AX191" i="18"/>
  <c r="AY191" i="18"/>
  <c r="AY135" i="18"/>
  <c r="AX135" i="18"/>
  <c r="AY230" i="18"/>
  <c r="AX230" i="18"/>
  <c r="AX99" i="18"/>
  <c r="AY99" i="18"/>
  <c r="AY10" i="18"/>
  <c r="AX10" i="18"/>
  <c r="AX162" i="18"/>
  <c r="AY162" i="18"/>
  <c r="AX274" i="18"/>
  <c r="AY274" i="18"/>
  <c r="AX8" i="18"/>
  <c r="AY8" i="18"/>
  <c r="AY177" i="18"/>
  <c r="AX177" i="18"/>
  <c r="AX217" i="18"/>
  <c r="AY217" i="18"/>
  <c r="AX154" i="18"/>
  <c r="AY154" i="18"/>
  <c r="AX171" i="18"/>
  <c r="AY171" i="18"/>
  <c r="AY207" i="18"/>
  <c r="AX207" i="18"/>
  <c r="AX42" i="18"/>
  <c r="AY42" i="18"/>
  <c r="AY140" i="18"/>
  <c r="AX140" i="18"/>
  <c r="AX13" i="18"/>
  <c r="AY13" i="18"/>
  <c r="AY102" i="18"/>
  <c r="AX102" i="18"/>
  <c r="AY75" i="18"/>
  <c r="AX75" i="18"/>
  <c r="AY280" i="18"/>
  <c r="AX280" i="18"/>
  <c r="AY150" i="18"/>
  <c r="AX150" i="18"/>
  <c r="AX126" i="18"/>
  <c r="AY126" i="18"/>
  <c r="AX184" i="18"/>
  <c r="AY184" i="18"/>
  <c r="AY272" i="18"/>
  <c r="AX272" i="18"/>
  <c r="AY92" i="18"/>
  <c r="AX92" i="18"/>
  <c r="AX248" i="18"/>
  <c r="AY248" i="18"/>
  <c r="AY194" i="18"/>
  <c r="AX194" i="18"/>
  <c r="AY101" i="18"/>
  <c r="AX101" i="18"/>
  <c r="AX209" i="18"/>
  <c r="AY209" i="18"/>
  <c r="AX134" i="18"/>
  <c r="AY134" i="18"/>
  <c r="AX300" i="18"/>
  <c r="AY300" i="18"/>
  <c r="AX213" i="18"/>
  <c r="AY213" i="18"/>
  <c r="AX78" i="18"/>
  <c r="AY78" i="18"/>
  <c r="AY270" i="18"/>
  <c r="AX270" i="18"/>
  <c r="AY12" i="18"/>
  <c r="AX12" i="18"/>
  <c r="AX290" i="18"/>
  <c r="AY290" i="18"/>
  <c r="AY147" i="18"/>
  <c r="AX147" i="18"/>
  <c r="AX228" i="18"/>
  <c r="AY228" i="18"/>
  <c r="AX262" i="18"/>
  <c r="AY262" i="18"/>
  <c r="AY23" i="18"/>
  <c r="AX23" i="18"/>
  <c r="AY98" i="18"/>
  <c r="AX98" i="18"/>
  <c r="AX287" i="18"/>
  <c r="AY287" i="18"/>
  <c r="AX107" i="18"/>
  <c r="AY107" i="18"/>
  <c r="AY295" i="18"/>
  <c r="AX295" i="18"/>
  <c r="AX298" i="18"/>
  <c r="AY298" i="18"/>
  <c r="AY69" i="18"/>
  <c r="AX69" i="18"/>
  <c r="AX224" i="18"/>
  <c r="AY224" i="18"/>
  <c r="AX216" i="18"/>
  <c r="AY216" i="18"/>
  <c r="AX151" i="18"/>
  <c r="AY151" i="18"/>
  <c r="AY257" i="18"/>
  <c r="AX257" i="18"/>
  <c r="AX64" i="18"/>
  <c r="AY64" i="18"/>
  <c r="AX46" i="18"/>
  <c r="AY46" i="18"/>
  <c r="AX19" i="18"/>
  <c r="AY19" i="18"/>
  <c r="AX158" i="18"/>
  <c r="AY158" i="18"/>
  <c r="AY123" i="18"/>
  <c r="AX123" i="18"/>
  <c r="AY11" i="18"/>
  <c r="AX11" i="18"/>
  <c r="AY170" i="18"/>
  <c r="AX170" i="18"/>
  <c r="AX143" i="18"/>
  <c r="AY143" i="18"/>
  <c r="AX48" i="18"/>
  <c r="AY48" i="18"/>
  <c r="AY21" i="18"/>
  <c r="AX21" i="18"/>
  <c r="AY138" i="18"/>
  <c r="AX138" i="18"/>
  <c r="AY61" i="18"/>
  <c r="AX61" i="18"/>
  <c r="AX233" i="18"/>
  <c r="AY233" i="18"/>
  <c r="AY266" i="18"/>
  <c r="AX266" i="18"/>
  <c r="AX95" i="18"/>
  <c r="AY95" i="18"/>
  <c r="AX234" i="18"/>
  <c r="AY234" i="18"/>
  <c r="AX193" i="18"/>
  <c r="AY193" i="18"/>
  <c r="AX204" i="18"/>
  <c r="AY204" i="18"/>
  <c r="AY132" i="18"/>
  <c r="AX132" i="18"/>
  <c r="AX208" i="18"/>
  <c r="AY208" i="18"/>
  <c r="AX253" i="18"/>
  <c r="AY253" i="18"/>
  <c r="AY186" i="18"/>
  <c r="AX186" i="18"/>
  <c r="AY237" i="18"/>
  <c r="AX237" i="18"/>
  <c r="AX206" i="18"/>
  <c r="AY206" i="18"/>
  <c r="AX80" i="18"/>
  <c r="AY80" i="18"/>
  <c r="AY50" i="18"/>
  <c r="AX50" i="18"/>
  <c r="AY239" i="18"/>
  <c r="AX239" i="18"/>
  <c r="AX16" i="18"/>
  <c r="AY16" i="18"/>
  <c r="AY24" i="18"/>
  <c r="AX24" i="18"/>
  <c r="AX56" i="18"/>
  <c r="AY56" i="18"/>
  <c r="AX249" i="18"/>
  <c r="AY249" i="18"/>
  <c r="AY152" i="18"/>
  <c r="AX152" i="18"/>
  <c r="AX37" i="18"/>
  <c r="AY37" i="18"/>
  <c r="AX263" i="18"/>
  <c r="AY263" i="18"/>
  <c r="AX244" i="18"/>
  <c r="AY244" i="18"/>
  <c r="AX20" i="18"/>
  <c r="AY20" i="18"/>
  <c r="AX93" i="18"/>
  <c r="AY93" i="18"/>
  <c r="AX111" i="18"/>
  <c r="AY111" i="18"/>
  <c r="AY271" i="18"/>
  <c r="AX271" i="18"/>
  <c r="AY212" i="18"/>
  <c r="AX212" i="18"/>
  <c r="AY9" i="18"/>
  <c r="AX9" i="18"/>
  <c r="AY166" i="18"/>
  <c r="AX166" i="18"/>
  <c r="AX52" i="18"/>
  <c r="AY52" i="18"/>
  <c r="AX174" i="18"/>
  <c r="AY174" i="18"/>
  <c r="AY222" i="18"/>
  <c r="AX222" i="18"/>
  <c r="AY35" i="18"/>
  <c r="AX35" i="18"/>
  <c r="AY49" i="18"/>
  <c r="AX49" i="18"/>
  <c r="AX115" i="18"/>
  <c r="AY115" i="18"/>
  <c r="AY281" i="18"/>
  <c r="AX281" i="18"/>
  <c r="AY232" i="18"/>
  <c r="AX232" i="18"/>
  <c r="AX256" i="18"/>
  <c r="AY256" i="18"/>
  <c r="AY286" i="18"/>
  <c r="AX286" i="18"/>
  <c r="AY100" i="18"/>
  <c r="AX100" i="18"/>
  <c r="AX261" i="18"/>
  <c r="AY261" i="18"/>
  <c r="AX43" i="18"/>
  <c r="AY43" i="18"/>
  <c r="AY146" i="18"/>
  <c r="AX146" i="18"/>
  <c r="AX97" i="18"/>
  <c r="AY97" i="18"/>
  <c r="AX106" i="18"/>
  <c r="AY106" i="18"/>
  <c r="AY44" i="18"/>
  <c r="AX44" i="18"/>
  <c r="AX18" i="18"/>
  <c r="AY18" i="18"/>
  <c r="AX131" i="18"/>
  <c r="AY131" i="18"/>
  <c r="AX125" i="18"/>
  <c r="AY125" i="18"/>
  <c r="AY90" i="18"/>
  <c r="AX90" i="18"/>
  <c r="AX157" i="18"/>
  <c r="AY157" i="18"/>
  <c r="AY40" i="18"/>
  <c r="AX40" i="18"/>
  <c r="AY169" i="18"/>
  <c r="AX169" i="18"/>
  <c r="AY292" i="18"/>
  <c r="AX292" i="18"/>
  <c r="AX137" i="18"/>
  <c r="AY137" i="18"/>
  <c r="AX178" i="18"/>
  <c r="AY178" i="18"/>
  <c r="AY29" i="18"/>
  <c r="AX29" i="18"/>
  <c r="AX276" i="18"/>
  <c r="AY276" i="18"/>
  <c r="AY68" i="18"/>
  <c r="AX68" i="18"/>
  <c r="AY259" i="18"/>
  <c r="AX259" i="18"/>
  <c r="AX246" i="18"/>
  <c r="AY246" i="18"/>
  <c r="AX291" i="18"/>
  <c r="AY291" i="18"/>
  <c r="AX201" i="18"/>
  <c r="AY201" i="18"/>
  <c r="AX55" i="18"/>
  <c r="AY55" i="18"/>
  <c r="AY36" i="18"/>
  <c r="AX36" i="18"/>
  <c r="AX133" i="18"/>
  <c r="AY133" i="18"/>
  <c r="AY180" i="18"/>
  <c r="AX180" i="18"/>
  <c r="AX236" i="18"/>
  <c r="AY236" i="18"/>
  <c r="AX200" i="18"/>
  <c r="AY200" i="18"/>
  <c r="AY76" i="18"/>
  <c r="AX76" i="18"/>
  <c r="AY251" i="18"/>
  <c r="AX251" i="18"/>
  <c r="AX297" i="18"/>
  <c r="AY297" i="18"/>
  <c r="AX182" i="18"/>
  <c r="AY182" i="18"/>
  <c r="AY120" i="18"/>
  <c r="AX120" i="18"/>
  <c r="AX142" i="18"/>
  <c r="AY142" i="18"/>
  <c r="AY30" i="18"/>
  <c r="AX30" i="18"/>
  <c r="AX70" i="18"/>
  <c r="AY70" i="18"/>
  <c r="AX114" i="18"/>
  <c r="AY114" i="18"/>
  <c r="AY85" i="18"/>
  <c r="AX85" i="18"/>
  <c r="AX243" i="18"/>
  <c r="AY243" i="18"/>
  <c r="AY82" i="18"/>
  <c r="AX82" i="18"/>
  <c r="AX112" i="18"/>
  <c r="AY112" i="18"/>
  <c r="AY190" i="18"/>
  <c r="AX190" i="18"/>
  <c r="AY161" i="18"/>
  <c r="AX161" i="18"/>
  <c r="AX139" i="18"/>
  <c r="AY139" i="18"/>
  <c r="AY223" i="18"/>
  <c r="AX223" i="18"/>
  <c r="AY176" i="18"/>
  <c r="AX176" i="18"/>
  <c r="AX252" i="18"/>
  <c r="AY252" i="18"/>
  <c r="AX96" i="18"/>
  <c r="AY96" i="18"/>
  <c r="AX87" i="18"/>
  <c r="AY87" i="18"/>
  <c r="AX192" i="18"/>
  <c r="AY192" i="18"/>
  <c r="AX144" i="18"/>
  <c r="AY144" i="18"/>
  <c r="AX129" i="18"/>
  <c r="AY129" i="18"/>
  <c r="AX242" i="18"/>
  <c r="AY242" i="18"/>
  <c r="AX79" i="18"/>
  <c r="AY79" i="18"/>
  <c r="AX179" i="18"/>
  <c r="AY179" i="18"/>
  <c r="AX153" i="18"/>
  <c r="AY153" i="18"/>
  <c r="AX33" i="18"/>
  <c r="AY33" i="18"/>
  <c r="AX22" i="18"/>
  <c r="AY22" i="18"/>
  <c r="AX183" i="18"/>
  <c r="AY183" i="18"/>
  <c r="AX278" i="18"/>
  <c r="AY278" i="18"/>
  <c r="AY227" i="18"/>
  <c r="AX227" i="18"/>
  <c r="AX53" i="18"/>
  <c r="AY53" i="18"/>
  <c r="AX104" i="18"/>
  <c r="AY104" i="18"/>
  <c r="AY305" i="18"/>
  <c r="AX305" i="18"/>
  <c r="AX89" i="18"/>
  <c r="AY89" i="18"/>
  <c r="AX83" i="18"/>
  <c r="AY83" i="18"/>
  <c r="AX187" i="18"/>
  <c r="AY187" i="18"/>
  <c r="AY91" i="18"/>
  <c r="AX91" i="18"/>
  <c r="AY294" i="18"/>
  <c r="AX294" i="18"/>
  <c r="AY285" i="18"/>
  <c r="AX285" i="18"/>
  <c r="AY202" i="18"/>
  <c r="AX202" i="18"/>
  <c r="AY71" i="18"/>
  <c r="AX71" i="18"/>
  <c r="AY54" i="18"/>
  <c r="AX54" i="18"/>
  <c r="AY238" i="18"/>
  <c r="AX238" i="18"/>
  <c r="AX283" i="18"/>
  <c r="AY283" i="18"/>
  <c r="AX229" i="18"/>
  <c r="AY229" i="18"/>
  <c r="AX65" i="18"/>
  <c r="AY65" i="18"/>
  <c r="AX45" i="18"/>
  <c r="AY45" i="18"/>
  <c r="AY159" i="18"/>
  <c r="AX159" i="18"/>
  <c r="AX122" i="18"/>
  <c r="AY122" i="18"/>
  <c r="AX84" i="18"/>
  <c r="AY84" i="18"/>
  <c r="AX14" i="18"/>
  <c r="AY14" i="18"/>
  <c r="AX293" i="18"/>
  <c r="AY293" i="18"/>
  <c r="AX119" i="18"/>
  <c r="AY119" i="18"/>
  <c r="AY117" i="18"/>
  <c r="AX117" i="18"/>
  <c r="AX284" i="18"/>
  <c r="AY284" i="18"/>
  <c r="AY63" i="18"/>
  <c r="AX63" i="18"/>
  <c r="AY28" i="18"/>
  <c r="AX28" i="18"/>
  <c r="AX141" i="18"/>
  <c r="AY141" i="18"/>
  <c r="AX215" i="18"/>
  <c r="AY215" i="18"/>
  <c r="AY77" i="18"/>
  <c r="AX77" i="18"/>
  <c r="AY113" i="18"/>
  <c r="AX113" i="18"/>
  <c r="AX211" i="18"/>
  <c r="AY211" i="18"/>
  <c r="AY205" i="18"/>
  <c r="AX205" i="18"/>
  <c r="AY199" i="18"/>
  <c r="AX199" i="18"/>
  <c r="AY118" i="18"/>
  <c r="AX118" i="18"/>
  <c r="AX145" i="18"/>
  <c r="AY145" i="18"/>
  <c r="AX41" i="18"/>
  <c r="AY41" i="18"/>
  <c r="AY121" i="18"/>
  <c r="AX121" i="18"/>
  <c r="AX241" i="18"/>
  <c r="AY241" i="18"/>
  <c r="AX47" i="18"/>
  <c r="AY47" i="18"/>
  <c r="AX72" i="18"/>
  <c r="AY72" i="18"/>
  <c r="AY197" i="18"/>
  <c r="AX197" i="18"/>
  <c r="AY88" i="18"/>
  <c r="AX88" i="18"/>
  <c r="AY62" i="18"/>
  <c r="AX62" i="18"/>
  <c r="AX127" i="18"/>
  <c r="AY127" i="18"/>
  <c r="AX221" i="18"/>
  <c r="AY221" i="18"/>
  <c r="AY260" i="18"/>
  <c r="AX260" i="18"/>
  <c r="AY109" i="18"/>
  <c r="AX109" i="18"/>
  <c r="AX86" i="18"/>
  <c r="AY86" i="18"/>
  <c r="AY26" i="18"/>
  <c r="AX26" i="18"/>
  <c r="AY172" i="18"/>
  <c r="AX172" i="18"/>
  <c r="AX289" i="18"/>
  <c r="AY289" i="18"/>
  <c r="AX110" i="18"/>
  <c r="AY110" i="18"/>
  <c r="AY168" i="18"/>
  <c r="AX168" i="18"/>
  <c r="AX296" i="18"/>
  <c r="AY296" i="18"/>
  <c r="AX164" i="18"/>
  <c r="AY164" i="18"/>
  <c r="AY173" i="18"/>
  <c r="AX173" i="18"/>
  <c r="AX220" i="18"/>
  <c r="AY220" i="18"/>
  <c r="AX264" i="18"/>
  <c r="AY264" i="18"/>
  <c r="AY282" i="18"/>
  <c r="AX282" i="18"/>
  <c r="AX66" i="18"/>
  <c r="AY66" i="18"/>
  <c r="AY198" i="18"/>
  <c r="AX198" i="18"/>
  <c r="E324" i="27"/>
  <c r="H324" i="27" s="1"/>
  <c r="J321" i="18" s="1"/>
  <c r="E330" i="27"/>
  <c r="H330" i="27" s="1"/>
  <c r="J327" i="18" s="1"/>
  <c r="D335" i="27"/>
  <c r="M34" i="27"/>
  <c r="D341" i="27"/>
  <c r="E327" i="27"/>
  <c r="H327" i="27" s="1"/>
  <c r="J324" i="18" s="1"/>
  <c r="E323" i="27"/>
  <c r="H323" i="27" s="1"/>
  <c r="J320" i="18" s="1"/>
  <c r="D342" i="27"/>
  <c r="E332" i="27"/>
  <c r="H332" i="27" s="1"/>
  <c r="J329" i="18" s="1"/>
  <c r="E329" i="27"/>
  <c r="H329" i="27" s="1"/>
  <c r="J326" i="18" s="1"/>
  <c r="E326" i="27"/>
  <c r="H326" i="27" s="1"/>
  <c r="J323" i="18" s="1"/>
  <c r="E325" i="27"/>
  <c r="H325" i="27" s="1"/>
  <c r="J322" i="18" s="1"/>
  <c r="D340" i="27"/>
  <c r="D345" i="27"/>
  <c r="E328" i="27"/>
  <c r="H328" i="27" s="1"/>
  <c r="J325" i="18" s="1"/>
  <c r="E331" i="27"/>
  <c r="H331" i="27" s="1"/>
  <c r="J328" i="18" s="1"/>
  <c r="D344" i="27"/>
  <c r="D337" i="27"/>
  <c r="D343" i="27"/>
  <c r="E333" i="27"/>
  <c r="H333" i="27" s="1"/>
  <c r="J330" i="18" s="1"/>
  <c r="D338" i="27"/>
  <c r="D339" i="27"/>
  <c r="D346" i="27"/>
  <c r="E334" i="27"/>
  <c r="H334" i="27" s="1"/>
  <c r="J331" i="18" s="1"/>
  <c r="D336" i="27"/>
  <c r="AX306" i="18"/>
  <c r="AY306" i="18"/>
  <c r="AY149" i="18"/>
  <c r="AX149" i="18"/>
  <c r="AY60" i="18"/>
  <c r="AX60" i="18"/>
  <c r="AX225" i="18"/>
  <c r="AY225" i="18"/>
  <c r="AY219" i="18"/>
  <c r="AX219" i="18"/>
  <c r="AX302" i="18"/>
  <c r="AY302" i="18"/>
  <c r="AX175" i="18"/>
  <c r="AY175" i="18"/>
  <c r="AX25" i="18"/>
  <c r="AY25" i="18"/>
  <c r="AY163" i="18"/>
  <c r="AX163" i="18"/>
  <c r="AX254" i="18"/>
  <c r="AY254" i="18"/>
  <c r="AY235" i="18"/>
  <c r="AX235" i="18"/>
  <c r="AY273" i="18"/>
  <c r="AX273" i="18"/>
  <c r="AX247" i="18"/>
  <c r="AY247" i="18"/>
  <c r="AY94" i="18"/>
  <c r="AX94" i="18"/>
  <c r="AY105" i="18"/>
  <c r="AX105" i="18"/>
  <c r="AY59" i="18"/>
  <c r="AX59" i="18"/>
  <c r="AX67" i="18"/>
  <c r="AY67" i="18"/>
  <c r="AX155" i="18"/>
  <c r="AY155" i="18"/>
  <c r="AX181" i="18"/>
  <c r="AY181" i="18"/>
  <c r="AX15" i="18"/>
  <c r="AY15" i="18"/>
  <c r="AX269" i="18"/>
  <c r="AY269" i="18"/>
  <c r="AY196" i="18"/>
  <c r="AX196" i="18"/>
  <c r="AY39" i="18"/>
  <c r="AX39" i="18"/>
  <c r="AX103" i="18"/>
  <c r="AY103" i="18"/>
  <c r="AY185" i="18"/>
  <c r="AX185" i="18"/>
  <c r="AY304" i="18"/>
  <c r="AX304" i="18"/>
  <c r="AX34" i="18"/>
  <c r="AY34" i="18"/>
  <c r="AX31" i="18"/>
  <c r="AY31" i="18"/>
  <c r="AY130" i="18"/>
  <c r="AX130" i="18"/>
  <c r="AX279" i="18"/>
  <c r="AY279" i="18"/>
  <c r="AX301" i="18"/>
  <c r="AY301" i="18"/>
  <c r="AY226" i="18"/>
  <c r="AX226" i="18"/>
  <c r="AY148" i="18"/>
  <c r="AX148" i="18"/>
  <c r="AY27" i="18"/>
  <c r="AX27" i="18"/>
  <c r="AY255" i="18"/>
  <c r="AX255" i="18"/>
  <c r="AX51" i="18"/>
  <c r="AY51" i="18"/>
  <c r="AY32" i="18"/>
  <c r="AX32" i="18"/>
  <c r="AX17" i="18"/>
  <c r="AY17" i="18"/>
  <c r="AX312" i="18" l="1"/>
  <c r="AY312" i="18"/>
  <c r="AX318" i="18"/>
  <c r="AY318" i="18"/>
  <c r="E337" i="27"/>
  <c r="H337" i="27" s="1"/>
  <c r="J334" i="18" s="1"/>
  <c r="E343" i="27"/>
  <c r="H343" i="27" s="1"/>
  <c r="J340" i="18" s="1"/>
  <c r="D354" i="27"/>
  <c r="D347" i="27"/>
  <c r="E346" i="27"/>
  <c r="H346" i="27" s="1"/>
  <c r="J343" i="18" s="1"/>
  <c r="E340" i="27"/>
  <c r="H340" i="27" s="1"/>
  <c r="J337" i="18" s="1"/>
  <c r="D349" i="27"/>
  <c r="D350" i="27"/>
  <c r="D355" i="27"/>
  <c r="E339" i="27"/>
  <c r="H339" i="27" s="1"/>
  <c r="J336" i="18" s="1"/>
  <c r="E345" i="27"/>
  <c r="H345" i="27" s="1"/>
  <c r="J342" i="18" s="1"/>
  <c r="D356" i="27"/>
  <c r="E342" i="27"/>
  <c r="H342" i="27" s="1"/>
  <c r="J339" i="18" s="1"/>
  <c r="E335" i="27"/>
  <c r="H335" i="27" s="1"/>
  <c r="J332" i="18" s="1"/>
  <c r="AY330" i="18" s="1"/>
  <c r="E344" i="27"/>
  <c r="H344" i="27" s="1"/>
  <c r="J341" i="18" s="1"/>
  <c r="E336" i="27"/>
  <c r="H336" i="27" s="1"/>
  <c r="J333" i="18" s="1"/>
  <c r="D348" i="27"/>
  <c r="D353" i="27"/>
  <c r="E341" i="27"/>
  <c r="H341" i="27" s="1"/>
  <c r="J338" i="18" s="1"/>
  <c r="D358" i="27"/>
  <c r="D352" i="27"/>
  <c r="D357" i="27"/>
  <c r="E338" i="27"/>
  <c r="H338" i="27" s="1"/>
  <c r="J335" i="18" s="1"/>
  <c r="AX323" i="18" s="1"/>
  <c r="M35" i="27"/>
  <c r="D351" i="27"/>
  <c r="AY310" i="18"/>
  <c r="AY315" i="18"/>
  <c r="AY307" i="18"/>
  <c r="AX308" i="18"/>
  <c r="AX310" i="18"/>
  <c r="AX315" i="18"/>
  <c r="AX307" i="18"/>
  <c r="AY308" i="18"/>
  <c r="AY327" i="18"/>
  <c r="AX311" i="18"/>
  <c r="AX317" i="18"/>
  <c r="AY313" i="18"/>
  <c r="AX314" i="18"/>
  <c r="AY309" i="18"/>
  <c r="AY329" i="18"/>
  <c r="AY311" i="18"/>
  <c r="AY317" i="18"/>
  <c r="AX313" i="18"/>
  <c r="AY314" i="18"/>
  <c r="AX309" i="18"/>
  <c r="AX316" i="18"/>
  <c r="AY320" i="18"/>
  <c r="AY316" i="18"/>
  <c r="AY321" i="18" l="1"/>
  <c r="AX327" i="18"/>
  <c r="AY323" i="18"/>
  <c r="AX322" i="18"/>
  <c r="AX320" i="18"/>
  <c r="AX329" i="18"/>
  <c r="AX326" i="18"/>
  <c r="AX330" i="18"/>
  <c r="AX325" i="18"/>
  <c r="AY326" i="18"/>
  <c r="AY325" i="18"/>
  <c r="AX324" i="18"/>
  <c r="AY328" i="18"/>
  <c r="AY324" i="18"/>
  <c r="AY319" i="18"/>
  <c r="AX328" i="18"/>
  <c r="AX321" i="18"/>
  <c r="E356" i="27"/>
  <c r="H356" i="27" s="1"/>
  <c r="J353" i="18" s="1"/>
  <c r="D366" i="27"/>
  <c r="D359" i="27"/>
  <c r="E357" i="27"/>
  <c r="H357" i="27" s="1"/>
  <c r="J354" i="18" s="1"/>
  <c r="E351" i="27"/>
  <c r="H351" i="27" s="1"/>
  <c r="J348" i="18" s="1"/>
  <c r="E355" i="27"/>
  <c r="H355" i="27" s="1"/>
  <c r="J352" i="18" s="1"/>
  <c r="E358" i="27"/>
  <c r="H358" i="27" s="1"/>
  <c r="J355" i="18" s="1"/>
  <c r="D368" i="27"/>
  <c r="D364" i="27"/>
  <c r="E354" i="27"/>
  <c r="H354" i="27" s="1"/>
  <c r="J351" i="18" s="1"/>
  <c r="D362" i="27"/>
  <c r="E349" i="27"/>
  <c r="H349" i="27" s="1"/>
  <c r="J346" i="18" s="1"/>
  <c r="D363" i="27"/>
  <c r="D370" i="27"/>
  <c r="D360" i="27"/>
  <c r="E350" i="27"/>
  <c r="H350" i="27" s="1"/>
  <c r="J347" i="18" s="1"/>
  <c r="E348" i="27"/>
  <c r="H348" i="27" s="1"/>
  <c r="J345" i="18" s="1"/>
  <c r="D365" i="27"/>
  <c r="D361" i="27"/>
  <c r="D369" i="27"/>
  <c r="E352" i="27"/>
  <c r="H352" i="27" s="1"/>
  <c r="J349" i="18" s="1"/>
  <c r="E353" i="27"/>
  <c r="H353" i="27" s="1"/>
  <c r="J350" i="18" s="1"/>
  <c r="D367" i="27"/>
  <c r="E347" i="27"/>
  <c r="H347" i="27" s="1"/>
  <c r="J344" i="18" s="1"/>
  <c r="AY333" i="18" s="1"/>
  <c r="M36" i="27"/>
  <c r="AY322" i="18"/>
  <c r="AX319" i="18"/>
  <c r="T17" i="25"/>
  <c r="T15" i="25"/>
  <c r="R17" i="25"/>
  <c r="V17" i="25" l="1"/>
  <c r="N13" i="24"/>
  <c r="O13" i="24" s="1"/>
  <c r="AY331" i="18"/>
  <c r="AX340" i="18"/>
  <c r="AY341" i="18"/>
  <c r="AY340" i="18"/>
  <c r="AX341" i="18"/>
  <c r="AX336" i="18"/>
  <c r="AX335" i="18"/>
  <c r="AY336" i="18"/>
  <c r="AX332" i="18"/>
  <c r="AY335" i="18"/>
  <c r="AX334" i="18"/>
  <c r="AX342" i="18"/>
  <c r="AY332" i="18"/>
  <c r="AX333" i="18"/>
  <c r="AY334" i="18"/>
  <c r="AY342" i="18"/>
  <c r="AY337" i="18"/>
  <c r="AY338" i="18"/>
  <c r="AX339" i="18"/>
  <c r="AX337" i="18"/>
  <c r="E361" i="27"/>
  <c r="H361" i="27" s="1"/>
  <c r="J358" i="18" s="1"/>
  <c r="D380" i="27"/>
  <c r="D378" i="27"/>
  <c r="D371" i="27"/>
  <c r="M37" i="27"/>
  <c r="E366" i="27"/>
  <c r="H366" i="27" s="1"/>
  <c r="J363" i="18" s="1"/>
  <c r="E359" i="27"/>
  <c r="H359" i="27" s="1"/>
  <c r="J356" i="18" s="1"/>
  <c r="AX343" i="18" s="1"/>
  <c r="E364" i="27"/>
  <c r="H364" i="27" s="1"/>
  <c r="J361" i="18" s="1"/>
  <c r="D377" i="27"/>
  <c r="D381" i="27"/>
  <c r="E363" i="27"/>
  <c r="H363" i="27" s="1"/>
  <c r="J360" i="18" s="1"/>
  <c r="D379" i="27"/>
  <c r="E370" i="27"/>
  <c r="H370" i="27" s="1"/>
  <c r="J367" i="18" s="1"/>
  <c r="E368" i="27"/>
  <c r="H368" i="27" s="1"/>
  <c r="J365" i="18" s="1"/>
  <c r="E360" i="27"/>
  <c r="H360" i="27" s="1"/>
  <c r="J357" i="18" s="1"/>
  <c r="D375" i="27"/>
  <c r="E367" i="27"/>
  <c r="H367" i="27" s="1"/>
  <c r="J364" i="18" s="1"/>
  <c r="E365" i="27"/>
  <c r="H365" i="27" s="1"/>
  <c r="J362" i="18" s="1"/>
  <c r="D376" i="27"/>
  <c r="E362" i="27"/>
  <c r="H362" i="27" s="1"/>
  <c r="J359" i="18" s="1"/>
  <c r="D372" i="27"/>
  <c r="D373" i="27"/>
  <c r="D382" i="27"/>
  <c r="D374" i="27"/>
  <c r="E369" i="27"/>
  <c r="H369" i="27" s="1"/>
  <c r="J366" i="18" s="1"/>
  <c r="AX338" i="18"/>
  <c r="AY339" i="18"/>
  <c r="AX331" i="18"/>
  <c r="W18" i="25"/>
  <c r="L14" i="26" s="1"/>
  <c r="S18" i="25"/>
  <c r="L14" i="28" s="1"/>
  <c r="T16" i="25"/>
  <c r="U16" i="25" s="1"/>
  <c r="R16" i="25"/>
  <c r="N12" i="24" s="1"/>
  <c r="O12" i="24" s="1"/>
  <c r="R15" i="25"/>
  <c r="N11" i="24" s="1"/>
  <c r="O11" i="24" s="1"/>
  <c r="U18" i="25"/>
  <c r="AY345" i="18" l="1"/>
  <c r="AX345" i="18"/>
  <c r="AX347" i="18"/>
  <c r="AY344" i="18"/>
  <c r="AY353" i="18"/>
  <c r="AY351" i="18"/>
  <c r="E382" i="27"/>
  <c r="H382" i="27" s="1"/>
  <c r="J379" i="18" s="1"/>
  <c r="D386" i="27"/>
  <c r="E378" i="27"/>
  <c r="H378" i="27" s="1"/>
  <c r="J375" i="18" s="1"/>
  <c r="D387" i="27"/>
  <c r="E381" i="27"/>
  <c r="H381" i="27" s="1"/>
  <c r="J378" i="18" s="1"/>
  <c r="E376" i="27"/>
  <c r="H376" i="27" s="1"/>
  <c r="J373" i="18" s="1"/>
  <c r="D384" i="27"/>
  <c r="E380" i="27"/>
  <c r="H380" i="27" s="1"/>
  <c r="J377" i="18" s="1"/>
  <c r="E374" i="27"/>
  <c r="H374" i="27" s="1"/>
  <c r="J371" i="18" s="1"/>
  <c r="D388" i="27"/>
  <c r="E371" i="27"/>
  <c r="H371" i="27" s="1"/>
  <c r="J368" i="18" s="1"/>
  <c r="AY358" i="18" s="1"/>
  <c r="E375" i="27"/>
  <c r="H375" i="27" s="1"/>
  <c r="J372" i="18" s="1"/>
  <c r="E377" i="27"/>
  <c r="H377" i="27" s="1"/>
  <c r="J374" i="18" s="1"/>
  <c r="D385" i="27"/>
  <c r="E373" i="27"/>
  <c r="H373" i="27" s="1"/>
  <c r="J370" i="18" s="1"/>
  <c r="E372" i="27"/>
  <c r="H372" i="27" s="1"/>
  <c r="J369" i="18" s="1"/>
  <c r="D383" i="27"/>
  <c r="E379" i="27"/>
  <c r="H379" i="27" s="1"/>
  <c r="J376" i="18" s="1"/>
  <c r="M38" i="27"/>
  <c r="D389" i="27"/>
  <c r="AX352" i="18"/>
  <c r="AX351" i="18"/>
  <c r="AY352" i="18"/>
  <c r="AX355" i="18"/>
  <c r="AY348" i="18"/>
  <c r="AY350" i="18"/>
  <c r="AY343" i="18"/>
  <c r="AX354" i="18"/>
  <c r="AX348" i="18"/>
  <c r="AX350" i="18"/>
  <c r="AY347" i="18"/>
  <c r="AY354" i="18"/>
  <c r="AY349" i="18"/>
  <c r="AY346" i="18"/>
  <c r="AX349" i="18"/>
  <c r="AX353" i="18"/>
  <c r="AY357" i="18"/>
  <c r="AX357" i="18"/>
  <c r="AY356" i="18"/>
  <c r="AX356" i="18"/>
  <c r="AX346" i="18"/>
  <c r="AY355" i="18"/>
  <c r="AX344" i="18"/>
  <c r="U17" i="25"/>
  <c r="S16" i="25"/>
  <c r="L12" i="28" s="1"/>
  <c r="V16" i="25"/>
  <c r="S17" i="25"/>
  <c r="L13" i="28" s="1"/>
  <c r="T14" i="25"/>
  <c r="R14" i="25"/>
  <c r="X18" i="25"/>
  <c r="L14" i="29" s="1"/>
  <c r="E91" i="24"/>
  <c r="E89" i="24"/>
  <c r="D104" i="24"/>
  <c r="I104" i="24" s="1"/>
  <c r="H104" i="24" s="1"/>
  <c r="H101" i="18" s="1"/>
  <c r="E94" i="24"/>
  <c r="E88" i="24"/>
  <c r="E83" i="24"/>
  <c r="E84" i="24"/>
  <c r="E92" i="24"/>
  <c r="E90" i="24"/>
  <c r="E85" i="24"/>
  <c r="E93" i="24"/>
  <c r="E87" i="24"/>
  <c r="E86" i="24"/>
  <c r="D100" i="24"/>
  <c r="I100" i="24" s="1"/>
  <c r="H100" i="24" s="1"/>
  <c r="H97" i="18" s="1"/>
  <c r="D106" i="24"/>
  <c r="I106" i="24" s="1"/>
  <c r="H106" i="24" s="1"/>
  <c r="H103" i="18" s="1"/>
  <c r="D98" i="24"/>
  <c r="I98" i="24" s="1"/>
  <c r="H98" i="24" s="1"/>
  <c r="H95" i="18" s="1"/>
  <c r="D105" i="24"/>
  <c r="I105" i="24" s="1"/>
  <c r="H105" i="24" s="1"/>
  <c r="H102" i="18" s="1"/>
  <c r="D95" i="24"/>
  <c r="I95" i="24" s="1"/>
  <c r="H95" i="24" s="1"/>
  <c r="H92" i="18" s="1"/>
  <c r="D102" i="24"/>
  <c r="I102" i="24" s="1"/>
  <c r="H102" i="24" s="1"/>
  <c r="H99" i="18" s="1"/>
  <c r="D97" i="24"/>
  <c r="I97" i="24" s="1"/>
  <c r="H97" i="24" s="1"/>
  <c r="H94" i="18" s="1"/>
  <c r="D96" i="24"/>
  <c r="I96" i="24" s="1"/>
  <c r="H96" i="24" s="1"/>
  <c r="H93" i="18" s="1"/>
  <c r="D101" i="24"/>
  <c r="I101" i="24" s="1"/>
  <c r="H101" i="24" s="1"/>
  <c r="H98" i="18" s="1"/>
  <c r="D99" i="24"/>
  <c r="I99" i="24" s="1"/>
  <c r="H99" i="24" s="1"/>
  <c r="H96" i="18" s="1"/>
  <c r="D103" i="24"/>
  <c r="I103" i="24" s="1"/>
  <c r="H103" i="24" s="1"/>
  <c r="H100" i="18" s="1"/>
  <c r="V15" i="25"/>
  <c r="S15" i="25" l="1"/>
  <c r="L11" i="28" s="1"/>
  <c r="N10" i="24"/>
  <c r="O10" i="24" s="1"/>
  <c r="AX363" i="18"/>
  <c r="AX358" i="18"/>
  <c r="AY361" i="18"/>
  <c r="AY360" i="18"/>
  <c r="AY363" i="18"/>
  <c r="E386" i="27"/>
  <c r="H386" i="27" s="1"/>
  <c r="J383" i="18" s="1"/>
  <c r="E385" i="27"/>
  <c r="H385" i="27" s="1"/>
  <c r="J382" i="18" s="1"/>
  <c r="E387" i="27"/>
  <c r="H387" i="27" s="1"/>
  <c r="J384" i="18" s="1"/>
  <c r="E383" i="27"/>
  <c r="H383" i="27" s="1"/>
  <c r="J380" i="18" s="1"/>
  <c r="E389" i="27"/>
  <c r="H389" i="27" s="1"/>
  <c r="E384" i="27"/>
  <c r="H384" i="27" s="1"/>
  <c r="J381" i="18" s="1"/>
  <c r="E388" i="27"/>
  <c r="H388" i="27" s="1"/>
  <c r="J385" i="18" s="1"/>
  <c r="AX361" i="18"/>
  <c r="AX362" i="18"/>
  <c r="AX367" i="18"/>
  <c r="AY366" i="18"/>
  <c r="AY364" i="18"/>
  <c r="AY362" i="18"/>
  <c r="AY359" i="18"/>
  <c r="AY367" i="18"/>
  <c r="AX366" i="18"/>
  <c r="AX364" i="18"/>
  <c r="AX359" i="18"/>
  <c r="AY365" i="18"/>
  <c r="AX360" i="18"/>
  <c r="AX365" i="18"/>
  <c r="AU93" i="18"/>
  <c r="AT93" i="18"/>
  <c r="T13" i="25"/>
  <c r="U14" i="25" s="1"/>
  <c r="R13" i="25"/>
  <c r="N9" i="24" s="1"/>
  <c r="O9" i="24" s="1"/>
  <c r="E67" i="24"/>
  <c r="E63" i="24"/>
  <c r="D78" i="24"/>
  <c r="E61" i="24"/>
  <c r="E59" i="24"/>
  <c r="E64" i="24"/>
  <c r="E70" i="24"/>
  <c r="E69" i="24"/>
  <c r="E66" i="24"/>
  <c r="E60" i="24"/>
  <c r="E62" i="24"/>
  <c r="E68" i="24"/>
  <c r="E65" i="24"/>
  <c r="D80" i="24"/>
  <c r="D77" i="24"/>
  <c r="D71" i="24"/>
  <c r="D76" i="24"/>
  <c r="D81" i="24"/>
  <c r="D72" i="24"/>
  <c r="D73" i="24"/>
  <c r="D74" i="24"/>
  <c r="D75" i="24"/>
  <c r="D82" i="24"/>
  <c r="D79" i="24"/>
  <c r="AT94" i="18"/>
  <c r="AU94" i="18"/>
  <c r="U15" i="25"/>
  <c r="AT99" i="18"/>
  <c r="AU99" i="18"/>
  <c r="AU101" i="18"/>
  <c r="AT101" i="18"/>
  <c r="AT92" i="18"/>
  <c r="AU92" i="18"/>
  <c r="AT102" i="18"/>
  <c r="AU102" i="18"/>
  <c r="W16" i="25"/>
  <c r="L12" i="26" s="1"/>
  <c r="W17" i="25"/>
  <c r="L13" i="26" s="1"/>
  <c r="AU100" i="18"/>
  <c r="AT100" i="18"/>
  <c r="AT95" i="18"/>
  <c r="AU95" i="18"/>
  <c r="E76" i="24"/>
  <c r="E77" i="24"/>
  <c r="D92" i="24"/>
  <c r="I92" i="24" s="1"/>
  <c r="H92" i="24" s="1"/>
  <c r="H89" i="18" s="1"/>
  <c r="E81" i="24"/>
  <c r="D86" i="24"/>
  <c r="I86" i="24" s="1"/>
  <c r="H86" i="24" s="1"/>
  <c r="H83" i="18" s="1"/>
  <c r="E82" i="24"/>
  <c r="D91" i="24"/>
  <c r="I91" i="24" s="1"/>
  <c r="H91" i="24" s="1"/>
  <c r="H88" i="18" s="1"/>
  <c r="E75" i="24"/>
  <c r="E72" i="24"/>
  <c r="D84" i="24"/>
  <c r="I84" i="24" s="1"/>
  <c r="H84" i="24" s="1"/>
  <c r="H81" i="18" s="1"/>
  <c r="D89" i="24"/>
  <c r="I89" i="24" s="1"/>
  <c r="H89" i="24" s="1"/>
  <c r="H86" i="18" s="1"/>
  <c r="E73" i="24"/>
  <c r="E78" i="24"/>
  <c r="D83" i="24"/>
  <c r="I83" i="24" s="1"/>
  <c r="H83" i="24" s="1"/>
  <c r="H80" i="18" s="1"/>
  <c r="E74" i="24"/>
  <c r="E71" i="24"/>
  <c r="D90" i="24"/>
  <c r="I90" i="24" s="1"/>
  <c r="H90" i="24" s="1"/>
  <c r="H87" i="18" s="1"/>
  <c r="E79" i="24"/>
  <c r="E80" i="24"/>
  <c r="D87" i="24"/>
  <c r="I87" i="24" s="1"/>
  <c r="H87" i="24" s="1"/>
  <c r="H84" i="18" s="1"/>
  <c r="D85" i="24"/>
  <c r="I85" i="24" s="1"/>
  <c r="H85" i="24" s="1"/>
  <c r="H82" i="18" s="1"/>
  <c r="D88" i="24"/>
  <c r="I88" i="24" s="1"/>
  <c r="H88" i="24" s="1"/>
  <c r="H85" i="18" s="1"/>
  <c r="D93" i="24"/>
  <c r="I93" i="24" s="1"/>
  <c r="H93" i="24" s="1"/>
  <c r="H90" i="18" s="1"/>
  <c r="D94" i="24"/>
  <c r="I94" i="24" s="1"/>
  <c r="H94" i="24" s="1"/>
  <c r="H91" i="18" s="1"/>
  <c r="AU96" i="18"/>
  <c r="AT96" i="18"/>
  <c r="AT103" i="18"/>
  <c r="AU103" i="18"/>
  <c r="AT98" i="18"/>
  <c r="AU98" i="18"/>
  <c r="AT97" i="18"/>
  <c r="AU97" i="18"/>
  <c r="S14" i="25"/>
  <c r="L10" i="28" s="1"/>
  <c r="V14" i="25"/>
  <c r="AY368" i="18" l="1"/>
  <c r="AX370" i="18"/>
  <c r="AX369" i="18"/>
  <c r="AY369" i="18"/>
  <c r="AY370" i="18"/>
  <c r="AX371" i="18"/>
  <c r="AY371" i="18"/>
  <c r="J401" i="18"/>
  <c r="J388" i="18"/>
  <c r="J400" i="18"/>
  <c r="J390" i="18"/>
  <c r="J396" i="18"/>
  <c r="J398" i="18"/>
  <c r="J395" i="18"/>
  <c r="J394" i="18"/>
  <c r="J387" i="18"/>
  <c r="J402" i="18"/>
  <c r="J399" i="18"/>
  <c r="J386" i="18"/>
  <c r="J389" i="18"/>
  <c r="J391" i="18"/>
  <c r="J392" i="18"/>
  <c r="J397" i="18"/>
  <c r="J393" i="18"/>
  <c r="J403" i="18"/>
  <c r="AX403" i="18" s="1"/>
  <c r="AX368" i="18"/>
  <c r="AY372" i="18"/>
  <c r="AX372" i="18"/>
  <c r="AU83" i="18"/>
  <c r="AT83" i="18"/>
  <c r="I72" i="24"/>
  <c r="H72" i="24" s="1"/>
  <c r="H69" i="18" s="1"/>
  <c r="I78" i="24"/>
  <c r="H78" i="24" s="1"/>
  <c r="H75" i="18" s="1"/>
  <c r="AU82" i="18"/>
  <c r="AT82" i="18"/>
  <c r="AT84" i="18"/>
  <c r="AU84" i="18"/>
  <c r="I81" i="24"/>
  <c r="H81" i="24" s="1"/>
  <c r="H78" i="18" s="1"/>
  <c r="AT86" i="18"/>
  <c r="AU86" i="18"/>
  <c r="AT89" i="18"/>
  <c r="AU89" i="18"/>
  <c r="X17" i="25"/>
  <c r="L13" i="29" s="1"/>
  <c r="I76" i="24"/>
  <c r="H76" i="24" s="1"/>
  <c r="H73" i="18" s="1"/>
  <c r="AU81" i="18"/>
  <c r="AT81" i="18"/>
  <c r="X16" i="25"/>
  <c r="L12" i="29" s="1"/>
  <c r="I79" i="24"/>
  <c r="H79" i="24" s="1"/>
  <c r="H76" i="18" s="1"/>
  <c r="I71" i="24"/>
  <c r="H71" i="24" s="1"/>
  <c r="H68" i="18" s="1"/>
  <c r="T12" i="25"/>
  <c r="R12" i="25"/>
  <c r="AU87" i="18"/>
  <c r="AT87" i="18"/>
  <c r="I82" i="24"/>
  <c r="H82" i="24" s="1"/>
  <c r="H79" i="18" s="1"/>
  <c r="I77" i="24"/>
  <c r="H77" i="24" s="1"/>
  <c r="H74" i="18" s="1"/>
  <c r="V13" i="25"/>
  <c r="W14" i="25" s="1"/>
  <c r="L10" i="26" s="1"/>
  <c r="AT91" i="18"/>
  <c r="AU91" i="18"/>
  <c r="I75" i="24"/>
  <c r="H75" i="24" s="1"/>
  <c r="H72" i="18" s="1"/>
  <c r="I80" i="24"/>
  <c r="H80" i="24" s="1"/>
  <c r="H77" i="18" s="1"/>
  <c r="AU88" i="18"/>
  <c r="AT88" i="18"/>
  <c r="I74" i="24"/>
  <c r="H74" i="24" s="1"/>
  <c r="H71" i="18" s="1"/>
  <c r="E55" i="24"/>
  <c r="E58" i="24"/>
  <c r="E48" i="24"/>
  <c r="E51" i="24"/>
  <c r="E47" i="24"/>
  <c r="E53" i="24"/>
  <c r="E56" i="24"/>
  <c r="E50" i="24"/>
  <c r="E52" i="24"/>
  <c r="E49" i="24"/>
  <c r="E57" i="24"/>
  <c r="E54" i="24"/>
  <c r="D63" i="24"/>
  <c r="I63" i="24" s="1"/>
  <c r="H63" i="24" s="1"/>
  <c r="H60" i="18" s="1"/>
  <c r="D59" i="24"/>
  <c r="I59" i="24" s="1"/>
  <c r="H59" i="24" s="1"/>
  <c r="H56" i="18" s="1"/>
  <c r="D66" i="24"/>
  <c r="I66" i="24" s="1"/>
  <c r="H66" i="24" s="1"/>
  <c r="H63" i="18" s="1"/>
  <c r="D70" i="24"/>
  <c r="I70" i="24" s="1"/>
  <c r="H70" i="24" s="1"/>
  <c r="H67" i="18" s="1"/>
  <c r="D64" i="24"/>
  <c r="I64" i="24" s="1"/>
  <c r="H64" i="24" s="1"/>
  <c r="H61" i="18" s="1"/>
  <c r="D67" i="24"/>
  <c r="I67" i="24" s="1"/>
  <c r="H67" i="24" s="1"/>
  <c r="H64" i="18" s="1"/>
  <c r="D62" i="24"/>
  <c r="I62" i="24" s="1"/>
  <c r="H62" i="24" s="1"/>
  <c r="H59" i="18" s="1"/>
  <c r="D68" i="24"/>
  <c r="I68" i="24" s="1"/>
  <c r="H68" i="24" s="1"/>
  <c r="H65" i="18" s="1"/>
  <c r="D60" i="24"/>
  <c r="I60" i="24" s="1"/>
  <c r="H60" i="24" s="1"/>
  <c r="H57" i="18" s="1"/>
  <c r="D65" i="24"/>
  <c r="I65" i="24" s="1"/>
  <c r="H65" i="24" s="1"/>
  <c r="H62" i="18" s="1"/>
  <c r="D69" i="24"/>
  <c r="I69" i="24" s="1"/>
  <c r="H69" i="24" s="1"/>
  <c r="H66" i="18" s="1"/>
  <c r="D61" i="24"/>
  <c r="I61" i="24" s="1"/>
  <c r="H61" i="24" s="1"/>
  <c r="H58" i="18" s="1"/>
  <c r="AU90" i="18"/>
  <c r="AT90" i="18"/>
  <c r="AT85" i="18"/>
  <c r="AU85" i="18"/>
  <c r="AT80" i="18"/>
  <c r="AU80" i="18"/>
  <c r="W15" i="25"/>
  <c r="L11" i="26" s="1"/>
  <c r="I73" i="24"/>
  <c r="H73" i="24" s="1"/>
  <c r="H70" i="18" s="1"/>
  <c r="AY382" i="18" l="1"/>
  <c r="AX399" i="18"/>
  <c r="AY381" i="18"/>
  <c r="S13" i="25"/>
  <c r="L9" i="28" s="1"/>
  <c r="N8" i="24"/>
  <c r="O8" i="24" s="1"/>
  <c r="AX400" i="18"/>
  <c r="AX397" i="18"/>
  <c r="AX392" i="18"/>
  <c r="AX395" i="18"/>
  <c r="AX398" i="18"/>
  <c r="AX381" i="18"/>
  <c r="AX382" i="18"/>
  <c r="AX394" i="18"/>
  <c r="AX384" i="18"/>
  <c r="AX391" i="18"/>
  <c r="AX385" i="18"/>
  <c r="AY384" i="18"/>
  <c r="AX389" i="18"/>
  <c r="AY389" i="18"/>
  <c r="AX396" i="18"/>
  <c r="AY385" i="18"/>
  <c r="AY380" i="18"/>
  <c r="AY373" i="18"/>
  <c r="AY386" i="18"/>
  <c r="AX386" i="18"/>
  <c r="AX377" i="18"/>
  <c r="AY374" i="18"/>
  <c r="AY377" i="18"/>
  <c r="AX374" i="18"/>
  <c r="AX378" i="18"/>
  <c r="AX379" i="18"/>
  <c r="AY378" i="18"/>
  <c r="AX375" i="18"/>
  <c r="AY379" i="18"/>
  <c r="AY375" i="18"/>
  <c r="AX373" i="18"/>
  <c r="AY376" i="18"/>
  <c r="AX376" i="18"/>
  <c r="AX390" i="18"/>
  <c r="AY390" i="18"/>
  <c r="AX380" i="18"/>
  <c r="AY383" i="18"/>
  <c r="AX402" i="18"/>
  <c r="AX388" i="18"/>
  <c r="AY388" i="18"/>
  <c r="AX383" i="18"/>
  <c r="AX393" i="18"/>
  <c r="AY387" i="18"/>
  <c r="AX387" i="18"/>
  <c r="AX401" i="18"/>
  <c r="X14" i="25"/>
  <c r="L10" i="29" s="1"/>
  <c r="AT62" i="18"/>
  <c r="AU62" i="18"/>
  <c r="E41" i="24"/>
  <c r="E37" i="24"/>
  <c r="D47" i="24"/>
  <c r="I47" i="24" s="1"/>
  <c r="H47" i="24" s="1"/>
  <c r="H44" i="18" s="1"/>
  <c r="E35" i="24"/>
  <c r="E36" i="24"/>
  <c r="D49" i="24"/>
  <c r="I49" i="24" s="1"/>
  <c r="H49" i="24" s="1"/>
  <c r="H46" i="18" s="1"/>
  <c r="D57" i="24"/>
  <c r="I57" i="24" s="1"/>
  <c r="H57" i="24" s="1"/>
  <c r="H54" i="18" s="1"/>
  <c r="D51" i="24"/>
  <c r="I51" i="24" s="1"/>
  <c r="H51" i="24" s="1"/>
  <c r="H48" i="18" s="1"/>
  <c r="D56" i="24"/>
  <c r="I56" i="24" s="1"/>
  <c r="H56" i="24" s="1"/>
  <c r="H53" i="18" s="1"/>
  <c r="D58" i="24"/>
  <c r="I58" i="24" s="1"/>
  <c r="H58" i="24" s="1"/>
  <c r="H55" i="18" s="1"/>
  <c r="E39" i="24"/>
  <c r="E46" i="24"/>
  <c r="E40" i="24"/>
  <c r="D50" i="24"/>
  <c r="I50" i="24" s="1"/>
  <c r="H50" i="24" s="1"/>
  <c r="H47" i="18" s="1"/>
  <c r="E44" i="24"/>
  <c r="D54" i="24"/>
  <c r="I54" i="24" s="1"/>
  <c r="H54" i="24" s="1"/>
  <c r="H51" i="18" s="1"/>
  <c r="E42" i="24"/>
  <c r="E43" i="24"/>
  <c r="D55" i="24"/>
  <c r="I55" i="24" s="1"/>
  <c r="H55" i="24" s="1"/>
  <c r="H52" i="18" s="1"/>
  <c r="E38" i="24"/>
  <c r="E45" i="24"/>
  <c r="D52" i="24"/>
  <c r="I52" i="24" s="1"/>
  <c r="H52" i="24" s="1"/>
  <c r="H49" i="18" s="1"/>
  <c r="D53" i="24"/>
  <c r="I53" i="24" s="1"/>
  <c r="H53" i="24" s="1"/>
  <c r="H50" i="18" s="1"/>
  <c r="D48" i="24"/>
  <c r="I48" i="24" s="1"/>
  <c r="H48" i="24" s="1"/>
  <c r="H45" i="18" s="1"/>
  <c r="AT57" i="18"/>
  <c r="AU57" i="18"/>
  <c r="AT60" i="18"/>
  <c r="AU60" i="18"/>
  <c r="AU68" i="18"/>
  <c r="AT68" i="18"/>
  <c r="AT56" i="18"/>
  <c r="AU56" i="18"/>
  <c r="AU65" i="18"/>
  <c r="AT65" i="18"/>
  <c r="U13" i="25"/>
  <c r="AT74" i="18"/>
  <c r="AU74" i="18"/>
  <c r="AU76" i="18"/>
  <c r="AT76" i="18"/>
  <c r="AT59" i="18"/>
  <c r="AU59" i="18"/>
  <c r="AU77" i="18"/>
  <c r="AT77" i="18"/>
  <c r="AT79" i="18"/>
  <c r="AU79" i="18"/>
  <c r="AU64" i="18"/>
  <c r="AT64" i="18"/>
  <c r="AU72" i="18"/>
  <c r="AT72" i="18"/>
  <c r="AU75" i="18"/>
  <c r="AT75" i="18"/>
  <c r="X15" i="25"/>
  <c r="L11" i="29" s="1"/>
  <c r="AT69" i="18"/>
  <c r="AU69" i="18"/>
  <c r="AT61" i="18"/>
  <c r="AU61" i="18"/>
  <c r="AU70" i="18"/>
  <c r="AT70" i="18"/>
  <c r="AU58" i="18"/>
  <c r="AT58" i="18"/>
  <c r="AU67" i="18"/>
  <c r="AT67" i="18"/>
  <c r="V12" i="25"/>
  <c r="AT66" i="18"/>
  <c r="AU66" i="18"/>
  <c r="AU63" i="18"/>
  <c r="AT63" i="18"/>
  <c r="AU71" i="18"/>
  <c r="AT71" i="18"/>
  <c r="T11" i="25"/>
  <c r="U12" i="25" s="1"/>
  <c r="T10" i="25"/>
  <c r="R11" i="25"/>
  <c r="AT73" i="18"/>
  <c r="AU73" i="18"/>
  <c r="AT78" i="18"/>
  <c r="AU78" i="18"/>
  <c r="E26" i="24" l="1"/>
  <c r="D45" i="24"/>
  <c r="I45" i="24" s="1"/>
  <c r="H45" i="24" s="1"/>
  <c r="H42" i="18" s="1"/>
  <c r="E25" i="24"/>
  <c r="E32" i="24"/>
  <c r="D42" i="24"/>
  <c r="I42" i="24" s="1"/>
  <c r="H42" i="24" s="1"/>
  <c r="H39" i="18" s="1"/>
  <c r="D41" i="24"/>
  <c r="I41" i="24" s="1"/>
  <c r="H41" i="24" s="1"/>
  <c r="H38" i="18" s="1"/>
  <c r="D35" i="24"/>
  <c r="I35" i="24" s="1"/>
  <c r="H35" i="24" s="1"/>
  <c r="H32" i="18" s="1"/>
  <c r="E24" i="24"/>
  <c r="E23" i="24"/>
  <c r="E27" i="24"/>
  <c r="E29" i="24"/>
  <c r="D43" i="24"/>
  <c r="I43" i="24" s="1"/>
  <c r="H43" i="24" s="1"/>
  <c r="H40" i="18" s="1"/>
  <c r="D44" i="24"/>
  <c r="I44" i="24" s="1"/>
  <c r="H44" i="24" s="1"/>
  <c r="H41" i="18" s="1"/>
  <c r="E28" i="24"/>
  <c r="E33" i="24"/>
  <c r="D37" i="24"/>
  <c r="I37" i="24" s="1"/>
  <c r="H37" i="24" s="1"/>
  <c r="H34" i="18" s="1"/>
  <c r="E34" i="24"/>
  <c r="D36" i="24"/>
  <c r="I36" i="24" s="1"/>
  <c r="H36" i="24" s="1"/>
  <c r="H33" i="18" s="1"/>
  <c r="E31" i="24"/>
  <c r="E30" i="24"/>
  <c r="D40" i="24"/>
  <c r="I40" i="24" s="1"/>
  <c r="H40" i="24" s="1"/>
  <c r="H37" i="18" s="1"/>
  <c r="D46" i="24"/>
  <c r="I46" i="24" s="1"/>
  <c r="H46" i="24" s="1"/>
  <c r="H43" i="18" s="1"/>
  <c r="D38" i="24"/>
  <c r="I38" i="24" s="1"/>
  <c r="H38" i="24" s="1"/>
  <c r="H35" i="18" s="1"/>
  <c r="D39" i="24"/>
  <c r="I39" i="24" s="1"/>
  <c r="H39" i="24" s="1"/>
  <c r="H36" i="18" s="1"/>
  <c r="V11" i="25"/>
  <c r="N7" i="24"/>
  <c r="O7" i="24" s="1"/>
  <c r="AT52" i="18"/>
  <c r="AU52" i="18"/>
  <c r="AU44" i="18"/>
  <c r="AT44" i="18"/>
  <c r="AT55" i="18"/>
  <c r="AU55" i="18"/>
  <c r="AT53" i="18"/>
  <c r="AU53" i="18"/>
  <c r="AT45" i="18"/>
  <c r="AU45" i="18"/>
  <c r="AT51" i="18"/>
  <c r="AU51" i="18"/>
  <c r="AU48" i="18"/>
  <c r="AT48" i="18"/>
  <c r="U11" i="25"/>
  <c r="W12" i="25"/>
  <c r="L8" i="26" s="1"/>
  <c r="AT50" i="18"/>
  <c r="AU50" i="18"/>
  <c r="AU54" i="18"/>
  <c r="AT54" i="18"/>
  <c r="W13" i="25"/>
  <c r="L9" i="26" s="1"/>
  <c r="S12" i="25"/>
  <c r="AU49" i="18"/>
  <c r="AT49" i="18"/>
  <c r="AU47" i="18"/>
  <c r="AT47" i="18"/>
  <c r="AU46" i="18"/>
  <c r="AT46" i="18"/>
  <c r="AU43" i="18" l="1"/>
  <c r="AT43" i="18"/>
  <c r="AT36" i="18"/>
  <c r="AU36" i="18"/>
  <c r="AT37" i="18"/>
  <c r="AU37" i="18"/>
  <c r="AU32" i="18"/>
  <c r="AT32" i="18"/>
  <c r="AT33" i="18"/>
  <c r="AU33" i="18"/>
  <c r="AU38" i="18"/>
  <c r="AT38" i="18"/>
  <c r="AT39" i="18"/>
  <c r="AU39" i="18"/>
  <c r="AU42" i="18"/>
  <c r="AT42" i="18"/>
  <c r="AT41" i="18"/>
  <c r="AU41" i="18"/>
  <c r="AT40" i="18"/>
  <c r="AU40" i="18"/>
  <c r="AU35" i="18"/>
  <c r="AT35" i="18"/>
  <c r="AT34" i="18"/>
  <c r="AU34" i="18"/>
  <c r="L8" i="28"/>
  <c r="L7" i="28" s="1"/>
  <c r="E15" i="24"/>
  <c r="I15" i="24" s="1"/>
  <c r="H15" i="24" s="1"/>
  <c r="H12" i="18" s="1"/>
  <c r="E13" i="24"/>
  <c r="I13" i="24" s="1"/>
  <c r="H13" i="24" s="1"/>
  <c r="H10" i="18" s="1"/>
  <c r="D29" i="24"/>
  <c r="I29" i="24" s="1"/>
  <c r="H29" i="24" s="1"/>
  <c r="H26" i="18" s="1"/>
  <c r="E20" i="24"/>
  <c r="I20" i="24" s="1"/>
  <c r="H20" i="24" s="1"/>
  <c r="H17" i="18" s="1"/>
  <c r="D28" i="24"/>
  <c r="D25" i="24"/>
  <c r="I25" i="24" s="1"/>
  <c r="H25" i="24" s="1"/>
  <c r="H22" i="18" s="1"/>
  <c r="E12" i="24"/>
  <c r="I12" i="24" s="1"/>
  <c r="H12" i="24" s="1"/>
  <c r="H9" i="18" s="1"/>
  <c r="E14" i="24"/>
  <c r="I14" i="24" s="1"/>
  <c r="H14" i="24" s="1"/>
  <c r="H11" i="18" s="1"/>
  <c r="E21" i="24"/>
  <c r="I21" i="24" s="1"/>
  <c r="H21" i="24" s="1"/>
  <c r="H18" i="18" s="1"/>
  <c r="E18" i="24"/>
  <c r="I18" i="24" s="1"/>
  <c r="H18" i="24" s="1"/>
  <c r="H15" i="18" s="1"/>
  <c r="D31" i="24"/>
  <c r="I31" i="24" s="1"/>
  <c r="H31" i="24" s="1"/>
  <c r="H28" i="18" s="1"/>
  <c r="D27" i="24"/>
  <c r="I27" i="24" s="1"/>
  <c r="H27" i="24" s="1"/>
  <c r="H24" i="18" s="1"/>
  <c r="E17" i="24"/>
  <c r="I17" i="24" s="1"/>
  <c r="H17" i="24" s="1"/>
  <c r="H14" i="18" s="1"/>
  <c r="E22" i="24"/>
  <c r="I22" i="24" s="1"/>
  <c r="H22" i="24" s="1"/>
  <c r="H19" i="18" s="1"/>
  <c r="E19" i="24"/>
  <c r="I19" i="24" s="1"/>
  <c r="H19" i="24" s="1"/>
  <c r="H16" i="18" s="1"/>
  <c r="D34" i="24"/>
  <c r="I34" i="24" s="1"/>
  <c r="H34" i="24" s="1"/>
  <c r="H31" i="18" s="1"/>
  <c r="D24" i="24"/>
  <c r="I24" i="24" s="1"/>
  <c r="H24" i="24" s="1"/>
  <c r="H21" i="18" s="1"/>
  <c r="D30" i="24"/>
  <c r="I30" i="24" s="1"/>
  <c r="H30" i="24" s="1"/>
  <c r="H27" i="18" s="1"/>
  <c r="D32" i="24"/>
  <c r="I32" i="24" s="1"/>
  <c r="H32" i="24" s="1"/>
  <c r="H29" i="18" s="1"/>
  <c r="E11" i="24"/>
  <c r="I11" i="24" s="1"/>
  <c r="H11" i="24" s="1"/>
  <c r="H8" i="18" s="1"/>
  <c r="D26" i="24"/>
  <c r="I26" i="24" s="1"/>
  <c r="H26" i="24" s="1"/>
  <c r="H23" i="18" s="1"/>
  <c r="E16" i="24"/>
  <c r="I16" i="24" s="1"/>
  <c r="H16" i="24" s="1"/>
  <c r="H13" i="18" s="1"/>
  <c r="D23" i="24"/>
  <c r="I23" i="24" s="1"/>
  <c r="H23" i="24" s="1"/>
  <c r="H20" i="18" s="1"/>
  <c r="D33" i="24"/>
  <c r="I33" i="24" s="1"/>
  <c r="H33" i="24" s="1"/>
  <c r="H30" i="18" s="1"/>
  <c r="I28" i="24"/>
  <c r="H28" i="24" s="1"/>
  <c r="H25" i="18" s="1"/>
  <c r="W43" i="25" a="1"/>
  <c r="W43" i="25" s="1"/>
  <c r="X13" i="25"/>
  <c r="L9" i="29" s="1"/>
  <c r="M8" i="26"/>
  <c r="X12" i="25"/>
  <c r="L8" i="29" s="1"/>
  <c r="L7" i="29" s="1"/>
  <c r="AT20" i="18" l="1"/>
  <c r="AU20" i="18"/>
  <c r="AU23" i="18"/>
  <c r="AT23" i="18"/>
  <c r="AU31" i="18"/>
  <c r="AT31" i="18"/>
  <c r="AU27" i="18"/>
  <c r="AT27" i="18"/>
  <c r="AU28" i="18"/>
  <c r="AT28" i="18"/>
  <c r="AU26" i="18"/>
  <c r="AT26" i="18"/>
  <c r="AT30" i="18"/>
  <c r="AU30" i="18"/>
  <c r="AU16" i="18"/>
  <c r="AT16" i="18"/>
  <c r="AU10" i="18"/>
  <c r="AT14" i="18"/>
  <c r="AU14" i="18"/>
  <c r="AT12" i="18"/>
  <c r="AU12" i="18"/>
  <c r="AT19" i="18"/>
  <c r="AU19" i="18"/>
  <c r="AU24" i="18"/>
  <c r="AT24" i="18"/>
  <c r="AT25" i="18"/>
  <c r="AU25" i="18"/>
  <c r="L6" i="28"/>
  <c r="AT13" i="18"/>
  <c r="AU13" i="18"/>
  <c r="AU15" i="18"/>
  <c r="AT15" i="18"/>
  <c r="AT18" i="18"/>
  <c r="AU18" i="18"/>
  <c r="AT8" i="18"/>
  <c r="AU8" i="18"/>
  <c r="AU11" i="18"/>
  <c r="AT11" i="18"/>
  <c r="AT29" i="18"/>
  <c r="AU29" i="18"/>
  <c r="AT9" i="18"/>
  <c r="AU9" i="18"/>
  <c r="AT10" i="18"/>
  <c r="AU22" i="18"/>
  <c r="AT22" i="18"/>
  <c r="AT21" i="18"/>
  <c r="AU21" i="18"/>
  <c r="AT17" i="18"/>
  <c r="AU17" i="18"/>
  <c r="L6" i="29"/>
  <c r="L38" i="26"/>
  <c r="L37" i="26"/>
  <c r="L36" i="26"/>
  <c r="L35" i="26"/>
  <c r="L34" i="26"/>
  <c r="L33" i="26"/>
  <c r="L32" i="26"/>
  <c r="P12" i="30"/>
  <c r="Y43" i="25"/>
  <c r="Y12" i="25"/>
  <c r="Y13" i="25" s="1"/>
  <c r="Y14" i="25" s="1"/>
  <c r="Y15" i="25" s="1"/>
  <c r="Y16" i="25" s="1"/>
  <c r="Y17" i="25" s="1"/>
  <c r="Y18" i="25" s="1"/>
  <c r="Y19" i="25" s="1"/>
  <c r="Y20" i="25" s="1"/>
  <c r="Y21" i="25" s="1"/>
  <c r="Y22" i="25" s="1"/>
  <c r="Y23" i="25" s="1"/>
  <c r="Y24" i="25" s="1"/>
  <c r="Y25" i="25" s="1"/>
  <c r="Y26" i="25" s="1"/>
  <c r="Y27" i="25" s="1"/>
  <c r="Y28" i="25" s="1"/>
  <c r="Y29" i="25" s="1"/>
  <c r="Y30" i="25" s="1"/>
  <c r="Y31" i="25" s="1"/>
  <c r="Y32" i="25" s="1"/>
  <c r="Y33" i="25" s="1"/>
  <c r="Y34" i="25" s="1"/>
  <c r="Y35" i="25" s="1"/>
  <c r="M9" i="26"/>
  <c r="D41" i="26"/>
  <c r="D45" i="26"/>
  <c r="E33" i="26"/>
  <c r="H33" i="26" s="1"/>
  <c r="E30" i="26"/>
  <c r="H30" i="26" s="1"/>
  <c r="E29" i="26"/>
  <c r="H29" i="26" s="1"/>
  <c r="E26" i="26"/>
  <c r="H26" i="26" s="1"/>
  <c r="E25" i="26"/>
  <c r="H25" i="26" s="1"/>
  <c r="E32" i="26"/>
  <c r="H32" i="26" s="1"/>
  <c r="E34" i="26"/>
  <c r="H34" i="26" s="1"/>
  <c r="D38" i="26"/>
  <c r="D44" i="26"/>
  <c r="D37" i="26"/>
  <c r="D40" i="26"/>
  <c r="E24" i="26"/>
  <c r="H24" i="26" s="1"/>
  <c r="D46" i="26"/>
  <c r="E27" i="26"/>
  <c r="H27" i="26" s="1"/>
  <c r="D36" i="26"/>
  <c r="D43" i="26"/>
  <c r="E31" i="26"/>
  <c r="H31" i="26" s="1"/>
  <c r="D35" i="26"/>
  <c r="E28" i="26"/>
  <c r="H28" i="26" s="1"/>
  <c r="E23" i="26"/>
  <c r="H23" i="26" s="1"/>
  <c r="D39" i="26"/>
  <c r="D42" i="26"/>
  <c r="L5" i="28" l="1"/>
  <c r="M6" i="28"/>
  <c r="L5" i="29"/>
  <c r="M6" i="29"/>
  <c r="L38" i="29"/>
  <c r="L36" i="29"/>
  <c r="L37" i="29"/>
  <c r="L32" i="29"/>
  <c r="L35" i="29"/>
  <c r="L34" i="29"/>
  <c r="L33" i="29"/>
  <c r="Q5" i="30"/>
  <c r="R5" i="30" s="1"/>
  <c r="Q8" i="30"/>
  <c r="R8" i="30" s="1"/>
  <c r="Q6" i="30"/>
  <c r="R6" i="30" s="1"/>
  <c r="Q7" i="30"/>
  <c r="R7" i="30" s="1"/>
  <c r="Q9" i="30"/>
  <c r="R9" i="30" s="1"/>
  <c r="R11" i="30" s="1"/>
  <c r="Y45" i="25" s="1"/>
  <c r="E41" i="26"/>
  <c r="H41" i="26" s="1"/>
  <c r="E43" i="26"/>
  <c r="H43" i="26" s="1"/>
  <c r="E40" i="26"/>
  <c r="H40" i="26" s="1"/>
  <c r="E38" i="26"/>
  <c r="H38" i="26" s="1"/>
  <c r="E45" i="26"/>
  <c r="H45" i="26" s="1"/>
  <c r="E36" i="26"/>
  <c r="H36" i="26" s="1"/>
  <c r="E42" i="26"/>
  <c r="H42" i="26" s="1"/>
  <c r="E46" i="26"/>
  <c r="H46" i="26" s="1"/>
  <c r="E35" i="26"/>
  <c r="H35" i="26" s="1"/>
  <c r="E44" i="26"/>
  <c r="H44" i="26" s="1"/>
  <c r="E39" i="26"/>
  <c r="H39" i="26" s="1"/>
  <c r="D49" i="26"/>
  <c r="E37" i="26"/>
  <c r="H37" i="26" s="1"/>
  <c r="D54" i="26"/>
  <c r="D50" i="26"/>
  <c r="D56" i="26"/>
  <c r="D53" i="26"/>
  <c r="D47" i="26"/>
  <c r="D48" i="26"/>
  <c r="D58" i="26"/>
  <c r="D52" i="26"/>
  <c r="D55" i="26"/>
  <c r="D51" i="26"/>
  <c r="D57" i="26"/>
  <c r="M10" i="26"/>
  <c r="D12" i="28" l="1"/>
  <c r="D21" i="28"/>
  <c r="E8" i="28"/>
  <c r="H8" i="28" s="1"/>
  <c r="D22" i="28"/>
  <c r="E7" i="28"/>
  <c r="H7" i="28" s="1"/>
  <c r="E10" i="28"/>
  <c r="H10" i="28" s="1"/>
  <c r="D13" i="28"/>
  <c r="D14" i="28"/>
  <c r="D15" i="28"/>
  <c r="D16" i="28"/>
  <c r="D11" i="28"/>
  <c r="D17" i="28"/>
  <c r="E5" i="28"/>
  <c r="H5" i="28" s="1"/>
  <c r="D18" i="28"/>
  <c r="E6" i="28"/>
  <c r="H6" i="28" s="1"/>
  <c r="D19" i="28"/>
  <c r="E9" i="28"/>
  <c r="H9" i="28" s="1"/>
  <c r="D20" i="28"/>
  <c r="M7" i="28"/>
  <c r="E7" i="29"/>
  <c r="H7" i="29" s="1"/>
  <c r="E8" i="29"/>
  <c r="H8" i="29" s="1"/>
  <c r="D22" i="29"/>
  <c r="D12" i="29"/>
  <c r="E6" i="29"/>
  <c r="H6" i="29" s="1"/>
  <c r="D11" i="29"/>
  <c r="D15" i="29"/>
  <c r="D19" i="29"/>
  <c r="D14" i="29"/>
  <c r="D16" i="29"/>
  <c r="D13" i="29"/>
  <c r="D21" i="29"/>
  <c r="D18" i="29"/>
  <c r="E5" i="29"/>
  <c r="H5" i="29" s="1"/>
  <c r="D20" i="29"/>
  <c r="D17" i="29"/>
  <c r="E9" i="29"/>
  <c r="H9" i="29" s="1"/>
  <c r="E10" i="29"/>
  <c r="H10" i="29" s="1"/>
  <c r="M7" i="29"/>
  <c r="E47" i="26"/>
  <c r="H47" i="26" s="1"/>
  <c r="E54" i="26"/>
  <c r="H54" i="26" s="1"/>
  <c r="E48" i="26"/>
  <c r="H48" i="26" s="1"/>
  <c r="E58" i="26"/>
  <c r="H58" i="26" s="1"/>
  <c r="E55" i="26"/>
  <c r="H55" i="26" s="1"/>
  <c r="E53" i="26"/>
  <c r="H53" i="26" s="1"/>
  <c r="E52" i="26"/>
  <c r="H52" i="26" s="1"/>
  <c r="E50" i="26"/>
  <c r="H50" i="26" s="1"/>
  <c r="E57" i="26"/>
  <c r="H57" i="26" s="1"/>
  <c r="E51" i="26"/>
  <c r="H51" i="26" s="1"/>
  <c r="E49" i="26"/>
  <c r="H49" i="26" s="1"/>
  <c r="E56" i="26"/>
  <c r="H56" i="26" s="1"/>
  <c r="D61" i="26"/>
  <c r="D62" i="26"/>
  <c r="D64" i="26"/>
  <c r="D65" i="26"/>
  <c r="D66" i="26"/>
  <c r="D60" i="26"/>
  <c r="D68" i="26"/>
  <c r="D69" i="26"/>
  <c r="D70" i="26"/>
  <c r="D63" i="26"/>
  <c r="D67" i="26"/>
  <c r="D59" i="26"/>
  <c r="M11" i="26"/>
  <c r="E14" i="28" l="1"/>
  <c r="H14" i="28" s="1"/>
  <c r="D26" i="28"/>
  <c r="E15" i="28"/>
  <c r="H15" i="28" s="1"/>
  <c r="D27" i="28"/>
  <c r="E16" i="28"/>
  <c r="H16" i="28" s="1"/>
  <c r="D28" i="28"/>
  <c r="E17" i="28"/>
  <c r="H17" i="28" s="1"/>
  <c r="D29" i="28"/>
  <c r="E18" i="28"/>
  <c r="H18" i="28" s="1"/>
  <c r="D30" i="28"/>
  <c r="E19" i="28"/>
  <c r="H19" i="28" s="1"/>
  <c r="D31" i="28"/>
  <c r="E20" i="28"/>
  <c r="H20" i="28" s="1"/>
  <c r="D32" i="28"/>
  <c r="E21" i="28"/>
  <c r="H21" i="28" s="1"/>
  <c r="D33" i="28"/>
  <c r="E22" i="28"/>
  <c r="H22" i="28" s="1"/>
  <c r="D34" i="28"/>
  <c r="E12" i="28"/>
  <c r="H12" i="28" s="1"/>
  <c r="D23" i="28"/>
  <c r="E13" i="28"/>
  <c r="H13" i="28" s="1"/>
  <c r="D24" i="28"/>
  <c r="E11" i="28"/>
  <c r="H11" i="28" s="1"/>
  <c r="D25" i="28"/>
  <c r="M8" i="28"/>
  <c r="E12" i="29"/>
  <c r="H12" i="29" s="1"/>
  <c r="D28" i="29"/>
  <c r="E19" i="29"/>
  <c r="H19" i="29" s="1"/>
  <c r="E18" i="29"/>
  <c r="H18" i="29" s="1"/>
  <c r="E14" i="29"/>
  <c r="H14" i="29" s="1"/>
  <c r="D30" i="29"/>
  <c r="E21" i="29"/>
  <c r="H21" i="29" s="1"/>
  <c r="D23" i="29"/>
  <c r="E16" i="29"/>
  <c r="H16" i="29" s="1"/>
  <c r="D32" i="29"/>
  <c r="D25" i="29"/>
  <c r="E17" i="29"/>
  <c r="H17" i="29" s="1"/>
  <c r="D34" i="29"/>
  <c r="D33" i="29"/>
  <c r="E20" i="29"/>
  <c r="H20" i="29" s="1"/>
  <c r="E11" i="29"/>
  <c r="H11" i="29" s="1"/>
  <c r="D27" i="29"/>
  <c r="E13" i="29"/>
  <c r="H13" i="29" s="1"/>
  <c r="D24" i="29"/>
  <c r="E22" i="29"/>
  <c r="H22" i="29" s="1"/>
  <c r="D29" i="29"/>
  <c r="E15" i="29"/>
  <c r="H15" i="29" s="1"/>
  <c r="D31" i="29"/>
  <c r="D26" i="29"/>
  <c r="M8" i="29"/>
  <c r="E66" i="26"/>
  <c r="H66" i="26" s="1"/>
  <c r="E68" i="26"/>
  <c r="H68" i="26" s="1"/>
  <c r="D76" i="26"/>
  <c r="E60" i="26"/>
  <c r="H60" i="26" s="1"/>
  <c r="E59" i="26"/>
  <c r="H59" i="26" s="1"/>
  <c r="E69" i="26"/>
  <c r="H69" i="26" s="1"/>
  <c r="D81" i="26"/>
  <c r="E61" i="26"/>
  <c r="H61" i="26" s="1"/>
  <c r="E70" i="26"/>
  <c r="H70" i="26" s="1"/>
  <c r="E64" i="26"/>
  <c r="H64" i="26" s="1"/>
  <c r="E67" i="26"/>
  <c r="H67" i="26" s="1"/>
  <c r="D73" i="26"/>
  <c r="D71" i="26"/>
  <c r="E65" i="26"/>
  <c r="H65" i="26" s="1"/>
  <c r="E63" i="26"/>
  <c r="H63" i="26" s="1"/>
  <c r="E62" i="26"/>
  <c r="H62" i="26" s="1"/>
  <c r="D80" i="26"/>
  <c r="D72" i="26"/>
  <c r="D82" i="26"/>
  <c r="D78" i="26"/>
  <c r="D79" i="26"/>
  <c r="D75" i="26"/>
  <c r="D77" i="26"/>
  <c r="D74" i="26"/>
  <c r="M12" i="26"/>
  <c r="D46" i="28" l="1"/>
  <c r="D36" i="28"/>
  <c r="D39" i="28"/>
  <c r="E33" i="28"/>
  <c r="H33" i="28" s="1"/>
  <c r="D44" i="28"/>
  <c r="D37" i="28"/>
  <c r="D35" i="28"/>
  <c r="D40" i="28"/>
  <c r="E24" i="28"/>
  <c r="H24" i="28" s="1"/>
  <c r="E23" i="28"/>
  <c r="H23" i="28" s="1"/>
  <c r="D45" i="28"/>
  <c r="E32" i="28"/>
  <c r="H32" i="28" s="1"/>
  <c r="E25" i="28"/>
  <c r="H25" i="28" s="1"/>
  <c r="E31" i="28"/>
  <c r="H31" i="28" s="1"/>
  <c r="E28" i="28"/>
  <c r="H28" i="28" s="1"/>
  <c r="D42" i="28"/>
  <c r="E30" i="28"/>
  <c r="H30" i="28" s="1"/>
  <c r="D38" i="28"/>
  <c r="E34" i="28"/>
  <c r="H34" i="28" s="1"/>
  <c r="E29" i="28"/>
  <c r="H29" i="28" s="1"/>
  <c r="E27" i="28"/>
  <c r="H27" i="28" s="1"/>
  <c r="D43" i="28"/>
  <c r="D41" i="28"/>
  <c r="E26" i="28"/>
  <c r="H26" i="28" s="1"/>
  <c r="M9" i="28"/>
  <c r="M9" i="29"/>
  <c r="E33" i="29"/>
  <c r="H33" i="29" s="1"/>
  <c r="E25" i="29"/>
  <c r="H25" i="29" s="1"/>
  <c r="D45" i="29"/>
  <c r="E29" i="29"/>
  <c r="H29" i="29" s="1"/>
  <c r="E26" i="29"/>
  <c r="H26" i="29" s="1"/>
  <c r="D46" i="29"/>
  <c r="D44" i="29"/>
  <c r="D36" i="29"/>
  <c r="E30" i="29"/>
  <c r="H30" i="29" s="1"/>
  <c r="D42" i="29"/>
  <c r="D41" i="29"/>
  <c r="D35" i="29"/>
  <c r="E23" i="29"/>
  <c r="H23" i="29" s="1"/>
  <c r="D38" i="29"/>
  <c r="E24" i="29"/>
  <c r="H24" i="29" s="1"/>
  <c r="E32" i="29"/>
  <c r="H32" i="29" s="1"/>
  <c r="E34" i="29"/>
  <c r="H34" i="29" s="1"/>
  <c r="D39" i="29"/>
  <c r="D40" i="29"/>
  <c r="D43" i="29"/>
  <c r="E27" i="29"/>
  <c r="H27" i="29" s="1"/>
  <c r="E28" i="29"/>
  <c r="H28" i="29" s="1"/>
  <c r="E31" i="29"/>
  <c r="H31" i="29" s="1"/>
  <c r="D37" i="29"/>
  <c r="E78" i="26"/>
  <c r="H78" i="26" s="1"/>
  <c r="E77" i="26"/>
  <c r="H77" i="26" s="1"/>
  <c r="E82" i="26"/>
  <c r="H82" i="26" s="1"/>
  <c r="E74" i="26"/>
  <c r="H74" i="26" s="1"/>
  <c r="E79" i="26"/>
  <c r="H79" i="26" s="1"/>
  <c r="E71" i="26"/>
  <c r="H71" i="26" s="1"/>
  <c r="E80" i="26"/>
  <c r="H80" i="26" s="1"/>
  <c r="E73" i="26"/>
  <c r="H73" i="26" s="1"/>
  <c r="E75" i="26"/>
  <c r="H75" i="26" s="1"/>
  <c r="E76" i="26"/>
  <c r="H76" i="26" s="1"/>
  <c r="D90" i="26"/>
  <c r="D83" i="26"/>
  <c r="D91" i="26"/>
  <c r="E81" i="26"/>
  <c r="H81" i="26" s="1"/>
  <c r="E72" i="26"/>
  <c r="H72" i="26" s="1"/>
  <c r="D93" i="26"/>
  <c r="D85" i="26"/>
  <c r="D84" i="26"/>
  <c r="D94" i="26"/>
  <c r="D92" i="26"/>
  <c r="D89" i="26"/>
  <c r="D87" i="26"/>
  <c r="D88" i="26"/>
  <c r="D86" i="26"/>
  <c r="M13" i="26"/>
  <c r="D57" i="28" l="1"/>
  <c r="D50" i="28"/>
  <c r="D53" i="28"/>
  <c r="D55" i="28"/>
  <c r="E41" i="28"/>
  <c r="H41" i="28" s="1"/>
  <c r="E43" i="28"/>
  <c r="H43" i="28" s="1"/>
  <c r="M10" i="28"/>
  <c r="E45" i="28"/>
  <c r="H45" i="28" s="1"/>
  <c r="E38" i="28"/>
  <c r="H38" i="28" s="1"/>
  <c r="E36" i="28"/>
  <c r="H36" i="28" s="1"/>
  <c r="D54" i="28"/>
  <c r="E35" i="28"/>
  <c r="H35" i="28" s="1"/>
  <c r="E40" i="28"/>
  <c r="H40" i="28" s="1"/>
  <c r="D58" i="28"/>
  <c r="D52" i="28"/>
  <c r="E42" i="28"/>
  <c r="H42" i="28" s="1"/>
  <c r="E39" i="28"/>
  <c r="H39" i="28" s="1"/>
  <c r="D47" i="28"/>
  <c r="D49" i="28"/>
  <c r="E37" i="28"/>
  <c r="H37" i="28" s="1"/>
  <c r="E46" i="28"/>
  <c r="H46" i="28" s="1"/>
  <c r="E44" i="28"/>
  <c r="H44" i="28" s="1"/>
  <c r="D56" i="28"/>
  <c r="D51" i="28"/>
  <c r="D48" i="28"/>
  <c r="E35" i="29"/>
  <c r="H35" i="29" s="1"/>
  <c r="D48" i="29"/>
  <c r="D54" i="29"/>
  <c r="M10" i="29"/>
  <c r="E45" i="29"/>
  <c r="H45" i="29" s="1"/>
  <c r="E44" i="29"/>
  <c r="H44" i="29" s="1"/>
  <c r="D53" i="29"/>
  <c r="E43" i="29"/>
  <c r="H43" i="29" s="1"/>
  <c r="E40" i="29"/>
  <c r="H40" i="29" s="1"/>
  <c r="D47" i="29"/>
  <c r="D52" i="29"/>
  <c r="D57" i="29"/>
  <c r="E42" i="29"/>
  <c r="H42" i="29" s="1"/>
  <c r="E37" i="29"/>
  <c r="H37" i="29" s="1"/>
  <c r="E46" i="29"/>
  <c r="H46" i="29" s="1"/>
  <c r="D51" i="29"/>
  <c r="D49" i="29"/>
  <c r="D56" i="29"/>
  <c r="E39" i="29"/>
  <c r="H39" i="29" s="1"/>
  <c r="E36" i="29"/>
  <c r="H36" i="29" s="1"/>
  <c r="D58" i="29"/>
  <c r="E41" i="29"/>
  <c r="H41" i="29" s="1"/>
  <c r="D55" i="29"/>
  <c r="E38" i="29"/>
  <c r="H38" i="29" s="1"/>
  <c r="D50" i="29"/>
  <c r="E86" i="26"/>
  <c r="H86" i="26" s="1"/>
  <c r="E94" i="26"/>
  <c r="H94" i="26" s="1"/>
  <c r="D97" i="26"/>
  <c r="D104" i="26"/>
  <c r="E90" i="26"/>
  <c r="H90" i="26" s="1"/>
  <c r="E89" i="26"/>
  <c r="H89" i="26" s="1"/>
  <c r="E83" i="26"/>
  <c r="H83" i="26" s="1"/>
  <c r="E88" i="26"/>
  <c r="H88" i="26" s="1"/>
  <c r="D98" i="26"/>
  <c r="D99" i="26"/>
  <c r="E91" i="26"/>
  <c r="H91" i="26" s="1"/>
  <c r="E85" i="26"/>
  <c r="H85" i="26" s="1"/>
  <c r="E92" i="26"/>
  <c r="H92" i="26" s="1"/>
  <c r="D103" i="26"/>
  <c r="D102" i="26"/>
  <c r="D95" i="26"/>
  <c r="D96" i="26"/>
  <c r="E93" i="26"/>
  <c r="H93" i="26" s="1"/>
  <c r="D105" i="26"/>
  <c r="D101" i="26"/>
  <c r="E87" i="26"/>
  <c r="H87" i="26" s="1"/>
  <c r="D100" i="26"/>
  <c r="E84" i="26"/>
  <c r="H84" i="26" s="1"/>
  <c r="D106" i="26"/>
  <c r="M14" i="26"/>
  <c r="E54" i="28" l="1"/>
  <c r="H54" i="28" s="1"/>
  <c r="D70" i="28"/>
  <c r="D62" i="28"/>
  <c r="E56" i="28"/>
  <c r="H56" i="28" s="1"/>
  <c r="D63" i="28"/>
  <c r="D68" i="28"/>
  <c r="D67" i="28"/>
  <c r="M11" i="28"/>
  <c r="D61" i="28"/>
  <c r="D64" i="28"/>
  <c r="E47" i="28"/>
  <c r="H47" i="28" s="1"/>
  <c r="D59" i="28"/>
  <c r="E53" i="28"/>
  <c r="H53" i="28" s="1"/>
  <c r="D65" i="28"/>
  <c r="E51" i="28"/>
  <c r="H51" i="28" s="1"/>
  <c r="E50" i="28"/>
  <c r="H50" i="28" s="1"/>
  <c r="E49" i="28"/>
  <c r="H49" i="28" s="1"/>
  <c r="E55" i="28"/>
  <c r="H55" i="28" s="1"/>
  <c r="D66" i="28"/>
  <c r="E48" i="28"/>
  <c r="H48" i="28" s="1"/>
  <c r="D69" i="28"/>
  <c r="E58" i="28"/>
  <c r="H58" i="28" s="1"/>
  <c r="E52" i="28"/>
  <c r="H52" i="28" s="1"/>
  <c r="E57" i="28"/>
  <c r="H57" i="28" s="1"/>
  <c r="D60" i="28"/>
  <c r="E51" i="29"/>
  <c r="H51" i="29" s="1"/>
  <c r="D59" i="29"/>
  <c r="D69" i="29"/>
  <c r="E52" i="29"/>
  <c r="H52" i="29" s="1"/>
  <c r="E49" i="29"/>
  <c r="H49" i="29" s="1"/>
  <c r="E56" i="29"/>
  <c r="H56" i="29" s="1"/>
  <c r="D65" i="29"/>
  <c r="D67" i="29"/>
  <c r="D63" i="29"/>
  <c r="D61" i="29"/>
  <c r="D60" i="29"/>
  <c r="D68" i="29"/>
  <c r="E48" i="29"/>
  <c r="H48" i="29" s="1"/>
  <c r="E58" i="29"/>
  <c r="H58" i="29" s="1"/>
  <c r="E54" i="29"/>
  <c r="H54" i="29" s="1"/>
  <c r="D66" i="29"/>
  <c r="E57" i="29"/>
  <c r="H57" i="29" s="1"/>
  <c r="E53" i="29"/>
  <c r="H53" i="29" s="1"/>
  <c r="E47" i="29"/>
  <c r="H47" i="29" s="1"/>
  <c r="D64" i="29"/>
  <c r="E50" i="29"/>
  <c r="H50" i="29" s="1"/>
  <c r="D62" i="29"/>
  <c r="D70" i="29"/>
  <c r="M11" i="29"/>
  <c r="E55" i="29"/>
  <c r="H55" i="29" s="1"/>
  <c r="E104" i="26"/>
  <c r="H104" i="26" s="1"/>
  <c r="E99" i="26"/>
  <c r="H99" i="26" s="1"/>
  <c r="E100" i="26"/>
  <c r="H100" i="26" s="1"/>
  <c r="D117" i="26"/>
  <c r="D110" i="26"/>
  <c r="E106" i="26"/>
  <c r="H106" i="26" s="1"/>
  <c r="E102" i="26"/>
  <c r="H102" i="26" s="1"/>
  <c r="D108" i="26"/>
  <c r="E98" i="26"/>
  <c r="H98" i="26" s="1"/>
  <c r="E101" i="26"/>
  <c r="H101" i="26" s="1"/>
  <c r="E103" i="26"/>
  <c r="H103" i="26" s="1"/>
  <c r="E95" i="26"/>
  <c r="H95" i="26" s="1"/>
  <c r="D116" i="26"/>
  <c r="D115" i="26"/>
  <c r="D111" i="26"/>
  <c r="D112" i="26"/>
  <c r="D107" i="26"/>
  <c r="D118" i="26"/>
  <c r="E97" i="26"/>
  <c r="H97" i="26" s="1"/>
  <c r="E105" i="26"/>
  <c r="H105" i="26" s="1"/>
  <c r="E96" i="26"/>
  <c r="H96" i="26" s="1"/>
  <c r="D109" i="26"/>
  <c r="D114" i="26"/>
  <c r="D113" i="26"/>
  <c r="M15" i="26"/>
  <c r="D74" i="28" l="1"/>
  <c r="D75" i="28"/>
  <c r="E62" i="28"/>
  <c r="H62" i="28" s="1"/>
  <c r="D76" i="28"/>
  <c r="E66" i="28"/>
  <c r="H66" i="28" s="1"/>
  <c r="E70" i="28"/>
  <c r="H70" i="28" s="1"/>
  <c r="E61" i="28"/>
  <c r="H61" i="28" s="1"/>
  <c r="M12" i="28"/>
  <c r="E68" i="28"/>
  <c r="H68" i="28" s="1"/>
  <c r="E60" i="28"/>
  <c r="H60" i="28" s="1"/>
  <c r="D81" i="28"/>
  <c r="E64" i="28"/>
  <c r="H64" i="28" s="1"/>
  <c r="D72" i="28"/>
  <c r="D79" i="28"/>
  <c r="E69" i="28"/>
  <c r="H69" i="28" s="1"/>
  <c r="D80" i="28"/>
  <c r="D77" i="28"/>
  <c r="E65" i="28"/>
  <c r="H65" i="28" s="1"/>
  <c r="D78" i="28"/>
  <c r="E67" i="28"/>
  <c r="H67" i="28" s="1"/>
  <c r="D73" i="28"/>
  <c r="E63" i="28"/>
  <c r="H63" i="28" s="1"/>
  <c r="D71" i="28"/>
  <c r="D82" i="28"/>
  <c r="E59" i="28"/>
  <c r="H59" i="28" s="1"/>
  <c r="D77" i="29"/>
  <c r="E68" i="29"/>
  <c r="H68" i="29" s="1"/>
  <c r="D71" i="29"/>
  <c r="D74" i="29"/>
  <c r="D79" i="29"/>
  <c r="E61" i="29"/>
  <c r="H61" i="29" s="1"/>
  <c r="D78" i="29"/>
  <c r="E67" i="29"/>
  <c r="H67" i="29" s="1"/>
  <c r="E59" i="29"/>
  <c r="H59" i="29" s="1"/>
  <c r="E64" i="29"/>
  <c r="H64" i="29" s="1"/>
  <c r="D72" i="29"/>
  <c r="M12" i="29"/>
  <c r="E66" i="29"/>
  <c r="H66" i="29" s="1"/>
  <c r="E62" i="29"/>
  <c r="H62" i="29" s="1"/>
  <c r="E60" i="29"/>
  <c r="H60" i="29" s="1"/>
  <c r="E63" i="29"/>
  <c r="H63" i="29" s="1"/>
  <c r="D73" i="29"/>
  <c r="D76" i="29"/>
  <c r="E70" i="29"/>
  <c r="H70" i="29" s="1"/>
  <c r="D75" i="29"/>
  <c r="E69" i="29"/>
  <c r="H69" i="29" s="1"/>
  <c r="E65" i="29"/>
  <c r="H65" i="29" s="1"/>
  <c r="D82" i="29"/>
  <c r="D80" i="29"/>
  <c r="D81" i="29"/>
  <c r="E114" i="26"/>
  <c r="H114" i="26" s="1"/>
  <c r="D128" i="26"/>
  <c r="E107" i="26"/>
  <c r="H107" i="26" s="1"/>
  <c r="E118" i="26"/>
  <c r="H118" i="26" s="1"/>
  <c r="E109" i="26"/>
  <c r="H109" i="26" s="1"/>
  <c r="D121" i="26"/>
  <c r="D125" i="26"/>
  <c r="D129" i="26"/>
  <c r="E117" i="26"/>
  <c r="H117" i="26" s="1"/>
  <c r="E112" i="26"/>
  <c r="H112" i="26" s="1"/>
  <c r="D120" i="26"/>
  <c r="E108" i="26"/>
  <c r="H108" i="26" s="1"/>
  <c r="E110" i="26"/>
  <c r="H110" i="26" s="1"/>
  <c r="E115" i="26"/>
  <c r="H115" i="26" s="1"/>
  <c r="E111" i="26"/>
  <c r="H111" i="26" s="1"/>
  <c r="E113" i="26"/>
  <c r="H113" i="26" s="1"/>
  <c r="D124" i="26"/>
  <c r="D126" i="26"/>
  <c r="D127" i="26"/>
  <c r="D122" i="26"/>
  <c r="D130" i="26"/>
  <c r="D123" i="26"/>
  <c r="D119" i="26"/>
  <c r="E116" i="26"/>
  <c r="H116" i="26" s="1"/>
  <c r="M16" i="26"/>
  <c r="D85" i="28" l="1"/>
  <c r="D89" i="28"/>
  <c r="D92" i="28"/>
  <c r="D94" i="28"/>
  <c r="E75" i="28"/>
  <c r="H75" i="28" s="1"/>
  <c r="E72" i="28"/>
  <c r="H72" i="28" s="1"/>
  <c r="E77" i="28"/>
  <c r="H77" i="28" s="1"/>
  <c r="M13" i="28"/>
  <c r="D91" i="28"/>
  <c r="E81" i="28"/>
  <c r="H81" i="28" s="1"/>
  <c r="D93" i="28"/>
  <c r="E80" i="28"/>
  <c r="H80" i="28" s="1"/>
  <c r="E76" i="28"/>
  <c r="H76" i="28" s="1"/>
  <c r="E71" i="28"/>
  <c r="H71" i="28" s="1"/>
  <c r="D83" i="28"/>
  <c r="D88" i="28"/>
  <c r="D90" i="28"/>
  <c r="E79" i="28"/>
  <c r="H79" i="28" s="1"/>
  <c r="D86" i="28"/>
  <c r="E73" i="28"/>
  <c r="H73" i="28" s="1"/>
  <c r="E78" i="28"/>
  <c r="H78" i="28" s="1"/>
  <c r="E82" i="28"/>
  <c r="H82" i="28" s="1"/>
  <c r="E74" i="28"/>
  <c r="H74" i="28" s="1"/>
  <c r="D87" i="28"/>
  <c r="D84" i="28"/>
  <c r="D83" i="29"/>
  <c r="E73" i="29"/>
  <c r="H73" i="29" s="1"/>
  <c r="D94" i="29"/>
  <c r="D84" i="29"/>
  <c r="D92" i="29"/>
  <c r="E80" i="29"/>
  <c r="H80" i="29" s="1"/>
  <c r="E82" i="29"/>
  <c r="H82" i="29" s="1"/>
  <c r="D85" i="29"/>
  <c r="D93" i="29"/>
  <c r="E71" i="29"/>
  <c r="H71" i="29" s="1"/>
  <c r="E79" i="29"/>
  <c r="H79" i="29" s="1"/>
  <c r="D86" i="29"/>
  <c r="D89" i="29"/>
  <c r="E74" i="29"/>
  <c r="H74" i="29" s="1"/>
  <c r="D88" i="29"/>
  <c r="M13" i="29"/>
  <c r="E72" i="29"/>
  <c r="H72" i="29" s="1"/>
  <c r="D90" i="29"/>
  <c r="D91" i="29"/>
  <c r="E77" i="29"/>
  <c r="H77" i="29" s="1"/>
  <c r="E81" i="29"/>
  <c r="H81" i="29" s="1"/>
  <c r="E78" i="29"/>
  <c r="H78" i="29" s="1"/>
  <c r="E75" i="29"/>
  <c r="H75" i="29" s="1"/>
  <c r="D87" i="29"/>
  <c r="E76" i="29"/>
  <c r="H76" i="29" s="1"/>
  <c r="E119" i="26"/>
  <c r="H119" i="26" s="1"/>
  <c r="E127" i="26"/>
  <c r="H127" i="26" s="1"/>
  <c r="E121" i="26"/>
  <c r="H121" i="26" s="1"/>
  <c r="E126" i="26"/>
  <c r="H126" i="26" s="1"/>
  <c r="E128" i="26"/>
  <c r="H128" i="26" s="1"/>
  <c r="E123" i="26"/>
  <c r="H123" i="26" s="1"/>
  <c r="E124" i="26"/>
  <c r="H124" i="26" s="1"/>
  <c r="E125" i="26"/>
  <c r="H125" i="26" s="1"/>
  <c r="E130" i="26"/>
  <c r="H130" i="26" s="1"/>
  <c r="D132" i="26"/>
  <c r="E129" i="26"/>
  <c r="H129" i="26" s="1"/>
  <c r="D137" i="26"/>
  <c r="E122" i="26"/>
  <c r="H122" i="26" s="1"/>
  <c r="D133" i="26"/>
  <c r="E120" i="26"/>
  <c r="H120" i="26" s="1"/>
  <c r="D131" i="26"/>
  <c r="D136" i="26"/>
  <c r="D140" i="26"/>
  <c r="D139" i="26"/>
  <c r="D141" i="26"/>
  <c r="D135" i="26"/>
  <c r="D138" i="26"/>
  <c r="D142" i="26"/>
  <c r="D134" i="26"/>
  <c r="M17" i="26"/>
  <c r="E89" i="28" l="1"/>
  <c r="H89" i="28" s="1"/>
  <c r="D102" i="28"/>
  <c r="D106" i="28"/>
  <c r="E85" i="28"/>
  <c r="H85" i="28" s="1"/>
  <c r="M14" i="28"/>
  <c r="E84" i="28"/>
  <c r="H84" i="28" s="1"/>
  <c r="E86" i="28"/>
  <c r="H86" i="28" s="1"/>
  <c r="E93" i="28"/>
  <c r="H93" i="28" s="1"/>
  <c r="D97" i="28"/>
  <c r="D98" i="28"/>
  <c r="D101" i="28"/>
  <c r="E83" i="28"/>
  <c r="H83" i="28" s="1"/>
  <c r="E92" i="28"/>
  <c r="H92" i="28" s="1"/>
  <c r="D99" i="28"/>
  <c r="D95" i="28"/>
  <c r="E88" i="28"/>
  <c r="H88" i="28" s="1"/>
  <c r="D103" i="28"/>
  <c r="D100" i="28"/>
  <c r="D104" i="28"/>
  <c r="D96" i="28"/>
  <c r="E94" i="28"/>
  <c r="H94" i="28" s="1"/>
  <c r="E91" i="28"/>
  <c r="H91" i="28" s="1"/>
  <c r="D105" i="28"/>
  <c r="E90" i="28"/>
  <c r="H90" i="28" s="1"/>
  <c r="E87" i="28"/>
  <c r="H87" i="28" s="1"/>
  <c r="D105" i="29"/>
  <c r="D96" i="29"/>
  <c r="E93" i="29"/>
  <c r="H93" i="29" s="1"/>
  <c r="E87" i="29"/>
  <c r="H87" i="29" s="1"/>
  <c r="E84" i="29"/>
  <c r="H84" i="29" s="1"/>
  <c r="E90" i="29"/>
  <c r="H90" i="29" s="1"/>
  <c r="E86" i="29"/>
  <c r="H86" i="29" s="1"/>
  <c r="D98" i="29"/>
  <c r="E88" i="29"/>
  <c r="H88" i="29" s="1"/>
  <c r="E94" i="29"/>
  <c r="H94" i="29" s="1"/>
  <c r="D106" i="29"/>
  <c r="D99" i="29"/>
  <c r="D97" i="29"/>
  <c r="D103" i="29"/>
  <c r="D95" i="29"/>
  <c r="D104" i="29"/>
  <c r="E83" i="29"/>
  <c r="H83" i="29" s="1"/>
  <c r="E91" i="29"/>
  <c r="H91" i="29" s="1"/>
  <c r="D101" i="29"/>
  <c r="E89" i="29"/>
  <c r="H89" i="29" s="1"/>
  <c r="E92" i="29"/>
  <c r="H92" i="29" s="1"/>
  <c r="D100" i="29"/>
  <c r="D102" i="29"/>
  <c r="M14" i="29"/>
  <c r="E85" i="29"/>
  <c r="H85" i="29" s="1"/>
  <c r="E133" i="26"/>
  <c r="E139" i="26"/>
  <c r="H139" i="26" s="1"/>
  <c r="E138" i="26"/>
  <c r="H138" i="26" s="1"/>
  <c r="D154" i="26"/>
  <c r="E141" i="26"/>
  <c r="H141" i="26" s="1"/>
  <c r="D143" i="26"/>
  <c r="E142" i="26"/>
  <c r="H142" i="26" s="1"/>
  <c r="E136" i="26"/>
  <c r="H136" i="26" s="1"/>
  <c r="E134" i="26"/>
  <c r="H134" i="26" s="1"/>
  <c r="E135" i="26"/>
  <c r="H135" i="26" s="1"/>
  <c r="D147" i="26"/>
  <c r="E132" i="26"/>
  <c r="H132" i="26" s="1"/>
  <c r="E140" i="26"/>
  <c r="H140" i="26" s="1"/>
  <c r="E137" i="26"/>
  <c r="H137" i="26" s="1"/>
  <c r="E131" i="26"/>
  <c r="H131" i="26" s="1"/>
  <c r="D151" i="26"/>
  <c r="D144" i="26"/>
  <c r="D149" i="26"/>
  <c r="D153" i="26"/>
  <c r="D146" i="26"/>
  <c r="D152" i="26"/>
  <c r="D150" i="26"/>
  <c r="D145" i="26"/>
  <c r="D148" i="26"/>
  <c r="M18" i="26"/>
  <c r="H133" i="26"/>
  <c r="E98" i="28" l="1"/>
  <c r="H98" i="28" s="1"/>
  <c r="D108" i="28"/>
  <c r="D107" i="28"/>
  <c r="M15" i="28"/>
  <c r="D114" i="28"/>
  <c r="D116" i="28"/>
  <c r="D115" i="28"/>
  <c r="E100" i="28"/>
  <c r="H100" i="28" s="1"/>
  <c r="D110" i="28"/>
  <c r="E105" i="28"/>
  <c r="H105" i="28" s="1"/>
  <c r="E99" i="28"/>
  <c r="H99" i="28" s="1"/>
  <c r="E97" i="28"/>
  <c r="H97" i="28" s="1"/>
  <c r="E103" i="28"/>
  <c r="H103" i="28" s="1"/>
  <c r="E95" i="28"/>
  <c r="H95" i="28" s="1"/>
  <c r="D118" i="28"/>
  <c r="D111" i="28"/>
  <c r="D113" i="28"/>
  <c r="D112" i="28"/>
  <c r="E102" i="28"/>
  <c r="H102" i="28" s="1"/>
  <c r="E106" i="28"/>
  <c r="H106" i="28" s="1"/>
  <c r="E101" i="28"/>
  <c r="H101" i="28" s="1"/>
  <c r="E104" i="28"/>
  <c r="H104" i="28" s="1"/>
  <c r="E96" i="28"/>
  <c r="H96" i="28" s="1"/>
  <c r="D109" i="28"/>
  <c r="D117" i="28"/>
  <c r="E96" i="29"/>
  <c r="H96" i="29" s="1"/>
  <c r="E102" i="29"/>
  <c r="H102" i="29" s="1"/>
  <c r="D118" i="29"/>
  <c r="D107" i="29"/>
  <c r="M15" i="29"/>
  <c r="E95" i="29"/>
  <c r="H95" i="29" s="1"/>
  <c r="E104" i="29"/>
  <c r="H104" i="29" s="1"/>
  <c r="E97" i="29"/>
  <c r="H97" i="29" s="1"/>
  <c r="D108" i="29"/>
  <c r="E103" i="29"/>
  <c r="H103" i="29" s="1"/>
  <c r="D111" i="29"/>
  <c r="D112" i="29"/>
  <c r="E98" i="29"/>
  <c r="H98" i="29" s="1"/>
  <c r="E99" i="29"/>
  <c r="H99" i="29" s="1"/>
  <c r="E101" i="29"/>
  <c r="H101" i="29" s="1"/>
  <c r="D116" i="29"/>
  <c r="D110" i="29"/>
  <c r="E105" i="29"/>
  <c r="H105" i="29" s="1"/>
  <c r="D113" i="29"/>
  <c r="E106" i="29"/>
  <c r="H106" i="29" s="1"/>
  <c r="D117" i="29"/>
  <c r="D109" i="29"/>
  <c r="E100" i="29"/>
  <c r="H100" i="29" s="1"/>
  <c r="D115" i="29"/>
  <c r="D114" i="29"/>
  <c r="E145" i="26"/>
  <c r="H145" i="26" s="1"/>
  <c r="E148" i="26"/>
  <c r="E153" i="26"/>
  <c r="H153" i="26" s="1"/>
  <c r="D165" i="26"/>
  <c r="E154" i="26"/>
  <c r="H154" i="26" s="1"/>
  <c r="E146" i="26"/>
  <c r="H146" i="26" s="1"/>
  <c r="E147" i="26"/>
  <c r="H147" i="26" s="1"/>
  <c r="E144" i="26"/>
  <c r="H144" i="26" s="1"/>
  <c r="D164" i="26"/>
  <c r="E143" i="26"/>
  <c r="H143" i="26" s="1"/>
  <c r="E149" i="26"/>
  <c r="H149" i="26" s="1"/>
  <c r="E150" i="26"/>
  <c r="H150" i="26" s="1"/>
  <c r="E151" i="26"/>
  <c r="H151" i="26" s="1"/>
  <c r="D158" i="26"/>
  <c r="E152" i="26"/>
  <c r="H152" i="26" s="1"/>
  <c r="D159" i="26"/>
  <c r="D157" i="26"/>
  <c r="D155" i="26"/>
  <c r="D160" i="26"/>
  <c r="D166" i="26"/>
  <c r="D163" i="26"/>
  <c r="D156" i="26"/>
  <c r="D162" i="26"/>
  <c r="D161" i="26"/>
  <c r="M19" i="26"/>
  <c r="H148" i="26"/>
  <c r="E118" i="28" l="1"/>
  <c r="H118" i="28" s="1"/>
  <c r="D126" i="28"/>
  <c r="E116" i="28"/>
  <c r="H116" i="28" s="1"/>
  <c r="D124" i="28"/>
  <c r="E109" i="28"/>
  <c r="H109" i="28" s="1"/>
  <c r="D125" i="28"/>
  <c r="E108" i="28"/>
  <c r="H108" i="28" s="1"/>
  <c r="D128" i="28"/>
  <c r="M16" i="28"/>
  <c r="E107" i="28"/>
  <c r="H107" i="28" s="1"/>
  <c r="D122" i="28"/>
  <c r="E114" i="28"/>
  <c r="H114" i="28" s="1"/>
  <c r="D119" i="28"/>
  <c r="D129" i="28"/>
  <c r="D127" i="28"/>
  <c r="D121" i="28"/>
  <c r="E113" i="28"/>
  <c r="H113" i="28" s="1"/>
  <c r="E112" i="28"/>
  <c r="H112" i="28" s="1"/>
  <c r="D120" i="28"/>
  <c r="E111" i="28"/>
  <c r="H111" i="28" s="1"/>
  <c r="E110" i="28"/>
  <c r="H110" i="28" s="1"/>
  <c r="E115" i="28"/>
  <c r="H115" i="28" s="1"/>
  <c r="E117" i="28"/>
  <c r="H117" i="28" s="1"/>
  <c r="D130" i="28"/>
  <c r="D123" i="28"/>
  <c r="D122" i="29"/>
  <c r="E109" i="29"/>
  <c r="H109" i="29" s="1"/>
  <c r="D127" i="29"/>
  <c r="E114" i="29"/>
  <c r="H114" i="29" s="1"/>
  <c r="M16" i="29"/>
  <c r="E108" i="29"/>
  <c r="H108" i="29" s="1"/>
  <c r="D130" i="29"/>
  <c r="E116" i="29"/>
  <c r="H116" i="29" s="1"/>
  <c r="D125" i="29"/>
  <c r="E111" i="29"/>
  <c r="H111" i="29" s="1"/>
  <c r="D121" i="29"/>
  <c r="E113" i="29"/>
  <c r="H113" i="29" s="1"/>
  <c r="E117" i="29"/>
  <c r="H117" i="29" s="1"/>
  <c r="E107" i="29"/>
  <c r="H107" i="29" s="1"/>
  <c r="E110" i="29"/>
  <c r="H110" i="29" s="1"/>
  <c r="D124" i="29"/>
  <c r="D123" i="29"/>
  <c r="E115" i="29"/>
  <c r="H115" i="29" s="1"/>
  <c r="D119" i="29"/>
  <c r="E118" i="29"/>
  <c r="H118" i="29" s="1"/>
  <c r="D120" i="29"/>
  <c r="D128" i="29"/>
  <c r="E112" i="29"/>
  <c r="H112" i="29" s="1"/>
  <c r="D126" i="29"/>
  <c r="D129" i="29"/>
  <c r="E158" i="26"/>
  <c r="H158" i="26" s="1"/>
  <c r="E157" i="26"/>
  <c r="H157" i="26" s="1"/>
  <c r="E159" i="26"/>
  <c r="H159" i="26" s="1"/>
  <c r="E162" i="26"/>
  <c r="H162" i="26" s="1"/>
  <c r="D173" i="26"/>
  <c r="E166" i="26"/>
  <c r="H166" i="26" s="1"/>
  <c r="E156" i="26"/>
  <c r="H156" i="26" s="1"/>
  <c r="E161" i="26"/>
  <c r="H161" i="26" s="1"/>
  <c r="E163" i="26"/>
  <c r="H163" i="26" s="1"/>
  <c r="D168" i="26"/>
  <c r="E164" i="26"/>
  <c r="H164" i="26" s="1"/>
  <c r="E155" i="26"/>
  <c r="H155" i="26" s="1"/>
  <c r="E165" i="26"/>
  <c r="H165" i="26" s="1"/>
  <c r="E160" i="26"/>
  <c r="H160" i="26" s="1"/>
  <c r="D171" i="26"/>
  <c r="D177" i="26"/>
  <c r="D178" i="26"/>
  <c r="D174" i="26"/>
  <c r="D176" i="26"/>
  <c r="D169" i="26"/>
  <c r="D172" i="26"/>
  <c r="D170" i="26"/>
  <c r="D175" i="26"/>
  <c r="D167" i="26"/>
  <c r="M20" i="26"/>
  <c r="D132" i="28" l="1"/>
  <c r="E129" i="28"/>
  <c r="H129" i="28" s="1"/>
  <c r="D140" i="28"/>
  <c r="D138" i="28"/>
  <c r="D137" i="28"/>
  <c r="M17" i="28"/>
  <c r="D133" i="28"/>
  <c r="E124" i="28"/>
  <c r="H124" i="28" s="1"/>
  <c r="D142" i="28"/>
  <c r="D141" i="28"/>
  <c r="E120" i="28"/>
  <c r="H120" i="28" s="1"/>
  <c r="E130" i="28"/>
  <c r="H130" i="28" s="1"/>
  <c r="E126" i="28"/>
  <c r="H126" i="28" s="1"/>
  <c r="E128" i="28"/>
  <c r="H128" i="28" s="1"/>
  <c r="E123" i="28"/>
  <c r="H123" i="28" s="1"/>
  <c r="E122" i="28"/>
  <c r="H122" i="28" s="1"/>
  <c r="E125" i="28"/>
  <c r="H125" i="28" s="1"/>
  <c r="D135" i="28"/>
  <c r="E121" i="28"/>
  <c r="H121" i="28" s="1"/>
  <c r="D134" i="28"/>
  <c r="D131" i="28"/>
  <c r="D139" i="28"/>
  <c r="D136" i="28"/>
  <c r="E119" i="28"/>
  <c r="H119" i="28" s="1"/>
  <c r="E127" i="28"/>
  <c r="H127" i="28" s="1"/>
  <c r="D131" i="29"/>
  <c r="E124" i="29"/>
  <c r="H124" i="29" s="1"/>
  <c r="D134" i="29"/>
  <c r="D139" i="29"/>
  <c r="E125" i="29"/>
  <c r="H125" i="29" s="1"/>
  <c r="E127" i="29"/>
  <c r="H127" i="29" s="1"/>
  <c r="D140" i="29"/>
  <c r="M17" i="29"/>
  <c r="D132" i="29"/>
  <c r="E130" i="29"/>
  <c r="H130" i="29" s="1"/>
  <c r="E126" i="29"/>
  <c r="H126" i="29" s="1"/>
  <c r="D133" i="29"/>
  <c r="E123" i="29"/>
  <c r="H123" i="29" s="1"/>
  <c r="E121" i="29"/>
  <c r="H121" i="29" s="1"/>
  <c r="D137" i="29"/>
  <c r="D135" i="29"/>
  <c r="D138" i="29"/>
  <c r="E119" i="29"/>
  <c r="H119" i="29" s="1"/>
  <c r="E120" i="29"/>
  <c r="H120" i="29" s="1"/>
  <c r="D142" i="29"/>
  <c r="E129" i="29"/>
  <c r="H129" i="29" s="1"/>
  <c r="D136" i="29"/>
  <c r="E128" i="29"/>
  <c r="H128" i="29" s="1"/>
  <c r="E122" i="29"/>
  <c r="H122" i="29" s="1"/>
  <c r="D141" i="29"/>
  <c r="E171" i="26"/>
  <c r="H171" i="26" s="1"/>
  <c r="E169" i="26"/>
  <c r="E176" i="26"/>
  <c r="H176" i="26" s="1"/>
  <c r="E170" i="26"/>
  <c r="H170" i="26" s="1"/>
  <c r="E173" i="26"/>
  <c r="H173" i="26" s="1"/>
  <c r="E175" i="26"/>
  <c r="H175" i="26" s="1"/>
  <c r="D179" i="26"/>
  <c r="E178" i="26"/>
  <c r="H178" i="26" s="1"/>
  <c r="E177" i="26"/>
  <c r="H177" i="26" s="1"/>
  <c r="E174" i="26"/>
  <c r="H174" i="26" s="1"/>
  <c r="E172" i="26"/>
  <c r="H172" i="26" s="1"/>
  <c r="E168" i="26"/>
  <c r="H168" i="26" s="1"/>
  <c r="E167" i="26"/>
  <c r="H167" i="26" s="1"/>
  <c r="D180" i="26"/>
  <c r="D184" i="26"/>
  <c r="D181" i="26"/>
  <c r="D182" i="26"/>
  <c r="D189" i="26"/>
  <c r="D187" i="26"/>
  <c r="D183" i="26"/>
  <c r="D185" i="26"/>
  <c r="D186" i="26"/>
  <c r="D190" i="26"/>
  <c r="D188" i="26"/>
  <c r="M21" i="26"/>
  <c r="H169" i="26"/>
  <c r="E137" i="28" l="1"/>
  <c r="H137" i="28" s="1"/>
  <c r="D149" i="28"/>
  <c r="D147" i="28"/>
  <c r="E139" i="28"/>
  <c r="H139" i="28" s="1"/>
  <c r="D153" i="28"/>
  <c r="E133" i="28"/>
  <c r="H133" i="28" s="1"/>
  <c r="D145" i="28"/>
  <c r="M18" i="28"/>
  <c r="E134" i="28"/>
  <c r="H134" i="28" s="1"/>
  <c r="E140" i="28"/>
  <c r="H140" i="28" s="1"/>
  <c r="D148" i="28"/>
  <c r="E136" i="28"/>
  <c r="H136" i="28" s="1"/>
  <c r="D146" i="28"/>
  <c r="D152" i="28"/>
  <c r="E138" i="28"/>
  <c r="H138" i="28" s="1"/>
  <c r="E132" i="28"/>
  <c r="H132" i="28" s="1"/>
  <c r="D154" i="28"/>
  <c r="D150" i="28"/>
  <c r="E135" i="28"/>
  <c r="H135" i="28" s="1"/>
  <c r="E142" i="28"/>
  <c r="H142" i="28" s="1"/>
  <c r="D151" i="28"/>
  <c r="E141" i="28"/>
  <c r="H141" i="28" s="1"/>
  <c r="E131" i="28"/>
  <c r="H131" i="28" s="1"/>
  <c r="D144" i="28"/>
  <c r="D143" i="28"/>
  <c r="E132" i="29"/>
  <c r="H132" i="29" s="1"/>
  <c r="D147" i="29"/>
  <c r="D150" i="29"/>
  <c r="D145" i="29"/>
  <c r="E136" i="29"/>
  <c r="H136" i="29" s="1"/>
  <c r="D148" i="29"/>
  <c r="E140" i="29"/>
  <c r="H140" i="29" s="1"/>
  <c r="E139" i="29"/>
  <c r="H139" i="29" s="1"/>
  <c r="D144" i="29"/>
  <c r="D143" i="29"/>
  <c r="E138" i="29"/>
  <c r="H138" i="29" s="1"/>
  <c r="D151" i="29"/>
  <c r="E135" i="29"/>
  <c r="H135" i="29" s="1"/>
  <c r="E142" i="29"/>
  <c r="H142" i="29" s="1"/>
  <c r="D152" i="29"/>
  <c r="M18" i="29"/>
  <c r="E131" i="29"/>
  <c r="H131" i="29" s="1"/>
  <c r="D153" i="29"/>
  <c r="E141" i="29"/>
  <c r="H141" i="29" s="1"/>
  <c r="E134" i="29"/>
  <c r="H134" i="29" s="1"/>
  <c r="E133" i="29"/>
  <c r="H133" i="29" s="1"/>
  <c r="D154" i="29"/>
  <c r="E137" i="29"/>
  <c r="H137" i="29" s="1"/>
  <c r="D149" i="29"/>
  <c r="D146" i="29"/>
  <c r="E184" i="26"/>
  <c r="H184" i="26" s="1"/>
  <c r="E187" i="26"/>
  <c r="H187" i="26" s="1"/>
  <c r="D197" i="26"/>
  <c r="E186" i="26"/>
  <c r="H186" i="26" s="1"/>
  <c r="E188" i="26"/>
  <c r="H188" i="26" s="1"/>
  <c r="E181" i="26"/>
  <c r="H181" i="26" s="1"/>
  <c r="E190" i="26"/>
  <c r="H190" i="26" s="1"/>
  <c r="E183" i="26"/>
  <c r="H183" i="26" s="1"/>
  <c r="E179" i="26"/>
  <c r="H179" i="26" s="1"/>
  <c r="E182" i="26"/>
  <c r="H182" i="26" s="1"/>
  <c r="E189" i="26"/>
  <c r="H189" i="26" s="1"/>
  <c r="E180" i="26"/>
  <c r="H180" i="26" s="1"/>
  <c r="D200" i="26"/>
  <c r="E185" i="26"/>
  <c r="H185" i="26" s="1"/>
  <c r="D191" i="26"/>
  <c r="D198" i="26"/>
  <c r="D202" i="26"/>
  <c r="D196" i="26"/>
  <c r="D192" i="26"/>
  <c r="D201" i="26"/>
  <c r="D194" i="26"/>
  <c r="D199" i="26"/>
  <c r="D195" i="26"/>
  <c r="D193" i="26"/>
  <c r="M22" i="26"/>
  <c r="D165" i="28" l="1"/>
  <c r="E145" i="28"/>
  <c r="H145" i="28" s="1"/>
  <c r="D161" i="28"/>
  <c r="E149" i="28"/>
  <c r="H149" i="28" s="1"/>
  <c r="D159" i="28"/>
  <c r="E150" i="28"/>
  <c r="H150" i="28" s="1"/>
  <c r="D156" i="28"/>
  <c r="D164" i="28"/>
  <c r="E152" i="28"/>
  <c r="H152" i="28" s="1"/>
  <c r="E148" i="28"/>
  <c r="H148" i="28" s="1"/>
  <c r="D158" i="28"/>
  <c r="E153" i="28"/>
  <c r="H153" i="28" s="1"/>
  <c r="D160" i="28"/>
  <c r="E146" i="28"/>
  <c r="H146" i="28" s="1"/>
  <c r="M19" i="28"/>
  <c r="E147" i="28"/>
  <c r="H147" i="28" s="1"/>
  <c r="E144" i="28"/>
  <c r="H144" i="28" s="1"/>
  <c r="D163" i="28"/>
  <c r="E143" i="28"/>
  <c r="H143" i="28" s="1"/>
  <c r="D166" i="28"/>
  <c r="D157" i="28"/>
  <c r="E151" i="28"/>
  <c r="H151" i="28" s="1"/>
  <c r="D155" i="28"/>
  <c r="D162" i="28"/>
  <c r="E154" i="28"/>
  <c r="H154" i="28" s="1"/>
  <c r="D158" i="29"/>
  <c r="E145" i="29"/>
  <c r="H145" i="29" s="1"/>
  <c r="D161" i="29"/>
  <c r="D157" i="29"/>
  <c r="E150" i="29"/>
  <c r="H150" i="29" s="1"/>
  <c r="D155" i="29"/>
  <c r="E147" i="29"/>
  <c r="H147" i="29" s="1"/>
  <c r="E152" i="29"/>
  <c r="H152" i="29" s="1"/>
  <c r="D162" i="29"/>
  <c r="M19" i="29"/>
  <c r="E154" i="29"/>
  <c r="H154" i="29" s="1"/>
  <c r="E148" i="29"/>
  <c r="H148" i="29" s="1"/>
  <c r="D159" i="29"/>
  <c r="E149" i="29"/>
  <c r="H149" i="29" s="1"/>
  <c r="D164" i="29"/>
  <c r="D166" i="29"/>
  <c r="E151" i="29"/>
  <c r="H151" i="29" s="1"/>
  <c r="E143" i="29"/>
  <c r="H143" i="29" s="1"/>
  <c r="D160" i="29"/>
  <c r="E144" i="29"/>
  <c r="H144" i="29" s="1"/>
  <c r="E153" i="29"/>
  <c r="H153" i="29" s="1"/>
  <c r="D156" i="29"/>
  <c r="D165" i="29"/>
  <c r="E146" i="29"/>
  <c r="H146" i="29" s="1"/>
  <c r="D163" i="29"/>
  <c r="E202" i="26"/>
  <c r="H202" i="26" s="1"/>
  <c r="E199" i="26"/>
  <c r="H199" i="26" s="1"/>
  <c r="E193" i="26"/>
  <c r="H193" i="26" s="1"/>
  <c r="E198" i="26"/>
  <c r="H198" i="26" s="1"/>
  <c r="E196" i="26"/>
  <c r="H196" i="26" s="1"/>
  <c r="E200" i="26"/>
  <c r="H200" i="26" s="1"/>
  <c r="E201" i="26"/>
  <c r="H201" i="26" s="1"/>
  <c r="E192" i="26"/>
  <c r="H192" i="26" s="1"/>
  <c r="E191" i="26"/>
  <c r="H191" i="26" s="1"/>
  <c r="D207" i="26"/>
  <c r="E195" i="26"/>
  <c r="H195" i="26" s="1"/>
  <c r="E194" i="26"/>
  <c r="H194" i="26" s="1"/>
  <c r="E197" i="26"/>
  <c r="H197" i="26" s="1"/>
  <c r="D212" i="26"/>
  <c r="D203" i="26"/>
  <c r="D214" i="26"/>
  <c r="D213" i="26"/>
  <c r="D206" i="26"/>
  <c r="D208" i="26"/>
  <c r="D205" i="26"/>
  <c r="D211" i="26"/>
  <c r="D209" i="26"/>
  <c r="D210" i="26"/>
  <c r="D204" i="26"/>
  <c r="M23" i="26"/>
  <c r="E162" i="28" l="1"/>
  <c r="H162" i="28" s="1"/>
  <c r="D169" i="28"/>
  <c r="D167" i="28"/>
  <c r="E161" i="28"/>
  <c r="H161" i="28" s="1"/>
  <c r="D174" i="28"/>
  <c r="E157" i="28"/>
  <c r="H157" i="28" s="1"/>
  <c r="D172" i="28"/>
  <c r="M20" i="28"/>
  <c r="D170" i="28"/>
  <c r="E156" i="28"/>
  <c r="H156" i="28" s="1"/>
  <c r="D175" i="28"/>
  <c r="D171" i="28"/>
  <c r="E160" i="28"/>
  <c r="H160" i="28" s="1"/>
  <c r="D178" i="28"/>
  <c r="E155" i="28"/>
  <c r="H155" i="28" s="1"/>
  <c r="E158" i="28"/>
  <c r="H158" i="28" s="1"/>
  <c r="D168" i="28"/>
  <c r="D176" i="28"/>
  <c r="E163" i="28"/>
  <c r="H163" i="28" s="1"/>
  <c r="E159" i="28"/>
  <c r="H159" i="28" s="1"/>
  <c r="E166" i="28"/>
  <c r="H166" i="28" s="1"/>
  <c r="E164" i="28"/>
  <c r="H164" i="28" s="1"/>
  <c r="D177" i="28"/>
  <c r="E165" i="28"/>
  <c r="H165" i="28" s="1"/>
  <c r="D173" i="28"/>
  <c r="E166" i="29"/>
  <c r="H166" i="29" s="1"/>
  <c r="D170" i="29"/>
  <c r="D177" i="29"/>
  <c r="D171" i="29"/>
  <c r="D173" i="29"/>
  <c r="E164" i="29"/>
  <c r="H164" i="29" s="1"/>
  <c r="E155" i="29"/>
  <c r="H155" i="29" s="1"/>
  <c r="E160" i="29"/>
  <c r="H160" i="29" s="1"/>
  <c r="D174" i="29"/>
  <c r="E165" i="29"/>
  <c r="H165" i="29" s="1"/>
  <c r="E162" i="29"/>
  <c r="H162" i="29" s="1"/>
  <c r="D178" i="29"/>
  <c r="M20" i="29"/>
  <c r="D175" i="29"/>
  <c r="E159" i="29"/>
  <c r="H159" i="29" s="1"/>
  <c r="D176" i="29"/>
  <c r="E161" i="29"/>
  <c r="H161" i="29" s="1"/>
  <c r="D167" i="29"/>
  <c r="D169" i="29"/>
  <c r="E158" i="29"/>
  <c r="H158" i="29" s="1"/>
  <c r="D172" i="29"/>
  <c r="E156" i="29"/>
  <c r="H156" i="29" s="1"/>
  <c r="E157" i="29"/>
  <c r="H157" i="29" s="1"/>
  <c r="E163" i="29"/>
  <c r="H163" i="29" s="1"/>
  <c r="D168" i="29"/>
  <c r="E211" i="26"/>
  <c r="H211" i="26" s="1"/>
  <c r="E213" i="26"/>
  <c r="D219" i="26"/>
  <c r="D221" i="26"/>
  <c r="E204" i="26"/>
  <c r="H204" i="26" s="1"/>
  <c r="E214" i="26"/>
  <c r="H214" i="26" s="1"/>
  <c r="E207" i="26"/>
  <c r="H207" i="26" s="1"/>
  <c r="E206" i="26"/>
  <c r="H206" i="26" s="1"/>
  <c r="E209" i="26"/>
  <c r="H209" i="26" s="1"/>
  <c r="E203" i="26"/>
  <c r="H203" i="26" s="1"/>
  <c r="D216" i="26"/>
  <c r="E208" i="26"/>
  <c r="H208" i="26" s="1"/>
  <c r="E210" i="26"/>
  <c r="H210" i="26" s="1"/>
  <c r="D215" i="26"/>
  <c r="E205" i="26"/>
  <c r="H205" i="26" s="1"/>
  <c r="D220" i="26"/>
  <c r="D222" i="26"/>
  <c r="D224" i="26"/>
  <c r="D218" i="26"/>
  <c r="D217" i="26"/>
  <c r="E212" i="26"/>
  <c r="H212" i="26" s="1"/>
  <c r="D226" i="26"/>
  <c r="D225" i="26"/>
  <c r="D223" i="26"/>
  <c r="M24" i="26"/>
  <c r="H213" i="26"/>
  <c r="E170" i="28" l="1"/>
  <c r="H170" i="28" s="1"/>
  <c r="D185" i="28"/>
  <c r="E169" i="28"/>
  <c r="H169" i="28" s="1"/>
  <c r="D184" i="28"/>
  <c r="E175" i="28"/>
  <c r="H175" i="28" s="1"/>
  <c r="M21" i="28"/>
  <c r="D181" i="28"/>
  <c r="D188" i="28"/>
  <c r="E167" i="28"/>
  <c r="H167" i="28" s="1"/>
  <c r="D187" i="28"/>
  <c r="D179" i="28"/>
  <c r="E171" i="28"/>
  <c r="H171" i="28" s="1"/>
  <c r="E172" i="28"/>
  <c r="H172" i="28" s="1"/>
  <c r="D190" i="28"/>
  <c r="E173" i="28"/>
  <c r="H173" i="28" s="1"/>
  <c r="E177" i="28"/>
  <c r="H177" i="28" s="1"/>
  <c r="E174" i="28"/>
  <c r="H174" i="28" s="1"/>
  <c r="E178" i="28"/>
  <c r="H178" i="28" s="1"/>
  <c r="D186" i="28"/>
  <c r="E176" i="28"/>
  <c r="H176" i="28" s="1"/>
  <c r="D189" i="28"/>
  <c r="D182" i="28"/>
  <c r="D183" i="28"/>
  <c r="D180" i="28"/>
  <c r="E168" i="28"/>
  <c r="H168" i="28" s="1"/>
  <c r="E173" i="29"/>
  <c r="H173" i="29" s="1"/>
  <c r="E176" i="29"/>
  <c r="H176" i="29" s="1"/>
  <c r="D180" i="29"/>
  <c r="E167" i="29"/>
  <c r="H167" i="29" s="1"/>
  <c r="D183" i="29"/>
  <c r="E171" i="29"/>
  <c r="H171" i="29" s="1"/>
  <c r="E170" i="29"/>
  <c r="H170" i="29" s="1"/>
  <c r="E172" i="29"/>
  <c r="H172" i="29" s="1"/>
  <c r="E168" i="29"/>
  <c r="H168" i="29" s="1"/>
  <c r="E175" i="29"/>
  <c r="H175" i="29" s="1"/>
  <c r="D189" i="29"/>
  <c r="D179" i="29"/>
  <c r="D181" i="29"/>
  <c r="E178" i="29"/>
  <c r="H178" i="29" s="1"/>
  <c r="E177" i="29"/>
  <c r="H177" i="29" s="1"/>
  <c r="D186" i="29"/>
  <c r="D190" i="29"/>
  <c r="D187" i="29"/>
  <c r="D188" i="29"/>
  <c r="E169" i="29"/>
  <c r="H169" i="29" s="1"/>
  <c r="D184" i="29"/>
  <c r="D185" i="29"/>
  <c r="D182" i="29"/>
  <c r="M21" i="29"/>
  <c r="E174" i="29"/>
  <c r="H174" i="29" s="1"/>
  <c r="E224" i="26"/>
  <c r="H224" i="26" s="1"/>
  <c r="D228" i="26"/>
  <c r="E226" i="26"/>
  <c r="H226" i="26" s="1"/>
  <c r="E220" i="26"/>
  <c r="H220" i="26" s="1"/>
  <c r="E223" i="26"/>
  <c r="H223" i="26" s="1"/>
  <c r="E215" i="26"/>
  <c r="H215" i="26" s="1"/>
  <c r="E219" i="26"/>
  <c r="H219" i="26" s="1"/>
  <c r="E222" i="26"/>
  <c r="H222" i="26" s="1"/>
  <c r="D234" i="26"/>
  <c r="E216" i="26"/>
  <c r="H216" i="26" s="1"/>
  <c r="E217" i="26"/>
  <c r="H217" i="26" s="1"/>
  <c r="D230" i="26"/>
  <c r="D229" i="26"/>
  <c r="D227" i="26"/>
  <c r="E218" i="26"/>
  <c r="H218" i="26" s="1"/>
  <c r="D238" i="26"/>
  <c r="E225" i="26"/>
  <c r="H225" i="26" s="1"/>
  <c r="D235" i="26"/>
  <c r="E221" i="26"/>
  <c r="H221" i="26" s="1"/>
  <c r="D233" i="26"/>
  <c r="D231" i="26"/>
  <c r="D232" i="26"/>
  <c r="D237" i="26"/>
  <c r="D236" i="26"/>
  <c r="M25" i="26"/>
  <c r="D193" i="28" l="1"/>
  <c r="D197" i="28"/>
  <c r="D192" i="28"/>
  <c r="D199" i="28"/>
  <c r="E190" i="28"/>
  <c r="H190" i="28" s="1"/>
  <c r="E185" i="28"/>
  <c r="H185" i="28" s="1"/>
  <c r="M22" i="28"/>
  <c r="E184" i="28"/>
  <c r="H184" i="28" s="1"/>
  <c r="E187" i="28"/>
  <c r="H187" i="28" s="1"/>
  <c r="E183" i="28"/>
  <c r="H183" i="28" s="1"/>
  <c r="D198" i="28"/>
  <c r="E182" i="28"/>
  <c r="H182" i="28" s="1"/>
  <c r="D200" i="28"/>
  <c r="D195" i="28"/>
  <c r="E188" i="28"/>
  <c r="H188" i="28" s="1"/>
  <c r="D194" i="28"/>
  <c r="D202" i="28"/>
  <c r="D191" i="28"/>
  <c r="E180" i="28"/>
  <c r="H180" i="28" s="1"/>
  <c r="E181" i="28"/>
  <c r="H181" i="28" s="1"/>
  <c r="E189" i="28"/>
  <c r="H189" i="28" s="1"/>
  <c r="E179" i="28"/>
  <c r="H179" i="28" s="1"/>
  <c r="D196" i="28"/>
  <c r="E186" i="28"/>
  <c r="H186" i="28" s="1"/>
  <c r="D201" i="28"/>
  <c r="E184" i="29"/>
  <c r="H184" i="29" s="1"/>
  <c r="D196" i="29"/>
  <c r="D197" i="29"/>
  <c r="E187" i="29"/>
  <c r="H187" i="29" s="1"/>
  <c r="E190" i="29"/>
  <c r="H190" i="29" s="1"/>
  <c r="D199" i="29"/>
  <c r="M22" i="29"/>
  <c r="E182" i="29"/>
  <c r="H182" i="29" s="1"/>
  <c r="E181" i="29"/>
  <c r="H181" i="29" s="1"/>
  <c r="D198" i="29"/>
  <c r="E188" i="29"/>
  <c r="H188" i="29" s="1"/>
  <c r="E180" i="29"/>
  <c r="H180" i="29" s="1"/>
  <c r="D191" i="29"/>
  <c r="D195" i="29"/>
  <c r="E179" i="29"/>
  <c r="H179" i="29" s="1"/>
  <c r="D192" i="29"/>
  <c r="E189" i="29"/>
  <c r="H189" i="29" s="1"/>
  <c r="E186" i="29"/>
  <c r="H186" i="29" s="1"/>
  <c r="D194" i="29"/>
  <c r="D201" i="29"/>
  <c r="E183" i="29"/>
  <c r="H183" i="29" s="1"/>
  <c r="D202" i="29"/>
  <c r="E185" i="29"/>
  <c r="H185" i="29" s="1"/>
  <c r="D193" i="29"/>
  <c r="D200" i="29"/>
  <c r="E235" i="26"/>
  <c r="H235" i="26" s="1"/>
  <c r="E229" i="26"/>
  <c r="H229" i="26" s="1"/>
  <c r="E231" i="26"/>
  <c r="H231" i="26" s="1"/>
  <c r="E238" i="26"/>
  <c r="H238" i="26" s="1"/>
  <c r="E228" i="26"/>
  <c r="H228" i="26" s="1"/>
  <c r="E227" i="26"/>
  <c r="H227" i="26" s="1"/>
  <c r="E233" i="26"/>
  <c r="H233" i="26" s="1"/>
  <c r="E237" i="26"/>
  <c r="H237" i="26" s="1"/>
  <c r="E234" i="26"/>
  <c r="H234" i="26" s="1"/>
  <c r="E230" i="26"/>
  <c r="H230" i="26" s="1"/>
  <c r="E236" i="26"/>
  <c r="H236" i="26" s="1"/>
  <c r="D249" i="26"/>
  <c r="E232" i="26"/>
  <c r="H232" i="26" s="1"/>
  <c r="D241" i="26"/>
  <c r="D242" i="26"/>
  <c r="D239" i="26"/>
  <c r="D240" i="26"/>
  <c r="D250" i="26"/>
  <c r="D246" i="26"/>
  <c r="D248" i="26"/>
  <c r="D243" i="26"/>
  <c r="D244" i="26"/>
  <c r="D245" i="26"/>
  <c r="D247" i="26"/>
  <c r="M26" i="26"/>
  <c r="E191" i="28" l="1"/>
  <c r="H191" i="28" s="1"/>
  <c r="D214" i="28"/>
  <c r="E199" i="28"/>
  <c r="H199" i="28" s="1"/>
  <c r="D213" i="28"/>
  <c r="E200" i="28"/>
  <c r="H200" i="28" s="1"/>
  <c r="E194" i="28"/>
  <c r="H194" i="28" s="1"/>
  <c r="D212" i="28"/>
  <c r="D206" i="28"/>
  <c r="D207" i="28"/>
  <c r="E196" i="28"/>
  <c r="H196" i="28" s="1"/>
  <c r="D210" i="28"/>
  <c r="M23" i="28"/>
  <c r="E193" i="28"/>
  <c r="H193" i="28" s="1"/>
  <c r="E201" i="28"/>
  <c r="H201" i="28" s="1"/>
  <c r="D204" i="28"/>
  <c r="E202" i="28"/>
  <c r="H202" i="28" s="1"/>
  <c r="D209" i="28"/>
  <c r="E198" i="28"/>
  <c r="H198" i="28" s="1"/>
  <c r="D205" i="28"/>
  <c r="D208" i="28"/>
  <c r="E192" i="28"/>
  <c r="H192" i="28" s="1"/>
  <c r="E197" i="28"/>
  <c r="H197" i="28" s="1"/>
  <c r="E195" i="28"/>
  <c r="H195" i="28" s="1"/>
  <c r="D203" i="28"/>
  <c r="D211" i="28"/>
  <c r="E192" i="29"/>
  <c r="H192" i="29" s="1"/>
  <c r="E191" i="29"/>
  <c r="H191" i="29" s="1"/>
  <c r="D212" i="29"/>
  <c r="D208" i="29"/>
  <c r="D204" i="29"/>
  <c r="E199" i="29"/>
  <c r="H199" i="29" s="1"/>
  <c r="E194" i="29"/>
  <c r="H194" i="29" s="1"/>
  <c r="D203" i="29"/>
  <c r="E195" i="29"/>
  <c r="H195" i="29" s="1"/>
  <c r="D206" i="29"/>
  <c r="M23" i="29"/>
  <c r="D213" i="29"/>
  <c r="D211" i="29"/>
  <c r="D214" i="29"/>
  <c r="E202" i="29"/>
  <c r="H202" i="29" s="1"/>
  <c r="E198" i="29"/>
  <c r="H198" i="29" s="1"/>
  <c r="D209" i="29"/>
  <c r="E200" i="29"/>
  <c r="H200" i="29" s="1"/>
  <c r="E201" i="29"/>
  <c r="H201" i="29" s="1"/>
  <c r="D205" i="29"/>
  <c r="D207" i="29"/>
  <c r="E193" i="29"/>
  <c r="H193" i="29" s="1"/>
  <c r="E197" i="29"/>
  <c r="H197" i="29" s="1"/>
  <c r="D210" i="29"/>
  <c r="E196" i="29"/>
  <c r="H196" i="29" s="1"/>
  <c r="E249" i="26"/>
  <c r="H249" i="26" s="1"/>
  <c r="E244" i="26"/>
  <c r="H244" i="26" s="1"/>
  <c r="E239" i="26"/>
  <c r="H239" i="26" s="1"/>
  <c r="E250" i="26"/>
  <c r="H250" i="26" s="1"/>
  <c r="E248" i="26"/>
  <c r="H248" i="26" s="1"/>
  <c r="E241" i="26"/>
  <c r="H241" i="26" s="1"/>
  <c r="E240" i="26"/>
  <c r="H240" i="26" s="1"/>
  <c r="D259" i="26"/>
  <c r="E243" i="26"/>
  <c r="H243" i="26" s="1"/>
  <c r="E246" i="26"/>
  <c r="H246" i="26" s="1"/>
  <c r="E245" i="26"/>
  <c r="H245" i="26" s="1"/>
  <c r="D258" i="26"/>
  <c r="E247" i="26"/>
  <c r="H247" i="26" s="1"/>
  <c r="E242" i="26"/>
  <c r="H242" i="26" s="1"/>
  <c r="D251" i="26"/>
  <c r="D257" i="26"/>
  <c r="D261" i="26"/>
  <c r="D260" i="26"/>
  <c r="D253" i="26"/>
  <c r="D254" i="26"/>
  <c r="D262" i="26"/>
  <c r="D255" i="26"/>
  <c r="D256" i="26"/>
  <c r="D252" i="26"/>
  <c r="M27" i="26"/>
  <c r="E209" i="28" l="1"/>
  <c r="H209" i="28" s="1"/>
  <c r="D222" i="28"/>
  <c r="E211" i="28"/>
  <c r="H211" i="28" s="1"/>
  <c r="D220" i="28"/>
  <c r="E208" i="28"/>
  <c r="H208" i="28" s="1"/>
  <c r="E203" i="28"/>
  <c r="H203" i="28" s="1"/>
  <c r="M24" i="28"/>
  <c r="E207" i="28"/>
  <c r="H207" i="28" s="1"/>
  <c r="D218" i="28"/>
  <c r="D215" i="28"/>
  <c r="D216" i="28"/>
  <c r="D226" i="28"/>
  <c r="D225" i="28"/>
  <c r="D224" i="28"/>
  <c r="D221" i="28"/>
  <c r="E210" i="28"/>
  <c r="H210" i="28" s="1"/>
  <c r="E204" i="28"/>
  <c r="H204" i="28" s="1"/>
  <c r="E205" i="28"/>
  <c r="H205" i="28" s="1"/>
  <c r="E214" i="28"/>
  <c r="H214" i="28" s="1"/>
  <c r="E206" i="28"/>
  <c r="H206" i="28" s="1"/>
  <c r="E212" i="28"/>
  <c r="H212" i="28" s="1"/>
  <c r="D219" i="28"/>
  <c r="D223" i="28"/>
  <c r="E213" i="28"/>
  <c r="H213" i="28" s="1"/>
  <c r="D217" i="28"/>
  <c r="E210" i="29"/>
  <c r="H210" i="29" s="1"/>
  <c r="D226" i="29"/>
  <c r="D218" i="29"/>
  <c r="E213" i="29"/>
  <c r="H213" i="29" s="1"/>
  <c r="E208" i="29"/>
  <c r="H208" i="29" s="1"/>
  <c r="D222" i="29"/>
  <c r="M24" i="29"/>
  <c r="E204" i="29"/>
  <c r="H204" i="29" s="1"/>
  <c r="E211" i="29"/>
  <c r="H211" i="29" s="1"/>
  <c r="D216" i="29"/>
  <c r="D225" i="29"/>
  <c r="D220" i="29"/>
  <c r="E212" i="29"/>
  <c r="H212" i="29" s="1"/>
  <c r="E207" i="29"/>
  <c r="H207" i="29" s="1"/>
  <c r="E206" i="29"/>
  <c r="H206" i="29" s="1"/>
  <c r="D215" i="29"/>
  <c r="D223" i="29"/>
  <c r="E214" i="29"/>
  <c r="H214" i="29" s="1"/>
  <c r="D217" i="29"/>
  <c r="E203" i="29"/>
  <c r="H203" i="29" s="1"/>
  <c r="D221" i="29"/>
  <c r="D219" i="29"/>
  <c r="E209" i="29"/>
  <c r="H209" i="29" s="1"/>
  <c r="E205" i="29"/>
  <c r="H205" i="29" s="1"/>
  <c r="D224" i="29"/>
  <c r="E258" i="26"/>
  <c r="H258" i="26" s="1"/>
  <c r="E260" i="26"/>
  <c r="H260" i="26" s="1"/>
  <c r="E251" i="26"/>
  <c r="H251" i="26" s="1"/>
  <c r="E257" i="26"/>
  <c r="H257" i="26" s="1"/>
  <c r="E254" i="26"/>
  <c r="H254" i="26" s="1"/>
  <c r="E262" i="26"/>
  <c r="H262" i="26" s="1"/>
  <c r="E255" i="26"/>
  <c r="H255" i="26" s="1"/>
  <c r="D265" i="26"/>
  <c r="E261" i="26"/>
  <c r="H261" i="26" s="1"/>
  <c r="E256" i="26"/>
  <c r="H256" i="26" s="1"/>
  <c r="E252" i="26"/>
  <c r="H252" i="26" s="1"/>
  <c r="E259" i="26"/>
  <c r="H259" i="26" s="1"/>
  <c r="E253" i="26"/>
  <c r="H253" i="26" s="1"/>
  <c r="D268" i="26"/>
  <c r="D269" i="26"/>
  <c r="D271" i="26"/>
  <c r="D272" i="26"/>
  <c r="D264" i="26"/>
  <c r="D267" i="26"/>
  <c r="D270" i="26"/>
  <c r="D274" i="26"/>
  <c r="D273" i="26"/>
  <c r="D266" i="26"/>
  <c r="D263" i="26"/>
  <c r="M28" i="26"/>
  <c r="E215" i="28" l="1"/>
  <c r="H215" i="28" s="1"/>
  <c r="E219" i="28"/>
  <c r="H219" i="28" s="1"/>
  <c r="D230" i="28"/>
  <c r="E222" i="28"/>
  <c r="H222" i="28" s="1"/>
  <c r="E224" i="28"/>
  <c r="H224" i="28" s="1"/>
  <c r="D228" i="28"/>
  <c r="D227" i="28"/>
  <c r="D232" i="28"/>
  <c r="D237" i="28"/>
  <c r="D236" i="28"/>
  <c r="D231" i="28"/>
  <c r="D234" i="28"/>
  <c r="E216" i="28"/>
  <c r="H216" i="28" s="1"/>
  <c r="E226" i="28"/>
  <c r="H226" i="28" s="1"/>
  <c r="M25" i="28"/>
  <c r="E220" i="28"/>
  <c r="H220" i="28" s="1"/>
  <c r="E225" i="28"/>
  <c r="H225" i="28" s="1"/>
  <c r="D233" i="28"/>
  <c r="E223" i="28"/>
  <c r="H223" i="28" s="1"/>
  <c r="E221" i="28"/>
  <c r="H221" i="28" s="1"/>
  <c r="D235" i="28"/>
  <c r="D238" i="28"/>
  <c r="D229" i="28"/>
  <c r="E218" i="28"/>
  <c r="H218" i="28" s="1"/>
  <c r="E217" i="28"/>
  <c r="H217" i="28" s="1"/>
  <c r="E220" i="29"/>
  <c r="H220" i="29" s="1"/>
  <c r="E223" i="29"/>
  <c r="H223" i="29" s="1"/>
  <c r="D230" i="29"/>
  <c r="E219" i="29"/>
  <c r="H219" i="29" s="1"/>
  <c r="D236" i="29"/>
  <c r="D227" i="29"/>
  <c r="D235" i="29"/>
  <c r="E225" i="29"/>
  <c r="H225" i="29" s="1"/>
  <c r="D237" i="29"/>
  <c r="D232" i="29"/>
  <c r="D229" i="29"/>
  <c r="E215" i="29"/>
  <c r="H215" i="29" s="1"/>
  <c r="D231" i="29"/>
  <c r="E217" i="29"/>
  <c r="H217" i="29" s="1"/>
  <c r="D238" i="29"/>
  <c r="E222" i="29"/>
  <c r="H222" i="29" s="1"/>
  <c r="E221" i="29"/>
  <c r="H221" i="29" s="1"/>
  <c r="E218" i="29"/>
  <c r="H218" i="29" s="1"/>
  <c r="M25" i="29"/>
  <c r="D228" i="29"/>
  <c r="E224" i="29"/>
  <c r="H224" i="29" s="1"/>
  <c r="E226" i="29"/>
  <c r="H226" i="29" s="1"/>
  <c r="D234" i="29"/>
  <c r="D233" i="29"/>
  <c r="E216" i="29"/>
  <c r="H216" i="29" s="1"/>
  <c r="E268" i="26"/>
  <c r="H268" i="26" s="1"/>
  <c r="E266" i="26"/>
  <c r="H266" i="26" s="1"/>
  <c r="E265" i="26"/>
  <c r="H265" i="26" s="1"/>
  <c r="E271" i="26"/>
  <c r="H271" i="26" s="1"/>
  <c r="E263" i="26"/>
  <c r="H263" i="26" s="1"/>
  <c r="E273" i="26"/>
  <c r="H273" i="26" s="1"/>
  <c r="E264" i="26"/>
  <c r="H264" i="26" s="1"/>
  <c r="E270" i="26"/>
  <c r="H270" i="26" s="1"/>
  <c r="D278" i="26"/>
  <c r="E274" i="26"/>
  <c r="H274" i="26" s="1"/>
  <c r="E272" i="26"/>
  <c r="H272" i="26" s="1"/>
  <c r="E267" i="26"/>
  <c r="H267" i="26" s="1"/>
  <c r="D284" i="26"/>
  <c r="E269" i="26"/>
  <c r="H269" i="26" s="1"/>
  <c r="D275" i="26"/>
  <c r="D279" i="26"/>
  <c r="D285" i="26"/>
  <c r="D277" i="26"/>
  <c r="D282" i="26"/>
  <c r="D280" i="26"/>
  <c r="D286" i="26"/>
  <c r="D281" i="26"/>
  <c r="D283" i="26"/>
  <c r="D276" i="26"/>
  <c r="M29" i="26"/>
  <c r="D244" i="28" l="1"/>
  <c r="E230" i="28"/>
  <c r="H230" i="28" s="1"/>
  <c r="D245" i="28"/>
  <c r="D240" i="28"/>
  <c r="D242" i="28"/>
  <c r="E228" i="28"/>
  <c r="H228" i="28" s="1"/>
  <c r="E233" i="28"/>
  <c r="H233" i="28" s="1"/>
  <c r="M26" i="28"/>
  <c r="E237" i="28"/>
  <c r="H237" i="28" s="1"/>
  <c r="E235" i="28"/>
  <c r="H235" i="28" s="1"/>
  <c r="E234" i="28"/>
  <c r="H234" i="28" s="1"/>
  <c r="D247" i="28"/>
  <c r="E232" i="28"/>
  <c r="H232" i="28" s="1"/>
  <c r="E231" i="28"/>
  <c r="H231" i="28" s="1"/>
  <c r="D248" i="28"/>
  <c r="D246" i="28"/>
  <c r="E238" i="28"/>
  <c r="H238" i="28" s="1"/>
  <c r="D243" i="28"/>
  <c r="E227" i="28"/>
  <c r="H227" i="28" s="1"/>
  <c r="D239" i="28"/>
  <c r="D249" i="28"/>
  <c r="D241" i="28"/>
  <c r="E236" i="28"/>
  <c r="H236" i="28" s="1"/>
  <c r="D250" i="28"/>
  <c r="E229" i="28"/>
  <c r="H229" i="28" s="1"/>
  <c r="E233" i="29"/>
  <c r="H233" i="29" s="1"/>
  <c r="D244" i="29"/>
  <c r="D245" i="29"/>
  <c r="E228" i="29"/>
  <c r="H228" i="29" s="1"/>
  <c r="D247" i="29"/>
  <c r="D243" i="29"/>
  <c r="E236" i="29"/>
  <c r="H236" i="29" s="1"/>
  <c r="D246" i="29"/>
  <c r="D250" i="29"/>
  <c r="E229" i="29"/>
  <c r="H229" i="29" s="1"/>
  <c r="D241" i="29"/>
  <c r="E237" i="29"/>
  <c r="H237" i="29" s="1"/>
  <c r="E238" i="29"/>
  <c r="H238" i="29" s="1"/>
  <c r="D242" i="29"/>
  <c r="M26" i="29"/>
  <c r="E235" i="29"/>
  <c r="H235" i="29" s="1"/>
  <c r="D239" i="29"/>
  <c r="D249" i="29"/>
  <c r="E231" i="29"/>
  <c r="H231" i="29" s="1"/>
  <c r="E227" i="29"/>
  <c r="H227" i="29" s="1"/>
  <c r="D240" i="29"/>
  <c r="E232" i="29"/>
  <c r="H232" i="29" s="1"/>
  <c r="E230" i="29"/>
  <c r="H230" i="29" s="1"/>
  <c r="E234" i="29"/>
  <c r="H234" i="29" s="1"/>
  <c r="D248" i="29"/>
  <c r="E283" i="26"/>
  <c r="H283" i="26" s="1"/>
  <c r="E275" i="26"/>
  <c r="H275" i="26" s="1"/>
  <c r="E284" i="26"/>
  <c r="H284" i="26" s="1"/>
  <c r="E276" i="26"/>
  <c r="H276" i="26" s="1"/>
  <c r="E278" i="26"/>
  <c r="H278" i="26" s="1"/>
  <c r="E280" i="26"/>
  <c r="H280" i="26" s="1"/>
  <c r="E277" i="26"/>
  <c r="H277" i="26" s="1"/>
  <c r="E285" i="26"/>
  <c r="H285" i="26" s="1"/>
  <c r="E286" i="26"/>
  <c r="H286" i="26" s="1"/>
  <c r="E279" i="26"/>
  <c r="H279" i="26" s="1"/>
  <c r="E282" i="26"/>
  <c r="H282" i="26" s="1"/>
  <c r="E281" i="26"/>
  <c r="H281" i="26" s="1"/>
  <c r="D290" i="26"/>
  <c r="D295" i="26"/>
  <c r="D294" i="26"/>
  <c r="D289" i="26"/>
  <c r="D287" i="26"/>
  <c r="D296" i="26"/>
  <c r="D293" i="26"/>
  <c r="D298" i="26"/>
  <c r="D297" i="26"/>
  <c r="D292" i="26"/>
  <c r="D288" i="26"/>
  <c r="D291" i="26"/>
  <c r="M30" i="26"/>
  <c r="E246" i="28" l="1"/>
  <c r="H246" i="28" s="1"/>
  <c r="D257" i="28"/>
  <c r="E241" i="28"/>
  <c r="H241" i="28" s="1"/>
  <c r="E250" i="28"/>
  <c r="H250" i="28" s="1"/>
  <c r="D262" i="28"/>
  <c r="E244" i="28"/>
  <c r="H244" i="28" s="1"/>
  <c r="E239" i="28"/>
  <c r="H239" i="28" s="1"/>
  <c r="M27" i="28"/>
  <c r="D256" i="28"/>
  <c r="D258" i="28"/>
  <c r="D255" i="28"/>
  <c r="E249" i="28"/>
  <c r="H249" i="28" s="1"/>
  <c r="E242" i="28"/>
  <c r="H242" i="28" s="1"/>
  <c r="E247" i="28"/>
  <c r="H247" i="28" s="1"/>
  <c r="D259" i="28"/>
  <c r="D252" i="28"/>
  <c r="D253" i="28"/>
  <c r="D261" i="28"/>
  <c r="E243" i="28"/>
  <c r="H243" i="28" s="1"/>
  <c r="E248" i="28"/>
  <c r="H248" i="28" s="1"/>
  <c r="D251" i="28"/>
  <c r="E240" i="28"/>
  <c r="H240" i="28" s="1"/>
  <c r="D260" i="28"/>
  <c r="D254" i="28"/>
  <c r="E245" i="28"/>
  <c r="H245" i="28" s="1"/>
  <c r="E239" i="29"/>
  <c r="H239" i="29" s="1"/>
  <c r="D257" i="29"/>
  <c r="D252" i="29"/>
  <c r="E242" i="29"/>
  <c r="H242" i="29" s="1"/>
  <c r="D258" i="29"/>
  <c r="D253" i="29"/>
  <c r="E248" i="29"/>
  <c r="H248" i="29" s="1"/>
  <c r="D259" i="29"/>
  <c r="D261" i="29"/>
  <c r="E240" i="29"/>
  <c r="H240" i="29" s="1"/>
  <c r="D262" i="29"/>
  <c r="D256" i="29"/>
  <c r="E243" i="29"/>
  <c r="H243" i="29" s="1"/>
  <c r="E246" i="29"/>
  <c r="H246" i="29" s="1"/>
  <c r="E245" i="29"/>
  <c r="H245" i="29" s="1"/>
  <c r="D254" i="29"/>
  <c r="M27" i="29"/>
  <c r="D251" i="29"/>
  <c r="E244" i="29"/>
  <c r="H244" i="29" s="1"/>
  <c r="D255" i="29"/>
  <c r="E247" i="29"/>
  <c r="H247" i="29" s="1"/>
  <c r="E250" i="29"/>
  <c r="H250" i="29" s="1"/>
  <c r="E249" i="29"/>
  <c r="H249" i="29" s="1"/>
  <c r="E241" i="29"/>
  <c r="H241" i="29" s="1"/>
  <c r="D260" i="29"/>
  <c r="E296" i="26"/>
  <c r="H296" i="26" s="1"/>
  <c r="D300" i="26"/>
  <c r="D301" i="26"/>
  <c r="E292" i="26"/>
  <c r="H292" i="26" s="1"/>
  <c r="E295" i="26"/>
  <c r="H295" i="26" s="1"/>
  <c r="E298" i="26"/>
  <c r="H298" i="26" s="1"/>
  <c r="E288" i="26"/>
  <c r="H288" i="26" s="1"/>
  <c r="E293" i="26"/>
  <c r="H293" i="26" s="1"/>
  <c r="E294" i="26"/>
  <c r="H294" i="26" s="1"/>
  <c r="E289" i="26"/>
  <c r="H289" i="26" s="1"/>
  <c r="E291" i="26"/>
  <c r="H291" i="26" s="1"/>
  <c r="E287" i="26"/>
  <c r="H287" i="26" s="1"/>
  <c r="D303" i="26"/>
  <c r="D308" i="26"/>
  <c r="D310" i="26"/>
  <c r="D302" i="26"/>
  <c r="D305" i="26"/>
  <c r="E290" i="26"/>
  <c r="H290" i="26" s="1"/>
  <c r="E297" i="26"/>
  <c r="H297" i="26" s="1"/>
  <c r="D307" i="26"/>
  <c r="D299" i="26"/>
  <c r="D309" i="26"/>
  <c r="D304" i="26"/>
  <c r="M31" i="26"/>
  <c r="D306" i="26"/>
  <c r="D272" i="28" l="1"/>
  <c r="D273" i="28"/>
  <c r="D271" i="28"/>
  <c r="D268" i="28"/>
  <c r="E254" i="28"/>
  <c r="H254" i="28" s="1"/>
  <c r="D274" i="28"/>
  <c r="D269" i="28"/>
  <c r="E260" i="28"/>
  <c r="H260" i="28" s="1"/>
  <c r="E258" i="28"/>
  <c r="H258" i="28" s="1"/>
  <c r="M28" i="28"/>
  <c r="E259" i="28"/>
  <c r="H259" i="28" s="1"/>
  <c r="D265" i="28"/>
  <c r="E262" i="28"/>
  <c r="H262" i="28" s="1"/>
  <c r="D267" i="28"/>
  <c r="E252" i="28"/>
  <c r="E256" i="28"/>
  <c r="H256" i="28" s="1"/>
  <c r="E251" i="28"/>
  <c r="H251" i="28" s="1"/>
  <c r="E253" i="28"/>
  <c r="H253" i="28" s="1"/>
  <c r="D263" i="28"/>
  <c r="E257" i="28"/>
  <c r="H257" i="28" s="1"/>
  <c r="E261" i="28"/>
  <c r="H261" i="28" s="1"/>
  <c r="D270" i="28"/>
  <c r="D266" i="28"/>
  <c r="E255" i="28"/>
  <c r="H255" i="28" s="1"/>
  <c r="D264" i="28"/>
  <c r="H252" i="28"/>
  <c r="E253" i="29"/>
  <c r="H253" i="29" s="1"/>
  <c r="D263" i="29"/>
  <c r="D271" i="29"/>
  <c r="E261" i="29"/>
  <c r="H261" i="29" s="1"/>
  <c r="E257" i="29"/>
  <c r="H257" i="29" s="1"/>
  <c r="D268" i="29"/>
  <c r="M28" i="29"/>
  <c r="D272" i="29"/>
  <c r="E260" i="29"/>
  <c r="H260" i="29" s="1"/>
  <c r="D267" i="29"/>
  <c r="E262" i="29"/>
  <c r="H262" i="29" s="1"/>
  <c r="E254" i="29"/>
  <c r="H254" i="29" s="1"/>
  <c r="D265" i="29"/>
  <c r="E256" i="29"/>
  <c r="H256" i="29" s="1"/>
  <c r="E252" i="29"/>
  <c r="H252" i="29" s="1"/>
  <c r="D274" i="29"/>
  <c r="E259" i="29"/>
  <c r="H259" i="29" s="1"/>
  <c r="E255" i="29"/>
  <c r="H255" i="29" s="1"/>
  <c r="D266" i="29"/>
  <c r="D264" i="29"/>
  <c r="E258" i="29"/>
  <c r="H258" i="29" s="1"/>
  <c r="D270" i="29"/>
  <c r="E251" i="29"/>
  <c r="H251" i="29" s="1"/>
  <c r="D273" i="29"/>
  <c r="D269" i="29"/>
  <c r="E308" i="26"/>
  <c r="H308" i="26" s="1"/>
  <c r="E304" i="26"/>
  <c r="H304" i="26" s="1"/>
  <c r="E299" i="26"/>
  <c r="H299" i="26" s="1"/>
  <c r="E310" i="26"/>
  <c r="H310" i="26" s="1"/>
  <c r="E309" i="26"/>
  <c r="H309" i="26" s="1"/>
  <c r="E301" i="26"/>
  <c r="H301" i="26" s="1"/>
  <c r="E307" i="26"/>
  <c r="H307" i="26" s="1"/>
  <c r="E306" i="26"/>
  <c r="H306" i="26" s="1"/>
  <c r="E303" i="26"/>
  <c r="H303" i="26" s="1"/>
  <c r="E302" i="26"/>
  <c r="H302" i="26" s="1"/>
  <c r="E300" i="26"/>
  <c r="H300" i="26" s="1"/>
  <c r="E305" i="26"/>
  <c r="H305" i="26" s="1"/>
  <c r="D316" i="26"/>
  <c r="D318" i="26"/>
  <c r="D320" i="26"/>
  <c r="D314" i="26"/>
  <c r="D322" i="26"/>
  <c r="D321" i="26"/>
  <c r="D319" i="26"/>
  <c r="D317" i="26"/>
  <c r="D315" i="26"/>
  <c r="D313" i="26"/>
  <c r="D312" i="26"/>
  <c r="D311" i="26"/>
  <c r="M32" i="26"/>
  <c r="D279" i="28" l="1"/>
  <c r="D282" i="28"/>
  <c r="E273" i="28"/>
  <c r="H273" i="28" s="1"/>
  <c r="D277" i="28"/>
  <c r="M29" i="28"/>
  <c r="D278" i="28"/>
  <c r="E272" i="28"/>
  <c r="H272" i="28" s="1"/>
  <c r="D284" i="28"/>
  <c r="E267" i="28"/>
  <c r="H267" i="28" s="1"/>
  <c r="D286" i="28"/>
  <c r="D276" i="28"/>
  <c r="E263" i="28"/>
  <c r="H263" i="28" s="1"/>
  <c r="E264" i="28"/>
  <c r="H264" i="28" s="1"/>
  <c r="E271" i="28"/>
  <c r="H271" i="28" s="1"/>
  <c r="D280" i="28"/>
  <c r="E270" i="28"/>
  <c r="H270" i="28" s="1"/>
  <c r="D275" i="28"/>
  <c r="E266" i="28"/>
  <c r="H266" i="28" s="1"/>
  <c r="E268" i="28"/>
  <c r="H268" i="28" s="1"/>
  <c r="D285" i="28"/>
  <c r="D283" i="28"/>
  <c r="E265" i="28"/>
  <c r="H265" i="28" s="1"/>
  <c r="D281" i="28"/>
  <c r="E274" i="28"/>
  <c r="H274" i="28" s="1"/>
  <c r="E269" i="28"/>
  <c r="H269" i="28" s="1"/>
  <c r="D282" i="29"/>
  <c r="D275" i="29"/>
  <c r="D278" i="29"/>
  <c r="D286" i="29"/>
  <c r="D284" i="29"/>
  <c r="E271" i="29"/>
  <c r="H271" i="29" s="1"/>
  <c r="D283" i="29"/>
  <c r="M29" i="29"/>
  <c r="E264" i="29"/>
  <c r="H264" i="29" s="1"/>
  <c r="E274" i="29"/>
  <c r="H274" i="29" s="1"/>
  <c r="E270" i="29"/>
  <c r="H270" i="29" s="1"/>
  <c r="D281" i="29"/>
  <c r="D276" i="29"/>
  <c r="E266" i="29"/>
  <c r="H266" i="29" s="1"/>
  <c r="D280" i="29"/>
  <c r="E272" i="29"/>
  <c r="H272" i="29" s="1"/>
  <c r="E267" i="29"/>
  <c r="H267" i="29" s="1"/>
  <c r="D279" i="29"/>
  <c r="E273" i="29"/>
  <c r="H273" i="29" s="1"/>
  <c r="E263" i="29"/>
  <c r="H263" i="29" s="1"/>
  <c r="D285" i="29"/>
  <c r="E268" i="29"/>
  <c r="H268" i="29" s="1"/>
  <c r="E269" i="29"/>
  <c r="H269" i="29" s="1"/>
  <c r="E265" i="29"/>
  <c r="H265" i="29" s="1"/>
  <c r="D277" i="29"/>
  <c r="L6" i="18"/>
  <c r="L149" i="18" s="1"/>
  <c r="L178" i="18"/>
  <c r="L99" i="18"/>
  <c r="L227" i="18"/>
  <c r="L77" i="18"/>
  <c r="L80" i="18"/>
  <c r="L255" i="18"/>
  <c r="L288" i="18"/>
  <c r="L246" i="18"/>
  <c r="L232" i="18"/>
  <c r="L219" i="18"/>
  <c r="L18" i="18"/>
  <c r="L128" i="18"/>
  <c r="L169" i="18"/>
  <c r="L141" i="18"/>
  <c r="L83" i="18"/>
  <c r="L215" i="18"/>
  <c r="L134" i="18"/>
  <c r="L198" i="18"/>
  <c r="L50" i="18"/>
  <c r="L127" i="18"/>
  <c r="L218" i="18"/>
  <c r="L29" i="18"/>
  <c r="L112" i="18"/>
  <c r="L104" i="18"/>
  <c r="L57" i="18"/>
  <c r="L213" i="18"/>
  <c r="L84" i="18"/>
  <c r="L33" i="18"/>
  <c r="L271" i="18"/>
  <c r="L165" i="18"/>
  <c r="L93" i="18"/>
  <c r="L43" i="18"/>
  <c r="L183" i="18"/>
  <c r="L230" i="18"/>
  <c r="L17" i="18"/>
  <c r="L287" i="18"/>
  <c r="L36" i="18"/>
  <c r="L286" i="18"/>
  <c r="L52" i="18"/>
  <c r="L216" i="18"/>
  <c r="L179" i="18"/>
  <c r="L187" i="18"/>
  <c r="L94" i="18"/>
  <c r="L234" i="18"/>
  <c r="L274" i="18"/>
  <c r="L146" i="18"/>
  <c r="L196" i="18"/>
  <c r="L136" i="18"/>
  <c r="L278" i="18"/>
  <c r="L270" i="18"/>
  <c r="L55" i="18"/>
  <c r="L200" i="18"/>
  <c r="L15" i="18"/>
  <c r="L148" i="18"/>
  <c r="L132" i="18"/>
  <c r="L191" i="18"/>
  <c r="L19" i="18"/>
  <c r="L263" i="18"/>
  <c r="L168" i="18"/>
  <c r="L204" i="18"/>
  <c r="L139" i="18"/>
  <c r="L175" i="18"/>
  <c r="L115" i="18"/>
  <c r="L188" i="18"/>
  <c r="L264" i="18"/>
  <c r="L207" i="18"/>
  <c r="L8" i="18"/>
  <c r="L44" i="18"/>
  <c r="L244" i="18"/>
  <c r="L292" i="18"/>
  <c r="L201" i="18"/>
  <c r="L87" i="18"/>
  <c r="L90" i="18"/>
  <c r="L221" i="18"/>
  <c r="L137" i="18"/>
  <c r="L211" i="18"/>
  <c r="L119" i="18"/>
  <c r="L262" i="18"/>
  <c r="L121" i="18"/>
  <c r="L75" i="18"/>
  <c r="L108" i="18"/>
  <c r="L224" i="18"/>
  <c r="L65" i="18"/>
  <c r="L37" i="18"/>
  <c r="L229" i="18"/>
  <c r="L27" i="18"/>
  <c r="L23" i="18"/>
  <c r="L81" i="18"/>
  <c r="L210" i="18"/>
  <c r="L266" i="18"/>
  <c r="L130" i="18"/>
  <c r="L250" i="18"/>
  <c r="L32" i="18"/>
  <c r="L158" i="18"/>
  <c r="L86" i="18"/>
  <c r="L110" i="18"/>
  <c r="L111" i="18"/>
  <c r="L10" i="18"/>
  <c r="L63" i="18"/>
  <c r="L61" i="18"/>
  <c r="L173" i="18"/>
  <c r="L195" i="18"/>
  <c r="L228" i="18"/>
  <c r="L295" i="18"/>
  <c r="L153" i="18"/>
  <c r="L70" i="18"/>
  <c r="L267" i="18"/>
  <c r="L193" i="18"/>
  <c r="L107" i="18"/>
  <c r="L282" i="18"/>
  <c r="L242" i="18"/>
  <c r="L163" i="18"/>
  <c r="L34" i="18"/>
  <c r="L124" i="18"/>
  <c r="L268" i="18"/>
  <c r="L253" i="18"/>
  <c r="L30" i="18"/>
  <c r="L91" i="18"/>
  <c r="L236" i="18"/>
  <c r="L241" i="18"/>
  <c r="L217" i="18"/>
  <c r="L92" i="18"/>
  <c r="L22" i="18"/>
  <c r="L100" i="18"/>
  <c r="L138" i="18"/>
  <c r="L239" i="18"/>
  <c r="L155" i="18"/>
  <c r="L161" i="18"/>
  <c r="L25" i="18"/>
  <c r="L145" i="18"/>
  <c r="L54" i="18"/>
  <c r="L273" i="18"/>
  <c r="L240" i="18"/>
  <c r="L214" i="18"/>
  <c r="L11" i="18"/>
  <c r="L28" i="18"/>
  <c r="L49" i="18"/>
  <c r="L109" i="18"/>
  <c r="L79" i="18"/>
  <c r="E313" i="26"/>
  <c r="H313" i="26" s="1"/>
  <c r="L310" i="18" s="1"/>
  <c r="D329" i="26"/>
  <c r="E314" i="26"/>
  <c r="H314" i="26" s="1"/>
  <c r="L311" i="18" s="1"/>
  <c r="E317" i="26"/>
  <c r="H317" i="26" s="1"/>
  <c r="L314" i="18" s="1"/>
  <c r="D330" i="26"/>
  <c r="D325" i="26"/>
  <c r="E321" i="26"/>
  <c r="H321" i="26" s="1"/>
  <c r="L318" i="18" s="1"/>
  <c r="E312" i="26"/>
  <c r="H312" i="26" s="1"/>
  <c r="L309" i="18" s="1"/>
  <c r="E318" i="26"/>
  <c r="H318" i="26" s="1"/>
  <c r="L315" i="18" s="1"/>
  <c r="E316" i="26"/>
  <c r="H316" i="26" s="1"/>
  <c r="L313" i="18" s="1"/>
  <c r="D333" i="26"/>
  <c r="D327" i="26"/>
  <c r="D323" i="26"/>
  <c r="D326" i="26"/>
  <c r="D331" i="26"/>
  <c r="E319" i="26"/>
  <c r="H319" i="26" s="1"/>
  <c r="L316" i="18" s="1"/>
  <c r="E322" i="26"/>
  <c r="H322" i="26" s="1"/>
  <c r="L319" i="18" s="1"/>
  <c r="E320" i="26"/>
  <c r="H320" i="26" s="1"/>
  <c r="L317" i="18" s="1"/>
  <c r="E315" i="26"/>
  <c r="H315" i="26" s="1"/>
  <c r="L312" i="18" s="1"/>
  <c r="D328" i="26"/>
  <c r="D324" i="26"/>
  <c r="D334" i="26"/>
  <c r="D332" i="26"/>
  <c r="E311" i="26"/>
  <c r="H311" i="26" s="1"/>
  <c r="L308" i="18" s="1"/>
  <c r="M33" i="26"/>
  <c r="L301" i="18" l="1"/>
  <c r="L192" i="18"/>
  <c r="L154" i="18"/>
  <c r="L203" i="18"/>
  <c r="L172" i="18"/>
  <c r="L140" i="18"/>
  <c r="L26" i="18"/>
  <c r="L223" i="18"/>
  <c r="L96" i="18"/>
  <c r="L238" i="18"/>
  <c r="L170" i="18"/>
  <c r="L289" i="18"/>
  <c r="L46" i="18"/>
  <c r="L48" i="18"/>
  <c r="L290" i="18"/>
  <c r="L162" i="18"/>
  <c r="L60" i="18"/>
  <c r="L254" i="18"/>
  <c r="L156" i="18"/>
  <c r="L58" i="18"/>
  <c r="L95" i="18"/>
  <c r="L129" i="18"/>
  <c r="L151" i="18"/>
  <c r="L45" i="18"/>
  <c r="L114" i="18"/>
  <c r="L76" i="18"/>
  <c r="L279" i="18"/>
  <c r="L16" i="18"/>
  <c r="L35" i="18"/>
  <c r="L72" i="18"/>
  <c r="L133" i="18"/>
  <c r="L275" i="18"/>
  <c r="L113" i="18"/>
  <c r="L40" i="18"/>
  <c r="L125" i="18"/>
  <c r="L177" i="18"/>
  <c r="L126" i="18"/>
  <c r="L120" i="18"/>
  <c r="L206" i="18"/>
  <c r="L88" i="18"/>
  <c r="L135" i="18"/>
  <c r="L38" i="18"/>
  <c r="L257" i="18"/>
  <c r="L51" i="18"/>
  <c r="L97" i="18"/>
  <c r="L291" i="18"/>
  <c r="L231" i="18"/>
  <c r="L258" i="18"/>
  <c r="L89" i="18"/>
  <c r="L31" i="18"/>
  <c r="L181" i="18"/>
  <c r="L159" i="18"/>
  <c r="L281" i="18"/>
  <c r="L20" i="18"/>
  <c r="L277" i="18"/>
  <c r="L280" i="18"/>
  <c r="L194" i="18"/>
  <c r="L152" i="18"/>
  <c r="L68" i="18"/>
  <c r="L166" i="18"/>
  <c r="L220" i="18"/>
  <c r="L42" i="18"/>
  <c r="L225" i="18"/>
  <c r="L12" i="18"/>
  <c r="L247" i="18"/>
  <c r="L131" i="18"/>
  <c r="L78" i="18"/>
  <c r="L98" i="18"/>
  <c r="L298" i="18"/>
  <c r="L208" i="18"/>
  <c r="L167" i="18"/>
  <c r="L74" i="18"/>
  <c r="L248" i="18"/>
  <c r="L122" i="18"/>
  <c r="L171" i="18"/>
  <c r="L143" i="18"/>
  <c r="L304" i="18"/>
  <c r="L116" i="18"/>
  <c r="L24" i="18"/>
  <c r="BC15" i="18" s="1"/>
  <c r="L197" i="18"/>
  <c r="L117" i="18"/>
  <c r="L269" i="18"/>
  <c r="L160" i="18"/>
  <c r="L293" i="18"/>
  <c r="L302" i="18"/>
  <c r="L82" i="18"/>
  <c r="L85" i="18"/>
  <c r="L185" i="18"/>
  <c r="L265" i="18"/>
  <c r="L105" i="18"/>
  <c r="L294" i="18"/>
  <c r="BC294" i="18" s="1"/>
  <c r="L106" i="18"/>
  <c r="L47" i="18"/>
  <c r="L202" i="18"/>
  <c r="L226" i="18"/>
  <c r="L209" i="18"/>
  <c r="L260" i="18"/>
  <c r="L233" i="18"/>
  <c r="L252" i="18"/>
  <c r="L190" i="18"/>
  <c r="L41" i="18"/>
  <c r="L205" i="18"/>
  <c r="L118" i="18"/>
  <c r="BC109" i="18" s="1"/>
  <c r="L182" i="18"/>
  <c r="L142" i="18"/>
  <c r="L102" i="18"/>
  <c r="L164" i="18"/>
  <c r="L303" i="18"/>
  <c r="L256" i="18"/>
  <c r="L69" i="18"/>
  <c r="L123" i="18"/>
  <c r="L21" i="18"/>
  <c r="L180" i="18"/>
  <c r="L306" i="18"/>
  <c r="L59" i="18"/>
  <c r="BC47" i="18" s="1"/>
  <c r="L307" i="18"/>
  <c r="L284" i="18"/>
  <c r="L297" i="18"/>
  <c r="L144" i="18"/>
  <c r="L14" i="18"/>
  <c r="D296" i="28"/>
  <c r="D297" i="28"/>
  <c r="D298" i="28"/>
  <c r="E286" i="28"/>
  <c r="H286" i="28" s="1"/>
  <c r="M30" i="28"/>
  <c r="E284" i="28"/>
  <c r="H284" i="28" s="1"/>
  <c r="E283" i="28"/>
  <c r="H283" i="28" s="1"/>
  <c r="D287" i="28"/>
  <c r="E281" i="28"/>
  <c r="H281" i="28" s="1"/>
  <c r="D291" i="28"/>
  <c r="E279" i="28"/>
  <c r="H279" i="28" s="1"/>
  <c r="E275" i="28"/>
  <c r="H275" i="28" s="1"/>
  <c r="E285" i="28"/>
  <c r="H285" i="28" s="1"/>
  <c r="D295" i="28"/>
  <c r="D292" i="28"/>
  <c r="E282" i="28"/>
  <c r="H282" i="28" s="1"/>
  <c r="D290" i="28"/>
  <c r="E278" i="28"/>
  <c r="H278" i="28" s="1"/>
  <c r="E280" i="28"/>
  <c r="H280" i="28" s="1"/>
  <c r="D289" i="28"/>
  <c r="E276" i="28"/>
  <c r="H276" i="28" s="1"/>
  <c r="D288" i="28"/>
  <c r="D294" i="28"/>
  <c r="D293" i="28"/>
  <c r="E277" i="28"/>
  <c r="H277" i="28" s="1"/>
  <c r="L249" i="18"/>
  <c r="L64" i="18"/>
  <c r="L296" i="18"/>
  <c r="L174" i="18"/>
  <c r="L62" i="18"/>
  <c r="L276" i="18"/>
  <c r="BB267" i="18" s="1"/>
  <c r="L13" i="18"/>
  <c r="L285" i="18"/>
  <c r="BC278" i="18" s="1"/>
  <c r="L299" i="18"/>
  <c r="L157" i="18"/>
  <c r="BC156" i="18" s="1"/>
  <c r="L186" i="18"/>
  <c r="BB184" i="18" s="1"/>
  <c r="L261" i="18"/>
  <c r="L189" i="18"/>
  <c r="L103" i="18"/>
  <c r="L259" i="18"/>
  <c r="L305" i="18"/>
  <c r="L150" i="18"/>
  <c r="L251" i="18"/>
  <c r="BB238" i="18" s="1"/>
  <c r="L235" i="18"/>
  <c r="L66" i="18"/>
  <c r="L237" i="18"/>
  <c r="L147" i="18"/>
  <c r="BC139" i="18" s="1"/>
  <c r="L300" i="18"/>
  <c r="L71" i="18"/>
  <c r="L272" i="18"/>
  <c r="L39" i="18"/>
  <c r="BB28" i="18" s="1"/>
  <c r="L245" i="18"/>
  <c r="L184" i="18"/>
  <c r="L283" i="18"/>
  <c r="L212" i="18"/>
  <c r="BB201" i="18" s="1"/>
  <c r="L199" i="18"/>
  <c r="E281" i="29"/>
  <c r="H281" i="29" s="1"/>
  <c r="D287" i="29"/>
  <c r="D298" i="29"/>
  <c r="D291" i="29"/>
  <c r="D288" i="29"/>
  <c r="E286" i="29"/>
  <c r="H286" i="29" s="1"/>
  <c r="E280" i="29"/>
  <c r="H280" i="29" s="1"/>
  <c r="E276" i="29"/>
  <c r="H276" i="29" s="1"/>
  <c r="E277" i="29"/>
  <c r="H277" i="29" s="1"/>
  <c r="M30" i="29"/>
  <c r="E279" i="29"/>
  <c r="H279" i="29" s="1"/>
  <c r="D295" i="29"/>
  <c r="D294" i="29"/>
  <c r="D290" i="29"/>
  <c r="E285" i="29"/>
  <c r="H285" i="29" s="1"/>
  <c r="D293" i="29"/>
  <c r="E283" i="29"/>
  <c r="H283" i="29" s="1"/>
  <c r="E282" i="29"/>
  <c r="H282" i="29" s="1"/>
  <c r="D292" i="29"/>
  <c r="E275" i="29"/>
  <c r="H275" i="29" s="1"/>
  <c r="D297" i="29"/>
  <c r="D296" i="29"/>
  <c r="E278" i="29"/>
  <c r="H278" i="29" s="1"/>
  <c r="D289" i="29"/>
  <c r="E284" i="29"/>
  <c r="H284" i="29" s="1"/>
  <c r="L67" i="18"/>
  <c r="L73" i="18"/>
  <c r="BB62" i="18" s="1"/>
  <c r="L176" i="18"/>
  <c r="BB171" i="18" s="1"/>
  <c r="L243" i="18"/>
  <c r="L101" i="18"/>
  <c r="L222" i="18"/>
  <c r="L56" i="18"/>
  <c r="L9" i="18"/>
  <c r="L53" i="18"/>
  <c r="BC24" i="18"/>
  <c r="BC262" i="18"/>
  <c r="BC225" i="18"/>
  <c r="BB225" i="18"/>
  <c r="BB109" i="18"/>
  <c r="BB262" i="18"/>
  <c r="BB261" i="18"/>
  <c r="BB279" i="18"/>
  <c r="BB81" i="18"/>
  <c r="BC144" i="18"/>
  <c r="BC162" i="18"/>
  <c r="BB162" i="18"/>
  <c r="BB195" i="18"/>
  <c r="BB197" i="18"/>
  <c r="BB198" i="18"/>
  <c r="BC194" i="18"/>
  <c r="BB188" i="18"/>
  <c r="BC197" i="18"/>
  <c r="BC196" i="18"/>
  <c r="BC198" i="18"/>
  <c r="BB196" i="18"/>
  <c r="BC235" i="18"/>
  <c r="BC135" i="18"/>
  <c r="BB137" i="18"/>
  <c r="BC137" i="18"/>
  <c r="BB140" i="18"/>
  <c r="BC138" i="18"/>
  <c r="BB134" i="18"/>
  <c r="BC25" i="18"/>
  <c r="BB29" i="18"/>
  <c r="BB25" i="18"/>
  <c r="BC22" i="18"/>
  <c r="BC259" i="18"/>
  <c r="BB260" i="18"/>
  <c r="BB148" i="18"/>
  <c r="BB160" i="18"/>
  <c r="BC153" i="18"/>
  <c r="BC154" i="18"/>
  <c r="BC158" i="18"/>
  <c r="BB150" i="18"/>
  <c r="BC160" i="18"/>
  <c r="BB152" i="18"/>
  <c r="BC148" i="18"/>
  <c r="BB158" i="18"/>
  <c r="BB154" i="18"/>
  <c r="BC157" i="18"/>
  <c r="BC149" i="18"/>
  <c r="BC260" i="18"/>
  <c r="BC101" i="18"/>
  <c r="BC127" i="18"/>
  <c r="BB131" i="18"/>
  <c r="BB132" i="18"/>
  <c r="BB129" i="18"/>
  <c r="BB125" i="18"/>
  <c r="BC130" i="18"/>
  <c r="BC132" i="18"/>
  <c r="BC133" i="18"/>
  <c r="BC126" i="18"/>
  <c r="BB126" i="18"/>
  <c r="BC128" i="18"/>
  <c r="BC129" i="18"/>
  <c r="BB130" i="18"/>
  <c r="BC131" i="18"/>
  <c r="BB133" i="18"/>
  <c r="BC123" i="18"/>
  <c r="BB127" i="18"/>
  <c r="BC124" i="18"/>
  <c r="BB124" i="18"/>
  <c r="BB128" i="18"/>
  <c r="BB41" i="18"/>
  <c r="BB40" i="18"/>
  <c r="BB232" i="18"/>
  <c r="BC238" i="18"/>
  <c r="BC232" i="18"/>
  <c r="BC233" i="18"/>
  <c r="BB234" i="18"/>
  <c r="BB229" i="18"/>
  <c r="BB228" i="18"/>
  <c r="BB235" i="18"/>
  <c r="BC229" i="18"/>
  <c r="BB230" i="18"/>
  <c r="BB237" i="18"/>
  <c r="BB156" i="18"/>
  <c r="BC65" i="18"/>
  <c r="BC125" i="18"/>
  <c r="BC85" i="18"/>
  <c r="BC88" i="18"/>
  <c r="BB86" i="18"/>
  <c r="BB84" i="18"/>
  <c r="BB88" i="18"/>
  <c r="BB85" i="18"/>
  <c r="BC84" i="18"/>
  <c r="BB89" i="18"/>
  <c r="BC89" i="18"/>
  <c r="BC8" i="18"/>
  <c r="BB8" i="18"/>
  <c r="BC10" i="18"/>
  <c r="BB141" i="18"/>
  <c r="BC141" i="18"/>
  <c r="BB145" i="18"/>
  <c r="BC145" i="18"/>
  <c r="BB82" i="18"/>
  <c r="BC83" i="18"/>
  <c r="BB83" i="18"/>
  <c r="BC82" i="18"/>
  <c r="BC155" i="18"/>
  <c r="BB233" i="18"/>
  <c r="BC86" i="18"/>
  <c r="BB192" i="18"/>
  <c r="BC226" i="18"/>
  <c r="BC40" i="18"/>
  <c r="BC146" i="18"/>
  <c r="BC42" i="18"/>
  <c r="BB139" i="18"/>
  <c r="BC189" i="18"/>
  <c r="BB146" i="18"/>
  <c r="BB42" i="18"/>
  <c r="BB259" i="18"/>
  <c r="BC237" i="18"/>
  <c r="BB189" i="18"/>
  <c r="BC192" i="18"/>
  <c r="BB194" i="18"/>
  <c r="BB144" i="18"/>
  <c r="BB153" i="18"/>
  <c r="BC147" i="18"/>
  <c r="BC236" i="18"/>
  <c r="BB149" i="18"/>
  <c r="BB227" i="18"/>
  <c r="BC253" i="18"/>
  <c r="BC193" i="18"/>
  <c r="BB9" i="18"/>
  <c r="BC261" i="18"/>
  <c r="BB190" i="18"/>
  <c r="BC190" i="18"/>
  <c r="BC234" i="18"/>
  <c r="BB226" i="18"/>
  <c r="BC187" i="18"/>
  <c r="BC188" i="18"/>
  <c r="BB10" i="18"/>
  <c r="BB224" i="18"/>
  <c r="BC227" i="18"/>
  <c r="BC41" i="18"/>
  <c r="BB187" i="18"/>
  <c r="BB159" i="18"/>
  <c r="BB157" i="18"/>
  <c r="BC228" i="18"/>
  <c r="BC87" i="18"/>
  <c r="BB46" i="18"/>
  <c r="BC230" i="18"/>
  <c r="BB151" i="18"/>
  <c r="BB45" i="18"/>
  <c r="BC258" i="18"/>
  <c r="BB223" i="18"/>
  <c r="BB80" i="18"/>
  <c r="BB143" i="18"/>
  <c r="BC9" i="18"/>
  <c r="BC195" i="18"/>
  <c r="BC191" i="18"/>
  <c r="BB104" i="18"/>
  <c r="BB231" i="18"/>
  <c r="BC142" i="18"/>
  <c r="BC81" i="18"/>
  <c r="BC224" i="18"/>
  <c r="BC18" i="18"/>
  <c r="BC268" i="18"/>
  <c r="BB71" i="18"/>
  <c r="BC223" i="18"/>
  <c r="BB193" i="18"/>
  <c r="BB236" i="18"/>
  <c r="BC151" i="18"/>
  <c r="BB155" i="18"/>
  <c r="BC46" i="18"/>
  <c r="BC271" i="18"/>
  <c r="BC263" i="18"/>
  <c r="BC143" i="18"/>
  <c r="BC45" i="18"/>
  <c r="BB87" i="18"/>
  <c r="BB258" i="18"/>
  <c r="BC80" i="18"/>
  <c r="BC169" i="18"/>
  <c r="BB206" i="18"/>
  <c r="BB191" i="18"/>
  <c r="BB142" i="18"/>
  <c r="BB253" i="18"/>
  <c r="BC104" i="18"/>
  <c r="BC231" i="18"/>
  <c r="BC161" i="18"/>
  <c r="BB161" i="18"/>
  <c r="BC152" i="18"/>
  <c r="BC159" i="18"/>
  <c r="BB69" i="18"/>
  <c r="BC69" i="18"/>
  <c r="BB76" i="18"/>
  <c r="BB77" i="18"/>
  <c r="BC67" i="18"/>
  <c r="BC74" i="18"/>
  <c r="BC79" i="18"/>
  <c r="BC78" i="18"/>
  <c r="BB73" i="18"/>
  <c r="BC70" i="18"/>
  <c r="BB67" i="18"/>
  <c r="BC73" i="18"/>
  <c r="BC68" i="18"/>
  <c r="BC77" i="18"/>
  <c r="BC71" i="18"/>
  <c r="BB78" i="18"/>
  <c r="BC66" i="18"/>
  <c r="BB70" i="18"/>
  <c r="BC76" i="18"/>
  <c r="BB79" i="18"/>
  <c r="BC75" i="18"/>
  <c r="BB68" i="18"/>
  <c r="BC72" i="18"/>
  <c r="BB296" i="18"/>
  <c r="BB304" i="18"/>
  <c r="BC306" i="18"/>
  <c r="BB306" i="18"/>
  <c r="BB305" i="18"/>
  <c r="BC303" i="18"/>
  <c r="BB302" i="18"/>
  <c r="BC305" i="18"/>
  <c r="BB303" i="18"/>
  <c r="BC302" i="18"/>
  <c r="BC301" i="18"/>
  <c r="BB301" i="18"/>
  <c r="BC304" i="18"/>
  <c r="E327" i="26"/>
  <c r="H327" i="26" s="1"/>
  <c r="L324" i="18" s="1"/>
  <c r="E326" i="26"/>
  <c r="H326" i="26" s="1"/>
  <c r="L323" i="18" s="1"/>
  <c r="D339" i="26"/>
  <c r="D342" i="26"/>
  <c r="E328" i="26"/>
  <c r="H328" i="26" s="1"/>
  <c r="L325" i="18" s="1"/>
  <c r="E332" i="26"/>
  <c r="H332" i="26" s="1"/>
  <c r="L329" i="18" s="1"/>
  <c r="E329" i="26"/>
  <c r="H329" i="26" s="1"/>
  <c r="L326" i="18" s="1"/>
  <c r="D338" i="26"/>
  <c r="D336" i="26"/>
  <c r="E324" i="26"/>
  <c r="H324" i="26" s="1"/>
  <c r="L321" i="18" s="1"/>
  <c r="E334" i="26"/>
  <c r="H334" i="26" s="1"/>
  <c r="L331" i="18" s="1"/>
  <c r="D337" i="26"/>
  <c r="E323" i="26"/>
  <c r="H323" i="26" s="1"/>
  <c r="L320" i="18" s="1"/>
  <c r="E333" i="26"/>
  <c r="H333" i="26" s="1"/>
  <c r="L330" i="18" s="1"/>
  <c r="E331" i="26"/>
  <c r="H331" i="26" s="1"/>
  <c r="L328" i="18" s="1"/>
  <c r="D335" i="26"/>
  <c r="E330" i="26"/>
  <c r="H330" i="26" s="1"/>
  <c r="L327" i="18" s="1"/>
  <c r="E325" i="26"/>
  <c r="H325" i="26" s="1"/>
  <c r="L322" i="18" s="1"/>
  <c r="D345" i="26"/>
  <c r="M34" i="26"/>
  <c r="D340" i="26"/>
  <c r="D344" i="26"/>
  <c r="D341" i="26"/>
  <c r="D346" i="26"/>
  <c r="D343" i="26"/>
  <c r="BB66" i="18" l="1"/>
  <c r="BC255" i="18"/>
  <c r="BC92" i="18"/>
  <c r="BB200" i="18"/>
  <c r="BC270" i="18"/>
  <c r="BB21" i="18"/>
  <c r="BB17" i="18"/>
  <c r="BB75" i="18"/>
  <c r="BB18" i="18"/>
  <c r="BC202" i="18"/>
  <c r="BC269" i="18"/>
  <c r="BC49" i="18"/>
  <c r="BB265" i="18"/>
  <c r="BC17" i="18"/>
  <c r="BB205" i="18"/>
  <c r="BC11" i="18"/>
  <c r="BB240" i="18"/>
  <c r="BB65" i="18"/>
  <c r="BC19" i="18"/>
  <c r="BB286" i="18"/>
  <c r="BC199" i="18"/>
  <c r="BB59" i="18"/>
  <c r="BB74" i="18"/>
  <c r="BC114" i="18"/>
  <c r="BC257" i="18"/>
  <c r="BB108" i="18"/>
  <c r="BB49" i="18"/>
  <c r="BC13" i="18"/>
  <c r="BB245" i="18"/>
  <c r="BB107" i="18"/>
  <c r="BC208" i="18"/>
  <c r="BC201" i="18"/>
  <c r="BC16" i="18"/>
  <c r="BB22" i="18"/>
  <c r="BB20" i="18"/>
  <c r="BB72" i="18"/>
  <c r="BB14" i="18"/>
  <c r="BC108" i="18"/>
  <c r="BC256" i="18"/>
  <c r="BB24" i="18"/>
  <c r="BB208" i="18"/>
  <c r="BC204" i="18"/>
  <c r="BB266" i="18"/>
  <c r="BB270" i="18"/>
  <c r="BC267" i="18"/>
  <c r="BC203" i="18"/>
  <c r="BB15" i="18"/>
  <c r="BC107" i="18"/>
  <c r="BB254" i="18"/>
  <c r="BB207" i="18"/>
  <c r="BB212" i="18"/>
  <c r="BC111" i="18"/>
  <c r="BC249" i="18"/>
  <c r="BB23" i="18"/>
  <c r="BC206" i="18"/>
  <c r="BB19" i="18"/>
  <c r="BC286" i="18"/>
  <c r="BB16" i="18"/>
  <c r="BB12" i="18"/>
  <c r="BC106" i="18"/>
  <c r="BB256" i="18"/>
  <c r="BB203" i="18"/>
  <c r="BB204" i="18"/>
  <c r="BB271" i="18"/>
  <c r="BC14" i="18"/>
  <c r="BC281" i="18"/>
  <c r="BC105" i="18"/>
  <c r="BC205" i="18"/>
  <c r="BC264" i="18"/>
  <c r="BB250" i="18"/>
  <c r="BB255" i="18"/>
  <c r="BB199" i="18"/>
  <c r="BB114" i="18"/>
  <c r="BB269" i="18"/>
  <c r="BC289" i="18"/>
  <c r="BC21" i="18"/>
  <c r="BC23" i="18"/>
  <c r="BB13" i="18"/>
  <c r="BB105" i="18"/>
  <c r="BB257" i="18"/>
  <c r="BC207" i="18"/>
  <c r="BB106" i="18"/>
  <c r="BB268" i="18"/>
  <c r="BC265" i="18"/>
  <c r="BB11" i="18"/>
  <c r="BC200" i="18"/>
  <c r="BC12" i="18"/>
  <c r="BB282" i="18"/>
  <c r="BC254" i="18"/>
  <c r="BB202" i="18"/>
  <c r="BC266" i="18"/>
  <c r="BB263" i="18"/>
  <c r="BC20" i="18"/>
  <c r="BB294" i="18"/>
  <c r="BB264" i="18"/>
  <c r="BB111" i="18"/>
  <c r="BB173" i="18"/>
  <c r="BB214" i="18"/>
  <c r="BC30" i="18"/>
  <c r="BC64" i="18"/>
  <c r="BC242" i="18"/>
  <c r="BB122" i="18"/>
  <c r="BB39" i="18"/>
  <c r="BB242" i="18"/>
  <c r="BC118" i="18"/>
  <c r="BC98" i="18"/>
  <c r="BC110" i="18"/>
  <c r="BB252" i="18"/>
  <c r="BC29" i="18"/>
  <c r="BB219" i="18"/>
  <c r="BB210" i="18"/>
  <c r="BB30" i="18"/>
  <c r="BC93" i="18"/>
  <c r="BB95" i="18"/>
  <c r="BC244" i="18"/>
  <c r="BC220" i="18"/>
  <c r="BB26" i="18"/>
  <c r="BC239" i="18"/>
  <c r="BB251" i="18"/>
  <c r="BC217" i="18"/>
  <c r="BC215" i="18"/>
  <c r="BB248" i="18"/>
  <c r="BC95" i="18"/>
  <c r="BB34" i="18"/>
  <c r="BC32" i="18"/>
  <c r="BC59" i="18"/>
  <c r="BC211" i="18"/>
  <c r="BB115" i="18"/>
  <c r="BB90" i="18"/>
  <c r="BC91" i="18"/>
  <c r="BB211" i="18"/>
  <c r="BC218" i="18"/>
  <c r="BB99" i="18"/>
  <c r="BB249" i="18"/>
  <c r="BC27" i="18"/>
  <c r="BB218" i="18"/>
  <c r="BB209" i="18"/>
  <c r="BB35" i="18"/>
  <c r="BB57" i="18"/>
  <c r="BC113" i="18"/>
  <c r="BC212" i="18"/>
  <c r="BB92" i="18"/>
  <c r="BC250" i="18"/>
  <c r="BC26" i="18"/>
  <c r="BB215" i="18"/>
  <c r="BB61" i="18"/>
  <c r="BC120" i="18"/>
  <c r="BC121" i="18"/>
  <c r="BC52" i="18"/>
  <c r="BC219" i="18"/>
  <c r="BC36" i="18"/>
  <c r="BC37" i="18"/>
  <c r="BB220" i="18"/>
  <c r="BB60" i="18"/>
  <c r="BC61" i="18"/>
  <c r="BC38" i="18"/>
  <c r="BC116" i="18"/>
  <c r="BB213" i="18"/>
  <c r="BC39" i="18"/>
  <c r="BB27" i="18"/>
  <c r="BC216" i="18"/>
  <c r="BC97" i="18"/>
  <c r="BC35" i="18"/>
  <c r="BB221" i="18"/>
  <c r="BB58" i="18"/>
  <c r="BB31" i="18"/>
  <c r="BB36" i="18"/>
  <c r="BB100" i="18"/>
  <c r="BB216" i="18"/>
  <c r="BB246" i="18"/>
  <c r="BC240" i="18"/>
  <c r="BB123" i="18"/>
  <c r="BB102" i="18"/>
  <c r="BC62" i="18"/>
  <c r="BC251" i="18"/>
  <c r="BB112" i="18"/>
  <c r="BC34" i="18"/>
  <c r="BC57" i="18"/>
  <c r="BC122" i="18"/>
  <c r="BB94" i="18"/>
  <c r="BB116" i="18"/>
  <c r="BC90" i="18"/>
  <c r="BC245" i="18"/>
  <c r="BC103" i="18"/>
  <c r="BB64" i="18"/>
  <c r="BC209" i="18"/>
  <c r="BB239" i="18"/>
  <c r="BB118" i="18"/>
  <c r="BC222" i="18"/>
  <c r="BB33" i="18"/>
  <c r="BC241" i="18"/>
  <c r="BB113" i="18"/>
  <c r="BC28" i="18"/>
  <c r="BB243" i="18"/>
  <c r="BB120" i="18"/>
  <c r="BB98" i="18"/>
  <c r="BB63" i="18"/>
  <c r="BC214" i="18"/>
  <c r="BC96" i="18"/>
  <c r="BC31" i="18"/>
  <c r="BC55" i="18"/>
  <c r="BB241" i="18"/>
  <c r="BC100" i="18"/>
  <c r="BC115" i="18"/>
  <c r="BB247" i="18"/>
  <c r="BB222" i="18"/>
  <c r="BC243" i="18"/>
  <c r="BB97" i="18"/>
  <c r="BC99" i="18"/>
  <c r="BC63" i="18"/>
  <c r="BC252" i="18"/>
  <c r="BC117" i="18"/>
  <c r="BB96" i="18"/>
  <c r="BC58" i="18"/>
  <c r="BB119" i="18"/>
  <c r="BC221" i="18"/>
  <c r="BC213" i="18"/>
  <c r="BC60" i="18"/>
  <c r="BB244" i="18"/>
  <c r="BB217" i="18"/>
  <c r="BC33" i="18"/>
  <c r="BC246" i="18"/>
  <c r="BB101" i="18"/>
  <c r="BB103" i="18"/>
  <c r="BB110" i="18"/>
  <c r="BC210" i="18"/>
  <c r="BB32" i="18"/>
  <c r="BB91" i="18"/>
  <c r="BB117" i="18"/>
  <c r="BB93" i="18"/>
  <c r="BC119" i="18"/>
  <c r="BC94" i="18"/>
  <c r="BC247" i="18"/>
  <c r="BB37" i="18"/>
  <c r="BB38" i="18"/>
  <c r="BC112" i="18"/>
  <c r="BC248" i="18"/>
  <c r="BB121" i="18"/>
  <c r="BC102" i="18"/>
  <c r="BC53" i="18"/>
  <c r="BB55" i="18"/>
  <c r="BC285" i="18"/>
  <c r="BB277" i="18"/>
  <c r="BB281" i="18"/>
  <c r="BB273" i="18"/>
  <c r="BB284" i="18"/>
  <c r="BC276" i="18"/>
  <c r="BB275" i="18"/>
  <c r="BC282" i="18"/>
  <c r="BC279" i="18"/>
  <c r="BB280" i="18"/>
  <c r="BC280" i="18"/>
  <c r="BC273" i="18"/>
  <c r="BB274" i="18"/>
  <c r="BB278" i="18"/>
  <c r="BC277" i="18"/>
  <c r="BB283" i="18"/>
  <c r="BC272" i="18"/>
  <c r="BB285" i="18"/>
  <c r="BC283" i="18"/>
  <c r="BB276" i="18"/>
  <c r="BC274" i="18"/>
  <c r="BB272" i="18"/>
  <c r="BC284" i="18"/>
  <c r="BC275" i="18"/>
  <c r="E297" i="28"/>
  <c r="H297" i="28" s="1"/>
  <c r="D300" i="28"/>
  <c r="E295" i="28"/>
  <c r="H295" i="28" s="1"/>
  <c r="D299" i="28"/>
  <c r="E290" i="28"/>
  <c r="H290" i="28" s="1"/>
  <c r="D304" i="28"/>
  <c r="E287" i="28"/>
  <c r="H287" i="28" s="1"/>
  <c r="E298" i="28"/>
  <c r="H298" i="28" s="1"/>
  <c r="D307" i="28"/>
  <c r="D310" i="28"/>
  <c r="E294" i="28"/>
  <c r="H294" i="28" s="1"/>
  <c r="D302" i="28"/>
  <c r="D306" i="28"/>
  <c r="E288" i="28"/>
  <c r="H288" i="28" s="1"/>
  <c r="D308" i="28"/>
  <c r="E291" i="28"/>
  <c r="H291" i="28" s="1"/>
  <c r="D303" i="28"/>
  <c r="E293" i="28"/>
  <c r="H293" i="28" s="1"/>
  <c r="D305" i="28"/>
  <c r="D309" i="28"/>
  <c r="M31" i="28"/>
  <c r="E296" i="28"/>
  <c r="H296" i="28" s="1"/>
  <c r="E289" i="28"/>
  <c r="H289" i="28" s="1"/>
  <c r="E292" i="28"/>
  <c r="H292" i="28" s="1"/>
  <c r="D301" i="28"/>
  <c r="BB299" i="18"/>
  <c r="BC300" i="18"/>
  <c r="BB291" i="18"/>
  <c r="BB185" i="18"/>
  <c r="BC140" i="18"/>
  <c r="BB177" i="18"/>
  <c r="BC175" i="18"/>
  <c r="BC170" i="18"/>
  <c r="BC185" i="18"/>
  <c r="BB289" i="18"/>
  <c r="BC296" i="18"/>
  <c r="BC136" i="18"/>
  <c r="BC173" i="18"/>
  <c r="BC177" i="18"/>
  <c r="BC179" i="18"/>
  <c r="BC291" i="18"/>
  <c r="BC150" i="18"/>
  <c r="BB176" i="18"/>
  <c r="BC183" i="18"/>
  <c r="BB293" i="18"/>
  <c r="BB165" i="18"/>
  <c r="BC287" i="18"/>
  <c r="BB186" i="18"/>
  <c r="BC176" i="18"/>
  <c r="BB179" i="18"/>
  <c r="BB183" i="18"/>
  <c r="BB297" i="18"/>
  <c r="BB298" i="18"/>
  <c r="BB169" i="18"/>
  <c r="BC167" i="18"/>
  <c r="BC164" i="18"/>
  <c r="BB288" i="18"/>
  <c r="BB138" i="18"/>
  <c r="BC168" i="18"/>
  <c r="BC178" i="18"/>
  <c r="BC182" i="18"/>
  <c r="BC290" i="18"/>
  <c r="BC166" i="18"/>
  <c r="BC165" i="18"/>
  <c r="BB181" i="18"/>
  <c r="BB182" i="18"/>
  <c r="BC299" i="18"/>
  <c r="BB295" i="18"/>
  <c r="BB300" i="18"/>
  <c r="BB172" i="18"/>
  <c r="BB168" i="18"/>
  <c r="BB290" i="18"/>
  <c r="BB164" i="18"/>
  <c r="BC174" i="18"/>
  <c r="BC180" i="18"/>
  <c r="BC181" i="18"/>
  <c r="BC297" i="18"/>
  <c r="BC295" i="18"/>
  <c r="BC172" i="18"/>
  <c r="BB167" i="18"/>
  <c r="BB166" i="18"/>
  <c r="BB292" i="18"/>
  <c r="BC288" i="18"/>
  <c r="BC134" i="18"/>
  <c r="BB180" i="18"/>
  <c r="BB163" i="18"/>
  <c r="BB170" i="18"/>
  <c r="BC293" i="18"/>
  <c r="BB135" i="18"/>
  <c r="BC186" i="18"/>
  <c r="BB178" i="18"/>
  <c r="BC184" i="18"/>
  <c r="BC292" i="18"/>
  <c r="BC163" i="18"/>
  <c r="BC298" i="18"/>
  <c r="BB136" i="18"/>
  <c r="BB175" i="18"/>
  <c r="BC171" i="18"/>
  <c r="BB147" i="18"/>
  <c r="BB287" i="18"/>
  <c r="BB174" i="18"/>
  <c r="BC50" i="18"/>
  <c r="BB56" i="18"/>
  <c r="BC44" i="18"/>
  <c r="BB48" i="18"/>
  <c r="BB44" i="18"/>
  <c r="BC43" i="18"/>
  <c r="BC54" i="18"/>
  <c r="BB54" i="18"/>
  <c r="BB43" i="18"/>
  <c r="BC56" i="18"/>
  <c r="BC51" i="18"/>
  <c r="BB50" i="18"/>
  <c r="BB47" i="18"/>
  <c r="BB51" i="18"/>
  <c r="BB53" i="18"/>
  <c r="E296" i="29"/>
  <c r="H296" i="29" s="1"/>
  <c r="D304" i="29"/>
  <c r="D300" i="29"/>
  <c r="E287" i="29"/>
  <c r="H287" i="29" s="1"/>
  <c r="D299" i="29"/>
  <c r="D307" i="29"/>
  <c r="E291" i="29"/>
  <c r="H291" i="29" s="1"/>
  <c r="E290" i="29"/>
  <c r="H290" i="29" s="1"/>
  <c r="D302" i="29"/>
  <c r="M31" i="29"/>
  <c r="E294" i="29"/>
  <c r="H294" i="29" s="1"/>
  <c r="E293" i="29"/>
  <c r="H293" i="29" s="1"/>
  <c r="E295" i="29"/>
  <c r="H295" i="29" s="1"/>
  <c r="E297" i="29"/>
  <c r="H297" i="29" s="1"/>
  <c r="D301" i="29"/>
  <c r="D308" i="29"/>
  <c r="E292" i="29"/>
  <c r="H292" i="29" s="1"/>
  <c r="E298" i="29"/>
  <c r="H298" i="29" s="1"/>
  <c r="D310" i="29"/>
  <c r="D309" i="29"/>
  <c r="E289" i="29"/>
  <c r="H289" i="29" s="1"/>
  <c r="D303" i="29"/>
  <c r="E288" i="29"/>
  <c r="H288" i="29" s="1"/>
  <c r="D305" i="29"/>
  <c r="D306" i="29"/>
  <c r="BC48" i="18"/>
  <c r="BB52" i="18"/>
  <c r="BB313" i="18"/>
  <c r="BB308" i="18"/>
  <c r="BC315" i="18"/>
  <c r="BC314" i="18"/>
  <c r="BB317" i="18"/>
  <c r="BC313" i="18"/>
  <c r="BC308" i="18"/>
  <c r="BB316" i="18"/>
  <c r="BC310" i="18"/>
  <c r="BC316" i="18"/>
  <c r="BB310" i="18"/>
  <c r="BC307" i="18"/>
  <c r="BC318" i="18"/>
  <c r="BB312" i="18"/>
  <c r="BB309" i="18"/>
  <c r="BB318" i="18"/>
  <c r="BC312" i="18"/>
  <c r="BB307" i="18"/>
  <c r="BC309" i="18"/>
  <c r="BB311" i="18"/>
  <c r="BC311" i="18"/>
  <c r="BB315" i="18"/>
  <c r="BB314" i="18"/>
  <c r="BC317" i="18"/>
  <c r="E341" i="26"/>
  <c r="H341" i="26" s="1"/>
  <c r="L338" i="18" s="1"/>
  <c r="D348" i="26"/>
  <c r="D354" i="26"/>
  <c r="E343" i="26"/>
  <c r="H343" i="26" s="1"/>
  <c r="L340" i="18" s="1"/>
  <c r="E339" i="26"/>
  <c r="H339" i="26" s="1"/>
  <c r="L336" i="18" s="1"/>
  <c r="D349" i="26"/>
  <c r="D356" i="26"/>
  <c r="E338" i="26"/>
  <c r="H338" i="26" s="1"/>
  <c r="L335" i="18" s="1"/>
  <c r="E344" i="26"/>
  <c r="H344" i="26" s="1"/>
  <c r="L341" i="18" s="1"/>
  <c r="E337" i="26"/>
  <c r="H337" i="26" s="1"/>
  <c r="L334" i="18" s="1"/>
  <c r="D352" i="26"/>
  <c r="D351" i="26"/>
  <c r="D357" i="26"/>
  <c r="D350" i="26"/>
  <c r="E346" i="26"/>
  <c r="H346" i="26" s="1"/>
  <c r="L343" i="18" s="1"/>
  <c r="E335" i="26"/>
  <c r="H335" i="26" s="1"/>
  <c r="L332" i="18" s="1"/>
  <c r="E345" i="26"/>
  <c r="H345" i="26" s="1"/>
  <c r="L342" i="18" s="1"/>
  <c r="E342" i="26"/>
  <c r="H342" i="26" s="1"/>
  <c r="L339" i="18" s="1"/>
  <c r="D347" i="26"/>
  <c r="D358" i="26"/>
  <c r="D355" i="26"/>
  <c r="D353" i="26"/>
  <c r="E340" i="26"/>
  <c r="H340" i="26" s="1"/>
  <c r="L337" i="18" s="1"/>
  <c r="E336" i="26"/>
  <c r="H336" i="26" s="1"/>
  <c r="L333" i="18" s="1"/>
  <c r="M35" i="26"/>
  <c r="D313" i="28" l="1"/>
  <c r="D320" i="28"/>
  <c r="D314" i="28"/>
  <c r="D322" i="28"/>
  <c r="E310" i="28"/>
  <c r="H310" i="28" s="1"/>
  <c r="D319" i="28"/>
  <c r="E303" i="28"/>
  <c r="H303" i="28" s="1"/>
  <c r="E302" i="28"/>
  <c r="H302" i="28" s="1"/>
  <c r="M32" i="28"/>
  <c r="E308" i="28"/>
  <c r="H308" i="28" s="1"/>
  <c r="E300" i="28"/>
  <c r="H300" i="28" s="1"/>
  <c r="D311" i="28"/>
  <c r="E306" i="28"/>
  <c r="H306" i="28" s="1"/>
  <c r="D321" i="28"/>
  <c r="D312" i="28"/>
  <c r="D316" i="28"/>
  <c r="E309" i="28"/>
  <c r="H309" i="28" s="1"/>
  <c r="D315" i="28"/>
  <c r="E304" i="28"/>
  <c r="H304" i="28" s="1"/>
  <c r="E299" i="28"/>
  <c r="H299" i="28" s="1"/>
  <c r="D318" i="28"/>
  <c r="E307" i="28"/>
  <c r="H307" i="28" s="1"/>
  <c r="E305" i="28"/>
  <c r="H305" i="28" s="1"/>
  <c r="D317" i="28"/>
  <c r="E301" i="28"/>
  <c r="H301" i="28" s="1"/>
  <c r="K6" i="18" s="1"/>
  <c r="D317" i="29"/>
  <c r="D319" i="29"/>
  <c r="D316" i="29"/>
  <c r="E301" i="29"/>
  <c r="H301" i="29" s="1"/>
  <c r="D318" i="29"/>
  <c r="D313" i="29"/>
  <c r="D321" i="29"/>
  <c r="D312" i="29"/>
  <c r="E303" i="29"/>
  <c r="H303" i="29" s="1"/>
  <c r="D315" i="29"/>
  <c r="E305" i="29"/>
  <c r="H305" i="29" s="1"/>
  <c r="E307" i="29"/>
  <c r="H307" i="29" s="1"/>
  <c r="E300" i="29"/>
  <c r="H300" i="29" s="1"/>
  <c r="E299" i="29"/>
  <c r="H299" i="29" s="1"/>
  <c r="E310" i="29"/>
  <c r="H310" i="29" s="1"/>
  <c r="M32" i="29"/>
  <c r="E304" i="29"/>
  <c r="H304" i="29" s="1"/>
  <c r="D311" i="29"/>
  <c r="E302" i="29"/>
  <c r="H302" i="29" s="1"/>
  <c r="D314" i="29"/>
  <c r="E308" i="29"/>
  <c r="H308" i="29" s="1"/>
  <c r="E306" i="29"/>
  <c r="H306" i="29" s="1"/>
  <c r="E309" i="29"/>
  <c r="H309" i="29" s="1"/>
  <c r="D320" i="29"/>
  <c r="D322" i="29"/>
  <c r="BB330" i="18"/>
  <c r="BC325" i="18"/>
  <c r="BB320" i="18"/>
  <c r="BC319" i="18"/>
  <c r="BC330" i="18"/>
  <c r="BB325" i="18"/>
  <c r="BC320" i="18"/>
  <c r="BC323" i="18"/>
  <c r="BC327" i="18"/>
  <c r="BC328" i="18"/>
  <c r="BB329" i="18"/>
  <c r="BC324" i="18"/>
  <c r="BB323" i="18"/>
  <c r="BB327" i="18"/>
  <c r="BB328" i="18"/>
  <c r="BC329" i="18"/>
  <c r="BB324" i="18"/>
  <c r="BC322" i="18"/>
  <c r="BC326" i="18"/>
  <c r="BB319" i="18"/>
  <c r="BB322" i="18"/>
  <c r="BB326" i="18"/>
  <c r="BB321" i="18"/>
  <c r="BC321" i="18"/>
  <c r="E348" i="26"/>
  <c r="H348" i="26" s="1"/>
  <c r="L345" i="18" s="1"/>
  <c r="E350" i="26"/>
  <c r="H350" i="26" s="1"/>
  <c r="L347" i="18" s="1"/>
  <c r="D368" i="26"/>
  <c r="D370" i="26"/>
  <c r="D365" i="26"/>
  <c r="E349" i="26"/>
  <c r="H349" i="26" s="1"/>
  <c r="L346" i="18" s="1"/>
  <c r="E353" i="26"/>
  <c r="H353" i="26" s="1"/>
  <c r="L350" i="18" s="1"/>
  <c r="E351" i="26"/>
  <c r="H351" i="26" s="1"/>
  <c r="L348" i="18" s="1"/>
  <c r="D361" i="26"/>
  <c r="D363" i="26"/>
  <c r="D364" i="26"/>
  <c r="E358" i="26"/>
  <c r="H358" i="26" s="1"/>
  <c r="L355" i="18" s="1"/>
  <c r="E357" i="26"/>
  <c r="H357" i="26" s="1"/>
  <c r="L354" i="18" s="1"/>
  <c r="D359" i="26"/>
  <c r="D366" i="26"/>
  <c r="D367" i="26"/>
  <c r="E355" i="26"/>
  <c r="H355" i="26" s="1"/>
  <c r="L352" i="18" s="1"/>
  <c r="E352" i="26"/>
  <c r="H352" i="26" s="1"/>
  <c r="L349" i="18" s="1"/>
  <c r="E354" i="26"/>
  <c r="H354" i="26" s="1"/>
  <c r="L351" i="18" s="1"/>
  <c r="D369" i="26"/>
  <c r="D362" i="26"/>
  <c r="D360" i="26"/>
  <c r="E347" i="26"/>
  <c r="H347" i="26" s="1"/>
  <c r="L344" i="18" s="1"/>
  <c r="E356" i="26"/>
  <c r="H356" i="26" s="1"/>
  <c r="L353" i="18" s="1"/>
  <c r="M36" i="26"/>
  <c r="M6" i="18" l="1"/>
  <c r="E322" i="28"/>
  <c r="H322" i="28" s="1"/>
  <c r="K319" i="18" s="1"/>
  <c r="D331" i="28"/>
  <c r="D323" i="28"/>
  <c r="M33" i="28"/>
  <c r="E320" i="28"/>
  <c r="H320" i="28" s="1"/>
  <c r="K317" i="18" s="1"/>
  <c r="D328" i="28"/>
  <c r="D327" i="28"/>
  <c r="E318" i="28"/>
  <c r="H318" i="28" s="1"/>
  <c r="K315" i="18" s="1"/>
  <c r="E317" i="28"/>
  <c r="H317" i="28" s="1"/>
  <c r="K314" i="18" s="1"/>
  <c r="E311" i="28"/>
  <c r="H311" i="28" s="1"/>
  <c r="K308" i="18" s="1"/>
  <c r="E321" i="28"/>
  <c r="H321" i="28" s="1"/>
  <c r="K318" i="18" s="1"/>
  <c r="E319" i="28"/>
  <c r="H319" i="28" s="1"/>
  <c r="K316" i="18" s="1"/>
  <c r="E312" i="28"/>
  <c r="H312" i="28" s="1"/>
  <c r="K309" i="18" s="1"/>
  <c r="D329" i="28"/>
  <c r="E314" i="28"/>
  <c r="H314" i="28" s="1"/>
  <c r="K311" i="18" s="1"/>
  <c r="E313" i="28"/>
  <c r="H313" i="28" s="1"/>
  <c r="K310" i="18" s="1"/>
  <c r="D325" i="28"/>
  <c r="E316" i="28"/>
  <c r="H316" i="28" s="1"/>
  <c r="K313" i="18" s="1"/>
  <c r="D324" i="28"/>
  <c r="D326" i="28"/>
  <c r="D334" i="28"/>
  <c r="D330" i="28"/>
  <c r="D332" i="28"/>
  <c r="E315" i="28"/>
  <c r="H315" i="28" s="1"/>
  <c r="K312" i="18" s="1"/>
  <c r="D333" i="28"/>
  <c r="K45" i="18"/>
  <c r="K198" i="18"/>
  <c r="K26" i="18"/>
  <c r="K307" i="18"/>
  <c r="K213" i="18"/>
  <c r="K274" i="18"/>
  <c r="K110" i="18"/>
  <c r="K235" i="18"/>
  <c r="K229" i="18"/>
  <c r="K237" i="18"/>
  <c r="K223" i="18"/>
  <c r="K87" i="18"/>
  <c r="K153" i="18"/>
  <c r="K208" i="18"/>
  <c r="K215" i="18"/>
  <c r="K111" i="18"/>
  <c r="K19" i="18"/>
  <c r="K23" i="18"/>
  <c r="K20" i="18"/>
  <c r="K35" i="18"/>
  <c r="K16" i="18"/>
  <c r="K158" i="18"/>
  <c r="K264" i="18"/>
  <c r="K154" i="18"/>
  <c r="K195" i="18"/>
  <c r="K292" i="18"/>
  <c r="K11" i="18"/>
  <c r="K179" i="18"/>
  <c r="K54" i="18"/>
  <c r="K129" i="18"/>
  <c r="K227" i="18"/>
  <c r="K217" i="18"/>
  <c r="K241" i="18"/>
  <c r="K203" i="18"/>
  <c r="K184" i="18"/>
  <c r="K102" i="18"/>
  <c r="K76" i="18"/>
  <c r="K185" i="18"/>
  <c r="K255" i="18"/>
  <c r="K228" i="18"/>
  <c r="K305" i="18"/>
  <c r="K39" i="18"/>
  <c r="K279" i="18"/>
  <c r="K63" i="18"/>
  <c r="K15" i="18"/>
  <c r="K103" i="18"/>
  <c r="K79" i="18"/>
  <c r="K161" i="18"/>
  <c r="K62" i="18"/>
  <c r="K171" i="18"/>
  <c r="K285" i="18"/>
  <c r="K83" i="18"/>
  <c r="K134" i="18"/>
  <c r="K131" i="18"/>
  <c r="K145" i="18"/>
  <c r="K262" i="18"/>
  <c r="K160" i="18"/>
  <c r="K124" i="18"/>
  <c r="K246" i="18"/>
  <c r="K168" i="18"/>
  <c r="K187" i="18"/>
  <c r="K128" i="18"/>
  <c r="K220" i="18"/>
  <c r="K260" i="18"/>
  <c r="K60" i="18"/>
  <c r="K144" i="18"/>
  <c r="K267" i="18"/>
  <c r="K283" i="18"/>
  <c r="K272" i="18"/>
  <c r="K34" i="18"/>
  <c r="K257" i="18"/>
  <c r="K258" i="18"/>
  <c r="K192" i="18"/>
  <c r="K238" i="18"/>
  <c r="K169" i="18"/>
  <c r="K303" i="18"/>
  <c r="K22" i="18"/>
  <c r="K85" i="18"/>
  <c r="K77" i="18"/>
  <c r="K148" i="18"/>
  <c r="K97" i="18"/>
  <c r="K126" i="18"/>
  <c r="K55" i="18"/>
  <c r="K135" i="18"/>
  <c r="K143" i="18"/>
  <c r="K75" i="18"/>
  <c r="K132" i="18"/>
  <c r="K234" i="18"/>
  <c r="K108" i="18"/>
  <c r="K61" i="18"/>
  <c r="K92" i="18"/>
  <c r="K106" i="18"/>
  <c r="K254" i="18"/>
  <c r="K69" i="18"/>
  <c r="K197" i="18"/>
  <c r="K64" i="18"/>
  <c r="K177" i="18"/>
  <c r="K53" i="18"/>
  <c r="K149" i="18"/>
  <c r="K291" i="18"/>
  <c r="K297" i="18"/>
  <c r="K156" i="18"/>
  <c r="K157" i="18"/>
  <c r="K232" i="18"/>
  <c r="K170" i="18"/>
  <c r="K121" i="18"/>
  <c r="K100" i="18"/>
  <c r="K266" i="18"/>
  <c r="K84" i="18"/>
  <c r="K172" i="18"/>
  <c r="K105" i="18"/>
  <c r="K139" i="18"/>
  <c r="K150" i="18"/>
  <c r="K164" i="18"/>
  <c r="K47" i="18"/>
  <c r="K242" i="18"/>
  <c r="K136" i="18"/>
  <c r="K130" i="18"/>
  <c r="K94" i="18"/>
  <c r="K263" i="18"/>
  <c r="K29" i="18"/>
  <c r="K78" i="18"/>
  <c r="K115" i="18"/>
  <c r="K99" i="18"/>
  <c r="K289" i="18"/>
  <c r="K306" i="18"/>
  <c r="K163" i="18"/>
  <c r="K298" i="18"/>
  <c r="K182" i="18"/>
  <c r="K250" i="18"/>
  <c r="K48" i="18"/>
  <c r="K273" i="18"/>
  <c r="K24" i="18"/>
  <c r="K239" i="18"/>
  <c r="K71" i="18"/>
  <c r="K243" i="18"/>
  <c r="K249" i="18"/>
  <c r="K165" i="18"/>
  <c r="K230" i="18"/>
  <c r="K146" i="18"/>
  <c r="K116" i="18"/>
  <c r="K261" i="18"/>
  <c r="K31" i="18"/>
  <c r="K236" i="18"/>
  <c r="K118" i="18"/>
  <c r="K8" i="18"/>
  <c r="K41" i="18"/>
  <c r="K282" i="18"/>
  <c r="K73" i="18"/>
  <c r="K176" i="18"/>
  <c r="K222" i="18"/>
  <c r="K57" i="18"/>
  <c r="K299" i="18"/>
  <c r="K280" i="18"/>
  <c r="K44" i="18"/>
  <c r="K14" i="18"/>
  <c r="K98" i="18"/>
  <c r="K190" i="18"/>
  <c r="K119" i="18"/>
  <c r="K183" i="18"/>
  <c r="K265" i="18"/>
  <c r="K28" i="18"/>
  <c r="K89" i="18"/>
  <c r="K202" i="18"/>
  <c r="K17" i="18"/>
  <c r="K81" i="18"/>
  <c r="K122" i="18"/>
  <c r="K300" i="18"/>
  <c r="K142" i="18"/>
  <c r="K91" i="18"/>
  <c r="K127" i="18"/>
  <c r="K210" i="18"/>
  <c r="K295" i="18"/>
  <c r="K294" i="18"/>
  <c r="K191" i="18"/>
  <c r="K137" i="18"/>
  <c r="K88" i="18"/>
  <c r="K276" i="18"/>
  <c r="K113" i="18"/>
  <c r="K206" i="18"/>
  <c r="K247" i="18"/>
  <c r="K214" i="18"/>
  <c r="K233" i="18"/>
  <c r="K180" i="18"/>
  <c r="K123" i="18"/>
  <c r="K104" i="18"/>
  <c r="K9" i="18"/>
  <c r="K125" i="18"/>
  <c r="K199" i="18"/>
  <c r="K189" i="18"/>
  <c r="K46" i="18"/>
  <c r="K10" i="18"/>
  <c r="K277" i="18"/>
  <c r="K13" i="18"/>
  <c r="K278" i="18"/>
  <c r="K188" i="18"/>
  <c r="K65" i="18"/>
  <c r="K288" i="18"/>
  <c r="K293" i="18"/>
  <c r="K68" i="18"/>
  <c r="K221" i="18"/>
  <c r="K304" i="18"/>
  <c r="K30" i="18"/>
  <c r="K204" i="18"/>
  <c r="K175" i="18"/>
  <c r="K109" i="18"/>
  <c r="K259" i="18"/>
  <c r="K96" i="18"/>
  <c r="K70" i="18"/>
  <c r="K301" i="18"/>
  <c r="K72" i="18"/>
  <c r="K218" i="18"/>
  <c r="K18" i="18"/>
  <c r="K196" i="18"/>
  <c r="K186" i="18"/>
  <c r="K138" i="18"/>
  <c r="K256" i="18"/>
  <c r="K43" i="18"/>
  <c r="K114" i="18"/>
  <c r="K141" i="18"/>
  <c r="K37" i="18"/>
  <c r="K178" i="18"/>
  <c r="K286" i="18"/>
  <c r="K281" i="18"/>
  <c r="K27" i="18"/>
  <c r="K151" i="18"/>
  <c r="K120" i="18"/>
  <c r="K49" i="18"/>
  <c r="K207" i="18"/>
  <c r="K209" i="18"/>
  <c r="K58" i="18"/>
  <c r="K93" i="18"/>
  <c r="K86" i="18"/>
  <c r="K67" i="18"/>
  <c r="K107" i="18"/>
  <c r="K271" i="18"/>
  <c r="K205" i="18"/>
  <c r="K268" i="18"/>
  <c r="K21" i="18"/>
  <c r="K194" i="18"/>
  <c r="K112" i="18"/>
  <c r="K211" i="18"/>
  <c r="K133" i="18"/>
  <c r="K174" i="18"/>
  <c r="K40" i="18"/>
  <c r="K270" i="18"/>
  <c r="K95" i="18"/>
  <c r="K290" i="18"/>
  <c r="K51" i="18"/>
  <c r="K56" i="18"/>
  <c r="K12" i="18"/>
  <c r="K173" i="18"/>
  <c r="K74" i="18"/>
  <c r="K50" i="18"/>
  <c r="K251" i="18"/>
  <c r="K140" i="18"/>
  <c r="K181" i="18"/>
  <c r="K248" i="18"/>
  <c r="K226" i="18"/>
  <c r="K101" i="18"/>
  <c r="K66" i="18"/>
  <c r="K147" i="18"/>
  <c r="K253" i="18"/>
  <c r="K200" i="18"/>
  <c r="K193" i="18"/>
  <c r="K269" i="18"/>
  <c r="K36" i="18"/>
  <c r="K90" i="18"/>
  <c r="K231" i="18"/>
  <c r="K82" i="18"/>
  <c r="K212" i="18"/>
  <c r="K152" i="18"/>
  <c r="K284" i="18"/>
  <c r="K167" i="18"/>
  <c r="K244" i="18"/>
  <c r="K32" i="18"/>
  <c r="K33" i="18"/>
  <c r="K302" i="18"/>
  <c r="K224" i="18"/>
  <c r="K296" i="18"/>
  <c r="K240" i="18"/>
  <c r="K52" i="18"/>
  <c r="K225" i="18"/>
  <c r="K216" i="18"/>
  <c r="K252" i="18"/>
  <c r="K275" i="18"/>
  <c r="K159" i="18"/>
  <c r="K80" i="18"/>
  <c r="K166" i="18"/>
  <c r="K245" i="18"/>
  <c r="K155" i="18"/>
  <c r="K25" i="18"/>
  <c r="K117" i="18"/>
  <c r="K162" i="18"/>
  <c r="K42" i="18"/>
  <c r="K38" i="18"/>
  <c r="K219" i="18"/>
  <c r="K287" i="18"/>
  <c r="K201" i="18"/>
  <c r="K59" i="18"/>
  <c r="E319" i="29"/>
  <c r="H319" i="29" s="1"/>
  <c r="M316" i="18" s="1"/>
  <c r="E318" i="29"/>
  <c r="H318" i="29" s="1"/>
  <c r="M315" i="18" s="1"/>
  <c r="E314" i="29"/>
  <c r="H314" i="29" s="1"/>
  <c r="M311" i="18" s="1"/>
  <c r="D328" i="29"/>
  <c r="D333" i="29"/>
  <c r="E313" i="29"/>
  <c r="H313" i="29" s="1"/>
  <c r="M310" i="18" s="1"/>
  <c r="D324" i="29"/>
  <c r="E321" i="29"/>
  <c r="H321" i="29" s="1"/>
  <c r="M318" i="18" s="1"/>
  <c r="E316" i="29"/>
  <c r="H316" i="29" s="1"/>
  <c r="M313" i="18" s="1"/>
  <c r="D327" i="29"/>
  <c r="E311" i="29"/>
  <c r="H311" i="29" s="1"/>
  <c r="M308" i="18" s="1"/>
  <c r="D332" i="29"/>
  <c r="E315" i="29"/>
  <c r="H315" i="29" s="1"/>
  <c r="M312" i="18" s="1"/>
  <c r="E322" i="29"/>
  <c r="H322" i="29" s="1"/>
  <c r="M319" i="18" s="1"/>
  <c r="D334" i="29"/>
  <c r="D330" i="29"/>
  <c r="D326" i="29"/>
  <c r="D323" i="29"/>
  <c r="E312" i="29"/>
  <c r="H312" i="29" s="1"/>
  <c r="M309" i="18" s="1"/>
  <c r="E317" i="29"/>
  <c r="H317" i="29" s="1"/>
  <c r="M314" i="18" s="1"/>
  <c r="D325" i="29"/>
  <c r="E320" i="29"/>
  <c r="H320" i="29" s="1"/>
  <c r="M317" i="18" s="1"/>
  <c r="D331" i="29"/>
  <c r="D329" i="29"/>
  <c r="M33" i="29"/>
  <c r="M248" i="18"/>
  <c r="M276" i="18"/>
  <c r="M121" i="18"/>
  <c r="M14" i="18"/>
  <c r="M283" i="18"/>
  <c r="M173" i="18"/>
  <c r="M80" i="18"/>
  <c r="M101" i="18"/>
  <c r="M142" i="18"/>
  <c r="M93" i="18"/>
  <c r="M191" i="18"/>
  <c r="M33" i="18"/>
  <c r="M207" i="18"/>
  <c r="M217" i="18"/>
  <c r="M192" i="18"/>
  <c r="M299" i="18"/>
  <c r="M62" i="18"/>
  <c r="M218" i="18"/>
  <c r="M8" i="18"/>
  <c r="M176" i="18"/>
  <c r="M59" i="18"/>
  <c r="M115" i="18"/>
  <c r="M68" i="18"/>
  <c r="M193" i="18"/>
  <c r="M36" i="18"/>
  <c r="M60" i="18"/>
  <c r="M172" i="18"/>
  <c r="M72" i="18"/>
  <c r="M127" i="18"/>
  <c r="M42" i="18"/>
  <c r="M99" i="18"/>
  <c r="M183" i="18"/>
  <c r="M49" i="18"/>
  <c r="M106" i="18"/>
  <c r="M255" i="18"/>
  <c r="M257" i="18"/>
  <c r="M249" i="18"/>
  <c r="M12" i="18"/>
  <c r="M141" i="18"/>
  <c r="M272" i="18"/>
  <c r="M145" i="18"/>
  <c r="M280" i="18"/>
  <c r="M19" i="18"/>
  <c r="M47" i="18"/>
  <c r="M233" i="18"/>
  <c r="M135" i="18"/>
  <c r="M238" i="18"/>
  <c r="M146" i="18"/>
  <c r="M239" i="18"/>
  <c r="M279" i="18"/>
  <c r="M225" i="18"/>
  <c r="M138" i="18"/>
  <c r="M169" i="18"/>
  <c r="M143" i="18"/>
  <c r="M301" i="18"/>
  <c r="M271" i="18"/>
  <c r="M84" i="18"/>
  <c r="M250" i="18"/>
  <c r="M139" i="18"/>
  <c r="M58" i="18"/>
  <c r="M245" i="18"/>
  <c r="M304" i="18"/>
  <c r="M21" i="18"/>
  <c r="M247" i="18"/>
  <c r="M178" i="18"/>
  <c r="M236" i="18"/>
  <c r="M157" i="18"/>
  <c r="M61" i="18"/>
  <c r="M246" i="18"/>
  <c r="M39" i="18"/>
  <c r="M293" i="18"/>
  <c r="M197" i="18"/>
  <c r="M263" i="18"/>
  <c r="M144" i="18"/>
  <c r="M66" i="18"/>
  <c r="M273" i="18"/>
  <c r="M113" i="18"/>
  <c r="M222" i="18"/>
  <c r="M48" i="18"/>
  <c r="M50" i="18"/>
  <c r="M81" i="18"/>
  <c r="M109" i="18"/>
  <c r="M266" i="18"/>
  <c r="M254" i="18"/>
  <c r="M158" i="18"/>
  <c r="M17" i="18"/>
  <c r="M27" i="18"/>
  <c r="M107" i="18"/>
  <c r="M128" i="18"/>
  <c r="M202" i="18"/>
  <c r="M179" i="18"/>
  <c r="M275" i="18"/>
  <c r="M268" i="18"/>
  <c r="M90" i="18"/>
  <c r="M15" i="18"/>
  <c r="M269" i="18"/>
  <c r="M282" i="18"/>
  <c r="M126" i="18"/>
  <c r="M302" i="18"/>
  <c r="M253" i="18"/>
  <c r="M185" i="18"/>
  <c r="M130" i="18"/>
  <c r="M41" i="18"/>
  <c r="M64" i="18"/>
  <c r="M203" i="18"/>
  <c r="M175" i="18"/>
  <c r="M125" i="18"/>
  <c r="M286" i="18"/>
  <c r="M153" i="18"/>
  <c r="M147" i="18"/>
  <c r="M43" i="18"/>
  <c r="M290" i="18"/>
  <c r="M292" i="18"/>
  <c r="M285" i="18"/>
  <c r="M209" i="18"/>
  <c r="M148" i="18"/>
  <c r="M234" i="18"/>
  <c r="M199" i="18"/>
  <c r="M92" i="18"/>
  <c r="M182" i="18"/>
  <c r="M215" i="18"/>
  <c r="M132" i="18"/>
  <c r="M156" i="18"/>
  <c r="M51" i="18"/>
  <c r="M160" i="18"/>
  <c r="M258" i="18"/>
  <c r="M69" i="18"/>
  <c r="M260" i="18"/>
  <c r="M77" i="18"/>
  <c r="M10" i="18"/>
  <c r="M241" i="18"/>
  <c r="M162" i="18"/>
  <c r="M63" i="18"/>
  <c r="M229" i="18"/>
  <c r="M180" i="18"/>
  <c r="M29" i="18"/>
  <c r="M161" i="18"/>
  <c r="M134" i="18"/>
  <c r="M97" i="18"/>
  <c r="M288" i="18"/>
  <c r="M226" i="18"/>
  <c r="M291" i="18"/>
  <c r="M67" i="18"/>
  <c r="M294" i="18"/>
  <c r="M159" i="18"/>
  <c r="M181" i="18"/>
  <c r="M57" i="18"/>
  <c r="M240" i="18"/>
  <c r="M300" i="18"/>
  <c r="M119" i="18"/>
  <c r="M210" i="18"/>
  <c r="M85" i="18"/>
  <c r="M131" i="18"/>
  <c r="M262" i="18"/>
  <c r="M13" i="18"/>
  <c r="M205" i="18"/>
  <c r="M76" i="18"/>
  <c r="M189" i="18"/>
  <c r="M53" i="18"/>
  <c r="M94" i="18"/>
  <c r="M88" i="18"/>
  <c r="M277" i="18"/>
  <c r="M111" i="18"/>
  <c r="M216" i="18"/>
  <c r="M65" i="18"/>
  <c r="M242" i="18"/>
  <c r="M38" i="18"/>
  <c r="M237" i="18"/>
  <c r="M281" i="18"/>
  <c r="M171" i="18"/>
  <c r="M110" i="18"/>
  <c r="M219" i="18"/>
  <c r="M44" i="18"/>
  <c r="M270" i="18"/>
  <c r="M220" i="18"/>
  <c r="M252" i="18"/>
  <c r="M289" i="18"/>
  <c r="M295" i="18"/>
  <c r="M155" i="18"/>
  <c r="M56" i="18"/>
  <c r="M151" i="18"/>
  <c r="M40" i="18"/>
  <c r="M116" i="18"/>
  <c r="M73" i="18"/>
  <c r="M204" i="18"/>
  <c r="M187" i="18"/>
  <c r="M213" i="18"/>
  <c r="M118" i="18"/>
  <c r="M186" i="18"/>
  <c r="M89" i="18"/>
  <c r="M79" i="18"/>
  <c r="M224" i="18"/>
  <c r="M256" i="18"/>
  <c r="M232" i="18"/>
  <c r="M194" i="18"/>
  <c r="M190" i="18"/>
  <c r="M211" i="18"/>
  <c r="M54" i="18"/>
  <c r="M164" i="18"/>
  <c r="M105" i="18"/>
  <c r="M52" i="18"/>
  <c r="M228" i="18"/>
  <c r="M223" i="18"/>
  <c r="M96" i="18"/>
  <c r="M28" i="18"/>
  <c r="M75" i="18"/>
  <c r="M9" i="18"/>
  <c r="M244" i="18"/>
  <c r="M122" i="18"/>
  <c r="M30" i="18"/>
  <c r="M165" i="18"/>
  <c r="M243" i="18"/>
  <c r="M287" i="18"/>
  <c r="M149" i="18"/>
  <c r="M78" i="18"/>
  <c r="M95" i="18"/>
  <c r="M167" i="18"/>
  <c r="M70" i="18"/>
  <c r="M214" i="18"/>
  <c r="M104" i="18"/>
  <c r="M133" i="18"/>
  <c r="M22" i="18"/>
  <c r="M267" i="18"/>
  <c r="M166" i="18"/>
  <c r="M261" i="18"/>
  <c r="M129" i="18"/>
  <c r="M198" i="18"/>
  <c r="M235" i="18"/>
  <c r="M34" i="18"/>
  <c r="M221" i="18"/>
  <c r="M195" i="18"/>
  <c r="M74" i="18"/>
  <c r="M163" i="18"/>
  <c r="M117" i="18"/>
  <c r="M212" i="18"/>
  <c r="M265" i="18"/>
  <c r="M200" i="18"/>
  <c r="M11" i="18"/>
  <c r="M16" i="18"/>
  <c r="M37" i="18"/>
  <c r="M278" i="18"/>
  <c r="M140" i="18"/>
  <c r="M251" i="18"/>
  <c r="M103" i="18"/>
  <c r="M206" i="18"/>
  <c r="M196" i="18"/>
  <c r="M201" i="18"/>
  <c r="M55" i="18"/>
  <c r="M71" i="18"/>
  <c r="M98" i="18"/>
  <c r="M284" i="18"/>
  <c r="M174" i="18"/>
  <c r="M23" i="18"/>
  <c r="M114" i="18"/>
  <c r="M46" i="18"/>
  <c r="M227" i="18"/>
  <c r="M170" i="18"/>
  <c r="M124" i="18"/>
  <c r="M83" i="18"/>
  <c r="M259" i="18"/>
  <c r="M136" i="18"/>
  <c r="M208" i="18"/>
  <c r="M102" i="18"/>
  <c r="M184" i="18"/>
  <c r="M303" i="18"/>
  <c r="M177" i="18"/>
  <c r="M298" i="18"/>
  <c r="M108" i="18"/>
  <c r="M82" i="18"/>
  <c r="M231" i="18"/>
  <c r="M31" i="18"/>
  <c r="M307" i="18"/>
  <c r="M24" i="18"/>
  <c r="M35" i="18"/>
  <c r="M152" i="18"/>
  <c r="M123" i="18"/>
  <c r="M297" i="18"/>
  <c r="M100" i="18"/>
  <c r="M20" i="18"/>
  <c r="M137" i="18"/>
  <c r="M264" i="18"/>
  <c r="M306" i="18"/>
  <c r="M230" i="18"/>
  <c r="M26" i="18"/>
  <c r="M274" i="18"/>
  <c r="M120" i="18"/>
  <c r="M86" i="18"/>
  <c r="M112" i="18"/>
  <c r="M18" i="18"/>
  <c r="M305" i="18"/>
  <c r="M91" i="18"/>
  <c r="M168" i="18"/>
  <c r="M150" i="18"/>
  <c r="M87" i="18"/>
  <c r="M45" i="18"/>
  <c r="M188" i="18"/>
  <c r="M154" i="18"/>
  <c r="M25" i="18"/>
  <c r="M296" i="18"/>
  <c r="M32" i="18"/>
  <c r="BB339" i="18"/>
  <c r="BC334" i="18"/>
  <c r="BC339" i="18"/>
  <c r="BB334" i="18"/>
  <c r="BB342" i="18"/>
  <c r="BB333" i="18"/>
  <c r="BC331" i="18"/>
  <c r="BB337" i="18"/>
  <c r="BC342" i="18"/>
  <c r="BC333" i="18"/>
  <c r="BC337" i="18"/>
  <c r="BB341" i="18"/>
  <c r="BC332" i="18"/>
  <c r="BC341" i="18"/>
  <c r="BB332" i="18"/>
  <c r="BB336" i="18"/>
  <c r="BC338" i="18"/>
  <c r="BB331" i="18"/>
  <c r="BB340" i="18"/>
  <c r="BB335" i="18"/>
  <c r="BC336" i="18"/>
  <c r="BB338" i="18"/>
  <c r="BC340" i="18"/>
  <c r="BC335" i="18"/>
  <c r="E359" i="26"/>
  <c r="H359" i="26" s="1"/>
  <c r="L356" i="18" s="1"/>
  <c r="E367" i="26"/>
  <c r="H367" i="26" s="1"/>
  <c r="L364" i="18" s="1"/>
  <c r="E369" i="26"/>
  <c r="H369" i="26" s="1"/>
  <c r="L366" i="18" s="1"/>
  <c r="E360" i="26"/>
  <c r="H360" i="26" s="1"/>
  <c r="L357" i="18" s="1"/>
  <c r="E370" i="26"/>
  <c r="H370" i="26" s="1"/>
  <c r="L367" i="18" s="1"/>
  <c r="D375" i="26"/>
  <c r="E363" i="26"/>
  <c r="H363" i="26" s="1"/>
  <c r="L360" i="18" s="1"/>
  <c r="E366" i="26"/>
  <c r="H366" i="26" s="1"/>
  <c r="L363" i="18" s="1"/>
  <c r="E362" i="26"/>
  <c r="H362" i="26" s="1"/>
  <c r="L359" i="18" s="1"/>
  <c r="E368" i="26"/>
  <c r="H368" i="26" s="1"/>
  <c r="L365" i="18" s="1"/>
  <c r="E365" i="26"/>
  <c r="H365" i="26" s="1"/>
  <c r="L362" i="18" s="1"/>
  <c r="E361" i="26"/>
  <c r="H361" i="26" s="1"/>
  <c r="L358" i="18" s="1"/>
  <c r="E364" i="26"/>
  <c r="H364" i="26" s="1"/>
  <c r="L361" i="18" s="1"/>
  <c r="D376" i="26"/>
  <c r="D371" i="26"/>
  <c r="D373" i="26"/>
  <c r="D374" i="26"/>
  <c r="M37" i="26"/>
  <c r="D378" i="26"/>
  <c r="D377" i="26"/>
  <c r="D379" i="26"/>
  <c r="D380" i="26"/>
  <c r="D381" i="26"/>
  <c r="D382" i="26"/>
  <c r="D372" i="26"/>
  <c r="BA201" i="18" l="1"/>
  <c r="AZ201" i="18"/>
  <c r="BA159" i="18"/>
  <c r="AZ159" i="18"/>
  <c r="AZ244" i="18"/>
  <c r="BA244" i="18"/>
  <c r="AZ253" i="18"/>
  <c r="BA253" i="18"/>
  <c r="AZ12" i="18"/>
  <c r="BA12" i="18"/>
  <c r="AZ21" i="18"/>
  <c r="BA21" i="18"/>
  <c r="BA120" i="18"/>
  <c r="AZ120" i="18"/>
  <c r="BA186" i="18"/>
  <c r="AZ186" i="18"/>
  <c r="BA30" i="18"/>
  <c r="AZ30" i="18"/>
  <c r="AZ46" i="18"/>
  <c r="BA46" i="18"/>
  <c r="AZ113" i="18"/>
  <c r="BA113" i="18"/>
  <c r="AZ122" i="18"/>
  <c r="BA122" i="18"/>
  <c r="AZ44" i="18"/>
  <c r="BA44" i="18"/>
  <c r="AZ31" i="18"/>
  <c r="BA31" i="18"/>
  <c r="AZ48" i="18"/>
  <c r="BA48" i="18"/>
  <c r="AZ94" i="18"/>
  <c r="BA94" i="18"/>
  <c r="AZ100" i="18"/>
  <c r="BA100" i="18"/>
  <c r="BA197" i="18"/>
  <c r="AZ197" i="18"/>
  <c r="BA55" i="18"/>
  <c r="AZ55" i="18"/>
  <c r="BA257" i="18"/>
  <c r="AZ257" i="18"/>
  <c r="AZ246" i="18"/>
  <c r="BA246" i="18"/>
  <c r="BA79" i="18"/>
  <c r="AZ79" i="18"/>
  <c r="BA184" i="18"/>
  <c r="AZ184" i="18"/>
  <c r="AZ264" i="18"/>
  <c r="BA264" i="18"/>
  <c r="BA223" i="18"/>
  <c r="AZ223" i="18"/>
  <c r="BA287" i="18"/>
  <c r="AZ287" i="18"/>
  <c r="AZ275" i="18"/>
  <c r="BA275" i="18"/>
  <c r="BA167" i="18"/>
  <c r="AZ167" i="18"/>
  <c r="AZ147" i="18"/>
  <c r="BA147" i="18"/>
  <c r="BA56" i="18"/>
  <c r="AZ56" i="18"/>
  <c r="AZ268" i="18"/>
  <c r="BA268" i="18"/>
  <c r="BA151" i="18"/>
  <c r="AZ151" i="18"/>
  <c r="BA196" i="18"/>
  <c r="AZ196" i="18"/>
  <c r="AZ304" i="18"/>
  <c r="BA304" i="18"/>
  <c r="AZ189" i="18"/>
  <c r="BA189" i="18"/>
  <c r="BA276" i="18"/>
  <c r="AZ276" i="18"/>
  <c r="BA81" i="18"/>
  <c r="AZ81" i="18"/>
  <c r="BA280" i="18"/>
  <c r="AZ280" i="18"/>
  <c r="BA261" i="18"/>
  <c r="AZ261" i="18"/>
  <c r="BA250" i="18"/>
  <c r="AZ250" i="18"/>
  <c r="BA130" i="18"/>
  <c r="AZ130" i="18"/>
  <c r="AZ121" i="18"/>
  <c r="BA121" i="18"/>
  <c r="AZ69" i="18"/>
  <c r="BA69" i="18"/>
  <c r="AZ126" i="18"/>
  <c r="BA126" i="18"/>
  <c r="BA34" i="18"/>
  <c r="AZ34" i="18"/>
  <c r="BA124" i="18"/>
  <c r="AZ124" i="18"/>
  <c r="BA103" i="18"/>
  <c r="AZ103" i="18"/>
  <c r="AZ203" i="18"/>
  <c r="BA203" i="18"/>
  <c r="BA158" i="18"/>
  <c r="AZ158" i="18"/>
  <c r="AZ237" i="18"/>
  <c r="BA237" i="18"/>
  <c r="BA219" i="18"/>
  <c r="AZ219" i="18"/>
  <c r="BA252" i="18"/>
  <c r="AZ252" i="18"/>
  <c r="BA284" i="18"/>
  <c r="AZ284" i="18"/>
  <c r="AZ66" i="18"/>
  <c r="BA66" i="18"/>
  <c r="BA51" i="18"/>
  <c r="AZ51" i="18"/>
  <c r="AZ205" i="18"/>
  <c r="BA205" i="18"/>
  <c r="AZ27" i="18"/>
  <c r="BA27" i="18"/>
  <c r="BA18" i="18"/>
  <c r="AZ18" i="18"/>
  <c r="AZ221" i="18"/>
  <c r="BA221" i="18"/>
  <c r="AZ199" i="18"/>
  <c r="BA199" i="18"/>
  <c r="AZ88" i="18"/>
  <c r="BA88" i="18"/>
  <c r="AZ17" i="18"/>
  <c r="BA17" i="18"/>
  <c r="AZ299" i="18"/>
  <c r="BA299" i="18"/>
  <c r="BA116" i="18"/>
  <c r="AZ116" i="18"/>
  <c r="BA182" i="18"/>
  <c r="AZ182" i="18"/>
  <c r="BA136" i="18"/>
  <c r="AZ136" i="18"/>
  <c r="BA170" i="18"/>
  <c r="AZ170" i="18"/>
  <c r="AZ254" i="18"/>
  <c r="BA254" i="18"/>
  <c r="AZ97" i="18"/>
  <c r="BA97" i="18"/>
  <c r="AZ272" i="18"/>
  <c r="BA272" i="18"/>
  <c r="BA160" i="18"/>
  <c r="AZ160" i="18"/>
  <c r="AZ15" i="18"/>
  <c r="BA15" i="18"/>
  <c r="BA241" i="18"/>
  <c r="AZ241" i="18"/>
  <c r="BA16" i="18"/>
  <c r="AZ16" i="18"/>
  <c r="BA229" i="18"/>
  <c r="AZ229" i="18"/>
  <c r="BA38" i="18"/>
  <c r="AZ38" i="18"/>
  <c r="AZ216" i="18"/>
  <c r="BA216" i="18"/>
  <c r="BA152" i="18"/>
  <c r="AZ152" i="18"/>
  <c r="BA101" i="18"/>
  <c r="AZ101" i="18"/>
  <c r="BA290" i="18"/>
  <c r="AZ290" i="18"/>
  <c r="AZ271" i="18"/>
  <c r="BA271" i="18"/>
  <c r="AZ281" i="18"/>
  <c r="BA281" i="18"/>
  <c r="AZ218" i="18"/>
  <c r="BA218" i="18"/>
  <c r="AZ68" i="18"/>
  <c r="BA68" i="18"/>
  <c r="BA125" i="18"/>
  <c r="AZ125" i="18"/>
  <c r="AZ137" i="18"/>
  <c r="BA137" i="18"/>
  <c r="BA202" i="18"/>
  <c r="AZ202" i="18"/>
  <c r="BA57" i="18"/>
  <c r="AZ57" i="18"/>
  <c r="BA146" i="18"/>
  <c r="AZ146" i="18"/>
  <c r="AZ298" i="18"/>
  <c r="BA298" i="18"/>
  <c r="BA242" i="18"/>
  <c r="AZ242" i="18"/>
  <c r="BA232" i="18"/>
  <c r="AZ232" i="18"/>
  <c r="AZ106" i="18"/>
  <c r="BA106" i="18"/>
  <c r="BA148" i="18"/>
  <c r="AZ148" i="18"/>
  <c r="AZ283" i="18"/>
  <c r="BA283" i="18"/>
  <c r="AZ262" i="18"/>
  <c r="BA262" i="18"/>
  <c r="AZ63" i="18"/>
  <c r="BA63" i="18"/>
  <c r="AZ217" i="18"/>
  <c r="BA217" i="18"/>
  <c r="BA35" i="18"/>
  <c r="AZ35" i="18"/>
  <c r="AZ235" i="18"/>
  <c r="BA235" i="18"/>
  <c r="AZ42" i="18"/>
  <c r="BA42" i="18"/>
  <c r="BA225" i="18"/>
  <c r="AZ225" i="18"/>
  <c r="BA212" i="18"/>
  <c r="AZ212" i="18"/>
  <c r="AZ226" i="18"/>
  <c r="BA226" i="18"/>
  <c r="BA95" i="18"/>
  <c r="AZ95" i="18"/>
  <c r="AZ107" i="18"/>
  <c r="BA107" i="18"/>
  <c r="BA286" i="18"/>
  <c r="AZ286" i="18"/>
  <c r="AZ72" i="18"/>
  <c r="BA72" i="18"/>
  <c r="BA293" i="18"/>
  <c r="AZ293" i="18"/>
  <c r="AZ9" i="18"/>
  <c r="BA9" i="18"/>
  <c r="BA191" i="18"/>
  <c r="AZ191" i="18"/>
  <c r="AZ89" i="18"/>
  <c r="BA89" i="18"/>
  <c r="AZ222" i="18"/>
  <c r="BA222" i="18"/>
  <c r="AZ230" i="18"/>
  <c r="BA230" i="18"/>
  <c r="BA163" i="18"/>
  <c r="AZ163" i="18"/>
  <c r="AZ47" i="18"/>
  <c r="BA47" i="18"/>
  <c r="BA157" i="18"/>
  <c r="AZ157" i="18"/>
  <c r="AZ92" i="18"/>
  <c r="BA92" i="18"/>
  <c r="BA77" i="18"/>
  <c r="AZ77" i="18"/>
  <c r="AZ267" i="18"/>
  <c r="BA267" i="18"/>
  <c r="AZ145" i="18"/>
  <c r="BA145" i="18"/>
  <c r="AZ279" i="18"/>
  <c r="BA279" i="18"/>
  <c r="BA227" i="18"/>
  <c r="AZ227" i="18"/>
  <c r="AZ20" i="18"/>
  <c r="BA20" i="18"/>
  <c r="AZ110" i="18"/>
  <c r="BA110" i="18"/>
  <c r="BA162" i="18"/>
  <c r="AZ162" i="18"/>
  <c r="BA52" i="18"/>
  <c r="AZ52" i="18"/>
  <c r="BA82" i="18"/>
  <c r="AZ82" i="18"/>
  <c r="BA248" i="18"/>
  <c r="AZ248" i="18"/>
  <c r="BA270" i="18"/>
  <c r="AZ270" i="18"/>
  <c r="BA67" i="18"/>
  <c r="AZ67" i="18"/>
  <c r="AZ178" i="18"/>
  <c r="BA178" i="18"/>
  <c r="AZ301" i="18"/>
  <c r="BA301" i="18"/>
  <c r="BA288" i="18"/>
  <c r="AZ288" i="18"/>
  <c r="BA104" i="18"/>
  <c r="AZ104" i="18"/>
  <c r="AZ294" i="18"/>
  <c r="BA294" i="18"/>
  <c r="BA28" i="18"/>
  <c r="AZ28" i="18"/>
  <c r="BA176" i="18"/>
  <c r="AZ176" i="18"/>
  <c r="AZ165" i="18"/>
  <c r="BA165" i="18"/>
  <c r="BA306" i="18"/>
  <c r="AZ306" i="18"/>
  <c r="AZ164" i="18"/>
  <c r="BA164" i="18"/>
  <c r="AZ156" i="18"/>
  <c r="BA156" i="18"/>
  <c r="BA61" i="18"/>
  <c r="AZ61" i="18"/>
  <c r="AZ85" i="18"/>
  <c r="BA85" i="18"/>
  <c r="BA144" i="18"/>
  <c r="AZ144" i="18"/>
  <c r="BA131" i="18"/>
  <c r="AZ131" i="18"/>
  <c r="BA39" i="18"/>
  <c r="AZ39" i="18"/>
  <c r="AZ129" i="18"/>
  <c r="BA129" i="18"/>
  <c r="AZ23" i="18"/>
  <c r="BA23" i="18"/>
  <c r="AZ274" i="18"/>
  <c r="BA274" i="18"/>
  <c r="BA117" i="18"/>
  <c r="AZ117" i="18"/>
  <c r="BA240" i="18"/>
  <c r="AZ240" i="18"/>
  <c r="BA231" i="18"/>
  <c r="AZ231" i="18"/>
  <c r="AZ181" i="18"/>
  <c r="BA181" i="18"/>
  <c r="AZ40" i="18"/>
  <c r="BA40" i="18"/>
  <c r="BA86" i="18"/>
  <c r="AZ86" i="18"/>
  <c r="BA37" i="18"/>
  <c r="AZ37" i="18"/>
  <c r="BA70" i="18"/>
  <c r="AZ70" i="18"/>
  <c r="AZ65" i="18"/>
  <c r="BA65" i="18"/>
  <c r="AZ123" i="18"/>
  <c r="BA123" i="18"/>
  <c r="BA295" i="18"/>
  <c r="AZ295" i="18"/>
  <c r="AZ265" i="18"/>
  <c r="BA265" i="18"/>
  <c r="AZ73" i="18"/>
  <c r="BA73" i="18"/>
  <c r="BA249" i="18"/>
  <c r="AZ249" i="18"/>
  <c r="AZ289" i="18"/>
  <c r="BA289" i="18"/>
  <c r="BA150" i="18"/>
  <c r="AZ150" i="18"/>
  <c r="AZ297" i="18"/>
  <c r="BA297" i="18"/>
  <c r="AZ108" i="18"/>
  <c r="BA108" i="18"/>
  <c r="AZ22" i="18"/>
  <c r="BA22" i="18"/>
  <c r="AZ60" i="18"/>
  <c r="BA60" i="18"/>
  <c r="BA134" i="18"/>
  <c r="AZ134" i="18"/>
  <c r="BA305" i="18"/>
  <c r="AZ305" i="18"/>
  <c r="BA54" i="18"/>
  <c r="AZ54" i="18"/>
  <c r="AZ19" i="18"/>
  <c r="BA19" i="18"/>
  <c r="AZ213" i="18"/>
  <c r="BA213" i="18"/>
  <c r="AZ25" i="18"/>
  <c r="BA25" i="18"/>
  <c r="BA296" i="18"/>
  <c r="AZ296" i="18"/>
  <c r="AZ90" i="18"/>
  <c r="BA90" i="18"/>
  <c r="BA140" i="18"/>
  <c r="AZ140" i="18"/>
  <c r="BA174" i="18"/>
  <c r="AZ174" i="18"/>
  <c r="BA93" i="18"/>
  <c r="AZ93" i="18"/>
  <c r="BA141" i="18"/>
  <c r="AZ141" i="18"/>
  <c r="BA96" i="18"/>
  <c r="AZ96" i="18"/>
  <c r="AZ188" i="18"/>
  <c r="BA188" i="18"/>
  <c r="BA180" i="18"/>
  <c r="AZ180" i="18"/>
  <c r="AZ210" i="18"/>
  <c r="BA210" i="18"/>
  <c r="AZ183" i="18"/>
  <c r="BA183" i="18"/>
  <c r="BA282" i="18"/>
  <c r="AZ282" i="18"/>
  <c r="BA243" i="18"/>
  <c r="AZ243" i="18"/>
  <c r="AZ99" i="18"/>
  <c r="BA99" i="18"/>
  <c r="AZ139" i="18"/>
  <c r="BA139" i="18"/>
  <c r="BA291" i="18"/>
  <c r="AZ291" i="18"/>
  <c r="AZ234" i="18"/>
  <c r="BA234" i="18"/>
  <c r="AZ303" i="18"/>
  <c r="BA303" i="18"/>
  <c r="AZ260" i="18"/>
  <c r="BA260" i="18"/>
  <c r="BA83" i="18"/>
  <c r="AZ83" i="18"/>
  <c r="AZ228" i="18"/>
  <c r="BA228" i="18"/>
  <c r="BA179" i="18"/>
  <c r="AZ179" i="18"/>
  <c r="AZ111" i="18"/>
  <c r="BA111" i="18"/>
  <c r="AZ155" i="18"/>
  <c r="BA155" i="18"/>
  <c r="BA224" i="18"/>
  <c r="AZ224" i="18"/>
  <c r="BA36" i="18"/>
  <c r="AZ36" i="18"/>
  <c r="AZ251" i="18"/>
  <c r="BA251" i="18"/>
  <c r="AZ133" i="18"/>
  <c r="BA133" i="18"/>
  <c r="AZ58" i="18"/>
  <c r="BA58" i="18"/>
  <c r="AZ114" i="18"/>
  <c r="BA114" i="18"/>
  <c r="BA259" i="18"/>
  <c r="AZ259" i="18"/>
  <c r="BA278" i="18"/>
  <c r="AZ278" i="18"/>
  <c r="AZ233" i="18"/>
  <c r="BA233" i="18"/>
  <c r="BA127" i="18"/>
  <c r="AZ127" i="18"/>
  <c r="BA119" i="18"/>
  <c r="AZ119" i="18"/>
  <c r="AZ41" i="18"/>
  <c r="BA41" i="18"/>
  <c r="AZ71" i="18"/>
  <c r="BA71" i="18"/>
  <c r="BA115" i="18"/>
  <c r="AZ115" i="18"/>
  <c r="AZ105" i="18"/>
  <c r="BA105" i="18"/>
  <c r="AZ149" i="18"/>
  <c r="BA149" i="18"/>
  <c r="BA132" i="18"/>
  <c r="AZ132" i="18"/>
  <c r="AZ169" i="18"/>
  <c r="BA169" i="18"/>
  <c r="BA220" i="18"/>
  <c r="AZ220" i="18"/>
  <c r="BA285" i="18"/>
  <c r="AZ285" i="18"/>
  <c r="AZ255" i="18"/>
  <c r="BA255" i="18"/>
  <c r="AZ11" i="18"/>
  <c r="BA11" i="18"/>
  <c r="BA215" i="18"/>
  <c r="AZ215" i="18"/>
  <c r="BA26" i="18"/>
  <c r="AZ26" i="18"/>
  <c r="E333" i="28"/>
  <c r="H333" i="28" s="1"/>
  <c r="K330" i="18" s="1"/>
  <c r="D337" i="28"/>
  <c r="E328" i="28"/>
  <c r="H328" i="28" s="1"/>
  <c r="K325" i="18" s="1"/>
  <c r="D341" i="28"/>
  <c r="E334" i="28"/>
  <c r="H334" i="28" s="1"/>
  <c r="K331" i="18" s="1"/>
  <c r="D335" i="28"/>
  <c r="E330" i="28"/>
  <c r="H330" i="28" s="1"/>
  <c r="K327" i="18" s="1"/>
  <c r="D342" i="28"/>
  <c r="D343" i="28"/>
  <c r="D344" i="28"/>
  <c r="E326" i="28"/>
  <c r="H326" i="28" s="1"/>
  <c r="K323" i="18" s="1"/>
  <c r="D336" i="28"/>
  <c r="E323" i="28"/>
  <c r="H323" i="28" s="1"/>
  <c r="K320" i="18" s="1"/>
  <c r="AZ308" i="18" s="1"/>
  <c r="D338" i="28"/>
  <c r="D345" i="28"/>
  <c r="D340" i="28"/>
  <c r="E331" i="28"/>
  <c r="H331" i="28" s="1"/>
  <c r="K328" i="18" s="1"/>
  <c r="M34" i="28"/>
  <c r="E325" i="28"/>
  <c r="H325" i="28" s="1"/>
  <c r="K322" i="18" s="1"/>
  <c r="D339" i="28"/>
  <c r="E332" i="28"/>
  <c r="H332" i="28" s="1"/>
  <c r="K329" i="18" s="1"/>
  <c r="E329" i="28"/>
  <c r="H329" i="28" s="1"/>
  <c r="K326" i="18" s="1"/>
  <c r="E327" i="28"/>
  <c r="H327" i="28" s="1"/>
  <c r="K324" i="18" s="1"/>
  <c r="E324" i="28"/>
  <c r="H324" i="28" s="1"/>
  <c r="K321" i="18" s="1"/>
  <c r="D346" i="28"/>
  <c r="AZ245" i="18"/>
  <c r="BA245" i="18"/>
  <c r="BA302" i="18"/>
  <c r="AZ302" i="18"/>
  <c r="BA269" i="18"/>
  <c r="AZ269" i="18"/>
  <c r="AZ50" i="18"/>
  <c r="BA50" i="18"/>
  <c r="BA211" i="18"/>
  <c r="AZ211" i="18"/>
  <c r="BA209" i="18"/>
  <c r="AZ209" i="18"/>
  <c r="BA43" i="18"/>
  <c r="AZ43" i="18"/>
  <c r="AZ109" i="18"/>
  <c r="BA109" i="18"/>
  <c r="AZ13" i="18"/>
  <c r="BA13" i="18"/>
  <c r="AZ214" i="18"/>
  <c r="BA214" i="18"/>
  <c r="BA91" i="18"/>
  <c r="AZ91" i="18"/>
  <c r="AZ190" i="18"/>
  <c r="BA190" i="18"/>
  <c r="AZ8" i="18"/>
  <c r="BA8" i="18"/>
  <c r="AZ239" i="18"/>
  <c r="BA239" i="18"/>
  <c r="BA78" i="18"/>
  <c r="AZ78" i="18"/>
  <c r="AZ172" i="18"/>
  <c r="BA172" i="18"/>
  <c r="AZ53" i="18"/>
  <c r="BA53" i="18"/>
  <c r="AZ75" i="18"/>
  <c r="BA75" i="18"/>
  <c r="BA238" i="18"/>
  <c r="AZ238" i="18"/>
  <c r="BA128" i="18"/>
  <c r="AZ128" i="18"/>
  <c r="BA171" i="18"/>
  <c r="AZ171" i="18"/>
  <c r="BA185" i="18"/>
  <c r="AZ185" i="18"/>
  <c r="AZ292" i="18"/>
  <c r="BA292" i="18"/>
  <c r="AZ208" i="18"/>
  <c r="BA208" i="18"/>
  <c r="BA198" i="18"/>
  <c r="AZ198" i="18"/>
  <c r="BA166" i="18"/>
  <c r="AZ166" i="18"/>
  <c r="AZ33" i="18"/>
  <c r="BA33" i="18"/>
  <c r="BA193" i="18"/>
  <c r="AZ193" i="18"/>
  <c r="BA74" i="18"/>
  <c r="AZ74" i="18"/>
  <c r="BA112" i="18"/>
  <c r="AZ112" i="18"/>
  <c r="BA207" i="18"/>
  <c r="AZ207" i="18"/>
  <c r="BA256" i="18"/>
  <c r="AZ256" i="18"/>
  <c r="AZ175" i="18"/>
  <c r="BA175" i="18"/>
  <c r="AZ277" i="18"/>
  <c r="BA277" i="18"/>
  <c r="AZ247" i="18"/>
  <c r="BA247" i="18"/>
  <c r="BA142" i="18"/>
  <c r="AZ142" i="18"/>
  <c r="BA98" i="18"/>
  <c r="AZ98" i="18"/>
  <c r="BA118" i="18"/>
  <c r="AZ118" i="18"/>
  <c r="AZ24" i="18"/>
  <c r="BA24" i="18"/>
  <c r="BA29" i="18"/>
  <c r="AZ29" i="18"/>
  <c r="AZ84" i="18"/>
  <c r="BA84" i="18"/>
  <c r="AZ177" i="18"/>
  <c r="BA177" i="18"/>
  <c r="BA143" i="18"/>
  <c r="AZ143" i="18"/>
  <c r="AZ192" i="18"/>
  <c r="BA192" i="18"/>
  <c r="AZ187" i="18"/>
  <c r="BA187" i="18"/>
  <c r="BA62" i="18"/>
  <c r="AZ62" i="18"/>
  <c r="BA76" i="18"/>
  <c r="AZ76" i="18"/>
  <c r="BA195" i="18"/>
  <c r="AZ195" i="18"/>
  <c r="AZ153" i="18"/>
  <c r="BA153" i="18"/>
  <c r="BA45" i="18"/>
  <c r="AZ45" i="18"/>
  <c r="AZ59" i="18"/>
  <c r="BA59" i="18"/>
  <c r="AZ80" i="18"/>
  <c r="BA80" i="18"/>
  <c r="BA32" i="18"/>
  <c r="AZ32" i="18"/>
  <c r="AZ200" i="18"/>
  <c r="BA200" i="18"/>
  <c r="AZ173" i="18"/>
  <c r="BA173" i="18"/>
  <c r="BA194" i="18"/>
  <c r="AZ194" i="18"/>
  <c r="AZ49" i="18"/>
  <c r="BA49" i="18"/>
  <c r="BA138" i="18"/>
  <c r="AZ138" i="18"/>
  <c r="BA204" i="18"/>
  <c r="AZ204" i="18"/>
  <c r="AZ10" i="18"/>
  <c r="BA10" i="18"/>
  <c r="AZ206" i="18"/>
  <c r="BA206" i="18"/>
  <c r="BA300" i="18"/>
  <c r="AZ300" i="18"/>
  <c r="AZ14" i="18"/>
  <c r="BA14" i="18"/>
  <c r="BA236" i="18"/>
  <c r="AZ236" i="18"/>
  <c r="BA273" i="18"/>
  <c r="AZ273" i="18"/>
  <c r="AZ263" i="18"/>
  <c r="BA263" i="18"/>
  <c r="AZ266" i="18"/>
  <c r="BA266" i="18"/>
  <c r="BA64" i="18"/>
  <c r="AZ64" i="18"/>
  <c r="BA135" i="18"/>
  <c r="AZ135" i="18"/>
  <c r="AZ258" i="18"/>
  <c r="BA258" i="18"/>
  <c r="AZ168" i="18"/>
  <c r="BA168" i="18"/>
  <c r="BA161" i="18"/>
  <c r="AZ161" i="18"/>
  <c r="BA102" i="18"/>
  <c r="AZ102" i="18"/>
  <c r="BA154" i="18"/>
  <c r="AZ154" i="18"/>
  <c r="BA87" i="18"/>
  <c r="AZ87" i="18"/>
  <c r="AZ309" i="18"/>
  <c r="BA309" i="18"/>
  <c r="BE270" i="18"/>
  <c r="BD208" i="18"/>
  <c r="BE208" i="18"/>
  <c r="BD119" i="18"/>
  <c r="BE119" i="18"/>
  <c r="BE44" i="18"/>
  <c r="BD45" i="18"/>
  <c r="BE45" i="18"/>
  <c r="BE86" i="18"/>
  <c r="BD86" i="18"/>
  <c r="BE20" i="18"/>
  <c r="BD20" i="18"/>
  <c r="BD31" i="18"/>
  <c r="BE31" i="18"/>
  <c r="BE102" i="18"/>
  <c r="BD102" i="18"/>
  <c r="BE46" i="18"/>
  <c r="BD46" i="18"/>
  <c r="BD201" i="18"/>
  <c r="BE201" i="18"/>
  <c r="BD16" i="18"/>
  <c r="BE16" i="18"/>
  <c r="BE195" i="18"/>
  <c r="BD195" i="18"/>
  <c r="BD267" i="18"/>
  <c r="BE267" i="18"/>
  <c r="BD78" i="18"/>
  <c r="BE78" i="18"/>
  <c r="BD9" i="18"/>
  <c r="BE9" i="18"/>
  <c r="BD164" i="18"/>
  <c r="BE164" i="18"/>
  <c r="BD79" i="18"/>
  <c r="BE79" i="18"/>
  <c r="BE116" i="18"/>
  <c r="BD116" i="18"/>
  <c r="BE220" i="18"/>
  <c r="BD220" i="18"/>
  <c r="BE38" i="18"/>
  <c r="BD38" i="18"/>
  <c r="BE53" i="18"/>
  <c r="BD53" i="18"/>
  <c r="BE210" i="18"/>
  <c r="BD210" i="18"/>
  <c r="BD67" i="18"/>
  <c r="BE67" i="18"/>
  <c r="BD180" i="18"/>
  <c r="BE180" i="18"/>
  <c r="BD69" i="18"/>
  <c r="BE92" i="18"/>
  <c r="BD92" i="18"/>
  <c r="BE43" i="18"/>
  <c r="BD43" i="18"/>
  <c r="BD41" i="18"/>
  <c r="BE41" i="18"/>
  <c r="BD15" i="18"/>
  <c r="BE15" i="18"/>
  <c r="BE27" i="18"/>
  <c r="BD27" i="18"/>
  <c r="BD48" i="18"/>
  <c r="BE48" i="18"/>
  <c r="BD293" i="18"/>
  <c r="BE293" i="18"/>
  <c r="BE21" i="18"/>
  <c r="BD21" i="18"/>
  <c r="BE301" i="18"/>
  <c r="BD301" i="18"/>
  <c r="BD238" i="18"/>
  <c r="BE238" i="18"/>
  <c r="BE141" i="18"/>
  <c r="BD141" i="18"/>
  <c r="BD99" i="18"/>
  <c r="BE99" i="18"/>
  <c r="BD68" i="18"/>
  <c r="BE68" i="18"/>
  <c r="BD192" i="18"/>
  <c r="BE192" i="18"/>
  <c r="BE80" i="18"/>
  <c r="BD80" i="18"/>
  <c r="BE120" i="18"/>
  <c r="BD120" i="18"/>
  <c r="BD196" i="18"/>
  <c r="BE196" i="18"/>
  <c r="BE149" i="18"/>
  <c r="BD149" i="18"/>
  <c r="BD89" i="18"/>
  <c r="BE89" i="18"/>
  <c r="BE229" i="18"/>
  <c r="BD229" i="18"/>
  <c r="BE17" i="18"/>
  <c r="BD17" i="18"/>
  <c r="BD143" i="18"/>
  <c r="BE143" i="18"/>
  <c r="BE135" i="18"/>
  <c r="BD135" i="18"/>
  <c r="BE12" i="18"/>
  <c r="BD12" i="18"/>
  <c r="BD115" i="18"/>
  <c r="BE115" i="18"/>
  <c r="BE150" i="18"/>
  <c r="BD150" i="18"/>
  <c r="BD270" i="18"/>
  <c r="BD274" i="18"/>
  <c r="BE274" i="18"/>
  <c r="BD297" i="18"/>
  <c r="BE297" i="18"/>
  <c r="BE69" i="18"/>
  <c r="BE82" i="18"/>
  <c r="BD82" i="18"/>
  <c r="BD136" i="18"/>
  <c r="BE136" i="18"/>
  <c r="BE23" i="18"/>
  <c r="BD23" i="18"/>
  <c r="BE206" i="18"/>
  <c r="BD206" i="18"/>
  <c r="BD200" i="18"/>
  <c r="BE200" i="18"/>
  <c r="BE34" i="18"/>
  <c r="BD34" i="18"/>
  <c r="BD133" i="18"/>
  <c r="BE133" i="18"/>
  <c r="BD287" i="18"/>
  <c r="BE287" i="18"/>
  <c r="BE28" i="18"/>
  <c r="BD28" i="18"/>
  <c r="BD211" i="18"/>
  <c r="BE211" i="18"/>
  <c r="BD186" i="18"/>
  <c r="BE151" i="18"/>
  <c r="BD151" i="18"/>
  <c r="BD44" i="18"/>
  <c r="BE65" i="18"/>
  <c r="BD65" i="18"/>
  <c r="BD76" i="18"/>
  <c r="BE76" i="18"/>
  <c r="BD300" i="18"/>
  <c r="BE300" i="18"/>
  <c r="BD226" i="18"/>
  <c r="BE226" i="18"/>
  <c r="BD63" i="18"/>
  <c r="BE63" i="18"/>
  <c r="BE160" i="18"/>
  <c r="BD160" i="18"/>
  <c r="BE234" i="18"/>
  <c r="BD234" i="18"/>
  <c r="BE153" i="18"/>
  <c r="BE185" i="18"/>
  <c r="BD185" i="18"/>
  <c r="BE268" i="18"/>
  <c r="BD268" i="18"/>
  <c r="BE158" i="18"/>
  <c r="BD158" i="18"/>
  <c r="BD113" i="18"/>
  <c r="BE113" i="18"/>
  <c r="BE246" i="18"/>
  <c r="BD246" i="18"/>
  <c r="BE245" i="18"/>
  <c r="BD245" i="18"/>
  <c r="BD169" i="18"/>
  <c r="BE169" i="18"/>
  <c r="BD233" i="18"/>
  <c r="BE233" i="18"/>
  <c r="BE249" i="18"/>
  <c r="BD249" i="18"/>
  <c r="BD127" i="18"/>
  <c r="BE127" i="18"/>
  <c r="BE59" i="18"/>
  <c r="BD59" i="18"/>
  <c r="BD207" i="18"/>
  <c r="BE207" i="18"/>
  <c r="BE283" i="18"/>
  <c r="BD283" i="18"/>
  <c r="BE87" i="18"/>
  <c r="BD87" i="18"/>
  <c r="BD221" i="18"/>
  <c r="BE221" i="18"/>
  <c r="BD242" i="18"/>
  <c r="BE242" i="18"/>
  <c r="BD130" i="18"/>
  <c r="BE130" i="18"/>
  <c r="BE217" i="18"/>
  <c r="BD217" i="18"/>
  <c r="BD32" i="18"/>
  <c r="BE32" i="18"/>
  <c r="BE156" i="18"/>
  <c r="BD168" i="18"/>
  <c r="BE168" i="18"/>
  <c r="BE26" i="18"/>
  <c r="BD26" i="18"/>
  <c r="BE123" i="18"/>
  <c r="BD123" i="18"/>
  <c r="BE108" i="18"/>
  <c r="BD108" i="18"/>
  <c r="BD252" i="18"/>
  <c r="BE259" i="18"/>
  <c r="BD259" i="18"/>
  <c r="BE174" i="18"/>
  <c r="BD174" i="18"/>
  <c r="BE103" i="18"/>
  <c r="BD103" i="18"/>
  <c r="BD265" i="18"/>
  <c r="BE265" i="18"/>
  <c r="BE235" i="18"/>
  <c r="BD235" i="18"/>
  <c r="BD104" i="18"/>
  <c r="BE104" i="18"/>
  <c r="BD243" i="18"/>
  <c r="BE243" i="18"/>
  <c r="BD96" i="18"/>
  <c r="BE96" i="18"/>
  <c r="BD190" i="18"/>
  <c r="BE190" i="18"/>
  <c r="BD118" i="18"/>
  <c r="BE118" i="18"/>
  <c r="BD56" i="18"/>
  <c r="BE56" i="18"/>
  <c r="BE219" i="18"/>
  <c r="BD219" i="18"/>
  <c r="BE216" i="18"/>
  <c r="BD216" i="18"/>
  <c r="BD205" i="18"/>
  <c r="BE205" i="18"/>
  <c r="BE240" i="18"/>
  <c r="BD240" i="18"/>
  <c r="BD288" i="18"/>
  <c r="BE288" i="18"/>
  <c r="BD162" i="18"/>
  <c r="BE162" i="18"/>
  <c r="BD51" i="18"/>
  <c r="BE51" i="18"/>
  <c r="BD148" i="18"/>
  <c r="BE148" i="18"/>
  <c r="BE286" i="18"/>
  <c r="BD286" i="18"/>
  <c r="BD253" i="18"/>
  <c r="BE253" i="18"/>
  <c r="BD275" i="18"/>
  <c r="BE275" i="18"/>
  <c r="BE254" i="18"/>
  <c r="BD254" i="18"/>
  <c r="BE273" i="18"/>
  <c r="BD273" i="18"/>
  <c r="BE61" i="18"/>
  <c r="BD61" i="18"/>
  <c r="BD58" i="18"/>
  <c r="BE58" i="18"/>
  <c r="BE138" i="18"/>
  <c r="BD138" i="18"/>
  <c r="BD47" i="18"/>
  <c r="BE47" i="18"/>
  <c r="BE257" i="18"/>
  <c r="BD257" i="18"/>
  <c r="BD72" i="18"/>
  <c r="BE72" i="18"/>
  <c r="BD176" i="18"/>
  <c r="BE176" i="18"/>
  <c r="BD33" i="18"/>
  <c r="BE33" i="18"/>
  <c r="BD14" i="18"/>
  <c r="BE14" i="18"/>
  <c r="BD114" i="18"/>
  <c r="BE114" i="18"/>
  <c r="BE54" i="18"/>
  <c r="BD54" i="18"/>
  <c r="BE199" i="18"/>
  <c r="BD199" i="18"/>
  <c r="BD304" i="18"/>
  <c r="BE304" i="18"/>
  <c r="BE296" i="18"/>
  <c r="BD296" i="18"/>
  <c r="BD91" i="18"/>
  <c r="BE91" i="18"/>
  <c r="BE230" i="18"/>
  <c r="BD230" i="18"/>
  <c r="BD152" i="18"/>
  <c r="BE152" i="18"/>
  <c r="BD298" i="18"/>
  <c r="BE298" i="18"/>
  <c r="BD83" i="18"/>
  <c r="BE83" i="18"/>
  <c r="BE284" i="18"/>
  <c r="BD284" i="18"/>
  <c r="BE251" i="18"/>
  <c r="BD251" i="18"/>
  <c r="BD212" i="18"/>
  <c r="BE212" i="18"/>
  <c r="BE198" i="18"/>
  <c r="BD198" i="18"/>
  <c r="BE214" i="18"/>
  <c r="BD214" i="18"/>
  <c r="BE165" i="18"/>
  <c r="BD165" i="18"/>
  <c r="BE223" i="18"/>
  <c r="BD223" i="18"/>
  <c r="BE194" i="18"/>
  <c r="BD194" i="18"/>
  <c r="BE213" i="18"/>
  <c r="BD213" i="18"/>
  <c r="BE155" i="18"/>
  <c r="BD155" i="18"/>
  <c r="BE110" i="18"/>
  <c r="BD110" i="18"/>
  <c r="BD111" i="18"/>
  <c r="BE111" i="18"/>
  <c r="BD13" i="18"/>
  <c r="BE13" i="18"/>
  <c r="BD57" i="18"/>
  <c r="BE57" i="18"/>
  <c r="BD97" i="18"/>
  <c r="BE97" i="18"/>
  <c r="BE241" i="18"/>
  <c r="BD241" i="18"/>
  <c r="BD156" i="18"/>
  <c r="BD209" i="18"/>
  <c r="BE209" i="18"/>
  <c r="BD125" i="18"/>
  <c r="BE125" i="18"/>
  <c r="BE302" i="18"/>
  <c r="BD302" i="18"/>
  <c r="BE179" i="18"/>
  <c r="BD179" i="18"/>
  <c r="BD266" i="18"/>
  <c r="BE266" i="18"/>
  <c r="BE66" i="18"/>
  <c r="BD66" i="18"/>
  <c r="BE157" i="18"/>
  <c r="BD157" i="18"/>
  <c r="BE139" i="18"/>
  <c r="BD139" i="18"/>
  <c r="BE225" i="18"/>
  <c r="BD225" i="18"/>
  <c r="BE19" i="18"/>
  <c r="BD19" i="18"/>
  <c r="BE255" i="18"/>
  <c r="BD255" i="18"/>
  <c r="BD172" i="18"/>
  <c r="BE172" i="18"/>
  <c r="BE8" i="18"/>
  <c r="BD8" i="18"/>
  <c r="BD191" i="18"/>
  <c r="BE191" i="18"/>
  <c r="BE121" i="18"/>
  <c r="BD121" i="18"/>
  <c r="BE100" i="18"/>
  <c r="BD100" i="18"/>
  <c r="BE11" i="18"/>
  <c r="BD11" i="18"/>
  <c r="BE75" i="18"/>
  <c r="BD75" i="18"/>
  <c r="BE40" i="18"/>
  <c r="BD40" i="18"/>
  <c r="BD258" i="18"/>
  <c r="BE258" i="18"/>
  <c r="BD39" i="18"/>
  <c r="BE39" i="18"/>
  <c r="BD25" i="18"/>
  <c r="BE25" i="18"/>
  <c r="BE305" i="18"/>
  <c r="BD305" i="18"/>
  <c r="BE306" i="18"/>
  <c r="BD306" i="18"/>
  <c r="BE35" i="18"/>
  <c r="BD35" i="18"/>
  <c r="BD177" i="18"/>
  <c r="BE177" i="18"/>
  <c r="BE124" i="18"/>
  <c r="BD124" i="18"/>
  <c r="BD98" i="18"/>
  <c r="BE98" i="18"/>
  <c r="BE140" i="18"/>
  <c r="BD140" i="18"/>
  <c r="BD117" i="18"/>
  <c r="BE117" i="18"/>
  <c r="BE129" i="18"/>
  <c r="BD129" i="18"/>
  <c r="BE70" i="18"/>
  <c r="BD70" i="18"/>
  <c r="BE30" i="18"/>
  <c r="BD30" i="18"/>
  <c r="BD228" i="18"/>
  <c r="BE228" i="18"/>
  <c r="BE232" i="18"/>
  <c r="BD232" i="18"/>
  <c r="BD187" i="18"/>
  <c r="BE187" i="18"/>
  <c r="BD295" i="18"/>
  <c r="BE295" i="18"/>
  <c r="BE171" i="18"/>
  <c r="BD171" i="18"/>
  <c r="BD277" i="18"/>
  <c r="BE277" i="18"/>
  <c r="BD262" i="18"/>
  <c r="BE262" i="18"/>
  <c r="BE181" i="18"/>
  <c r="BD181" i="18"/>
  <c r="BE134" i="18"/>
  <c r="BD134" i="18"/>
  <c r="BE10" i="18"/>
  <c r="BD10" i="18"/>
  <c r="BE132" i="18"/>
  <c r="BD132" i="18"/>
  <c r="BE285" i="18"/>
  <c r="BD285" i="18"/>
  <c r="BD175" i="18"/>
  <c r="BE175" i="18"/>
  <c r="BD126" i="18"/>
  <c r="BE126" i="18"/>
  <c r="BD202" i="18"/>
  <c r="BE202" i="18"/>
  <c r="BD109" i="18"/>
  <c r="BE109" i="18"/>
  <c r="BD144" i="18"/>
  <c r="BE144" i="18"/>
  <c r="BE236" i="18"/>
  <c r="BD236" i="18"/>
  <c r="BE250" i="18"/>
  <c r="BD250" i="18"/>
  <c r="BD279" i="18"/>
  <c r="BE279" i="18"/>
  <c r="BD280" i="18"/>
  <c r="BE280" i="18"/>
  <c r="BE106" i="18"/>
  <c r="BD106" i="18"/>
  <c r="BD60" i="18"/>
  <c r="BE60" i="18"/>
  <c r="BE218" i="18"/>
  <c r="BD218" i="18"/>
  <c r="BD93" i="18"/>
  <c r="BE93" i="18"/>
  <c r="BD276" i="18"/>
  <c r="BE276" i="18"/>
  <c r="BE231" i="18"/>
  <c r="BD231" i="18"/>
  <c r="BD22" i="18"/>
  <c r="BE22" i="18"/>
  <c r="BE189" i="18"/>
  <c r="BD189" i="18"/>
  <c r="BE147" i="18"/>
  <c r="BD147" i="18"/>
  <c r="BE222" i="18"/>
  <c r="BD222" i="18"/>
  <c r="BE173" i="18"/>
  <c r="BD173" i="18"/>
  <c r="BD153" i="18"/>
  <c r="BD154" i="18"/>
  <c r="BE154" i="18"/>
  <c r="BD18" i="18"/>
  <c r="BE18" i="18"/>
  <c r="BD264" i="18"/>
  <c r="BE264" i="18"/>
  <c r="BE24" i="18"/>
  <c r="BD24" i="18"/>
  <c r="BD303" i="18"/>
  <c r="BE303" i="18"/>
  <c r="BE170" i="18"/>
  <c r="BD170" i="18"/>
  <c r="BD71" i="18"/>
  <c r="BE71" i="18"/>
  <c r="BD278" i="18"/>
  <c r="BE278" i="18"/>
  <c r="BD163" i="18"/>
  <c r="BE163" i="18"/>
  <c r="BD261" i="18"/>
  <c r="BE261" i="18"/>
  <c r="BE167" i="18"/>
  <c r="BD167" i="18"/>
  <c r="BD122" i="18"/>
  <c r="BE122" i="18"/>
  <c r="BE52" i="18"/>
  <c r="BD52" i="18"/>
  <c r="BD256" i="18"/>
  <c r="BE256" i="18"/>
  <c r="BD204" i="18"/>
  <c r="BE204" i="18"/>
  <c r="BE289" i="18"/>
  <c r="BD289" i="18"/>
  <c r="BD281" i="18"/>
  <c r="BE281" i="18"/>
  <c r="BE88" i="18"/>
  <c r="BD88" i="18"/>
  <c r="BE131" i="18"/>
  <c r="BD131" i="18"/>
  <c r="BD159" i="18"/>
  <c r="BE159" i="18"/>
  <c r="BE161" i="18"/>
  <c r="BD161" i="18"/>
  <c r="BE77" i="18"/>
  <c r="BD77" i="18"/>
  <c r="BE215" i="18"/>
  <c r="BE292" i="18"/>
  <c r="BD292" i="18"/>
  <c r="BD203" i="18"/>
  <c r="BE203" i="18"/>
  <c r="BE282" i="18"/>
  <c r="BD282" i="18"/>
  <c r="BD128" i="18"/>
  <c r="BE128" i="18"/>
  <c r="BE81" i="18"/>
  <c r="BD81" i="18"/>
  <c r="BE263" i="18"/>
  <c r="BD263" i="18"/>
  <c r="BD178" i="18"/>
  <c r="BE178" i="18"/>
  <c r="BE84" i="18"/>
  <c r="BD84" i="18"/>
  <c r="BE239" i="18"/>
  <c r="BD239" i="18"/>
  <c r="BD145" i="18"/>
  <c r="BE145" i="18"/>
  <c r="BE49" i="18"/>
  <c r="BD49" i="18"/>
  <c r="BD36" i="18"/>
  <c r="BE36" i="18"/>
  <c r="BE62" i="18"/>
  <c r="BD62" i="18"/>
  <c r="BD142" i="18"/>
  <c r="BE142" i="18"/>
  <c r="BE248" i="18"/>
  <c r="BD248" i="18"/>
  <c r="BD291" i="18"/>
  <c r="BE291" i="18"/>
  <c r="BD90" i="18"/>
  <c r="BE90" i="18"/>
  <c r="BD42" i="18"/>
  <c r="BE42" i="18"/>
  <c r="BE186" i="18"/>
  <c r="BE188" i="18"/>
  <c r="BD188" i="18"/>
  <c r="BD112" i="18"/>
  <c r="BE112" i="18"/>
  <c r="BE137" i="18"/>
  <c r="BD137" i="18"/>
  <c r="BD184" i="18"/>
  <c r="BE184" i="18"/>
  <c r="BD215" i="18"/>
  <c r="BE227" i="18"/>
  <c r="BD227" i="18"/>
  <c r="BD55" i="18"/>
  <c r="BE55" i="18"/>
  <c r="BE37" i="18"/>
  <c r="BD37" i="18"/>
  <c r="BE74" i="18"/>
  <c r="BD74" i="18"/>
  <c r="BE166" i="18"/>
  <c r="BD166" i="18"/>
  <c r="BE95" i="18"/>
  <c r="BD95" i="18"/>
  <c r="BD244" i="18"/>
  <c r="BE244" i="18"/>
  <c r="BD105" i="18"/>
  <c r="BE105" i="18"/>
  <c r="BE224" i="18"/>
  <c r="BD224" i="18"/>
  <c r="BE73" i="18"/>
  <c r="BD73" i="18"/>
  <c r="BE252" i="18"/>
  <c r="BE237" i="18"/>
  <c r="BD237" i="18"/>
  <c r="BD94" i="18"/>
  <c r="BE94" i="18"/>
  <c r="BD85" i="18"/>
  <c r="BE85" i="18"/>
  <c r="BD294" i="18"/>
  <c r="BE294" i="18"/>
  <c r="BD29" i="18"/>
  <c r="BE29" i="18"/>
  <c r="BD260" i="18"/>
  <c r="BE260" i="18"/>
  <c r="BE182" i="18"/>
  <c r="BD182" i="18"/>
  <c r="BE290" i="18"/>
  <c r="BD290" i="18"/>
  <c r="BD64" i="18"/>
  <c r="BE64" i="18"/>
  <c r="BE269" i="18"/>
  <c r="BD269" i="18"/>
  <c r="BE107" i="18"/>
  <c r="BD107" i="18"/>
  <c r="BD50" i="18"/>
  <c r="BE50" i="18"/>
  <c r="BD197" i="18"/>
  <c r="BE197" i="18"/>
  <c r="BE247" i="18"/>
  <c r="BD247" i="18"/>
  <c r="BD271" i="18"/>
  <c r="BE271" i="18"/>
  <c r="BD146" i="18"/>
  <c r="BE146" i="18"/>
  <c r="BD272" i="18"/>
  <c r="BE272" i="18"/>
  <c r="BE183" i="18"/>
  <c r="BD183" i="18"/>
  <c r="BD193" i="18"/>
  <c r="BE193" i="18"/>
  <c r="BD299" i="18"/>
  <c r="BE299" i="18"/>
  <c r="BD101" i="18"/>
  <c r="BE101" i="18"/>
  <c r="E323" i="29"/>
  <c r="H323" i="29" s="1"/>
  <c r="M320" i="18" s="1"/>
  <c r="E329" i="29"/>
  <c r="H329" i="29" s="1"/>
  <c r="M326" i="18" s="1"/>
  <c r="D343" i="29"/>
  <c r="D344" i="29"/>
  <c r="D340" i="29"/>
  <c r="M34" i="29"/>
  <c r="E332" i="29"/>
  <c r="H332" i="29" s="1"/>
  <c r="M329" i="18" s="1"/>
  <c r="D341" i="29"/>
  <c r="D342" i="29"/>
  <c r="E331" i="29"/>
  <c r="H331" i="29" s="1"/>
  <c r="M328" i="18" s="1"/>
  <c r="E328" i="29"/>
  <c r="H328" i="29" s="1"/>
  <c r="M325" i="18" s="1"/>
  <c r="E325" i="29"/>
  <c r="H325" i="29" s="1"/>
  <c r="M322" i="18" s="1"/>
  <c r="E330" i="29"/>
  <c r="H330" i="29" s="1"/>
  <c r="M327" i="18" s="1"/>
  <c r="E333" i="29"/>
  <c r="H333" i="29" s="1"/>
  <c r="M330" i="18" s="1"/>
  <c r="D338" i="29"/>
  <c r="E326" i="29"/>
  <c r="H326" i="29" s="1"/>
  <c r="M323" i="18" s="1"/>
  <c r="D337" i="29"/>
  <c r="E334" i="29"/>
  <c r="H334" i="29" s="1"/>
  <c r="M331" i="18" s="1"/>
  <c r="D346" i="29"/>
  <c r="D345" i="29"/>
  <c r="D336" i="29"/>
  <c r="D339" i="29"/>
  <c r="D335" i="29"/>
  <c r="E327" i="29"/>
  <c r="H327" i="29" s="1"/>
  <c r="M324" i="18" s="1"/>
  <c r="E324" i="29"/>
  <c r="H324" i="29" s="1"/>
  <c r="M321" i="18" s="1"/>
  <c r="BC352" i="18"/>
  <c r="BB347" i="18"/>
  <c r="BC353" i="18"/>
  <c r="BB352" i="18"/>
  <c r="BB353" i="18"/>
  <c r="BC346" i="18"/>
  <c r="BC345" i="18"/>
  <c r="BB348" i="18"/>
  <c r="BB350" i="18"/>
  <c r="BB346" i="18"/>
  <c r="BB345" i="18"/>
  <c r="BC348" i="18"/>
  <c r="BC343" i="18"/>
  <c r="BC350" i="18"/>
  <c r="BB349" i="18"/>
  <c r="BC354" i="18"/>
  <c r="BC347" i="18"/>
  <c r="BC349" i="18"/>
  <c r="BB354" i="18"/>
  <c r="BB351" i="18"/>
  <c r="BC344" i="18"/>
  <c r="BC351" i="18"/>
  <c r="BB344" i="18"/>
  <c r="BB343" i="18"/>
  <c r="E371" i="26"/>
  <c r="H371" i="26" s="1"/>
  <c r="L368" i="18" s="1"/>
  <c r="E375" i="26"/>
  <c r="H375" i="26" s="1"/>
  <c r="L372" i="18" s="1"/>
  <c r="E377" i="26"/>
  <c r="H377" i="26" s="1"/>
  <c r="L374" i="18" s="1"/>
  <c r="E380" i="26"/>
  <c r="H380" i="26" s="1"/>
  <c r="L377" i="18" s="1"/>
  <c r="E374" i="26"/>
  <c r="H374" i="26" s="1"/>
  <c r="L371" i="18" s="1"/>
  <c r="E378" i="26"/>
  <c r="H378" i="26" s="1"/>
  <c r="L375" i="18" s="1"/>
  <c r="E382" i="26"/>
  <c r="H382" i="26" s="1"/>
  <c r="L379" i="18" s="1"/>
  <c r="E373" i="26"/>
  <c r="H373" i="26" s="1"/>
  <c r="L370" i="18" s="1"/>
  <c r="E381" i="26"/>
  <c r="H381" i="26" s="1"/>
  <c r="L378" i="18" s="1"/>
  <c r="E376" i="26"/>
  <c r="H376" i="26" s="1"/>
  <c r="L373" i="18" s="1"/>
  <c r="E372" i="26"/>
  <c r="H372" i="26" s="1"/>
  <c r="L369" i="18" s="1"/>
  <c r="E379" i="26"/>
  <c r="H379" i="26" s="1"/>
  <c r="L376" i="18" s="1"/>
  <c r="D385" i="26"/>
  <c r="D384" i="26"/>
  <c r="D386" i="26"/>
  <c r="D383" i="26"/>
  <c r="D387" i="26"/>
  <c r="M38" i="26"/>
  <c r="D389" i="26"/>
  <c r="D388" i="26"/>
  <c r="BA310" i="18" l="1"/>
  <c r="AZ310" i="18"/>
  <c r="AZ315" i="18"/>
  <c r="AZ318" i="18"/>
  <c r="BA315" i="18"/>
  <c r="BA318" i="18"/>
  <c r="BA317" i="18"/>
  <c r="AZ317" i="18"/>
  <c r="E345" i="28"/>
  <c r="H345" i="28" s="1"/>
  <c r="K342" i="18" s="1"/>
  <c r="D352" i="28"/>
  <c r="E335" i="28"/>
  <c r="H335" i="28" s="1"/>
  <c r="K332" i="18" s="1"/>
  <c r="D354" i="28"/>
  <c r="D355" i="28"/>
  <c r="E341" i="28"/>
  <c r="H341" i="28" s="1"/>
  <c r="K338" i="18" s="1"/>
  <c r="D349" i="28"/>
  <c r="E343" i="28"/>
  <c r="H343" i="28" s="1"/>
  <c r="K340" i="18" s="1"/>
  <c r="D347" i="28"/>
  <c r="E344" i="28"/>
  <c r="H344" i="28" s="1"/>
  <c r="K341" i="18" s="1"/>
  <c r="D348" i="28"/>
  <c r="E342" i="28"/>
  <c r="H342" i="28" s="1"/>
  <c r="K339" i="18" s="1"/>
  <c r="D357" i="28"/>
  <c r="E340" i="28"/>
  <c r="H340" i="28" s="1"/>
  <c r="K337" i="18" s="1"/>
  <c r="D358" i="28"/>
  <c r="E336" i="28"/>
  <c r="H336" i="28" s="1"/>
  <c r="K333" i="18" s="1"/>
  <c r="D351" i="28"/>
  <c r="E338" i="28"/>
  <c r="H338" i="28" s="1"/>
  <c r="K335" i="18" s="1"/>
  <c r="E339" i="28"/>
  <c r="H339" i="28" s="1"/>
  <c r="K336" i="18" s="1"/>
  <c r="D353" i="28"/>
  <c r="D350" i="28"/>
  <c r="E346" i="28"/>
  <c r="H346" i="28" s="1"/>
  <c r="K343" i="18" s="1"/>
  <c r="E337" i="28"/>
  <c r="H337" i="28" s="1"/>
  <c r="K334" i="18" s="1"/>
  <c r="D356" i="28"/>
  <c r="M35" i="28"/>
  <c r="AZ307" i="18"/>
  <c r="BA314" i="18"/>
  <c r="AZ316" i="18"/>
  <c r="AZ311" i="18"/>
  <c r="BA307" i="18"/>
  <c r="AZ314" i="18"/>
  <c r="BA316" i="18"/>
  <c r="BA311" i="18"/>
  <c r="AZ313" i="18"/>
  <c r="AZ312" i="18"/>
  <c r="BA313" i="18"/>
  <c r="BA312" i="18"/>
  <c r="BA308" i="18"/>
  <c r="BE316" i="18"/>
  <c r="BD313" i="18"/>
  <c r="BE312" i="18"/>
  <c r="BD316" i="18"/>
  <c r="BD307" i="18"/>
  <c r="BE311" i="18"/>
  <c r="BE318" i="18"/>
  <c r="BD311" i="18"/>
  <c r="BE317" i="18"/>
  <c r="BD318" i="18"/>
  <c r="BD308" i="18"/>
  <c r="BD317" i="18"/>
  <c r="BE313" i="18"/>
  <c r="BE308" i="18"/>
  <c r="BE309" i="18"/>
  <c r="BD312" i="18"/>
  <c r="BD309" i="18"/>
  <c r="BD310" i="18"/>
  <c r="BE315" i="18"/>
  <c r="BD314" i="18"/>
  <c r="BE310" i="18"/>
  <c r="D355" i="29"/>
  <c r="D357" i="29"/>
  <c r="D348" i="29"/>
  <c r="E335" i="29"/>
  <c r="H335" i="29" s="1"/>
  <c r="M332" i="18" s="1"/>
  <c r="BD319" i="18" s="1"/>
  <c r="E338" i="29"/>
  <c r="H338" i="29" s="1"/>
  <c r="M335" i="18" s="1"/>
  <c r="D353" i="29"/>
  <c r="E344" i="29"/>
  <c r="H344" i="29" s="1"/>
  <c r="M341" i="18" s="1"/>
  <c r="E341" i="29"/>
  <c r="H341" i="29" s="1"/>
  <c r="M338" i="18" s="1"/>
  <c r="E340" i="29"/>
  <c r="H340" i="29" s="1"/>
  <c r="M337" i="18" s="1"/>
  <c r="E343" i="29"/>
  <c r="H343" i="29" s="1"/>
  <c r="M340" i="18" s="1"/>
  <c r="E345" i="29"/>
  <c r="H345" i="29" s="1"/>
  <c r="M342" i="18" s="1"/>
  <c r="E342" i="29"/>
  <c r="H342" i="29" s="1"/>
  <c r="M339" i="18" s="1"/>
  <c r="E336" i="29"/>
  <c r="H336" i="29" s="1"/>
  <c r="M333" i="18" s="1"/>
  <c r="M35" i="29"/>
  <c r="D350" i="29"/>
  <c r="D347" i="29"/>
  <c r="D356" i="29"/>
  <c r="D352" i="29"/>
  <c r="D351" i="29"/>
  <c r="D358" i="29"/>
  <c r="D349" i="29"/>
  <c r="D354" i="29"/>
  <c r="E337" i="29"/>
  <c r="H337" i="29" s="1"/>
  <c r="M334" i="18" s="1"/>
  <c r="E346" i="29"/>
  <c r="H346" i="29" s="1"/>
  <c r="M343" i="18" s="1"/>
  <c r="E339" i="29"/>
  <c r="H339" i="29" s="1"/>
  <c r="M336" i="18" s="1"/>
  <c r="BE307" i="18"/>
  <c r="BD315" i="18"/>
  <c r="BE314" i="18"/>
  <c r="BB358" i="18"/>
  <c r="BB365" i="18"/>
  <c r="BC359" i="18"/>
  <c r="BC358" i="18"/>
  <c r="BB359" i="18"/>
  <c r="BB364" i="18"/>
  <c r="BC357" i="18"/>
  <c r="BC364" i="18"/>
  <c r="BB357" i="18"/>
  <c r="BB355" i="18"/>
  <c r="BB362" i="18"/>
  <c r="BB356" i="18"/>
  <c r="BB363" i="18"/>
  <c r="BB360" i="18"/>
  <c r="BC362" i="18"/>
  <c r="BC356" i="18"/>
  <c r="BC363" i="18"/>
  <c r="BC360" i="18"/>
  <c r="BB361" i="18"/>
  <c r="BB366" i="18"/>
  <c r="BC361" i="18"/>
  <c r="BC366" i="18"/>
  <c r="BC365" i="18"/>
  <c r="BC355" i="18"/>
  <c r="E387" i="26"/>
  <c r="H387" i="26" s="1"/>
  <c r="L384" i="18" s="1"/>
  <c r="E389" i="26"/>
  <c r="H389" i="26" s="1"/>
  <c r="E385" i="26"/>
  <c r="H385" i="26" s="1"/>
  <c r="L382" i="18" s="1"/>
  <c r="E384" i="26"/>
  <c r="H384" i="26" s="1"/>
  <c r="L381" i="18" s="1"/>
  <c r="E383" i="26"/>
  <c r="H383" i="26" s="1"/>
  <c r="L380" i="18" s="1"/>
  <c r="E388" i="26"/>
  <c r="H388" i="26" s="1"/>
  <c r="L385" i="18" s="1"/>
  <c r="E386" i="26"/>
  <c r="H386" i="26" s="1"/>
  <c r="L383" i="18" s="1"/>
  <c r="AZ328" i="18" l="1"/>
  <c r="BA325" i="18"/>
  <c r="BA321" i="18"/>
  <c r="AZ325" i="18"/>
  <c r="BA330" i="18"/>
  <c r="AZ330" i="18"/>
  <c r="AZ320" i="18"/>
  <c r="BA328" i="18"/>
  <c r="BA320" i="18"/>
  <c r="E354" i="28"/>
  <c r="E353" i="28"/>
  <c r="H353" i="28" s="1"/>
  <c r="K350" i="18" s="1"/>
  <c r="D363" i="28"/>
  <c r="E348" i="28"/>
  <c r="H348" i="28" s="1"/>
  <c r="K345" i="18" s="1"/>
  <c r="E350" i="28"/>
  <c r="H350" i="28" s="1"/>
  <c r="K347" i="18" s="1"/>
  <c r="D364" i="28"/>
  <c r="D368" i="28"/>
  <c r="D359" i="28"/>
  <c r="D367" i="28"/>
  <c r="D370" i="28"/>
  <c r="E358" i="28"/>
  <c r="H358" i="28" s="1"/>
  <c r="K355" i="18" s="1"/>
  <c r="D366" i="28"/>
  <c r="E352" i="28"/>
  <c r="H352" i="28" s="1"/>
  <c r="K349" i="18" s="1"/>
  <c r="E356" i="28"/>
  <c r="H356" i="28" s="1"/>
  <c r="K353" i="18" s="1"/>
  <c r="E351" i="28"/>
  <c r="H351" i="28" s="1"/>
  <c r="K348" i="18" s="1"/>
  <c r="E357" i="28"/>
  <c r="H357" i="28" s="1"/>
  <c r="K354" i="18" s="1"/>
  <c r="D365" i="28"/>
  <c r="E355" i="28"/>
  <c r="H355" i="28" s="1"/>
  <c r="K352" i="18" s="1"/>
  <c r="M36" i="28"/>
  <c r="D361" i="28"/>
  <c r="D360" i="28"/>
  <c r="D369" i="28"/>
  <c r="E347" i="28"/>
  <c r="H347" i="28" s="1"/>
  <c r="K344" i="18" s="1"/>
  <c r="BA335" i="18" s="1"/>
  <c r="D362" i="28"/>
  <c r="E349" i="28"/>
  <c r="H349" i="28" s="1"/>
  <c r="K346" i="18" s="1"/>
  <c r="AZ326" i="18"/>
  <c r="BA327" i="18"/>
  <c r="BA326" i="18"/>
  <c r="AZ327" i="18"/>
  <c r="AZ322" i="18"/>
  <c r="AZ323" i="18"/>
  <c r="BA322" i="18"/>
  <c r="BA323" i="18"/>
  <c r="BA324" i="18"/>
  <c r="AZ324" i="18"/>
  <c r="AZ333" i="18"/>
  <c r="H354" i="28"/>
  <c r="K351" i="18" s="1"/>
  <c r="BA329" i="18"/>
  <c r="AZ332" i="18"/>
  <c r="BA319" i="18"/>
  <c r="AZ319" i="18"/>
  <c r="AZ329" i="18"/>
  <c r="AZ321" i="18"/>
  <c r="BE322" i="18"/>
  <c r="BD324" i="18"/>
  <c r="E356" i="29"/>
  <c r="H356" i="29" s="1"/>
  <c r="M353" i="18" s="1"/>
  <c r="D368" i="29"/>
  <c r="D363" i="29"/>
  <c r="D359" i="29"/>
  <c r="D367" i="29"/>
  <c r="D360" i="29"/>
  <c r="D370" i="29"/>
  <c r="E348" i="29"/>
  <c r="H348" i="29" s="1"/>
  <c r="M345" i="18" s="1"/>
  <c r="D369" i="29"/>
  <c r="E358" i="29"/>
  <c r="H358" i="29" s="1"/>
  <c r="M355" i="18" s="1"/>
  <c r="D366" i="29"/>
  <c r="E357" i="29"/>
  <c r="H357" i="29" s="1"/>
  <c r="M354" i="18" s="1"/>
  <c r="E349" i="29"/>
  <c r="H349" i="29" s="1"/>
  <c r="M346" i="18" s="1"/>
  <c r="E352" i="29"/>
  <c r="H352" i="29" s="1"/>
  <c r="M349" i="18" s="1"/>
  <c r="M36" i="29"/>
  <c r="E353" i="29"/>
  <c r="H353" i="29" s="1"/>
  <c r="M350" i="18" s="1"/>
  <c r="D361" i="29"/>
  <c r="E350" i="29"/>
  <c r="H350" i="29" s="1"/>
  <c r="M347" i="18" s="1"/>
  <c r="BD334" i="18" s="1"/>
  <c r="D365" i="29"/>
  <c r="E355" i="29"/>
  <c r="H355" i="29" s="1"/>
  <c r="M352" i="18" s="1"/>
  <c r="E347" i="29"/>
  <c r="H347" i="29" s="1"/>
  <c r="M344" i="18" s="1"/>
  <c r="BE331" i="18" s="1"/>
  <c r="E351" i="29"/>
  <c r="H351" i="29" s="1"/>
  <c r="M348" i="18" s="1"/>
  <c r="D364" i="29"/>
  <c r="E354" i="29"/>
  <c r="H354" i="29" s="1"/>
  <c r="M351" i="18" s="1"/>
  <c r="D362" i="29"/>
  <c r="BD321" i="18"/>
  <c r="BE324" i="18"/>
  <c r="BE326" i="18"/>
  <c r="BE329" i="18"/>
  <c r="BD326" i="18"/>
  <c r="BE325" i="18"/>
  <c r="BE319" i="18"/>
  <c r="BD329" i="18"/>
  <c r="BE328" i="18"/>
  <c r="BD325" i="18"/>
  <c r="BD322" i="18"/>
  <c r="BE323" i="18"/>
  <c r="BD320" i="18"/>
  <c r="BD328" i="18"/>
  <c r="BD330" i="18"/>
  <c r="BD323" i="18"/>
  <c r="BE320" i="18"/>
  <c r="BD327" i="18"/>
  <c r="BE330" i="18"/>
  <c r="BE321" i="18"/>
  <c r="BE327" i="18"/>
  <c r="BB367" i="18"/>
  <c r="BC369" i="18"/>
  <c r="BB369" i="18"/>
  <c r="BC370" i="18"/>
  <c r="BC368" i="18"/>
  <c r="BB368" i="18"/>
  <c r="BC367" i="18"/>
  <c r="BB372" i="18"/>
  <c r="BC371" i="18"/>
  <c r="BC372" i="18"/>
  <c r="BB371" i="18"/>
  <c r="BB370" i="18"/>
  <c r="L386" i="18"/>
  <c r="L403" i="18"/>
  <c r="BB403" i="18" s="1"/>
  <c r="L401" i="18"/>
  <c r="L393" i="18"/>
  <c r="L398" i="18"/>
  <c r="L394" i="18"/>
  <c r="L388" i="18"/>
  <c r="L402" i="18"/>
  <c r="L400" i="18"/>
  <c r="L389" i="18"/>
  <c r="L392" i="18"/>
  <c r="L397" i="18"/>
  <c r="L390" i="18"/>
  <c r="L399" i="18"/>
  <c r="L391" i="18"/>
  <c r="L387" i="18"/>
  <c r="L396" i="18"/>
  <c r="L395" i="18"/>
  <c r="BA333" i="18" l="1"/>
  <c r="AZ338" i="18"/>
  <c r="AZ335" i="18"/>
  <c r="BA337" i="18"/>
  <c r="BA336" i="18"/>
  <c r="BA332" i="18"/>
  <c r="BA334" i="18"/>
  <c r="BA340" i="18"/>
  <c r="AZ334" i="18"/>
  <c r="E364" i="28"/>
  <c r="H364" i="28" s="1"/>
  <c r="K361" i="18" s="1"/>
  <c r="M37" i="28"/>
  <c r="E367" i="28"/>
  <c r="H367" i="28" s="1"/>
  <c r="K364" i="18" s="1"/>
  <c r="E360" i="28"/>
  <c r="H360" i="28" s="1"/>
  <c r="K357" i="18" s="1"/>
  <c r="D373" i="28"/>
  <c r="E369" i="28"/>
  <c r="H369" i="28" s="1"/>
  <c r="K366" i="18" s="1"/>
  <c r="E362" i="28"/>
  <c r="H362" i="28" s="1"/>
  <c r="K359" i="18" s="1"/>
  <c r="E363" i="28"/>
  <c r="H363" i="28" s="1"/>
  <c r="K360" i="18" s="1"/>
  <c r="E365" i="28"/>
  <c r="H365" i="28" s="1"/>
  <c r="K362" i="18" s="1"/>
  <c r="D377" i="28"/>
  <c r="D379" i="28"/>
  <c r="D371" i="28"/>
  <c r="D381" i="28"/>
  <c r="D376" i="28"/>
  <c r="E368" i="28"/>
  <c r="H368" i="28" s="1"/>
  <c r="K365" i="18" s="1"/>
  <c r="D382" i="28"/>
  <c r="D375" i="28"/>
  <c r="E366" i="28"/>
  <c r="H366" i="28" s="1"/>
  <c r="K363" i="18" s="1"/>
  <c r="E370" i="28"/>
  <c r="H370" i="28" s="1"/>
  <c r="K367" i="18" s="1"/>
  <c r="E359" i="28"/>
  <c r="H359" i="28" s="1"/>
  <c r="K356" i="18" s="1"/>
  <c r="D380" i="28"/>
  <c r="D372" i="28"/>
  <c r="D378" i="28"/>
  <c r="D374" i="28"/>
  <c r="E361" i="28"/>
  <c r="H361" i="28" s="1"/>
  <c r="K358" i="18" s="1"/>
  <c r="AZ340" i="18"/>
  <c r="AZ339" i="18"/>
  <c r="BA339" i="18"/>
  <c r="BA338" i="18"/>
  <c r="AZ342" i="18"/>
  <c r="BA341" i="18"/>
  <c r="BA342" i="18"/>
  <c r="AZ341" i="18"/>
  <c r="AZ343" i="18"/>
  <c r="BA343" i="18"/>
  <c r="BA344" i="18"/>
  <c r="AZ344" i="18"/>
  <c r="BA331" i="18"/>
  <c r="AZ337" i="18"/>
  <c r="AZ336" i="18"/>
  <c r="AZ331" i="18"/>
  <c r="BE334" i="18"/>
  <c r="BD333" i="18"/>
  <c r="BE333" i="18"/>
  <c r="BE338" i="18"/>
  <c r="BE332" i="18"/>
  <c r="BD331" i="18"/>
  <c r="BE335" i="18"/>
  <c r="BE342" i="18"/>
  <c r="BE341" i="18"/>
  <c r="BE337" i="18"/>
  <c r="BD335" i="18"/>
  <c r="BD341" i="18"/>
  <c r="BD337" i="18"/>
  <c r="BD336" i="18"/>
  <c r="BD338" i="18"/>
  <c r="BE336" i="18"/>
  <c r="BD340" i="18"/>
  <c r="BD332" i="18"/>
  <c r="BE340" i="18"/>
  <c r="E362" i="29"/>
  <c r="H362" i="29" s="1"/>
  <c r="M359" i="18" s="1"/>
  <c r="E361" i="29"/>
  <c r="H361" i="29" s="1"/>
  <c r="M358" i="18" s="1"/>
  <c r="D374" i="29"/>
  <c r="D379" i="29"/>
  <c r="D381" i="29"/>
  <c r="D377" i="29"/>
  <c r="E360" i="29"/>
  <c r="H360" i="29" s="1"/>
  <c r="M357" i="18" s="1"/>
  <c r="D382" i="29"/>
  <c r="E365" i="29"/>
  <c r="H365" i="29" s="1"/>
  <c r="M362" i="18" s="1"/>
  <c r="E364" i="29"/>
  <c r="H364" i="29" s="1"/>
  <c r="M361" i="18" s="1"/>
  <c r="D371" i="29"/>
  <c r="E370" i="29"/>
  <c r="H370" i="29" s="1"/>
  <c r="M367" i="18" s="1"/>
  <c r="D372" i="29"/>
  <c r="M37" i="29"/>
  <c r="E366" i="29"/>
  <c r="H366" i="29" s="1"/>
  <c r="M363" i="18" s="1"/>
  <c r="E363" i="29"/>
  <c r="H363" i="29" s="1"/>
  <c r="M360" i="18" s="1"/>
  <c r="E367" i="29"/>
  <c r="H367" i="29" s="1"/>
  <c r="M364" i="18" s="1"/>
  <c r="D373" i="29"/>
  <c r="D376" i="29"/>
  <c r="D378" i="29"/>
  <c r="E369" i="29"/>
  <c r="H369" i="29" s="1"/>
  <c r="M366" i="18" s="1"/>
  <c r="D375" i="29"/>
  <c r="E368" i="29"/>
  <c r="H368" i="29" s="1"/>
  <c r="M365" i="18" s="1"/>
  <c r="E359" i="29"/>
  <c r="H359" i="29" s="1"/>
  <c r="M356" i="18" s="1"/>
  <c r="D380" i="29"/>
  <c r="BD339" i="18"/>
  <c r="BE339" i="18"/>
  <c r="BD342" i="18"/>
  <c r="BB402" i="18"/>
  <c r="BB395" i="18"/>
  <c r="BB384" i="18"/>
  <c r="BC384" i="18"/>
  <c r="BB379" i="18"/>
  <c r="BC380" i="18"/>
  <c r="BB397" i="18"/>
  <c r="BB393" i="18"/>
  <c r="BC379" i="18"/>
  <c r="BB374" i="18"/>
  <c r="BB392" i="18"/>
  <c r="BB401" i="18"/>
  <c r="BB373" i="18"/>
  <c r="BC389" i="18"/>
  <c r="BB389" i="18"/>
  <c r="BB377" i="18"/>
  <c r="BB396" i="18"/>
  <c r="BB400" i="18"/>
  <c r="BC386" i="18"/>
  <c r="BB386" i="18"/>
  <c r="BB375" i="18"/>
  <c r="BB378" i="18"/>
  <c r="BB380" i="18"/>
  <c r="BB387" i="18"/>
  <c r="BC387" i="18"/>
  <c r="BC382" i="18"/>
  <c r="BB385" i="18"/>
  <c r="BB391" i="18"/>
  <c r="BB388" i="18"/>
  <c r="BC388" i="18"/>
  <c r="BB382" i="18"/>
  <c r="BC377" i="18"/>
  <c r="BB376" i="18"/>
  <c r="BC373" i="18"/>
  <c r="BC385" i="18"/>
  <c r="BB399" i="18"/>
  <c r="BB394" i="18"/>
  <c r="BC381" i="18"/>
  <c r="BC375" i="18"/>
  <c r="BC374" i="18"/>
  <c r="BC378" i="18"/>
  <c r="BB383" i="18"/>
  <c r="BB390" i="18"/>
  <c r="BC390" i="18"/>
  <c r="BB398" i="18"/>
  <c r="BB381" i="18"/>
  <c r="BC376" i="18"/>
  <c r="BC383" i="18"/>
  <c r="BA350" i="18" l="1"/>
  <c r="AZ350" i="18"/>
  <c r="AZ353" i="18"/>
  <c r="AZ352" i="18"/>
  <c r="BA353" i="18"/>
  <c r="BA348" i="18"/>
  <c r="AZ348" i="18"/>
  <c r="BA349" i="18"/>
  <c r="AZ349" i="18"/>
  <c r="BA351" i="18"/>
  <c r="AZ346" i="18"/>
  <c r="BA347" i="18"/>
  <c r="AZ347" i="18"/>
  <c r="BA352" i="18"/>
  <c r="E376" i="28"/>
  <c r="H376" i="28" s="1"/>
  <c r="K373" i="18" s="1"/>
  <c r="D384" i="28"/>
  <c r="D386" i="28"/>
  <c r="E371" i="28"/>
  <c r="H371" i="28" s="1"/>
  <c r="K368" i="18" s="1"/>
  <c r="AZ356" i="18" s="1"/>
  <c r="D383" i="28"/>
  <c r="E381" i="28"/>
  <c r="H381" i="28" s="1"/>
  <c r="K378" i="18" s="1"/>
  <c r="D388" i="28"/>
  <c r="E379" i="28"/>
  <c r="H379" i="28" s="1"/>
  <c r="K376" i="18" s="1"/>
  <c r="E380" i="28"/>
  <c r="H380" i="28" s="1"/>
  <c r="K377" i="18" s="1"/>
  <c r="E372" i="28"/>
  <c r="H372" i="28" s="1"/>
  <c r="K369" i="18" s="1"/>
  <c r="M38" i="28"/>
  <c r="E377" i="28"/>
  <c r="H377" i="28" s="1"/>
  <c r="K374" i="18" s="1"/>
  <c r="E378" i="28"/>
  <c r="H378" i="28" s="1"/>
  <c r="K375" i="18" s="1"/>
  <c r="E375" i="28"/>
  <c r="H375" i="28" s="1"/>
  <c r="K372" i="18" s="1"/>
  <c r="D389" i="28"/>
  <c r="D387" i="28"/>
  <c r="E382" i="28"/>
  <c r="H382" i="28" s="1"/>
  <c r="K379" i="18" s="1"/>
  <c r="D385" i="28"/>
  <c r="E374" i="28"/>
  <c r="H374" i="28" s="1"/>
  <c r="K371" i="18" s="1"/>
  <c r="E373" i="28"/>
  <c r="H373" i="28" s="1"/>
  <c r="K370" i="18" s="1"/>
  <c r="BA358" i="18" s="1"/>
  <c r="BA346" i="18"/>
  <c r="AZ345" i="18"/>
  <c r="BA345" i="18"/>
  <c r="AZ354" i="18"/>
  <c r="BA354" i="18"/>
  <c r="BA356" i="18"/>
  <c r="AZ351" i="18"/>
  <c r="BD346" i="18"/>
  <c r="BE346" i="18"/>
  <c r="BE347" i="18"/>
  <c r="BE343" i="18"/>
  <c r="BD343" i="18"/>
  <c r="BE344" i="18"/>
  <c r="BE345" i="18"/>
  <c r="BE353" i="18"/>
  <c r="BE354" i="18"/>
  <c r="BD344" i="18"/>
  <c r="E375" i="29"/>
  <c r="H375" i="29" s="1"/>
  <c r="M372" i="18" s="1"/>
  <c r="E379" i="29"/>
  <c r="H379" i="29" s="1"/>
  <c r="M376" i="18" s="1"/>
  <c r="D384" i="29"/>
  <c r="E382" i="29"/>
  <c r="H382" i="29" s="1"/>
  <c r="M379" i="18" s="1"/>
  <c r="E374" i="29"/>
  <c r="H374" i="29" s="1"/>
  <c r="M371" i="18" s="1"/>
  <c r="E378" i="29"/>
  <c r="H378" i="29" s="1"/>
  <c r="M375" i="18" s="1"/>
  <c r="D387" i="29"/>
  <c r="D385" i="29"/>
  <c r="E373" i="29"/>
  <c r="H373" i="29" s="1"/>
  <c r="M370" i="18" s="1"/>
  <c r="M38" i="29"/>
  <c r="E371" i="29"/>
  <c r="H371" i="29" s="1"/>
  <c r="M368" i="18" s="1"/>
  <c r="D386" i="29"/>
  <c r="E377" i="29"/>
  <c r="H377" i="29" s="1"/>
  <c r="M374" i="18" s="1"/>
  <c r="E376" i="29"/>
  <c r="H376" i="29" s="1"/>
  <c r="M373" i="18" s="1"/>
  <c r="D388" i="29"/>
  <c r="E381" i="29"/>
  <c r="H381" i="29" s="1"/>
  <c r="M378" i="18" s="1"/>
  <c r="D389" i="29"/>
  <c r="E380" i="29"/>
  <c r="H380" i="29" s="1"/>
  <c r="M377" i="18" s="1"/>
  <c r="E372" i="29"/>
  <c r="H372" i="29" s="1"/>
  <c r="M369" i="18" s="1"/>
  <c r="D383" i="29"/>
  <c r="BD345" i="18"/>
  <c r="BD353" i="18"/>
  <c r="BD354" i="18"/>
  <c r="BE349" i="18"/>
  <c r="BE350" i="18"/>
  <c r="BE352" i="18"/>
  <c r="BD349" i="18"/>
  <c r="BD350" i="18"/>
  <c r="BD352" i="18"/>
  <c r="BD348" i="18"/>
  <c r="BE351" i="18"/>
  <c r="BD347" i="18"/>
  <c r="BE348" i="18"/>
  <c r="BD351" i="18"/>
  <c r="BA366" i="18" l="1"/>
  <c r="BE358" i="18"/>
  <c r="BA365" i="18"/>
  <c r="BA357" i="18"/>
  <c r="BA362" i="18"/>
  <c r="AZ357" i="18"/>
  <c r="AZ362" i="18"/>
  <c r="AZ355" i="18"/>
  <c r="BA355" i="18"/>
  <c r="AZ366" i="18"/>
  <c r="BA363" i="18"/>
  <c r="AZ363" i="18"/>
  <c r="AZ359" i="18"/>
  <c r="BA361" i="18"/>
  <c r="AZ364" i="18"/>
  <c r="BA359" i="18"/>
  <c r="AZ360" i="18"/>
  <c r="AZ361" i="18"/>
  <c r="E383" i="28"/>
  <c r="H383" i="28" s="1"/>
  <c r="K380" i="18" s="1"/>
  <c r="E388" i="28"/>
  <c r="H388" i="28" s="1"/>
  <c r="K385" i="18" s="1"/>
  <c r="E385" i="28"/>
  <c r="H385" i="28" s="1"/>
  <c r="K382" i="18" s="1"/>
  <c r="BA369" i="18" s="1"/>
  <c r="E389" i="28"/>
  <c r="H389" i="28" s="1"/>
  <c r="E384" i="28"/>
  <c r="H384" i="28" s="1"/>
  <c r="K381" i="18" s="1"/>
  <c r="E387" i="28"/>
  <c r="H387" i="28" s="1"/>
  <c r="K384" i="18" s="1"/>
  <c r="E386" i="28"/>
  <c r="H386" i="28" s="1"/>
  <c r="K383" i="18" s="1"/>
  <c r="BA364" i="18"/>
  <c r="BA367" i="18"/>
  <c r="BA360" i="18"/>
  <c r="AZ358" i="18"/>
  <c r="AZ365" i="18"/>
  <c r="AZ367" i="18"/>
  <c r="BE361" i="18"/>
  <c r="BE362" i="18"/>
  <c r="BE365" i="18"/>
  <c r="BE356" i="18"/>
  <c r="BD365" i="18"/>
  <c r="BD359" i="18"/>
  <c r="BE359" i="18"/>
  <c r="BE355" i="18"/>
  <c r="BE360" i="18"/>
  <c r="BD357" i="18"/>
  <c r="BD360" i="18"/>
  <c r="BD362" i="18"/>
  <c r="BD358" i="18"/>
  <c r="BD355" i="18"/>
  <c r="BE366" i="18"/>
  <c r="E386" i="29"/>
  <c r="H386" i="29" s="1"/>
  <c r="M383" i="18" s="1"/>
  <c r="E387" i="29"/>
  <c r="H387" i="29" s="1"/>
  <c r="M384" i="18" s="1"/>
  <c r="E389" i="29"/>
  <c r="H389" i="29" s="1"/>
  <c r="E385" i="29"/>
  <c r="H385" i="29" s="1"/>
  <c r="M382" i="18" s="1"/>
  <c r="E388" i="29"/>
  <c r="H388" i="29" s="1"/>
  <c r="M385" i="18" s="1"/>
  <c r="E383" i="29"/>
  <c r="H383" i="29" s="1"/>
  <c r="M380" i="18" s="1"/>
  <c r="E384" i="29"/>
  <c r="H384" i="29" s="1"/>
  <c r="M381" i="18" s="1"/>
  <c r="BE357" i="18"/>
  <c r="BD364" i="18"/>
  <c r="BD361" i="18"/>
  <c r="BD366" i="18"/>
  <c r="BE363" i="18"/>
  <c r="BE364" i="18"/>
  <c r="BD363" i="18"/>
  <c r="BD356" i="18"/>
  <c r="AZ372" i="18" l="1"/>
  <c r="BA371" i="18"/>
  <c r="AZ371" i="18"/>
  <c r="AZ368" i="18"/>
  <c r="BA368" i="18"/>
  <c r="BA376" i="18"/>
  <c r="K394" i="18"/>
  <c r="K386" i="18"/>
  <c r="K389" i="18"/>
  <c r="K387" i="18"/>
  <c r="K400" i="18"/>
  <c r="K401" i="18"/>
  <c r="K396" i="18"/>
  <c r="K392" i="18"/>
  <c r="K397" i="18"/>
  <c r="K398" i="18"/>
  <c r="K393" i="18"/>
  <c r="K403" i="18"/>
  <c r="AZ403" i="18" s="1"/>
  <c r="K388" i="18"/>
  <c r="K402" i="18"/>
  <c r="K391" i="18"/>
  <c r="K395" i="18"/>
  <c r="K399" i="18"/>
  <c r="K390" i="18"/>
  <c r="BA380" i="18" s="1"/>
  <c r="BA373" i="18"/>
  <c r="AZ370" i="18"/>
  <c r="BA375" i="18"/>
  <c r="BA370" i="18"/>
  <c r="AZ375" i="18"/>
  <c r="AZ380" i="18"/>
  <c r="AZ369" i="18"/>
  <c r="BA372" i="18"/>
  <c r="BE370" i="18"/>
  <c r="BE372" i="18"/>
  <c r="BD372" i="18"/>
  <c r="M387" i="18"/>
  <c r="M386" i="18"/>
  <c r="M401" i="18"/>
  <c r="M392" i="18"/>
  <c r="M402" i="18"/>
  <c r="M391" i="18"/>
  <c r="M395" i="18"/>
  <c r="M396" i="18"/>
  <c r="M400" i="18"/>
  <c r="M388" i="18"/>
  <c r="M390" i="18"/>
  <c r="M398" i="18"/>
  <c r="M403" i="18"/>
  <c r="BD403" i="18" s="1"/>
  <c r="M393" i="18"/>
  <c r="M389" i="18"/>
  <c r="M399" i="18"/>
  <c r="M397" i="18"/>
  <c r="M394" i="18"/>
  <c r="BE368" i="18"/>
  <c r="BD370" i="18"/>
  <c r="BD368" i="18"/>
  <c r="BD371" i="18"/>
  <c r="BE367" i="18"/>
  <c r="BD369" i="18"/>
  <c r="BE371" i="18"/>
  <c r="BE369" i="18"/>
  <c r="BD367" i="18"/>
  <c r="BD374" i="18" l="1"/>
  <c r="AZ399" i="18"/>
  <c r="BD373" i="18"/>
  <c r="BA385" i="18"/>
  <c r="AZ385" i="18"/>
  <c r="AZ383" i="18"/>
  <c r="BD377" i="18"/>
  <c r="AZ379" i="18"/>
  <c r="AZ382" i="18"/>
  <c r="BA382" i="18"/>
  <c r="AZ377" i="18"/>
  <c r="BA377" i="18"/>
  <c r="BE382" i="18"/>
  <c r="BA378" i="18"/>
  <c r="BA379" i="18"/>
  <c r="BD382" i="18"/>
  <c r="AZ392" i="18"/>
  <c r="AZ376" i="18"/>
  <c r="AZ396" i="18"/>
  <c r="BE380" i="18"/>
  <c r="BE375" i="18"/>
  <c r="AZ390" i="18"/>
  <c r="BA390" i="18"/>
  <c r="AZ401" i="18"/>
  <c r="AZ384" i="18"/>
  <c r="AZ400" i="18"/>
  <c r="BA384" i="18"/>
  <c r="AZ395" i="18"/>
  <c r="AZ387" i="18"/>
  <c r="BA387" i="18"/>
  <c r="AZ374" i="18"/>
  <c r="AZ391" i="18"/>
  <c r="AZ389" i="18"/>
  <c r="BA389" i="18"/>
  <c r="AZ402" i="18"/>
  <c r="AZ373" i="18"/>
  <c r="BA386" i="18"/>
  <c r="AZ386" i="18"/>
  <c r="BA383" i="18"/>
  <c r="AZ388" i="18"/>
  <c r="BA388" i="18"/>
  <c r="AZ394" i="18"/>
  <c r="AZ393" i="18"/>
  <c r="AZ398" i="18"/>
  <c r="BA381" i="18"/>
  <c r="AZ378" i="18"/>
  <c r="BE385" i="18"/>
  <c r="AZ397" i="18"/>
  <c r="AZ381" i="18"/>
  <c r="BA374" i="18"/>
  <c r="BD383" i="18"/>
  <c r="BD400" i="18"/>
  <c r="BD375" i="18"/>
  <c r="BE374" i="18"/>
  <c r="BD397" i="18"/>
  <c r="BD380" i="18"/>
  <c r="BD395" i="18"/>
  <c r="BE383" i="18"/>
  <c r="BD379" i="18"/>
  <c r="BD381" i="18"/>
  <c r="BE384" i="18"/>
  <c r="BD402" i="18"/>
  <c r="BD384" i="18"/>
  <c r="BD398" i="18"/>
  <c r="BD392" i="18"/>
  <c r="BE377" i="18"/>
  <c r="BD390" i="18"/>
  <c r="BE390" i="18"/>
  <c r="BD401" i="18"/>
  <c r="BD385" i="18"/>
  <c r="BD376" i="18"/>
  <c r="BD394" i="18"/>
  <c r="BD388" i="18"/>
  <c r="BE388" i="18"/>
  <c r="BE373" i="18"/>
  <c r="BD386" i="18"/>
  <c r="BE386" i="18"/>
  <c r="BD378" i="18"/>
  <c r="BE387" i="18"/>
  <c r="BD387" i="18"/>
  <c r="BE381" i="18"/>
  <c r="BD399" i="18"/>
  <c r="BD396" i="18"/>
  <c r="BE378" i="18"/>
  <c r="BE389" i="18"/>
  <c r="BD389" i="18"/>
  <c r="BE379" i="18"/>
  <c r="BD393" i="18"/>
  <c r="BD391" i="18"/>
  <c r="BE376"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J1" authorId="0" shapeId="0" xr:uid="{BBD62B36-D5C6-4E2A-BBB4-BCE94606EB16}">
      <text>
        <r>
          <rPr>
            <b/>
            <sz val="9"/>
            <color indexed="81"/>
            <rFont val="Tahoma"/>
            <family val="2"/>
          </rPr>
          <t>Mikael Gabouchian:</t>
        </r>
        <r>
          <rPr>
            <sz val="9"/>
            <color indexed="81"/>
            <rFont val="Tahoma"/>
            <family val="2"/>
          </rPr>
          <t xml:space="preserve">
Input eff date of prior pricing quarter(s) in format YYYYMMDD, if there are multiple quarters separate them with a space</t>
        </r>
      </text>
    </comment>
    <comment ref="M1" authorId="0" shapeId="0" xr:uid="{5F41CFBE-BC14-4DED-807C-EA0C44689A79}">
      <text>
        <r>
          <rPr>
            <b/>
            <sz val="9"/>
            <color indexed="81"/>
            <rFont val="Tahoma"/>
            <family val="2"/>
          </rPr>
          <t>Mikael Gabouchian:</t>
        </r>
        <r>
          <rPr>
            <sz val="9"/>
            <color indexed="81"/>
            <rFont val="Tahoma"/>
            <family val="2"/>
          </rPr>
          <t xml:space="preserve">
Updated by macro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Krikor</author>
    <author>Brian Tran</author>
  </authors>
  <commentList>
    <comment ref="A3" authorId="0" shapeId="0" xr:uid="{00000000-0006-0000-0100-000001000000}">
      <text>
        <r>
          <rPr>
            <b/>
            <sz val="8"/>
            <color indexed="81"/>
            <rFont val="Tahoma"/>
            <family val="2"/>
          </rPr>
          <t>Krikor:</t>
        </r>
        <r>
          <rPr>
            <sz val="8"/>
            <color indexed="81"/>
            <rFont val="Tahoma"/>
            <family val="2"/>
          </rPr>
          <t xml:space="preserve">
max value that works is 12 months</t>
        </r>
      </text>
    </comment>
    <comment ref="D5" authorId="1" shapeId="0" xr:uid="{46BE76BB-2197-4412-8B77-B9DC216E3722}">
      <text>
        <r>
          <rPr>
            <b/>
            <sz val="9"/>
            <color indexed="81"/>
            <rFont val="Tahoma"/>
            <family val="2"/>
          </rPr>
          <t>Brian Tran:</t>
        </r>
        <r>
          <rPr>
            <sz val="9"/>
            <color indexed="81"/>
            <rFont val="Tahoma"/>
            <family val="2"/>
          </rPr>
          <t xml:space="preserve">
Formula driven now.
Average(pricing date, next pricing date) + 6 months</t>
        </r>
      </text>
    </comment>
    <comment ref="I5" authorId="1" shapeId="0" xr:uid="{9EDD7151-3FE0-4226-862B-F55971CF1340}">
      <text>
        <r>
          <rPr>
            <b/>
            <sz val="9"/>
            <color indexed="81"/>
            <rFont val="Tahoma"/>
            <family val="2"/>
          </rPr>
          <t>Brian Tran:</t>
        </r>
        <r>
          <rPr>
            <sz val="9"/>
            <color indexed="81"/>
            <rFont val="Tahoma"/>
            <family val="2"/>
          </rPr>
          <t xml:space="preserve">
Input date of pricing effective date</t>
        </r>
      </text>
    </comment>
    <comment ref="J5" authorId="1" shapeId="0" xr:uid="{7250EE1A-DA1D-44CA-9A51-E7B562AFB33A}">
      <text>
        <r>
          <rPr>
            <b/>
            <sz val="9"/>
            <color indexed="81"/>
            <rFont val="Tahoma"/>
            <family val="2"/>
          </rPr>
          <t>Brian Tran:</t>
        </r>
        <r>
          <rPr>
            <sz val="9"/>
            <color indexed="81"/>
            <rFont val="Tahoma"/>
            <family val="2"/>
          </rPr>
          <t xml:space="preserve">
Non rounded AAD</t>
        </r>
      </text>
    </comment>
    <comment ref="Q7" authorId="0" shapeId="0" xr:uid="{00000000-0006-0000-0100-000002000000}">
      <text>
        <r>
          <rPr>
            <b/>
            <sz val="8"/>
            <color indexed="81"/>
            <rFont val="Tahoma"/>
            <family val="2"/>
          </rPr>
          <t>Krikor:</t>
        </r>
        <r>
          <rPr>
            <sz val="8"/>
            <color indexed="81"/>
            <rFont val="Tahoma"/>
            <family val="2"/>
          </rPr>
          <t xml:space="preserve">
insert columns in front of this column so that formulas are updated automatically</t>
        </r>
      </text>
    </comment>
    <comment ref="A404" authorId="0" shapeId="0" xr:uid="{00000000-0006-0000-0100-000003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A388" authorId="0" shapeId="0" xr:uid="{00000000-0006-0000-0200-000001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Krikor</author>
    <author>Mikael Gabouchian</author>
    <author>Brian Tran</author>
  </authors>
  <commentList>
    <comment ref="J1" authorId="0" shapeId="0" xr:uid="{00000000-0006-0000-0300-000001000000}">
      <text>
        <r>
          <rPr>
            <b/>
            <sz val="8"/>
            <color indexed="81"/>
            <rFont val="Tahoma"/>
            <family val="2"/>
          </rPr>
          <t>Krikor:</t>
        </r>
        <r>
          <rPr>
            <sz val="8"/>
            <color indexed="81"/>
            <rFont val="Tahoma"/>
            <family val="2"/>
          </rPr>
          <t xml:space="preserve">
P Policy
C Calendar
A Accident</t>
        </r>
      </text>
    </comment>
    <comment ref="M1" authorId="0" shapeId="0" xr:uid="{00000000-0006-0000-0300-000002000000}">
      <text>
        <r>
          <rPr>
            <b/>
            <sz val="8"/>
            <color indexed="81"/>
            <rFont val="Tahoma"/>
            <family val="2"/>
          </rPr>
          <t>Krikor:</t>
        </r>
        <r>
          <rPr>
            <sz val="8"/>
            <color indexed="81"/>
            <rFont val="Tahoma"/>
            <family val="2"/>
          </rPr>
          <t xml:space="preserve">
used to headings</t>
        </r>
      </text>
    </comment>
    <comment ref="A2" authorId="0" shapeId="0" xr:uid="{00000000-0006-0000-03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300-000004000000}">
      <text>
        <r>
          <rPr>
            <b/>
            <sz val="8"/>
            <color indexed="81"/>
            <rFont val="Tahoma"/>
            <family val="2"/>
          </rPr>
          <t>Krikor:</t>
        </r>
        <r>
          <rPr>
            <sz val="8"/>
            <color indexed="81"/>
            <rFont val="Tahoma"/>
            <family val="2"/>
          </rPr>
          <t xml:space="preserve">
used to calc AAD</t>
        </r>
      </text>
    </comment>
    <comment ref="K4" authorId="1" shapeId="0" xr:uid="{BAF542C5-457F-4C95-A3E8-F3EC1683EB02}">
      <text>
        <r>
          <rPr>
            <b/>
            <sz val="9"/>
            <color indexed="81"/>
            <rFont val="Tahoma"/>
            <family val="2"/>
          </rPr>
          <t>Mikael Gabouchian:</t>
        </r>
        <r>
          <rPr>
            <sz val="9"/>
            <color indexed="81"/>
            <rFont val="Tahoma"/>
            <family val="2"/>
          </rPr>
          <t xml:space="preserve">
Decimal values are okay and intentional</t>
        </r>
      </text>
    </comment>
    <comment ref="M4" authorId="0" shapeId="0" xr:uid="{00000000-0006-0000-0300-000005000000}">
      <text>
        <r>
          <rPr>
            <b/>
            <sz val="8"/>
            <color indexed="81"/>
            <rFont val="Tahoma"/>
            <family val="2"/>
          </rPr>
          <t>Krikor:</t>
        </r>
        <r>
          <rPr>
            <sz val="8"/>
            <color indexed="81"/>
            <rFont val="Tahoma"/>
            <family val="2"/>
          </rPr>
          <t xml:space="preserve">
Source: NCCI 2008 Annual Statistical Bulletin Exhibit II</t>
        </r>
      </text>
    </comment>
    <comment ref="M63" authorId="2" shapeId="0" xr:uid="{00000000-0006-0000-0300-000006000000}">
      <text>
        <r>
          <rPr>
            <b/>
            <sz val="9"/>
            <color indexed="81"/>
            <rFont val="Tahoma"/>
            <family val="2"/>
          </rPr>
          <t>Brian Tran:</t>
        </r>
        <r>
          <rPr>
            <sz val="9"/>
            <color indexed="81"/>
            <rFont val="Tahoma"/>
            <family val="2"/>
          </rPr>
          <t xml:space="preserve">
Protz Decision eff 2/1/18
 - see circular C-369</t>
        </r>
      </text>
    </comment>
    <comment ref="M67" authorId="2" shapeId="0" xr:uid="{00000000-0006-0000-0300-000007000000}">
      <text>
        <r>
          <rPr>
            <b/>
            <sz val="9"/>
            <color indexed="81"/>
            <rFont val="Tahoma"/>
            <family val="2"/>
          </rPr>
          <t>Brian Tran:</t>
        </r>
        <r>
          <rPr>
            <sz val="9"/>
            <color indexed="81"/>
            <rFont val="Tahoma"/>
            <family val="2"/>
          </rPr>
          <t xml:space="preserve">
-10.02% and -5.24% cumulatively (Interim adjustment and Protz adjustment from C-372 and C-373)</t>
        </r>
      </text>
    </comment>
    <comment ref="J115" authorId="0" shapeId="0" xr:uid="{00000000-0006-0000-0300-000008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300-000009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Krikor</author>
    <author>PF</author>
    <author>Brian Tran</author>
  </authors>
  <commentList>
    <comment ref="J1" authorId="0" shapeId="0" xr:uid="{00000000-0006-0000-0400-000001000000}">
      <text>
        <r>
          <rPr>
            <b/>
            <sz val="8"/>
            <color indexed="81"/>
            <rFont val="Tahoma"/>
            <family val="2"/>
          </rPr>
          <t>Krikor:</t>
        </r>
        <r>
          <rPr>
            <sz val="8"/>
            <color indexed="81"/>
            <rFont val="Tahoma"/>
            <family val="2"/>
          </rPr>
          <t xml:space="preserve">
P Policy
C Calendar
A Accident</t>
        </r>
      </text>
    </comment>
    <comment ref="M1" authorId="0" shapeId="0" xr:uid="{00000000-0006-0000-0400-000002000000}">
      <text>
        <r>
          <rPr>
            <b/>
            <sz val="8"/>
            <color indexed="81"/>
            <rFont val="Tahoma"/>
            <family val="2"/>
          </rPr>
          <t>Krikor:</t>
        </r>
        <r>
          <rPr>
            <sz val="8"/>
            <color indexed="81"/>
            <rFont val="Tahoma"/>
            <family val="2"/>
          </rPr>
          <t xml:space="preserve">
used to headings</t>
        </r>
      </text>
    </comment>
    <comment ref="A2" authorId="0" shapeId="0" xr:uid="{00000000-0006-0000-04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400-000004000000}">
      <text>
        <r>
          <rPr>
            <b/>
            <sz val="8"/>
            <color indexed="81"/>
            <rFont val="Tahoma"/>
            <family val="2"/>
          </rPr>
          <t>Krikor:</t>
        </r>
        <r>
          <rPr>
            <sz val="8"/>
            <color indexed="81"/>
            <rFont val="Tahoma"/>
            <family val="2"/>
          </rPr>
          <t xml:space="preserve">
used to calc AAD</t>
        </r>
      </text>
    </comment>
    <comment ref="P26" authorId="1" shapeId="0" xr:uid="{8A4F4F33-2C61-43E5-BDD4-1AA7F61A94FE}">
      <text>
        <r>
          <rPr>
            <b/>
            <sz val="9"/>
            <color indexed="81"/>
            <rFont val="Tahoma"/>
            <family val="2"/>
          </rPr>
          <t>PF:</t>
        </r>
        <r>
          <rPr>
            <sz val="9"/>
            <color indexed="81"/>
            <rFont val="Tahoma"/>
            <family val="2"/>
          </rPr>
          <t xml:space="preserve">
Replaced adjusted SAWW for COVID-19 SAWW with unadjusted SAWW values </t>
        </r>
      </text>
    </comment>
    <comment ref="J39" authorId="0" shapeId="0" xr:uid="{00000000-0006-0000-04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N41" authorId="2" shapeId="0" xr:uid="{00000000-0006-0000-0400-000006000000}">
      <text>
        <r>
          <rPr>
            <b/>
            <sz val="9"/>
            <color indexed="81"/>
            <rFont val="Tahoma"/>
            <family val="2"/>
          </rPr>
          <t>Brian Tran:</t>
        </r>
        <r>
          <rPr>
            <sz val="9"/>
            <color indexed="81"/>
            <rFont val="Tahoma"/>
            <family val="2"/>
          </rPr>
          <t xml:space="preserve">
Circular shows two values for the SAWW: One value was for first 10 months or so of actual data and the other was projected. The value chosen here is from the actual data.
Updated 11/19/18:
Switched to ASB for newest year</t>
        </r>
      </text>
    </comment>
    <comment ref="A390" authorId="0" shapeId="0" xr:uid="{00000000-0006-0000-0400-000007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Krikor</author>
    <author>Brian Tran</author>
    <author>Zachary Brogadir</author>
  </authors>
  <commentList>
    <comment ref="J1" authorId="0" shapeId="0" xr:uid="{00000000-0006-0000-0500-000001000000}">
      <text>
        <r>
          <rPr>
            <b/>
            <sz val="8"/>
            <color indexed="81"/>
            <rFont val="Tahoma"/>
            <family val="2"/>
          </rPr>
          <t>Krikor:</t>
        </r>
        <r>
          <rPr>
            <sz val="8"/>
            <color indexed="81"/>
            <rFont val="Tahoma"/>
            <family val="2"/>
          </rPr>
          <t xml:space="preserve">
P Policy
C Calendar
A Accident</t>
        </r>
      </text>
    </comment>
    <comment ref="M1" authorId="0" shapeId="0" xr:uid="{00000000-0006-0000-0500-000002000000}">
      <text>
        <r>
          <rPr>
            <b/>
            <sz val="8"/>
            <color indexed="81"/>
            <rFont val="Tahoma"/>
            <family val="2"/>
          </rPr>
          <t>Krikor:</t>
        </r>
        <r>
          <rPr>
            <sz val="8"/>
            <color indexed="81"/>
            <rFont val="Tahoma"/>
            <family val="2"/>
          </rPr>
          <t xml:space="preserve">
used to headings</t>
        </r>
      </text>
    </comment>
    <comment ref="A2" authorId="0" shapeId="0" xr:uid="{00000000-0006-0000-05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500-000004000000}">
      <text>
        <r>
          <rPr>
            <b/>
            <sz val="8"/>
            <color indexed="81"/>
            <rFont val="Tahoma"/>
            <family val="2"/>
          </rPr>
          <t>Krikor:</t>
        </r>
        <r>
          <rPr>
            <sz val="8"/>
            <color indexed="81"/>
            <rFont val="Tahoma"/>
            <family val="2"/>
          </rPr>
          <t xml:space="preserve">
used to calc AAD</t>
        </r>
      </text>
    </comment>
    <comment ref="M85" authorId="1" shapeId="0" xr:uid="{00000000-0006-0000-0500-000005000000}">
      <text>
        <r>
          <rPr>
            <b/>
            <sz val="9"/>
            <color indexed="81"/>
            <rFont val="Tahoma"/>
            <family val="2"/>
          </rPr>
          <t>Brian Tran:</t>
        </r>
        <r>
          <rPr>
            <sz val="9"/>
            <color indexed="81"/>
            <rFont val="Tahoma"/>
            <family val="2"/>
          </rPr>
          <t xml:space="preserve">
In 10/1/18, KP implemented new matrix table in PROFIT sheet and also lowered TU -2.5%. The target was initially 2%, the actual impact was 0.1%. The Matrix impact was -1.9%. The TU impact was backed into -1.56%. 
This restate incremental is the BIZ selected target (what we were originally trying to achieve). Later, in the OLCR file, we'll need to add the TU adjstment back in (+1.56%) in the override. </t>
        </r>
      </text>
    </comment>
    <comment ref="M88" authorId="2" shapeId="0" xr:uid="{00000000-0006-0000-0500-000006000000}">
      <text>
        <r>
          <rPr>
            <b/>
            <sz val="9"/>
            <color indexed="81"/>
            <rFont val="Tahoma"/>
            <family val="2"/>
          </rPr>
          <t>Zachary Brogadir:</t>
        </r>
        <r>
          <rPr>
            <sz val="9"/>
            <color indexed="81"/>
            <rFont val="Tahoma"/>
            <family val="2"/>
          </rPr>
          <t xml:space="preserve">
Selected experience + calibration rate change</t>
        </r>
      </text>
    </comment>
    <comment ref="M91" authorId="1" shapeId="0" xr:uid="{00000000-0006-0000-0500-000007000000}">
      <text>
        <r>
          <rPr>
            <b/>
            <sz val="9"/>
            <color indexed="81"/>
            <rFont val="Tahoma"/>
            <family val="2"/>
          </rPr>
          <t>Brian Tran:</t>
        </r>
        <r>
          <rPr>
            <sz val="9"/>
            <color indexed="81"/>
            <rFont val="Tahoma"/>
            <family val="2"/>
          </rPr>
          <t xml:space="preserve">
C-374 Amendment II</t>
        </r>
      </text>
    </comment>
    <comment ref="J244" authorId="0" shapeId="0" xr:uid="{00000000-0006-0000-0500-000008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455" authorId="0" shapeId="0" xr:uid="{00000000-0006-0000-0500-000009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J1" authorId="0" shapeId="0" xr:uid="{00000000-0006-0000-0600-000001000000}">
      <text>
        <r>
          <rPr>
            <b/>
            <sz val="8"/>
            <color indexed="81"/>
            <rFont val="Tahoma"/>
            <family val="2"/>
          </rPr>
          <t>Krikor:</t>
        </r>
        <r>
          <rPr>
            <sz val="8"/>
            <color indexed="81"/>
            <rFont val="Tahoma"/>
            <family val="2"/>
          </rPr>
          <t xml:space="preserve">
P Policy
C Calendar
A Accident</t>
        </r>
      </text>
    </comment>
    <comment ref="M1" authorId="0" shapeId="0" xr:uid="{00000000-0006-0000-0600-000002000000}">
      <text>
        <r>
          <rPr>
            <b/>
            <sz val="8"/>
            <color indexed="81"/>
            <rFont val="Tahoma"/>
            <family val="2"/>
          </rPr>
          <t>Krikor:</t>
        </r>
        <r>
          <rPr>
            <sz val="8"/>
            <color indexed="81"/>
            <rFont val="Tahoma"/>
            <family val="2"/>
          </rPr>
          <t xml:space="preserve">
used to headings</t>
        </r>
      </text>
    </comment>
    <comment ref="A2" authorId="0" shapeId="0" xr:uid="{00000000-0006-0000-06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600-000004000000}">
      <text>
        <r>
          <rPr>
            <b/>
            <sz val="8"/>
            <color indexed="81"/>
            <rFont val="Tahoma"/>
            <family val="2"/>
          </rPr>
          <t>Krikor:</t>
        </r>
        <r>
          <rPr>
            <sz val="8"/>
            <color indexed="81"/>
            <rFont val="Tahoma"/>
            <family val="2"/>
          </rPr>
          <t xml:space="preserve">
used to calc AAD</t>
        </r>
      </text>
    </comment>
    <comment ref="J258" authorId="0" shapeId="0" xr:uid="{00000000-0006-0000-06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455" authorId="0" shapeId="0" xr:uid="{00000000-0006-0000-0600-000006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J1" authorId="0" shapeId="0" xr:uid="{00000000-0006-0000-0700-000001000000}">
      <text>
        <r>
          <rPr>
            <b/>
            <sz val="8"/>
            <color indexed="81"/>
            <rFont val="Tahoma"/>
            <family val="2"/>
          </rPr>
          <t>Krikor:</t>
        </r>
        <r>
          <rPr>
            <sz val="8"/>
            <color indexed="81"/>
            <rFont val="Tahoma"/>
            <family val="2"/>
          </rPr>
          <t xml:space="preserve">
P Policy
C Calendar
A Accident</t>
        </r>
      </text>
    </comment>
    <comment ref="N1" authorId="0" shapeId="0" xr:uid="{00000000-0006-0000-0700-000002000000}">
      <text>
        <r>
          <rPr>
            <b/>
            <sz val="8"/>
            <color indexed="81"/>
            <rFont val="Tahoma"/>
            <family val="2"/>
          </rPr>
          <t>Krikor:</t>
        </r>
        <r>
          <rPr>
            <sz val="8"/>
            <color indexed="81"/>
            <rFont val="Tahoma"/>
            <family val="2"/>
          </rPr>
          <t xml:space="preserve">
used to headings</t>
        </r>
      </text>
    </comment>
    <comment ref="A2" authorId="0" shapeId="0" xr:uid="{00000000-0006-0000-07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N2" authorId="0" shapeId="0" xr:uid="{00000000-0006-0000-0700-000004000000}">
      <text>
        <r>
          <rPr>
            <b/>
            <sz val="8"/>
            <color indexed="81"/>
            <rFont val="Tahoma"/>
            <family val="2"/>
          </rPr>
          <t>Krikor:</t>
        </r>
        <r>
          <rPr>
            <sz val="8"/>
            <color indexed="81"/>
            <rFont val="Tahoma"/>
            <family val="2"/>
          </rPr>
          <t xml:space="preserve">
used to calc AAD</t>
        </r>
      </text>
    </comment>
    <comment ref="J70" authorId="0" shapeId="0" xr:uid="{00000000-0006-0000-07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455" authorId="0" shapeId="0" xr:uid="{00000000-0006-0000-0700-000006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Krikor</author>
    <author>kderderian</author>
  </authors>
  <commentList>
    <comment ref="J1" authorId="0" shapeId="0" xr:uid="{00000000-0006-0000-0800-000001000000}">
      <text>
        <r>
          <rPr>
            <b/>
            <sz val="8"/>
            <color indexed="81"/>
            <rFont val="Tahoma"/>
            <family val="2"/>
          </rPr>
          <t>Krikor:</t>
        </r>
        <r>
          <rPr>
            <sz val="8"/>
            <color indexed="81"/>
            <rFont val="Tahoma"/>
            <family val="2"/>
          </rPr>
          <t xml:space="preserve">
P Policy
C Calendar
A Accident</t>
        </r>
      </text>
    </comment>
    <comment ref="M1" authorId="0" shapeId="0" xr:uid="{00000000-0006-0000-0800-000002000000}">
      <text>
        <r>
          <rPr>
            <b/>
            <sz val="8"/>
            <color indexed="81"/>
            <rFont val="Tahoma"/>
            <family val="2"/>
          </rPr>
          <t>Krikor:</t>
        </r>
        <r>
          <rPr>
            <sz val="8"/>
            <color indexed="81"/>
            <rFont val="Tahoma"/>
            <family val="2"/>
          </rPr>
          <t xml:space="preserve">
used to headings</t>
        </r>
      </text>
    </comment>
    <comment ref="A2" authorId="0" shapeId="0" xr:uid="{00000000-0006-0000-08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800-000004000000}">
      <text>
        <r>
          <rPr>
            <b/>
            <sz val="8"/>
            <color indexed="81"/>
            <rFont val="Tahoma"/>
            <family val="2"/>
          </rPr>
          <t>Krikor:</t>
        </r>
        <r>
          <rPr>
            <sz val="8"/>
            <color indexed="81"/>
            <rFont val="Tahoma"/>
            <family val="2"/>
          </rPr>
          <t xml:space="preserve">
used to calc AAD</t>
        </r>
      </text>
    </comment>
    <comment ref="L49" authorId="1" shapeId="0" xr:uid="{00000000-0006-0000-0800-000005000000}">
      <text>
        <r>
          <rPr>
            <b/>
            <sz val="8"/>
            <color indexed="81"/>
            <rFont val="Tahoma"/>
            <family val="2"/>
          </rPr>
          <t>kderderian:</t>
        </r>
        <r>
          <rPr>
            <sz val="8"/>
            <color indexed="81"/>
            <rFont val="Tahoma"/>
            <family val="2"/>
          </rPr>
          <t xml:space="preserve">
judgmental selection</t>
        </r>
      </text>
    </comment>
    <comment ref="J50" authorId="0" shapeId="0" xr:uid="{00000000-0006-0000-0800-000006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800-000007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Krikor</author>
    <author>Brian Tran</author>
  </authors>
  <commentList>
    <comment ref="J1" authorId="0" shapeId="0" xr:uid="{00000000-0006-0000-0900-000001000000}">
      <text>
        <r>
          <rPr>
            <b/>
            <sz val="8"/>
            <color indexed="81"/>
            <rFont val="Tahoma"/>
            <family val="2"/>
          </rPr>
          <t>Krikor:</t>
        </r>
        <r>
          <rPr>
            <sz val="8"/>
            <color indexed="81"/>
            <rFont val="Tahoma"/>
            <family val="2"/>
          </rPr>
          <t xml:space="preserve">
P Policy
C Calendar
A Accident</t>
        </r>
      </text>
    </comment>
    <comment ref="M1" authorId="0" shapeId="0" xr:uid="{00000000-0006-0000-0900-000002000000}">
      <text>
        <r>
          <rPr>
            <b/>
            <sz val="8"/>
            <color indexed="81"/>
            <rFont val="Tahoma"/>
            <family val="2"/>
          </rPr>
          <t>Krikor:</t>
        </r>
        <r>
          <rPr>
            <sz val="8"/>
            <color indexed="81"/>
            <rFont val="Tahoma"/>
            <family val="2"/>
          </rPr>
          <t xml:space="preserve">
used to headings</t>
        </r>
      </text>
    </comment>
    <comment ref="A2" authorId="0" shapeId="0" xr:uid="{00000000-0006-0000-09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900-000004000000}">
      <text>
        <r>
          <rPr>
            <b/>
            <sz val="8"/>
            <color indexed="81"/>
            <rFont val="Tahoma"/>
            <family val="2"/>
          </rPr>
          <t>Krikor:</t>
        </r>
        <r>
          <rPr>
            <sz val="8"/>
            <color indexed="81"/>
            <rFont val="Tahoma"/>
            <family val="2"/>
          </rPr>
          <t xml:space="preserve">
used to calc AAD</t>
        </r>
      </text>
    </comment>
    <comment ref="L32" authorId="1" shapeId="0" xr:uid="{00000000-0006-0000-0900-000005000000}">
      <text>
        <r>
          <rPr>
            <b/>
            <sz val="9"/>
            <color indexed="81"/>
            <rFont val="Tahoma"/>
            <family val="2"/>
          </rPr>
          <t>Brian Tran:</t>
        </r>
        <r>
          <rPr>
            <sz val="9"/>
            <color indexed="81"/>
            <rFont val="Tahoma"/>
            <family val="2"/>
          </rPr>
          <t xml:space="preserve">
Savings factor is -0.92%. PCRB estimates Med Severity Trend factor to be -0.76% as of 1/1/19. Product (1-0.92%)(1-0.76%) - 1 = -1.51%</t>
        </r>
      </text>
    </comment>
    <comment ref="N32" authorId="1" shapeId="0" xr:uid="{00000000-0006-0000-0900-000006000000}">
      <text>
        <r>
          <rPr>
            <b/>
            <sz val="9"/>
            <color indexed="81"/>
            <rFont val="Tahoma"/>
            <family val="2"/>
          </rPr>
          <t>Brian Tran:</t>
        </r>
        <r>
          <rPr>
            <sz val="9"/>
            <color indexed="81"/>
            <rFont val="Tahoma"/>
            <family val="2"/>
          </rPr>
          <t xml:space="preserve">
PCRB updates this figure every year; it doesn't add new HB1846 impacts to other years.</t>
        </r>
      </text>
    </comment>
    <comment ref="N35" authorId="1" shapeId="0" xr:uid="{00000000-0006-0000-0900-000007000000}">
      <text>
        <r>
          <rPr>
            <b/>
            <sz val="9"/>
            <color indexed="81"/>
            <rFont val="Tahoma"/>
            <family val="2"/>
          </rPr>
          <t>Brian Tran:</t>
        </r>
        <r>
          <rPr>
            <sz val="9"/>
            <color indexed="81"/>
            <rFont val="Tahoma"/>
            <family val="2"/>
          </rPr>
          <t xml:space="preserve">
PCRB did not measure the impact of the Protz decision to medical benefits. But it is expected to impact medical costs. Judgmental selection of 5%.
</t>
        </r>
        <r>
          <rPr>
            <b/>
            <sz val="9"/>
            <color indexed="81"/>
            <rFont val="Tahoma"/>
            <family val="2"/>
          </rPr>
          <t xml:space="preserve">PF:
</t>
        </r>
        <r>
          <rPr>
            <sz val="9"/>
            <color indexed="81"/>
            <rFont val="Tahoma"/>
            <family val="2"/>
          </rPr>
          <t>Protz has been nullified by HB-1840 (Protz adjustment legislation)</t>
        </r>
      </text>
    </comment>
    <comment ref="J49" authorId="0" shapeId="0" xr:uid="{00000000-0006-0000-0900-000008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900-000009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K1" authorId="0" shapeId="0" xr:uid="{00000000-0006-0000-0A00-000001000000}">
      <text>
        <r>
          <rPr>
            <b/>
            <sz val="8"/>
            <color indexed="81"/>
            <rFont val="Tahoma"/>
            <family val="2"/>
          </rPr>
          <t>Krikor:</t>
        </r>
        <r>
          <rPr>
            <sz val="8"/>
            <color indexed="81"/>
            <rFont val="Tahoma"/>
            <family val="2"/>
          </rPr>
          <t xml:space="preserve">
P Policy
C Calendar
A Accident</t>
        </r>
      </text>
    </comment>
    <comment ref="N1" authorId="0" shapeId="0" xr:uid="{00000000-0006-0000-0A00-000002000000}">
      <text>
        <r>
          <rPr>
            <b/>
            <sz val="8"/>
            <color indexed="81"/>
            <rFont val="Tahoma"/>
            <family val="2"/>
          </rPr>
          <t>Krikor:</t>
        </r>
        <r>
          <rPr>
            <sz val="8"/>
            <color indexed="81"/>
            <rFont val="Tahoma"/>
            <family val="2"/>
          </rPr>
          <t xml:space="preserve">
used to headings</t>
        </r>
      </text>
    </comment>
    <comment ref="A2" authorId="0" shapeId="0" xr:uid="{00000000-0006-0000-0A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N2" authorId="0" shapeId="0" xr:uid="{00000000-0006-0000-0A00-000004000000}">
      <text>
        <r>
          <rPr>
            <b/>
            <sz val="8"/>
            <color indexed="81"/>
            <rFont val="Tahoma"/>
            <family val="2"/>
          </rPr>
          <t>Krikor:</t>
        </r>
        <r>
          <rPr>
            <sz val="8"/>
            <color indexed="81"/>
            <rFont val="Tahoma"/>
            <family val="2"/>
          </rPr>
          <t xml:space="preserve">
used to calc AAD</t>
        </r>
      </text>
    </comment>
    <comment ref="K39" authorId="0" shapeId="0" xr:uid="{00000000-0006-0000-0A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A00-000006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J1" authorId="0" shapeId="0" xr:uid="{00000000-0006-0000-0B00-000001000000}">
      <text>
        <r>
          <rPr>
            <b/>
            <sz val="8"/>
            <color indexed="81"/>
            <rFont val="Tahoma"/>
            <family val="2"/>
          </rPr>
          <t>Krikor:</t>
        </r>
        <r>
          <rPr>
            <sz val="8"/>
            <color indexed="81"/>
            <rFont val="Tahoma"/>
            <family val="2"/>
          </rPr>
          <t xml:space="preserve">
P Policy
C Calendar
A Accident</t>
        </r>
      </text>
    </comment>
    <comment ref="M1" authorId="0" shapeId="0" xr:uid="{00000000-0006-0000-0B00-000002000000}">
      <text>
        <r>
          <rPr>
            <b/>
            <sz val="8"/>
            <color indexed="81"/>
            <rFont val="Tahoma"/>
            <family val="2"/>
          </rPr>
          <t>Krikor:</t>
        </r>
        <r>
          <rPr>
            <sz val="8"/>
            <color indexed="81"/>
            <rFont val="Tahoma"/>
            <family val="2"/>
          </rPr>
          <t xml:space="preserve">
used to headings</t>
        </r>
      </text>
    </comment>
    <comment ref="A2" authorId="0" shapeId="0" xr:uid="{00000000-0006-0000-0B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B00-000004000000}">
      <text>
        <r>
          <rPr>
            <b/>
            <sz val="8"/>
            <color indexed="81"/>
            <rFont val="Tahoma"/>
            <family val="2"/>
          </rPr>
          <t>Krikor:</t>
        </r>
        <r>
          <rPr>
            <sz val="8"/>
            <color indexed="81"/>
            <rFont val="Tahoma"/>
            <family val="2"/>
          </rPr>
          <t xml:space="preserve">
used to calc AAD</t>
        </r>
      </text>
    </comment>
    <comment ref="J45" authorId="0" shapeId="0" xr:uid="{00000000-0006-0000-0B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B00-000006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J1" authorId="0" shapeId="0" xr:uid="{00000000-0006-0000-0C00-000001000000}">
      <text>
        <r>
          <rPr>
            <b/>
            <sz val="8"/>
            <color indexed="81"/>
            <rFont val="Tahoma"/>
            <family val="2"/>
          </rPr>
          <t>Krikor:</t>
        </r>
        <r>
          <rPr>
            <sz val="8"/>
            <color indexed="81"/>
            <rFont val="Tahoma"/>
            <family val="2"/>
          </rPr>
          <t xml:space="preserve">
P Policy
C Calendar
A Accident</t>
        </r>
      </text>
    </comment>
    <comment ref="M1" authorId="0" shapeId="0" xr:uid="{00000000-0006-0000-0C00-000002000000}">
      <text>
        <r>
          <rPr>
            <b/>
            <sz val="8"/>
            <color indexed="81"/>
            <rFont val="Tahoma"/>
            <family val="2"/>
          </rPr>
          <t>Krikor:</t>
        </r>
        <r>
          <rPr>
            <sz val="8"/>
            <color indexed="81"/>
            <rFont val="Tahoma"/>
            <family val="2"/>
          </rPr>
          <t xml:space="preserve">
used to headings</t>
        </r>
      </text>
    </comment>
    <comment ref="A2" authorId="0" shapeId="0" xr:uid="{00000000-0006-0000-0C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C00-000004000000}">
      <text>
        <r>
          <rPr>
            <b/>
            <sz val="8"/>
            <color indexed="81"/>
            <rFont val="Tahoma"/>
            <family val="2"/>
          </rPr>
          <t>Krikor:</t>
        </r>
        <r>
          <rPr>
            <sz val="8"/>
            <color indexed="81"/>
            <rFont val="Tahoma"/>
            <family val="2"/>
          </rPr>
          <t xml:space="preserve">
used to calc AAD</t>
        </r>
      </text>
    </comment>
    <comment ref="J39" authorId="0" shapeId="0" xr:uid="{00000000-0006-0000-0C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C00-000006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J1" authorId="0" shapeId="0" xr:uid="{00000000-0006-0000-0D00-000001000000}">
      <text>
        <r>
          <rPr>
            <b/>
            <sz val="8"/>
            <color indexed="81"/>
            <rFont val="Tahoma"/>
            <family val="2"/>
          </rPr>
          <t>Krikor:</t>
        </r>
        <r>
          <rPr>
            <sz val="8"/>
            <color indexed="81"/>
            <rFont val="Tahoma"/>
            <family val="2"/>
          </rPr>
          <t xml:space="preserve">
P Policy
C Calendar
A Accident</t>
        </r>
      </text>
    </comment>
    <comment ref="M1" authorId="0" shapeId="0" xr:uid="{00000000-0006-0000-0D00-000002000000}">
      <text>
        <r>
          <rPr>
            <b/>
            <sz val="8"/>
            <color indexed="81"/>
            <rFont val="Tahoma"/>
            <family val="2"/>
          </rPr>
          <t>Krikor:</t>
        </r>
        <r>
          <rPr>
            <sz val="8"/>
            <color indexed="81"/>
            <rFont val="Tahoma"/>
            <family val="2"/>
          </rPr>
          <t xml:space="preserve">
used to headings</t>
        </r>
      </text>
    </comment>
    <comment ref="A2" authorId="0" shapeId="0" xr:uid="{00000000-0006-0000-0D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D00-000004000000}">
      <text>
        <r>
          <rPr>
            <b/>
            <sz val="8"/>
            <color indexed="81"/>
            <rFont val="Tahoma"/>
            <family val="2"/>
          </rPr>
          <t>Krikor:</t>
        </r>
        <r>
          <rPr>
            <sz val="8"/>
            <color indexed="81"/>
            <rFont val="Tahoma"/>
            <family val="2"/>
          </rPr>
          <t xml:space="preserve">
used to calc AAD</t>
        </r>
      </text>
    </comment>
    <comment ref="J39" authorId="0" shapeId="0" xr:uid="{00000000-0006-0000-0D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D00-000006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J1" authorId="0" shapeId="0" xr:uid="{00000000-0006-0000-0E00-000001000000}">
      <text>
        <r>
          <rPr>
            <b/>
            <sz val="8"/>
            <color indexed="81"/>
            <rFont val="Tahoma"/>
            <family val="2"/>
          </rPr>
          <t>Krikor:</t>
        </r>
        <r>
          <rPr>
            <sz val="8"/>
            <color indexed="81"/>
            <rFont val="Tahoma"/>
            <family val="2"/>
          </rPr>
          <t xml:space="preserve">
P Policy
C Calendar
A Accident</t>
        </r>
      </text>
    </comment>
    <comment ref="M1" authorId="0" shapeId="0" xr:uid="{00000000-0006-0000-0E00-000002000000}">
      <text>
        <r>
          <rPr>
            <b/>
            <sz val="8"/>
            <color indexed="81"/>
            <rFont val="Tahoma"/>
            <family val="2"/>
          </rPr>
          <t>Krikor:</t>
        </r>
        <r>
          <rPr>
            <sz val="8"/>
            <color indexed="81"/>
            <rFont val="Tahoma"/>
            <family val="2"/>
          </rPr>
          <t xml:space="preserve">
used to headings</t>
        </r>
      </text>
    </comment>
    <comment ref="A2" authorId="0" shapeId="0" xr:uid="{00000000-0006-0000-0E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E00-000004000000}">
      <text>
        <r>
          <rPr>
            <b/>
            <sz val="8"/>
            <color indexed="81"/>
            <rFont val="Tahoma"/>
            <family val="2"/>
          </rPr>
          <t>Krikor:</t>
        </r>
        <r>
          <rPr>
            <sz val="8"/>
            <color indexed="81"/>
            <rFont val="Tahoma"/>
            <family val="2"/>
          </rPr>
          <t xml:space="preserve">
used to calc AAD</t>
        </r>
      </text>
    </comment>
    <comment ref="J39" authorId="0" shapeId="0" xr:uid="{00000000-0006-0000-0E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E00-000006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Krikor</author>
  </authors>
  <commentList>
    <comment ref="J1" authorId="0" shapeId="0" xr:uid="{00000000-0006-0000-0F00-000001000000}">
      <text>
        <r>
          <rPr>
            <b/>
            <sz val="8"/>
            <color indexed="81"/>
            <rFont val="Tahoma"/>
            <family val="2"/>
          </rPr>
          <t>Krikor:</t>
        </r>
        <r>
          <rPr>
            <sz val="8"/>
            <color indexed="81"/>
            <rFont val="Tahoma"/>
            <family val="2"/>
          </rPr>
          <t xml:space="preserve">
P Policy
C Calendar
A Accident</t>
        </r>
      </text>
    </comment>
    <comment ref="M1" authorId="0" shapeId="0" xr:uid="{00000000-0006-0000-0F00-000002000000}">
      <text>
        <r>
          <rPr>
            <b/>
            <sz val="8"/>
            <color indexed="81"/>
            <rFont val="Tahoma"/>
            <family val="2"/>
          </rPr>
          <t>Krikor:</t>
        </r>
        <r>
          <rPr>
            <sz val="8"/>
            <color indexed="81"/>
            <rFont val="Tahoma"/>
            <family val="2"/>
          </rPr>
          <t xml:space="preserve">
used to headings</t>
        </r>
      </text>
    </comment>
    <comment ref="A2" authorId="0" shapeId="0" xr:uid="{00000000-0006-0000-0F00-000003000000}">
      <text>
        <r>
          <rPr>
            <b/>
            <sz val="8"/>
            <color indexed="81"/>
            <rFont val="Tahoma"/>
            <family val="2"/>
          </rPr>
          <t>Krikor:</t>
        </r>
        <r>
          <rPr>
            <sz val="8"/>
            <color indexed="81"/>
            <rFont val="Tahoma"/>
            <family val="2"/>
          </rPr>
          <t xml:space="preserve">
D = discrete
C = continuous
eg, rate change is discrete (rates take effect in a stepwise fashion on a specific date), whereas wage change is continuous (wage inflation is ongoing)</t>
        </r>
      </text>
    </comment>
    <comment ref="M2" authorId="0" shapeId="0" xr:uid="{00000000-0006-0000-0F00-000004000000}">
      <text>
        <r>
          <rPr>
            <b/>
            <sz val="8"/>
            <color indexed="81"/>
            <rFont val="Tahoma"/>
            <family val="2"/>
          </rPr>
          <t>Krikor:</t>
        </r>
        <r>
          <rPr>
            <sz val="8"/>
            <color indexed="81"/>
            <rFont val="Tahoma"/>
            <family val="2"/>
          </rPr>
          <t xml:space="preserve">
used to calc AAD</t>
        </r>
      </text>
    </comment>
    <comment ref="J39" authorId="0" shapeId="0" xr:uid="{00000000-0006-0000-0F00-000005000000}">
      <text>
        <r>
          <rPr>
            <b/>
            <sz val="8"/>
            <color indexed="81"/>
            <rFont val="Tahoma"/>
            <family val="2"/>
          </rPr>
          <t>Krikor:</t>
        </r>
        <r>
          <rPr>
            <sz val="8"/>
            <color indexed="81"/>
            <rFont val="Tahoma"/>
            <family val="2"/>
          </rPr>
          <t xml:space="preserve">
to extend this section, insert cells above this row of yellow cells, so that the ranges in the formulas in this worksheet are automatically extended.  If done correctly, the yellow bar will remain at the bottom of this section.</t>
        </r>
      </text>
    </comment>
    <comment ref="A390" authorId="0" shapeId="0" xr:uid="{00000000-0006-0000-0F00-000006000000}">
      <text>
        <r>
          <rPr>
            <b/>
            <sz val="8"/>
            <color indexed="81"/>
            <rFont val="Tahoma"/>
            <family val="2"/>
          </rPr>
          <t>Krikor:</t>
        </r>
        <r>
          <rPr>
            <sz val="8"/>
            <color indexed="81"/>
            <rFont val="Tahoma"/>
            <family val="2"/>
          </rPr>
          <t xml:space="preserve">
to extend this section, insert rows above this row of yellow cells, so that the ranges in the formulas in this worksheet are automatically extended.  If done correctly, the yellow bar will remain at the bottom of this section.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36" authorId="0" shapeId="0" xr:uid="{CF4E0046-58D9-4212-A02D-C216A3CD54C6}">
      <text>
        <r>
          <rPr>
            <b/>
            <sz val="9"/>
            <color indexed="81"/>
            <rFont val="Tahoma"/>
            <family val="2"/>
          </rPr>
          <t>Brian Tran:</t>
        </r>
        <r>
          <rPr>
            <sz val="9"/>
            <color indexed="81"/>
            <rFont val="Tahoma"/>
            <family val="2"/>
          </rPr>
          <t xml:space="preserve">
Insert above this line</t>
        </r>
      </text>
    </comment>
    <comment ref="B46" authorId="0" shapeId="0" xr:uid="{E1DBA4DD-83B6-4E7E-981C-BB46893A1E29}">
      <text>
        <r>
          <rPr>
            <b/>
            <sz val="9"/>
            <color indexed="81"/>
            <rFont val="Tahoma"/>
            <family val="2"/>
          </rPr>
          <t>Brian Tran:</t>
        </r>
        <r>
          <rPr>
            <sz val="9"/>
            <color indexed="81"/>
            <rFont val="Tahoma"/>
            <family val="2"/>
          </rPr>
          <t xml:space="preserve">
Loss ratio = Ult Loss (adjusted Loss) / Expected Loss
Sev ratio = Loss Ratio / Normalized Freq Level (unadjusted freq)</t>
        </r>
      </text>
    </comment>
    <comment ref="T52" authorId="0" shapeId="0" xr:uid="{00000000-0006-0000-1000-000001000000}">
      <text>
        <r>
          <rPr>
            <b/>
            <sz val="9"/>
            <color indexed="81"/>
            <rFont val="Tahoma"/>
            <family val="2"/>
          </rPr>
          <t>Brian Tran:</t>
        </r>
        <r>
          <rPr>
            <sz val="9"/>
            <color indexed="81"/>
            <rFont val="Tahoma"/>
            <family val="2"/>
          </rPr>
          <t xml:space="preserve">
These Exclude Med Only</t>
        </r>
      </text>
    </comment>
    <comment ref="I63" authorId="0" shapeId="0" xr:uid="{21E6B174-3761-4606-B95A-713EA7A76256}">
      <text>
        <r>
          <rPr>
            <b/>
            <sz val="9"/>
            <color indexed="81"/>
            <rFont val="Tahoma"/>
            <family val="2"/>
          </rPr>
          <t>Brian Tran:</t>
        </r>
        <r>
          <rPr>
            <sz val="9"/>
            <color indexed="81"/>
            <rFont val="Tahoma"/>
            <family val="2"/>
          </rPr>
          <t xml:space="preserve">
Excluded 2019 due to COVID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<sst xmlns="http://schemas.openxmlformats.org/spreadsheetml/2006/main" count="861" uniqueCount="441">
  <si>
    <t>Premium</t>
  </si>
  <si>
    <t>Rate Level</t>
  </si>
  <si>
    <t>PM</t>
  </si>
  <si>
    <t>AAD</t>
  </si>
  <si>
    <t>Policy Period</t>
  </si>
  <si>
    <t>Policy Term</t>
  </si>
  <si>
    <t>Number of Areas</t>
  </si>
  <si>
    <t>Total Area</t>
  </si>
  <si>
    <t>Length of Policy Period in Months</t>
  </si>
  <si>
    <t>Written Premium</t>
  </si>
  <si>
    <t>Wage Level</t>
  </si>
  <si>
    <t>Calendar Accident Period</t>
  </si>
  <si>
    <t>Policy Period Information</t>
  </si>
  <si>
    <t>Calendar / Accident Year Period Information</t>
  </si>
  <si>
    <t>Length of Calendar / Accident Period in Months</t>
  </si>
  <si>
    <t>Interpolation Section</t>
  </si>
  <si>
    <t>Source:</t>
  </si>
  <si>
    <t>Type of Period</t>
  </si>
  <si>
    <t>Length of Period in Months</t>
  </si>
  <si>
    <t>Policy Term in Months</t>
  </si>
  <si>
    <t>Target On-Level AAD</t>
  </si>
  <si>
    <t>A</t>
  </si>
  <si>
    <t>Interpolated Level</t>
  </si>
  <si>
    <t>Indemnity Benefit Level</t>
  </si>
  <si>
    <t>Medical Benefit Level</t>
  </si>
  <si>
    <t>Distribution Section</t>
  </si>
  <si>
    <t>Policy Period Offset</t>
  </si>
  <si>
    <t>i</t>
  </si>
  <si>
    <t>j   -&gt;</t>
  </si>
  <si>
    <t>Distribution Period Row Offset</t>
  </si>
  <si>
    <t>Distribution Period Col Offset</t>
  </si>
  <si>
    <t>C</t>
  </si>
  <si>
    <t xml:space="preserve">Benefit Change </t>
  </si>
  <si>
    <t>Version</t>
  </si>
  <si>
    <t>Date</t>
  </si>
  <si>
    <t>By</t>
  </si>
  <si>
    <t>Comments</t>
  </si>
  <si>
    <t>Brian</t>
  </si>
  <si>
    <t>D</t>
  </si>
  <si>
    <t>Type of Curve</t>
  </si>
  <si>
    <t>Annual Change</t>
  </si>
  <si>
    <t>Level</t>
  </si>
  <si>
    <t>Average Weekly Wage</t>
  </si>
  <si>
    <t>ADJUSTED PP LEVEL</t>
  </si>
  <si>
    <t>INDEMNITY SEVERITY TRENDS</t>
  </si>
  <si>
    <t>MEDICAL SEVERITY TRENDS (excl medical-only)</t>
  </si>
  <si>
    <t>Benefit Adjusted</t>
  </si>
  <si>
    <t>Prior to Benefit Adj</t>
  </si>
  <si>
    <t>Estimated</t>
  </si>
  <si>
    <t>Frequency</t>
  </si>
  <si>
    <t>Ultimate</t>
  </si>
  <si>
    <t>Annual</t>
  </si>
  <si>
    <t>Residual</t>
  </si>
  <si>
    <t>Adjustment</t>
  </si>
  <si>
    <t>Severity</t>
  </si>
  <si>
    <t>Change</t>
  </si>
  <si>
    <t>PP Level</t>
  </si>
  <si>
    <t>Factor</t>
  </si>
  <si>
    <t>Selected Future Freq Trend</t>
  </si>
  <si>
    <t>Average</t>
  </si>
  <si>
    <t>Paid</t>
  </si>
  <si>
    <t>Development</t>
  </si>
  <si>
    <t>Incurred</t>
  </si>
  <si>
    <t>Wage</t>
  </si>
  <si>
    <t>Indem BL</t>
  </si>
  <si>
    <t>Medical BL</t>
  </si>
  <si>
    <t>Benefit &amp; Wage Adjusted</t>
  </si>
  <si>
    <t>PP</t>
  </si>
  <si>
    <t>INDEMNITY FREQUENCY</t>
  </si>
  <si>
    <t>Selected Future Indemnity Residual Severity Trend</t>
  </si>
  <si>
    <t>Selected Future Medical on Indem Residual Severity Trend</t>
  </si>
  <si>
    <t>Future Residual Severity Trend</t>
  </si>
  <si>
    <t>Benefit Change</t>
  </si>
  <si>
    <t>Wage Change</t>
  </si>
  <si>
    <t>Indemity Severity</t>
  </si>
  <si>
    <t>Medical Severity</t>
  </si>
  <si>
    <t>Percent Indemnity</t>
  </si>
  <si>
    <t>Interpolated % Indem</t>
  </si>
  <si>
    <t>Combined Benefit &amp; SAWW Level</t>
  </si>
  <si>
    <t>SAWW Level</t>
  </si>
  <si>
    <t>Freq Residual Trend</t>
  </si>
  <si>
    <t>Severity Residual Trend</t>
  </si>
  <si>
    <t>MonI Severity Residual Trend</t>
  </si>
  <si>
    <t>IonI Severity Residual Trend</t>
  </si>
  <si>
    <t>PP Residual Trend</t>
  </si>
  <si>
    <t>On-Level</t>
  </si>
  <si>
    <t>AY</t>
  </si>
  <si>
    <t>Prior to Adjustments</t>
  </si>
  <si>
    <t>P</t>
  </si>
  <si>
    <t>201201a</t>
  </si>
  <si>
    <t>201206a</t>
  </si>
  <si>
    <t>Peter</t>
  </si>
  <si>
    <t>(1) ►Updated all sheets with PA data in ASB 2011 and Porposal C-361 Eff 4/1/2012 Loss Cost Filing</t>
  </si>
  <si>
    <t>201209a</t>
  </si>
  <si>
    <t>Krikor</t>
  </si>
  <si>
    <t>PY SAWW</t>
  </si>
  <si>
    <t>PY</t>
  </si>
  <si>
    <t>AY Conversion</t>
  </si>
  <si>
    <t>Estimated Ultimate Severity Ratio</t>
  </si>
  <si>
    <t>Ratio</t>
  </si>
  <si>
    <t>COMBINED SEVERITY RATIO (excl medical-only)</t>
  </si>
  <si>
    <t>1st Report</t>
  </si>
  <si>
    <t>2nd Report</t>
  </si>
  <si>
    <t>3rd Report</t>
  </si>
  <si>
    <t>4th Report</t>
  </si>
  <si>
    <t>5th Report</t>
  </si>
  <si>
    <t>IonI</t>
  </si>
  <si>
    <t>MonI</t>
  </si>
  <si>
    <t>Resid Trend</t>
  </si>
  <si>
    <t>Sel Trend</t>
  </si>
  <si>
    <t>for BL and</t>
  </si>
  <si>
    <t>201308a</t>
  </si>
  <si>
    <t>Lei</t>
  </si>
  <si>
    <t>201312a</t>
  </si>
  <si>
    <t>Total</t>
  </si>
  <si>
    <t>(1) ►Updated rate change, new trend data and selections using PCRB 4/1/14 LC Filing C-363
(2) ►Updated WP from WCROLL &amp; Projections
(3) ►Fixed AAD in Severity sheet</t>
  </si>
  <si>
    <t>201410a</t>
  </si>
  <si>
    <t>Roger</t>
  </si>
  <si>
    <t>(1) ►Updated WP from WCROLL(P:\EXCEL\ACTUARIA\REPORTS\WCROLL\2014\WCROLL_2014_09.pdf) &amp; Projections (\\Actuaria\Reports\WCU Prem Proj\WC LOB Projections - 2014-04.xlsm)
(2) ► Updated Severity sheet</t>
  </si>
  <si>
    <t>201410a Cont.</t>
  </si>
  <si>
    <t>Jay</t>
  </si>
  <si>
    <t>Unweighted Method</t>
  </si>
  <si>
    <t>Premium Weighted Method</t>
  </si>
  <si>
    <t xml:space="preserve">(3) ►Added NA's for error trapping
(4) ►Added Unweighted (Parallelogram) Calculation to On Level Factors sheet
</t>
  </si>
  <si>
    <t>David</t>
  </si>
  <si>
    <t>(5) ►Extended policy period ranges on all sheets to accommodate future premium projections for Heather's claim forecasting report</t>
  </si>
  <si>
    <t>201412a</t>
  </si>
  <si>
    <t>(1) ►Updated rate change, BL change, new trend data and selections using PCRB 4/1/15 LC Filing C-365
(2) ►Updated WP from WCROLL &amp; Projections</t>
  </si>
  <si>
    <t>201503a</t>
  </si>
  <si>
    <t>(1) ►Updated rate change (LCM change from 1.7 to 1.6 on 1/1/2015)
(2) ►Updated WP from WCROLL &amp; Projections</t>
  </si>
  <si>
    <t>201506a</t>
  </si>
  <si>
    <t>(1) ►Updated WP from WCROLL &amp; Projections</t>
  </si>
  <si>
    <t>Weights</t>
  </si>
  <si>
    <t>Qtrly Change</t>
  </si>
  <si>
    <t>Prelim Level</t>
  </si>
  <si>
    <t>Selected</t>
  </si>
  <si>
    <t>201506b</t>
  </si>
  <si>
    <t>201510a</t>
  </si>
  <si>
    <t>(1) ►Updated new trend data and selections using PCRB 4/1/12 LC Filing  
(2) ►Updated SAWW   
(3) ►Added Severity sheet since PCRB works with severity ratios, not actual severities</t>
  </si>
  <si>
    <t xml:space="preserve">(1) ►Updated new trend data and selections using PCRB 4/1/13 LC Filing  
(2) ►Updated Rate,SAWW, Indem BL, Med BL and Severity sheet using 2013 Annual Bulletin </t>
  </si>
  <si>
    <t>(1) ► Updated WP from WCROLL, benefit level changes and industry severity numbers</t>
  </si>
  <si>
    <t>Indemnity</t>
  </si>
  <si>
    <t>201510a Cont.</t>
  </si>
  <si>
    <t>(1) ► Added in a statewide (industry) specific rate index
(2) ► Added in an internal rate change index based on the rate change report
(3) ► Able to make a selection between these</t>
  </si>
  <si>
    <t>(3) ► Smoothed rate level indications &amp; extended range</t>
  </si>
  <si>
    <t>201601a</t>
  </si>
  <si>
    <t>(1) ► Updated rate changes, SAWW, benefit level changes, trend data and selections using PCRB 4/1/16 LC Filing C-366
(2) ► Updated WP from WCROLL &amp; Projections</t>
  </si>
  <si>
    <t>201605a</t>
  </si>
  <si>
    <t>(1) ► Updated WP using WCROLL and WCU Projections
(2) ► Updated rate changes using the internal rate change report</t>
  </si>
  <si>
    <t>Month</t>
  </si>
  <si>
    <t>Year</t>
  </si>
  <si>
    <t>Submitted</t>
  </si>
  <si>
    <t>Quoted</t>
  </si>
  <si>
    <t>Issued</t>
  </si>
  <si>
    <t>201605a Cont.</t>
  </si>
  <si>
    <t>(1) ► Updated rate change selection by smoothing over the most recent quarter.</t>
  </si>
  <si>
    <t>201609b</t>
  </si>
  <si>
    <t>Brian/Peter</t>
  </si>
  <si>
    <t>(1) ► Updated WP, SAWW, Indem BL, Med BL using ASB 2016
(2) ► Updated rate changes using the internal rate change report
(3) ► Dragged down formulas to 2017 for Trend tabs and created 2017 row in Trend data tab
(4) ► Revised trended severity calculation</t>
  </si>
  <si>
    <t>Indicated Trend</t>
  </si>
  <si>
    <t>201612a</t>
  </si>
  <si>
    <t>HB1846</t>
  </si>
  <si>
    <t>(1) ► Updated WP using WCROLL and WC LOB Proj
(2) ► Updated Rate using C-368 and Ave Rating Parameters 12-31-16 PA. Smoothed rate level indications
(3) ► Updated SAWW using C-368
(4) ► Updated Med BL using C-368 Exh 34
(5) ► Updated Trend data using C-368</t>
  </si>
  <si>
    <t>201612a cont</t>
  </si>
  <si>
    <t>PP Trend</t>
  </si>
  <si>
    <t>(6) ► Changed smoothing in Rate sheet
(7) ► Increased future SAWW from 2% to 2.5%
(8) ► Changed trend selections: freq from -1.0% to -1.5%, indem sev from 1.0% to 1.5%</t>
  </si>
  <si>
    <t>201703a</t>
  </si>
  <si>
    <t>(1) ► Updated AAD
(2) ► Updated Rate using 2/28/17, smoothed formulas to include new quarterly rate changes.
(3) ► Updated WP using WCRoll from ECM</t>
  </si>
  <si>
    <t>Yoyo</t>
  </si>
  <si>
    <t>201703a cont</t>
  </si>
  <si>
    <t>(4)► Error Checking Rate Weights in [On Level Factors] D4</t>
  </si>
  <si>
    <t>201705a</t>
  </si>
  <si>
    <t>201708a</t>
  </si>
  <si>
    <t>(1) ►Used AZ v1201a as template 
(2) ► Populated all sheets with SC data using 2011 Annual Stat Bulletin, current circulars, and PCRB Freq-Sev Report as of 12/31/09</t>
  </si>
  <si>
    <t>(2) ► Updated SAWW using PCRB Annual Stat Bulletin 2015</t>
  </si>
  <si>
    <t>PCRB Statewide Rate Change</t>
  </si>
  <si>
    <t>PCRB Annual Rate Change</t>
  </si>
  <si>
    <t>PCRB Statewide</t>
  </si>
  <si>
    <t>Source: PCRB Countrywide Frequency and Severity Analysis: 12/31/09 data (released 2/15/2011), and older versions for older years [J:\OFFICE\EXCEL\ACTUARIA\Bureaus\PCRB\AY Freq Severity Studies]  Latest Analysis maybe found under PCRB/Industry Info/Actuarial Info page</t>
  </si>
  <si>
    <t>PCRB Circular C-369</t>
  </si>
  <si>
    <t>Protz</t>
  </si>
  <si>
    <t>(1) ► Updated Rate using 4/30/17, smoothed formulas
(2) ► Updated WP using WCRoll from ECM</t>
  </si>
  <si>
    <t>Average IonI</t>
  </si>
  <si>
    <t>Average MonI</t>
  </si>
  <si>
    <t>Adjusted IonI</t>
  </si>
  <si>
    <t>Adjusted MonI</t>
  </si>
  <si>
    <t>Previous Selection</t>
  </si>
  <si>
    <t>(1) ► Changed NCCI to PCRB labels in Rate
(2) ► Updated Rate, Indem BL, and Med BL due to Protz v. WCAB decision (PCRB C-369)
(3) ► Updated Rate using Ave Rating Parameters 07-31-17 PA
(4) ► Updated WP using WCRoll as of 7-31-17
(5) ► Updated MonI and IonI severities in Severity tab using NCCI ASB 2017
(6) ► Updated WP with Prem Proj 2017 04 v2
(7) ► Updated Indem BL and Med BL with ASB 2017</t>
  </si>
  <si>
    <t>201708b</t>
  </si>
  <si>
    <t>(1) ► Inserted AYs 2018 and 2019 in Trend sheet
(2) ► Fixed AY reference in columns K and N of Severity sheet</t>
  </si>
  <si>
    <t>201712a</t>
  </si>
  <si>
    <t>PCRB Filing C-369 Eff 6/20/17 (Settlement date)</t>
  </si>
  <si>
    <t>Prior Annual Statistical Bulletin Exhibit 3</t>
  </si>
  <si>
    <t>per $1M SP</t>
  </si>
  <si>
    <t>(1) ► Updated Rate using C-370 and Ave Rating Parameters 11-30-17 PA and resmoothed, fixed Protz rate change date from 7/1/17 to 2/1/18
(2) ► Updated SAWW, changed selection 2.5% to 3%
(3) ► Updated Freq, Indem Sev ratio, and Med Sev ratio in Trend data tab. Hardcoded changes between 2003 and 2004 to smooth cutoff of data
(4) ► Updated fit formulas in Trend Data tab
(5) ► Updated WP using WCRoll as of 11/30/17
(6) ► Updated Med BL using C-370, fixed effective date sorting, fixed HB1846 impact to one effdate instead of multiple effdates.
(7) ► Switched Frequency base from expected losses to standard premium.
(8) ► Changed selections; Freq -1.5% to 0%, Indem Sev from 1.5% to 2%, Med Sev from 4% to 5%</t>
  </si>
  <si>
    <t>Brian/Krikor</t>
  </si>
  <si>
    <t>201801a</t>
  </si>
  <si>
    <t>(1) ► Revised formulas in Severity tab to be lookup-based
(2) ► Updated Rate using Ave Rating Parameters 12-31-17 PA
(3) ► Updated WP using WCROLL 12/31/17</t>
  </si>
  <si>
    <t>Priced CR</t>
  </si>
  <si>
    <t>Restated Priced CR</t>
  </si>
  <si>
    <t>CR Level</t>
  </si>
  <si>
    <t>Priced ER</t>
  </si>
  <si>
    <t>ER Level</t>
  </si>
  <si>
    <t>Priced DR</t>
  </si>
  <si>
    <t>Priced DR Factor</t>
  </si>
  <si>
    <t>DR Level</t>
  </si>
  <si>
    <t>Priced Combined Ratio</t>
  </si>
  <si>
    <t>Priced Expense Ratio</t>
  </si>
  <si>
    <t>Priced Dividend Ratio</t>
  </si>
  <si>
    <t>Initial Value -&gt;</t>
  </si>
  <si>
    <t>Accident Period</t>
  </si>
  <si>
    <t>Prem Wtd Earned Priced CR</t>
  </si>
  <si>
    <t>Prem Wtd Earned Priced ER</t>
  </si>
  <si>
    <t>Prem Wtd Earned Priced DR</t>
  </si>
  <si>
    <t>Prem Wtd Earned Priced LR</t>
  </si>
  <si>
    <t>Restate Incremental</t>
  </si>
  <si>
    <t>Restate Cumulative</t>
  </si>
  <si>
    <t>201801b</t>
  </si>
  <si>
    <t>201802a</t>
  </si>
  <si>
    <t>(1) ► Added CR ER DR OLF</t>
  </si>
  <si>
    <t>(1) ► Update Rate using Rate Chg Report 1-31-17 PA</t>
  </si>
  <si>
    <t>201802b</t>
  </si>
  <si>
    <t>(1) ► Update CR indice</t>
  </si>
  <si>
    <t>Total EAP for State (issued)</t>
  </si>
  <si>
    <t>201803a</t>
  </si>
  <si>
    <t>\\newfs5\office\EXCEL\ACTUARIA\On Level Factors\development\2018 Indice Update\OLF Indices.xlsx</t>
  </si>
  <si>
    <t>(1) ► Updated CR/ER/DR indices for 4/1/18 and 2018Q1
(2) ► Updated WP with Prem Proj 2017 10 and WCRoll 02-28-2018
(3) ► Updated Rate using Ave Rating Parameters 02-28-18 PA and resmoothed
(4) ► Revised restated incremental CR for 4/1/18 from -1% to 4%. This change only affects OLCR file, but documented here.</t>
  </si>
  <si>
    <t>201805a</t>
  </si>
  <si>
    <t>(1) ► Updated WP with WCRoll 04-30-2018
(2) ► Updated Rate using Ave Rating Parameters 04-30-18 PA and resmoothed</t>
  </si>
  <si>
    <t>201806a</t>
  </si>
  <si>
    <t>(1) ► Updated WP with WCRoll 05-31-2018
(2) ► Updated Rate using Ave Rating Parameters 05-31-18 PA
(3) ► Updated CR, ER, DR tabs</t>
  </si>
  <si>
    <t>201806b</t>
  </si>
  <si>
    <t xml:space="preserve">(1) ► Revised headings in Rate tab to reflect IQ Rate Changes and XMOD removal
(2) ► Updated Rate with Ave Rating Parameters 05-31-2018 (for IQ and nonIQ) and relinked formulas
</t>
  </si>
  <si>
    <t>From new rate change report (Combined Business)</t>
  </si>
  <si>
    <t>From new rate change report (non-IQ Business)</t>
  </si>
  <si>
    <t>From new rate change report (IQ Business)</t>
  </si>
  <si>
    <t>XMOD Change Included</t>
  </si>
  <si>
    <t>XMOD Removed</t>
  </si>
  <si>
    <t>201809a</t>
  </si>
  <si>
    <t>(1) ► Updated WP with WCRoll 08-31-2018 and Prem Proj 2018-04
(2) ► Updated Rate with Ave Rating Parameters 08-31-18 PA and resmoothed
(3) ► Updated SAWW with ASB 2018
(4) ► Updated CR, ER, and DR using OLF Indices
(5) ► Updated Indem BL using ASB 2018
(6) ► Updated Severity using ASB 2018</t>
  </si>
  <si>
    <t>Cont</t>
  </si>
  <si>
    <t>Zach</t>
  </si>
  <si>
    <t xml:space="preserve">(7) ► Updated Selected Severity
</t>
  </si>
  <si>
    <t>201811a</t>
  </si>
  <si>
    <t>Pricing Parameters workbooks - BIZ selected targets</t>
  </si>
  <si>
    <t>PCRB Filing C-372 Exhibit 34</t>
  </si>
  <si>
    <t>(1) ► Updated WP using WCRoll 10-31-2018
(2) ► Updated Rates using Ave Rating Parameters 10-31-2018, C-371, and resmoothed
(3) ► Updated SAWW using C-372 and ASB 2019
(4) ► Updated CR, ER, and DR using OLF Indices and Pricing Param (10-1-18)
(5) ► Updated Med BL using C-372
(6) ► Added extra row to Trend Data tab; updated links in associated Trend tabs
(7) ► Updated Trend Data using exhibits 5, 6, 8 in C-372. Updated formula in col D, I, R to use lookups.</t>
  </si>
  <si>
    <t>HB-1840</t>
  </si>
  <si>
    <t>PCRB Filing C-373 HB-1840 signed into PA law as Act 111 eff 10/24/18, Exhibit 1</t>
  </si>
  <si>
    <t>PCRB Filing C-369 Court Decision issued on 6/20/17, Exhibit 1</t>
  </si>
  <si>
    <t>(1) ► Revised SAWW formulas and judgmentally reselected future trend
(2) ► Updated Indem and Medical BL
(3) ► Revised Trend Data formulas and re-selected frequency</t>
  </si>
  <si>
    <t>Andrew</t>
  </si>
  <si>
    <t>(4) ► Created 3 named ranges for automating OLCR</t>
  </si>
  <si>
    <t>201811b</t>
  </si>
  <si>
    <t>Krikor/Zach</t>
  </si>
  <si>
    <t>(5) ► Fixed Rate Change in CB 0% XMOD</t>
  </si>
  <si>
    <t>ALL No XMOD</t>
  </si>
  <si>
    <t>NIQ No XMOD</t>
  </si>
  <si>
    <t>IQ No XMOD</t>
  </si>
  <si>
    <t>(5) ► Rate tab: changed All 0% XMOD to All No XMOD</t>
  </si>
  <si>
    <t>201812a</t>
  </si>
  <si>
    <t>x</t>
  </si>
  <si>
    <t>(1) ► Updated WP using WCRoll 11-30-2018 and Prem Prroj Oct2018; Switched to index formula
(2) ► Updated Rate using Ave Rating Parameters 11-30-2018 and resmoothed
(3) ► Updated CR and DR
(4) ► Updated Rate with C-374
(6) ► Updated Trend Data with C-374; updated formulas and links
(7) ► Lowered Sev Trend from 2% to 1.5%</t>
  </si>
  <si>
    <t>John</t>
  </si>
  <si>
    <t>(1) ► Lowered Med Trend from 5% to 4%
(2) ► Lowered Sev Trend from 2% to 1%
(3) ► Switched from using average of SAWW to actual for ASB data.</t>
  </si>
  <si>
    <t>Revised restate incremental CR for 1/1/19 to be +0.5% (experience + calibration selection)</t>
  </si>
  <si>
    <t>(1) ► Updated Premium Projections with WC LOB Projections - 2018-10.xlsm
(2) ► Corrected SAWW calculation -- was averaging the last 2 ASB figures to get an "AY" input, but the ASB figures are already by AY</t>
  </si>
  <si>
    <t>(1) ► Corrected Med BL impact for HB 1846 - the impact should be negative; also, the PCRB analysis gives the impact of the 12/26/14 legislation on current business.  The impact should be recorded under the effective date 12/26/2014.</t>
  </si>
  <si>
    <t>(1) ► Updated Priced CR for 11-12/2018, ER for 4/2019
(2) ► Updated WP using WCRoll 12-31-2018
(3) ► Updated Rate using Ave Rating Parameters 12-31-2018</t>
  </si>
  <si>
    <t>(1) ► Revised Rate using Amended C-374
(2) ► Revised Med Sev Ratios in Trend Data using Amended C-374</t>
  </si>
  <si>
    <t>cont</t>
  </si>
  <si>
    <t>(3) ► Revised Sev Chg for 2003-04</t>
  </si>
  <si>
    <t>201901c</t>
  </si>
  <si>
    <t>201901b</t>
  </si>
  <si>
    <t>201901a</t>
  </si>
  <si>
    <t>(1) ► Revised Rate using 2nd Amended C-374 dtd 2/26/19
(2) ► Revised Indem Sev and Med Sev Ratios in Trend Data using 2nd Amended C-374 dtd 2/26/19</t>
  </si>
  <si>
    <t>201903a</t>
  </si>
  <si>
    <t>(1) ► Updated WP with WCRoll as of 2/28/19
(2) ► Updated Rate with Ave Rating Parameters 02-28-2019 and resmoothed
(3) ► Updated CR, ER, and DR with latest Indices</t>
  </si>
  <si>
    <t>201906a</t>
  </si>
  <si>
    <t>(1) ► Updated WP with WCRoll as of 5/31/19
(2) ► Updated Rate with Ave Rating Parameters 05-31-2019 and resmoothed
(3) ► Updated CR and ER with latest Indices.
(4) ► Updated WP with April 2019 Projections</t>
  </si>
  <si>
    <t>(1) ► Added named range for trended severirty</t>
  </si>
  <si>
    <t>201906c</t>
  </si>
  <si>
    <t>(2) ► Revised CR tab Restate Incremental from -8.4% to 0.3% (should be using Selected Calibration + Experience, not the business overrides).
(3) ► Fixed geomean formulas in Rate tab for rate changes</t>
  </si>
  <si>
    <t>201909a</t>
  </si>
  <si>
    <t>(1) ► Updated CR with Restate Incremental for 10/1/19
(2) ► Updated WP with WCRoll as of 8/31/19
(3) ► Updated AAD to 8/15/2020
(4) ► Added new row for 2021 in trend data tab
(5) ► Updated links to new row in Trend tabs
(6) ► Updated Rate with Ave Rating Parameters 8-31-19 and resmoothed
(7) ► Updated CR, ER with latest OLF Indices</t>
  </si>
  <si>
    <t>201912a</t>
  </si>
  <si>
    <t>Annual Stat Bulletin Exhibit 2 and/or Prior Circulars</t>
  </si>
  <si>
    <t>PCRB 4/1/20 LC Filing C-377, Exh 4, Table 1: Summary of Financial Call Data, ACCUMULATED STANDARD EARNED PREMIUM</t>
  </si>
  <si>
    <t>(1) ► Updated CR, ER with latest OLF Indices; Updated CR with Restate Incremental for 1/1/20
(2) ► Updated WP with WCU Prem Proj and WCRoll as of 11/30/19
(3) ► Updated AAD to 11/15/2020
(4) ► Updated SAWW using Circular and ASB Exh 8
(5) ► Updated Trend Data using Circular Exhibits, hardcoded prior vales for changes in severity ratios, removed oldest two historical years, extended formulas down for latest policy year. Lowered Indem Sev Trend from 1% to 0%, Freq Trend from 1.5% to 1%
(6) ► Updated Rate with Ave Rating Parameters 11-30-19 and resmoothed
(7) ► Updated Indem BL with ASB Exh 3
(8) ► Updated Severities using ASB 2019 Exh 11</t>
  </si>
  <si>
    <t>Annual Chg</t>
  </si>
  <si>
    <t>201912b</t>
  </si>
  <si>
    <t>(9) ► On leveled Frequencies for Rate; Lowered freq trend from 1.5% to 0.5%</t>
  </si>
  <si>
    <t>201912c</t>
  </si>
  <si>
    <t>Policy</t>
  </si>
  <si>
    <t>*Note: PCRB on-levels their wages at a constant level from the oldest policy year (n-14)</t>
  </si>
  <si>
    <t>and adjusts the freq for rate levels. Because of this, the actual frequencies may appear high,</t>
  </si>
  <si>
    <t>but the relative changes are still useful for our purposes.</t>
  </si>
  <si>
    <t>(Avg Pd, Incd Methods) at Historical Levels</t>
  </si>
  <si>
    <t>Indem Severity Ratio</t>
  </si>
  <si>
    <t>Medical Severity Ratio</t>
  </si>
  <si>
    <t>Adjusted Claim Frequency</t>
  </si>
  <si>
    <t>(adjusted for Wage and Rate)</t>
  </si>
  <si>
    <t>(10) ► Lowered freq trend from 0.5% to 0%, lowered med trend from 4% to 3%; Removed current on-leveled frequency methodology and replaced with PCRB's on-leveled frequencies directly.</t>
  </si>
  <si>
    <t>202002a</t>
  </si>
  <si>
    <t>Mikael</t>
  </si>
  <si>
    <t>(1) ► Added named ranges for Wage, Frequency, and Severity Trend Selections</t>
  </si>
  <si>
    <t>Future Wage Change Selection</t>
  </si>
  <si>
    <t>20203a</t>
  </si>
  <si>
    <t>Ave</t>
  </si>
  <si>
    <t>Exp Fit</t>
  </si>
  <si>
    <t>From:</t>
  </si>
  <si>
    <t>To:</t>
  </si>
  <si>
    <t>(1) ► Updated WP with WCROll as of 2/29/20
(2) ► Updated CR, ER, and DR using latest indices from 09/2015 to present
(3) ► Updated Rate using Ave Rating Parameters 02-29-20 and resmoothed
(4) ► Changed Interpolation Methods from C to D for Indem and Med BL tabs
(5) ► Updated AAD to 2/15/2021</t>
  </si>
  <si>
    <t>202003a</t>
  </si>
  <si>
    <t>Robert</t>
  </si>
  <si>
    <t>(1) ► Changed the Severity tab to only take the latest severity, instead of an average</t>
  </si>
  <si>
    <t>202003b</t>
  </si>
  <si>
    <t>(1) ► Added column for Priced CR Report Adjustment in CR
(2)► Added 3 named ranges for Priced CR Report
(3)► Added macro to upload Priced CR Adjustment to SQL</t>
  </si>
  <si>
    <t>NOTE</t>
  </si>
  <si>
    <t>Starting with all subsequent OLF Files, If the CR tab is updated, please run the Upload CR macro!</t>
  </si>
  <si>
    <t>Adjustmt for Prcd CR Rpt</t>
  </si>
  <si>
    <t>Corrected CR index adjustment factors and re-ran macro</t>
  </si>
  <si>
    <t>202006a</t>
  </si>
  <si>
    <t>(1) ► Updated WP with latest prem projection and WCROLL as of 5/31/20
(2) ► Updated Rate with Ave Rating Parameters 05-31-20 and resmoothed
(3) ► Updated CR, ER, and DR using latest indices
(4) ► Updated AAD to 5/15/21
(5) ► Updated Indem BL and Med BL using ASB 2020 Exh 3</t>
  </si>
  <si>
    <t>202006b</t>
  </si>
  <si>
    <t>(1) ► Added COVID Adjustment Factors to Freq Trend tab</t>
  </si>
  <si>
    <t>ICW - COVID Adjustment Factors</t>
  </si>
  <si>
    <t>Covid Freq Change</t>
  </si>
  <si>
    <t>Chg excl Covid</t>
  </si>
  <si>
    <t>PA</t>
  </si>
  <si>
    <t>202008a</t>
  </si>
  <si>
    <t>(1) ► Added macro to update Indices</t>
  </si>
  <si>
    <t>ALL With XMOD</t>
  </si>
  <si>
    <t>NIQ With XMOD</t>
  </si>
  <si>
    <t>IQ With XMOD</t>
  </si>
  <si>
    <t>(2) ► Rate tab: changed wording of "All 100% XMOD" to "All with XMOD", to make reserving macro work like all other main state reserving templates</t>
  </si>
  <si>
    <t>202009a</t>
  </si>
  <si>
    <t>(1) ► Updated WP with latest WCROLL
(2) ► Updated Rate with latest Ave Rating Parameters and resmoothed
(3) ► Updated CR, ER, and DR using latest indices and updated 10/1 restate incremental
(4) ► Updated AAD to 8/15/21</t>
  </si>
  <si>
    <t>202012a</t>
  </si>
  <si>
    <t>Unadjusted Claim Frequency</t>
  </si>
  <si>
    <t>(PCRB bases Freq Trend selection on this)</t>
  </si>
  <si>
    <t>(1) ► Updated WP with latest WCROLL and Prem Proj
(2) ► Updated Rate with latest Ave Rating Parameters and resmoothed
(3) ► Updated CR, ER, and DR using latest indices and updated 1/1/21 restate incremental
(4) ► Updated AAD to 11/15/21
(5) ► Updated SAWW using latest circular and ASB
(6) ► Updated Trend Data Freq and Severities using latest circular; hardcoded prior values (note PCRB cut off more years this time requiring more years to be hardcoded); Selected Indem freq trend = -0.5%
(7) ► Updated Severity tab using ASB 2020</t>
  </si>
  <si>
    <t>202012b</t>
  </si>
  <si>
    <t>(1) ► Bureau rate change of -3.02% was put into 1/1/21 instead 4/1/21 on Rate tab</t>
  </si>
  <si>
    <t>202101a</t>
  </si>
  <si>
    <t>Quarter</t>
  </si>
  <si>
    <t>Source: Prior WCRolls</t>
  </si>
  <si>
    <t>Source: Latest WCRolls</t>
  </si>
  <si>
    <t>202103a</t>
  </si>
  <si>
    <t>(1)► Automated Restate Incremental Input
(2)► Added a Quarter column in Rate and formula-ized Rate Chg data
(3)► Added named ranges for premium projection automation
(4)► Adjusted formulas in column B of WP so that they don't need to be ammended as new years get projected</t>
  </si>
  <si>
    <t>(5)► Automated WCRoll Input</t>
  </si>
  <si>
    <t>AAD Calculator</t>
  </si>
  <si>
    <t>Eff Date</t>
  </si>
  <si>
    <t>2018-Q1.3</t>
  </si>
  <si>
    <t>(1)► Updated WP using latest WCRoll (macro)
(2)► Converted AAD to formula
(3)► Updated Indices using macro
(4)► Relinked Rate tab to 02-31-21 Rate Chg Report and resmoothed
(5)► Added new row to Trend tab; updated links to relevant tabs
(6)►  Fixed Upload CR Macro; uploaded cr</t>
  </si>
  <si>
    <t>202103b</t>
  </si>
  <si>
    <t>(1)► Re-updated indices and uploaded CR</t>
  </si>
  <si>
    <t>202106a</t>
  </si>
  <si>
    <t>202106b</t>
  </si>
  <si>
    <t>(1) ► Updated Premium Projections</t>
  </si>
  <si>
    <t>Latest Circular</t>
  </si>
  <si>
    <t>(1) ► Updated AAD to 5/15/22
(2) ► Ran WCROLL macro
(3) ► Ran indices macro and updated restate incremental in CR
(4) ► Repointed links in Rate and resmoothed
(5) ► Uploaded CR</t>
  </si>
  <si>
    <t>(6) ► Added Indem BL for 1/1/21</t>
  </si>
  <si>
    <t>PY (excl Law)</t>
  </si>
  <si>
    <t>Alternate Trend</t>
  </si>
  <si>
    <t>Indemnity Law Adjustment Factors</t>
  </si>
  <si>
    <t>Medical Law Adjustment Factors</t>
  </si>
  <si>
    <t>*Note: PCRB builds their severity ratios with law adjustment factors to account for prior House Bills. We already have the HB impacts built in our BL factors.</t>
  </si>
  <si>
    <t>So we'll remove them from the ratios first before selecting trends as the published BL changes are more stable.</t>
  </si>
  <si>
    <t>(1) ► Added in section in Trend Data to back out Law Adjustment factors from Severity Ratios. Also fixed lookup formulas in dependent sections.</t>
  </si>
  <si>
    <t>201707a</t>
  </si>
  <si>
    <t>202109a</t>
  </si>
  <si>
    <t>(1) ► Fixed restate macro</t>
  </si>
  <si>
    <t>(1) ► Updated AAD to 8/15/22
(2) ► Ran WCROLL macro
(3) ► Ran indices macro and updated restate incremental in CR
(4) ► Repointed links in Rate and resmoothed
(5) ► Uploaded CR
(6) ► Lowered Freq Trend from 0% to -0.5%</t>
  </si>
  <si>
    <t>202110a</t>
  </si>
  <si>
    <t>(1) &gt; Updated Premium Projections</t>
  </si>
  <si>
    <t>P:\EXCEL\ACTUARIA\REPORTS\WCU Prem Proj\2022\Projections File_v2_H1 2022_New NonIQ Quote Ratio Chng_Sent.xlsm</t>
  </si>
  <si>
    <t>202111a</t>
  </si>
  <si>
    <t>202112a</t>
  </si>
  <si>
    <t>ASB 2022 Exh 8</t>
  </si>
  <si>
    <t>PY09-PY19</t>
  </si>
  <si>
    <t>PY10-PY19</t>
  </si>
  <si>
    <t>PY11-PY19</t>
  </si>
  <si>
    <t>PY12-PY19</t>
  </si>
  <si>
    <t>PY13-PY19</t>
  </si>
  <si>
    <t>PY14-PY19</t>
  </si>
  <si>
    <t>PY15-PY19</t>
  </si>
  <si>
    <t>PY16-PY19</t>
  </si>
  <si>
    <t>PY17-PY19</t>
  </si>
  <si>
    <t>PY18-PY19</t>
  </si>
  <si>
    <t>PCRB 4/1/22 LC Filing C-378, Exh 8 page 1</t>
  </si>
  <si>
    <t>2022 Annual Statistical Bulletin Exhibit 3</t>
  </si>
  <si>
    <t>PCRB 4/1/22 LC Filing C-380, Exh 8, Page 1 (Adjusted Claim Frequency)</t>
  </si>
  <si>
    <t>PY09-PY18</t>
  </si>
  <si>
    <t>PY10-PY18</t>
  </si>
  <si>
    <t>PY11-PY18</t>
  </si>
  <si>
    <t>PY12-PY18</t>
  </si>
  <si>
    <t>PY13-PY18</t>
  </si>
  <si>
    <t>PY14-PY18</t>
  </si>
  <si>
    <t>PY15-PY18</t>
  </si>
  <si>
    <t>PY16-PY18</t>
  </si>
  <si>
    <t>PY17-PY18</t>
  </si>
  <si>
    <t>19-20</t>
  </si>
  <si>
    <t>18-19</t>
  </si>
  <si>
    <t>17-18</t>
  </si>
  <si>
    <t>16-17</t>
  </si>
  <si>
    <t>15-16</t>
  </si>
  <si>
    <t>14-15</t>
  </si>
  <si>
    <t>13-14</t>
  </si>
  <si>
    <t>*Excluding 2019 due to Covid</t>
  </si>
  <si>
    <t>PCRB 4/1/22 LC Filing C-378, Exh 5, Page 22 (Medical Sev Ratios) and Page 20 (Law Adjustment)</t>
  </si>
  <si>
    <t>2020 &amp; 2021 NCCI Stat Bulletin, Exh 11</t>
  </si>
  <si>
    <t>&lt;- Jugmentally selected</t>
  </si>
  <si>
    <t>&lt;- Jugmentally Selected</t>
  </si>
  <si>
    <t>202112b</t>
  </si>
  <si>
    <t>Medical</t>
  </si>
  <si>
    <t>Ult Count</t>
  </si>
  <si>
    <t>Scratch Work (using Exh 5)</t>
  </si>
  <si>
    <t>Adj. Inc. (avg Pd &amp; inc)</t>
  </si>
  <si>
    <t>Beyond</t>
  </si>
  <si>
    <t>Adj. Inc. (Inc)</t>
  </si>
  <si>
    <t>Adj. Inc. (Pd)</t>
  </si>
  <si>
    <t>Freq (exh 8)</t>
  </si>
  <si>
    <t>Reported Claim Counts</t>
  </si>
  <si>
    <t>Claim Dev Factors</t>
  </si>
  <si>
    <t>%Chg</t>
  </si>
  <si>
    <t>Expected Losses</t>
  </si>
  <si>
    <t>Claim Freq (#claims per million expected loss)</t>
  </si>
  <si>
    <t>Period Chg</t>
  </si>
  <si>
    <t>Annual %chg in freq</t>
  </si>
  <si>
    <t>(8) ► All Trend tabs: switched to use dynamic formulas instead of links to Trend Data tab
(9) ► Trend Data: Lowered Freq trend from -0.5% to -1.0%; Lowered Indem Sev Trend from -0.5% to -1.0%
(10) ► Uploaded CR</t>
  </si>
  <si>
    <t>202112c</t>
  </si>
  <si>
    <t>(1) ► WP: Updated with latest WCROLL and Prem Proj
(2) ► Rate: Updated with latest Ave Rating Parameters and resmoothed
(3) ► CR, ER, and DR tabs: Updated using latest indices and updated 1/1/22 restate incremental
(4) ► On Level Factors Tab: AAD to 11/15/22
(5) ► SAWW: Updated using latest circular and ASB; rolled formulas down to new years
(6) ► Trend Data: Updated Freq and Severities using latest circular; Added 2023 and copied formulas down
(7) ► Severity tab: updated using ASB 2021</t>
  </si>
  <si>
    <t>Avg</t>
  </si>
  <si>
    <t>(Avg Pd &amp; Incd Methods) at Historical Levels</t>
  </si>
  <si>
    <t>PCRB 4/1/22 LC Filing C-378, Exh 5, Page 8 &amp; 10 (Indem Sev Ratios) and Page 6 (Law Adjustment)</t>
  </si>
  <si>
    <t>PCRB Selected Trend (Exh 1, page 3)</t>
  </si>
  <si>
    <t>PCRB Selected Trend (Exh 1, page 4)</t>
  </si>
  <si>
    <t>(1) &gt; SAWW:  Replaced COVID-19 adjusted values with unadjusted. Changed future trend selection
(2) &gt; Trend Data: Revised some of the averages and documentations</t>
  </si>
  <si>
    <t>202203a</t>
  </si>
  <si>
    <t>(1) ► Updated AAD to 2/15/23
(2) ► Ran WCROLL macro
(3) ► Ran indices macro and updated restate incremental in CR
(4) ► Repointed links in Rate and resmoothed
(5) ► Uploaded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</si>
</sst>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2" formatCode="_(&quot;$&quot;* #,##0_);_(&quot;$&quot;* \(#,##0\);_(&quot;$&quot;* &quot;-&quot;_);_(@_)"/>
    <numFmt numFmtId="43" formatCode="_(* #,##0.00_);_(* \(#,##0.00\);_(* &quot;-&quot;??_);_(@_)"/>
    <numFmt numFmtId="164" formatCode="0.0%"/>
    <numFmt numFmtId="165" formatCode="0.000"/>
    <numFmt numFmtId="166" formatCode="_(* #,##0_);_(* \(#,##0\);_(* &quot;-&quot;??_);_(@_)"/>
    <numFmt numFmtId="167" formatCode="m/d/yyyy;@"/>
    <numFmt numFmtId="168" formatCode="_(* #,##0.000_);_(* \(#,##0.000\);_(* &quot;-&quot;??_);_(@_)"/>
    <numFmt numFmtId="169" formatCode="0.000\ \ \ \ \ \ \ "/>
    <numFmt numFmtId="170" formatCode="#,##0.0000"/>
    <numFmt numFmtId="171" formatCode="_(* #,##0.0000_);_(* \(#,##0.0000\);_(* &quot;-&quot;??_);_(@_)"/>
    <numFmt numFmtId="172" formatCode="0.0000"/>
    <numFmt numFmtId="173" formatCode="#,##0.000_);\(#,##0.000\)"/>
    <numFmt numFmtId="174" formatCode="#,##0.000"/>
    <numFmt numFmtId="175" formatCode="#,##0.000_);[Red]\(#,##0.000\)"/>
    <numFmt numFmtId="176" formatCode="[$-409]mmm\-yy;@"/>
    <numFmt numFmtId="177" formatCode="0.0"/>
  </numFmts>
  <fonts count="63">
    <font>
      <sz val="10"/>
      <name val="Arial"/>
    </font>
    <font>
      <sz val="11"/>
      <color theme="1"/>
      <name val="Calibri"/>
      <family val="2"/>
      <scheme val="minor"/>
    </font>
    <font>
      <sz val="10"/>
      <name val="Arial"/>
      <family val="2"/>
    </font>
    <font>
      <sz val="10"/>
      <name val="Arial"/>
      <family val="2"/>
    </font>
    <font>
      <b/>
      <sz val="10"/>
      <name val="Arial"/>
      <family val="2"/>
    </font>
    <font>
      <sz val="10"/>
      <color indexed="12"/>
      <name val="Arial"/>
      <family val="2"/>
    </font>
    <font>
      <sz val="8"/>
      <color indexed="81"/>
      <name val="Tahoma"/>
      <family val="2"/>
    </font>
    <font>
      <b/>
      <sz val="8"/>
      <color indexed="81"/>
      <name val="Tahoma"/>
      <family val="2"/>
    </font>
    <font>
      <sz val="10"/>
      <color indexed="10"/>
      <name val="Arial"/>
      <family val="2"/>
    </font>
    <font>
      <sz val="8"/>
      <name val="Arial"/>
      <family val="2"/>
    </font>
    <font>
      <b/>
      <sz val="12"/>
      <name val="Arial"/>
      <family val="2"/>
    </font>
    <font>
      <sz val="10"/>
      <color indexed="12"/>
      <name val="Arial"/>
      <family val="2"/>
    </font>
    <font>
      <sz val="10"/>
      <name val="Arial"/>
      <family val="2"/>
    </font>
    <font>
      <sz val="10"/>
      <color rgb="FFFF0000"/>
      <name val="Arial"/>
      <family val="2"/>
    </font>
    <font>
      <sz val="10"/>
      <color rgb="FF0070C0"/>
      <name val="Arial"/>
      <family val="2"/>
    </font>
    <font>
      <b/>
      <sz val="10"/>
      <color indexed="12"/>
      <name val="Arial"/>
      <family val="2"/>
    </font>
    <font>
      <u val="singleAccounting"/>
      <sz val="10"/>
      <name val="Arial"/>
      <family val="2"/>
    </font>
    <font>
      <strike/>
      <sz val="10"/>
      <name val="Arial"/>
      <family val="2"/>
    </font>
    <font>
      <sz val="8"/>
      <name val="Roman 17cpi"/>
    </font>
    <font>
      <sz val="9"/>
      <name val="Arial Narrow"/>
      <family val="2"/>
    </font>
    <font>
      <b/>
      <sz val="11"/>
      <name val="Arial Narrow"/>
      <family val="2"/>
    </font>
    <font>
      <sz val="16"/>
      <name val="Century Gothic"/>
      <family val="2"/>
    </font>
    <font>
      <sz val="10"/>
      <color theme="5" tint="-0.249977111117893"/>
      <name val="Arial"/>
      <family val="2"/>
    </font>
    <font>
      <sz val="10"/>
      <color theme="5" tint="-0.499984740745262"/>
      <name val="Arial"/>
      <family val="2"/>
    </font>
    <font>
      <sz val="10"/>
      <color rgb="FF00B050"/>
      <name val="Arial"/>
      <family val="2"/>
    </font>
    <font>
      <sz val="10"/>
      <color theme="0" tint="-0.34998626667073579"/>
      <name val="Arial"/>
      <family val="2"/>
    </font>
    <font>
      <sz val="10"/>
      <color indexed="8"/>
      <name val="Calibri"/>
      <family val="2"/>
      <scheme val="minor"/>
    </font>
    <font>
      <sz val="10"/>
      <name val="Calibri"/>
      <family val="2"/>
      <scheme val="minor"/>
    </font>
    <font>
      <sz val="10"/>
      <color rgb="FF0000FF"/>
      <name val="Arial"/>
      <family val="2"/>
    </font>
    <font>
      <sz val="10"/>
      <color theme="1"/>
      <name val="Arial"/>
      <family val="2"/>
    </font>
    <font>
      <b/>
      <sz val="12"/>
      <name val="Times New Roman"/>
      <family val="1"/>
    </font>
    <font>
      <b/>
      <sz val="10"/>
      <name val="Times New Roman"/>
      <family val="1"/>
    </font>
    <font>
      <sz val="10"/>
      <name val="Times New Roman"/>
      <family val="1"/>
    </font>
    <font>
      <sz val="10"/>
      <color indexed="64"/>
      <name val="Arial"/>
      <family val="2"/>
    </font>
    <font>
      <sz val="11"/>
      <color theme="1"/>
      <name val="Arial"/>
      <family val="2"/>
    </font>
    <font>
      <sz val="11"/>
      <color indexed="8"/>
      <name val="Calibri"/>
      <family val="2"/>
    </font>
    <font>
      <sz val="12"/>
      <name val="Arial MT"/>
    </font>
    <font>
      <sz val="10"/>
      <name val="MS Sans Serif"/>
      <family val="2"/>
    </font>
    <font>
      <sz val="10"/>
      <color rgb="FFFFFF00"/>
      <name val="Arial"/>
      <family val="2"/>
    </font>
    <font>
      <sz val="10"/>
      <color theme="7" tint="-0.249977111117893"/>
      <name val="Arial"/>
      <family val="2"/>
    </font>
    <font>
      <b/>
      <sz val="8"/>
      <name val="Arial"/>
      <family val="2"/>
    </font>
    <font>
      <sz val="8"/>
      <color rgb="FF0000FF"/>
      <name val="Arial"/>
      <family val="2"/>
    </font>
    <font>
      <sz val="9"/>
      <color indexed="81"/>
      <name val="Tahoma"/>
      <family val="2"/>
    </font>
    <font>
      <b/>
      <sz val="9"/>
      <color indexed="81"/>
      <name val="Tahoma"/>
      <family val="2"/>
    </font>
    <font>
      <sz val="10"/>
      <color theme="3"/>
      <name val="Arial"/>
      <family val="2"/>
    </font>
    <font>
      <sz val="10"/>
      <color rgb="FF00B0F0"/>
      <name val="Arial"/>
      <family val="2"/>
    </font>
    <font>
      <sz val="10"/>
      <color theme="6"/>
      <name val="Arial"/>
      <family val="2"/>
    </font>
    <font>
      <sz val="10"/>
      <color theme="5"/>
      <name val="Arial"/>
      <family val="2"/>
    </font>
    <font>
      <sz val="8"/>
      <color theme="0" tint="-0.14999847407452621"/>
      <name val="Arial"/>
      <family val="2"/>
    </font>
    <font>
      <sz val="10"/>
      <color theme="4"/>
      <name val="Arial"/>
      <family val="2"/>
    </font>
    <font>
      <b/>
      <sz val="10"/>
      <color rgb="FFFF0000"/>
      <name val="Arial"/>
      <family val="2"/>
    </font>
    <font>
      <sz val="10"/>
      <color rgb="FF000000"/>
      <name val="Arial"/>
      <family val="2"/>
    </font>
    <font>
      <b/>
      <sz val="10"/>
      <color rgb="FFC00000"/>
      <name val="Arial"/>
      <family val="2"/>
    </font>
    <font>
      <u/>
      <sz val="10"/>
      <name val="Arial"/>
      <family val="2"/>
    </font>
    <font>
      <sz val="10"/>
      <color rgb="FFCC0099"/>
      <name val="Arial"/>
      <family val="2"/>
    </font>
    <font>
      <sz val="10"/>
      <color rgb="FF7030A0"/>
      <name val="Arial"/>
      <family val="2"/>
    </font>
    <font>
      <b/>
      <sz val="10"/>
      <color theme="5"/>
      <name val="Arial"/>
      <family val="2"/>
    </font>
    <font>
      <sz val="10"/>
      <color rgb="FFC00000"/>
      <name val="Arial"/>
      <family val="2"/>
    </font>
    <font>
      <sz val="10"/>
      <color theme="0" tint="-0.14999847407452621"/>
      <name val="Arial"/>
      <family val="2"/>
    </font>
    <font>
      <b/>
      <sz val="10"/>
      <color rgb="FF00B050"/>
      <name val="Arial"/>
      <family val="2"/>
    </font>
    <font>
      <b/>
      <sz val="10"/>
      <color indexed="10"/>
      <name val="Arial"/>
      <family val="2"/>
    </font>
    <font>
      <b/>
      <sz val="10"/>
      <color rgb="FF0070C0"/>
      <name val="Arial"/>
      <family val="2"/>
    </font>
    <font>
      <b/>
      <u/>
      <sz val="10"/>
      <name val="Arial"/>
      <family val="2"/>
    </font>
  </fonts>
  <fills count="21">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indexed="43"/>
        <bgColor indexed="64"/>
      </patternFill>
    </fill>
    <fill>
      <patternFill patternType="solid">
        <fgColor rgb="FFFFFFCC"/>
      </patternFill>
    </fill>
    <fill>
      <patternFill patternType="solid">
        <fgColor theme="7"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theme="9" tint="0.59999389629810485"/>
        <bgColor indexed="64"/>
      </patternFill>
    </fill>
    <fill>
      <patternFill patternType="solid">
        <fgColor theme="7" tint="0.39997558519241921"/>
        <bgColor indexed="64"/>
      </patternFill>
    </fill>
  </fills>
  <borders count="26">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185">
    <xf numFmtId="0" fontId="0" fillId="0" borderId="0"/>
    <xf numFmtId="43" fontId="2" fillId="0" borderId="0" applyFont="0" applyFill="0" applyBorder="0" applyAlignment="0" applyProtection="0"/>
    <xf numFmtId="9" fontId="2"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3" fontId="18" fillId="0" borderId="0" applyFont="0" applyFill="0" applyBorder="0" applyAlignment="0" applyProtection="0"/>
    <xf numFmtId="169" fontId="19" fillId="0" borderId="0" applyNumberFormat="0" applyFill="0" applyBorder="0" applyAlignment="0" applyProtection="0"/>
    <xf numFmtId="0" fontId="4" fillId="0" borderId="0" applyNumberFormat="0" applyFill="0" applyBorder="0" applyAlignment="0" applyProtection="0">
      <alignment horizontal="left"/>
    </xf>
    <xf numFmtId="37" fontId="20" fillId="0" borderId="0" applyAlignment="0">
      <alignment horizontal="centerContinuous"/>
    </xf>
    <xf numFmtId="165" fontId="18" fillId="0" borderId="0" applyFont="0" applyFill="0" applyBorder="0" applyAlignment="0" applyProtection="0"/>
    <xf numFmtId="0" fontId="21" fillId="0" borderId="7">
      <alignment horizontal="right"/>
    </xf>
    <xf numFmtId="0" fontId="2" fillId="0" borderId="0"/>
    <xf numFmtId="0" fontId="2" fillId="0" borderId="0"/>
    <xf numFmtId="9" fontId="30" fillId="0" borderId="0" applyNumberFormat="0" applyFill="0" applyBorder="0" applyAlignment="0" applyProtection="0">
      <alignment horizontal="center"/>
    </xf>
    <xf numFmtId="1" fontId="31" fillId="0" borderId="0" applyNumberFormat="0" applyFill="0" applyBorder="0" applyAlignment="0" applyProtection="0">
      <alignment horizontal="centerContinuous"/>
    </xf>
    <xf numFmtId="1" fontId="32" fillId="0" borderId="0" applyNumberFormat="0" applyFill="0" applyBorder="0" applyAlignment="0" applyProtection="0">
      <alignment horizontal="centerContinuous"/>
    </xf>
    <xf numFmtId="1" fontId="2" fillId="0" borderId="0" applyNumberFormat="0" applyFill="0" applyBorder="0" applyAlignment="0" applyProtection="0">
      <alignment horizontal="centerContinuous"/>
    </xf>
    <xf numFmtId="9" fontId="2" fillId="0" borderId="0" applyFont="0" applyFill="0" applyBorder="0" applyAlignment="0" applyProtection="0"/>
    <xf numFmtId="0" fontId="1" fillId="0" borderId="0"/>
    <xf numFmtId="0" fontId="2" fillId="0" borderId="0"/>
    <xf numFmtId="0" fontId="33" fillId="0" borderId="0"/>
    <xf numFmtId="43" fontId="2" fillId="0" borderId="0" applyFont="0" applyFill="0" applyBorder="0" applyAlignment="0" applyProtection="0"/>
    <xf numFmtId="0" fontId="1" fillId="0" borderId="0"/>
    <xf numFmtId="0" fontId="1" fillId="0" borderId="0"/>
    <xf numFmtId="0" fontId="1" fillId="0" borderId="0"/>
    <xf numFmtId="9" fontId="2" fillId="0" borderId="0" applyFont="0" applyFill="0" applyBorder="0" applyAlignment="0" applyProtection="0"/>
    <xf numFmtId="0" fontId="34" fillId="0" borderId="0"/>
    <xf numFmtId="0" fontId="2"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9" fillId="0" borderId="0"/>
    <xf numFmtId="43" fontId="9"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43" fontId="9" fillId="0" borderId="0" applyFont="0" applyFill="0" applyBorder="0" applyAlignment="0" applyProtection="0"/>
    <xf numFmtId="43" fontId="35" fillId="0" borderId="0" applyFont="0" applyFill="0" applyBorder="0" applyAlignment="0" applyProtection="0"/>
    <xf numFmtId="43" fontId="35" fillId="0" borderId="0" applyFont="0" applyFill="0" applyBorder="0" applyAlignment="0" applyProtection="0"/>
    <xf numFmtId="0" fontId="2" fillId="0" borderId="0"/>
    <xf numFmtId="0" fontId="35" fillId="0" borderId="0"/>
    <xf numFmtId="0" fontId="9" fillId="0" borderId="0"/>
    <xf numFmtId="0" fontId="9" fillId="0" borderId="0"/>
    <xf numFmtId="0" fontId="9" fillId="0" borderId="0"/>
    <xf numFmtId="0" fontId="9" fillId="0" borderId="0"/>
    <xf numFmtId="0" fontId="35" fillId="0" borderId="0"/>
    <xf numFmtId="0" fontId="9" fillId="0" borderId="0"/>
    <xf numFmtId="0" fontId="36" fillId="0" borderId="0"/>
    <xf numFmtId="0" fontId="35" fillId="5" borderId="8" applyNumberFormat="0" applyFont="0" applyAlignment="0" applyProtection="0"/>
    <xf numFmtId="9" fontId="35" fillId="0" borderId="0" applyFont="0" applyFill="0" applyBorder="0" applyAlignment="0" applyProtection="0"/>
    <xf numFmtId="9" fontId="35" fillId="0" borderId="0" applyFont="0" applyFill="0" applyBorder="0" applyAlignment="0" applyProtection="0"/>
    <xf numFmtId="9" fontId="35" fillId="0" borderId="0" applyFont="0" applyFill="0" applyBorder="0" applyAlignment="0" applyProtection="0"/>
    <xf numFmtId="9" fontId="35" fillId="0" borderId="0" applyFont="0" applyFill="0" applyBorder="0" applyAlignment="0" applyProtection="0"/>
    <xf numFmtId="0" fontId="1" fillId="0" borderId="0"/>
    <xf numFmtId="9" fontId="1" fillId="0" borderId="0" applyFont="0" applyFill="0" applyBorder="0" applyAlignment="0" applyProtection="0"/>
    <xf numFmtId="0" fontId="37" fillId="0" borderId="0"/>
    <xf numFmtId="43" fontId="1" fillId="0" borderId="0" applyFont="0" applyFill="0" applyBorder="0" applyAlignment="0" applyProtection="0"/>
    <xf numFmtId="0" fontId="37" fillId="0" borderId="0"/>
    <xf numFmtId="0" fontId="37" fillId="0" borderId="0"/>
    <xf numFmtId="0" fontId="37" fillId="0" borderId="0"/>
    <xf numFmtId="0" fontId="4" fillId="0" borderId="0" applyNumberFormat="0" applyFill="0" applyBorder="0" applyAlignment="0" applyProtection="0">
      <alignment horizontal="left"/>
    </xf>
    <xf numFmtId="9" fontId="30" fillId="0" borderId="0" applyNumberFormat="0" applyFill="0" applyBorder="0" applyAlignment="0" applyProtection="0">
      <alignment horizontal="center"/>
    </xf>
    <xf numFmtId="1" fontId="31" fillId="0" borderId="0" applyNumberFormat="0" applyFill="0" applyBorder="0" applyAlignment="0" applyProtection="0">
      <alignment horizontal="centerContinuous"/>
    </xf>
    <xf numFmtId="1" fontId="32" fillId="0" borderId="0" applyNumberFormat="0" applyFill="0" applyBorder="0" applyAlignment="0" applyProtection="0">
      <alignment horizontal="centerContinuous"/>
    </xf>
    <xf numFmtId="1" fontId="2" fillId="0" borderId="0" applyNumberFormat="0" applyFill="0" applyBorder="0" applyAlignment="0" applyProtection="0">
      <alignment horizontal="centerContinuous"/>
    </xf>
    <xf numFmtId="9" fontId="2" fillId="0" borderId="0" applyFont="0" applyFill="0" applyBorder="0" applyAlignment="0" applyProtection="0"/>
    <xf numFmtId="0" fontId="1" fillId="0" borderId="0"/>
    <xf numFmtId="0" fontId="2" fillId="0" borderId="0"/>
    <xf numFmtId="43" fontId="2"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37" fillId="0" borderId="0"/>
    <xf numFmtId="0" fontId="2"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3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176" fontId="29" fillId="0" borderId="0"/>
  </cellStyleXfs>
  <cellXfs count="494">
    <xf numFmtId="0" fontId="0" fillId="0" borderId="0" xfId="0"/>
    <xf numFmtId="0" fontId="0" fillId="0" borderId="0" xfId="0" applyAlignment="1">
      <alignment horizontal="center"/>
    </xf>
    <xf numFmtId="0" fontId="0" fillId="0" borderId="0" xfId="0" quotePrefix="1" applyAlignment="1">
      <alignment horizontal="center"/>
    </xf>
    <xf numFmtId="165" fontId="0" fillId="0" borderId="0" xfId="0" applyNumberFormat="1"/>
    <xf numFmtId="0" fontId="10" fillId="0" borderId="0" xfId="0" applyFont="1" applyAlignment="1"/>
    <xf numFmtId="0" fontId="0" fillId="0" borderId="0" xfId="0" applyAlignment="1"/>
    <xf numFmtId="0" fontId="5" fillId="0" borderId="0" xfId="0" applyFont="1"/>
    <xf numFmtId="166" fontId="3" fillId="0" borderId="0" xfId="1" applyNumberFormat="1" applyFont="1" applyFill="1"/>
    <xf numFmtId="14" fontId="0" fillId="0" borderId="0" xfId="0" applyNumberFormat="1"/>
    <xf numFmtId="0" fontId="0" fillId="0" borderId="0" xfId="0" quotePrefix="1" applyFill="1" applyAlignment="1">
      <alignment horizontal="center"/>
    </xf>
    <xf numFmtId="0" fontId="0" fillId="0" borderId="0" xfId="0" applyAlignment="1">
      <alignment horizontal="right"/>
    </xf>
    <xf numFmtId="2" fontId="0" fillId="0" borderId="0" xfId="0" applyNumberFormat="1"/>
    <xf numFmtId="167" fontId="0" fillId="0" borderId="0" xfId="2" applyNumberFormat="1" applyFont="1"/>
    <xf numFmtId="1" fontId="0" fillId="0" borderId="0" xfId="2" quotePrefix="1" applyNumberFormat="1" applyFont="1"/>
    <xf numFmtId="167" fontId="0" fillId="0" borderId="0" xfId="0" quotePrefix="1" applyNumberFormat="1"/>
    <xf numFmtId="0" fontId="0" fillId="0" borderId="0" xfId="0" applyAlignment="1">
      <alignment wrapText="1"/>
    </xf>
    <xf numFmtId="0" fontId="3" fillId="0" borderId="0" xfId="0" applyFont="1" applyAlignment="1">
      <alignment wrapText="1"/>
    </xf>
    <xf numFmtId="165" fontId="0" fillId="0" borderId="0" xfId="0" quotePrefix="1" applyNumberFormat="1"/>
    <xf numFmtId="165" fontId="2" fillId="0" borderId="0" xfId="2" applyNumberFormat="1" applyFont="1"/>
    <xf numFmtId="0" fontId="0" fillId="0" borderId="0" xfId="0" applyAlignment="1">
      <alignment horizontal="center" wrapText="1"/>
    </xf>
    <xf numFmtId="10" fontId="8" fillId="0" borderId="0" xfId="2" applyNumberFormat="1" applyFont="1" applyAlignment="1"/>
    <xf numFmtId="10" fontId="2" fillId="0" borderId="0" xfId="2" applyNumberFormat="1" applyFont="1"/>
    <xf numFmtId="0" fontId="0" fillId="2" borderId="0" xfId="0" applyFill="1" applyAlignment="1">
      <alignment horizontal="center"/>
    </xf>
    <xf numFmtId="14" fontId="8" fillId="0" borderId="0" xfId="0" applyNumberFormat="1" applyFont="1"/>
    <xf numFmtId="0" fontId="4" fillId="0" borderId="1" xfId="0" applyFont="1" applyBorder="1" applyAlignment="1">
      <alignment horizontal="centerContinuous"/>
    </xf>
    <xf numFmtId="0" fontId="0" fillId="0" borderId="0" xfId="0" applyBorder="1" applyAlignment="1">
      <alignment horizontal="center" wrapText="1"/>
    </xf>
    <xf numFmtId="2" fontId="0" fillId="0" borderId="2" xfId="0" applyNumberFormat="1" applyBorder="1" applyAlignment="1">
      <alignment horizontal="centerContinuous" wrapText="1"/>
    </xf>
    <xf numFmtId="2" fontId="0" fillId="0" borderId="3" xfId="0" applyNumberFormat="1" applyBorder="1" applyAlignment="1">
      <alignment horizontal="centerContinuous" wrapText="1"/>
    </xf>
    <xf numFmtId="2" fontId="0" fillId="0" borderId="4" xfId="0" applyNumberFormat="1" applyBorder="1" applyAlignment="1">
      <alignment horizontal="centerContinuous" wrapText="1"/>
    </xf>
    <xf numFmtId="0" fontId="8" fillId="0" borderId="0" xfId="0" applyFont="1"/>
    <xf numFmtId="14" fontId="2" fillId="0" borderId="0" xfId="0" applyNumberFormat="1" applyFont="1"/>
    <xf numFmtId="167" fontId="0" fillId="2" borderId="0" xfId="2" applyNumberFormat="1" applyFont="1" applyFill="1"/>
    <xf numFmtId="14" fontId="0" fillId="0" borderId="0" xfId="0" applyNumberFormat="1" applyAlignment="1">
      <alignment wrapText="1"/>
    </xf>
    <xf numFmtId="167" fontId="2" fillId="2" borderId="0" xfId="2" applyNumberFormat="1" applyFill="1"/>
    <xf numFmtId="167" fontId="2" fillId="0" borderId="0" xfId="2" applyNumberFormat="1"/>
    <xf numFmtId="1" fontId="2" fillId="0" borderId="0" xfId="2" quotePrefix="1" applyNumberFormat="1" applyFont="1"/>
    <xf numFmtId="14" fontId="0" fillId="2" borderId="0" xfId="0" applyNumberFormat="1" applyFill="1" applyAlignment="1">
      <alignment horizontal="center"/>
    </xf>
    <xf numFmtId="0" fontId="0" fillId="0" borderId="0" xfId="0" applyFill="1" applyAlignment="1"/>
    <xf numFmtId="0" fontId="3" fillId="0" borderId="0" xfId="0" applyFont="1" applyAlignment="1">
      <alignment horizontal="center" wrapText="1"/>
    </xf>
    <xf numFmtId="0" fontId="3" fillId="0" borderId="0" xfId="0" applyFont="1" applyFill="1" applyAlignment="1">
      <alignment horizontal="center" wrapText="1"/>
    </xf>
    <xf numFmtId="0" fontId="0" fillId="2" borderId="0" xfId="0" applyFill="1" applyBorder="1" applyAlignment="1">
      <alignment horizontal="center" wrapText="1"/>
    </xf>
    <xf numFmtId="166" fontId="8" fillId="0" borderId="0" xfId="1" applyNumberFormat="1" applyFont="1" applyFill="1" applyBorder="1" applyAlignment="1">
      <alignment horizontal="center"/>
    </xf>
    <xf numFmtId="165" fontId="2" fillId="0" borderId="0" xfId="2" applyNumberFormat="1"/>
    <xf numFmtId="2" fontId="0" fillId="0" borderId="0" xfId="0" applyNumberFormat="1" applyAlignment="1">
      <alignment horizontal="center"/>
    </xf>
    <xf numFmtId="0" fontId="8" fillId="0" borderId="0" xfId="0" applyFont="1" applyAlignment="1">
      <alignment horizontal="center"/>
    </xf>
    <xf numFmtId="1" fontId="2" fillId="0" borderId="0" xfId="2" applyNumberFormat="1"/>
    <xf numFmtId="165" fontId="0" fillId="0" borderId="0" xfId="0" applyNumberFormat="1" applyAlignment="1">
      <alignment horizontal="right"/>
    </xf>
    <xf numFmtId="10" fontId="0" fillId="0" borderId="0" xfId="2" applyNumberFormat="1" applyFont="1"/>
    <xf numFmtId="10" fontId="0" fillId="0" borderId="0" xfId="2" applyNumberFormat="1" applyFont="1" applyAlignment="1">
      <alignment horizontal="right"/>
    </xf>
    <xf numFmtId="0" fontId="2" fillId="2" borderId="0" xfId="0" applyFont="1" applyFill="1" applyAlignment="1">
      <alignment horizontal="center"/>
    </xf>
    <xf numFmtId="0" fontId="11" fillId="0" borderId="0" xfId="0" applyFont="1"/>
    <xf numFmtId="167" fontId="2" fillId="3" borderId="0" xfId="2" applyNumberFormat="1" applyFill="1"/>
    <xf numFmtId="0" fontId="0" fillId="3" borderId="0" xfId="0" applyFill="1"/>
    <xf numFmtId="0" fontId="0" fillId="3" borderId="0" xfId="0" applyFill="1" applyAlignment="1"/>
    <xf numFmtId="14" fontId="3" fillId="0" borderId="0" xfId="0" applyNumberFormat="1" applyFont="1" applyAlignment="1">
      <alignment wrapText="1"/>
    </xf>
    <xf numFmtId="14" fontId="0" fillId="0" borderId="0" xfId="0" applyNumberFormat="1" applyAlignment="1">
      <alignment horizontal="center"/>
    </xf>
    <xf numFmtId="0" fontId="3" fillId="0" borderId="1" xfId="0" applyFont="1" applyBorder="1" applyAlignment="1">
      <alignment horizontal="center" wrapText="1"/>
    </xf>
    <xf numFmtId="164" fontId="2" fillId="0" borderId="0" xfId="2" applyNumberFormat="1" applyFont="1" applyFill="1" applyAlignment="1">
      <alignment wrapText="1"/>
    </xf>
    <xf numFmtId="167" fontId="12" fillId="0" borderId="0" xfId="2" applyNumberFormat="1" applyFont="1"/>
    <xf numFmtId="166" fontId="12" fillId="0" borderId="0" xfId="1" applyNumberFormat="1" applyFont="1" applyFill="1" applyBorder="1" applyAlignment="1">
      <alignment horizontal="center"/>
    </xf>
    <xf numFmtId="167" fontId="3" fillId="0" borderId="0" xfId="2" applyNumberFormat="1" applyFont="1"/>
    <xf numFmtId="2" fontId="13" fillId="0" borderId="0" xfId="2" applyNumberFormat="1" applyFont="1"/>
    <xf numFmtId="165" fontId="13" fillId="0" borderId="0" xfId="0" applyNumberFormat="1" applyFont="1" applyAlignment="1">
      <alignment horizontal="right" wrapText="1"/>
    </xf>
    <xf numFmtId="0" fontId="15" fillId="0" borderId="0" xfId="3" quotePrefix="1" applyFont="1" applyAlignment="1">
      <alignment horizontal="left"/>
    </xf>
    <xf numFmtId="0" fontId="3" fillId="0" borderId="0" xfId="3"/>
    <xf numFmtId="0" fontId="4" fillId="0" borderId="0" xfId="3" applyFont="1" applyAlignment="1">
      <alignment horizontal="left"/>
    </xf>
    <xf numFmtId="0" fontId="4" fillId="0" borderId="0" xfId="3" quotePrefix="1" applyFont="1" applyAlignment="1">
      <alignment horizontal="left"/>
    </xf>
    <xf numFmtId="0" fontId="3" fillId="0" borderId="0" xfId="3" applyFont="1"/>
    <xf numFmtId="0" fontId="15" fillId="0" borderId="0" xfId="3" applyFont="1" applyAlignment="1">
      <alignment horizontal="left"/>
    </xf>
    <xf numFmtId="0" fontId="3" fillId="0" borderId="0" xfId="3" applyBorder="1"/>
    <xf numFmtId="0" fontId="3" fillId="0" borderId="0" xfId="3" applyFont="1" applyAlignment="1">
      <alignment horizontal="right"/>
    </xf>
    <xf numFmtId="164" fontId="3" fillId="0" borderId="0" xfId="4" applyNumberFormat="1" applyFont="1"/>
    <xf numFmtId="42" fontId="16" fillId="0" borderId="0" xfId="3" applyNumberFormat="1" applyFont="1" applyBorder="1" applyAlignment="1">
      <alignment horizontal="centerContinuous"/>
    </xf>
    <xf numFmtId="0" fontId="3" fillId="0" borderId="0" xfId="3" applyAlignment="1">
      <alignment horizontal="center"/>
    </xf>
    <xf numFmtId="0" fontId="3" fillId="0" borderId="0" xfId="3" applyFont="1" applyAlignment="1">
      <alignment horizontal="center"/>
    </xf>
    <xf numFmtId="0" fontId="3" fillId="0" borderId="0" xfId="3" quotePrefix="1" applyFont="1" applyAlignment="1">
      <alignment horizontal="center"/>
    </xf>
    <xf numFmtId="0" fontId="3" fillId="0" borderId="0" xfId="3" applyBorder="1" applyAlignment="1">
      <alignment horizontal="center"/>
    </xf>
    <xf numFmtId="0" fontId="3" fillId="0" borderId="5" xfId="3" applyBorder="1" applyAlignment="1">
      <alignment horizontal="center"/>
    </xf>
    <xf numFmtId="0" fontId="3" fillId="0" borderId="5" xfId="3" applyFont="1" applyBorder="1" applyAlignment="1">
      <alignment horizontal="center"/>
    </xf>
    <xf numFmtId="0" fontId="17" fillId="0" borderId="0" xfId="3" applyFont="1"/>
    <xf numFmtId="0" fontId="4" fillId="0" borderId="0" xfId="3" quotePrefix="1" applyFont="1" applyAlignment="1">
      <alignment horizontal="right"/>
    </xf>
    <xf numFmtId="0" fontId="4" fillId="0" borderId="0" xfId="3" applyFont="1" applyBorder="1" applyAlignment="1">
      <alignment horizontal="center"/>
    </xf>
    <xf numFmtId="166" fontId="3" fillId="0" borderId="0" xfId="5" applyNumberFormat="1" applyFont="1"/>
    <xf numFmtId="164" fontId="3" fillId="0" borderId="0" xfId="4" applyNumberFormat="1" applyFont="1" applyFill="1"/>
    <xf numFmtId="10" fontId="3" fillId="0" borderId="0" xfId="3" applyNumberFormat="1"/>
    <xf numFmtId="168" fontId="3" fillId="0" borderId="0" xfId="5" applyNumberFormat="1" applyFont="1" applyFill="1"/>
    <xf numFmtId="166" fontId="3" fillId="0" borderId="0" xfId="5" applyNumberFormat="1" applyFont="1" applyFill="1"/>
    <xf numFmtId="165" fontId="3" fillId="0" borderId="0" xfId="4" applyNumberFormat="1" applyBorder="1"/>
    <xf numFmtId="168" fontId="3" fillId="0" borderId="0" xfId="4" applyNumberFormat="1" applyFont="1" applyBorder="1"/>
    <xf numFmtId="166" fontId="17" fillId="0" borderId="0" xfId="5" applyNumberFormat="1" applyFont="1"/>
    <xf numFmtId="164" fontId="17" fillId="0" borderId="0" xfId="4" applyNumberFormat="1" applyFont="1"/>
    <xf numFmtId="0" fontId="3" fillId="0" borderId="0" xfId="3" quotePrefix="1" applyFont="1" applyAlignment="1">
      <alignment horizontal="right"/>
    </xf>
    <xf numFmtId="164" fontId="3" fillId="0" borderId="0" xfId="4" applyNumberFormat="1"/>
    <xf numFmtId="0" fontId="3" fillId="0" borderId="0" xfId="3" applyAlignment="1">
      <alignment horizontal="right"/>
    </xf>
    <xf numFmtId="0" fontId="3" fillId="0" borderId="0" xfId="3" applyFont="1" applyFill="1" applyAlignment="1">
      <alignment horizontal="left"/>
    </xf>
    <xf numFmtId="164" fontId="5" fillId="4" borderId="6" xfId="4" applyNumberFormat="1" applyFont="1" applyFill="1" applyBorder="1"/>
    <xf numFmtId="164" fontId="3" fillId="0" borderId="6" xfId="4" applyNumberFormat="1" applyBorder="1"/>
    <xf numFmtId="0" fontId="3" fillId="0" borderId="0" xfId="3" applyFont="1" applyAlignment="1">
      <alignment horizontal="left"/>
    </xf>
    <xf numFmtId="0" fontId="14" fillId="0" borderId="0" xfId="3" applyFont="1"/>
    <xf numFmtId="166" fontId="14" fillId="0" borderId="0" xfId="5" applyNumberFormat="1" applyFont="1" applyFill="1"/>
    <xf numFmtId="0" fontId="14" fillId="0" borderId="0" xfId="3" applyFont="1" applyFill="1"/>
    <xf numFmtId="10" fontId="22" fillId="0" borderId="0" xfId="3" applyNumberFormat="1" applyFont="1"/>
    <xf numFmtId="14" fontId="23" fillId="0" borderId="0" xfId="3" applyNumberFormat="1" applyFont="1" applyAlignment="1">
      <alignment horizontal="center"/>
    </xf>
    <xf numFmtId="0" fontId="3" fillId="0" borderId="1" xfId="3" applyFont="1" applyBorder="1" applyAlignment="1">
      <alignment horizontal="centerContinuous"/>
    </xf>
    <xf numFmtId="165" fontId="2" fillId="0" borderId="0" xfId="3" applyNumberFormat="1" applyFont="1" applyBorder="1" applyAlignment="1">
      <alignment horizontal="center"/>
    </xf>
    <xf numFmtId="165" fontId="13" fillId="0" borderId="0" xfId="4" applyNumberFormat="1" applyFont="1" applyBorder="1"/>
    <xf numFmtId="0" fontId="24" fillId="0" borderId="0" xfId="3" applyFont="1"/>
    <xf numFmtId="0" fontId="24" fillId="0" borderId="0" xfId="3" applyFont="1" applyAlignment="1">
      <alignment horizontal="right"/>
    </xf>
    <xf numFmtId="164" fontId="24" fillId="0" borderId="0" xfId="2" applyNumberFormat="1" applyFont="1"/>
    <xf numFmtId="164" fontId="2" fillId="0" borderId="6" xfId="4" applyNumberFormat="1" applyFont="1" applyFill="1" applyBorder="1"/>
    <xf numFmtId="167" fontId="5" fillId="4" borderId="6" xfId="4" applyNumberFormat="1" applyFont="1" applyFill="1" applyBorder="1" applyAlignment="1">
      <alignment horizontal="center"/>
    </xf>
    <xf numFmtId="166" fontId="0" fillId="0" borderId="0" xfId="1" applyNumberFormat="1" applyFont="1" applyAlignment="1">
      <alignment horizontal="right"/>
    </xf>
    <xf numFmtId="164" fontId="0" fillId="0" borderId="0" xfId="2" applyNumberFormat="1" applyFont="1"/>
    <xf numFmtId="164" fontId="13" fillId="0" borderId="0" xfId="0" applyNumberFormat="1" applyFont="1"/>
    <xf numFmtId="0" fontId="0" fillId="0" borderId="0" xfId="0" quotePrefix="1" applyAlignment="1">
      <alignment horizontal="center" wrapText="1"/>
    </xf>
    <xf numFmtId="165" fontId="0" fillId="0" borderId="0" xfId="0" applyNumberFormat="1" applyAlignment="1">
      <alignment wrapText="1"/>
    </xf>
    <xf numFmtId="2" fontId="0" fillId="0" borderId="0" xfId="0" applyNumberFormat="1" applyAlignment="1">
      <alignment wrapText="1"/>
    </xf>
    <xf numFmtId="10" fontId="0" fillId="0" borderId="0" xfId="0" applyNumberFormat="1" applyAlignment="1">
      <alignment wrapText="1"/>
    </xf>
    <xf numFmtId="0" fontId="0" fillId="0" borderId="2" xfId="0" applyBorder="1" applyAlignment="1">
      <alignment horizontal="centerContinuous" wrapText="1"/>
    </xf>
    <xf numFmtId="0" fontId="0" fillId="0" borderId="4" xfId="0" applyBorder="1" applyAlignment="1">
      <alignment horizontal="centerContinuous" wrapText="1"/>
    </xf>
    <xf numFmtId="1" fontId="2" fillId="0" borderId="0" xfId="2" applyNumberFormat="1" applyFont="1"/>
    <xf numFmtId="0" fontId="0" fillId="0" borderId="3" xfId="0" applyBorder="1" applyAlignment="1">
      <alignment horizontal="centerContinuous" wrapText="1"/>
    </xf>
    <xf numFmtId="0" fontId="2" fillId="2" borderId="0" xfId="0" applyFont="1" applyFill="1" applyBorder="1" applyAlignment="1">
      <alignment horizontal="center" wrapText="1"/>
    </xf>
    <xf numFmtId="0" fontId="2" fillId="0" borderId="0" xfId="0" applyFont="1" applyAlignment="1">
      <alignment wrapText="1"/>
    </xf>
    <xf numFmtId="0" fontId="2" fillId="0" borderId="0" xfId="3" applyFont="1" applyAlignment="1">
      <alignment horizontal="center"/>
    </xf>
    <xf numFmtId="0" fontId="2" fillId="0" borderId="5" xfId="3" applyFont="1" applyBorder="1" applyAlignment="1">
      <alignment horizontal="center"/>
    </xf>
    <xf numFmtId="164" fontId="2" fillId="0" borderId="0" xfId="4" applyNumberFormat="1" applyFont="1" applyFill="1"/>
    <xf numFmtId="42" fontId="2" fillId="0" borderId="0" xfId="3" applyNumberFormat="1" applyFont="1" applyBorder="1" applyAlignment="1">
      <alignment horizontal="centerContinuous"/>
    </xf>
    <xf numFmtId="0" fontId="2" fillId="0" borderId="0" xfId="3" applyFont="1"/>
    <xf numFmtId="0" fontId="2" fillId="0" borderId="1" xfId="3" applyFont="1" applyBorder="1" applyAlignment="1">
      <alignment horizontal="centerContinuous"/>
    </xf>
    <xf numFmtId="164" fontId="25" fillId="0" borderId="0" xfId="2" applyNumberFormat="1" applyFont="1"/>
    <xf numFmtId="14" fontId="2" fillId="0" borderId="0" xfId="0" applyNumberFormat="1" applyFont="1" applyAlignment="1">
      <alignment wrapText="1"/>
    </xf>
    <xf numFmtId="0" fontId="13" fillId="0" borderId="0" xfId="0" applyFont="1"/>
    <xf numFmtId="4" fontId="2" fillId="0" borderId="0" xfId="4" applyNumberFormat="1" applyFont="1"/>
    <xf numFmtId="170" fontId="3" fillId="0" borderId="0" xfId="3" applyNumberFormat="1"/>
    <xf numFmtId="171" fontId="2" fillId="0" borderId="0" xfId="5" applyNumberFormat="1" applyFont="1" applyFill="1"/>
    <xf numFmtId="171" fontId="3" fillId="0" borderId="0" xfId="5" applyNumberFormat="1" applyFont="1" applyFill="1"/>
    <xf numFmtId="171" fontId="3" fillId="0" borderId="0" xfId="5" applyNumberFormat="1" applyFont="1"/>
    <xf numFmtId="3" fontId="0" fillId="0" borderId="0" xfId="0" applyNumberFormat="1"/>
    <xf numFmtId="3" fontId="0" fillId="0" borderId="0" xfId="0" applyNumberFormat="1" applyAlignment="1">
      <alignment horizontal="center"/>
    </xf>
    <xf numFmtId="167" fontId="0" fillId="0" borderId="0" xfId="0" applyNumberFormat="1" applyAlignment="1">
      <alignment horizontal="center"/>
    </xf>
    <xf numFmtId="0" fontId="2" fillId="0" borderId="0" xfId="0" applyFont="1"/>
    <xf numFmtId="164" fontId="0" fillId="0" borderId="0" xfId="0" applyNumberFormat="1"/>
    <xf numFmtId="166" fontId="0" fillId="0" borderId="0" xfId="1" applyNumberFormat="1" applyFont="1"/>
    <xf numFmtId="166" fontId="0" fillId="0" borderId="0" xfId="0" applyNumberFormat="1"/>
    <xf numFmtId="3" fontId="26" fillId="0" borderId="0" xfId="13" applyNumberFormat="1" applyFont="1" applyFill="1" applyBorder="1"/>
    <xf numFmtId="3" fontId="27" fillId="0" borderId="0" xfId="13" applyNumberFormat="1" applyFont="1" applyBorder="1"/>
    <xf numFmtId="3" fontId="26" fillId="0" borderId="0" xfId="13" applyNumberFormat="1" applyFont="1" applyBorder="1"/>
    <xf numFmtId="166" fontId="29" fillId="0" borderId="0" xfId="1" applyNumberFormat="1" applyFont="1" applyFill="1"/>
    <xf numFmtId="166" fontId="2" fillId="0" borderId="0" xfId="1" applyNumberFormat="1" applyFont="1" applyFill="1"/>
    <xf numFmtId="1" fontId="2" fillId="0" borderId="0" xfId="2" quotePrefix="1" applyNumberFormat="1" applyFont="1"/>
    <xf numFmtId="165" fontId="2" fillId="0" borderId="0" xfId="2" applyNumberFormat="1" applyFont="1"/>
    <xf numFmtId="10" fontId="8" fillId="0" borderId="0" xfId="2" applyNumberFormat="1" applyFont="1" applyAlignment="1"/>
    <xf numFmtId="10" fontId="2" fillId="0" borderId="0" xfId="2" applyNumberFormat="1" applyFont="1"/>
    <xf numFmtId="164" fontId="8" fillId="0" borderId="0" xfId="2" applyNumberFormat="1" applyFont="1" applyFill="1" applyAlignment="1">
      <alignment wrapText="1"/>
    </xf>
    <xf numFmtId="167" fontId="2" fillId="0" borderId="0" xfId="2" applyNumberFormat="1"/>
    <xf numFmtId="165" fontId="2" fillId="0" borderId="0" xfId="2" applyNumberFormat="1"/>
    <xf numFmtId="1" fontId="2" fillId="0" borderId="0" xfId="2" applyNumberFormat="1"/>
    <xf numFmtId="167" fontId="2" fillId="3" borderId="0" xfId="2" applyNumberFormat="1" applyFill="1"/>
    <xf numFmtId="1" fontId="2" fillId="0" borderId="0" xfId="2" applyNumberFormat="1" applyFont="1"/>
    <xf numFmtId="10" fontId="13" fillId="0" borderId="0" xfId="2" applyNumberFormat="1" applyFont="1"/>
    <xf numFmtId="0" fontId="2" fillId="0" borderId="0" xfId="14" applyFont="1" applyAlignment="1">
      <alignment wrapText="1"/>
    </xf>
    <xf numFmtId="0" fontId="2" fillId="0" borderId="0" xfId="0" applyFont="1" applyAlignment="1">
      <alignment horizontal="center"/>
    </xf>
    <xf numFmtId="167" fontId="12" fillId="0" borderId="0" xfId="2" applyNumberFormat="1" applyFont="1" applyFill="1"/>
    <xf numFmtId="167" fontId="2" fillId="0" borderId="0" xfId="2" applyNumberFormat="1" applyFill="1"/>
    <xf numFmtId="165" fontId="2" fillId="0" borderId="0" xfId="2" applyNumberFormat="1" applyFill="1"/>
    <xf numFmtId="2" fontId="0" fillId="0" borderId="0" xfId="0" applyNumberFormat="1" applyFill="1"/>
    <xf numFmtId="0" fontId="0" fillId="0" borderId="0" xfId="0" applyFill="1"/>
    <xf numFmtId="1" fontId="2" fillId="0" borderId="0" xfId="2" applyNumberFormat="1" applyFont="1" applyFill="1"/>
    <xf numFmtId="1" fontId="2" fillId="0" borderId="0" xfId="2" applyNumberFormat="1" applyFill="1"/>
    <xf numFmtId="10" fontId="8" fillId="0" borderId="0" xfId="2" applyNumberFormat="1" applyFont="1" applyFill="1" applyAlignment="1"/>
    <xf numFmtId="10" fontId="2" fillId="0" borderId="0" xfId="2" applyNumberFormat="1" applyFont="1" applyFill="1"/>
    <xf numFmtId="14" fontId="0" fillId="0" borderId="0" xfId="0" applyNumberFormat="1" applyFill="1"/>
    <xf numFmtId="14" fontId="2" fillId="0" borderId="0" xfId="0" applyNumberFormat="1" applyFont="1" applyFill="1"/>
    <xf numFmtId="165" fontId="0" fillId="0" borderId="0" xfId="0" applyNumberFormat="1" applyFill="1"/>
    <xf numFmtId="0" fontId="2" fillId="0" borderId="0" xfId="0" applyFont="1" applyAlignment="1">
      <alignment horizontal="center" wrapText="1"/>
    </xf>
    <xf numFmtId="0" fontId="3" fillId="6" borderId="0" xfId="0" applyFont="1" applyFill="1" applyAlignment="1">
      <alignment horizontal="center" wrapText="1"/>
    </xf>
    <xf numFmtId="10" fontId="14" fillId="6" borderId="0" xfId="2" applyNumberFormat="1" applyFont="1" applyFill="1"/>
    <xf numFmtId="0" fontId="0" fillId="0" borderId="13" xfId="0" applyBorder="1" applyAlignment="1">
      <alignment horizontal="centerContinuous"/>
    </xf>
    <xf numFmtId="0" fontId="0" fillId="0" borderId="14" xfId="0" applyBorder="1" applyAlignment="1">
      <alignment horizontal="centerContinuous"/>
    </xf>
    <xf numFmtId="0" fontId="0" fillId="0" borderId="11" xfId="0" applyBorder="1" applyAlignment="1">
      <alignment horizontal="center"/>
    </xf>
    <xf numFmtId="0" fontId="0" fillId="0" borderId="10" xfId="0" applyBorder="1" applyAlignment="1">
      <alignment horizontal="center"/>
    </xf>
    <xf numFmtId="0" fontId="2" fillId="0" borderId="0" xfId="0" applyFont="1" applyFill="1" applyAlignment="1">
      <alignment horizontal="center" wrapText="1"/>
    </xf>
    <xf numFmtId="0" fontId="38" fillId="7" borderId="0" xfId="0" applyFont="1" applyFill="1"/>
    <xf numFmtId="10" fontId="13" fillId="6" borderId="0" xfId="2" applyNumberFormat="1" applyFont="1" applyFill="1"/>
    <xf numFmtId="10" fontId="39" fillId="0" borderId="0" xfId="0" applyNumberFormat="1" applyFont="1"/>
    <xf numFmtId="173" fontId="0" fillId="0" borderId="0" xfId="0" applyNumberFormat="1"/>
    <xf numFmtId="173" fontId="13" fillId="0" borderId="0" xfId="0" applyNumberFormat="1" applyFont="1"/>
    <xf numFmtId="10" fontId="0" fillId="0" borderId="0" xfId="0" applyNumberFormat="1"/>
    <xf numFmtId="10" fontId="2" fillId="0" borderId="0" xfId="0" applyNumberFormat="1" applyFont="1" applyAlignment="1">
      <alignment wrapText="1"/>
    </xf>
    <xf numFmtId="14" fontId="2" fillId="7" borderId="0" xfId="0" applyNumberFormat="1" applyFont="1" applyFill="1" applyAlignment="1">
      <alignment wrapText="1"/>
    </xf>
    <xf numFmtId="167" fontId="3" fillId="7" borderId="0" xfId="2" applyNumberFormat="1" applyFont="1" applyFill="1"/>
    <xf numFmtId="14" fontId="3" fillId="0" borderId="0" xfId="0" applyNumberFormat="1" applyFont="1" applyAlignment="1">
      <alignment horizontal="center" wrapText="1"/>
    </xf>
    <xf numFmtId="0" fontId="28" fillId="0" borderId="0" xfId="0" applyFont="1"/>
    <xf numFmtId="3" fontId="2" fillId="0" borderId="0" xfId="0" applyNumberFormat="1" applyFont="1" applyAlignment="1">
      <alignment horizontal="center"/>
    </xf>
    <xf numFmtId="173" fontId="28" fillId="0" borderId="0" xfId="0" applyNumberFormat="1" applyFont="1"/>
    <xf numFmtId="0" fontId="0" fillId="0" borderId="0" xfId="0" applyFill="1" applyAlignment="1">
      <alignment horizontal="center"/>
    </xf>
    <xf numFmtId="0" fontId="0" fillId="0" borderId="9" xfId="0" applyFill="1" applyBorder="1"/>
    <xf numFmtId="0" fontId="0" fillId="0" borderId="10" xfId="0" applyFill="1" applyBorder="1"/>
    <xf numFmtId="0" fontId="9" fillId="0" borderId="0" xfId="81" applyFont="1"/>
    <xf numFmtId="0" fontId="9" fillId="0" borderId="0" xfId="81" applyFont="1" applyAlignment="1">
      <alignment horizontal="center"/>
    </xf>
    <xf numFmtId="0" fontId="9" fillId="0" borderId="1" xfId="81" applyFont="1" applyBorder="1" applyAlignment="1">
      <alignment horizontal="center"/>
    </xf>
    <xf numFmtId="0" fontId="9" fillId="0" borderId="1" xfId="81" applyFont="1" applyBorder="1"/>
    <xf numFmtId="0" fontId="9" fillId="0" borderId="18" xfId="81" applyFont="1" applyBorder="1" applyAlignment="1">
      <alignment horizontal="center"/>
    </xf>
    <xf numFmtId="0" fontId="9" fillId="0" borderId="19" xfId="81" applyFont="1" applyBorder="1" applyAlignment="1">
      <alignment horizontal="center"/>
    </xf>
    <xf numFmtId="0" fontId="9" fillId="9" borderId="0" xfId="81" applyFont="1" applyFill="1" applyBorder="1"/>
    <xf numFmtId="3" fontId="2" fillId="0" borderId="0" xfId="0" applyNumberFormat="1" applyFont="1"/>
    <xf numFmtId="174" fontId="0" fillId="0" borderId="0" xfId="0" applyNumberFormat="1"/>
    <xf numFmtId="2" fontId="2" fillId="0" borderId="0" xfId="2" applyNumberFormat="1" applyFont="1"/>
    <xf numFmtId="0" fontId="28" fillId="10" borderId="0" xfId="0" applyFont="1" applyFill="1"/>
    <xf numFmtId="0" fontId="28" fillId="12" borderId="0" xfId="0" applyFont="1" applyFill="1"/>
    <xf numFmtId="0" fontId="41" fillId="10" borderId="0" xfId="0" applyFont="1" applyFill="1"/>
    <xf numFmtId="0" fontId="14" fillId="10" borderId="0" xfId="0" applyFont="1" applyFill="1"/>
    <xf numFmtId="10" fontId="14" fillId="10" borderId="0" xfId="2" applyNumberFormat="1" applyFont="1" applyFill="1"/>
    <xf numFmtId="0" fontId="14" fillId="12" borderId="0" xfId="0" applyFont="1" applyFill="1"/>
    <xf numFmtId="10" fontId="14" fillId="10" borderId="0" xfId="2" applyNumberFormat="1" applyFont="1" applyFill="1" applyAlignment="1">
      <alignment horizontal="right"/>
    </xf>
    <xf numFmtId="10" fontId="14" fillId="0" borderId="0" xfId="2" applyNumberFormat="1" applyFont="1" applyAlignment="1">
      <alignment horizontal="right"/>
    </xf>
    <xf numFmtId="0" fontId="14" fillId="10" borderId="0" xfId="3" applyFont="1" applyFill="1"/>
    <xf numFmtId="0" fontId="14" fillId="11" borderId="0" xfId="3" applyFont="1" applyFill="1"/>
    <xf numFmtId="0" fontId="14" fillId="12" borderId="0" xfId="3" applyFont="1" applyFill="1"/>
    <xf numFmtId="167" fontId="12" fillId="13" borderId="0" xfId="2" applyNumberFormat="1" applyFont="1" applyFill="1"/>
    <xf numFmtId="167" fontId="2" fillId="13" borderId="0" xfId="2" applyNumberFormat="1" applyFill="1"/>
    <xf numFmtId="166" fontId="12" fillId="13" borderId="0" xfId="1" applyNumberFormat="1" applyFont="1" applyFill="1" applyBorder="1" applyAlignment="1">
      <alignment horizontal="center"/>
    </xf>
    <xf numFmtId="165" fontId="2" fillId="13" borderId="0" xfId="2" applyNumberFormat="1" applyFill="1"/>
    <xf numFmtId="2" fontId="0" fillId="13" borderId="0" xfId="0" applyNumberFormat="1" applyFill="1"/>
    <xf numFmtId="0" fontId="0" fillId="13" borderId="0" xfId="0" applyFill="1"/>
    <xf numFmtId="1" fontId="2" fillId="13" borderId="0" xfId="2" applyNumberFormat="1" applyFont="1" applyFill="1"/>
    <xf numFmtId="1" fontId="2" fillId="13" borderId="0" xfId="2" applyNumberFormat="1" applyFill="1"/>
    <xf numFmtId="10" fontId="8" fillId="13" borderId="0" xfId="2" applyNumberFormat="1" applyFont="1" applyFill="1" applyAlignment="1"/>
    <xf numFmtId="10" fontId="2" fillId="13" borderId="0" xfId="2" applyNumberFormat="1" applyFont="1" applyFill="1"/>
    <xf numFmtId="14" fontId="0" fillId="13" borderId="0" xfId="0" applyNumberFormat="1" applyFill="1"/>
    <xf numFmtId="14" fontId="2" fillId="13" borderId="0" xfId="0" applyNumberFormat="1" applyFont="1" applyFill="1"/>
    <xf numFmtId="165" fontId="0" fillId="13" borderId="0" xfId="0" applyNumberFormat="1" applyFill="1"/>
    <xf numFmtId="10" fontId="13" fillId="0" borderId="0" xfId="0" applyNumberFormat="1" applyFont="1" applyBorder="1"/>
    <xf numFmtId="49" fontId="0" fillId="0" borderId="0" xfId="0" applyNumberFormat="1" applyAlignment="1">
      <alignment horizontal="center" vertical="top"/>
    </xf>
    <xf numFmtId="0" fontId="0" fillId="0" borderId="0" xfId="0" applyAlignment="1">
      <alignment horizontal="center" vertical="top"/>
    </xf>
    <xf numFmtId="49" fontId="2" fillId="0" borderId="0" xfId="0" applyNumberFormat="1" applyFont="1" applyAlignment="1">
      <alignment horizontal="center" vertical="top"/>
    </xf>
    <xf numFmtId="14" fontId="0" fillId="0" borderId="0" xfId="0" applyNumberFormat="1" applyAlignment="1">
      <alignment horizontal="center" vertical="top"/>
    </xf>
    <xf numFmtId="14" fontId="2" fillId="0" borderId="0" xfId="0" applyNumberFormat="1" applyFont="1" applyAlignment="1">
      <alignment horizontal="center" vertical="top"/>
    </xf>
    <xf numFmtId="14" fontId="0" fillId="0" borderId="0" xfId="0" applyNumberFormat="1" applyAlignment="1">
      <alignment horizontal="center" vertical="top" wrapText="1"/>
    </xf>
    <xf numFmtId="14" fontId="2" fillId="0" borderId="0" xfId="53" applyNumberFormat="1" applyAlignment="1">
      <alignment horizontal="center" vertical="top"/>
    </xf>
    <xf numFmtId="0" fontId="2" fillId="0" borderId="0" xfId="53" applyFont="1" applyAlignment="1">
      <alignment horizontal="center" vertical="top"/>
    </xf>
    <xf numFmtId="0" fontId="2" fillId="0" borderId="0" xfId="0" applyFont="1" applyAlignment="1">
      <alignment horizontal="center" vertical="top"/>
    </xf>
    <xf numFmtId="0" fontId="4" fillId="0" borderId="0" xfId="3" applyFont="1"/>
    <xf numFmtId="37" fontId="3" fillId="0" borderId="22" xfId="3" applyNumberFormat="1" applyBorder="1"/>
    <xf numFmtId="0" fontId="2" fillId="0" borderId="0" xfId="0" quotePrefix="1" applyFont="1" applyAlignment="1">
      <alignment wrapText="1"/>
    </xf>
    <xf numFmtId="3" fontId="9" fillId="15" borderId="21" xfId="81" applyNumberFormat="1" applyFont="1" applyFill="1" applyBorder="1" applyAlignment="1">
      <alignment shrinkToFit="1"/>
    </xf>
    <xf numFmtId="3" fontId="9" fillId="16" borderId="20" xfId="81" applyNumberFormat="1" applyFont="1" applyFill="1" applyBorder="1" applyAlignment="1">
      <alignment shrinkToFit="1"/>
    </xf>
    <xf numFmtId="3" fontId="9" fillId="16" borderId="21" xfId="81" applyNumberFormat="1" applyFont="1" applyFill="1" applyBorder="1" applyAlignment="1">
      <alignment shrinkToFit="1"/>
    </xf>
    <xf numFmtId="3" fontId="9" fillId="15" borderId="20" xfId="81" applyNumberFormat="1" applyFont="1" applyFill="1" applyBorder="1" applyAlignment="1">
      <alignment shrinkToFit="1"/>
    </xf>
    <xf numFmtId="172" fontId="14" fillId="11" borderId="0" xfId="3" applyNumberFormat="1" applyFont="1" applyFill="1"/>
    <xf numFmtId="10" fontId="13" fillId="0" borderId="16" xfId="2" applyNumberFormat="1" applyFont="1" applyBorder="1"/>
    <xf numFmtId="10" fontId="14" fillId="7" borderId="0" xfId="2" applyNumberFormat="1" applyFont="1" applyFill="1"/>
    <xf numFmtId="10" fontId="13" fillId="0" borderId="15" xfId="2" applyNumberFormat="1" applyFont="1" applyBorder="1"/>
    <xf numFmtId="10" fontId="13" fillId="0" borderId="17" xfId="2" applyNumberFormat="1" applyFont="1" applyBorder="1"/>
    <xf numFmtId="166" fontId="0" fillId="0" borderId="0" xfId="1" applyNumberFormat="1" applyFont="1" applyAlignment="1">
      <alignment horizontal="center"/>
    </xf>
    <xf numFmtId="3" fontId="3" fillId="0" borderId="0" xfId="3" applyNumberFormat="1"/>
    <xf numFmtId="43" fontId="3" fillId="0" borderId="0" xfId="3" applyNumberFormat="1"/>
    <xf numFmtId="0" fontId="2" fillId="0" borderId="0" xfId="3" applyFont="1" applyFill="1"/>
    <xf numFmtId="0" fontId="2" fillId="0" borderId="0" xfId="101"/>
    <xf numFmtId="0" fontId="2" fillId="2" borderId="0" xfId="101" applyFill="1" applyAlignment="1">
      <alignment horizontal="center"/>
    </xf>
    <xf numFmtId="164" fontId="2" fillId="0" borderId="0" xfId="101" applyNumberFormat="1"/>
    <xf numFmtId="164" fontId="2" fillId="0" borderId="0" xfId="101" applyNumberFormat="1" applyAlignment="1">
      <alignment horizontal="center"/>
    </xf>
    <xf numFmtId="0" fontId="2" fillId="0" borderId="0" xfId="101" applyNumberFormat="1" applyAlignment="1">
      <alignment horizontal="center"/>
    </xf>
    <xf numFmtId="0" fontId="2" fillId="0" borderId="0" xfId="101" applyAlignment="1"/>
    <xf numFmtId="0" fontId="2" fillId="0" borderId="0" xfId="101" applyFont="1" applyAlignment="1">
      <alignment horizontal="center" wrapText="1"/>
    </xf>
    <xf numFmtId="0" fontId="2" fillId="0" borderId="0" xfId="101" applyAlignment="1">
      <alignment horizontal="center" wrapText="1"/>
    </xf>
    <xf numFmtId="2" fontId="2" fillId="0" borderId="2" xfId="101" applyNumberFormat="1" applyBorder="1" applyAlignment="1">
      <alignment horizontal="centerContinuous" wrapText="1"/>
    </xf>
    <xf numFmtId="2" fontId="2" fillId="0" borderId="3" xfId="101" applyNumberFormat="1" applyBorder="1" applyAlignment="1">
      <alignment horizontal="centerContinuous" wrapText="1"/>
    </xf>
    <xf numFmtId="2" fontId="2" fillId="0" borderId="4" xfId="101" applyNumberFormat="1" applyBorder="1" applyAlignment="1">
      <alignment horizontal="centerContinuous" wrapText="1"/>
    </xf>
    <xf numFmtId="0" fontId="2" fillId="0" borderId="0" xfId="101" applyFont="1" applyAlignment="1">
      <alignment wrapText="1"/>
    </xf>
    <xf numFmtId="164" fontId="2" fillId="0" borderId="0" xfId="101" applyNumberFormat="1" applyFont="1" applyAlignment="1">
      <alignment horizontal="center" wrapText="1"/>
    </xf>
    <xf numFmtId="164" fontId="2" fillId="0" borderId="0" xfId="2" applyNumberFormat="1" applyFont="1" applyAlignment="1">
      <alignment horizontal="center" wrapText="1"/>
    </xf>
    <xf numFmtId="165" fontId="2" fillId="0" borderId="0" xfId="101" quotePrefix="1" applyNumberFormat="1"/>
    <xf numFmtId="167" fontId="2" fillId="0" borderId="0" xfId="101" quotePrefix="1" applyNumberFormat="1"/>
    <xf numFmtId="165" fontId="2" fillId="0" borderId="0" xfId="101" applyNumberFormat="1"/>
    <xf numFmtId="14" fontId="13" fillId="0" borderId="0" xfId="101" applyNumberFormat="1" applyFont="1" applyAlignment="1">
      <alignment wrapText="1"/>
    </xf>
    <xf numFmtId="167" fontId="2" fillId="0" borderId="0" xfId="2" applyNumberFormat="1" applyFont="1"/>
    <xf numFmtId="164" fontId="13" fillId="0" borderId="0" xfId="2" applyNumberFormat="1" applyFont="1"/>
    <xf numFmtId="164" fontId="2" fillId="0" borderId="0" xfId="2" applyNumberFormat="1" applyFont="1"/>
    <xf numFmtId="165" fontId="8" fillId="0" borderId="0" xfId="2" applyNumberFormat="1" applyFont="1"/>
    <xf numFmtId="14" fontId="2" fillId="0" borderId="0" xfId="101" applyNumberFormat="1" applyAlignment="1">
      <alignment wrapText="1"/>
    </xf>
    <xf numFmtId="164" fontId="28" fillId="0" borderId="0" xfId="2" applyNumberFormat="1" applyFont="1"/>
    <xf numFmtId="164" fontId="2" fillId="0" borderId="0" xfId="2" applyNumberFormat="1" applyFont="1" applyFill="1"/>
    <xf numFmtId="14" fontId="2" fillId="0" borderId="0" xfId="101" applyNumberFormat="1"/>
    <xf numFmtId="0" fontId="2" fillId="3" borderId="0" xfId="101" applyFill="1"/>
    <xf numFmtId="164" fontId="2" fillId="3" borderId="0" xfId="101" applyNumberFormat="1" applyFill="1"/>
    <xf numFmtId="164" fontId="0" fillId="3" borderId="0" xfId="2" applyNumberFormat="1" applyFont="1" applyFill="1"/>
    <xf numFmtId="0" fontId="2" fillId="0" borderId="0" xfId="101" applyAlignment="1">
      <alignment horizontal="right"/>
    </xf>
    <xf numFmtId="0" fontId="45" fillId="0" borderId="0" xfId="101" applyFont="1"/>
    <xf numFmtId="164" fontId="45" fillId="0" borderId="0" xfId="101" applyNumberFormat="1" applyFont="1"/>
    <xf numFmtId="0" fontId="14" fillId="0" borderId="0" xfId="101" applyFont="1"/>
    <xf numFmtId="164" fontId="14" fillId="0" borderId="0" xfId="101" applyNumberFormat="1" applyFont="1"/>
    <xf numFmtId="0" fontId="2" fillId="3" borderId="0" xfId="101" applyFill="1" applyAlignment="1"/>
    <xf numFmtId="175" fontId="2" fillId="0" borderId="0" xfId="2" applyNumberFormat="1" applyFont="1"/>
    <xf numFmtId="10" fontId="0" fillId="0" borderId="0" xfId="2" applyNumberFormat="1" applyFont="1" applyAlignment="1">
      <alignment wrapText="1"/>
    </xf>
    <xf numFmtId="0" fontId="0" fillId="0" borderId="0" xfId="0" applyFill="1" applyAlignment="1">
      <alignment horizontal="center" wrapText="1"/>
    </xf>
    <xf numFmtId="0" fontId="0" fillId="7" borderId="0" xfId="0" applyFill="1"/>
    <xf numFmtId="164" fontId="2" fillId="0" borderId="0" xfId="34" applyNumberFormat="1" applyFont="1" applyAlignment="1">
      <alignment horizontal="center" wrapText="1"/>
    </xf>
    <xf numFmtId="3" fontId="9" fillId="0" borderId="0" xfId="0" applyNumberFormat="1" applyFont="1" applyFill="1" applyBorder="1"/>
    <xf numFmtId="0" fontId="41" fillId="0" borderId="0" xfId="0" applyFont="1" applyFill="1"/>
    <xf numFmtId="166" fontId="2" fillId="9" borderId="0" xfId="1" applyNumberFormat="1" applyFont="1" applyFill="1"/>
    <xf numFmtId="164" fontId="46" fillId="0" borderId="0" xfId="2" applyNumberFormat="1" applyFont="1"/>
    <xf numFmtId="164" fontId="47" fillId="0" borderId="0" xfId="2" applyNumberFormat="1" applyFont="1"/>
    <xf numFmtId="10" fontId="13" fillId="0" borderId="15" xfId="2" applyNumberFormat="1" applyFont="1" applyFill="1" applyBorder="1"/>
    <xf numFmtId="10" fontId="13" fillId="0" borderId="16" xfId="2" applyNumberFormat="1" applyFont="1" applyFill="1" applyBorder="1"/>
    <xf numFmtId="0" fontId="0" fillId="0" borderId="12" xfId="0" applyFill="1" applyBorder="1" applyAlignment="1">
      <alignment horizontal="centerContinuous"/>
    </xf>
    <xf numFmtId="0" fontId="0" fillId="0" borderId="9" xfId="0" applyFill="1" applyBorder="1" applyAlignment="1">
      <alignment horizontal="center"/>
    </xf>
    <xf numFmtId="3" fontId="9" fillId="9" borderId="20" xfId="81" applyNumberFormat="1" applyFont="1" applyFill="1" applyBorder="1" applyAlignment="1">
      <alignment shrinkToFit="1"/>
    </xf>
    <xf numFmtId="10" fontId="13" fillId="0" borderId="17" xfId="2" applyNumberFormat="1" applyFont="1" applyFill="1" applyBorder="1"/>
    <xf numFmtId="10" fontId="13" fillId="7" borderId="0" xfId="2" applyNumberFormat="1" applyFont="1" applyFill="1"/>
    <xf numFmtId="10" fontId="0" fillId="13" borderId="0" xfId="2" applyNumberFormat="1" applyFont="1" applyFill="1"/>
    <xf numFmtId="10" fontId="14" fillId="15" borderId="0" xfId="2" applyNumberFormat="1" applyFont="1" applyFill="1" applyAlignment="1">
      <alignment horizontal="right"/>
    </xf>
    <xf numFmtId="10" fontId="14" fillId="15" borderId="0" xfId="2" applyNumberFormat="1" applyFont="1" applyFill="1" applyAlignment="1">
      <alignment horizontal="left"/>
    </xf>
    <xf numFmtId="0" fontId="0" fillId="15" borderId="0" xfId="0" applyFill="1"/>
    <xf numFmtId="14" fontId="0" fillId="15" borderId="0" xfId="0" applyNumberFormat="1" applyFill="1" applyAlignment="1">
      <alignment wrapText="1"/>
    </xf>
    <xf numFmtId="14" fontId="0" fillId="6" borderId="0" xfId="0" applyNumberFormat="1" applyFill="1" applyAlignment="1">
      <alignment wrapText="1"/>
    </xf>
    <xf numFmtId="0" fontId="0" fillId="6" borderId="0" xfId="0" applyFill="1"/>
    <xf numFmtId="0" fontId="2" fillId="6" borderId="0" xfId="0" applyFont="1" applyFill="1"/>
    <xf numFmtId="10" fontId="2" fillId="15" borderId="0" xfId="2" applyNumberFormat="1" applyFont="1" applyFill="1" applyAlignment="1">
      <alignment horizontal="left"/>
    </xf>
    <xf numFmtId="10" fontId="14" fillId="6" borderId="0" xfId="2" applyNumberFormat="1" applyFont="1" applyFill="1" applyAlignment="1">
      <alignment horizontal="right" wrapText="1"/>
    </xf>
    <xf numFmtId="0" fontId="14" fillId="6" borderId="0" xfId="0" applyFont="1" applyFill="1"/>
    <xf numFmtId="10" fontId="2" fillId="0" borderId="0" xfId="2" applyNumberFormat="1" applyFont="1" applyAlignment="1">
      <alignment horizontal="right" wrapText="1"/>
    </xf>
    <xf numFmtId="10" fontId="0" fillId="0" borderId="0" xfId="2" applyNumberFormat="1" applyFont="1" applyFill="1"/>
    <xf numFmtId="0" fontId="14" fillId="15" borderId="0" xfId="0" applyFont="1" applyFill="1"/>
    <xf numFmtId="0" fontId="28" fillId="15" borderId="0" xfId="0" applyFont="1" applyFill="1"/>
    <xf numFmtId="4" fontId="0" fillId="0" borderId="0" xfId="0" applyNumberFormat="1"/>
    <xf numFmtId="0" fontId="14" fillId="17" borderId="0" xfId="3" applyFont="1" applyFill="1"/>
    <xf numFmtId="171" fontId="14" fillId="0" borderId="0" xfId="5" applyNumberFormat="1" applyFont="1" applyFill="1"/>
    <xf numFmtId="164" fontId="14" fillId="0" borderId="0" xfId="2" applyNumberFormat="1" applyFont="1" applyFill="1"/>
    <xf numFmtId="3" fontId="14" fillId="10" borderId="0" xfId="0" applyNumberFormat="1" applyFont="1" applyFill="1"/>
    <xf numFmtId="3" fontId="14" fillId="14" borderId="0" xfId="0" applyNumberFormat="1" applyFont="1" applyFill="1"/>
    <xf numFmtId="10" fontId="13" fillId="18" borderId="16" xfId="2" applyNumberFormat="1" applyFont="1" applyFill="1" applyBorder="1"/>
    <xf numFmtId="176" fontId="29" fillId="0" borderId="0" xfId="184" applyFill="1" applyAlignment="1">
      <alignment wrapText="1"/>
    </xf>
    <xf numFmtId="0" fontId="14" fillId="0" borderId="0" xfId="3" applyFont="1" applyAlignment="1">
      <alignment horizontal="center"/>
    </xf>
    <xf numFmtId="14" fontId="0" fillId="0" borderId="0" xfId="0" applyNumberFormat="1" applyFill="1" applyAlignment="1">
      <alignment wrapText="1"/>
    </xf>
    <xf numFmtId="0" fontId="2" fillId="0" borderId="0" xfId="0" applyFont="1" applyFill="1"/>
    <xf numFmtId="3" fontId="44" fillId="0" borderId="0" xfId="3" applyNumberFormat="1" applyFont="1" applyFill="1"/>
    <xf numFmtId="0" fontId="2" fillId="0" borderId="0" xfId="0" quotePrefix="1" applyFont="1"/>
    <xf numFmtId="164" fontId="3" fillId="0" borderId="0" xfId="2" applyNumberFormat="1" applyFont="1"/>
    <xf numFmtId="43" fontId="14" fillId="10" borderId="0" xfId="3" applyNumberFormat="1" applyFont="1" applyFill="1"/>
    <xf numFmtId="0" fontId="2" fillId="0" borderId="0" xfId="3" applyFont="1" applyAlignment="1">
      <alignment horizontal="centerContinuous"/>
    </xf>
    <xf numFmtId="0" fontId="3" fillId="0" borderId="0" xfId="3" applyAlignment="1">
      <alignment horizontal="centerContinuous"/>
    </xf>
    <xf numFmtId="9" fontId="13" fillId="0" borderId="0" xfId="3" applyNumberFormat="1" applyFont="1" applyAlignment="1">
      <alignment horizontal="centerContinuous"/>
    </xf>
    <xf numFmtId="14" fontId="0" fillId="0" borderId="0" xfId="0" applyNumberFormat="1" applyFill="1" applyAlignment="1">
      <alignment horizontal="center"/>
    </xf>
    <xf numFmtId="165" fontId="2" fillId="0" borderId="0" xfId="0" applyNumberFormat="1" applyFont="1" applyAlignment="1">
      <alignment horizontal="center" wrapText="1"/>
    </xf>
    <xf numFmtId="3" fontId="0" fillId="0" borderId="6" xfId="0" applyNumberFormat="1" applyFill="1" applyBorder="1"/>
    <xf numFmtId="0" fontId="52" fillId="6" borderId="0" xfId="0" applyFont="1" applyFill="1" applyAlignment="1">
      <alignment wrapText="1"/>
    </xf>
    <xf numFmtId="0" fontId="53" fillId="0" borderId="0" xfId="0" applyFont="1" applyAlignment="1">
      <alignment horizontal="centerContinuous"/>
    </xf>
    <xf numFmtId="0" fontId="0" fillId="0" borderId="0" xfId="0" applyAlignment="1">
      <alignment horizontal="centerContinuous"/>
    </xf>
    <xf numFmtId="10" fontId="14" fillId="19" borderId="0" xfId="2" applyNumberFormat="1" applyFont="1" applyFill="1" applyAlignment="1">
      <alignment horizontal="right"/>
    </xf>
    <xf numFmtId="164" fontId="28" fillId="0" borderId="0" xfId="2" applyNumberFormat="1" applyFont="1" applyFill="1"/>
    <xf numFmtId="10" fontId="28" fillId="0" borderId="0" xfId="2" applyNumberFormat="1" applyFont="1" applyFill="1"/>
    <xf numFmtId="0" fontId="9" fillId="9" borderId="0" xfId="81" applyFont="1" applyFill="1" applyAlignment="1">
      <alignment horizontal="center"/>
    </xf>
    <xf numFmtId="0" fontId="9" fillId="9" borderId="0" xfId="81" applyFont="1" applyFill="1"/>
    <xf numFmtId="3" fontId="9" fillId="9" borderId="0" xfId="81" applyNumberFormat="1" applyFont="1" applyFill="1" applyAlignment="1">
      <alignment shrinkToFit="1"/>
    </xf>
    <xf numFmtId="3" fontId="9" fillId="15" borderId="0" xfId="81" applyNumberFormat="1" applyFont="1" applyFill="1" applyAlignment="1">
      <alignment shrinkToFit="1"/>
    </xf>
    <xf numFmtId="0" fontId="48" fillId="9" borderId="0" xfId="81" applyFont="1" applyFill="1" applyAlignment="1">
      <alignment horizontal="center"/>
    </xf>
    <xf numFmtId="0" fontId="9" fillId="8" borderId="0" xfId="81" applyFont="1" applyFill="1" applyAlignment="1">
      <alignment horizontal="center"/>
    </xf>
    <xf numFmtId="0" fontId="9" fillId="8" borderId="0" xfId="81" applyFont="1" applyFill="1"/>
    <xf numFmtId="3" fontId="9" fillId="16" borderId="0" xfId="81" applyNumberFormat="1" applyFont="1" applyFill="1" applyAlignment="1">
      <alignment shrinkToFit="1"/>
    </xf>
    <xf numFmtId="3" fontId="9" fillId="8" borderId="0" xfId="81" applyNumberFormat="1" applyFont="1" applyFill="1" applyAlignment="1">
      <alignment shrinkToFit="1"/>
    </xf>
    <xf numFmtId="0" fontId="40" fillId="8" borderId="0" xfId="81" applyFont="1" applyFill="1" applyAlignment="1">
      <alignment horizontal="center"/>
    </xf>
    <xf numFmtId="177" fontId="2" fillId="0" borderId="0" xfId="0" applyNumberFormat="1" applyFont="1"/>
    <xf numFmtId="177" fontId="0" fillId="0" borderId="0" xfId="0" applyNumberFormat="1"/>
    <xf numFmtId="177" fontId="3" fillId="0" borderId="0" xfId="0" applyNumberFormat="1" applyFont="1" applyAlignment="1">
      <alignment wrapText="1"/>
    </xf>
    <xf numFmtId="177" fontId="14" fillId="10" borderId="0" xfId="0" applyNumberFormat="1" applyFont="1" applyFill="1"/>
    <xf numFmtId="177" fontId="14" fillId="15" borderId="0" xfId="0" applyNumberFormat="1" applyFont="1" applyFill="1"/>
    <xf numFmtId="177" fontId="0" fillId="0" borderId="0" xfId="0" applyNumberFormat="1" applyAlignment="1">
      <alignment horizontal="right"/>
    </xf>
    <xf numFmtId="164" fontId="14" fillId="0" borderId="0" xfId="27" applyNumberFormat="1" applyFont="1" applyFill="1"/>
    <xf numFmtId="10" fontId="14" fillId="0" borderId="0" xfId="3" applyNumberFormat="1" applyFont="1"/>
    <xf numFmtId="164" fontId="14" fillId="0" borderId="0" xfId="4" applyNumberFormat="1" applyFont="1" applyFill="1"/>
    <xf numFmtId="10" fontId="2" fillId="0" borderId="0" xfId="2" applyNumberFormat="1" applyFont="1" applyAlignment="1">
      <alignment horizontal="right"/>
    </xf>
    <xf numFmtId="10" fontId="55" fillId="0" borderId="0" xfId="2" applyNumberFormat="1" applyFont="1"/>
    <xf numFmtId="4" fontId="14" fillId="10" borderId="0" xfId="3" applyNumberFormat="1" applyFont="1" applyFill="1"/>
    <xf numFmtId="0" fontId="45" fillId="0" borderId="0" xfId="0" applyFont="1" applyFill="1" applyAlignment="1">
      <alignment horizontal="center"/>
    </xf>
    <xf numFmtId="0" fontId="2" fillId="0" borderId="0" xfId="0" applyFont="1" applyFill="1" applyAlignment="1">
      <alignment horizontal="center"/>
    </xf>
    <xf numFmtId="164" fontId="13" fillId="0" borderId="0" xfId="2" applyNumberFormat="1" applyFont="1" applyFill="1" applyAlignment="1">
      <alignment wrapText="1"/>
    </xf>
    <xf numFmtId="10" fontId="49" fillId="20" borderId="0" xfId="2" applyNumberFormat="1" applyFont="1" applyFill="1"/>
    <xf numFmtId="0" fontId="2" fillId="0" borderId="0" xfId="0" quotePrefix="1" applyFont="1" applyAlignment="1">
      <alignment vertical="top" wrapText="1"/>
    </xf>
    <xf numFmtId="0" fontId="9" fillId="8" borderId="23" xfId="81" applyFont="1" applyFill="1" applyBorder="1" applyAlignment="1">
      <alignment horizontal="center"/>
    </xf>
    <xf numFmtId="0" fontId="9" fillId="8" borderId="23" xfId="81" applyFont="1" applyFill="1" applyBorder="1"/>
    <xf numFmtId="3" fontId="9" fillId="8" borderId="24" xfId="81" applyNumberFormat="1" applyFont="1" applyFill="1" applyBorder="1" applyAlignment="1">
      <alignment shrinkToFit="1"/>
    </xf>
    <xf numFmtId="3" fontId="9" fillId="8" borderId="23" xfId="81" applyNumberFormat="1" applyFont="1" applyFill="1" applyBorder="1" applyAlignment="1">
      <alignment shrinkToFit="1"/>
    </xf>
    <xf numFmtId="3" fontId="9" fillId="8" borderId="25" xfId="81" applyNumberFormat="1" applyFont="1" applyFill="1" applyBorder="1" applyAlignment="1">
      <alignment shrinkToFit="1"/>
    </xf>
    <xf numFmtId="3" fontId="9" fillId="8" borderId="20" xfId="81" applyNumberFormat="1" applyFont="1" applyFill="1" applyBorder="1" applyAlignment="1">
      <alignment shrinkToFit="1"/>
    </xf>
    <xf numFmtId="3" fontId="9" fillId="8" borderId="21" xfId="81" applyNumberFormat="1" applyFont="1" applyFill="1" applyBorder="1" applyAlignment="1">
      <alignment shrinkToFit="1"/>
    </xf>
    <xf numFmtId="3" fontId="9" fillId="9" borderId="21" xfId="81" applyNumberFormat="1" applyFont="1" applyFill="1" applyBorder="1" applyAlignment="1">
      <alignment shrinkToFit="1"/>
    </xf>
    <xf numFmtId="0" fontId="0" fillId="9" borderId="0" xfId="0" applyFill="1"/>
    <xf numFmtId="14" fontId="57" fillId="13" borderId="0" xfId="0" applyNumberFormat="1" applyFont="1" applyFill="1" applyAlignment="1">
      <alignment horizontal="center"/>
    </xf>
    <xf numFmtId="2" fontId="2" fillId="0" borderId="0" xfId="0" applyNumberFormat="1" applyFont="1" applyAlignment="1">
      <alignment horizontal="right"/>
    </xf>
    <xf numFmtId="14" fontId="58" fillId="0" borderId="0" xfId="0" applyNumberFormat="1" applyFont="1"/>
    <xf numFmtId="0" fontId="58" fillId="0" borderId="0" xfId="0" applyFont="1" applyAlignment="1">
      <alignment horizontal="center"/>
    </xf>
    <xf numFmtId="0" fontId="58" fillId="0" borderId="0" xfId="0" applyFont="1" applyAlignment="1">
      <alignment horizontal="center" wrapText="1"/>
    </xf>
    <xf numFmtId="0" fontId="58" fillId="2" borderId="0" xfId="0" applyFont="1" applyFill="1" applyBorder="1" applyAlignment="1">
      <alignment horizontal="center" wrapText="1"/>
    </xf>
    <xf numFmtId="2" fontId="58" fillId="0" borderId="0" xfId="0" applyNumberFormat="1" applyFont="1"/>
    <xf numFmtId="2" fontId="58" fillId="0" borderId="0" xfId="0" applyNumberFormat="1" applyFont="1" applyFill="1"/>
    <xf numFmtId="2" fontId="58" fillId="13" borderId="0" xfId="0" applyNumberFormat="1" applyFont="1" applyFill="1"/>
    <xf numFmtId="167" fontId="58" fillId="3" borderId="0" xfId="2" applyNumberFormat="1" applyFont="1" applyFill="1"/>
    <xf numFmtId="14" fontId="4" fillId="0" borderId="0" xfId="0" applyNumberFormat="1" applyFont="1" applyAlignment="1">
      <alignment horizontal="centerContinuous"/>
    </xf>
    <xf numFmtId="164" fontId="24" fillId="0" borderId="0" xfId="2" applyNumberFormat="1" applyFont="1" applyFill="1"/>
    <xf numFmtId="10" fontId="14" fillId="0" borderId="0" xfId="2" applyNumberFormat="1" applyFont="1"/>
    <xf numFmtId="164" fontId="14" fillId="0" borderId="0" xfId="2" applyNumberFormat="1" applyFont="1"/>
    <xf numFmtId="14" fontId="3" fillId="0" borderId="0" xfId="0" applyNumberFormat="1" applyFont="1" applyAlignment="1">
      <alignment horizontal="center"/>
    </xf>
    <xf numFmtId="14" fontId="2" fillId="0" borderId="0" xfId="0" applyNumberFormat="1" applyFont="1" applyAlignment="1">
      <alignment horizontal="center"/>
    </xf>
    <xf numFmtId="164" fontId="13" fillId="0" borderId="0" xfId="2" applyNumberFormat="1" applyFont="1" applyFill="1"/>
    <xf numFmtId="0" fontId="28" fillId="0" borderId="9" xfId="0" applyFont="1" applyFill="1" applyBorder="1" applyAlignment="1">
      <alignment horizontal="centerContinuous"/>
    </xf>
    <xf numFmtId="0" fontId="0" fillId="0" borderId="11" xfId="0" applyFill="1" applyBorder="1" applyAlignment="1">
      <alignment horizontal="centerContinuous"/>
    </xf>
    <xf numFmtId="0" fontId="0" fillId="0" borderId="10" xfId="0" applyFill="1" applyBorder="1" applyAlignment="1">
      <alignment horizontal="centerContinuous"/>
    </xf>
    <xf numFmtId="0" fontId="2" fillId="0" borderId="9" xfId="0" applyFont="1" applyFill="1" applyBorder="1" applyAlignment="1">
      <alignment horizontal="centerContinuous"/>
    </xf>
    <xf numFmtId="0" fontId="0" fillId="0" borderId="9" xfId="0" applyFill="1" applyBorder="1" applyAlignment="1">
      <alignment horizontal="centerContinuous"/>
    </xf>
    <xf numFmtId="0" fontId="14" fillId="0" borderId="0" xfId="0" applyFont="1" applyFill="1"/>
    <xf numFmtId="0" fontId="28" fillId="0" borderId="0" xfId="0" applyFont="1" applyFill="1"/>
    <xf numFmtId="10" fontId="14" fillId="14" borderId="0" xfId="2" applyNumberFormat="1" applyFont="1" applyFill="1" applyAlignment="1">
      <alignment horizontal="right" wrapText="1"/>
    </xf>
    <xf numFmtId="0" fontId="14" fillId="14" borderId="0" xfId="0" applyFont="1" applyFill="1"/>
    <xf numFmtId="0" fontId="28" fillId="14" borderId="0" xfId="0" applyFont="1" applyFill="1"/>
    <xf numFmtId="16" fontId="3" fillId="0" borderId="0" xfId="3" applyNumberFormat="1"/>
    <xf numFmtId="0" fontId="3" fillId="0" borderId="1" xfId="3" applyBorder="1" applyAlignment="1">
      <alignment horizontal="center"/>
    </xf>
    <xf numFmtId="0" fontId="2" fillId="0" borderId="1" xfId="3" applyFont="1" applyBorder="1" applyAlignment="1">
      <alignment horizontal="center"/>
    </xf>
    <xf numFmtId="0" fontId="2" fillId="0" borderId="1" xfId="3" applyFont="1" applyBorder="1"/>
    <xf numFmtId="3" fontId="3" fillId="0" borderId="1" xfId="3" applyNumberFormat="1" applyBorder="1"/>
    <xf numFmtId="172" fontId="14" fillId="17" borderId="0" xfId="3" applyNumberFormat="1" applyFont="1" applyFill="1"/>
    <xf numFmtId="49" fontId="2" fillId="0" borderId="0" xfId="0" applyNumberFormat="1" applyFont="1" applyAlignment="1">
      <alignment horizontal="center" vertical="top" wrapText="1"/>
    </xf>
    <xf numFmtId="0" fontId="2" fillId="0" borderId="0" xfId="0" quotePrefix="1" applyFont="1" applyAlignment="1">
      <alignment horizontal="left" vertical="top" wrapText="1"/>
    </xf>
    <xf numFmtId="10" fontId="0" fillId="0" borderId="11" xfId="2" applyNumberFormat="1" applyFont="1" applyFill="1" applyBorder="1" applyAlignment="1">
      <alignment horizontal="centerContinuous"/>
    </xf>
    <xf numFmtId="10" fontId="2" fillId="0" borderId="0" xfId="2" applyNumberFormat="1" applyFont="1" applyFill="1" applyAlignment="1">
      <alignment horizontal="center" wrapText="1"/>
    </xf>
    <xf numFmtId="10" fontId="2" fillId="0" borderId="0" xfId="2" applyNumberFormat="1" applyFont="1" applyBorder="1"/>
    <xf numFmtId="10" fontId="13" fillId="0" borderId="0" xfId="2" applyNumberFormat="1" applyFont="1" applyBorder="1"/>
    <xf numFmtId="10" fontId="38" fillId="7" borderId="0" xfId="2" applyNumberFormat="1" applyFont="1" applyFill="1"/>
    <xf numFmtId="10" fontId="28" fillId="10" borderId="0" xfId="2" applyNumberFormat="1" applyFont="1" applyFill="1"/>
    <xf numFmtId="0" fontId="2" fillId="0" borderId="1" xfId="3" applyFont="1" applyFill="1" applyBorder="1"/>
    <xf numFmtId="172" fontId="3" fillId="0" borderId="0" xfId="3" applyNumberFormat="1" applyFill="1"/>
    <xf numFmtId="0" fontId="3" fillId="0" borderId="0" xfId="3" applyFill="1" applyAlignment="1">
      <alignment horizontal="centerContinuous"/>
    </xf>
    <xf numFmtId="0" fontId="2" fillId="0" borderId="0" xfId="3" applyFont="1" applyFill="1" applyAlignment="1">
      <alignment horizontal="centerContinuous"/>
    </xf>
    <xf numFmtId="0" fontId="2" fillId="0" borderId="1" xfId="3" applyFont="1" applyFill="1" applyBorder="1" applyAlignment="1">
      <alignment horizontal="center"/>
    </xf>
    <xf numFmtId="10" fontId="2" fillId="0" borderId="1" xfId="3" applyNumberFormat="1" applyFont="1" applyFill="1" applyBorder="1" applyAlignment="1">
      <alignment horizontal="center"/>
    </xf>
    <xf numFmtId="0" fontId="3" fillId="0" borderId="0" xfId="3" applyFill="1"/>
    <xf numFmtId="0" fontId="0" fillId="0" borderId="0" xfId="0" quotePrefix="1" applyAlignment="1">
      <alignment wrapText="1"/>
    </xf>
    <xf numFmtId="176" fontId="29" fillId="0" borderId="0" xfId="184" applyFill="1" applyAlignment="1">
      <alignment vertical="top" wrapText="1"/>
    </xf>
    <xf numFmtId="2" fontId="2" fillId="6" borderId="0" xfId="2" applyNumberFormat="1" applyFont="1" applyFill="1"/>
    <xf numFmtId="164" fontId="2" fillId="6" borderId="0" xfId="2" applyNumberFormat="1" applyFont="1" applyFill="1" applyAlignment="1">
      <alignment wrapText="1"/>
    </xf>
    <xf numFmtId="2" fontId="56" fillId="6" borderId="0" xfId="2" applyNumberFormat="1" applyFont="1" applyFill="1"/>
    <xf numFmtId="164" fontId="52" fillId="6" borderId="0" xfId="2" applyNumberFormat="1" applyFont="1" applyFill="1" applyAlignment="1">
      <alignment wrapText="1"/>
    </xf>
    <xf numFmtId="0" fontId="14" fillId="9" borderId="0" xfId="3" applyFont="1" applyFill="1" applyAlignment="1">
      <alignment horizontal="center"/>
    </xf>
    <xf numFmtId="167" fontId="3" fillId="9" borderId="0" xfId="2" applyNumberFormat="1" applyFont="1" applyFill="1"/>
    <xf numFmtId="3" fontId="14" fillId="9" borderId="0" xfId="4" applyNumberFormat="1" applyFont="1" applyFill="1"/>
    <xf numFmtId="10" fontId="13" fillId="9" borderId="0" xfId="3" applyNumberFormat="1" applyFont="1" applyFill="1"/>
    <xf numFmtId="166" fontId="14" fillId="9" borderId="0" xfId="5" applyNumberFormat="1" applyFont="1" applyFill="1"/>
    <xf numFmtId="171" fontId="13" fillId="9" borderId="0" xfId="5" applyNumberFormat="1" applyFont="1" applyFill="1"/>
    <xf numFmtId="164" fontId="3" fillId="9" borderId="0" xfId="4" applyNumberFormat="1" applyFont="1" applyFill="1"/>
    <xf numFmtId="168" fontId="3" fillId="9" borderId="0" xfId="5" applyNumberFormat="1" applyFont="1" applyFill="1"/>
    <xf numFmtId="171" fontId="2" fillId="9" borderId="0" xfId="5" applyNumberFormat="1" applyFont="1" applyFill="1"/>
    <xf numFmtId="0" fontId="14" fillId="9" borderId="0" xfId="3" applyFont="1" applyFill="1"/>
    <xf numFmtId="171" fontId="3" fillId="9" borderId="0" xfId="5" applyNumberFormat="1" applyFont="1" applyFill="1"/>
    <xf numFmtId="165" fontId="3" fillId="9" borderId="0" xfId="4" applyNumberFormat="1" applyFill="1" applyBorder="1"/>
    <xf numFmtId="0" fontId="3" fillId="9" borderId="0" xfId="3" applyFill="1"/>
    <xf numFmtId="0" fontId="50" fillId="6" borderId="0" xfId="3" applyFont="1" applyFill="1"/>
    <xf numFmtId="0" fontId="59" fillId="0" borderId="0" xfId="3" applyFont="1"/>
    <xf numFmtId="0" fontId="2" fillId="6" borderId="0" xfId="3" applyFont="1" applyFill="1"/>
    <xf numFmtId="10" fontId="50" fillId="0" borderId="0" xfId="2" applyNumberFormat="1" applyFont="1"/>
    <xf numFmtId="10" fontId="60" fillId="0" borderId="0" xfId="2" applyNumberFormat="1" applyFont="1" applyAlignment="1">
      <alignment horizontal="right"/>
    </xf>
    <xf numFmtId="10" fontId="13" fillId="0" borderId="0" xfId="2" applyNumberFormat="1" applyFont="1" applyFill="1"/>
    <xf numFmtId="0" fontId="62" fillId="0" borderId="0" xfId="3" applyFont="1"/>
    <xf numFmtId="177" fontId="14" fillId="14" borderId="15" xfId="0" applyNumberFormat="1" applyFont="1" applyFill="1" applyBorder="1"/>
    <xf numFmtId="177" fontId="14" fillId="14" borderId="17" xfId="0" applyNumberFormat="1" applyFont="1" applyFill="1" applyBorder="1"/>
    <xf numFmtId="164" fontId="8" fillId="14" borderId="0" xfId="2" applyNumberFormat="1" applyFont="1" applyFill="1" applyAlignment="1"/>
    <xf numFmtId="0" fontId="2" fillId="0" borderId="0" xfId="0" applyFont="1" applyAlignment="1">
      <alignment vertical="top" wrapText="1"/>
    </xf>
    <xf numFmtId="10" fontId="13" fillId="6" borderId="15" xfId="2" applyNumberFormat="1" applyFont="1" applyFill="1" applyBorder="1"/>
    <xf numFmtId="10" fontId="13" fillId="6" borderId="16" xfId="2" applyNumberFormat="1" applyFont="1" applyFill="1" applyBorder="1"/>
    <xf numFmtId="10" fontId="13" fillId="6" borderId="17" xfId="2" applyNumberFormat="1" applyFont="1" applyFill="1" applyBorder="1"/>
    <xf numFmtId="164" fontId="13" fillId="6" borderId="15" xfId="2" applyNumberFormat="1" applyFont="1" applyFill="1" applyBorder="1"/>
    <xf numFmtId="164" fontId="13" fillId="6" borderId="16" xfId="2" applyNumberFormat="1" applyFont="1" applyFill="1" applyBorder="1"/>
    <xf numFmtId="164" fontId="13" fillId="6" borderId="17" xfId="2" applyNumberFormat="1" applyFont="1" applyFill="1" applyBorder="1"/>
    <xf numFmtId="171" fontId="0" fillId="0" borderId="0" xfId="1" applyNumberFormat="1" applyFont="1" applyFill="1" applyAlignment="1">
      <alignment horizontal="right"/>
    </xf>
    <xf numFmtId="164" fontId="0" fillId="0" borderId="0" xfId="2" applyNumberFormat="1" applyFont="1" applyFill="1"/>
    <xf numFmtId="166" fontId="0" fillId="0" borderId="0" xfId="1" applyNumberFormat="1" applyFont="1" applyFill="1" applyAlignment="1">
      <alignment horizontal="right"/>
    </xf>
    <xf numFmtId="164" fontId="13" fillId="0" borderId="0" xfId="0" applyNumberFormat="1" applyFont="1" applyFill="1"/>
    <xf numFmtId="10" fontId="54" fillId="0" borderId="0" xfId="2" applyNumberFormat="1" applyFont="1" applyFill="1" applyAlignment="1">
      <alignment wrapText="1"/>
    </xf>
    <xf numFmtId="10" fontId="61" fillId="0" borderId="0" xfId="2" applyNumberFormat="1" applyFont="1" applyFill="1"/>
    <xf numFmtId="10" fontId="14" fillId="0" borderId="0" xfId="3" applyNumberFormat="1" applyFont="1" applyFill="1"/>
    <xf numFmtId="10" fontId="3" fillId="0" borderId="0" xfId="3" applyNumberFormat="1" applyFill="1"/>
    <xf numFmtId="10" fontId="13" fillId="0" borderId="0" xfId="3" applyNumberFormat="1" applyFont="1" applyFill="1"/>
    <xf numFmtId="0" fontId="3" fillId="0" borderId="0" xfId="3" applyFill="1" applyAlignment="1">
      <alignment horizontal="center"/>
    </xf>
    <xf numFmtId="167" fontId="3" fillId="0" borderId="0" xfId="2" applyNumberFormat="1" applyFont="1" applyFill="1"/>
    <xf numFmtId="4" fontId="2" fillId="0" borderId="0" xfId="4" applyNumberFormat="1" applyFont="1" applyFill="1"/>
    <xf numFmtId="165" fontId="3" fillId="0" borderId="0" xfId="4" applyNumberFormat="1" applyFill="1" applyBorder="1"/>
    <xf numFmtId="0" fontId="14" fillId="0" borderId="0" xfId="3" applyFont="1" applyFill="1" applyAlignment="1">
      <alignment horizontal="center"/>
    </xf>
    <xf numFmtId="0" fontId="2" fillId="0" borderId="0" xfId="3" applyFont="1" applyFill="1" applyAlignment="1">
      <alignment horizontal="center"/>
    </xf>
    <xf numFmtId="3" fontId="45" fillId="0" borderId="0" xfId="0" applyNumberFormat="1" applyFont="1" applyFill="1"/>
    <xf numFmtId="3" fontId="2" fillId="0" borderId="0" xfId="0" applyNumberFormat="1" applyFont="1" applyFill="1"/>
    <xf numFmtId="3" fontId="14" fillId="0" borderId="0" xfId="0" applyNumberFormat="1" applyFont="1" applyFill="1"/>
    <xf numFmtId="0" fontId="14" fillId="0" borderId="0" xfId="0" applyFont="1" applyFill="1" applyAlignment="1">
      <alignment horizontal="center"/>
    </xf>
    <xf numFmtId="164" fontId="24" fillId="6" borderId="0" xfId="2" applyNumberFormat="1" applyFont="1" applyFill="1"/>
    <xf numFmtId="14" fontId="2" fillId="20" borderId="0" xfId="0" applyNumberFormat="1" applyFont="1" applyFill="1" applyAlignment="1">
      <alignment wrapText="1"/>
    </xf>
  </cellXfs>
  <cellStyles count="185">
    <cellStyle name="Comma" xfId="1" builtinId="3"/>
    <cellStyle name="Comma 2" xfId="5" xr:uid="{00000000-0005-0000-0000-000001000000}"/>
    <cellStyle name="Comma 2 2" xfId="82" xr:uid="{00000000-0005-0000-0000-000002000000}"/>
    <cellStyle name="Comma 2 3" xfId="23" xr:uid="{00000000-0005-0000-0000-000003000000}"/>
    <cellStyle name="Comma 3" xfId="33" xr:uid="{00000000-0005-0000-0000-000004000000}"/>
    <cellStyle name="Comma 4" xfId="45" xr:uid="{00000000-0005-0000-0000-000005000000}"/>
    <cellStyle name="Comma 4 2" xfId="46" xr:uid="{00000000-0005-0000-0000-000006000000}"/>
    <cellStyle name="Comma 4 3" xfId="47" xr:uid="{00000000-0005-0000-0000-000007000000}"/>
    <cellStyle name="Comma 4 4" xfId="48" xr:uid="{00000000-0005-0000-0000-000008000000}"/>
    <cellStyle name="Comma 4 5" xfId="49" xr:uid="{00000000-0005-0000-0000-000009000000}"/>
    <cellStyle name="Comma 5" xfId="50" xr:uid="{00000000-0005-0000-0000-00000A000000}"/>
    <cellStyle name="Comma 6" xfId="51" xr:uid="{00000000-0005-0000-0000-00000B000000}"/>
    <cellStyle name="Comma 7" xfId="52" xr:uid="{00000000-0005-0000-0000-00000C000000}"/>
    <cellStyle name="Comma 8" xfId="70" xr:uid="{00000000-0005-0000-0000-00000D000000}"/>
    <cellStyle name="Comma 8 2" xfId="99" xr:uid="{00000000-0005-0000-0000-00000E000000}"/>
    <cellStyle name="Comma 8 2 2" xfId="102" xr:uid="{00000000-0005-0000-0000-00000F000000}"/>
    <cellStyle name="Comma 8 2 3" xfId="103" xr:uid="{00000000-0005-0000-0000-000010000000}"/>
    <cellStyle name="Comma 8 3" xfId="104" xr:uid="{00000000-0005-0000-0000-000011000000}"/>
    <cellStyle name="Comma 8 4" xfId="105" xr:uid="{00000000-0005-0000-0000-000012000000}"/>
    <cellStyle name="Comma0" xfId="7" xr:uid="{00000000-0005-0000-0000-000013000000}"/>
    <cellStyle name="Heading 1 2" xfId="75" xr:uid="{00000000-0005-0000-0000-000014000000}"/>
    <cellStyle name="Heading 1 3" xfId="15" xr:uid="{00000000-0005-0000-0000-000015000000}"/>
    <cellStyle name="heading 2 2" xfId="76" xr:uid="{00000000-0005-0000-0000-000016000000}"/>
    <cellStyle name="heading 2 3" xfId="16" xr:uid="{00000000-0005-0000-0000-000017000000}"/>
    <cellStyle name="Heading 3 2" xfId="77" xr:uid="{00000000-0005-0000-0000-000018000000}"/>
    <cellStyle name="Heading 3 3" xfId="17" xr:uid="{00000000-0005-0000-0000-000019000000}"/>
    <cellStyle name="Heading 4 2" xfId="78" xr:uid="{00000000-0005-0000-0000-00001A000000}"/>
    <cellStyle name="Heading 4 3" xfId="18" xr:uid="{00000000-0005-0000-0000-00001B000000}"/>
    <cellStyle name="Heading 5" xfId="8" xr:uid="{00000000-0005-0000-0000-00001C000000}"/>
    <cellStyle name="Heading 6" xfId="9" xr:uid="{00000000-0005-0000-0000-00001D000000}"/>
    <cellStyle name="Heading 6 2" xfId="74" xr:uid="{00000000-0005-0000-0000-00001E000000}"/>
    <cellStyle name="headings" xfId="10" xr:uid="{00000000-0005-0000-0000-00001F000000}"/>
    <cellStyle name="Normal" xfId="0" builtinId="0"/>
    <cellStyle name="Normal 10" xfId="34" xr:uid="{00000000-0005-0000-0000-000021000000}"/>
    <cellStyle name="Normal 10 2" xfId="87" xr:uid="{00000000-0005-0000-0000-000022000000}"/>
    <cellStyle name="Normal 10 2 2" xfId="106" xr:uid="{00000000-0005-0000-0000-000023000000}"/>
    <cellStyle name="Normal 10 2 3" xfId="107" xr:uid="{00000000-0005-0000-0000-000024000000}"/>
    <cellStyle name="Normal 10 3" xfId="108" xr:uid="{00000000-0005-0000-0000-000025000000}"/>
    <cellStyle name="Normal 10 4" xfId="101" xr:uid="{00000000-0005-0000-0000-000026000000}"/>
    <cellStyle name="Normal 11" xfId="39" xr:uid="{00000000-0005-0000-0000-000027000000}"/>
    <cellStyle name="Normal 11 2" xfId="92" xr:uid="{00000000-0005-0000-0000-000028000000}"/>
    <cellStyle name="Normal 11 2 2" xfId="109" xr:uid="{00000000-0005-0000-0000-000029000000}"/>
    <cellStyle name="Normal 11 2 3" xfId="110" xr:uid="{00000000-0005-0000-0000-00002A000000}"/>
    <cellStyle name="Normal 11 3" xfId="111" xr:uid="{00000000-0005-0000-0000-00002B000000}"/>
    <cellStyle name="Normal 11 4" xfId="112" xr:uid="{00000000-0005-0000-0000-00002C000000}"/>
    <cellStyle name="Normal 12" xfId="53" xr:uid="{00000000-0005-0000-0000-00002D000000}"/>
    <cellStyle name="Normal 12 2" xfId="113" xr:uid="{00000000-0005-0000-0000-00002E000000}"/>
    <cellStyle name="Normal 13" xfId="54" xr:uid="{00000000-0005-0000-0000-00002F000000}"/>
    <cellStyle name="Normal 13 2" xfId="114" xr:uid="{00000000-0005-0000-0000-000030000000}"/>
    <cellStyle name="Normal 14" xfId="67" xr:uid="{00000000-0005-0000-0000-000031000000}"/>
    <cellStyle name="Normal 14 2" xfId="97" xr:uid="{00000000-0005-0000-0000-000032000000}"/>
    <cellStyle name="Normal 14 2 2" xfId="115" xr:uid="{00000000-0005-0000-0000-000033000000}"/>
    <cellStyle name="Normal 14 2 3" xfId="116" xr:uid="{00000000-0005-0000-0000-000034000000}"/>
    <cellStyle name="Normal 14 3" xfId="117" xr:uid="{00000000-0005-0000-0000-000035000000}"/>
    <cellStyle name="Normal 14 4" xfId="118" xr:uid="{00000000-0005-0000-0000-000036000000}"/>
    <cellStyle name="Normal 15" xfId="119" xr:uid="{00000000-0005-0000-0000-000037000000}"/>
    <cellStyle name="Normal 15 2" xfId="120" xr:uid="{00000000-0005-0000-0000-000038000000}"/>
    <cellStyle name="Normal 15 3" xfId="121" xr:uid="{00000000-0005-0000-0000-000039000000}"/>
    <cellStyle name="Normal 2" xfId="6" xr:uid="{00000000-0005-0000-0000-00003A000000}"/>
    <cellStyle name="Normal 2 10" xfId="69" xr:uid="{00000000-0005-0000-0000-00003B000000}"/>
    <cellStyle name="Normal 2 11" xfId="81" xr:uid="{00000000-0005-0000-0000-00003C000000}"/>
    <cellStyle name="Normal 2 12" xfId="21" xr:uid="{00000000-0005-0000-0000-00003D000000}"/>
    <cellStyle name="Normal 2 2" xfId="22" xr:uid="{00000000-0005-0000-0000-00003E000000}"/>
    <cellStyle name="Normal 2 2 2" xfId="55" xr:uid="{00000000-0005-0000-0000-00003F000000}"/>
    <cellStyle name="Normal 2 2 3" xfId="71" xr:uid="{00000000-0005-0000-0000-000040000000}"/>
    <cellStyle name="Normal 2 2 3 2" xfId="100" xr:uid="{00000000-0005-0000-0000-000041000000}"/>
    <cellStyle name="Normal 2 2 4" xfId="73" xr:uid="{00000000-0005-0000-0000-000042000000}"/>
    <cellStyle name="Normal 2 3" xfId="28" xr:uid="{00000000-0005-0000-0000-000043000000}"/>
    <cellStyle name="Normal 2 4" xfId="44" xr:uid="{00000000-0005-0000-0000-000044000000}"/>
    <cellStyle name="Normal 2 4 2" xfId="122" xr:uid="{00000000-0005-0000-0000-000045000000}"/>
    <cellStyle name="Normal 2 5" xfId="56" xr:uid="{00000000-0005-0000-0000-000046000000}"/>
    <cellStyle name="Normal 2 5 2" xfId="123" xr:uid="{00000000-0005-0000-0000-000047000000}"/>
    <cellStyle name="Normal 2 6" xfId="57" xr:uid="{00000000-0005-0000-0000-000048000000}"/>
    <cellStyle name="Normal 2 6 2" xfId="124" xr:uid="{00000000-0005-0000-0000-000049000000}"/>
    <cellStyle name="Normal 2 7" xfId="58" xr:uid="{00000000-0005-0000-0000-00004A000000}"/>
    <cellStyle name="Normal 2 7 2" xfId="125" xr:uid="{00000000-0005-0000-0000-00004B000000}"/>
    <cellStyle name="Normal 2 8" xfId="59" xr:uid="{00000000-0005-0000-0000-00004C000000}"/>
    <cellStyle name="Normal 2 9" xfId="60" xr:uid="{00000000-0005-0000-0000-00004D000000}"/>
    <cellStyle name="Normal 3" xfId="14" xr:uid="{00000000-0005-0000-0000-00004E000000}"/>
    <cellStyle name="Normal 3 2" xfId="61" xr:uid="{00000000-0005-0000-0000-00004F000000}"/>
    <cellStyle name="Normal 3 3" xfId="72" xr:uid="{00000000-0005-0000-0000-000050000000}"/>
    <cellStyle name="Normal 32" xfId="184" xr:uid="{00000000-0005-0000-0000-000051000000}"/>
    <cellStyle name="Normal 4" xfId="24" xr:uid="{00000000-0005-0000-0000-000052000000}"/>
    <cellStyle name="Normal 4 2" xfId="35" xr:uid="{00000000-0005-0000-0000-000053000000}"/>
    <cellStyle name="Normal 4 2 2" xfId="88" xr:uid="{00000000-0005-0000-0000-000054000000}"/>
    <cellStyle name="Normal 4 2 2 2" xfId="126" xr:uid="{00000000-0005-0000-0000-000055000000}"/>
    <cellStyle name="Normal 4 2 2 3" xfId="127" xr:uid="{00000000-0005-0000-0000-000056000000}"/>
    <cellStyle name="Normal 4 2 3" xfId="128" xr:uid="{00000000-0005-0000-0000-000057000000}"/>
    <cellStyle name="Normal 4 2 4" xfId="129" xr:uid="{00000000-0005-0000-0000-000058000000}"/>
    <cellStyle name="Normal 4 3" xfId="41" xr:uid="{00000000-0005-0000-0000-000059000000}"/>
    <cellStyle name="Normal 4 3 2" xfId="94" xr:uid="{00000000-0005-0000-0000-00005A000000}"/>
    <cellStyle name="Normal 4 3 2 2" xfId="130" xr:uid="{00000000-0005-0000-0000-00005B000000}"/>
    <cellStyle name="Normal 4 3 2 3" xfId="131" xr:uid="{00000000-0005-0000-0000-00005C000000}"/>
    <cellStyle name="Normal 4 3 3" xfId="132" xr:uid="{00000000-0005-0000-0000-00005D000000}"/>
    <cellStyle name="Normal 4 3 4" xfId="133" xr:uid="{00000000-0005-0000-0000-00005E000000}"/>
    <cellStyle name="Normal 4 4" xfId="83" xr:uid="{00000000-0005-0000-0000-00005F000000}"/>
    <cellStyle name="Normal 4 4 2" xfId="134" xr:uid="{00000000-0005-0000-0000-000060000000}"/>
    <cellStyle name="Normal 4 4 3" xfId="135" xr:uid="{00000000-0005-0000-0000-000061000000}"/>
    <cellStyle name="Normal 4 5" xfId="136" xr:uid="{00000000-0005-0000-0000-000062000000}"/>
    <cellStyle name="Normal 4 6" xfId="137" xr:uid="{00000000-0005-0000-0000-000063000000}"/>
    <cellStyle name="Normal 5" xfId="13" xr:uid="{00000000-0005-0000-0000-000064000000}"/>
    <cellStyle name="Normal 5 2" xfId="36" xr:uid="{00000000-0005-0000-0000-000065000000}"/>
    <cellStyle name="Normal 5 2 2" xfId="89" xr:uid="{00000000-0005-0000-0000-000066000000}"/>
    <cellStyle name="Normal 5 2 2 2" xfId="138" xr:uid="{00000000-0005-0000-0000-000067000000}"/>
    <cellStyle name="Normal 5 2 2 3" xfId="139" xr:uid="{00000000-0005-0000-0000-000068000000}"/>
    <cellStyle name="Normal 5 2 3" xfId="140" xr:uid="{00000000-0005-0000-0000-000069000000}"/>
    <cellStyle name="Normal 5 2 4" xfId="141" xr:uid="{00000000-0005-0000-0000-00006A000000}"/>
    <cellStyle name="Normal 5 3" xfId="42" xr:uid="{00000000-0005-0000-0000-00006B000000}"/>
    <cellStyle name="Normal 5 3 2" xfId="95" xr:uid="{00000000-0005-0000-0000-00006C000000}"/>
    <cellStyle name="Normal 5 3 2 2" xfId="142" xr:uid="{00000000-0005-0000-0000-00006D000000}"/>
    <cellStyle name="Normal 5 3 2 3" xfId="143" xr:uid="{00000000-0005-0000-0000-00006E000000}"/>
    <cellStyle name="Normal 5 3 3" xfId="144" xr:uid="{00000000-0005-0000-0000-00006F000000}"/>
    <cellStyle name="Normal 5 3 4" xfId="145" xr:uid="{00000000-0005-0000-0000-000070000000}"/>
    <cellStyle name="Normal 5 4" xfId="84" xr:uid="{00000000-0005-0000-0000-000071000000}"/>
    <cellStyle name="Normal 5 4 2" xfId="146" xr:uid="{00000000-0005-0000-0000-000072000000}"/>
    <cellStyle name="Normal 5 4 3" xfId="147" xr:uid="{00000000-0005-0000-0000-000073000000}"/>
    <cellStyle name="Normal 5 5" xfId="25" xr:uid="{00000000-0005-0000-0000-000074000000}"/>
    <cellStyle name="Normal 5 6" xfId="148" xr:uid="{00000000-0005-0000-0000-000075000000}"/>
    <cellStyle name="Normal 6" xfId="26" xr:uid="{00000000-0005-0000-0000-000076000000}"/>
    <cellStyle name="Normal 6 2" xfId="37" xr:uid="{00000000-0005-0000-0000-000077000000}"/>
    <cellStyle name="Normal 6 2 2" xfId="90" xr:uid="{00000000-0005-0000-0000-000078000000}"/>
    <cellStyle name="Normal 6 2 2 2" xfId="149" xr:uid="{00000000-0005-0000-0000-000079000000}"/>
    <cellStyle name="Normal 6 2 2 3" xfId="150" xr:uid="{00000000-0005-0000-0000-00007A000000}"/>
    <cellStyle name="Normal 6 2 3" xfId="151" xr:uid="{00000000-0005-0000-0000-00007B000000}"/>
    <cellStyle name="Normal 6 2 4" xfId="152" xr:uid="{00000000-0005-0000-0000-00007C000000}"/>
    <cellStyle name="Normal 6 3" xfId="43" xr:uid="{00000000-0005-0000-0000-00007D000000}"/>
    <cellStyle name="Normal 6 3 2" xfId="96" xr:uid="{00000000-0005-0000-0000-00007E000000}"/>
    <cellStyle name="Normal 6 3 2 2" xfId="153" xr:uid="{00000000-0005-0000-0000-00007F000000}"/>
    <cellStyle name="Normal 6 3 2 3" xfId="154" xr:uid="{00000000-0005-0000-0000-000080000000}"/>
    <cellStyle name="Normal 6 3 3" xfId="155" xr:uid="{00000000-0005-0000-0000-000081000000}"/>
    <cellStyle name="Normal 6 3 4" xfId="156" xr:uid="{00000000-0005-0000-0000-000082000000}"/>
    <cellStyle name="Normal 6 4" xfId="85" xr:uid="{00000000-0005-0000-0000-000083000000}"/>
    <cellStyle name="Normal 6 4 2" xfId="157" xr:uid="{00000000-0005-0000-0000-000084000000}"/>
    <cellStyle name="Normal 6 4 3" xfId="158" xr:uid="{00000000-0005-0000-0000-000085000000}"/>
    <cellStyle name="Normal 6 5" xfId="159" xr:uid="{00000000-0005-0000-0000-000086000000}"/>
    <cellStyle name="Normal 6 6" xfId="160" xr:uid="{00000000-0005-0000-0000-000087000000}"/>
    <cellStyle name="Normal 7" xfId="29" xr:uid="{00000000-0005-0000-0000-000088000000}"/>
    <cellStyle name="Normal 8" xfId="31" xr:uid="{00000000-0005-0000-0000-000089000000}"/>
    <cellStyle name="Normal 9" xfId="20" xr:uid="{00000000-0005-0000-0000-00008A000000}"/>
    <cellStyle name="Normal 9 2" xfId="80" xr:uid="{00000000-0005-0000-0000-00008B000000}"/>
    <cellStyle name="Normal 9 2 2" xfId="161" xr:uid="{00000000-0005-0000-0000-00008C000000}"/>
    <cellStyle name="Normal 9 2 3" xfId="162" xr:uid="{00000000-0005-0000-0000-00008D000000}"/>
    <cellStyle name="Normal 9 3" xfId="163" xr:uid="{00000000-0005-0000-0000-00008E000000}"/>
    <cellStyle name="Normal 9 4" xfId="164" xr:uid="{00000000-0005-0000-0000-00008F000000}"/>
    <cellStyle name="Normal_ICW_Reqd_RateChg_2001_100901_Adj_for_Xmod_Impact_on_RateChg" xfId="3" xr:uid="{00000000-0005-0000-0000-000090000000}"/>
    <cellStyle name="Note 2" xfId="62" xr:uid="{00000000-0005-0000-0000-000091000000}"/>
    <cellStyle name="Percent" xfId="2" builtinId="5"/>
    <cellStyle name="Percent 2" xfId="4" xr:uid="{00000000-0005-0000-0000-000093000000}"/>
    <cellStyle name="Percent 2 2" xfId="27" xr:uid="{00000000-0005-0000-0000-000094000000}"/>
    <cellStyle name="Percent 2 3" xfId="79" xr:uid="{00000000-0005-0000-0000-000095000000}"/>
    <cellStyle name="Percent 2 4" xfId="19" xr:uid="{00000000-0005-0000-0000-000096000000}"/>
    <cellStyle name="Percent 3" xfId="32" xr:uid="{00000000-0005-0000-0000-000097000000}"/>
    <cellStyle name="Percent 4" xfId="30" xr:uid="{00000000-0005-0000-0000-000098000000}"/>
    <cellStyle name="Percent 4 2" xfId="63" xr:uid="{00000000-0005-0000-0000-000099000000}"/>
    <cellStyle name="Percent 4 3" xfId="64" xr:uid="{00000000-0005-0000-0000-00009A000000}"/>
    <cellStyle name="Percent 4 4" xfId="65" xr:uid="{00000000-0005-0000-0000-00009B000000}"/>
    <cellStyle name="Percent 4 5" xfId="66" xr:uid="{00000000-0005-0000-0000-00009C000000}"/>
    <cellStyle name="Percent 4 6" xfId="86" xr:uid="{00000000-0005-0000-0000-00009D000000}"/>
    <cellStyle name="Percent 4 6 2" xfId="165" xr:uid="{00000000-0005-0000-0000-00009E000000}"/>
    <cellStyle name="Percent 4 6 3" xfId="166" xr:uid="{00000000-0005-0000-0000-00009F000000}"/>
    <cellStyle name="Percent 4 7" xfId="167" xr:uid="{00000000-0005-0000-0000-0000A0000000}"/>
    <cellStyle name="Percent 4 8" xfId="168" xr:uid="{00000000-0005-0000-0000-0000A1000000}"/>
    <cellStyle name="Percent 5" xfId="38" xr:uid="{00000000-0005-0000-0000-0000A2000000}"/>
    <cellStyle name="Percent 5 2" xfId="91" xr:uid="{00000000-0005-0000-0000-0000A3000000}"/>
    <cellStyle name="Percent 5 2 2" xfId="169" xr:uid="{00000000-0005-0000-0000-0000A4000000}"/>
    <cellStyle name="Percent 5 2 3" xfId="170" xr:uid="{00000000-0005-0000-0000-0000A5000000}"/>
    <cellStyle name="Percent 5 3" xfId="171" xr:uid="{00000000-0005-0000-0000-0000A6000000}"/>
    <cellStyle name="Percent 5 4" xfId="172" xr:uid="{00000000-0005-0000-0000-0000A7000000}"/>
    <cellStyle name="Percent 6" xfId="40" xr:uid="{00000000-0005-0000-0000-0000A8000000}"/>
    <cellStyle name="Percent 6 2" xfId="93" xr:uid="{00000000-0005-0000-0000-0000A9000000}"/>
    <cellStyle name="Percent 6 2 2" xfId="173" xr:uid="{00000000-0005-0000-0000-0000AA000000}"/>
    <cellStyle name="Percent 6 2 3" xfId="174" xr:uid="{00000000-0005-0000-0000-0000AB000000}"/>
    <cellStyle name="Percent 6 3" xfId="175" xr:uid="{00000000-0005-0000-0000-0000AC000000}"/>
    <cellStyle name="Percent 6 4" xfId="176" xr:uid="{00000000-0005-0000-0000-0000AD000000}"/>
    <cellStyle name="Percent 7" xfId="68" xr:uid="{00000000-0005-0000-0000-0000AE000000}"/>
    <cellStyle name="Percent 7 2" xfId="98" xr:uid="{00000000-0005-0000-0000-0000AF000000}"/>
    <cellStyle name="Percent 7 2 2" xfId="177" xr:uid="{00000000-0005-0000-0000-0000B0000000}"/>
    <cellStyle name="Percent 7 2 3" xfId="178" xr:uid="{00000000-0005-0000-0000-0000B1000000}"/>
    <cellStyle name="Percent 7 3" xfId="179" xr:uid="{00000000-0005-0000-0000-0000B2000000}"/>
    <cellStyle name="Percent 7 4" xfId="180" xr:uid="{00000000-0005-0000-0000-0000B3000000}"/>
    <cellStyle name="Percent 8" xfId="181" xr:uid="{00000000-0005-0000-0000-0000B4000000}"/>
    <cellStyle name="Percent 8 2" xfId="182" xr:uid="{00000000-0005-0000-0000-0000B5000000}"/>
    <cellStyle name="Percent 8 3" xfId="183" xr:uid="{00000000-0005-0000-0000-0000B6000000}"/>
    <cellStyle name="Point3" xfId="11" xr:uid="{00000000-0005-0000-0000-0000B7000000}"/>
    <cellStyle name="Tester" xfId="12" xr:uid="{00000000-0005-0000-0000-0000B8000000}"/>
  </cellStyles>
  <dxfs count="9">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s>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PA Onleveled Frequencies</c:v>
          </c:tx>
          <c:spPr>
            <a:ln w="28575"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exp"/>
            <c:dispRSqr val="0"/>
            <c:dispEq val="0"/>
          </c:trendline>
          <c:trendline>
            <c:spPr>
              <a:ln w="19050" cap="rnd">
                <a:solidFill>
                  <a:schemeClr val="accent1"/>
                </a:solidFill>
                <a:prstDash val="sysDot"/>
              </a:ln>
              <a:effectLst/>
            </c:spPr>
            <c:trendlineType val="exp"/>
            <c:dispRSqr val="0"/>
            <c:dispEq val="1"/>
            <c:trendlineLbl>
              <c:layout>
                <c:manualLayout>
                  <c:x val="-0.5271988545437436"/>
                  <c:y val="7.6655739948891924E-2"/>
                </c:manualLayout>
              </c:layout>
              <c:numFmt formatCode="General" sourceLinked="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rendlineLbl>
          </c:trendline>
          <c:cat>
            <c:numRef>
              <c:f>'Trend data'!$B$53:$B$62</c:f>
              <c:numCache>
                <c:formatCode>General</c:formatCode>
                <c:ptCount val="10"/>
                <c:pt idx="0">
                  <c:v>2010</c:v>
                </c:pt>
                <c:pt idx="1">
                  <c:v>2011</c:v>
                </c:pt>
                <c:pt idx="2">
                  <c:v>2012</c:v>
                </c:pt>
                <c:pt idx="3">
                  <c:v>2013</c:v>
                </c:pt>
                <c:pt idx="4">
                  <c:v>2014</c:v>
                </c:pt>
                <c:pt idx="5">
                  <c:v>2015</c:v>
                </c:pt>
                <c:pt idx="6">
                  <c:v>2016</c:v>
                </c:pt>
                <c:pt idx="7">
                  <c:v>2017</c:v>
                </c:pt>
                <c:pt idx="8">
                  <c:v>2018</c:v>
                </c:pt>
                <c:pt idx="9">
                  <c:v>2019</c:v>
                </c:pt>
              </c:numCache>
            </c:numRef>
          </c:cat>
          <c:val>
            <c:numRef>
              <c:f>'Trend data'!$D$53:$D$62</c:f>
              <c:numCache>
                <c:formatCode>_(* #,##0.00_);_(* \(#,##0.00\);_(* "-"??_);_(@_)</c:formatCode>
                <c:ptCount val="10"/>
                <c:pt idx="0">
                  <c:v>28.24</c:v>
                </c:pt>
                <c:pt idx="1">
                  <c:v>27.75</c:v>
                </c:pt>
                <c:pt idx="2">
                  <c:v>26.65</c:v>
                </c:pt>
                <c:pt idx="3">
                  <c:v>26.035</c:v>
                </c:pt>
                <c:pt idx="4">
                  <c:v>25.22</c:v>
                </c:pt>
                <c:pt idx="5">
                  <c:v>23.689999999999998</c:v>
                </c:pt>
                <c:pt idx="6">
                  <c:v>22.53</c:v>
                </c:pt>
                <c:pt idx="7">
                  <c:v>21.744999999999997</c:v>
                </c:pt>
                <c:pt idx="8">
                  <c:v>21.305</c:v>
                </c:pt>
                <c:pt idx="9">
                  <c:v>20.315000000000001</c:v>
                </c:pt>
              </c:numCache>
            </c:numRef>
          </c:val>
          <c:smooth val="0"/>
          <c:extLst>
            <c:ext xmlns:c16="http://schemas.microsoft.com/office/drawing/2014/chart" uri="{C3380CC4-5D6E-409C-BE32-E72D297353CC}">
              <c16:uniqueId val="{00000000-6734-4F0F-93EC-FE433CF60B51}"/>
            </c:ext>
          </c:extLst>
        </c:ser>
        <c:dLbls>
          <c:showLegendKey val="0"/>
          <c:showVal val="0"/>
          <c:showCatName val="0"/>
          <c:showSerName val="0"/>
          <c:showPercent val="0"/>
          <c:showBubbleSize val="0"/>
        </c:dLbls>
        <c:marker val="1"/>
        <c:smooth val="0"/>
        <c:axId val="963676399"/>
        <c:axId val="963674319"/>
      </c:lineChart>
      <c:catAx>
        <c:axId val="963676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74319"/>
        <c:crosses val="autoZero"/>
        <c:auto val="1"/>
        <c:lblAlgn val="ctr"/>
        <c:lblOffset val="100"/>
        <c:noMultiLvlLbl val="0"/>
      </c:catAx>
      <c:valAx>
        <c:axId val="963674319"/>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6763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PA Trended Severities</c:v>
          </c:tx>
          <c:spPr>
            <a:ln w="28575" cap="rnd">
              <a:solidFill>
                <a:schemeClr val="accent1"/>
              </a:solidFill>
              <a:round/>
            </a:ln>
            <a:effectLst/>
          </c:spPr>
          <c:marker>
            <c:symbol val="none"/>
          </c:marker>
          <c:trendline>
            <c:spPr>
              <a:ln w="19050" cap="rnd">
                <a:solidFill>
                  <a:schemeClr val="accent1"/>
                </a:solidFill>
                <a:prstDash val="sysDot"/>
              </a:ln>
              <a:effectLst/>
            </c:spPr>
            <c:trendlineType val="power"/>
            <c:forward val="1"/>
            <c:dispRSqr val="0"/>
            <c:dispEq val="1"/>
            <c:trendlineLbl>
              <c:layout>
                <c:manualLayout>
                  <c:x val="-0.21597069116360454"/>
                  <c:y val="2.312664041994742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Severity!$H$5:$H$9</c:f>
              <c:numCache>
                <c:formatCode>General</c:formatCode>
                <c:ptCount val="5"/>
                <c:pt idx="0">
                  <c:v>2013</c:v>
                </c:pt>
                <c:pt idx="1">
                  <c:v>2014</c:v>
                </c:pt>
                <c:pt idx="2">
                  <c:v>2015</c:v>
                </c:pt>
                <c:pt idx="3">
                  <c:v>2016</c:v>
                </c:pt>
                <c:pt idx="4">
                  <c:v>2017</c:v>
                </c:pt>
              </c:numCache>
            </c:numRef>
          </c:cat>
          <c:val>
            <c:numRef>
              <c:f>Severity!$R$5:$R$9</c:f>
              <c:numCache>
                <c:formatCode>#,##0</c:formatCode>
                <c:ptCount val="5"/>
                <c:pt idx="0">
                  <c:v>79328.5191088375</c:v>
                </c:pt>
                <c:pt idx="1">
                  <c:v>80422.997014161418</c:v>
                </c:pt>
                <c:pt idx="2">
                  <c:v>76668.586348805256</c:v>
                </c:pt>
                <c:pt idx="3">
                  <c:v>74511.74168679885</c:v>
                </c:pt>
                <c:pt idx="4">
                  <c:v>72234.803276061954</c:v>
                </c:pt>
              </c:numCache>
            </c:numRef>
          </c:val>
          <c:smooth val="0"/>
          <c:extLst>
            <c:ext xmlns:c16="http://schemas.microsoft.com/office/drawing/2014/chart" uri="{C3380CC4-5D6E-409C-BE32-E72D297353CC}">
              <c16:uniqueId val="{00000000-0F7C-4B85-B7AB-7E5B84C85905}"/>
            </c:ext>
          </c:extLst>
        </c:ser>
        <c:dLbls>
          <c:showLegendKey val="0"/>
          <c:showVal val="0"/>
          <c:showCatName val="0"/>
          <c:showSerName val="0"/>
          <c:showPercent val="0"/>
          <c:showBubbleSize val="0"/>
        </c:dLbls>
        <c:smooth val="0"/>
        <c:axId val="104035695"/>
        <c:axId val="104037359"/>
      </c:lineChart>
      <c:catAx>
        <c:axId val="104035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37359"/>
        <c:crosses val="autoZero"/>
        <c:auto val="1"/>
        <c:lblAlgn val="ctr"/>
        <c:lblOffset val="100"/>
        <c:noMultiLvlLbl val="0"/>
      </c:catAx>
      <c:valAx>
        <c:axId val="10403735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35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6</xdr:col>
          <xdr:colOff>0</xdr:colOff>
          <xdr:row>2</xdr:row>
          <xdr:rowOff>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000-000001D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Upload CR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9</xdr:col>
          <xdr:colOff>0</xdr:colOff>
          <xdr:row>2</xdr:row>
          <xdr:rowOff>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000-000002D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Update Indices and Restate Incremental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12</xdr:col>
          <xdr:colOff>0</xdr:colOff>
          <xdr:row>2</xdr:row>
          <xdr:rowOff>0</xdr:rowOff>
        </xdr:to>
        <xdr:sp macro="" textlink="">
          <xdr:nvSpPr>
            <xdr:cNvPr id="55300" name="Button 4" hidden="1">
              <a:extLst>
                <a:ext uri="{63B3BB69-23CF-44E3-9099-C40C66FF867C}">
                  <a14:compatExt spid="_x0000_s55300"/>
                </a:ext>
                <a:ext uri="{FF2B5EF4-FFF2-40B4-BE49-F238E27FC236}">
                  <a16:creationId xmlns:a16="http://schemas.microsoft.com/office/drawing/2014/main" id="{00000000-0008-0000-0000-000004D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Import WCRoll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9525</xdr:colOff>
      <xdr:row>10</xdr:row>
      <xdr:rowOff>0</xdr:rowOff>
    </xdr:from>
    <xdr:to>
      <xdr:col>22</xdr:col>
      <xdr:colOff>0</xdr:colOff>
      <xdr:row>16</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830175" y="1943100"/>
          <a:ext cx="1209675" cy="971550"/>
        </a:xfrm>
        <a:prstGeom prst="rect">
          <a:avLst/>
        </a:prstGeom>
        <a:solidFill>
          <a:schemeClr val="tx2">
            <a:lumMod val="20000"/>
            <a:lumOff val="80000"/>
          </a:schemeClr>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 ASB SAWW figures are reported by CY, so no conversion is necessary.</a:t>
          </a:r>
        </a:p>
      </xdr:txBody>
    </xdr:sp>
    <xdr:clientData/>
  </xdr:twoCellAnchor>
  <xdr:twoCellAnchor>
    <xdr:from>
      <xdr:col>18</xdr:col>
      <xdr:colOff>590550</xdr:colOff>
      <xdr:row>13</xdr:row>
      <xdr:rowOff>0</xdr:rowOff>
    </xdr:from>
    <xdr:to>
      <xdr:col>20</xdr:col>
      <xdr:colOff>9525</xdr:colOff>
      <xdr:row>18</xdr:row>
      <xdr:rowOff>85725</xdr:rowOff>
    </xdr:to>
    <xdr:cxnSp macro="">
      <xdr:nvCxnSpPr>
        <xdr:cNvPr id="4" name="Straight Arrow Connector 3">
          <a:extLst>
            <a:ext uri="{FF2B5EF4-FFF2-40B4-BE49-F238E27FC236}">
              <a16:creationId xmlns:a16="http://schemas.microsoft.com/office/drawing/2014/main" id="{00000000-0008-0000-0400-000004000000}"/>
            </a:ext>
          </a:extLst>
        </xdr:cNvPr>
        <xdr:cNvCxnSpPr>
          <a:stCxn id="2" idx="1"/>
        </xdr:cNvCxnSpPr>
      </xdr:nvCxnSpPr>
      <xdr:spPr bwMode="auto">
        <a:xfrm flipH="1">
          <a:off x="12192000" y="2428875"/>
          <a:ext cx="638175" cy="895350"/>
        </a:xfrm>
        <a:prstGeom prst="straightConnector1">
          <a:avLst/>
        </a:prstGeom>
        <a:solidFill>
          <a:srgbClr val="FFFFFF"/>
        </a:solidFill>
        <a:ln w="9525" cap="flat" cmpd="sng" algn="ctr">
          <a:solidFill>
            <a:schemeClr val="accent1"/>
          </a:solidFill>
          <a:prstDash val="solid"/>
          <a:round/>
          <a:headEnd type="none" w="med" len="med"/>
          <a:tailEnd type="arrow"/>
        </a:ln>
        <a:effectLst/>
      </xdr:spPr>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459339</xdr:colOff>
      <xdr:row>68</xdr:row>
      <xdr:rowOff>16502</xdr:rowOff>
    </xdr:from>
    <xdr:to>
      <xdr:col>9</xdr:col>
      <xdr:colOff>637308</xdr:colOff>
      <xdr:row>92</xdr:row>
      <xdr:rowOff>20984</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482599</xdr:colOff>
      <xdr:row>13</xdr:row>
      <xdr:rowOff>13757</xdr:rowOff>
    </xdr:from>
    <xdr:to>
      <xdr:col>17</xdr:col>
      <xdr:colOff>821266</xdr:colOff>
      <xdr:row>30</xdr:row>
      <xdr:rowOff>58207</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wfs5\EXCEL\ACTUARIA\Rate%20Change\2022\02-2022\Average%20Rating%20Parameters%2002-28-22%20-P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NB-RB"/>
      <sheetName val="Summary IQ"/>
      <sheetName val="Exhibit_RateChange"/>
      <sheetName val="Change by Component"/>
      <sheetName val="Change by Component_NB"/>
      <sheetName val="Change by Component_RB"/>
      <sheetName val="Change by Component_IQ"/>
      <sheetName val="Change by Component_Non-IQ"/>
    </sheetNames>
    <sheetDataSet>
      <sheetData sheetId="0"/>
      <sheetData sheetId="1"/>
      <sheetData sheetId="2">
        <row r="1">
          <cell r="A1">
            <v>44620</v>
          </cell>
        </row>
        <row r="2">
          <cell r="A2" t="str">
            <v>Pennsylvania</v>
          </cell>
          <cell r="B2" t="str">
            <v>Total Business</v>
          </cell>
        </row>
        <row r="3">
          <cell r="A3"/>
        </row>
        <row r="4">
          <cell r="A4"/>
        </row>
        <row r="5">
          <cell r="A5"/>
          <cell r="B5" t="str">
            <v>Rate Change Over Prior Qtr</v>
          </cell>
          <cell r="C5"/>
          <cell r="D5"/>
          <cell r="E5"/>
          <cell r="F5"/>
          <cell r="G5"/>
        </row>
        <row r="6">
          <cell r="A6"/>
          <cell r="B6" t="str">
            <v>TOTAL</v>
          </cell>
          <cell r="C6"/>
          <cell r="D6" t="str">
            <v>IQ</v>
          </cell>
          <cell r="E6"/>
          <cell r="F6" t="str">
            <v>NON-IQ</v>
          </cell>
          <cell r="G6"/>
        </row>
        <row r="7">
          <cell r="A7" t="str">
            <v>Policy Quarter</v>
          </cell>
          <cell r="B7" t="str">
            <v>Including Div, Including Xmod</v>
          </cell>
          <cell r="C7" t="str">
            <v>Including Div, Excluding Xmod</v>
          </cell>
          <cell r="D7" t="str">
            <v>Including Div, Including Xmod</v>
          </cell>
          <cell r="E7" t="str">
            <v>Including Div, Excluding Xmod</v>
          </cell>
          <cell r="F7" t="str">
            <v>Including Div, Including Xmod</v>
          </cell>
          <cell r="G7" t="str">
            <v>Including Div, Excluding Xmod</v>
          </cell>
        </row>
        <row r="8">
          <cell r="A8" t="str">
            <v>2007-Q2</v>
          </cell>
          <cell r="B8" t="str">
            <v>NULL</v>
          </cell>
          <cell r="C8" t="str">
            <v>NULL</v>
          </cell>
          <cell r="D8" t="str">
            <v>NULL</v>
          </cell>
          <cell r="E8" t="str">
            <v>NULL</v>
          </cell>
          <cell r="F8" t="str">
            <v>NULL</v>
          </cell>
          <cell r="G8" t="str">
            <v>NULL</v>
          </cell>
        </row>
        <row r="9">
          <cell r="A9" t="str">
            <v>2007-Q3</v>
          </cell>
          <cell r="B9">
            <v>0</v>
          </cell>
          <cell r="C9">
            <v>0</v>
          </cell>
          <cell r="D9">
            <v>0</v>
          </cell>
          <cell r="E9">
            <v>0</v>
          </cell>
          <cell r="F9">
            <v>0</v>
          </cell>
          <cell r="G9">
            <v>0</v>
          </cell>
        </row>
        <row r="10">
          <cell r="A10" t="str">
            <v>2007-Q4</v>
          </cell>
          <cell r="B10">
            <v>0.31263156223603</v>
          </cell>
          <cell r="C10">
            <v>0.31263156223603</v>
          </cell>
          <cell r="D10">
            <v>0</v>
          </cell>
          <cell r="E10">
            <v>0</v>
          </cell>
          <cell r="F10">
            <v>0.31263156223603</v>
          </cell>
          <cell r="G10">
            <v>0.31263156223603</v>
          </cell>
        </row>
        <row r="11">
          <cell r="A11" t="str">
            <v>2008-Q1</v>
          </cell>
          <cell r="B11">
            <v>-0.37044690622299498</v>
          </cell>
          <cell r="C11">
            <v>-0.37044690622299498</v>
          </cell>
          <cell r="D11">
            <v>0</v>
          </cell>
          <cell r="E11">
            <v>0</v>
          </cell>
          <cell r="F11">
            <v>-0.37044690622299498</v>
          </cell>
          <cell r="G11">
            <v>-0.37044690622299498</v>
          </cell>
        </row>
        <row r="12">
          <cell r="A12" t="str">
            <v>2008-Q2</v>
          </cell>
          <cell r="B12">
            <v>0</v>
          </cell>
          <cell r="C12">
            <v>0</v>
          </cell>
          <cell r="D12">
            <v>0</v>
          </cell>
          <cell r="E12">
            <v>0</v>
          </cell>
          <cell r="F12">
            <v>0</v>
          </cell>
          <cell r="G12">
            <v>0</v>
          </cell>
        </row>
        <row r="13">
          <cell r="A13" t="str">
            <v>2008-Q3</v>
          </cell>
          <cell r="B13">
            <v>0.90133463708750505</v>
          </cell>
          <cell r="C13">
            <v>0.90133463708750505</v>
          </cell>
          <cell r="D13">
            <v>0</v>
          </cell>
          <cell r="E13">
            <v>0</v>
          </cell>
          <cell r="F13">
            <v>0.90133463708750505</v>
          </cell>
          <cell r="G13">
            <v>0.90133463708750505</v>
          </cell>
        </row>
        <row r="14">
          <cell r="A14" t="str">
            <v>2008-Q4</v>
          </cell>
          <cell r="B14">
            <v>8.4348221328021597E-2</v>
          </cell>
          <cell r="C14">
            <v>0.205215061284967</v>
          </cell>
          <cell r="D14">
            <v>0</v>
          </cell>
          <cell r="E14">
            <v>0</v>
          </cell>
          <cell r="F14">
            <v>8.4348221328021597E-2</v>
          </cell>
          <cell r="G14">
            <v>0.205215061284967</v>
          </cell>
        </row>
        <row r="15">
          <cell r="A15" t="str">
            <v>2009-Q1</v>
          </cell>
          <cell r="B15">
            <v>-0.41990245828313399</v>
          </cell>
          <cell r="C15">
            <v>-0.47807842951548501</v>
          </cell>
          <cell r="D15">
            <v>0</v>
          </cell>
          <cell r="E15">
            <v>0</v>
          </cell>
          <cell r="F15">
            <v>-0.41990245828313399</v>
          </cell>
          <cell r="G15">
            <v>-0.47807842951548501</v>
          </cell>
        </row>
        <row r="16">
          <cell r="A16" t="str">
            <v>2009-Q2</v>
          </cell>
          <cell r="B16">
            <v>0.30706153280734999</v>
          </cell>
          <cell r="C16">
            <v>0.30706153280734999</v>
          </cell>
          <cell r="D16">
            <v>0</v>
          </cell>
          <cell r="E16">
            <v>0</v>
          </cell>
          <cell r="F16">
            <v>0.30706153280734999</v>
          </cell>
          <cell r="G16">
            <v>0.30706153280734999</v>
          </cell>
        </row>
        <row r="17">
          <cell r="A17" t="str">
            <v>2009-Q3</v>
          </cell>
          <cell r="B17">
            <v>0.23561250022182401</v>
          </cell>
          <cell r="C17">
            <v>0.23561250022182401</v>
          </cell>
          <cell r="D17">
            <v>0</v>
          </cell>
          <cell r="E17">
            <v>0</v>
          </cell>
          <cell r="F17">
            <v>0.23561250022182401</v>
          </cell>
          <cell r="G17">
            <v>0.23561250022182401</v>
          </cell>
        </row>
        <row r="18">
          <cell r="A18" t="str">
            <v>2009-Q4</v>
          </cell>
          <cell r="B18">
            <v>0.25039361223571799</v>
          </cell>
          <cell r="C18">
            <v>0.25039361223571799</v>
          </cell>
          <cell r="D18">
            <v>0</v>
          </cell>
          <cell r="E18">
            <v>0</v>
          </cell>
          <cell r="F18">
            <v>0.25039361223571799</v>
          </cell>
          <cell r="G18">
            <v>0.25039361223571799</v>
          </cell>
        </row>
        <row r="19">
          <cell r="A19" t="str">
            <v>2010-Q1</v>
          </cell>
          <cell r="B19">
            <v>-0.449768798765668</v>
          </cell>
          <cell r="C19">
            <v>-0.449768798765668</v>
          </cell>
          <cell r="D19">
            <v>0</v>
          </cell>
          <cell r="E19">
            <v>0</v>
          </cell>
          <cell r="F19">
            <v>-0.449768798765668</v>
          </cell>
          <cell r="G19">
            <v>-0.449768798765668</v>
          </cell>
        </row>
        <row r="20">
          <cell r="A20" t="str">
            <v>2010-Q2</v>
          </cell>
          <cell r="B20">
            <v>0</v>
          </cell>
          <cell r="C20">
            <v>0</v>
          </cell>
          <cell r="D20">
            <v>0</v>
          </cell>
          <cell r="E20">
            <v>0</v>
          </cell>
          <cell r="F20">
            <v>0</v>
          </cell>
          <cell r="G20">
            <v>0</v>
          </cell>
        </row>
        <row r="21">
          <cell r="A21" t="str">
            <v>2010-Q3</v>
          </cell>
          <cell r="B21">
            <v>0.18631505451771399</v>
          </cell>
          <cell r="C21">
            <v>0.18631505451771399</v>
          </cell>
          <cell r="D21">
            <v>0</v>
          </cell>
          <cell r="E21">
            <v>0</v>
          </cell>
          <cell r="F21">
            <v>0.18631505451771399</v>
          </cell>
          <cell r="G21">
            <v>0.18631505451771399</v>
          </cell>
        </row>
        <row r="22">
          <cell r="A22" t="str">
            <v>2010-Q4</v>
          </cell>
          <cell r="B22">
            <v>0.49374989787414802</v>
          </cell>
          <cell r="C22">
            <v>0.49374989787414802</v>
          </cell>
          <cell r="D22">
            <v>0</v>
          </cell>
          <cell r="E22">
            <v>0</v>
          </cell>
          <cell r="F22">
            <v>0.49374989787414802</v>
          </cell>
          <cell r="G22">
            <v>0.49374989787414802</v>
          </cell>
        </row>
        <row r="23">
          <cell r="A23" t="str">
            <v>2011-Q1</v>
          </cell>
          <cell r="B23">
            <v>-0.76501603076804403</v>
          </cell>
          <cell r="C23">
            <v>-0.76501603076804403</v>
          </cell>
          <cell r="D23">
            <v>0</v>
          </cell>
          <cell r="E23">
            <v>0</v>
          </cell>
          <cell r="F23">
            <v>-0.76501603076804403</v>
          </cell>
          <cell r="G23">
            <v>-0.76501603076804403</v>
          </cell>
        </row>
        <row r="24">
          <cell r="A24" t="str">
            <v>2011-Q2</v>
          </cell>
          <cell r="B24">
            <v>-0.57885836946451197</v>
          </cell>
          <cell r="C24">
            <v>-0.50600544140556303</v>
          </cell>
          <cell r="D24">
            <v>0</v>
          </cell>
          <cell r="E24">
            <v>0</v>
          </cell>
          <cell r="F24">
            <v>-0.57885836946451197</v>
          </cell>
          <cell r="G24">
            <v>-0.50600544140556303</v>
          </cell>
        </row>
        <row r="25">
          <cell r="A25" t="str">
            <v>2011-Q3</v>
          </cell>
          <cell r="B25">
            <v>0.53953231585196604</v>
          </cell>
          <cell r="C25">
            <v>0.31248642010299799</v>
          </cell>
          <cell r="D25">
            <v>0</v>
          </cell>
          <cell r="E25">
            <v>0</v>
          </cell>
          <cell r="F25">
            <v>0.53953231585196604</v>
          </cell>
          <cell r="G25">
            <v>0.31248642010299799</v>
          </cell>
        </row>
        <row r="26">
          <cell r="A26" t="str">
            <v>2011-Q4</v>
          </cell>
          <cell r="B26">
            <v>6.8451707978885099E-2</v>
          </cell>
          <cell r="C26">
            <v>6.8451707978885099E-2</v>
          </cell>
          <cell r="D26">
            <v>0</v>
          </cell>
          <cell r="E26">
            <v>0</v>
          </cell>
          <cell r="F26">
            <v>6.8451707978885099E-2</v>
          </cell>
          <cell r="G26">
            <v>6.8451707978885099E-2</v>
          </cell>
        </row>
        <row r="27">
          <cell r="A27" t="str">
            <v>2012-Q1</v>
          </cell>
          <cell r="B27">
            <v>1.2475576145951299</v>
          </cell>
          <cell r="C27">
            <v>1.0853251509301201</v>
          </cell>
          <cell r="D27">
            <v>0</v>
          </cell>
          <cell r="E27">
            <v>0</v>
          </cell>
          <cell r="F27">
            <v>1.2475576145951299</v>
          </cell>
          <cell r="G27">
            <v>1.0853251509301201</v>
          </cell>
        </row>
        <row r="28">
          <cell r="A28" t="str">
            <v>2012-Q2</v>
          </cell>
          <cell r="B28">
            <v>-0.72299790965815802</v>
          </cell>
          <cell r="C28">
            <v>-0.65463779150447099</v>
          </cell>
          <cell r="D28">
            <v>0</v>
          </cell>
          <cell r="E28">
            <v>0</v>
          </cell>
          <cell r="F28">
            <v>-0.72299790965815802</v>
          </cell>
          <cell r="G28">
            <v>-0.65463779150447099</v>
          </cell>
        </row>
        <row r="29">
          <cell r="A29" t="str">
            <v>2012-Q3</v>
          </cell>
          <cell r="B29">
            <v>0.72213480253874296</v>
          </cell>
          <cell r="C29">
            <v>0.47830306541136097</v>
          </cell>
          <cell r="D29">
            <v>0</v>
          </cell>
          <cell r="E29">
            <v>0</v>
          </cell>
          <cell r="F29">
            <v>0.72213480253874296</v>
          </cell>
          <cell r="G29">
            <v>0.47830306541136097</v>
          </cell>
        </row>
        <row r="30">
          <cell r="A30" t="str">
            <v>2012-Q4</v>
          </cell>
          <cell r="B30">
            <v>9.7018880895193699E-2</v>
          </cell>
          <cell r="C30">
            <v>0.104747567581981</v>
          </cell>
          <cell r="D30">
            <v>0</v>
          </cell>
          <cell r="E30">
            <v>0</v>
          </cell>
          <cell r="F30">
            <v>9.7018880895193699E-2</v>
          </cell>
          <cell r="G30">
            <v>0.104747567581981</v>
          </cell>
        </row>
        <row r="31">
          <cell r="A31" t="str">
            <v>2013-Q1</v>
          </cell>
          <cell r="B31">
            <v>0.16212063690273801</v>
          </cell>
          <cell r="C31">
            <v>0.171351528249374</v>
          </cell>
          <cell r="D31">
            <v>0</v>
          </cell>
          <cell r="E31">
            <v>0</v>
          </cell>
          <cell r="F31">
            <v>0.16212063690273801</v>
          </cell>
          <cell r="G31">
            <v>0.171351528249374</v>
          </cell>
        </row>
        <row r="32">
          <cell r="A32" t="str">
            <v>2013-Q2</v>
          </cell>
          <cell r="B32">
            <v>-0.29212962789553798</v>
          </cell>
          <cell r="C32">
            <v>-0.297708033980144</v>
          </cell>
          <cell r="D32">
            <v>0</v>
          </cell>
          <cell r="E32">
            <v>0</v>
          </cell>
          <cell r="F32">
            <v>-0.29212962789553798</v>
          </cell>
          <cell r="G32">
            <v>-0.297708033980144</v>
          </cell>
        </row>
        <row r="33">
          <cell r="A33" t="str">
            <v>2013-Q3</v>
          </cell>
          <cell r="B33">
            <v>0.82436560655564906</v>
          </cell>
          <cell r="C33">
            <v>7.4953757601418994E-2</v>
          </cell>
          <cell r="D33">
            <v>0</v>
          </cell>
          <cell r="E33">
            <v>0</v>
          </cell>
          <cell r="F33">
            <v>0.82436560655564906</v>
          </cell>
          <cell r="G33">
            <v>7.4953757601418994E-2</v>
          </cell>
        </row>
        <row r="34">
          <cell r="A34" t="str">
            <v>2013-Q4</v>
          </cell>
          <cell r="B34">
            <v>-0.414065960610698</v>
          </cell>
          <cell r="C34">
            <v>-0.14898363197586401</v>
          </cell>
          <cell r="D34">
            <v>0</v>
          </cell>
          <cell r="E34">
            <v>0</v>
          </cell>
          <cell r="F34">
            <v>-0.414065960610698</v>
          </cell>
          <cell r="G34">
            <v>-0.14898363197586401</v>
          </cell>
        </row>
        <row r="35">
          <cell r="A35" t="str">
            <v>2014-Q1</v>
          </cell>
          <cell r="B35">
            <v>-9.1328750729598507E-2</v>
          </cell>
          <cell r="C35">
            <v>-6.0392258943680098E-3</v>
          </cell>
          <cell r="D35">
            <v>0</v>
          </cell>
          <cell r="E35">
            <v>0</v>
          </cell>
          <cell r="F35">
            <v>-9.1328750729598507E-2</v>
          </cell>
          <cell r="G35">
            <v>-6.0392258943680098E-3</v>
          </cell>
        </row>
        <row r="36">
          <cell r="A36" t="str">
            <v>2014-Q2</v>
          </cell>
          <cell r="B36">
            <v>7.7604670353881106E-2</v>
          </cell>
          <cell r="C36">
            <v>-1.2186993797830699E-2</v>
          </cell>
          <cell r="D36">
            <v>-0.11794980168817</v>
          </cell>
          <cell r="E36">
            <v>-7.5233095918957799E-2</v>
          </cell>
          <cell r="F36">
            <v>8.6163722372539303E-2</v>
          </cell>
          <cell r="G36">
            <v>-1.2096907693449999E-2</v>
          </cell>
        </row>
        <row r="37">
          <cell r="A37" t="str">
            <v>2014-Q3</v>
          </cell>
          <cell r="B37">
            <v>0.21218116488408201</v>
          </cell>
          <cell r="C37">
            <v>5.3060201830623203E-2</v>
          </cell>
          <cell r="D37">
            <v>0.17972395138375299</v>
          </cell>
          <cell r="E37">
            <v>2.7279196903717599E-2</v>
          </cell>
          <cell r="F37">
            <v>0.20894401020617501</v>
          </cell>
          <cell r="G37">
            <v>5.3609206081857798E-2</v>
          </cell>
        </row>
        <row r="38">
          <cell r="A38" t="str">
            <v>2014-Q4</v>
          </cell>
          <cell r="B38">
            <v>-0.17036732922449799</v>
          </cell>
          <cell r="C38">
            <v>3.17682910267236E-2</v>
          </cell>
          <cell r="D38">
            <v>1.03127768426643E-2</v>
          </cell>
          <cell r="E38">
            <v>2.9319510717097399E-2</v>
          </cell>
          <cell r="F38">
            <v>-0.175437174757992</v>
          </cell>
          <cell r="G38">
            <v>3.0208634512030701E-2</v>
          </cell>
        </row>
        <row r="39">
          <cell r="A39" t="str">
            <v>2015-Q1</v>
          </cell>
          <cell r="B39">
            <v>-0.15730953019423799</v>
          </cell>
          <cell r="C39">
            <v>-6.1049021231173603E-2</v>
          </cell>
          <cell r="D39">
            <v>-0.13095101982780599</v>
          </cell>
          <cell r="E39">
            <v>-7.2940263595401705E-2</v>
          </cell>
          <cell r="F39">
            <v>-0.15683794681011501</v>
          </cell>
          <cell r="G39">
            <v>-5.9685926620766702E-2</v>
          </cell>
        </row>
        <row r="40">
          <cell r="A40" t="str">
            <v>2015-Q2</v>
          </cell>
          <cell r="B40">
            <v>0.13534741266880501</v>
          </cell>
          <cell r="C40">
            <v>-6.06663679029825E-2</v>
          </cell>
          <cell r="D40">
            <v>-0.23942219622875899</v>
          </cell>
          <cell r="E40">
            <v>-0.144320762478853</v>
          </cell>
          <cell r="F40">
            <v>0.15962574108319699</v>
          </cell>
          <cell r="G40">
            <v>-5.2923939442580802E-2</v>
          </cell>
        </row>
        <row r="41">
          <cell r="A41" t="str">
            <v>2015-Q3</v>
          </cell>
          <cell r="B41">
            <v>-0.102144264885729</v>
          </cell>
          <cell r="C41">
            <v>2.4594542334873001E-2</v>
          </cell>
          <cell r="D41">
            <v>5.9114971273913901E-2</v>
          </cell>
          <cell r="E41">
            <v>-5.7404877597048197E-3</v>
          </cell>
          <cell r="F41">
            <v>-0.11641313858395599</v>
          </cell>
          <cell r="G41">
            <v>1.9227882711661599E-2</v>
          </cell>
        </row>
        <row r="42">
          <cell r="A42" t="str">
            <v>2015-Q4</v>
          </cell>
          <cell r="B42">
            <v>-2.62700716971297E-2</v>
          </cell>
          <cell r="C42">
            <v>-0.110550384737751</v>
          </cell>
          <cell r="D42">
            <v>0.28852932848174601</v>
          </cell>
          <cell r="E42">
            <v>4.6563200465065999E-2</v>
          </cell>
          <cell r="F42">
            <v>-3.1502705738401499E-2</v>
          </cell>
          <cell r="G42">
            <v>-0.11342129004211</v>
          </cell>
        </row>
        <row r="43">
          <cell r="A43" t="str">
            <v>2016-Q1</v>
          </cell>
          <cell r="B43">
            <v>0.11063573171406001</v>
          </cell>
          <cell r="C43">
            <v>0.126696998201315</v>
          </cell>
          <cell r="D43">
            <v>4.05792384951889E-2</v>
          </cell>
          <cell r="E43">
            <v>9.82128903567836E-3</v>
          </cell>
          <cell r="F43">
            <v>0.112024359659223</v>
          </cell>
          <cell r="G43">
            <v>0.12878138098811101</v>
          </cell>
        </row>
        <row r="44">
          <cell r="A44" t="str">
            <v>2016-Q2</v>
          </cell>
          <cell r="B44">
            <v>-0.115148089298137</v>
          </cell>
          <cell r="C44">
            <v>-9.9322052885752798E-2</v>
          </cell>
          <cell r="D44">
            <v>-0.21064377992988401</v>
          </cell>
          <cell r="E44">
            <v>4.27557246022401E-2</v>
          </cell>
          <cell r="F44">
            <v>-0.112996898748265</v>
          </cell>
          <cell r="G44">
            <v>-0.101376790805354</v>
          </cell>
        </row>
        <row r="45">
          <cell r="A45" t="str">
            <v>2016-Q3</v>
          </cell>
          <cell r="B45">
            <v>-3.8453265018751899E-3</v>
          </cell>
          <cell r="C45">
            <v>9.4412704433243205E-2</v>
          </cell>
          <cell r="D45">
            <v>0.11304707586215799</v>
          </cell>
          <cell r="E45">
            <v>-2.0076619510618999E-2</v>
          </cell>
          <cell r="F45">
            <v>-5.4378142057211996E-3</v>
          </cell>
          <cell r="G45">
            <v>9.8532567192785706E-2</v>
          </cell>
        </row>
        <row r="46">
          <cell r="A46" t="str">
            <v>2016-Q4</v>
          </cell>
          <cell r="B46">
            <v>0.40261988483031802</v>
          </cell>
          <cell r="C46">
            <v>-6.1556099822220503E-2</v>
          </cell>
          <cell r="D46">
            <v>7.2023920819759502E-2</v>
          </cell>
          <cell r="E46">
            <v>1.92019270318835E-2</v>
          </cell>
          <cell r="F46">
            <v>0.41540773209333798</v>
          </cell>
          <cell r="G46">
            <v>-6.4123830697695505E-2</v>
          </cell>
        </row>
        <row r="47">
          <cell r="A47" t="str">
            <v>2017-Q1</v>
          </cell>
          <cell r="B47">
            <v>-0.337853554405664</v>
          </cell>
          <cell r="C47">
            <v>-4.33025584367231E-2</v>
          </cell>
          <cell r="D47">
            <v>-0.214382699047485</v>
          </cell>
          <cell r="E47">
            <v>-7.3592185919407693E-2</v>
          </cell>
          <cell r="F47">
            <v>-0.34395109752303898</v>
          </cell>
          <cell r="G47">
            <v>-4.3447558511670002E-2</v>
          </cell>
        </row>
        <row r="48">
          <cell r="A48" t="str">
            <v>2017-Q2</v>
          </cell>
          <cell r="B48">
            <v>2.21739310910378E-2</v>
          </cell>
          <cell r="C48">
            <v>-4.9821015032564302E-2</v>
          </cell>
          <cell r="D48">
            <v>1.03592523163232E-2</v>
          </cell>
          <cell r="E48">
            <v>5.7118542205570402E-2</v>
          </cell>
          <cell r="F48">
            <v>2.3379242292200099E-2</v>
          </cell>
          <cell r="G48">
            <v>-5.0731717028853797E-2</v>
          </cell>
        </row>
        <row r="49">
          <cell r="A49" t="str">
            <v>2017-Q3</v>
          </cell>
          <cell r="B49">
            <v>-8.6711803793795797E-2</v>
          </cell>
          <cell r="C49">
            <v>3.8464422126245602E-2</v>
          </cell>
          <cell r="D49">
            <v>0.109354973784923</v>
          </cell>
          <cell r="E49">
            <v>-6.6810726425645298E-2</v>
          </cell>
          <cell r="F49">
            <v>-9.0330399189222796E-2</v>
          </cell>
          <cell r="G49">
            <v>4.08039688569286E-2</v>
          </cell>
        </row>
        <row r="50">
          <cell r="A50" t="str">
            <v>2017-Q4</v>
          </cell>
          <cell r="B50">
            <v>0.46808939507457398</v>
          </cell>
          <cell r="C50">
            <v>0.106099607809495</v>
          </cell>
          <cell r="D50">
            <v>8.6301158090389199E-2</v>
          </cell>
          <cell r="E50">
            <v>6.1470834663215602E-2</v>
          </cell>
          <cell r="F50">
            <v>0.481492587148874</v>
          </cell>
          <cell r="G50">
            <v>0.107405253219295</v>
          </cell>
        </row>
        <row r="51">
          <cell r="A51" t="str">
            <v>2018-Q1</v>
          </cell>
          <cell r="B51">
            <v>-0.178837983715737</v>
          </cell>
          <cell r="C51">
            <v>-3.82260841326795E-2</v>
          </cell>
          <cell r="D51">
            <v>-0.104612641629203</v>
          </cell>
          <cell r="E51">
            <v>1.15183466228326E-2</v>
          </cell>
          <cell r="F51">
            <v>-0.182871121499948</v>
          </cell>
          <cell r="G51">
            <v>-4.0330539868034899E-2</v>
          </cell>
        </row>
        <row r="52">
          <cell r="A52" t="str">
            <v>2018-Q2</v>
          </cell>
          <cell r="B52">
            <v>-7.5415746242933901E-2</v>
          </cell>
          <cell r="C52">
            <v>-2.7185943511606501E-2</v>
          </cell>
          <cell r="D52">
            <v>0.28766971411923598</v>
          </cell>
          <cell r="E52">
            <v>9.5711193872170197E-2</v>
          </cell>
          <cell r="F52">
            <v>-8.1479326780079603E-2</v>
          </cell>
          <cell r="G52">
            <v>-3.0053309027180598E-2</v>
          </cell>
        </row>
        <row r="53">
          <cell r="A53" t="str">
            <v>2018-Q3</v>
          </cell>
          <cell r="B53">
            <v>4.8794670307312098E-2</v>
          </cell>
          <cell r="C53">
            <v>5.82472056985779E-2</v>
          </cell>
          <cell r="D53">
            <v>1.57280732828129E-2</v>
          </cell>
          <cell r="E53">
            <v>-2.8827861390339202E-2</v>
          </cell>
          <cell r="F53">
            <v>4.8557451261316102E-2</v>
          </cell>
          <cell r="G53">
            <v>6.10051954262976E-2</v>
          </cell>
        </row>
        <row r="54">
          <cell r="A54" t="str">
            <v>2018-Q4</v>
          </cell>
          <cell r="B54">
            <v>5.5613521488939298E-2</v>
          </cell>
          <cell r="C54">
            <v>-4.7591756388176698E-3</v>
          </cell>
          <cell r="D54">
            <v>-0.13077829594370999</v>
          </cell>
          <cell r="E54">
            <v>2.5030426676355001E-2</v>
          </cell>
          <cell r="F54">
            <v>6.4313787635834396E-2</v>
          </cell>
          <cell r="G54">
            <v>-5.0907553513330796E-3</v>
          </cell>
        </row>
        <row r="55">
          <cell r="A55" t="str">
            <v>2019-Q1</v>
          </cell>
          <cell r="B55">
            <v>-0.19187030275950501</v>
          </cell>
          <cell r="C55">
            <v>-0.14875931293669101</v>
          </cell>
          <cell r="D55">
            <v>-0.18158644348683201</v>
          </cell>
          <cell r="E55">
            <v>-0.20242454217252601</v>
          </cell>
          <cell r="F55">
            <v>-0.191004301446589</v>
          </cell>
          <cell r="G55">
            <v>-0.14554853929443101</v>
          </cell>
        </row>
        <row r="56">
          <cell r="A56" t="str">
            <v>2019-Q2</v>
          </cell>
          <cell r="B56">
            <v>1.59933320562411E-4</v>
          </cell>
          <cell r="C56">
            <v>-3.2539510483361497E-2</v>
          </cell>
          <cell r="D56">
            <v>-0.12733552212459701</v>
          </cell>
          <cell r="E56">
            <v>-0.18743833971064</v>
          </cell>
          <cell r="F56">
            <v>1.27586963390367E-2</v>
          </cell>
          <cell r="G56">
            <v>-1.7819709800772899E-2</v>
          </cell>
        </row>
        <row r="57">
          <cell r="A57" t="str">
            <v>2019-Q3</v>
          </cell>
          <cell r="B57">
            <v>-0.12742176344138201</v>
          </cell>
          <cell r="C57">
            <v>-9.6210809839421402E-2</v>
          </cell>
          <cell r="D57">
            <v>8.1351266076328296E-2</v>
          </cell>
          <cell r="E57">
            <v>6.3252872660769704E-2</v>
          </cell>
          <cell r="F57">
            <v>-0.14334233926395501</v>
          </cell>
          <cell r="G57">
            <v>-0.10678948546273</v>
          </cell>
        </row>
        <row r="58">
          <cell r="A58" t="str">
            <v>2019-Q4</v>
          </cell>
          <cell r="B58">
            <v>0.157613460146142</v>
          </cell>
          <cell r="C58">
            <v>4.3752314080274898E-2</v>
          </cell>
          <cell r="D58">
            <v>-7.9559767761502004E-2</v>
          </cell>
          <cell r="E58">
            <v>-1.4843654892446399E-2</v>
          </cell>
          <cell r="F58">
            <v>0.179284944440355</v>
          </cell>
          <cell r="G58">
            <v>4.7233508093209399E-2</v>
          </cell>
        </row>
        <row r="59">
          <cell r="A59" t="str">
            <v>2020-Q1</v>
          </cell>
          <cell r="B59">
            <v>-0.14595382339856</v>
          </cell>
          <cell r="C59">
            <v>-1.3944935913302601E-3</v>
          </cell>
          <cell r="D59">
            <v>9.0771014828709806E-2</v>
          </cell>
          <cell r="E59">
            <v>2.51638032513277E-2</v>
          </cell>
          <cell r="F59">
            <v>-0.16296335088185801</v>
          </cell>
          <cell r="G59">
            <v>-2.44993765090129E-3</v>
          </cell>
        </row>
        <row r="60">
          <cell r="A60" t="str">
            <v>2020-Q2</v>
          </cell>
          <cell r="B60">
            <v>-8.88521129077494E-2</v>
          </cell>
          <cell r="C60">
            <v>-0.13179106393510101</v>
          </cell>
          <cell r="D60">
            <v>-0.19235652679465901</v>
          </cell>
          <cell r="E60">
            <v>-0.13246197791675399</v>
          </cell>
          <cell r="F60">
            <v>-7.6043428541372096E-2</v>
          </cell>
          <cell r="G60">
            <v>-0.130137746938184</v>
          </cell>
        </row>
        <row r="61">
          <cell r="A61" t="str">
            <v>2020-Q3</v>
          </cell>
          <cell r="B61">
            <v>1.9189755887501998E-2</v>
          </cell>
          <cell r="C61">
            <v>1.6331200376058499E-3</v>
          </cell>
          <cell r="D61">
            <v>4.8195415664724003E-2</v>
          </cell>
          <cell r="E61">
            <v>-1.9361588988107799E-2</v>
          </cell>
          <cell r="F61">
            <v>1.7004894410878001E-2</v>
          </cell>
          <cell r="G61">
            <v>6.2617838151337599E-3</v>
          </cell>
        </row>
        <row r="62">
          <cell r="A62" t="str">
            <v>2020-Q4</v>
          </cell>
          <cell r="B62">
            <v>6.6197075411051701E-2</v>
          </cell>
          <cell r="C62">
            <v>-5.8843375347394603E-2</v>
          </cell>
          <cell r="D62">
            <v>-3.2452901809087699E-2</v>
          </cell>
          <cell r="E62">
            <v>6.6035718514082298E-2</v>
          </cell>
          <cell r="F62">
            <v>7.1459681197598005E-2</v>
          </cell>
          <cell r="G62">
            <v>-7.1990400211497205E-2</v>
          </cell>
        </row>
        <row r="63">
          <cell r="A63" t="str">
            <v>2021-Q1</v>
          </cell>
          <cell r="B63">
            <v>-0.146397222703289</v>
          </cell>
          <cell r="C63">
            <v>1.88134264337394E-2</v>
          </cell>
          <cell r="D63">
            <v>2.13354508860546E-2</v>
          </cell>
          <cell r="E63">
            <v>-5.0105390950101199E-2</v>
          </cell>
          <cell r="F63">
            <v>-0.15929592017620101</v>
          </cell>
          <cell r="G63">
            <v>2.3784424718941599E-2</v>
          </cell>
        </row>
        <row r="64">
          <cell r="A64" t="str">
            <v>2021-Q2</v>
          </cell>
          <cell r="B64">
            <v>7.3507330193943704E-2</v>
          </cell>
          <cell r="C64">
            <v>1.03127390823077E-2</v>
          </cell>
          <cell r="D64">
            <v>-5.8018316842878302E-2</v>
          </cell>
          <cell r="E64">
            <v>1.24416180660711E-2</v>
          </cell>
          <cell r="F64">
            <v>8.8993745041568095E-2</v>
          </cell>
          <cell r="G64">
            <v>1.1044446654166601E-2</v>
          </cell>
        </row>
        <row r="65">
          <cell r="A65" t="str">
            <v>2021-Q3</v>
          </cell>
          <cell r="B65">
            <v>2.7927858621838299E-2</v>
          </cell>
          <cell r="C65">
            <v>-1.22345808613511E-2</v>
          </cell>
          <cell r="D65">
            <v>6.5150538286851099E-3</v>
          </cell>
          <cell r="E65">
            <v>-6.1035460360834397E-2</v>
          </cell>
          <cell r="F65">
            <v>3.3126125697093202E-2</v>
          </cell>
          <cell r="G65">
            <v>-5.09232633728129E-3</v>
          </cell>
        </row>
        <row r="66">
          <cell r="A66" t="str">
            <v>2021-Q4</v>
          </cell>
          <cell r="B66">
            <v>-4.4489692069398901E-2</v>
          </cell>
          <cell r="C66">
            <v>-6.4747753130656505E-2</v>
          </cell>
          <cell r="D66">
            <v>-1.31885198225733E-2</v>
          </cell>
          <cell r="E66">
            <v>6.2420202424315202E-2</v>
          </cell>
          <cell r="F66">
            <v>-5.3252885469513601E-2</v>
          </cell>
          <cell r="G66">
            <v>-7.6285068301655698E-2</v>
          </cell>
        </row>
        <row r="67">
          <cell r="A67" t="str">
            <v>2022-Q1</v>
          </cell>
          <cell r="B67">
            <v>-0.14407735857366</v>
          </cell>
          <cell r="C67">
            <v>-2.3527835634357501E-2</v>
          </cell>
          <cell r="D67">
            <v>7.8962690766784902E-2</v>
          </cell>
          <cell r="E67">
            <v>1.46169767186382E-2</v>
          </cell>
          <cell r="F67">
            <v>-0.15771319129206299</v>
          </cell>
          <cell r="G67">
            <v>-2.7824108930464799E-2</v>
          </cell>
        </row>
      </sheetData>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comments" Target="../comments17.xml"/><Relationship Id="rId4" Type="http://schemas.openxmlformats.org/officeDocument/2006/relationships/vmlDrawing" Target="../drawings/vmlDrawing18.v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90"/>
  <sheetViews>
    <sheetView zoomScale="85" zoomScaleNormal="85" workbookViewId="0">
      <pane ySplit="2" topLeftCell="A79" activePane="bottomLeft" state="frozen"/>
      <selection pane="bottomLeft" activeCell="D90" sqref="D90"/>
    </sheetView>
  </sheetViews>
  <sheetFormatPr defaultRowHeight="12.3"/>
  <cols>
    <col min="1" max="1" width="12.6640625" style="234" customWidth="1"/>
    <col min="2" max="3" width="12.6640625" style="235" customWidth="1"/>
    <col min="4" max="4" width="83.5546875" style="15" customWidth="1"/>
  </cols>
  <sheetData>
    <row r="1" spans="1:13">
      <c r="A1" s="236" t="s">
        <v>329</v>
      </c>
      <c r="J1" s="297">
        <v>20220401</v>
      </c>
      <c r="M1" s="388">
        <v>202202</v>
      </c>
    </row>
    <row r="2" spans="1:13" s="1" customFormat="1">
      <c r="A2" s="234" t="s">
        <v>33</v>
      </c>
      <c r="B2" s="235" t="s">
        <v>34</v>
      </c>
      <c r="C2" s="235" t="s">
        <v>35</v>
      </c>
      <c r="D2" s="19" t="s">
        <v>36</v>
      </c>
    </row>
    <row r="3" spans="1:13" ht="36.9">
      <c r="A3" s="236" t="s">
        <v>89</v>
      </c>
      <c r="B3" s="237">
        <v>40745</v>
      </c>
      <c r="C3" s="237" t="s">
        <v>37</v>
      </c>
      <c r="D3" s="123" t="s">
        <v>173</v>
      </c>
    </row>
    <row r="4" spans="1:13" ht="24.6">
      <c r="A4" s="236" t="s">
        <v>90</v>
      </c>
      <c r="B4" s="237">
        <v>41082</v>
      </c>
      <c r="C4" s="238" t="s">
        <v>91</v>
      </c>
      <c r="D4" s="123" t="s">
        <v>92</v>
      </c>
    </row>
    <row r="5" spans="1:13" ht="36.9">
      <c r="A5" s="236" t="s">
        <v>93</v>
      </c>
      <c r="B5" s="239">
        <v>41156</v>
      </c>
      <c r="C5" s="238" t="s">
        <v>94</v>
      </c>
      <c r="D5" s="123" t="s">
        <v>138</v>
      </c>
    </row>
    <row r="6" spans="1:13" ht="24.6">
      <c r="A6" s="236" t="s">
        <v>111</v>
      </c>
      <c r="B6" s="239">
        <v>41144</v>
      </c>
      <c r="C6" s="238" t="s">
        <v>112</v>
      </c>
      <c r="D6" s="123" t="s">
        <v>139</v>
      </c>
    </row>
    <row r="7" spans="1:13" ht="36.9">
      <c r="A7" s="236" t="s">
        <v>113</v>
      </c>
      <c r="B7" s="239">
        <v>41621</v>
      </c>
      <c r="C7" s="238" t="s">
        <v>94</v>
      </c>
      <c r="D7" s="123" t="s">
        <v>115</v>
      </c>
    </row>
    <row r="8" spans="1:13" ht="49.2">
      <c r="A8" s="236" t="s">
        <v>116</v>
      </c>
      <c r="B8" s="239">
        <v>41933</v>
      </c>
      <c r="C8" s="238" t="s">
        <v>117</v>
      </c>
      <c r="D8" s="123" t="s">
        <v>118</v>
      </c>
    </row>
    <row r="9" spans="1:13" ht="36.9">
      <c r="A9" s="236" t="s">
        <v>119</v>
      </c>
      <c r="B9" s="239">
        <v>41940</v>
      </c>
      <c r="C9" s="238" t="s">
        <v>120</v>
      </c>
      <c r="D9" s="161" t="s">
        <v>123</v>
      </c>
    </row>
    <row r="10" spans="1:13" ht="24.6">
      <c r="A10" s="236" t="s">
        <v>119</v>
      </c>
      <c r="B10" s="240">
        <v>41955</v>
      </c>
      <c r="C10" s="241" t="s">
        <v>124</v>
      </c>
      <c r="D10" s="161" t="s">
        <v>125</v>
      </c>
    </row>
    <row r="11" spans="1:13" ht="36.9">
      <c r="A11" s="236" t="s">
        <v>126</v>
      </c>
      <c r="B11" s="237">
        <v>41989</v>
      </c>
      <c r="C11" s="235" t="s">
        <v>94</v>
      </c>
      <c r="D11" s="123" t="s">
        <v>127</v>
      </c>
    </row>
    <row r="12" spans="1:13" ht="24.6">
      <c r="A12" s="236" t="s">
        <v>128</v>
      </c>
      <c r="B12" s="237">
        <v>42067</v>
      </c>
      <c r="C12" s="242" t="s">
        <v>117</v>
      </c>
      <c r="D12" s="123" t="s">
        <v>129</v>
      </c>
    </row>
    <row r="13" spans="1:13">
      <c r="A13" s="236" t="s">
        <v>130</v>
      </c>
      <c r="B13" s="237">
        <v>42171</v>
      </c>
      <c r="C13" s="242" t="s">
        <v>117</v>
      </c>
      <c r="D13" s="123" t="s">
        <v>131</v>
      </c>
    </row>
    <row r="14" spans="1:13" ht="36.9">
      <c r="A14" s="236" t="s">
        <v>136</v>
      </c>
      <c r="B14" s="237">
        <v>42185</v>
      </c>
      <c r="C14" s="242" t="s">
        <v>117</v>
      </c>
      <c r="D14" s="123" t="s">
        <v>143</v>
      </c>
    </row>
    <row r="15" spans="1:13">
      <c r="A15" s="236" t="s">
        <v>137</v>
      </c>
      <c r="B15" s="237">
        <v>42290</v>
      </c>
      <c r="C15" s="242" t="s">
        <v>117</v>
      </c>
      <c r="D15" s="123" t="s">
        <v>140</v>
      </c>
    </row>
    <row r="16" spans="1:13">
      <c r="A16" s="236" t="s">
        <v>142</v>
      </c>
      <c r="B16" s="237">
        <v>42291</v>
      </c>
      <c r="C16" s="242" t="s">
        <v>117</v>
      </c>
      <c r="D16" s="123" t="s">
        <v>174</v>
      </c>
    </row>
    <row r="17" spans="1:4">
      <c r="A17" s="236" t="s">
        <v>142</v>
      </c>
      <c r="B17" s="237">
        <v>42292</v>
      </c>
      <c r="C17" s="235" t="s">
        <v>94</v>
      </c>
      <c r="D17" s="123" t="s">
        <v>144</v>
      </c>
    </row>
    <row r="18" spans="1:4" ht="36.9">
      <c r="A18" s="236" t="s">
        <v>145</v>
      </c>
      <c r="B18" s="237">
        <v>42376</v>
      </c>
      <c r="C18" s="242" t="s">
        <v>117</v>
      </c>
      <c r="D18" s="123" t="s">
        <v>146</v>
      </c>
    </row>
    <row r="19" spans="1:4" ht="24.6">
      <c r="A19" s="236" t="s">
        <v>147</v>
      </c>
      <c r="B19" s="237">
        <v>42496</v>
      </c>
      <c r="C19" s="242" t="s">
        <v>117</v>
      </c>
      <c r="D19" s="123" t="s">
        <v>148</v>
      </c>
    </row>
    <row r="20" spans="1:4">
      <c r="A20" s="236" t="s">
        <v>154</v>
      </c>
      <c r="B20" s="237">
        <v>42507</v>
      </c>
      <c r="C20" s="242" t="s">
        <v>117</v>
      </c>
      <c r="D20" s="123" t="s">
        <v>155</v>
      </c>
    </row>
    <row r="21" spans="1:4" ht="49.2">
      <c r="A21" s="236" t="s">
        <v>156</v>
      </c>
      <c r="B21" s="237">
        <v>42633</v>
      </c>
      <c r="C21" s="242" t="s">
        <v>157</v>
      </c>
      <c r="D21" s="123" t="s">
        <v>158</v>
      </c>
    </row>
    <row r="22" spans="1:4" ht="73.8">
      <c r="A22" s="236" t="s">
        <v>160</v>
      </c>
      <c r="B22" s="237">
        <v>42733</v>
      </c>
      <c r="C22" s="242" t="s">
        <v>37</v>
      </c>
      <c r="D22" s="123" t="s">
        <v>162</v>
      </c>
    </row>
    <row r="23" spans="1:4" ht="36.9">
      <c r="A23" s="236" t="s">
        <v>163</v>
      </c>
      <c r="B23" s="237">
        <v>42745</v>
      </c>
      <c r="C23" s="235" t="s">
        <v>94</v>
      </c>
      <c r="D23" s="123" t="s">
        <v>165</v>
      </c>
    </row>
    <row r="24" spans="1:4" ht="36.9">
      <c r="A24" s="236" t="s">
        <v>166</v>
      </c>
      <c r="B24" s="237">
        <v>42802</v>
      </c>
      <c r="C24" s="242" t="s">
        <v>37</v>
      </c>
      <c r="D24" s="123" t="s">
        <v>167</v>
      </c>
    </row>
    <row r="25" spans="1:4">
      <c r="A25" s="236" t="s">
        <v>169</v>
      </c>
      <c r="B25" s="237">
        <v>42857</v>
      </c>
      <c r="C25" s="242" t="s">
        <v>168</v>
      </c>
      <c r="D25" s="245" t="s">
        <v>170</v>
      </c>
    </row>
    <row r="26" spans="1:4" ht="24.6">
      <c r="A26" s="236" t="s">
        <v>171</v>
      </c>
      <c r="B26" s="237">
        <v>42863</v>
      </c>
      <c r="C26" s="242" t="s">
        <v>37</v>
      </c>
      <c r="D26" s="123" t="s">
        <v>181</v>
      </c>
    </row>
    <row r="27" spans="1:4" ht="86.1">
      <c r="A27" s="234" t="s">
        <v>172</v>
      </c>
      <c r="B27" s="237">
        <v>42972</v>
      </c>
      <c r="C27" s="242" t="s">
        <v>37</v>
      </c>
      <c r="D27" s="123" t="s">
        <v>187</v>
      </c>
    </row>
    <row r="28" spans="1:4" ht="24.6">
      <c r="A28" s="234" t="s">
        <v>188</v>
      </c>
      <c r="B28" s="237">
        <v>42976</v>
      </c>
      <c r="C28" s="235" t="s">
        <v>94</v>
      </c>
      <c r="D28" s="123" t="s">
        <v>189</v>
      </c>
    </row>
    <row r="29" spans="1:4" ht="135.30000000000001">
      <c r="A29" s="236" t="s">
        <v>190</v>
      </c>
      <c r="B29" s="237">
        <v>43098</v>
      </c>
      <c r="C29" s="242" t="s">
        <v>195</v>
      </c>
      <c r="D29" s="123" t="s">
        <v>194</v>
      </c>
    </row>
    <row r="30" spans="1:4" ht="36.9">
      <c r="A30" s="236" t="s">
        <v>196</v>
      </c>
      <c r="B30" s="237">
        <v>43109</v>
      </c>
      <c r="C30" s="242" t="s">
        <v>37</v>
      </c>
      <c r="D30" s="123" t="s">
        <v>197</v>
      </c>
    </row>
    <row r="31" spans="1:4">
      <c r="A31" s="236" t="s">
        <v>217</v>
      </c>
      <c r="B31" s="237">
        <v>43136</v>
      </c>
      <c r="C31" s="242" t="s">
        <v>91</v>
      </c>
      <c r="D31" s="123" t="s">
        <v>219</v>
      </c>
    </row>
    <row r="32" spans="1:4">
      <c r="A32" s="236" t="s">
        <v>218</v>
      </c>
      <c r="B32" s="237">
        <v>43137</v>
      </c>
      <c r="C32" s="242" t="s">
        <v>91</v>
      </c>
      <c r="D32" s="123" t="s">
        <v>220</v>
      </c>
    </row>
    <row r="33" spans="1:4">
      <c r="A33" s="236" t="s">
        <v>221</v>
      </c>
      <c r="B33" s="237">
        <v>43138</v>
      </c>
      <c r="C33" s="242" t="s">
        <v>168</v>
      </c>
      <c r="D33" s="123" t="s">
        <v>222</v>
      </c>
    </row>
    <row r="34" spans="1:4" ht="61.5">
      <c r="A34" s="236" t="s">
        <v>224</v>
      </c>
      <c r="B34" s="237">
        <v>43165</v>
      </c>
      <c r="C34" s="242" t="s">
        <v>37</v>
      </c>
      <c r="D34" s="245" t="s">
        <v>226</v>
      </c>
    </row>
    <row r="35" spans="1:4" ht="24.6">
      <c r="A35" s="236" t="s">
        <v>227</v>
      </c>
      <c r="B35" s="237">
        <v>43234</v>
      </c>
      <c r="C35" s="242" t="s">
        <v>37</v>
      </c>
      <c r="D35" s="123" t="s">
        <v>228</v>
      </c>
    </row>
    <row r="36" spans="1:4" ht="36.9">
      <c r="A36" s="236" t="s">
        <v>229</v>
      </c>
      <c r="B36" s="237">
        <v>43263</v>
      </c>
      <c r="C36" s="242" t="s">
        <v>37</v>
      </c>
      <c r="D36" s="123" t="s">
        <v>230</v>
      </c>
    </row>
    <row r="37" spans="1:4" ht="36.9">
      <c r="A37" s="236" t="s">
        <v>231</v>
      </c>
      <c r="B37" s="237">
        <v>43278</v>
      </c>
      <c r="C37" s="242" t="s">
        <v>37</v>
      </c>
      <c r="D37" s="245" t="s">
        <v>232</v>
      </c>
    </row>
    <row r="38" spans="1:4" ht="73.8">
      <c r="A38" s="236" t="s">
        <v>238</v>
      </c>
      <c r="B38" s="237">
        <v>43362</v>
      </c>
      <c r="C38" s="242" t="s">
        <v>37</v>
      </c>
      <c r="D38" s="245" t="s">
        <v>239</v>
      </c>
    </row>
    <row r="39" spans="1:4" ht="24.6">
      <c r="A39" s="234" t="s">
        <v>240</v>
      </c>
      <c r="B39" s="237">
        <v>43375</v>
      </c>
      <c r="C39" s="235" t="s">
        <v>241</v>
      </c>
      <c r="D39" s="245" t="s">
        <v>242</v>
      </c>
    </row>
    <row r="40" spans="1:4" ht="98.4">
      <c r="A40" s="236" t="s">
        <v>243</v>
      </c>
      <c r="B40" s="237">
        <v>43418</v>
      </c>
      <c r="C40" s="242" t="s">
        <v>37</v>
      </c>
      <c r="D40" s="245" t="s">
        <v>246</v>
      </c>
    </row>
    <row r="41" spans="1:4" ht="36.9">
      <c r="A41" s="236" t="s">
        <v>240</v>
      </c>
      <c r="B41" s="237">
        <v>43424</v>
      </c>
      <c r="C41" s="242" t="s">
        <v>91</v>
      </c>
      <c r="D41" s="245" t="s">
        <v>250</v>
      </c>
    </row>
    <row r="42" spans="1:4">
      <c r="A42" s="234" t="s">
        <v>240</v>
      </c>
      <c r="B42" s="237">
        <v>43425</v>
      </c>
      <c r="C42" s="235" t="s">
        <v>251</v>
      </c>
      <c r="D42" s="245" t="s">
        <v>252</v>
      </c>
    </row>
    <row r="43" spans="1:4">
      <c r="A43" s="234" t="s">
        <v>253</v>
      </c>
      <c r="B43" s="237">
        <v>43434</v>
      </c>
      <c r="C43" s="235" t="s">
        <v>254</v>
      </c>
      <c r="D43" s="245" t="s">
        <v>255</v>
      </c>
    </row>
    <row r="44" spans="1:4">
      <c r="A44" s="236" t="s">
        <v>240</v>
      </c>
      <c r="B44" s="237">
        <v>43437</v>
      </c>
      <c r="C44" s="242" t="s">
        <v>251</v>
      </c>
      <c r="D44" s="245" t="s">
        <v>259</v>
      </c>
    </row>
    <row r="45" spans="1:4" ht="73.8">
      <c r="A45" s="236" t="s">
        <v>260</v>
      </c>
      <c r="B45" s="237">
        <v>43453</v>
      </c>
      <c r="C45" s="242" t="s">
        <v>37</v>
      </c>
      <c r="D45" s="245" t="s">
        <v>262</v>
      </c>
    </row>
    <row r="46" spans="1:4" ht="36.9">
      <c r="A46" s="236" t="s">
        <v>260</v>
      </c>
      <c r="B46" s="237">
        <v>43454</v>
      </c>
      <c r="C46" s="242" t="s">
        <v>263</v>
      </c>
      <c r="D46" s="245" t="s">
        <v>266</v>
      </c>
    </row>
    <row r="47" spans="1:4" ht="36.9">
      <c r="A47" s="236" t="s">
        <v>260</v>
      </c>
      <c r="B47" s="237">
        <v>43454</v>
      </c>
      <c r="C47" s="242" t="s">
        <v>37</v>
      </c>
      <c r="D47" s="245" t="s">
        <v>264</v>
      </c>
    </row>
    <row r="48" spans="1:4">
      <c r="A48" s="234" t="s">
        <v>240</v>
      </c>
      <c r="B48" s="237">
        <v>43461</v>
      </c>
      <c r="C48" s="235" t="s">
        <v>241</v>
      </c>
      <c r="D48" s="123" t="s">
        <v>265</v>
      </c>
    </row>
    <row r="49" spans="1:4" ht="36.9">
      <c r="A49" s="234" t="s">
        <v>240</v>
      </c>
      <c r="B49" s="237">
        <v>43461</v>
      </c>
      <c r="C49" s="242" t="s">
        <v>263</v>
      </c>
      <c r="D49" s="123" t="s">
        <v>267</v>
      </c>
    </row>
    <row r="50" spans="1:4" ht="36.9">
      <c r="A50" s="236" t="s">
        <v>274</v>
      </c>
      <c r="B50" s="237">
        <v>43474</v>
      </c>
      <c r="C50" s="242" t="s">
        <v>37</v>
      </c>
      <c r="D50" s="123" t="s">
        <v>268</v>
      </c>
    </row>
    <row r="51" spans="1:4" ht="24.6">
      <c r="A51" s="236" t="s">
        <v>273</v>
      </c>
      <c r="B51" s="237">
        <v>43487</v>
      </c>
      <c r="C51" s="242" t="s">
        <v>37</v>
      </c>
      <c r="D51" s="123" t="s">
        <v>269</v>
      </c>
    </row>
    <row r="52" spans="1:4">
      <c r="A52" s="236" t="s">
        <v>270</v>
      </c>
      <c r="B52" s="237">
        <v>43490</v>
      </c>
      <c r="C52" s="242" t="s">
        <v>91</v>
      </c>
      <c r="D52" s="123" t="s">
        <v>271</v>
      </c>
    </row>
    <row r="53" spans="1:4" ht="24.6">
      <c r="A53" s="236" t="s">
        <v>272</v>
      </c>
      <c r="B53" s="237">
        <v>43528</v>
      </c>
      <c r="C53" s="242" t="s">
        <v>91</v>
      </c>
      <c r="D53" s="123" t="s">
        <v>275</v>
      </c>
    </row>
    <row r="54" spans="1:4" ht="36.9">
      <c r="A54" s="236" t="s">
        <v>276</v>
      </c>
      <c r="B54" s="237">
        <v>43532</v>
      </c>
      <c r="C54" s="242" t="s">
        <v>37</v>
      </c>
      <c r="D54" s="123" t="s">
        <v>277</v>
      </c>
    </row>
    <row r="55" spans="1:4" ht="49.2">
      <c r="A55" s="236" t="s">
        <v>278</v>
      </c>
      <c r="B55" s="237">
        <v>43627</v>
      </c>
      <c r="C55" s="242" t="s">
        <v>37</v>
      </c>
      <c r="D55" s="123" t="s">
        <v>279</v>
      </c>
    </row>
    <row r="56" spans="1:4">
      <c r="A56" s="234" t="s">
        <v>278</v>
      </c>
      <c r="B56" s="237">
        <v>43634</v>
      </c>
      <c r="C56" s="235" t="s">
        <v>37</v>
      </c>
      <c r="D56" s="333" t="s">
        <v>280</v>
      </c>
    </row>
    <row r="57" spans="1:4" ht="36.9">
      <c r="A57" s="236" t="s">
        <v>281</v>
      </c>
      <c r="B57" s="237">
        <v>43643</v>
      </c>
      <c r="C57" s="235" t="s">
        <v>37</v>
      </c>
      <c r="D57" s="123" t="s">
        <v>282</v>
      </c>
    </row>
    <row r="58" spans="1:4" ht="86.1">
      <c r="A58" s="234" t="s">
        <v>283</v>
      </c>
      <c r="B58" s="237">
        <v>43721</v>
      </c>
      <c r="C58" s="235" t="s">
        <v>37</v>
      </c>
      <c r="D58" s="333" t="s">
        <v>284</v>
      </c>
    </row>
    <row r="59" spans="1:4" ht="123">
      <c r="A59" s="236" t="s">
        <v>285</v>
      </c>
      <c r="B59" s="237">
        <v>43811</v>
      </c>
      <c r="C59" s="235" t="s">
        <v>37</v>
      </c>
      <c r="D59" s="333" t="s">
        <v>288</v>
      </c>
    </row>
    <row r="60" spans="1:4">
      <c r="A60" s="236" t="s">
        <v>290</v>
      </c>
      <c r="B60" s="237">
        <v>43825</v>
      </c>
      <c r="C60" s="235" t="s">
        <v>37</v>
      </c>
      <c r="D60" s="333" t="s">
        <v>291</v>
      </c>
    </row>
    <row r="61" spans="1:4" ht="24.6">
      <c r="A61" s="236" t="s">
        <v>292</v>
      </c>
      <c r="B61" s="237">
        <v>43829</v>
      </c>
      <c r="C61" s="235" t="s">
        <v>37</v>
      </c>
      <c r="D61" s="333" t="s">
        <v>302</v>
      </c>
    </row>
    <row r="62" spans="1:4">
      <c r="A62" s="236" t="s">
        <v>303</v>
      </c>
      <c r="B62" s="237">
        <v>43886</v>
      </c>
      <c r="C62" s="242" t="s">
        <v>304</v>
      </c>
      <c r="D62" s="333" t="s">
        <v>305</v>
      </c>
    </row>
    <row r="63" spans="1:4" ht="61.5">
      <c r="A63" s="236" t="s">
        <v>307</v>
      </c>
      <c r="B63" s="237">
        <v>43899</v>
      </c>
      <c r="C63" s="235" t="s">
        <v>37</v>
      </c>
      <c r="D63" s="333" t="s">
        <v>312</v>
      </c>
    </row>
    <row r="64" spans="1:4">
      <c r="A64" s="236" t="s">
        <v>313</v>
      </c>
      <c r="B64" s="237">
        <v>43900</v>
      </c>
      <c r="C64" s="242" t="s">
        <v>314</v>
      </c>
      <c r="D64" s="333" t="s">
        <v>315</v>
      </c>
    </row>
    <row r="65" spans="1:4" ht="36.9">
      <c r="A65" s="236" t="s">
        <v>316</v>
      </c>
      <c r="B65" s="237">
        <v>43906</v>
      </c>
      <c r="C65" s="242" t="s">
        <v>304</v>
      </c>
      <c r="D65" s="123" t="s">
        <v>317</v>
      </c>
    </row>
    <row r="66" spans="1:4">
      <c r="A66" s="236" t="s">
        <v>270</v>
      </c>
      <c r="B66" s="237">
        <v>43909</v>
      </c>
      <c r="C66" s="242" t="s">
        <v>241</v>
      </c>
      <c r="D66" s="123" t="s">
        <v>321</v>
      </c>
    </row>
    <row r="67" spans="1:4" ht="24.6">
      <c r="B67" s="236" t="s">
        <v>318</v>
      </c>
      <c r="D67" s="347" t="s">
        <v>319</v>
      </c>
    </row>
    <row r="68" spans="1:4" ht="61.5">
      <c r="A68" s="236" t="s">
        <v>322</v>
      </c>
      <c r="B68" s="237">
        <v>43999</v>
      </c>
      <c r="C68" s="242" t="s">
        <v>37</v>
      </c>
      <c r="D68" s="333" t="s">
        <v>323</v>
      </c>
    </row>
    <row r="69" spans="1:4">
      <c r="A69" s="236" t="s">
        <v>324</v>
      </c>
      <c r="B69" s="237">
        <v>44007</v>
      </c>
      <c r="C69" s="242" t="s">
        <v>304</v>
      </c>
      <c r="D69" s="333" t="s">
        <v>325</v>
      </c>
    </row>
    <row r="70" spans="1:4">
      <c r="A70" s="236" t="s">
        <v>330</v>
      </c>
      <c r="B70" s="237">
        <v>44063</v>
      </c>
      <c r="C70" s="242" t="s">
        <v>304</v>
      </c>
      <c r="D70" s="333" t="s">
        <v>331</v>
      </c>
    </row>
    <row r="71" spans="1:4" ht="24.6">
      <c r="A71" s="236" t="s">
        <v>330</v>
      </c>
      <c r="B71" s="237">
        <v>44069</v>
      </c>
      <c r="C71" s="242" t="s">
        <v>251</v>
      </c>
      <c r="D71" s="333" t="s">
        <v>335</v>
      </c>
    </row>
    <row r="72" spans="1:4" ht="49.2">
      <c r="A72" s="236" t="s">
        <v>336</v>
      </c>
      <c r="B72" s="237">
        <v>44083</v>
      </c>
      <c r="C72" s="242" t="s">
        <v>37</v>
      </c>
      <c r="D72" s="333" t="s">
        <v>337</v>
      </c>
    </row>
    <row r="73" spans="1:4" ht="110.7">
      <c r="A73" s="236" t="s">
        <v>338</v>
      </c>
      <c r="B73" s="237">
        <v>44180</v>
      </c>
      <c r="C73" s="242" t="s">
        <v>37</v>
      </c>
      <c r="D73" s="333" t="s">
        <v>341</v>
      </c>
    </row>
    <row r="74" spans="1:4">
      <c r="A74" s="236" t="s">
        <v>342</v>
      </c>
      <c r="B74" s="237">
        <v>44200</v>
      </c>
      <c r="C74" s="242" t="s">
        <v>91</v>
      </c>
      <c r="D74" s="333" t="s">
        <v>343</v>
      </c>
    </row>
    <row r="75" spans="1:4" ht="61.5">
      <c r="A75" s="236" t="s">
        <v>344</v>
      </c>
      <c r="B75" s="237">
        <v>44231</v>
      </c>
      <c r="C75" s="242" t="s">
        <v>304</v>
      </c>
      <c r="D75" s="379" t="s">
        <v>349</v>
      </c>
    </row>
    <row r="76" spans="1:4">
      <c r="A76" s="236" t="s">
        <v>270</v>
      </c>
      <c r="B76" s="237">
        <v>44238</v>
      </c>
      <c r="C76" s="242" t="s">
        <v>304</v>
      </c>
      <c r="D76" s="123" t="s">
        <v>350</v>
      </c>
    </row>
    <row r="77" spans="1:4" ht="73.8">
      <c r="A77" s="236" t="s">
        <v>348</v>
      </c>
      <c r="B77" s="237">
        <v>44264</v>
      </c>
      <c r="C77" s="242" t="s">
        <v>37</v>
      </c>
      <c r="D77" s="123" t="s">
        <v>354</v>
      </c>
    </row>
    <row r="78" spans="1:4">
      <c r="A78" s="236" t="s">
        <v>355</v>
      </c>
      <c r="B78" s="237">
        <v>44286</v>
      </c>
      <c r="C78" s="242" t="s">
        <v>304</v>
      </c>
      <c r="D78" s="245" t="s">
        <v>356</v>
      </c>
    </row>
    <row r="79" spans="1:4">
      <c r="A79" s="234" t="s">
        <v>357</v>
      </c>
      <c r="B79" s="237">
        <v>44356</v>
      </c>
      <c r="C79" s="235" t="s">
        <v>304</v>
      </c>
      <c r="D79" s="245" t="s">
        <v>359</v>
      </c>
    </row>
    <row r="80" spans="1:4" ht="61.5">
      <c r="A80" s="236" t="s">
        <v>358</v>
      </c>
      <c r="B80" s="237">
        <v>44362</v>
      </c>
      <c r="C80" s="242" t="s">
        <v>37</v>
      </c>
      <c r="D80" s="245" t="s">
        <v>361</v>
      </c>
    </row>
    <row r="81" spans="1:4">
      <c r="A81" s="236" t="s">
        <v>270</v>
      </c>
      <c r="B81" s="237">
        <v>44364</v>
      </c>
      <c r="C81" s="242" t="s">
        <v>91</v>
      </c>
      <c r="D81" s="245" t="s">
        <v>362</v>
      </c>
    </row>
    <row r="82" spans="1:4" ht="24.6">
      <c r="A82" s="422" t="s">
        <v>370</v>
      </c>
      <c r="B82" s="237">
        <v>44385</v>
      </c>
      <c r="C82" s="242" t="s">
        <v>37</v>
      </c>
      <c r="D82" s="423" t="s">
        <v>369</v>
      </c>
    </row>
    <row r="83" spans="1:4">
      <c r="A83" s="236" t="s">
        <v>371</v>
      </c>
      <c r="B83" s="237">
        <v>44448</v>
      </c>
      <c r="C83" s="242" t="s">
        <v>304</v>
      </c>
      <c r="D83" s="245" t="s">
        <v>372</v>
      </c>
    </row>
    <row r="84" spans="1:4" ht="73.8">
      <c r="A84" s="236" t="s">
        <v>240</v>
      </c>
      <c r="B84" s="237">
        <v>44452</v>
      </c>
      <c r="C84" s="242" t="s">
        <v>37</v>
      </c>
      <c r="D84" s="245" t="s">
        <v>373</v>
      </c>
    </row>
    <row r="85" spans="1:4">
      <c r="A85" s="234" t="s">
        <v>374</v>
      </c>
      <c r="B85" s="237">
        <v>44483</v>
      </c>
      <c r="C85" s="235" t="s">
        <v>304</v>
      </c>
      <c r="D85" s="437" t="s">
        <v>375</v>
      </c>
    </row>
    <row r="86" spans="1:4">
      <c r="A86" s="234" t="s">
        <v>377</v>
      </c>
      <c r="B86" s="237">
        <v>44509</v>
      </c>
      <c r="C86" s="235" t="s">
        <v>304</v>
      </c>
      <c r="D86" s="437" t="s">
        <v>375</v>
      </c>
    </row>
    <row r="87" spans="1:4" ht="98.4">
      <c r="A87" s="236" t="s">
        <v>378</v>
      </c>
      <c r="B87" s="237">
        <v>44551</v>
      </c>
      <c r="C87" s="242" t="s">
        <v>37</v>
      </c>
      <c r="D87" s="438" t="s">
        <v>432</v>
      </c>
    </row>
    <row r="88" spans="1:4" ht="49.2">
      <c r="A88" s="236" t="s">
        <v>414</v>
      </c>
      <c r="B88" s="237">
        <v>44552</v>
      </c>
      <c r="C88" s="242" t="s">
        <v>37</v>
      </c>
      <c r="D88" s="466" t="s">
        <v>430</v>
      </c>
    </row>
    <row r="89" spans="1:4" ht="24.6">
      <c r="A89" s="236" t="s">
        <v>431</v>
      </c>
      <c r="B89" s="237">
        <v>44565</v>
      </c>
      <c r="C89" s="242" t="s">
        <v>91</v>
      </c>
      <c r="D89" s="466" t="s">
        <v>438</v>
      </c>
    </row>
    <row r="90" spans="1:4" ht="61.5">
      <c r="A90" s="236" t="s">
        <v>439</v>
      </c>
      <c r="B90" s="237">
        <v>44628</v>
      </c>
      <c r="C90" s="242" t="s">
        <v>37</v>
      </c>
      <c r="D90" s="245" t="s">
        <v>440</v>
      </c>
    </row>
  </sheetData>
  <phoneticPr fontId="9"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Upload_CR">
                <anchor moveWithCells="1" sizeWithCells="1">
                  <from>
                    <xdr:col>4</xdr:col>
                    <xdr:colOff>0</xdr:colOff>
                    <xdr:row>0</xdr:row>
                    <xdr:rowOff>0</xdr:rowOff>
                  </from>
                  <to>
                    <xdr:col>6</xdr:col>
                    <xdr:colOff>0</xdr:colOff>
                    <xdr:row>2</xdr:row>
                    <xdr:rowOff>0</xdr:rowOff>
                  </to>
                </anchor>
              </controlPr>
            </control>
          </mc:Choice>
        </mc:AlternateContent>
        <mc:AlternateContent xmlns:mc="http://schemas.openxmlformats.org/markup-compatibility/2006">
          <mc:Choice Requires="x14">
            <control shapeId="55298" r:id="rId5" name="Button 2">
              <controlPr defaultSize="0" print="0" autoFill="0" autoPict="0" macro="[0]!Indices">
                <anchor moveWithCells="1" sizeWithCells="1">
                  <from>
                    <xdr:col>7</xdr:col>
                    <xdr:colOff>0</xdr:colOff>
                    <xdr:row>0</xdr:row>
                    <xdr:rowOff>0</xdr:rowOff>
                  </from>
                  <to>
                    <xdr:col>9</xdr:col>
                    <xdr:colOff>0</xdr:colOff>
                    <xdr:row>2</xdr:row>
                    <xdr:rowOff>0</xdr:rowOff>
                  </to>
                </anchor>
              </controlPr>
            </control>
          </mc:Choice>
        </mc:AlternateContent>
        <mc:AlternateContent xmlns:mc="http://schemas.openxmlformats.org/markup-compatibility/2006">
          <mc:Choice Requires="x14">
            <control shapeId="55300" r:id="rId6" name="Button 4">
              <controlPr defaultSize="0" print="0" autoFill="0" autoPict="0" macro="[0]!WCRoll">
                <anchor moveWithCells="1" sizeWithCells="1">
                  <from>
                    <xdr:col>10</xdr:col>
                    <xdr:colOff>0</xdr:colOff>
                    <xdr:row>0</xdr:row>
                    <xdr:rowOff>0</xdr:rowOff>
                  </from>
                  <to>
                    <xdr:col>12</xdr:col>
                    <xdr:colOff>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Q404"/>
  <sheetViews>
    <sheetView zoomScale="90" zoomScaleNormal="90" workbookViewId="0">
      <pane ySplit="7" topLeftCell="A8" activePane="bottomLeft" state="frozen"/>
      <selection activeCell="D6" sqref="D6"/>
      <selection pane="bottomLeft" activeCell="W32" sqref="W32"/>
    </sheetView>
  </sheetViews>
  <sheetFormatPr defaultRowHeight="12.3" outlineLevelCol="1"/>
  <cols>
    <col min="2" max="2" width="10.109375" bestFit="1" customWidth="1"/>
    <col min="3" max="3" width="10.33203125" style="5" bestFit="1" customWidth="1"/>
    <col min="4" max="4" width="11.6640625" style="11" customWidth="1"/>
    <col min="5" max="7" width="9.109375" style="11"/>
    <col min="8" max="8" width="10.33203125" style="11" bestFit="1" customWidth="1"/>
    <col min="9" max="9" width="9.5546875" style="11" customWidth="1"/>
    <col min="10" max="10" width="10.5546875" style="11" customWidth="1"/>
    <col min="11" max="16" width="9.109375" style="11"/>
    <col min="17" max="17" width="1.6640625" style="395" customWidth="1"/>
    <col min="18" max="34" width="10.109375" style="11" customWidth="1" outlineLevel="1"/>
    <col min="35" max="35" width="1.6640625" style="11" customWidth="1" outlineLevel="1"/>
    <col min="36" max="41" width="10.109375" style="11" customWidth="1"/>
    <col min="42" max="47" width="10.109375" customWidth="1"/>
  </cols>
  <sheetData>
    <row r="1" spans="1:69">
      <c r="Q1" s="391">
        <f>DATE(IF(MONTH($I$5)&gt;=10,YEAR($I$5)+1,YEAR($I$5)),1,1)</f>
        <v>44562</v>
      </c>
    </row>
    <row r="2" spans="1:69">
      <c r="A2" s="24" t="s">
        <v>12</v>
      </c>
      <c r="B2" s="24"/>
      <c r="C2" s="24"/>
      <c r="D2" s="24"/>
      <c r="E2" s="24"/>
      <c r="F2" s="24"/>
      <c r="G2" s="24"/>
      <c r="H2" s="24"/>
      <c r="I2" s="24"/>
      <c r="J2" s="24"/>
      <c r="K2" s="24"/>
      <c r="L2" s="24"/>
      <c r="M2" s="24"/>
      <c r="N2" s="24"/>
      <c r="O2" s="24"/>
      <c r="P2" s="24"/>
      <c r="Q2" s="391">
        <f>DATE(IF(MONTH($I$5)&gt;=10,YEAR($I$5)+1,YEAR($I$5)),4,1)</f>
        <v>44652</v>
      </c>
      <c r="R2" s="24" t="s">
        <v>25</v>
      </c>
      <c r="S2" s="24"/>
      <c r="T2" s="24"/>
      <c r="U2" s="24"/>
      <c r="V2" s="24"/>
      <c r="W2" s="24"/>
      <c r="X2" s="24"/>
      <c r="Y2" s="24"/>
      <c r="Z2" s="24"/>
      <c r="AA2" s="24"/>
      <c r="AB2" s="24"/>
      <c r="AC2" s="24"/>
      <c r="AD2" s="24"/>
      <c r="AE2" s="24"/>
      <c r="AF2" s="24"/>
      <c r="AG2" s="24"/>
      <c r="AH2" s="24"/>
      <c r="AJ2" s="24" t="s">
        <v>13</v>
      </c>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row>
    <row r="3" spans="1:69">
      <c r="A3" s="22">
        <v>1</v>
      </c>
      <c r="B3" s="5" t="s">
        <v>8</v>
      </c>
      <c r="C3"/>
      <c r="D3" s="1"/>
      <c r="E3" s="9"/>
      <c r="F3"/>
      <c r="G3" s="112"/>
      <c r="H3"/>
      <c r="I3"/>
      <c r="J3"/>
      <c r="K3"/>
      <c r="L3"/>
      <c r="M3"/>
      <c r="N3"/>
      <c r="O3"/>
      <c r="P3"/>
      <c r="Q3" s="391">
        <f>DATE(IF(MONTH($I$5)&gt;=10,YEAR($I$5)+1,YEAR($I$5)),7,1)</f>
        <v>44743</v>
      </c>
      <c r="V3" s="5"/>
      <c r="AJ3" s="22">
        <v>1</v>
      </c>
      <c r="AK3" s="5" t="s">
        <v>14</v>
      </c>
      <c r="AL3"/>
      <c r="AM3"/>
      <c r="AN3"/>
      <c r="AO3"/>
    </row>
    <row r="4" spans="1:69">
      <c r="A4" s="22">
        <v>12</v>
      </c>
      <c r="B4" s="5" t="s">
        <v>5</v>
      </c>
      <c r="C4"/>
      <c r="D4" t="str">
        <f>IF(OR(SUM(Rate!$AM$3:$AS$3)&lt;&gt;1,COUNTIF(Rate!$AM$3:$AS$3,1)&lt;&gt;1),"Error: Check Rate Weights",CONCATENATE(INDEX(Rate!$AM$4:$AS$4,1,MATCH(1,Rate!$AM$3:$AS$3,0))))</f>
        <v>ALL No XMOD</v>
      </c>
      <c r="E4" s="9"/>
      <c r="F4"/>
      <c r="G4" s="8"/>
      <c r="I4" s="399" t="s">
        <v>351</v>
      </c>
      <c r="J4" s="349"/>
      <c r="K4" s="8"/>
      <c r="L4"/>
      <c r="M4"/>
      <c r="N4"/>
      <c r="O4"/>
      <c r="P4"/>
      <c r="Q4" s="391">
        <f>DATE(IF(MONTH($I$5)&gt;=10,YEAR($I$5)+1,YEAR($I$5)),10,1)</f>
        <v>44835</v>
      </c>
      <c r="V4" s="5"/>
      <c r="AJ4" s="1">
        <f>CEILING((AJ3+A4)/A3,1)+1</f>
        <v>14</v>
      </c>
      <c r="AK4" s="5" t="s">
        <v>6</v>
      </c>
      <c r="AP4" s="11"/>
      <c r="AR4" s="11"/>
    </row>
    <row r="5" spans="1:69">
      <c r="C5" s="2"/>
      <c r="D5" s="36">
        <f>DATE(YEAR($J$5),MONTH($J$5),IF(DAY($J$5)&lt;&gt;1,15,1))</f>
        <v>44972</v>
      </c>
      <c r="E5" s="37" t="s">
        <v>20</v>
      </c>
      <c r="F5" s="1"/>
      <c r="G5" s="1"/>
      <c r="H5" s="390" t="s">
        <v>352</v>
      </c>
      <c r="I5" s="389">
        <v>44743</v>
      </c>
      <c r="J5" s="55">
        <f>EDATE(AVERAGE(INDEX($Q$1:$Q$4,COUNTIF($Q$1:$Q$4,"&lt;="&amp;$I$5)+1),$I$5),6)</f>
        <v>44973</v>
      </c>
      <c r="K5" s="1"/>
      <c r="L5" s="1"/>
      <c r="M5" s="1"/>
      <c r="N5" s="1"/>
      <c r="O5" s="1"/>
      <c r="P5" s="1"/>
      <c r="Q5" s="392"/>
      <c r="U5" s="43" t="s">
        <v>28</v>
      </c>
      <c r="V5" s="44">
        <v>0</v>
      </c>
      <c r="W5" s="1">
        <f>V5+1</f>
        <v>1</v>
      </c>
      <c r="X5" s="1">
        <f>W5+1</f>
        <v>2</v>
      </c>
      <c r="Y5" s="1">
        <f t="shared" ref="Y5:AH5" si="0">X5+1</f>
        <v>3</v>
      </c>
      <c r="Z5" s="1">
        <f t="shared" si="0"/>
        <v>4</v>
      </c>
      <c r="AA5" s="1">
        <f t="shared" si="0"/>
        <v>5</v>
      </c>
      <c r="AB5" s="1">
        <f t="shared" si="0"/>
        <v>6</v>
      </c>
      <c r="AC5" s="1">
        <f t="shared" si="0"/>
        <v>7</v>
      </c>
      <c r="AD5" s="1">
        <f t="shared" si="0"/>
        <v>8</v>
      </c>
      <c r="AE5" s="1">
        <f t="shared" si="0"/>
        <v>9</v>
      </c>
      <c r="AF5" s="1">
        <f t="shared" si="0"/>
        <v>10</v>
      </c>
      <c r="AG5" s="1">
        <f t="shared" si="0"/>
        <v>11</v>
      </c>
      <c r="AH5" s="1">
        <f t="shared" si="0"/>
        <v>12</v>
      </c>
      <c r="AJ5" s="1">
        <f>2*A4*AJ3</f>
        <v>24</v>
      </c>
      <c r="AK5" s="5" t="s">
        <v>7</v>
      </c>
      <c r="AL5"/>
      <c r="AM5"/>
      <c r="AN5"/>
      <c r="AO5"/>
    </row>
    <row r="6" spans="1:69" s="15" customFormat="1" ht="61.5">
      <c r="B6" s="19"/>
      <c r="C6" s="114"/>
      <c r="D6" s="115">
        <f>VLOOKUP($D$5,Rate!$B$4:$H$390,7)</f>
        <v>0.25859075659327357</v>
      </c>
      <c r="E6" s="115">
        <f>VLOOKUP($D$5,SAWW!$B$4:$H$390,7)</f>
        <v>2.2238969192762212</v>
      </c>
      <c r="F6" s="115">
        <f>VLOOKUP($D$5,'Indem BL'!$B$4:$H$390,7)</f>
        <v>1.0891393947059715</v>
      </c>
      <c r="G6" s="115">
        <f>VLOOKUP($D$5,'Med BL'!$B$4:$H$390,7)</f>
        <v>0.9849</v>
      </c>
      <c r="H6" s="115">
        <f>VLOOKUP($D$5,'Combined BL &amp; SAWW'!$B$4:$H$390,7)</f>
        <v>1.6846027287292895</v>
      </c>
      <c r="I6" s="115">
        <f>VLOOKUP($D$5,'Freq Trend'!$B$4:$H$390,7)</f>
        <v>0.48774665033446873</v>
      </c>
      <c r="J6" s="115">
        <f>VLOOKUP($D$5,'Severity Trend_IonI'!$B$4:$H$390,7)</f>
        <v>0.73398843234158784</v>
      </c>
      <c r="K6" s="115">
        <f>VLOOKUP($D$5,'Severity Trend_MonI'!$B$4:$H$390,7)</f>
        <v>2.7294599230120369</v>
      </c>
      <c r="L6" s="115">
        <f>VLOOKUP($D$5,'Severity Trend'!$B$4:$H$390,7)</f>
        <v>1.2274862003788714</v>
      </c>
      <c r="M6" s="115">
        <f>VLOOKUP($D$5,'PP Residual Trend'!$B$4:$H$390,7)</f>
        <v>0.57422069385625907</v>
      </c>
      <c r="N6" s="115">
        <f>VLOOKUP($D$5,CR!$B$4:$H$455,7)</f>
        <v>0.99887341547568309</v>
      </c>
      <c r="O6" s="115">
        <f>VLOOKUP($D$5,ER!$B$4:$H$455,7)</f>
        <v>1.1031307949168685</v>
      </c>
      <c r="P6" s="115">
        <f>VLOOKUP($D$5,DR!$B$4:$H$455,7)</f>
        <v>1</v>
      </c>
      <c r="Q6" s="393"/>
      <c r="R6" s="116"/>
      <c r="V6" s="19"/>
      <c r="W6" s="117" t="e">
        <f t="shared" ref="W6:AH6" si="1">SUM(W7:W405)</f>
        <v>#N/A</v>
      </c>
      <c r="X6" s="117" t="e">
        <f t="shared" si="1"/>
        <v>#N/A</v>
      </c>
      <c r="Y6" s="117" t="e">
        <f t="shared" si="1"/>
        <v>#N/A</v>
      </c>
      <c r="Z6" s="117" t="e">
        <f t="shared" si="1"/>
        <v>#N/A</v>
      </c>
      <c r="AA6" s="117" t="e">
        <f t="shared" si="1"/>
        <v>#N/A</v>
      </c>
      <c r="AB6" s="117" t="e">
        <f t="shared" si="1"/>
        <v>#N/A</v>
      </c>
      <c r="AC6" s="117" t="e">
        <f t="shared" si="1"/>
        <v>#N/A</v>
      </c>
      <c r="AD6" s="117" t="e">
        <f t="shared" si="1"/>
        <v>#N/A</v>
      </c>
      <c r="AE6" s="117" t="e">
        <f t="shared" si="1"/>
        <v>#N/A</v>
      </c>
      <c r="AF6" s="117" t="e">
        <f t="shared" si="1"/>
        <v>#N/A</v>
      </c>
      <c r="AG6" s="117" t="e">
        <f t="shared" si="1"/>
        <v>#N/A</v>
      </c>
      <c r="AH6" s="117" t="e">
        <f t="shared" si="1"/>
        <v>#N/A</v>
      </c>
      <c r="AI6" s="116"/>
      <c r="AJ6" s="116"/>
      <c r="AL6" s="118" t="str">
        <f>$D$7</f>
        <v>Rate Level</v>
      </c>
      <c r="AM6" s="119"/>
      <c r="AN6" s="118" t="str">
        <f>$E$7</f>
        <v>SAWW Level</v>
      </c>
      <c r="AO6" s="119"/>
      <c r="AP6" s="118" t="str">
        <f>$F$7</f>
        <v>Indemnity Benefit Level</v>
      </c>
      <c r="AQ6" s="119"/>
      <c r="AR6" s="118" t="str">
        <f>$G$7</f>
        <v>Medical Benefit Level</v>
      </c>
      <c r="AS6" s="119"/>
      <c r="AT6" s="118" t="str">
        <f>$H$7</f>
        <v>Combined Benefit &amp; SAWW Level</v>
      </c>
      <c r="AU6" s="119"/>
      <c r="AV6" s="118" t="str">
        <f>$I$7</f>
        <v>Freq Residual Trend</v>
      </c>
      <c r="AW6" s="119"/>
      <c r="AX6" s="121" t="str">
        <f>$J$7</f>
        <v>IonI Severity Residual Trend</v>
      </c>
      <c r="AY6" s="121"/>
      <c r="AZ6" s="121" t="str">
        <f>$K$7</f>
        <v>MonI Severity Residual Trend</v>
      </c>
      <c r="BA6" s="121"/>
      <c r="BB6" s="118" t="str">
        <f>$L$7</f>
        <v>Severity Residual Trend</v>
      </c>
      <c r="BC6" s="119"/>
      <c r="BD6" s="118" t="str">
        <f>M7</f>
        <v>PP Residual Trend</v>
      </c>
      <c r="BE6" s="119"/>
      <c r="BF6" s="118" t="str">
        <f>N7</f>
        <v>Priced Combined Ratio</v>
      </c>
      <c r="BG6" s="119"/>
      <c r="BH6" s="118" t="str">
        <f>O7</f>
        <v>Priced Expense Ratio</v>
      </c>
      <c r="BI6" s="119"/>
      <c r="BJ6" s="118" t="str">
        <f>P7</f>
        <v>Priced Dividend Ratio</v>
      </c>
      <c r="BK6" s="119"/>
      <c r="BM6" s="123" t="s">
        <v>209</v>
      </c>
      <c r="BN6" s="295">
        <f>CR!O5</f>
        <v>1</v>
      </c>
      <c r="BO6" s="295">
        <f>DR!M5</f>
        <v>1</v>
      </c>
      <c r="BP6" s="295">
        <f>ER!L5</f>
        <v>0.3</v>
      </c>
      <c r="BQ6" s="295"/>
    </row>
    <row r="7" spans="1:69" s="15" customFormat="1" ht="49.2">
      <c r="A7" s="25" t="s">
        <v>4</v>
      </c>
      <c r="B7" s="19" t="s">
        <v>3</v>
      </c>
      <c r="C7" s="25" t="s">
        <v>9</v>
      </c>
      <c r="D7" s="40" t="s">
        <v>1</v>
      </c>
      <c r="E7" s="40" t="s">
        <v>79</v>
      </c>
      <c r="F7" s="40" t="s">
        <v>23</v>
      </c>
      <c r="G7" s="40" t="s">
        <v>24</v>
      </c>
      <c r="H7" s="40" t="s">
        <v>78</v>
      </c>
      <c r="I7" s="40" t="s">
        <v>80</v>
      </c>
      <c r="J7" s="122" t="s">
        <v>83</v>
      </c>
      <c r="K7" s="122" t="s">
        <v>82</v>
      </c>
      <c r="L7" s="40" t="s">
        <v>81</v>
      </c>
      <c r="M7" s="122" t="s">
        <v>84</v>
      </c>
      <c r="N7" s="40" t="s">
        <v>206</v>
      </c>
      <c r="O7" s="40" t="s">
        <v>207</v>
      </c>
      <c r="P7" s="40" t="s">
        <v>208</v>
      </c>
      <c r="Q7" s="394"/>
      <c r="R7" s="19" t="s">
        <v>27</v>
      </c>
      <c r="S7" s="19" t="s">
        <v>26</v>
      </c>
      <c r="T7" s="19" t="s">
        <v>29</v>
      </c>
      <c r="U7" s="19" t="s">
        <v>30</v>
      </c>
      <c r="V7" s="20">
        <v>0</v>
      </c>
      <c r="W7" s="20">
        <v>0</v>
      </c>
      <c r="X7" s="20">
        <v>0</v>
      </c>
      <c r="Y7" s="20">
        <v>0</v>
      </c>
      <c r="Z7" s="20">
        <v>0</v>
      </c>
      <c r="AA7" s="20">
        <v>0</v>
      </c>
      <c r="AB7" s="20">
        <v>0</v>
      </c>
      <c r="AC7" s="20">
        <v>0</v>
      </c>
      <c r="AD7" s="20">
        <v>0</v>
      </c>
      <c r="AE7" s="20">
        <v>0</v>
      </c>
      <c r="AF7" s="20">
        <v>0</v>
      </c>
      <c r="AG7" s="20">
        <v>0</v>
      </c>
      <c r="AH7" s="20">
        <v>0</v>
      </c>
      <c r="AI7" s="11"/>
      <c r="AJ7" s="19" t="s">
        <v>11</v>
      </c>
      <c r="AK7" s="19" t="s">
        <v>3</v>
      </c>
      <c r="AL7" s="19" t="s">
        <v>121</v>
      </c>
      <c r="AM7" s="19" t="s">
        <v>122</v>
      </c>
      <c r="AN7" s="19" t="s">
        <v>121</v>
      </c>
      <c r="AO7" s="19" t="s">
        <v>122</v>
      </c>
      <c r="AP7" s="19" t="s">
        <v>121</v>
      </c>
      <c r="AQ7" s="19" t="s">
        <v>122</v>
      </c>
      <c r="AR7" s="19" t="s">
        <v>121</v>
      </c>
      <c r="AS7" s="19" t="s">
        <v>122</v>
      </c>
      <c r="AT7" s="19" t="s">
        <v>121</v>
      </c>
      <c r="AU7" s="19" t="s">
        <v>122</v>
      </c>
      <c r="AV7" s="19" t="s">
        <v>121</v>
      </c>
      <c r="AW7" s="19" t="s">
        <v>122</v>
      </c>
      <c r="AX7" s="19" t="s">
        <v>121</v>
      </c>
      <c r="AY7" s="19" t="s">
        <v>122</v>
      </c>
      <c r="AZ7" s="19" t="s">
        <v>121</v>
      </c>
      <c r="BA7" s="19" t="s">
        <v>122</v>
      </c>
      <c r="BB7" s="19" t="s">
        <v>121</v>
      </c>
      <c r="BC7" s="19" t="s">
        <v>122</v>
      </c>
      <c r="BD7" s="19" t="s">
        <v>121</v>
      </c>
      <c r="BE7" s="19" t="s">
        <v>122</v>
      </c>
      <c r="BF7" s="296" t="s">
        <v>121</v>
      </c>
      <c r="BG7" s="296" t="s">
        <v>122</v>
      </c>
      <c r="BH7" s="296" t="s">
        <v>121</v>
      </c>
      <c r="BI7" s="296" t="s">
        <v>122</v>
      </c>
      <c r="BJ7" s="296" t="s">
        <v>121</v>
      </c>
      <c r="BK7" s="296" t="s">
        <v>122</v>
      </c>
      <c r="BM7" s="123" t="s">
        <v>210</v>
      </c>
      <c r="BN7" s="123" t="s">
        <v>211</v>
      </c>
      <c r="BO7" s="123" t="s">
        <v>213</v>
      </c>
      <c r="BP7" s="123" t="s">
        <v>212</v>
      </c>
      <c r="BQ7" s="123" t="s">
        <v>214</v>
      </c>
    </row>
    <row r="8" spans="1:69">
      <c r="A8" s="33">
        <v>35796</v>
      </c>
      <c r="B8" s="34">
        <f t="shared" ref="B8:B71" si="2">DATE(YEAR(A8),MONTH(A8)+FLOOR(($A$3+$A$4)/2,1),1+14*MOD($A$3+$A$4,2))</f>
        <v>35991</v>
      </c>
      <c r="C8" s="41">
        <f>SUMIF(WP!$A$3:$A$388,"&lt;"&amp;EOMONTH($A8,$A$3-1)+1,WP!$B$3:$B$388)/1000</f>
        <v>10</v>
      </c>
      <c r="D8" s="42">
        <f>D$6/VLOOKUP($B8,Rate!$B$4:$H$390,7)</f>
        <v>0.38845551355890928</v>
      </c>
      <c r="E8" s="42">
        <f>E$6/VLOOKUP($B8,SAWW!$B$4:$H$390,7)</f>
        <v>2.1465912431415437</v>
      </c>
      <c r="F8" s="42">
        <f>F$6/VLOOKUP($B8,'Indem BL'!$B$4:$H$390,7)</f>
        <v>1.1921774111305563</v>
      </c>
      <c r="G8" s="42">
        <f>G$6/VLOOKUP($B8,'Med BL'!$B$4:$H$390,7)</f>
        <v>0.9849</v>
      </c>
      <c r="H8" s="42">
        <f>H$6/VLOOKUP($B8,'Combined BL &amp; SAWW'!$B$4:$H$390,7)</f>
        <v>1.7447133409812408</v>
      </c>
      <c r="I8" s="42">
        <f>I$6/VLOOKUP($B8,'Freq Trend'!$B$4:$H$390,7)</f>
        <v>0.49796659924806819</v>
      </c>
      <c r="J8" s="42">
        <f>J$6/VLOOKUP($B8,'Severity Trend_IonI'!$B$4:$H$390,7)</f>
        <v>0.7422493366393087</v>
      </c>
      <c r="K8" s="42">
        <f>K$6/VLOOKUP($B8,'Severity Trend_MonI'!$B$4:$H$390,7)</f>
        <v>2.5450400458486349</v>
      </c>
      <c r="L8" s="42">
        <f>L$6/VLOOKUP($B8,'Severity Trend'!$B$4:$H$390,7)</f>
        <v>1.1905599242409346</v>
      </c>
      <c r="M8" s="42">
        <f>M$6/VLOOKUP($B8,'PP Residual Trend'!$B$4:$H$390,7)</f>
        <v>0.57993855733105792</v>
      </c>
      <c r="N8" s="156">
        <f>N$6/VLOOKUP($B8,CR!$B$4:$H$455,7)</f>
        <v>0.99887341547568309</v>
      </c>
      <c r="O8" s="156">
        <f>O$6/VLOOKUP($B8,ER!$B$4:$H$455,7)</f>
        <v>1.1031307949168685</v>
      </c>
      <c r="P8" s="156">
        <f>P$6/VLOOKUP($B8,DR!$B$4:$H$455,7)</f>
        <v>1</v>
      </c>
      <c r="R8" s="29">
        <v>1</v>
      </c>
      <c r="S8" s="120">
        <f t="shared" ref="S8:S39" si="3">QUOTIENT($AJ$3*(R8-1),$A$3)</f>
        <v>0</v>
      </c>
      <c r="T8" s="45">
        <f>MOD(S8,$AJ$3)</f>
        <v>0</v>
      </c>
      <c r="U8" s="45">
        <f>MOD(R8-1,$A$3)</f>
        <v>0</v>
      </c>
      <c r="V8" s="20">
        <v>0</v>
      </c>
      <c r="W8" s="21">
        <f>(2*W$5*$AJ$3*$R8*$A$3-MIN(W$5*$AJ$3,$R8*$A$3)^2-2*$R8*$A$3*MAX(W$5*$AJ$3-$R8*$A$3,0)-MIN(MAX($R8*$A$3-$A$4,0),W$5*$AJ$3)^2-2*W$5*$AJ$3*MAX($R8*$A$3-$A$4-W$5*+$AJ$3,0))/$AJ$5-SUM($V$7:V8)-SUM($V$7:W7)+SUM($V$7:V7)</f>
        <v>4.1666666666666664E-2</v>
      </c>
      <c r="X8" s="21">
        <f>(2*X$5*$AJ$3*$R8*$A$3-MIN(X$5*$AJ$3,$R8*$A$3)^2-2*$R8*$A$3*MAX(X$5*$AJ$3-$R8*$A$3,0)-MIN(MAX($R8*$A$3-$A$4,0),X$5*$AJ$3)^2-2*X$5*$AJ$3*MAX($R8*$A$3-$A$4-X$5*+$AJ$3,0))/$AJ$5-SUM($V$7:W8)-SUM($V$7:X7)+SUM($V$7:W7)</f>
        <v>0</v>
      </c>
      <c r="Y8" s="21">
        <f>(2*Y$5*$AJ$3*$R8*$A$3-MIN(Y$5*$AJ$3,$R8*$A$3)^2-2*$R8*$A$3*MAX(Y$5*$AJ$3-$R8*$A$3,0)-MIN(MAX($R8*$A$3-$A$4,0),Y$5*$AJ$3)^2-2*Y$5*$AJ$3*MAX($R8*$A$3-$A$4-Y$5*+$AJ$3,0))/$AJ$5-SUM($V$7:X8)-SUM($V$7:Y7)+SUM($V$7:X7)</f>
        <v>0</v>
      </c>
      <c r="Z8" s="21">
        <f>(2*Z$5*$AJ$3*$R8*$A$3-MIN(Z$5*$AJ$3,$R8*$A$3)^2-2*$R8*$A$3*MAX(Z$5*$AJ$3-$R8*$A$3,0)-MIN(MAX($R8*$A$3-$A$4,0),Z$5*$AJ$3)^2-2*Z$5*$AJ$3*MAX($R8*$A$3-$A$4-Z$5*+$AJ$3,0))/$AJ$5-SUM($V$7:Y8)-SUM($V$7:Z7)+SUM($V$7:Y7)</f>
        <v>0</v>
      </c>
      <c r="AA8" s="21">
        <f>(2*AA$5*$AJ$3*$R8*$A$3-MIN(AA$5*$AJ$3,$R8*$A$3)^2-2*$R8*$A$3*MAX(AA$5*$AJ$3-$R8*$A$3,0)-MIN(MAX($R8*$A$3-$A$4,0),AA$5*$AJ$3)^2-2*AA$5*$AJ$3*MAX($R8*$A$3-$A$4-AA$5*+$AJ$3,0))/$AJ$5-SUM($V$7:Z8)-SUM($V$7:AA7)+SUM($V$7:Z7)</f>
        <v>0</v>
      </c>
      <c r="AB8" s="21">
        <f>(2*AB$5*$AJ$3*$R8*$A$3-MIN(AB$5*$AJ$3,$R8*$A$3)^2-2*$R8*$A$3*MAX(AB$5*$AJ$3-$R8*$A$3,0)-MIN(MAX($R8*$A$3-$A$4,0),AB$5*$AJ$3)^2-2*AB$5*$AJ$3*MAX($R8*$A$3-$A$4-AB$5*+$AJ$3,0))/$AJ$5-SUM($V$7:AA8)-SUM($V$7:AB7)+SUM($V$7:AA7)</f>
        <v>0</v>
      </c>
      <c r="AC8" s="21">
        <f>(2*AC$5*$AJ$3*$R8*$A$3-MIN(AC$5*$AJ$3,$R8*$A$3)^2-2*$R8*$A$3*MAX(AC$5*$AJ$3-$R8*$A$3,0)-MIN(MAX($R8*$A$3-$A$4,0),AC$5*$AJ$3)^2-2*AC$5*$AJ$3*MAX($R8*$A$3-$A$4-AC$5*+$AJ$3,0))/$AJ$5-SUM($V$7:AB8)-SUM($V$7:AC7)+SUM($V$7:AB7)</f>
        <v>0</v>
      </c>
      <c r="AD8" s="21">
        <f>(2*AD$5*$AJ$3*$R8*$A$3-MIN(AD$5*$AJ$3,$R8*$A$3)^2-2*$R8*$A$3*MAX(AD$5*$AJ$3-$R8*$A$3,0)-MIN(MAX($R8*$A$3-$A$4,0),AD$5*$AJ$3)^2-2*AD$5*$AJ$3*MAX($R8*$A$3-$A$4-AD$5*+$AJ$3,0))/$AJ$5-SUM($V$7:AC8)-SUM($V$7:AD7)+SUM($V$7:AC7)</f>
        <v>0</v>
      </c>
      <c r="AE8" s="21">
        <f>(2*AE$5*$AJ$3*$R8*$A$3-MIN(AE$5*$AJ$3,$R8*$A$3)^2-2*$R8*$A$3*MAX(AE$5*$AJ$3-$R8*$A$3,0)-MIN(MAX($R8*$A$3-$A$4,0),AE$5*$AJ$3)^2-2*AE$5*$AJ$3*MAX($R8*$A$3-$A$4-AE$5*+$AJ$3,0))/$AJ$5-SUM($V$7:AD8)-SUM($V$7:AE7)+SUM($V$7:AD7)</f>
        <v>0</v>
      </c>
      <c r="AF8" s="21">
        <f>(2*AF$5*$AJ$3*$R8*$A$3-MIN(AF$5*$AJ$3,$R8*$A$3)^2-2*$R8*$A$3*MAX(AF$5*$AJ$3-$R8*$A$3,0)-MIN(MAX($R8*$A$3-$A$4,0),AF$5*$AJ$3)^2-2*AF$5*$AJ$3*MAX($R8*$A$3-$A$4-AF$5*+$AJ$3,0))/$AJ$5-SUM($V$7:AE8)-SUM($V$7:AF7)+SUM($V$7:AE7)</f>
        <v>0</v>
      </c>
      <c r="AG8" s="21">
        <f>(2*AG$5*$AJ$3*$R8*$A$3-MIN(AG$5*$AJ$3,$R8*$A$3)^2-2*$R8*$A$3*MAX(AG$5*$AJ$3-$R8*$A$3,0)-MIN(MAX($R8*$A$3-$A$4,0),AG$5*$AJ$3)^2-2*AG$5*$AJ$3*MAX($R8*$A$3-$A$4-AG$5*+$AJ$3,0))/$AJ$5-SUM($V$7:AF8)-SUM($V$7:AG7)+SUM($V$7:AF7)</f>
        <v>0</v>
      </c>
      <c r="AH8" s="21">
        <f>(2*AH$5*$AJ$3*$R8*$A$3-MIN(AH$5*$AJ$3,$R8*$A$3)^2-2*$R8*$A$3*MAX(AH$5*$AJ$3-$R8*$A$3,0)-MIN(MAX($R8*$A$3-$A$4,0),AH$5*$AJ$3)^2-2*AH$5*$AJ$3*MAX($R8*$A$3-$A$4-AH$5*+$AJ$3,0))/$AJ$5-SUM($V$7:AG8)-SUM($V$7:AH7)+SUM($V$7:AG7)</f>
        <v>0</v>
      </c>
      <c r="AJ8" s="23">
        <f>DATE(YEAR($A8),MONTH($A8)+$A$4,1)</f>
        <v>36161</v>
      </c>
      <c r="AK8" s="30">
        <f t="shared" ref="AK8:AK39" si="4">DATE(YEAR(AJ8),MONTH(AJ8)+FLOOR($AJ$3/2,1),1+14*MOD($AJ$3,2))</f>
        <v>36175</v>
      </c>
      <c r="AL8" s="3">
        <f ca="1">SUMPRODUCT(OFFSET($W$8:OFFSET($W$8,$AJ$4-1,0),$T8,$U8),OFFSET($D$8:OFFSET($D$8,$AJ$4-1,0),$S8,MATCH(AL$6,$D$7:$Q$7,0)-1))</f>
        <v>0.41138952746475754</v>
      </c>
      <c r="AM8" s="3">
        <f ca="1">SUMPRODUCT(OFFSET($W$8:OFFSET($W$8,$AJ$4-1,0),$T8,$U8),OFFSET($C$8:OFFSET($C$8,$AJ$4-1,0),$S8,0),OFFSET($D$8:OFFSET($D$8,$AJ$4-1,0),$S8,MATCH(AL$6,$D$7:$Q$7,0)-1))/SUMPRODUCT(OFFSET($W$8:OFFSET($W$8,$AJ$4-1,0),$T8,$U8),OFFSET($C$8:OFFSET($C$8,$AJ$4-1,0),$S8,0))</f>
        <v>0.41138952746475754</v>
      </c>
      <c r="AN8" s="3">
        <f ca="1">SUMPRODUCT(OFFSET($W$8:OFFSET($W$8,$AJ$4-1,0),$T8,$U8),OFFSET($D$8:OFFSET($D$8,$AJ$4-1,0),$S8,MATCH(AN$6,$D$7:$Q$7,0)-1))</f>
        <v>2.0995905592479911</v>
      </c>
      <c r="AO8" s="3">
        <f ca="1">SUMPRODUCT(OFFSET($W$8:OFFSET($W$8,$AJ$4-1,0),$T8,$U8),OFFSET($C$8:OFFSET($C$8,$AJ$4-1,0),$S8,0),OFFSET($D$8:OFFSET($D$8,$AJ$4-1,0),$S8,MATCH(AN$6,$D$7:$Q$7,0)-1))/SUMPRODUCT(OFFSET($W$8:OFFSET($W$8,$AJ$4-1,0),$T8,$U8),OFFSET($C$8:OFFSET($C$8,$AJ$4-1,0),$S8,0))</f>
        <v>2.0995905592479911</v>
      </c>
      <c r="AP8" s="3">
        <f ca="1">SUMPRODUCT(OFFSET($W$8:OFFSET($W$8,$AJ$4-1,0),$T8,$U8),OFFSET($D$8:OFFSET($D$8,$AJ$4-1,0),$S8,MATCH(AP$6,$D$7:$Q$7,0)-1))</f>
        <v>1.1849618279828307</v>
      </c>
      <c r="AQ8" s="3">
        <f ca="1">SUMPRODUCT(OFFSET($W$8:OFFSET($W$8,$AJ$4-1,0),$T8,$U8),OFFSET($C$8:OFFSET($C$8,$AJ$4-1,0),$S8,0),OFFSET($D$8:OFFSET($D$8,$AJ$4-1,0),$S8,MATCH(AP$6,$D$7:$Q$7,0)-1))/SUMPRODUCT(OFFSET($W$8:OFFSET($W$8,$AJ$4-1,0),$T8,$U8),OFFSET($C$8:OFFSET($C$8,$AJ$4-1,0),$S8,0))</f>
        <v>1.1849618279828307</v>
      </c>
      <c r="AR8" s="3">
        <f ca="1">SUMPRODUCT(OFFSET($W$8:OFFSET($W$8,$AJ$4-1,0),$T8,$U8),OFFSET($D$8:OFFSET($D$8,$AJ$4-1,0),$S8,MATCH(AR$6,$D$7:$Q$7,0)-1))</f>
        <v>0.98489999999999989</v>
      </c>
      <c r="AS8" s="3">
        <f ca="1">SUMPRODUCT(OFFSET($W$8:OFFSET($W$8,$AJ$4-1,0),$T8,$U8),OFFSET($C$8:OFFSET($C$8,$AJ$4-1,0),$S8,0),OFFSET($D$8:OFFSET($D$8,$AJ$4-1,0),$S8,MATCH(AR$6,$D$7:$Q$7,0)-1))/SUMPRODUCT(OFFSET($W$8:OFFSET($W$8,$AJ$4-1,0),$T8,$U8),OFFSET($C$8:OFFSET($C$8,$AJ$4-1,0),$S8,0))</f>
        <v>0.98490000000000022</v>
      </c>
      <c r="AT8" s="3">
        <f ca="1">SUMPRODUCT(OFFSET($W$8:OFFSET($W$8,$AJ$4-1,0),$T8,$U8),OFFSET($D$8:OFFSET($D$8,$AJ$4-1,0),$S8,MATCH(AT$6,$D$7:$Q$7,0)-1))</f>
        <v>1.7153081337077287</v>
      </c>
      <c r="AU8" s="3">
        <f ca="1">SUMPRODUCT(OFFSET($W$8:OFFSET($W$8,$AJ$4-1,0),$T8,$U8),OFFSET($C$8:OFFSET($C$8,$AJ$4-1,0),$S8,0),OFFSET($D$8:OFFSET($D$8,$AJ$4-1,0),$S8,MATCH(AT$6,$D$7:$Q$7,0)-1))/SUMPRODUCT(OFFSET($W$8:OFFSET($W$8,$AJ$4-1,0),$T8,$U8),OFFSET($C$8:OFFSET($C$8,$AJ$4-1,0),$S8,0))</f>
        <v>1.7153081337077289</v>
      </c>
      <c r="AV8" s="3">
        <f ca="1">SUMPRODUCT(OFFSET($W$8:OFFSET($W$8,$AJ$4-1,0),$T8,$U8),OFFSET($D$8:OFFSET($D$8,$AJ$4-1,0),$S8,MATCH(AV$6,$D$7:$Q$7,0)-1))</f>
        <v>0.50207518368887083</v>
      </c>
      <c r="AW8" s="3">
        <f ca="1">SUMPRODUCT(OFFSET($W$8:OFFSET($W$8,$AJ$4-1,0),$T8,$U8),OFFSET($C$8:OFFSET($C$8,$AJ$4-1,0),$S8,0),OFFSET($D$8:OFFSET($D$8,$AJ$4-1,0),$S8,MATCH(AV$6,$D$7:$Q$7,0)-1))/SUMPRODUCT(OFFSET($W$8:OFFSET($W$8,$AJ$4-1,0),$T8,$U8),OFFSET($C$8:OFFSET($C$8,$AJ$4-1,0),$S8,0))</f>
        <v>0.50207518368887094</v>
      </c>
      <c r="AX8" s="3">
        <f ca="1">SUMPRODUCT(OFFSET($W$8:OFFSET($W$8,$AJ$4-1,0),$T8,$U8),OFFSET($D$8:OFFSET($D$8,$AJ$4-1,0),$S8,MATCH(AX$6,$D$7:$Q$7,0)-1))</f>
        <v>0.74629575739524656</v>
      </c>
      <c r="AY8" s="3">
        <f ca="1">SUMPRODUCT(OFFSET($W$8:OFFSET($W$8,$AJ$4-1,0),$T8,$U8),OFFSET($C$8:OFFSET($C$8,$AJ$4-1,0),$S8,0),OFFSET($D$8:OFFSET($D$8,$AJ$4-1,0),$S8,MATCH(AX$6,$D$7:$Q$7,0)-1))/SUMPRODUCT(OFFSET($W$8:OFFSET($W$8,$AJ$4-1,0),$T8,$U8),OFFSET($C$8:OFFSET($C$8,$AJ$4-1,0),$S8,0))</f>
        <v>0.74629575739524667</v>
      </c>
      <c r="AZ8" s="3">
        <f ca="1">SUMPRODUCT(OFFSET($W$8:OFFSET($W$8,$AJ$4-1,0),$T8,$U8),OFFSET($D$8:OFFSET($D$8,$AJ$4-1,0),$S8,MATCH(AZ$6,$D$7:$Q$7,0)-1))</f>
        <v>2.4597724449302736</v>
      </c>
      <c r="BA8" s="3">
        <f ca="1">SUMPRODUCT(OFFSET($W$8:OFFSET($W$8,$AJ$4-1,0),$T8,$U8),OFFSET($C$8:OFFSET($C$8,$AJ$4-1,0),$S8,0),OFFSET($D$8:OFFSET($D$8,$AJ$4-1,0),$S8,MATCH(AZ$6,$D$7:$Q$7,0)-1))/SUMPRODUCT(OFFSET($W$8:OFFSET($W$8,$AJ$4-1,0),$T8,$U8),OFFSET($C$8:OFFSET($C$8,$AJ$4-1,0),$S8,0))</f>
        <v>2.459772444930274</v>
      </c>
      <c r="BB8" s="3">
        <f ca="1">SUMPRODUCT(OFFSET($W$8:OFFSET($W$8,$AJ$4-1,0),$T8,$U8),OFFSET($D$8:OFFSET($D$8,$AJ$4-1,0),$S8,MATCH(BB$6,$D$7:$Q$7,0)-1))</f>
        <v>1.173032667443505</v>
      </c>
      <c r="BC8" s="3">
        <f ca="1">SUMPRODUCT(OFFSET($W$8:OFFSET($W$8,$AJ$4-1,0),$T8,$U8),OFFSET($C$8:OFFSET($C$8,$AJ$4-1,0),$S8,0),OFFSET($D$8:OFFSET($D$8,$AJ$4-1,0),$S8,MATCH(BB$6,$D$7:$Q$7,0)-1))/SUMPRODUCT(OFFSET($W$8:OFFSET($W$8,$AJ$4-1,0),$T8,$U8),OFFSET($C$8:OFFSET($C$8,$AJ$4-1,0),$S8,0))</f>
        <v>1.1730326674435054</v>
      </c>
      <c r="BD8" s="3">
        <f ca="1">SUMPRODUCT(OFFSET($W$8:OFFSET($W$8,$AJ$4-1,0),$T8,$U8),OFFSET($D$8:OFFSET($D$8,$AJ$4-1,0),$S8,MATCH(BD$6,$D$7:$Q$7,0)-1))</f>
        <v>0.58273678492463699</v>
      </c>
      <c r="BE8" s="3">
        <f ca="1">SUMPRODUCT(OFFSET($W$8:OFFSET($W$8,$AJ$4-1,0),$T8,$U8),OFFSET($C$8:OFFSET($C$8,$AJ$4-1,0),$S8,0),OFFSET($D$8:OFFSET($D$8,$AJ$4-1,0),$S8,MATCH(BD$6,$D$7:$Q$7,0)-1))/SUMPRODUCT(OFFSET($W$8:OFFSET($W$8,$AJ$4-1,0),$T8,$U8),OFFSET($C$8:OFFSET($C$8,$AJ$4-1,0),$S8,0))</f>
        <v>0.58273678492463699</v>
      </c>
      <c r="BF8" s="174">
        <f ca="1">SUMPRODUCT(OFFSET($W$8:OFFSET($W$8,$AJ$4-1,0),$T8,$U8),OFFSET($D$8:OFFSET($D$8,$AJ$4-1,0),$S8,MATCH(BF$6,$D$7:$Q$7,0)-1))</f>
        <v>0.99887341547568298</v>
      </c>
      <c r="BG8" s="174">
        <f ca="1">SUMPRODUCT(OFFSET($W$8:OFFSET($W$8,$AJ$4-1,0),$T8,$U8),OFFSET($C$8:OFFSET($C$8,$AJ$4-1,0),$S8,0),OFFSET($D$8:OFFSET($D$8,$AJ$4-1,0),$S8,MATCH(BF$6,$D$7:$Q$7,0)-1))/SUMPRODUCT(OFFSET($W$8:OFFSET($W$8,$AJ$4-1,0),$T8,$U8),OFFSET($C$8:OFFSET($C$8,$AJ$4-1,0),$S8,0))</f>
        <v>0.99887341547568342</v>
      </c>
      <c r="BH8" s="174">
        <f ca="1">SUMPRODUCT(OFFSET($W$8:OFFSET($W$8,$AJ$4-1,0),$T8,$U8),OFFSET($D$8:OFFSET($D$8,$AJ$4-1,0),$S8,MATCH(BH$6,$D$7:$Q$7,0)-1))</f>
        <v>1.1031307949168683</v>
      </c>
      <c r="BI8" s="174">
        <f ca="1">SUMPRODUCT(OFFSET($W$8:OFFSET($W$8,$AJ$4-1,0),$T8,$U8),OFFSET($C$8:OFFSET($C$8,$AJ$4-1,0),$S8,0),OFFSET($D$8:OFFSET($D$8,$AJ$4-1,0),$S8,MATCH(BH$6,$D$7:$Q$7,0)-1))/SUMPRODUCT(OFFSET($W$8:OFFSET($W$8,$AJ$4-1,0),$T8,$U8),OFFSET($C$8:OFFSET($C$8,$AJ$4-1,0),$S8,0))</f>
        <v>1.1031307949168687</v>
      </c>
      <c r="BJ8" s="174">
        <f ca="1">SUMPRODUCT(OFFSET($W$8:OFFSET($W$8,$AJ$4-1,0),$T8,$U8),OFFSET($D$8:OFFSET($D$8,$AJ$4-1,0),$S8,MATCH(BJ$6,$D$7:$Q$7,0)-1))</f>
        <v>1</v>
      </c>
      <c r="BK8" s="174">
        <f ca="1">SUMPRODUCT(OFFSET($W$8:OFFSET($W$8,$AJ$4-1,0),$T8,$U8),OFFSET($C$8:OFFSET($C$8,$AJ$4-1,0),$S8,0),OFFSET($D$8:OFFSET($D$8,$AJ$4-1,0),$S8,MATCH(BJ$6,$D$7:$Q$7,0)-1))/SUMPRODUCT(OFFSET($W$8:OFFSET($W$8,$AJ$4-1,0),$T8,$U8),OFFSET($C$8:OFFSET($C$8,$AJ$4-1,0),$S8,0))</f>
        <v>1</v>
      </c>
      <c r="BM8" s="8">
        <f>AJ8</f>
        <v>36161</v>
      </c>
      <c r="BN8" s="47">
        <f ca="1">N$6/BG8*BN$6</f>
        <v>0.99999999999999967</v>
      </c>
      <c r="BO8" s="47">
        <f t="shared" ref="BO8:BO71" ca="1" si="5">1-P$6/BK8*BO$6</f>
        <v>0</v>
      </c>
      <c r="BP8" s="47">
        <f ca="1">O$6/BI8*BP$6</f>
        <v>0.29999999999999993</v>
      </c>
      <c r="BQ8" s="47">
        <f t="shared" ref="BQ8:BQ71" ca="1" si="6">BN8-BP8-BO8</f>
        <v>0.69999999999999973</v>
      </c>
    </row>
    <row r="9" spans="1:69">
      <c r="A9" s="58">
        <f t="shared" ref="A9:A72" si="7">EOMONTH(A8,$A$3-1)+1</f>
        <v>35827</v>
      </c>
      <c r="B9" s="34">
        <f t="shared" si="2"/>
        <v>36022</v>
      </c>
      <c r="C9" s="59">
        <f>SUMIF(WP!$A$3:$A$388,"&lt;"&amp;EOMONTH($A9,$A$3-1)+1,WP!$B$3:$B$388)/1000-SUM(C$8:C8)</f>
        <v>10</v>
      </c>
      <c r="D9" s="42">
        <f>D$6/VLOOKUP($B9,Rate!$B$4:$H$390,7)</f>
        <v>0.38845551355890928</v>
      </c>
      <c r="E9" s="42">
        <f>E$6/VLOOKUP($B9,SAWW!$B$4:$H$390,7)</f>
        <v>2.1384304114297081</v>
      </c>
      <c r="F9" s="42">
        <f>F$6/VLOOKUP($B9,'Indem BL'!$B$4:$H$390,7)</f>
        <v>1.1921774111305563</v>
      </c>
      <c r="G9" s="42">
        <f>G$6/VLOOKUP($B9,'Med BL'!$B$4:$H$390,7)</f>
        <v>0.9849</v>
      </c>
      <c r="H9" s="42">
        <f>H$6/VLOOKUP($B9,'Combined BL &amp; SAWW'!$B$4:$H$390,7)</f>
        <v>1.7413686790011973</v>
      </c>
      <c r="I9" s="42">
        <f>I$6/VLOOKUP($B9,'Freq Trend'!$B$4:$H$390,7)</f>
        <v>0.49865491685731739</v>
      </c>
      <c r="J9" s="42">
        <f>J$6/VLOOKUP($B9,'Severity Trend_IonI'!$B$4:$H$390,7)</f>
        <v>0.74292971235923755</v>
      </c>
      <c r="K9" s="42">
        <f>K$6/VLOOKUP($B9,'Severity Trend_MonI'!$B$4:$H$390,7)</f>
        <v>2.5300330164214699</v>
      </c>
      <c r="L9" s="42">
        <f>L$6/VLOOKUP($B9,'Severity Trend'!$B$4:$H$390,7)</f>
        <v>1.1875371261040921</v>
      </c>
      <c r="M9" s="42">
        <f>M$6/VLOOKUP($B9,'PP Residual Trend'!$B$4:$H$390,7)</f>
        <v>0.58040939906490763</v>
      </c>
      <c r="N9" s="156">
        <f>N$6/VLOOKUP($B9,CR!$B$4:$H$455,7)</f>
        <v>0.99887341547568309</v>
      </c>
      <c r="O9" s="156">
        <f>O$6/VLOOKUP($B9,ER!$B$4:$H$455,7)</f>
        <v>1.1031307949168685</v>
      </c>
      <c r="P9" s="156">
        <f>P$6/VLOOKUP($B9,DR!$B$4:$H$455,7)</f>
        <v>1</v>
      </c>
      <c r="R9">
        <f t="shared" ref="R9:R40" si="8">R8+1</f>
        <v>2</v>
      </c>
      <c r="S9" s="120">
        <f t="shared" si="3"/>
        <v>1</v>
      </c>
      <c r="T9" s="45">
        <f t="shared" ref="T9:T72" si="9">MOD(S9,$AJ$3)</f>
        <v>0</v>
      </c>
      <c r="U9" s="45">
        <f t="shared" ref="U9:U72" si="10">MOD(R9-1,$A$3)</f>
        <v>0</v>
      </c>
      <c r="V9" s="20">
        <v>0</v>
      </c>
      <c r="W9" s="21">
        <f>(2*W$5*$AJ$3*$R9*$A$3-MIN(W$5*$AJ$3,$R9*$A$3)^2-2*$R9*$A$3*MAX(W$5*$AJ$3-$R9*$A$3,0)-MIN(MAX($R9*$A$3-$A$4,0),W$5*$AJ$3)^2-2*W$5*$AJ$3*MAX($R9*$A$3-$A$4-W$5*+$AJ$3,0))/$AJ$5-SUM($V$7:V9)-SUM($V$7:W8)+SUM($V$7:V8)</f>
        <v>8.3333333333333343E-2</v>
      </c>
      <c r="X9" s="21">
        <f>(2*X$5*$AJ$3*$R9*$A$3-MIN(X$5*$AJ$3,$R9*$A$3)^2-2*$R9*$A$3*MAX(X$5*$AJ$3-$R9*$A$3,0)-MIN(MAX($R9*$A$3-$A$4,0),X$5*$AJ$3)^2-2*X$5*$AJ$3*MAX($R9*$A$3-$A$4-X$5*+$AJ$3,0))/$AJ$5-SUM($V$7:W9)-SUM($V$7:X8)+SUM($V$7:W8)</f>
        <v>4.1666666666666657E-2</v>
      </c>
      <c r="Y9" s="21">
        <f>(2*Y$5*$AJ$3*$R9*$A$3-MIN(Y$5*$AJ$3,$R9*$A$3)^2-2*$R9*$A$3*MAX(Y$5*$AJ$3-$R9*$A$3,0)-MIN(MAX($R9*$A$3-$A$4,0),Y$5*$AJ$3)^2-2*Y$5*$AJ$3*MAX($R9*$A$3-$A$4-Y$5*+$AJ$3,0))/$AJ$5-SUM($V$7:X9)-SUM($V$7:Y8)+SUM($V$7:X8)</f>
        <v>0</v>
      </c>
      <c r="Z9" s="21">
        <f>(2*Z$5*$AJ$3*$R9*$A$3-MIN(Z$5*$AJ$3,$R9*$A$3)^2-2*$R9*$A$3*MAX(Z$5*$AJ$3-$R9*$A$3,0)-MIN(MAX($R9*$A$3-$A$4,0),Z$5*$AJ$3)^2-2*Z$5*$AJ$3*MAX($R9*$A$3-$A$4-Z$5*+$AJ$3,0))/$AJ$5-SUM($V$7:Y9)-SUM($V$7:Z8)+SUM($V$7:Y8)</f>
        <v>0</v>
      </c>
      <c r="AA9" s="21">
        <f>(2*AA$5*$AJ$3*$R9*$A$3-MIN(AA$5*$AJ$3,$R9*$A$3)^2-2*$R9*$A$3*MAX(AA$5*$AJ$3-$R9*$A$3,0)-MIN(MAX($R9*$A$3-$A$4,0),AA$5*$AJ$3)^2-2*AA$5*$AJ$3*MAX($R9*$A$3-$A$4-AA$5*+$AJ$3,0))/$AJ$5-SUM($V$7:Z9)-SUM($V$7:AA8)+SUM($V$7:Z8)</f>
        <v>0</v>
      </c>
      <c r="AB9" s="21">
        <f>(2*AB$5*$AJ$3*$R9*$A$3-MIN(AB$5*$AJ$3,$R9*$A$3)^2-2*$R9*$A$3*MAX(AB$5*$AJ$3-$R9*$A$3,0)-MIN(MAX($R9*$A$3-$A$4,0),AB$5*$AJ$3)^2-2*AB$5*$AJ$3*MAX($R9*$A$3-$A$4-AB$5*+$AJ$3,0))/$AJ$5-SUM($V$7:AA9)-SUM($V$7:AB8)+SUM($V$7:AA8)</f>
        <v>0</v>
      </c>
      <c r="AC9" s="21">
        <f>(2*AC$5*$AJ$3*$R9*$A$3-MIN(AC$5*$AJ$3,$R9*$A$3)^2-2*$R9*$A$3*MAX(AC$5*$AJ$3-$R9*$A$3,0)-MIN(MAX($R9*$A$3-$A$4,0),AC$5*$AJ$3)^2-2*AC$5*$AJ$3*MAX($R9*$A$3-$A$4-AC$5*+$AJ$3,0))/$AJ$5-SUM($V$7:AB9)-SUM($V$7:AC8)+SUM($V$7:AB8)</f>
        <v>0</v>
      </c>
      <c r="AD9" s="21">
        <f>(2*AD$5*$AJ$3*$R9*$A$3-MIN(AD$5*$AJ$3,$R9*$A$3)^2-2*$R9*$A$3*MAX(AD$5*$AJ$3-$R9*$A$3,0)-MIN(MAX($R9*$A$3-$A$4,0),AD$5*$AJ$3)^2-2*AD$5*$AJ$3*MAX($R9*$A$3-$A$4-AD$5*+$AJ$3,0))/$AJ$5-SUM($V$7:AC9)-SUM($V$7:AD8)+SUM($V$7:AC8)</f>
        <v>0</v>
      </c>
      <c r="AE9" s="21">
        <f>(2*AE$5*$AJ$3*$R9*$A$3-MIN(AE$5*$AJ$3,$R9*$A$3)^2-2*$R9*$A$3*MAX(AE$5*$AJ$3-$R9*$A$3,0)-MIN(MAX($R9*$A$3-$A$4,0),AE$5*$AJ$3)^2-2*AE$5*$AJ$3*MAX($R9*$A$3-$A$4-AE$5*+$AJ$3,0))/$AJ$5-SUM($V$7:AD9)-SUM($V$7:AE8)+SUM($V$7:AD8)</f>
        <v>0</v>
      </c>
      <c r="AF9" s="21">
        <f>(2*AF$5*$AJ$3*$R9*$A$3-MIN(AF$5*$AJ$3,$R9*$A$3)^2-2*$R9*$A$3*MAX(AF$5*$AJ$3-$R9*$A$3,0)-MIN(MAX($R9*$A$3-$A$4,0),AF$5*$AJ$3)^2-2*AF$5*$AJ$3*MAX($R9*$A$3-$A$4-AF$5*+$AJ$3,0))/$AJ$5-SUM($V$7:AE9)-SUM($V$7:AF8)+SUM($V$7:AE8)</f>
        <v>0</v>
      </c>
      <c r="AG9" s="21">
        <f>(2*AG$5*$AJ$3*$R9*$A$3-MIN(AG$5*$AJ$3,$R9*$A$3)^2-2*$R9*$A$3*MAX(AG$5*$AJ$3-$R9*$A$3,0)-MIN(MAX($R9*$A$3-$A$4,0),AG$5*$AJ$3)^2-2*AG$5*$AJ$3*MAX($R9*$A$3-$A$4-AG$5*+$AJ$3,0))/$AJ$5-SUM($V$7:AF9)-SUM($V$7:AG8)+SUM($V$7:AF8)</f>
        <v>0</v>
      </c>
      <c r="AH9" s="21">
        <f>(2*AH$5*$AJ$3*$R9*$A$3-MIN(AH$5*$AJ$3,$R9*$A$3)^2-2*$R9*$A$3*MAX(AH$5*$AJ$3-$R9*$A$3,0)-MIN(MAX($R9*$A$3-$A$4,0),AH$5*$AJ$3)^2-2*AH$5*$AJ$3*MAX($R9*$A$3-$A$4-AH$5*+$AJ$3,0))/$AJ$5-SUM($V$7:AG9)-SUM($V$7:AH8)+SUM($V$7:AG8)</f>
        <v>0</v>
      </c>
      <c r="AJ9" s="8">
        <f>EOMONTH(AJ8,$AJ$3-1)+1</f>
        <v>36192</v>
      </c>
      <c r="AK9" s="30">
        <f t="shared" si="4"/>
        <v>36206</v>
      </c>
      <c r="AL9" s="3">
        <f ca="1">SUMPRODUCT(OFFSET($W$8:OFFSET($W$8,$AJ$4-1,0),$T9,$U9),OFFSET($D$8:OFFSET($D$8,$AJ$4-1,0),$S9,MATCH(AL$6,$D$7:$Q$7,0)-1))</f>
        <v>0.41380363419168892</v>
      </c>
      <c r="AM9" s="3">
        <f ca="1">SUMPRODUCT(OFFSET($W$8:OFFSET($W$8,$AJ$4-1,0),$T9,$U9),OFFSET($C$8:OFFSET($C$8,$AJ$4-1,0),$S9,0),OFFSET($D$8:OFFSET($D$8,$AJ$4-1,0),$S9,MATCH(AL$6,$D$7:$Q$7,0)-1))/SUMPRODUCT(OFFSET($W$8:OFFSET($W$8,$AJ$4-1,0),$T9,$U9),OFFSET($C$8:OFFSET($C$8,$AJ$4-1,0),$S9,0))</f>
        <v>0.41380363419168897</v>
      </c>
      <c r="AN9" s="3">
        <f ca="1">SUMPRODUCT(OFFSET($W$8:OFFSET($W$8,$AJ$4-1,0),$T9,$U9),OFFSET($D$8:OFFSET($D$8,$AJ$4-1,0),$S9,MATCH(AN$6,$D$7:$Q$7,0)-1))</f>
        <v>2.0919473632806405</v>
      </c>
      <c r="AO9" s="3">
        <f ca="1">SUMPRODUCT(OFFSET($W$8:OFFSET($W$8,$AJ$4-1,0),$T9,$U9),OFFSET($C$8:OFFSET($C$8,$AJ$4-1,0),$S9,0),OFFSET($D$8:OFFSET($D$8,$AJ$4-1,0),$S9,MATCH(AN$6,$D$7:$Q$7,0)-1))/SUMPRODUCT(OFFSET($W$8:OFFSET($W$8,$AJ$4-1,0),$T9,$U9),OFFSET($C$8:OFFSET($C$8,$AJ$4-1,0),$S9,0))</f>
        <v>2.0919473632806405</v>
      </c>
      <c r="AP9" s="3">
        <f ca="1">SUMPRODUCT(OFFSET($W$8:OFFSET($W$8,$AJ$4-1,0),$T9,$U9),OFFSET($D$8:OFFSET($D$8,$AJ$4-1,0),$S9,MATCH(AP$6,$D$7:$Q$7,0)-1))</f>
        <v>1.1838517382677958</v>
      </c>
      <c r="AQ9" s="3">
        <f ca="1">SUMPRODUCT(OFFSET($W$8:OFFSET($W$8,$AJ$4-1,0),$T9,$U9),OFFSET($C$8:OFFSET($C$8,$AJ$4-1,0),$S9,0),OFFSET($D$8:OFFSET($D$8,$AJ$4-1,0),$S9,MATCH(AP$6,$D$7:$Q$7,0)-1))/SUMPRODUCT(OFFSET($W$8:OFFSET($W$8,$AJ$4-1,0),$T9,$U9),OFFSET($C$8:OFFSET($C$8,$AJ$4-1,0),$S9,0))</f>
        <v>1.1838517382677958</v>
      </c>
      <c r="AR9" s="3">
        <f ca="1">SUMPRODUCT(OFFSET($W$8:OFFSET($W$8,$AJ$4-1,0),$T9,$U9),OFFSET($D$8:OFFSET($D$8,$AJ$4-1,0),$S9,MATCH(AR$6,$D$7:$Q$7,0)-1))</f>
        <v>0.98489999999999989</v>
      </c>
      <c r="AS9" s="3">
        <f ca="1">SUMPRODUCT(OFFSET($W$8:OFFSET($W$8,$AJ$4-1,0),$T9,$U9),OFFSET($C$8:OFFSET($C$8,$AJ$4-1,0),$S9,0),OFFSET($D$8:OFFSET($D$8,$AJ$4-1,0),$S9,MATCH(AR$6,$D$7:$Q$7,0)-1))/SUMPRODUCT(OFFSET($W$8:OFFSET($W$8,$AJ$4-1,0),$T9,$U9),OFFSET($C$8:OFFSET($C$8,$AJ$4-1,0),$S9,0))</f>
        <v>0.98490000000000022</v>
      </c>
      <c r="AT9" s="3">
        <f ca="1">SUMPRODUCT(OFFSET($W$8:OFFSET($W$8,$AJ$4-1,0),$T9,$U9),OFFSET($D$8:OFFSET($D$8,$AJ$4-1,0),$S9,MATCH(AT$6,$D$7:$Q$7,0)-1))</f>
        <v>1.7102407841249523</v>
      </c>
      <c r="AU9" s="3">
        <f ca="1">SUMPRODUCT(OFFSET($W$8:OFFSET($W$8,$AJ$4-1,0),$T9,$U9),OFFSET($C$8:OFFSET($C$8,$AJ$4-1,0),$S9,0),OFFSET($D$8:OFFSET($D$8,$AJ$4-1,0),$S9,MATCH(AT$6,$D$7:$Q$7,0)-1))/SUMPRODUCT(OFFSET($W$8:OFFSET($W$8,$AJ$4-1,0),$T9,$U9),OFFSET($C$8:OFFSET($C$8,$AJ$4-1,0),$S9,0))</f>
        <v>1.7102407841249527</v>
      </c>
      <c r="AV9" s="3">
        <f ca="1">SUMPRODUCT(OFFSET($W$8:OFFSET($W$8,$AJ$4-1,0),$T9,$U9),OFFSET($D$8:OFFSET($D$8,$AJ$4-1,0),$S9,MATCH(AV$6,$D$7:$Q$7,0)-1))</f>
        <v>0.50276873307105219</v>
      </c>
      <c r="AW9" s="3">
        <f ca="1">SUMPRODUCT(OFFSET($W$8:OFFSET($W$8,$AJ$4-1,0),$T9,$U9),OFFSET($C$8:OFFSET($C$8,$AJ$4-1,0),$S9,0),OFFSET($D$8:OFFSET($D$8,$AJ$4-1,0),$S9,MATCH(AV$6,$D$7:$Q$7,0)-1))/SUMPRODUCT(OFFSET($W$8:OFFSET($W$8,$AJ$4-1,0),$T9,$U9),OFFSET($C$8:OFFSET($C$8,$AJ$4-1,0),$S9,0))</f>
        <v>0.5027687330710523</v>
      </c>
      <c r="AX9" s="3">
        <f ca="1">SUMPRODUCT(OFFSET($W$8:OFFSET($W$8,$AJ$4-1,0),$T9,$U9),OFFSET($D$8:OFFSET($D$8,$AJ$4-1,0),$S9,MATCH(AX$6,$D$7:$Q$7,0)-1))</f>
        <v>0.74697005646659342</v>
      </c>
      <c r="AY9" s="3">
        <f ca="1">SUMPRODUCT(OFFSET($W$8:OFFSET($W$8,$AJ$4-1,0),$T9,$U9),OFFSET($C$8:OFFSET($C$8,$AJ$4-1,0),$S9,0),OFFSET($D$8:OFFSET($D$8,$AJ$4-1,0),$S9,MATCH(AX$6,$D$7:$Q$7,0)-1))/SUMPRODUCT(OFFSET($W$8:OFFSET($W$8,$AJ$4-1,0),$T9,$U9),OFFSET($C$8:OFFSET($C$8,$AJ$4-1,0),$S9,0))</f>
        <v>0.74697005646659365</v>
      </c>
      <c r="AZ9" s="3">
        <f ca="1">SUMPRODUCT(OFFSET($W$8:OFFSET($W$8,$AJ$4-1,0),$T9,$U9),OFFSET($D$8:OFFSET($D$8,$AJ$4-1,0),$S9,MATCH(AZ$6,$D$7:$Q$7,0)-1))</f>
        <v>2.445938523031562</v>
      </c>
      <c r="BA9" s="3">
        <f ca="1">SUMPRODUCT(OFFSET($W$8:OFFSET($W$8,$AJ$4-1,0),$T9,$U9),OFFSET($C$8:OFFSET($C$8,$AJ$4-1,0),$S9,0),OFFSET($D$8:OFFSET($D$8,$AJ$4-1,0),$S9,MATCH(AZ$6,$D$7:$Q$7,0)-1))/SUMPRODUCT(OFFSET($W$8:OFFSET($W$8,$AJ$4-1,0),$T9,$U9),OFFSET($C$8:OFFSET($C$8,$AJ$4-1,0),$S9,0))</f>
        <v>2.445938523031562</v>
      </c>
      <c r="BB9" s="3">
        <f ca="1">SUMPRODUCT(OFFSET($W$8:OFFSET($W$8,$AJ$4-1,0),$T9,$U9),OFFSET($D$8:OFFSET($D$8,$AJ$4-1,0),$S9,MATCH(BB$6,$D$7:$Q$7,0)-1))</f>
        <v>1.170296126747228</v>
      </c>
      <c r="BC9" s="3">
        <f ca="1">SUMPRODUCT(OFFSET($W$8:OFFSET($W$8,$AJ$4-1,0),$T9,$U9),OFFSET($C$8:OFFSET($C$8,$AJ$4-1,0),$S9,0),OFFSET($D$8:OFFSET($D$8,$AJ$4-1,0),$S9,MATCH(BB$6,$D$7:$Q$7,0)-1))/SUMPRODUCT(OFFSET($W$8:OFFSET($W$8,$AJ$4-1,0),$T9,$U9),OFFSET($C$8:OFFSET($C$8,$AJ$4-1,0),$S9,0))</f>
        <v>1.1702961267472278</v>
      </c>
      <c r="BD9" s="3">
        <f ca="1">SUMPRODUCT(OFFSET($W$8:OFFSET($W$8,$AJ$4-1,0),$T9,$U9),OFFSET($D$8:OFFSET($D$8,$AJ$4-1,0),$S9,MATCH(BD$6,$D$7:$Q$7,0)-1))</f>
        <v>0.58320288493783023</v>
      </c>
      <c r="BE9" s="3">
        <f ca="1">SUMPRODUCT(OFFSET($W$8:OFFSET($W$8,$AJ$4-1,0),$T9,$U9),OFFSET($C$8:OFFSET($C$8,$AJ$4-1,0),$S9,0),OFFSET($D$8:OFFSET($D$8,$AJ$4-1,0),$S9,MATCH(BD$6,$D$7:$Q$7,0)-1))/SUMPRODUCT(OFFSET($W$8:OFFSET($W$8,$AJ$4-1,0),$T9,$U9),OFFSET($C$8:OFFSET($C$8,$AJ$4-1,0),$S9,0))</f>
        <v>0.58320288493783035</v>
      </c>
      <c r="BF9" s="174">
        <f ca="1">SUMPRODUCT(OFFSET($W$8:OFFSET($W$8,$AJ$4-1,0),$T9,$U9),OFFSET($D$8:OFFSET($D$8,$AJ$4-1,0),$S9,MATCH(BF$6,$D$7:$Q$7,0)-1))</f>
        <v>0.99887341547568298</v>
      </c>
      <c r="BG9" s="174">
        <f ca="1">SUMPRODUCT(OFFSET($W$8:OFFSET($W$8,$AJ$4-1,0),$T9,$U9),OFFSET($C$8:OFFSET($C$8,$AJ$4-1,0),$S9,0),OFFSET($D$8:OFFSET($D$8,$AJ$4-1,0),$S9,MATCH(BF$6,$D$7:$Q$7,0)-1))/SUMPRODUCT(OFFSET($W$8:OFFSET($W$8,$AJ$4-1,0),$T9,$U9),OFFSET($C$8:OFFSET($C$8,$AJ$4-1,0),$S9,0))</f>
        <v>0.99887341547568342</v>
      </c>
      <c r="BH9" s="174">
        <f ca="1">SUMPRODUCT(OFFSET($W$8:OFFSET($W$8,$AJ$4-1,0),$T9,$U9),OFFSET($D$8:OFFSET($D$8,$AJ$4-1,0),$S9,MATCH(BH$6,$D$7:$Q$7,0)-1))</f>
        <v>1.1031307949168683</v>
      </c>
      <c r="BI9" s="174">
        <f ca="1">SUMPRODUCT(OFFSET($W$8:OFFSET($W$8,$AJ$4-1,0),$T9,$U9),OFFSET($C$8:OFFSET($C$8,$AJ$4-1,0),$S9,0),OFFSET($D$8:OFFSET($D$8,$AJ$4-1,0),$S9,MATCH(BH$6,$D$7:$Q$7,0)-1))/SUMPRODUCT(OFFSET($W$8:OFFSET($W$8,$AJ$4-1,0),$T9,$U9),OFFSET($C$8:OFFSET($C$8,$AJ$4-1,0),$S9,0))</f>
        <v>1.1031307949168687</v>
      </c>
      <c r="BJ9" s="174">
        <f ca="1">SUMPRODUCT(OFFSET($W$8:OFFSET($W$8,$AJ$4-1,0),$T9,$U9),OFFSET($D$8:OFFSET($D$8,$AJ$4-1,0),$S9,MATCH(BJ$6,$D$7:$Q$7,0)-1))</f>
        <v>1</v>
      </c>
      <c r="BK9" s="174">
        <f ca="1">SUMPRODUCT(OFFSET($W$8:OFFSET($W$8,$AJ$4-1,0),$T9,$U9),OFFSET($C$8:OFFSET($C$8,$AJ$4-1,0),$S9,0),OFFSET($D$8:OFFSET($D$8,$AJ$4-1,0),$S9,MATCH(BJ$6,$D$7:$Q$7,0)-1))/SUMPRODUCT(OFFSET($W$8:OFFSET($W$8,$AJ$4-1,0),$T9,$U9),OFFSET($C$8:OFFSET($C$8,$AJ$4-1,0),$S9,0))</f>
        <v>1</v>
      </c>
      <c r="BM9" s="8">
        <f t="shared" ref="BM9:BM72" si="11">AJ9</f>
        <v>36192</v>
      </c>
      <c r="BN9" s="47">
        <f t="shared" ref="BN9:BN72" ca="1" si="12">N$6/BG9*BN$6</f>
        <v>0.99999999999999967</v>
      </c>
      <c r="BO9" s="47">
        <f t="shared" ca="1" si="5"/>
        <v>0</v>
      </c>
      <c r="BP9" s="47">
        <f t="shared" ref="BP9:BP72" ca="1" si="13">O$6/BI9*BP$6</f>
        <v>0.29999999999999993</v>
      </c>
      <c r="BQ9" s="47">
        <f t="shared" ca="1" si="6"/>
        <v>0.69999999999999973</v>
      </c>
    </row>
    <row r="10" spans="1:69">
      <c r="A10" s="58">
        <f t="shared" si="7"/>
        <v>35855</v>
      </c>
      <c r="B10" s="34">
        <f t="shared" si="2"/>
        <v>36053</v>
      </c>
      <c r="C10" s="59">
        <f>SUMIF(WP!$A$3:$A$388,"&lt;"&amp;EOMONTH($A10,$A$3-1)+1,WP!$B$3:$B$388)/1000-SUM(C$8:C9)</f>
        <v>10</v>
      </c>
      <c r="D10" s="42">
        <f>D$6/VLOOKUP($B10,Rate!$B$4:$H$390,7)</f>
        <v>0.38845551355890928</v>
      </c>
      <c r="E10" s="42">
        <f>E$6/VLOOKUP($B10,SAWW!$B$4:$H$390,7)</f>
        <v>2.1303313958079988</v>
      </c>
      <c r="F10" s="42">
        <f>F$6/VLOOKUP($B10,'Indem BL'!$B$4:$H$390,7)</f>
        <v>1.1921774111305563</v>
      </c>
      <c r="G10" s="42">
        <f>G$6/VLOOKUP($B10,'Med BL'!$B$4:$H$390,7)</f>
        <v>0.9849</v>
      </c>
      <c r="H10" s="42">
        <f>H$6/VLOOKUP($B10,'Combined BL &amp; SAWW'!$B$4:$H$390,7)</f>
        <v>1.7379147712130245</v>
      </c>
      <c r="I10" s="42">
        <f>I$6/VLOOKUP($B10,'Freq Trend'!$B$4:$H$390,7)</f>
        <v>0.49934513996354363</v>
      </c>
      <c r="J10" s="42">
        <f>J$6/VLOOKUP($B10,'Severity Trend_IonI'!$B$4:$H$390,7)</f>
        <v>0.74361133654328704</v>
      </c>
      <c r="K10" s="42">
        <f>K$6/VLOOKUP($B10,'Severity Trend_MonI'!$B$4:$H$390,7)</f>
        <v>2.5152019297997321</v>
      </c>
      <c r="L10" s="42">
        <f>L$6/VLOOKUP($B10,'Severity Trend'!$B$4:$H$390,7)</f>
        <v>1.1845296386925221</v>
      </c>
      <c r="M10" s="42">
        <f>M$6/VLOOKUP($B10,'PP Residual Trend'!$B$4:$H$390,7)</f>
        <v>0.58088100595592618</v>
      </c>
      <c r="N10" s="156">
        <f>N$6/VLOOKUP($B10,CR!$B$4:$H$455,7)</f>
        <v>0.99887341547568309</v>
      </c>
      <c r="O10" s="156">
        <f>O$6/VLOOKUP($B10,ER!$B$4:$H$455,7)</f>
        <v>1.1031307949168685</v>
      </c>
      <c r="P10" s="156">
        <f>P$6/VLOOKUP($B10,DR!$B$4:$H$455,7)</f>
        <v>1</v>
      </c>
      <c r="R10">
        <f t="shared" si="8"/>
        <v>3</v>
      </c>
      <c r="S10" s="120">
        <f t="shared" si="3"/>
        <v>2</v>
      </c>
      <c r="T10" s="45">
        <f t="shared" si="9"/>
        <v>0</v>
      </c>
      <c r="U10" s="45">
        <f t="shared" si="10"/>
        <v>0</v>
      </c>
      <c r="V10" s="20">
        <v>0</v>
      </c>
      <c r="W10" s="21">
        <f>(2*W$5*$AJ$3*$R10*$A$3-MIN(W$5*$AJ$3,$R10*$A$3)^2-2*$R10*$A$3*MAX(W$5*$AJ$3-$R10*$A$3,0)-MIN(MAX($R10*$A$3-$A$4,0),W$5*$AJ$3)^2-2*W$5*$AJ$3*MAX($R10*$A$3-$A$4-W$5*+$AJ$3,0))/$AJ$5-SUM($V$7:V10)-SUM($V$7:W9)+SUM($V$7:V9)</f>
        <v>8.3333333333333343E-2</v>
      </c>
      <c r="X10" s="21">
        <f>(2*X$5*$AJ$3*$R10*$A$3-MIN(X$5*$AJ$3,$R10*$A$3)^2-2*$R10*$A$3*MAX(X$5*$AJ$3-$R10*$A$3,0)-MIN(MAX($R10*$A$3-$A$4,0),X$5*$AJ$3)^2-2*X$5*$AJ$3*MAX($R10*$A$3-$A$4-X$5*+$AJ$3,0))/$AJ$5-SUM($V$7:W10)-SUM($V$7:X9)+SUM($V$7:W9)</f>
        <v>8.3333333333333315E-2</v>
      </c>
      <c r="Y10" s="21">
        <f>(2*Y$5*$AJ$3*$R10*$A$3-MIN(Y$5*$AJ$3,$R10*$A$3)^2-2*$R10*$A$3*MAX(Y$5*$AJ$3-$R10*$A$3,0)-MIN(MAX($R10*$A$3-$A$4,0),Y$5*$AJ$3)^2-2*Y$5*$AJ$3*MAX($R10*$A$3-$A$4-Y$5*+$AJ$3,0))/$AJ$5-SUM($V$7:X10)-SUM($V$7:Y9)+SUM($V$7:X9)</f>
        <v>4.1666666666666685E-2</v>
      </c>
      <c r="Z10" s="21">
        <f>(2*Z$5*$AJ$3*$R10*$A$3-MIN(Z$5*$AJ$3,$R10*$A$3)^2-2*$R10*$A$3*MAX(Z$5*$AJ$3-$R10*$A$3,0)-MIN(MAX($R10*$A$3-$A$4,0),Z$5*$AJ$3)^2-2*Z$5*$AJ$3*MAX($R10*$A$3-$A$4-Z$5*+$AJ$3,0))/$AJ$5-SUM($V$7:Y10)-SUM($V$7:Z9)+SUM($V$7:Y9)</f>
        <v>0</v>
      </c>
      <c r="AA10" s="21">
        <f>(2*AA$5*$AJ$3*$R10*$A$3-MIN(AA$5*$AJ$3,$R10*$A$3)^2-2*$R10*$A$3*MAX(AA$5*$AJ$3-$R10*$A$3,0)-MIN(MAX($R10*$A$3-$A$4,0),AA$5*$AJ$3)^2-2*AA$5*$AJ$3*MAX($R10*$A$3-$A$4-AA$5*+$AJ$3,0))/$AJ$5-SUM($V$7:Z10)-SUM($V$7:AA9)+SUM($V$7:Z9)</f>
        <v>0</v>
      </c>
      <c r="AB10" s="21">
        <f>(2*AB$5*$AJ$3*$R10*$A$3-MIN(AB$5*$AJ$3,$R10*$A$3)^2-2*$R10*$A$3*MAX(AB$5*$AJ$3-$R10*$A$3,0)-MIN(MAX($R10*$A$3-$A$4,0),AB$5*$AJ$3)^2-2*AB$5*$AJ$3*MAX($R10*$A$3-$A$4-AB$5*+$AJ$3,0))/$AJ$5-SUM($V$7:AA10)-SUM($V$7:AB9)+SUM($V$7:AA9)</f>
        <v>0</v>
      </c>
      <c r="AC10" s="21">
        <f>(2*AC$5*$AJ$3*$R10*$A$3-MIN(AC$5*$AJ$3,$R10*$A$3)^2-2*$R10*$A$3*MAX(AC$5*$AJ$3-$R10*$A$3,0)-MIN(MAX($R10*$A$3-$A$4,0),AC$5*$AJ$3)^2-2*AC$5*$AJ$3*MAX($R10*$A$3-$A$4-AC$5*+$AJ$3,0))/$AJ$5-SUM($V$7:AB10)-SUM($V$7:AC9)+SUM($V$7:AB9)</f>
        <v>0</v>
      </c>
      <c r="AD10" s="21">
        <f>(2*AD$5*$AJ$3*$R10*$A$3-MIN(AD$5*$AJ$3,$R10*$A$3)^2-2*$R10*$A$3*MAX(AD$5*$AJ$3-$R10*$A$3,0)-MIN(MAX($R10*$A$3-$A$4,0),AD$5*$AJ$3)^2-2*AD$5*$AJ$3*MAX($R10*$A$3-$A$4-AD$5*+$AJ$3,0))/$AJ$5-SUM($V$7:AC10)-SUM($V$7:AD9)+SUM($V$7:AC9)</f>
        <v>0</v>
      </c>
      <c r="AE10" s="21">
        <f>(2*AE$5*$AJ$3*$R10*$A$3-MIN(AE$5*$AJ$3,$R10*$A$3)^2-2*$R10*$A$3*MAX(AE$5*$AJ$3-$R10*$A$3,0)-MIN(MAX($R10*$A$3-$A$4,0),AE$5*$AJ$3)^2-2*AE$5*$AJ$3*MAX($R10*$A$3-$A$4-AE$5*+$AJ$3,0))/$AJ$5-SUM($V$7:AD10)-SUM($V$7:AE9)+SUM($V$7:AD9)</f>
        <v>0</v>
      </c>
      <c r="AF10" s="21">
        <f>(2*AF$5*$AJ$3*$R10*$A$3-MIN(AF$5*$AJ$3,$R10*$A$3)^2-2*$R10*$A$3*MAX(AF$5*$AJ$3-$R10*$A$3,0)-MIN(MAX($R10*$A$3-$A$4,0),AF$5*$AJ$3)^2-2*AF$5*$AJ$3*MAX($R10*$A$3-$A$4-AF$5*+$AJ$3,0))/$AJ$5-SUM($V$7:AE10)-SUM($V$7:AF9)+SUM($V$7:AE9)</f>
        <v>0</v>
      </c>
      <c r="AG10" s="21">
        <f>(2*AG$5*$AJ$3*$R10*$A$3-MIN(AG$5*$AJ$3,$R10*$A$3)^2-2*$R10*$A$3*MAX(AG$5*$AJ$3-$R10*$A$3,0)-MIN(MAX($R10*$A$3-$A$4,0),AG$5*$AJ$3)^2-2*AG$5*$AJ$3*MAX($R10*$A$3-$A$4-AG$5*+$AJ$3,0))/$AJ$5-SUM($V$7:AF10)-SUM($V$7:AG9)+SUM($V$7:AF9)</f>
        <v>0</v>
      </c>
      <c r="AH10" s="21">
        <f>(2*AH$5*$AJ$3*$R10*$A$3-MIN(AH$5*$AJ$3,$R10*$A$3)^2-2*$R10*$A$3*MAX(AH$5*$AJ$3-$R10*$A$3,0)-MIN(MAX($R10*$A$3-$A$4,0),AH$5*$AJ$3)^2-2*AH$5*$AJ$3*MAX($R10*$A$3-$A$4-AH$5*+$AJ$3,0))/$AJ$5-SUM($V$7:AG10)-SUM($V$7:AH9)+SUM($V$7:AG9)</f>
        <v>0</v>
      </c>
      <c r="AJ10" s="8">
        <f t="shared" ref="AJ10:AJ73" si="14">EOMONTH(AJ9,$AJ$3-1)+1</f>
        <v>36220</v>
      </c>
      <c r="AK10" s="30">
        <f t="shared" si="4"/>
        <v>36234</v>
      </c>
      <c r="AL10" s="3">
        <f ca="1">SUMPRODUCT(OFFSET($W$8:OFFSET($W$8,$AJ$4-1,0),$T10,$U10),OFFSET($D$8:OFFSET($D$8,$AJ$4-1,0),$S10,MATCH(AL$6,$D$7:$Q$7,0)-1))</f>
        <v>0.41621774091862029</v>
      </c>
      <c r="AM10" s="3">
        <f ca="1">SUMPRODUCT(OFFSET($W$8:OFFSET($W$8,$AJ$4-1,0),$T10,$U10),OFFSET($C$8:OFFSET($C$8,$AJ$4-1,0),$S10,0),OFFSET($D$8:OFFSET($D$8,$AJ$4-1,0),$S10,MATCH(AL$6,$D$7:$Q$7,0)-1))/SUMPRODUCT(OFFSET($W$8:OFFSET($W$8,$AJ$4-1,0),$T10,$U10),OFFSET($C$8:OFFSET($C$8,$AJ$4-1,0),$S10,0))</f>
        <v>0.4162177409186204</v>
      </c>
      <c r="AN10" s="3">
        <f ca="1">SUMPRODUCT(OFFSET($W$8:OFFSET($W$8,$AJ$4-1,0),$T10,$U10),OFFSET($D$8:OFFSET($D$8,$AJ$4-1,0),$S10,MATCH(AN$6,$D$7:$Q$7,0)-1))</f>
        <v>2.0843837438986528</v>
      </c>
      <c r="AO10" s="3">
        <f ca="1">SUMPRODUCT(OFFSET($W$8:OFFSET($W$8,$AJ$4-1,0),$T10,$U10),OFFSET($C$8:OFFSET($C$8,$AJ$4-1,0),$S10,0),OFFSET($D$8:OFFSET($D$8,$AJ$4-1,0),$S10,MATCH(AN$6,$D$7:$Q$7,0)-1))/SUMPRODUCT(OFFSET($W$8:OFFSET($W$8,$AJ$4-1,0),$T10,$U10),OFFSET($C$8:OFFSET($C$8,$AJ$4-1,0),$S10,0))</f>
        <v>2.0843837438986528</v>
      </c>
      <c r="AP10" s="3">
        <f ca="1">SUMPRODUCT(OFFSET($W$8:OFFSET($W$8,$AJ$4-1,0),$T10,$U10),OFFSET($D$8:OFFSET($D$8,$AJ$4-1,0),$S10,MATCH(AP$6,$D$7:$Q$7,0)-1))</f>
        <v>1.1827416485527611</v>
      </c>
      <c r="AQ10" s="3">
        <f ca="1">SUMPRODUCT(OFFSET($W$8:OFFSET($W$8,$AJ$4-1,0),$T10,$U10),OFFSET($C$8:OFFSET($C$8,$AJ$4-1,0),$S10,0),OFFSET($D$8:OFFSET($D$8,$AJ$4-1,0),$S10,MATCH(AP$6,$D$7:$Q$7,0)-1))/SUMPRODUCT(OFFSET($W$8:OFFSET($W$8,$AJ$4-1,0),$T10,$U10),OFFSET($C$8:OFFSET($C$8,$AJ$4-1,0),$S10,0))</f>
        <v>1.1827416485527611</v>
      </c>
      <c r="AR10" s="3">
        <f ca="1">SUMPRODUCT(OFFSET($W$8:OFFSET($W$8,$AJ$4-1,0),$T10,$U10),OFFSET($D$8:OFFSET($D$8,$AJ$4-1,0),$S10,MATCH(AR$6,$D$7:$Q$7,0)-1))</f>
        <v>0.98489999999999989</v>
      </c>
      <c r="AS10" s="3">
        <f ca="1">SUMPRODUCT(OFFSET($W$8:OFFSET($W$8,$AJ$4-1,0),$T10,$U10),OFFSET($C$8:OFFSET($C$8,$AJ$4-1,0),$S10,0),OFFSET($D$8:OFFSET($D$8,$AJ$4-1,0),$S10,MATCH(AR$6,$D$7:$Q$7,0)-1))/SUMPRODUCT(OFFSET($W$8:OFFSET($W$8,$AJ$4-1,0),$T10,$U10),OFFSET($C$8:OFFSET($C$8,$AJ$4-1,0),$S10,0))</f>
        <v>0.98490000000000022</v>
      </c>
      <c r="AT10" s="3">
        <f ca="1">SUMPRODUCT(OFFSET($W$8:OFFSET($W$8,$AJ$4-1,0),$T10,$U10),OFFSET($D$8:OFFSET($D$8,$AJ$4-1,0),$S10,MATCH(AT$6,$D$7:$Q$7,0)-1))</f>
        <v>1.705089414564207</v>
      </c>
      <c r="AU10" s="3">
        <f ca="1">SUMPRODUCT(OFFSET($W$8:OFFSET($W$8,$AJ$4-1,0),$T10,$U10),OFFSET($C$8:OFFSET($C$8,$AJ$4-1,0),$S10,0),OFFSET($D$8:OFFSET($D$8,$AJ$4-1,0),$S10,MATCH(AT$6,$D$7:$Q$7,0)-1))/SUMPRODUCT(OFFSET($W$8:OFFSET($W$8,$AJ$4-1,0),$T10,$U10),OFFSET($C$8:OFFSET($C$8,$AJ$4-1,0),$S10,0))</f>
        <v>1.7050894145642068</v>
      </c>
      <c r="AV10" s="3">
        <f ca="1">SUMPRODUCT(OFFSET($W$8:OFFSET($W$8,$AJ$4-1,0),$T10,$U10),OFFSET($D$8:OFFSET($D$8,$AJ$4-1,0),$S10,MATCH(AV$6,$D$7:$Q$7,0)-1))</f>
        <v>0.50347214783183591</v>
      </c>
      <c r="AW10" s="3">
        <f ca="1">SUMPRODUCT(OFFSET($W$8:OFFSET($W$8,$AJ$4-1,0),$T10,$U10),OFFSET($C$8:OFFSET($C$8,$AJ$4-1,0),$S10,0),OFFSET($D$8:OFFSET($D$8,$AJ$4-1,0),$S10,MATCH(AV$6,$D$7:$Q$7,0)-1))/SUMPRODUCT(OFFSET($W$8:OFFSET($W$8,$AJ$4-1,0),$T10,$U10),OFFSET($C$8:OFFSET($C$8,$AJ$4-1,0),$S10,0))</f>
        <v>0.50347214783183591</v>
      </c>
      <c r="AX10" s="3">
        <f ca="1">SUMPRODUCT(OFFSET($W$8:OFFSET($W$8,$AJ$4-1,0),$T10,$U10),OFFSET($D$8:OFFSET($D$8,$AJ$4-1,0),$S10,MATCH(AX$6,$D$7:$Q$7,0)-1))</f>
        <v>0.74764497391137585</v>
      </c>
      <c r="AY10" s="3">
        <f ca="1">SUMPRODUCT(OFFSET($W$8:OFFSET($W$8,$AJ$4-1,0),$T10,$U10),OFFSET($C$8:OFFSET($C$8,$AJ$4-1,0),$S10,0),OFFSET($D$8:OFFSET($D$8,$AJ$4-1,0),$S10,MATCH(AX$6,$D$7:$Q$7,0)-1))/SUMPRODUCT(OFFSET($W$8:OFFSET($W$8,$AJ$4-1,0),$T10,$U10),OFFSET($C$8:OFFSET($C$8,$AJ$4-1,0),$S10,0))</f>
        <v>0.74764497391137585</v>
      </c>
      <c r="AZ10" s="3">
        <f ca="1">SUMPRODUCT(OFFSET($W$8:OFFSET($W$8,$AJ$4-1,0),$T10,$U10),OFFSET($D$8:OFFSET($D$8,$AJ$4-1,0),$S10,MATCH(AZ$6,$D$7:$Q$7,0)-1))</f>
        <v>2.4321859355613333</v>
      </c>
      <c r="BA10" s="3">
        <f ca="1">SUMPRODUCT(OFFSET($W$8:OFFSET($W$8,$AJ$4-1,0),$T10,$U10),OFFSET($C$8:OFFSET($C$8,$AJ$4-1,0),$S10,0),OFFSET($D$8:OFFSET($D$8,$AJ$4-1,0),$S10,MATCH(AZ$6,$D$7:$Q$7,0)-1))/SUMPRODUCT(OFFSET($W$8:OFFSET($W$8,$AJ$4-1,0),$T10,$U10),OFFSET($C$8:OFFSET($C$8,$AJ$4-1,0),$S10,0))</f>
        <v>2.4321859355613329</v>
      </c>
      <c r="BB10" s="3">
        <f ca="1">SUMPRODUCT(OFFSET($W$8:OFFSET($W$8,$AJ$4-1,0),$T10,$U10),OFFSET($D$8:OFFSET($D$8,$AJ$4-1,0),$S10,MATCH(BB$6,$D$7:$Q$7,0)-1))</f>
        <v>1.1677345315782575</v>
      </c>
      <c r="BC10" s="3">
        <f ca="1">SUMPRODUCT(OFFSET($W$8:OFFSET($W$8,$AJ$4-1,0),$T10,$U10),OFFSET($C$8:OFFSET($C$8,$AJ$4-1,0),$S10,0),OFFSET($D$8:OFFSET($D$8,$AJ$4-1,0),$S10,MATCH(BB$6,$D$7:$Q$7,0)-1))/SUMPRODUCT(OFFSET($W$8:OFFSET($W$8,$AJ$4-1,0),$T10,$U10),OFFSET($C$8:OFFSET($C$8,$AJ$4-1,0),$S10,0))</f>
        <v>1.1677345315782577</v>
      </c>
      <c r="BD10" s="3">
        <f ca="1">SUMPRODUCT(OFFSET($W$8:OFFSET($W$8,$AJ$4-1,0),$T10,$U10),OFFSET($D$8:OFFSET($D$8,$AJ$4-1,0),$S10,MATCH(BD$6,$D$7:$Q$7,0)-1))</f>
        <v>0.58366936352308396</v>
      </c>
      <c r="BE10" s="3">
        <f ca="1">SUMPRODUCT(OFFSET($W$8:OFFSET($W$8,$AJ$4-1,0),$T10,$U10),OFFSET($C$8:OFFSET($C$8,$AJ$4-1,0),$S10,0),OFFSET($D$8:OFFSET($D$8,$AJ$4-1,0),$S10,MATCH(BD$6,$D$7:$Q$7,0)-1))/SUMPRODUCT(OFFSET($W$8:OFFSET($W$8,$AJ$4-1,0),$T10,$U10),OFFSET($C$8:OFFSET($C$8,$AJ$4-1,0),$S10,0))</f>
        <v>0.58366936352308385</v>
      </c>
      <c r="BF10" s="174">
        <f ca="1">SUMPRODUCT(OFFSET($W$8:OFFSET($W$8,$AJ$4-1,0),$T10,$U10),OFFSET($D$8:OFFSET($D$8,$AJ$4-1,0),$S10,MATCH(BF$6,$D$7:$Q$7,0)-1))</f>
        <v>0.99887341547568298</v>
      </c>
      <c r="BG10" s="174">
        <f ca="1">SUMPRODUCT(OFFSET($W$8:OFFSET($W$8,$AJ$4-1,0),$T10,$U10),OFFSET($C$8:OFFSET($C$8,$AJ$4-1,0),$S10,0),OFFSET($D$8:OFFSET($D$8,$AJ$4-1,0),$S10,MATCH(BF$6,$D$7:$Q$7,0)-1))/SUMPRODUCT(OFFSET($W$8:OFFSET($W$8,$AJ$4-1,0),$T10,$U10),OFFSET($C$8:OFFSET($C$8,$AJ$4-1,0),$S10,0))</f>
        <v>0.99887341547568342</v>
      </c>
      <c r="BH10" s="174">
        <f ca="1">SUMPRODUCT(OFFSET($W$8:OFFSET($W$8,$AJ$4-1,0),$T10,$U10),OFFSET($D$8:OFFSET($D$8,$AJ$4-1,0),$S10,MATCH(BH$6,$D$7:$Q$7,0)-1))</f>
        <v>1.1031307949168683</v>
      </c>
      <c r="BI10" s="174">
        <f ca="1">SUMPRODUCT(OFFSET($W$8:OFFSET($W$8,$AJ$4-1,0),$T10,$U10),OFFSET($C$8:OFFSET($C$8,$AJ$4-1,0),$S10,0),OFFSET($D$8:OFFSET($D$8,$AJ$4-1,0),$S10,MATCH(BH$6,$D$7:$Q$7,0)-1))/SUMPRODUCT(OFFSET($W$8:OFFSET($W$8,$AJ$4-1,0),$T10,$U10),OFFSET($C$8:OFFSET($C$8,$AJ$4-1,0),$S10,0))</f>
        <v>1.1031307949168687</v>
      </c>
      <c r="BJ10" s="174">
        <f ca="1">SUMPRODUCT(OFFSET($W$8:OFFSET($W$8,$AJ$4-1,0),$T10,$U10),OFFSET($D$8:OFFSET($D$8,$AJ$4-1,0),$S10,MATCH(BJ$6,$D$7:$Q$7,0)-1))</f>
        <v>1</v>
      </c>
      <c r="BK10" s="174">
        <f ca="1">SUMPRODUCT(OFFSET($W$8:OFFSET($W$8,$AJ$4-1,0),$T10,$U10),OFFSET($C$8:OFFSET($C$8,$AJ$4-1,0),$S10,0),OFFSET($D$8:OFFSET($D$8,$AJ$4-1,0),$S10,MATCH(BJ$6,$D$7:$Q$7,0)-1))/SUMPRODUCT(OFFSET($W$8:OFFSET($W$8,$AJ$4-1,0),$T10,$U10),OFFSET($C$8:OFFSET($C$8,$AJ$4-1,0),$S10,0))</f>
        <v>1</v>
      </c>
      <c r="BM10" s="8">
        <f t="shared" si="11"/>
        <v>36220</v>
      </c>
      <c r="BN10" s="47">
        <f t="shared" ca="1" si="12"/>
        <v>0.99999999999999967</v>
      </c>
      <c r="BO10" s="47">
        <f t="shared" ca="1" si="5"/>
        <v>0</v>
      </c>
      <c r="BP10" s="47">
        <f t="shared" ca="1" si="13"/>
        <v>0.29999999999999993</v>
      </c>
      <c r="BQ10" s="47">
        <f t="shared" ca="1" si="6"/>
        <v>0.69999999999999973</v>
      </c>
    </row>
    <row r="11" spans="1:69">
      <c r="A11" s="58">
        <f t="shared" si="7"/>
        <v>35886</v>
      </c>
      <c r="B11" s="34">
        <f t="shared" si="2"/>
        <v>36083</v>
      </c>
      <c r="C11" s="59">
        <f>SUMIF(WP!$A$3:$A$388,"&lt;"&amp;EOMONTH($A11,$A$3-1)+1,WP!$B$3:$B$388)/1000-SUM(C$8:C10)</f>
        <v>10</v>
      </c>
      <c r="D11" s="42">
        <f>D$6/VLOOKUP($B11,Rate!$B$4:$H$390,7)</f>
        <v>0.41742479428208606</v>
      </c>
      <c r="E11" s="42">
        <f>E$6/VLOOKUP($B11,SAWW!$B$4:$H$390,7)</f>
        <v>2.1225518367722365</v>
      </c>
      <c r="F11" s="42">
        <f>F$6/VLOOKUP($B11,'Indem BL'!$B$4:$H$390,7)</f>
        <v>1.1921774111305563</v>
      </c>
      <c r="G11" s="42">
        <f>G$6/VLOOKUP($B11,'Med BL'!$B$4:$H$390,7)</f>
        <v>0.9849</v>
      </c>
      <c r="H11" s="42">
        <f>H$6/VLOOKUP($B11,'Combined BL &amp; SAWW'!$B$4:$H$390,7)</f>
        <v>1.7344695579243317</v>
      </c>
      <c r="I11" s="42">
        <f>I$6/VLOOKUP($B11,'Freq Trend'!$B$4:$H$390,7)</f>
        <v>0.50001491955803401</v>
      </c>
      <c r="J11" s="42">
        <f>J$6/VLOOKUP($B11,'Severity Trend_IonI'!$B$4:$H$390,7)</f>
        <v>0.74427216479409997</v>
      </c>
      <c r="K11" s="42">
        <f>K$6/VLOOKUP($B11,'Severity Trend_MonI'!$B$4:$H$390,7)</f>
        <v>2.5010138883992283</v>
      </c>
      <c r="L11" s="42">
        <f>L$6/VLOOKUP($B11,'Severity Trend'!$B$4:$H$390,7)</f>
        <v>1.1816336355554382</v>
      </c>
      <c r="M11" s="42">
        <f>M$6/VLOOKUP($B11,'PP Residual Trend'!$B$4:$H$390,7)</f>
        <v>0.58133813001114132</v>
      </c>
      <c r="N11" s="156">
        <f>N$6/VLOOKUP($B11,CR!$B$4:$H$455,7)</f>
        <v>0.99887341547568309</v>
      </c>
      <c r="O11" s="156">
        <f>O$6/VLOOKUP($B11,ER!$B$4:$H$455,7)</f>
        <v>1.1031307949168685</v>
      </c>
      <c r="P11" s="156">
        <f>P$6/VLOOKUP($B11,DR!$B$4:$H$455,7)</f>
        <v>1</v>
      </c>
      <c r="R11">
        <f t="shared" si="8"/>
        <v>4</v>
      </c>
      <c r="S11" s="120">
        <f t="shared" si="3"/>
        <v>3</v>
      </c>
      <c r="T11" s="45">
        <f t="shared" si="9"/>
        <v>0</v>
      </c>
      <c r="U11" s="45">
        <f t="shared" si="10"/>
        <v>0</v>
      </c>
      <c r="V11" s="20">
        <v>0</v>
      </c>
      <c r="W11" s="21">
        <f>(2*W$5*$AJ$3*$R11*$A$3-MIN(W$5*$AJ$3,$R11*$A$3)^2-2*$R11*$A$3*MAX(W$5*$AJ$3-$R11*$A$3,0)-MIN(MAX($R11*$A$3-$A$4,0),W$5*$AJ$3)^2-2*W$5*$AJ$3*MAX($R11*$A$3-$A$4-W$5*+$AJ$3,0))/$AJ$5-SUM($V$7:V11)-SUM($V$7:W10)+SUM($V$7:V10)</f>
        <v>8.3333333333333343E-2</v>
      </c>
      <c r="X11" s="21">
        <f>(2*X$5*$AJ$3*$R11*$A$3-MIN(X$5*$AJ$3,$R11*$A$3)^2-2*$R11*$A$3*MAX(X$5*$AJ$3-$R11*$A$3,0)-MIN(MAX($R11*$A$3-$A$4,0),X$5*$AJ$3)^2-2*X$5*$AJ$3*MAX($R11*$A$3-$A$4-X$5*+$AJ$3,0))/$AJ$5-SUM($V$7:W11)-SUM($V$7:X10)+SUM($V$7:W10)</f>
        <v>8.3333333333333343E-2</v>
      </c>
      <c r="Y11" s="21">
        <f>(2*Y$5*$AJ$3*$R11*$A$3-MIN(Y$5*$AJ$3,$R11*$A$3)^2-2*$R11*$A$3*MAX(Y$5*$AJ$3-$R11*$A$3,0)-MIN(MAX($R11*$A$3-$A$4,0),Y$5*$AJ$3)^2-2*Y$5*$AJ$3*MAX($R11*$A$3-$A$4-Y$5*+$AJ$3,0))/$AJ$5-SUM($V$7:X11)-SUM($V$7:Y10)+SUM($V$7:X10)</f>
        <v>8.3333333333333315E-2</v>
      </c>
      <c r="Z11" s="21">
        <f>(2*Z$5*$AJ$3*$R11*$A$3-MIN(Z$5*$AJ$3,$R11*$A$3)^2-2*$R11*$A$3*MAX(Z$5*$AJ$3-$R11*$A$3,0)-MIN(MAX($R11*$A$3-$A$4,0),Z$5*$AJ$3)^2-2*Z$5*$AJ$3*MAX($R11*$A$3-$A$4-Z$5*+$AJ$3,0))/$AJ$5-SUM($V$7:Y11)-SUM($V$7:Z10)+SUM($V$7:Y10)</f>
        <v>4.166666666666663E-2</v>
      </c>
      <c r="AA11" s="21">
        <f>(2*AA$5*$AJ$3*$R11*$A$3-MIN(AA$5*$AJ$3,$R11*$A$3)^2-2*$R11*$A$3*MAX(AA$5*$AJ$3-$R11*$A$3,0)-MIN(MAX($R11*$A$3-$A$4,0),AA$5*$AJ$3)^2-2*AA$5*$AJ$3*MAX($R11*$A$3-$A$4-AA$5*+$AJ$3,0))/$AJ$5-SUM($V$7:Z11)-SUM($V$7:AA10)+SUM($V$7:Z10)</f>
        <v>0</v>
      </c>
      <c r="AB11" s="21">
        <f>(2*AB$5*$AJ$3*$R11*$A$3-MIN(AB$5*$AJ$3,$R11*$A$3)^2-2*$R11*$A$3*MAX(AB$5*$AJ$3-$R11*$A$3,0)-MIN(MAX($R11*$A$3-$A$4,0),AB$5*$AJ$3)^2-2*AB$5*$AJ$3*MAX($R11*$A$3-$A$4-AB$5*+$AJ$3,0))/$AJ$5-SUM($V$7:AA11)-SUM($V$7:AB10)+SUM($V$7:AA10)</f>
        <v>0</v>
      </c>
      <c r="AC11" s="21">
        <f>(2*AC$5*$AJ$3*$R11*$A$3-MIN(AC$5*$AJ$3,$R11*$A$3)^2-2*$R11*$A$3*MAX(AC$5*$AJ$3-$R11*$A$3,0)-MIN(MAX($R11*$A$3-$A$4,0),AC$5*$AJ$3)^2-2*AC$5*$AJ$3*MAX($R11*$A$3-$A$4-AC$5*+$AJ$3,0))/$AJ$5-SUM($V$7:AB11)-SUM($V$7:AC10)+SUM($V$7:AB10)</f>
        <v>0</v>
      </c>
      <c r="AD11" s="21">
        <f>(2*AD$5*$AJ$3*$R11*$A$3-MIN(AD$5*$AJ$3,$R11*$A$3)^2-2*$R11*$A$3*MAX(AD$5*$AJ$3-$R11*$A$3,0)-MIN(MAX($R11*$A$3-$A$4,0),AD$5*$AJ$3)^2-2*AD$5*$AJ$3*MAX($R11*$A$3-$A$4-AD$5*+$AJ$3,0))/$AJ$5-SUM($V$7:AC11)-SUM($V$7:AD10)+SUM($V$7:AC10)</f>
        <v>0</v>
      </c>
      <c r="AE11" s="21">
        <f>(2*AE$5*$AJ$3*$R11*$A$3-MIN(AE$5*$AJ$3,$R11*$A$3)^2-2*$R11*$A$3*MAX(AE$5*$AJ$3-$R11*$A$3,0)-MIN(MAX($R11*$A$3-$A$4,0),AE$5*$AJ$3)^2-2*AE$5*$AJ$3*MAX($R11*$A$3-$A$4-AE$5*+$AJ$3,0))/$AJ$5-SUM($V$7:AD11)-SUM($V$7:AE10)+SUM($V$7:AD10)</f>
        <v>0</v>
      </c>
      <c r="AF11" s="21">
        <f>(2*AF$5*$AJ$3*$R11*$A$3-MIN(AF$5*$AJ$3,$R11*$A$3)^2-2*$R11*$A$3*MAX(AF$5*$AJ$3-$R11*$A$3,0)-MIN(MAX($R11*$A$3-$A$4,0),AF$5*$AJ$3)^2-2*AF$5*$AJ$3*MAX($R11*$A$3-$A$4-AF$5*+$AJ$3,0))/$AJ$5-SUM($V$7:AE11)-SUM($V$7:AF10)+SUM($V$7:AE10)</f>
        <v>0</v>
      </c>
      <c r="AG11" s="21">
        <f>(2*AG$5*$AJ$3*$R11*$A$3-MIN(AG$5*$AJ$3,$R11*$A$3)^2-2*$R11*$A$3*MAX(AG$5*$AJ$3-$R11*$A$3,0)-MIN(MAX($R11*$A$3-$A$4,0),AG$5*$AJ$3)^2-2*AG$5*$AJ$3*MAX($R11*$A$3-$A$4-AG$5*+$AJ$3,0))/$AJ$5-SUM($V$7:AF11)-SUM($V$7:AG10)+SUM($V$7:AF10)</f>
        <v>0</v>
      </c>
      <c r="AH11" s="21">
        <f>(2*AH$5*$AJ$3*$R11*$A$3-MIN(AH$5*$AJ$3,$R11*$A$3)^2-2*$R11*$A$3*MAX(AH$5*$AJ$3-$R11*$A$3,0)-MIN(MAX($R11*$A$3-$A$4,0),AH$5*$AJ$3)^2-2*AH$5*$AJ$3*MAX($R11*$A$3-$A$4-AH$5*+$AJ$3,0))/$AJ$5-SUM($V$7:AG11)-SUM($V$7:AH10)+SUM($V$7:AG10)</f>
        <v>0</v>
      </c>
      <c r="AJ11" s="8">
        <f t="shared" si="14"/>
        <v>36251</v>
      </c>
      <c r="AK11" s="30">
        <f t="shared" si="4"/>
        <v>36265</v>
      </c>
      <c r="AL11" s="3">
        <f ca="1">SUMPRODUCT(OFFSET($W$8:OFFSET($W$8,$AJ$4-1,0),$T11,$U11),OFFSET($D$8:OFFSET($D$8,$AJ$4-1,0),$S11,MATCH(AL$6,$D$7:$Q$7,0)-1))</f>
        <v>0.41839044343499737</v>
      </c>
      <c r="AM11" s="3">
        <f ca="1">SUMPRODUCT(OFFSET($W$8:OFFSET($W$8,$AJ$4-1,0),$T11,$U11),OFFSET($C$8:OFFSET($C$8,$AJ$4-1,0),$S11,0),OFFSET($D$8:OFFSET($D$8,$AJ$4-1,0),$S11,MATCH(AL$6,$D$7:$Q$7,0)-1))/SUMPRODUCT(OFFSET($W$8:OFFSET($W$8,$AJ$4-1,0),$T11,$U11),OFFSET($C$8:OFFSET($C$8,$AJ$4-1,0),$S11,0))</f>
        <v>0.41839044343499754</v>
      </c>
      <c r="AN11" s="3">
        <f ca="1">SUMPRODUCT(OFFSET($W$8:OFFSET($W$8,$AJ$4-1,0),$T11,$U11),OFFSET($D$8:OFFSET($D$8,$AJ$4-1,0),$S11,MATCH(AN$6,$D$7:$Q$7,0)-1))</f>
        <v>2.0768974949569325</v>
      </c>
      <c r="AO11" s="3">
        <f ca="1">SUMPRODUCT(OFFSET($W$8:OFFSET($W$8,$AJ$4-1,0),$T11,$U11),OFFSET($C$8:OFFSET($C$8,$AJ$4-1,0),$S11,0),OFFSET($D$8:OFFSET($D$8,$AJ$4-1,0),$S11,MATCH(AN$6,$D$7:$Q$7,0)-1))/SUMPRODUCT(OFFSET($W$8:OFFSET($W$8,$AJ$4-1,0),$T11,$U11),OFFSET($C$8:OFFSET($C$8,$AJ$4-1,0),$S11,0))</f>
        <v>2.0768974949569325</v>
      </c>
      <c r="AP11" s="3">
        <f ca="1">SUMPRODUCT(OFFSET($W$8:OFFSET($W$8,$AJ$4-1,0),$T11,$U11),OFFSET($D$8:OFFSET($D$8,$AJ$4-1,0),$S11,MATCH(AP$6,$D$7:$Q$7,0)-1))</f>
        <v>1.1816315588377264</v>
      </c>
      <c r="AQ11" s="3">
        <f ca="1">SUMPRODUCT(OFFSET($W$8:OFFSET($W$8,$AJ$4-1,0),$T11,$U11),OFFSET($C$8:OFFSET($C$8,$AJ$4-1,0),$S11,0),OFFSET($D$8:OFFSET($D$8,$AJ$4-1,0),$S11,MATCH(AP$6,$D$7:$Q$7,0)-1))/SUMPRODUCT(OFFSET($W$8:OFFSET($W$8,$AJ$4-1,0),$T11,$U11),OFFSET($C$8:OFFSET($C$8,$AJ$4-1,0),$S11,0))</f>
        <v>1.1816315588377264</v>
      </c>
      <c r="AR11" s="3">
        <f ca="1">SUMPRODUCT(OFFSET($W$8:OFFSET($W$8,$AJ$4-1,0),$T11,$U11),OFFSET($D$8:OFFSET($D$8,$AJ$4-1,0),$S11,MATCH(AR$6,$D$7:$Q$7,0)-1))</f>
        <v>0.98489999999999989</v>
      </c>
      <c r="AS11" s="3">
        <f ca="1">SUMPRODUCT(OFFSET($W$8:OFFSET($W$8,$AJ$4-1,0),$T11,$U11),OFFSET($C$8:OFFSET($C$8,$AJ$4-1,0),$S11,0),OFFSET($D$8:OFFSET($D$8,$AJ$4-1,0),$S11,MATCH(AR$6,$D$7:$Q$7,0)-1))/SUMPRODUCT(OFFSET($W$8:OFFSET($W$8,$AJ$4-1,0),$T11,$U11),OFFSET($C$8:OFFSET($C$8,$AJ$4-1,0),$S11,0))</f>
        <v>0.98490000000000022</v>
      </c>
      <c r="AT11" s="3">
        <f ca="1">SUMPRODUCT(OFFSET($W$8:OFFSET($W$8,$AJ$4-1,0),$T11,$U11),OFFSET($D$8:OFFSET($D$8,$AJ$4-1,0),$S11,MATCH(AT$6,$D$7:$Q$7,0)-1))</f>
        <v>1.699867196725686</v>
      </c>
      <c r="AU11" s="3">
        <f ca="1">SUMPRODUCT(OFFSET($W$8:OFFSET($W$8,$AJ$4-1,0),$T11,$U11),OFFSET($C$8:OFFSET($C$8,$AJ$4-1,0),$S11,0),OFFSET($D$8:OFFSET($D$8,$AJ$4-1,0),$S11,MATCH(AT$6,$D$7:$Q$7,0)-1))/SUMPRODUCT(OFFSET($W$8:OFFSET($W$8,$AJ$4-1,0),$T11,$U11),OFFSET($C$8:OFFSET($C$8,$AJ$4-1,0),$S11,0))</f>
        <v>1.6998671967256864</v>
      </c>
      <c r="AV11" s="3">
        <f ca="1">SUMPRODUCT(OFFSET($W$8:OFFSET($W$8,$AJ$4-1,0),$T11,$U11),OFFSET($D$8:OFFSET($D$8,$AJ$4-1,0),$S11,MATCH(AV$6,$D$7:$Q$7,0)-1))</f>
        <v>0.50418532287141016</v>
      </c>
      <c r="AW11" s="3">
        <f ca="1">SUMPRODUCT(OFFSET($W$8:OFFSET($W$8,$AJ$4-1,0),$T11,$U11),OFFSET($C$8:OFFSET($C$8,$AJ$4-1,0),$S11,0),OFFSET($D$8:OFFSET($D$8,$AJ$4-1,0),$S11,MATCH(AV$6,$D$7:$Q$7,0)-1))/SUMPRODUCT(OFFSET($W$8:OFFSET($W$8,$AJ$4-1,0),$T11,$U11),OFFSET($C$8:OFFSET($C$8,$AJ$4-1,0),$S11,0))</f>
        <v>0.50418532287141016</v>
      </c>
      <c r="AX11" s="3">
        <f ca="1">SUMPRODUCT(OFFSET($W$8:OFFSET($W$8,$AJ$4-1,0),$T11,$U11),OFFSET($D$8:OFFSET($D$8,$AJ$4-1,0),$S11,MATCH(AX$6,$D$7:$Q$7,0)-1))</f>
        <v>0.74832050085467672</v>
      </c>
      <c r="AY11" s="3">
        <f ca="1">SUMPRODUCT(OFFSET($W$8:OFFSET($W$8,$AJ$4-1,0),$T11,$U11),OFFSET($C$8:OFFSET($C$8,$AJ$4-1,0),$S11,0),OFFSET($D$8:OFFSET($D$8,$AJ$4-1,0),$S11,MATCH(AX$6,$D$7:$Q$7,0)-1))/SUMPRODUCT(OFFSET($W$8:OFFSET($W$8,$AJ$4-1,0),$T11,$U11),OFFSET($C$8:OFFSET($C$8,$AJ$4-1,0),$S11,0))</f>
        <v>0.74832050085467672</v>
      </c>
      <c r="AZ11" s="3">
        <f ca="1">SUMPRODUCT(OFFSET($W$8:OFFSET($W$8,$AJ$4-1,0),$T11,$U11),OFFSET($D$8:OFFSET($D$8,$AJ$4-1,0),$S11,MATCH(AZ$6,$D$7:$Q$7,0)-1))</f>
        <v>2.4185124500755877</v>
      </c>
      <c r="BA11" s="3">
        <f ca="1">SUMPRODUCT(OFFSET($W$8:OFFSET($W$8,$AJ$4-1,0),$T11,$U11),OFFSET($C$8:OFFSET($C$8,$AJ$4-1,0),$S11,0),OFFSET($D$8:OFFSET($D$8,$AJ$4-1,0),$S11,MATCH(AZ$6,$D$7:$Q$7,0)-1))/SUMPRODUCT(OFFSET($W$8:OFFSET($W$8,$AJ$4-1,0),$T11,$U11),OFFSET($C$8:OFFSET($C$8,$AJ$4-1,0),$S11,0))</f>
        <v>2.4185124500755881</v>
      </c>
      <c r="BB11" s="3">
        <f ca="1">SUMPRODUCT(OFFSET($W$8:OFFSET($W$8,$AJ$4-1,0),$T11,$U11),OFFSET($D$8:OFFSET($D$8,$AJ$4-1,0),$S11,MATCH(BB$6,$D$7:$Q$7,0)-1))</f>
        <v>1.1653439466589866</v>
      </c>
      <c r="BC11" s="3">
        <f ca="1">SUMPRODUCT(OFFSET($W$8:OFFSET($W$8,$AJ$4-1,0),$T11,$U11),OFFSET($C$8:OFFSET($C$8,$AJ$4-1,0),$S11,0),OFFSET($D$8:OFFSET($D$8,$AJ$4-1,0),$S11,MATCH(BB$6,$D$7:$Q$7,0)-1))/SUMPRODUCT(OFFSET($W$8:OFFSET($W$8,$AJ$4-1,0),$T11,$U11),OFFSET($C$8:OFFSET($C$8,$AJ$4-1,0),$S11,0))</f>
        <v>1.1653439466589866</v>
      </c>
      <c r="BD11" s="3">
        <f ca="1">SUMPRODUCT(OFFSET($W$8:OFFSET($W$8,$AJ$4-1,0),$T11,$U11),OFFSET($D$8:OFFSET($D$8,$AJ$4-1,0),$S11,MATCH(BD$6,$D$7:$Q$7,0)-1))</f>
        <v>0.58413621517014536</v>
      </c>
      <c r="BE11" s="3">
        <f ca="1">SUMPRODUCT(OFFSET($W$8:OFFSET($W$8,$AJ$4-1,0),$T11,$U11),OFFSET($C$8:OFFSET($C$8,$AJ$4-1,0),$S11,0),OFFSET($D$8:OFFSET($D$8,$AJ$4-1,0),$S11,MATCH(BD$6,$D$7:$Q$7,0)-1))/SUMPRODUCT(OFFSET($W$8:OFFSET($W$8,$AJ$4-1,0),$T11,$U11),OFFSET($C$8:OFFSET($C$8,$AJ$4-1,0),$S11,0))</f>
        <v>0.58413621517014536</v>
      </c>
      <c r="BF11" s="174">
        <f ca="1">SUMPRODUCT(OFFSET($W$8:OFFSET($W$8,$AJ$4-1,0),$T11,$U11),OFFSET($D$8:OFFSET($D$8,$AJ$4-1,0),$S11,MATCH(BF$6,$D$7:$Q$7,0)-1))</f>
        <v>0.99887341547568298</v>
      </c>
      <c r="BG11" s="174">
        <f ca="1">SUMPRODUCT(OFFSET($W$8:OFFSET($W$8,$AJ$4-1,0),$T11,$U11),OFFSET($C$8:OFFSET($C$8,$AJ$4-1,0),$S11,0),OFFSET($D$8:OFFSET($D$8,$AJ$4-1,0),$S11,MATCH(BF$6,$D$7:$Q$7,0)-1))/SUMPRODUCT(OFFSET($W$8:OFFSET($W$8,$AJ$4-1,0),$T11,$U11),OFFSET($C$8:OFFSET($C$8,$AJ$4-1,0),$S11,0))</f>
        <v>0.99887341547568342</v>
      </c>
      <c r="BH11" s="174">
        <f ca="1">SUMPRODUCT(OFFSET($W$8:OFFSET($W$8,$AJ$4-1,0),$T11,$U11),OFFSET($D$8:OFFSET($D$8,$AJ$4-1,0),$S11,MATCH(BH$6,$D$7:$Q$7,0)-1))</f>
        <v>1.1031307949168683</v>
      </c>
      <c r="BI11" s="174">
        <f ca="1">SUMPRODUCT(OFFSET($W$8:OFFSET($W$8,$AJ$4-1,0),$T11,$U11),OFFSET($C$8:OFFSET($C$8,$AJ$4-1,0),$S11,0),OFFSET($D$8:OFFSET($D$8,$AJ$4-1,0),$S11,MATCH(BH$6,$D$7:$Q$7,0)-1))/SUMPRODUCT(OFFSET($W$8:OFFSET($W$8,$AJ$4-1,0),$T11,$U11),OFFSET($C$8:OFFSET($C$8,$AJ$4-1,0),$S11,0))</f>
        <v>1.1031307949168687</v>
      </c>
      <c r="BJ11" s="174">
        <f ca="1">SUMPRODUCT(OFFSET($W$8:OFFSET($W$8,$AJ$4-1,0),$T11,$U11),OFFSET($D$8:OFFSET($D$8,$AJ$4-1,0),$S11,MATCH(BJ$6,$D$7:$Q$7,0)-1))</f>
        <v>1</v>
      </c>
      <c r="BK11" s="174">
        <f ca="1">SUMPRODUCT(OFFSET($W$8:OFFSET($W$8,$AJ$4-1,0),$T11,$U11),OFFSET($C$8:OFFSET($C$8,$AJ$4-1,0),$S11,0),OFFSET($D$8:OFFSET($D$8,$AJ$4-1,0),$S11,MATCH(BJ$6,$D$7:$Q$7,0)-1))/SUMPRODUCT(OFFSET($W$8:OFFSET($W$8,$AJ$4-1,0),$T11,$U11),OFFSET($C$8:OFFSET($C$8,$AJ$4-1,0),$S11,0))</f>
        <v>1</v>
      </c>
      <c r="BM11" s="8">
        <f t="shared" si="11"/>
        <v>36251</v>
      </c>
      <c r="BN11" s="47">
        <f t="shared" ca="1" si="12"/>
        <v>0.99999999999999967</v>
      </c>
      <c r="BO11" s="47">
        <f t="shared" ca="1" si="5"/>
        <v>0</v>
      </c>
      <c r="BP11" s="47">
        <f t="shared" ca="1" si="13"/>
        <v>0.29999999999999993</v>
      </c>
      <c r="BQ11" s="47">
        <f t="shared" ca="1" si="6"/>
        <v>0.69999999999999973</v>
      </c>
    </row>
    <row r="12" spans="1:69">
      <c r="A12" s="58">
        <f t="shared" si="7"/>
        <v>35916</v>
      </c>
      <c r="B12" s="34">
        <f t="shared" si="2"/>
        <v>36114</v>
      </c>
      <c r="C12" s="59">
        <f>SUMIF(WP!$A$3:$A$388,"&lt;"&amp;EOMONTH($A12,$A$3-1)+1,WP!$B$3:$B$388)/1000-SUM(C$8:C11)</f>
        <v>10</v>
      </c>
      <c r="D12" s="42">
        <f>D$6/VLOOKUP($B12,Rate!$B$4:$H$390,7)</f>
        <v>0.41742479428208606</v>
      </c>
      <c r="E12" s="42">
        <f>E$6/VLOOKUP($B12,SAWW!$B$4:$H$390,7)</f>
        <v>2.1145724261078214</v>
      </c>
      <c r="F12" s="42">
        <f>F$6/VLOOKUP($B12,'Indem BL'!$B$4:$H$390,7)</f>
        <v>1.1921774111305563</v>
      </c>
      <c r="G12" s="42">
        <f>G$6/VLOOKUP($B12,'Med BL'!$B$4:$H$390,7)</f>
        <v>0.9849</v>
      </c>
      <c r="H12" s="42">
        <f>H$6/VLOOKUP($B12,'Combined BL &amp; SAWW'!$B$4:$H$390,7)</f>
        <v>1.7308047291238566</v>
      </c>
      <c r="I12" s="42">
        <f>I$6/VLOOKUP($B12,'Freq Trend'!$B$4:$H$390,7)</f>
        <v>0.50070891536781514</v>
      </c>
      <c r="J12" s="42">
        <f>J$6/VLOOKUP($B12,'Severity Trend_IonI'!$B$4:$H$390,7)</f>
        <v>0.74495625568812684</v>
      </c>
      <c r="K12" s="42">
        <f>K$6/VLOOKUP($B12,'Severity Trend_MonI'!$B$4:$H$390,7)</f>
        <v>2.4865200971378427</v>
      </c>
      <c r="L12" s="42">
        <f>L$6/VLOOKUP($B12,'Severity Trend'!$B$4:$H$390,7)</f>
        <v>1.1786559380047905</v>
      </c>
      <c r="M12" s="42">
        <f>M$6/VLOOKUP($B12,'PP Residual Trend'!$B$4:$H$390,7)</f>
        <v>0.58181124799021366</v>
      </c>
      <c r="N12" s="156">
        <f>N$6/VLOOKUP($B12,CR!$B$4:$H$455,7)</f>
        <v>0.99887341547568309</v>
      </c>
      <c r="O12" s="156">
        <f>O$6/VLOOKUP($B12,ER!$B$4:$H$455,7)</f>
        <v>1.1031307949168685</v>
      </c>
      <c r="P12" s="156">
        <f>P$6/VLOOKUP($B12,DR!$B$4:$H$455,7)</f>
        <v>1</v>
      </c>
      <c r="R12">
        <f t="shared" si="8"/>
        <v>5</v>
      </c>
      <c r="S12" s="120">
        <f t="shared" si="3"/>
        <v>4</v>
      </c>
      <c r="T12" s="45">
        <f t="shared" si="9"/>
        <v>0</v>
      </c>
      <c r="U12" s="45">
        <f t="shared" si="10"/>
        <v>0</v>
      </c>
      <c r="V12" s="20">
        <v>0</v>
      </c>
      <c r="W12" s="21">
        <f>(2*W$5*$AJ$3*$R12*$A$3-MIN(W$5*$AJ$3,$R12*$A$3)^2-2*$R12*$A$3*MAX(W$5*$AJ$3-$R12*$A$3,0)-MIN(MAX($R12*$A$3-$A$4,0),W$5*$AJ$3)^2-2*W$5*$AJ$3*MAX($R12*$A$3-$A$4-W$5*+$AJ$3,0))/$AJ$5-SUM($V$7:V12)-SUM($V$7:W11)+SUM($V$7:V11)</f>
        <v>8.3333333333333315E-2</v>
      </c>
      <c r="X12" s="21">
        <f>(2*X$5*$AJ$3*$R12*$A$3-MIN(X$5*$AJ$3,$R12*$A$3)^2-2*$R12*$A$3*MAX(X$5*$AJ$3-$R12*$A$3,0)-MIN(MAX($R12*$A$3-$A$4,0),X$5*$AJ$3)^2-2*X$5*$AJ$3*MAX($R12*$A$3-$A$4-X$5*+$AJ$3,0))/$AJ$5-SUM($V$7:W12)-SUM($V$7:X11)+SUM($V$7:W11)</f>
        <v>8.3333333333333315E-2</v>
      </c>
      <c r="Y12" s="21">
        <f>(2*Y$5*$AJ$3*$R12*$A$3-MIN(Y$5*$AJ$3,$R12*$A$3)^2-2*$R12*$A$3*MAX(Y$5*$AJ$3-$R12*$A$3,0)-MIN(MAX($R12*$A$3-$A$4,0),Y$5*$AJ$3)^2-2*Y$5*$AJ$3*MAX($R12*$A$3-$A$4-Y$5*+$AJ$3,0))/$AJ$5-SUM($V$7:X12)-SUM($V$7:Y11)+SUM($V$7:X11)</f>
        <v>8.3333333333333481E-2</v>
      </c>
      <c r="Z12" s="21">
        <f>(2*Z$5*$AJ$3*$R12*$A$3-MIN(Z$5*$AJ$3,$R12*$A$3)^2-2*$R12*$A$3*MAX(Z$5*$AJ$3-$R12*$A$3,0)-MIN(MAX($R12*$A$3-$A$4,0),Z$5*$AJ$3)^2-2*Z$5*$AJ$3*MAX($R12*$A$3-$A$4-Z$5*+$AJ$3,0))/$AJ$5-SUM($V$7:Y12)-SUM($V$7:Z11)+SUM($V$7:Y11)</f>
        <v>8.333333333333337E-2</v>
      </c>
      <c r="AA12" s="21">
        <f>(2*AA$5*$AJ$3*$R12*$A$3-MIN(AA$5*$AJ$3,$R12*$A$3)^2-2*$R12*$A$3*MAX(AA$5*$AJ$3-$R12*$A$3,0)-MIN(MAX($R12*$A$3-$A$4,0),AA$5*$AJ$3)^2-2*AA$5*$AJ$3*MAX($R12*$A$3-$A$4-AA$5*+$AJ$3,0))/$AJ$5-SUM($V$7:Z12)-SUM($V$7:AA11)+SUM($V$7:Z11)</f>
        <v>4.1666666666666741E-2</v>
      </c>
      <c r="AB12" s="21">
        <f>(2*AB$5*$AJ$3*$R12*$A$3-MIN(AB$5*$AJ$3,$R12*$A$3)^2-2*$R12*$A$3*MAX(AB$5*$AJ$3-$R12*$A$3,0)-MIN(MAX($R12*$A$3-$A$4,0),AB$5*$AJ$3)^2-2*AB$5*$AJ$3*MAX($R12*$A$3-$A$4-AB$5*+$AJ$3,0))/$AJ$5-SUM($V$7:AA12)-SUM($V$7:AB11)+SUM($V$7:AA11)</f>
        <v>0</v>
      </c>
      <c r="AC12" s="21">
        <f>(2*AC$5*$AJ$3*$R12*$A$3-MIN(AC$5*$AJ$3,$R12*$A$3)^2-2*$R12*$A$3*MAX(AC$5*$AJ$3-$R12*$A$3,0)-MIN(MAX($R12*$A$3-$A$4,0),AC$5*$AJ$3)^2-2*AC$5*$AJ$3*MAX($R12*$A$3-$A$4-AC$5*+$AJ$3,0))/$AJ$5-SUM($V$7:AB12)-SUM($V$7:AC11)+SUM($V$7:AB11)</f>
        <v>0</v>
      </c>
      <c r="AD12" s="21">
        <f>(2*AD$5*$AJ$3*$R12*$A$3-MIN(AD$5*$AJ$3,$R12*$A$3)^2-2*$R12*$A$3*MAX(AD$5*$AJ$3-$R12*$A$3,0)-MIN(MAX($R12*$A$3-$A$4,0),AD$5*$AJ$3)^2-2*AD$5*$AJ$3*MAX($R12*$A$3-$A$4-AD$5*+$AJ$3,0))/$AJ$5-SUM($V$7:AC12)-SUM($V$7:AD11)+SUM($V$7:AC11)</f>
        <v>0</v>
      </c>
      <c r="AE12" s="21">
        <f>(2*AE$5*$AJ$3*$R12*$A$3-MIN(AE$5*$AJ$3,$R12*$A$3)^2-2*$R12*$A$3*MAX(AE$5*$AJ$3-$R12*$A$3,0)-MIN(MAX($R12*$A$3-$A$4,0),AE$5*$AJ$3)^2-2*AE$5*$AJ$3*MAX($R12*$A$3-$A$4-AE$5*+$AJ$3,0))/$AJ$5-SUM($V$7:AD12)-SUM($V$7:AE11)+SUM($V$7:AD11)</f>
        <v>0</v>
      </c>
      <c r="AF12" s="21">
        <f>(2*AF$5*$AJ$3*$R12*$A$3-MIN(AF$5*$AJ$3,$R12*$A$3)^2-2*$R12*$A$3*MAX(AF$5*$AJ$3-$R12*$A$3,0)-MIN(MAX($R12*$A$3-$A$4,0),AF$5*$AJ$3)^2-2*AF$5*$AJ$3*MAX($R12*$A$3-$A$4-AF$5*+$AJ$3,0))/$AJ$5-SUM($V$7:AE12)-SUM($V$7:AF11)+SUM($V$7:AE11)</f>
        <v>0</v>
      </c>
      <c r="AG12" s="21">
        <f>(2*AG$5*$AJ$3*$R12*$A$3-MIN(AG$5*$AJ$3,$R12*$A$3)^2-2*$R12*$A$3*MAX(AG$5*$AJ$3-$R12*$A$3,0)-MIN(MAX($R12*$A$3-$A$4,0),AG$5*$AJ$3)^2-2*AG$5*$AJ$3*MAX($R12*$A$3-$A$4-AG$5*+$AJ$3,0))/$AJ$5-SUM($V$7:AF12)-SUM($V$7:AG11)+SUM($V$7:AF11)</f>
        <v>0</v>
      </c>
      <c r="AH12" s="21">
        <f>(2*AH$5*$AJ$3*$R12*$A$3-MIN(AH$5*$AJ$3,$R12*$A$3)^2-2*$R12*$A$3*MAX(AH$5*$AJ$3-$R12*$A$3,0)-MIN(MAX($R12*$A$3-$A$4,0),AH$5*$AJ$3)^2-2*AH$5*$AJ$3*MAX($R12*$A$3-$A$4-AH$5*+$AJ$3,0))/$AJ$5-SUM($V$7:AG12)-SUM($V$7:AH11)+SUM($V$7:AG11)</f>
        <v>0</v>
      </c>
      <c r="AJ12" s="8">
        <f t="shared" si="14"/>
        <v>36281</v>
      </c>
      <c r="AK12" s="30">
        <f t="shared" si="4"/>
        <v>36295</v>
      </c>
      <c r="AL12" s="3">
        <f ca="1">SUMPRODUCT(OFFSET($W$8:OFFSET($W$8,$AJ$4-1,0),$T12,$U12),OFFSET($D$8:OFFSET($D$8,$AJ$4-1,0),$S12,MATCH(AL$6,$D$7:$Q$7,0)-1))</f>
        <v>0.42032174174082015</v>
      </c>
      <c r="AM12" s="3">
        <f ca="1">SUMPRODUCT(OFFSET($W$8:OFFSET($W$8,$AJ$4-1,0),$T12,$U12),OFFSET($C$8:OFFSET($C$8,$AJ$4-1,0),$S12,0),OFFSET($D$8:OFFSET($D$8,$AJ$4-1,0),$S12,MATCH(AL$6,$D$7:$Q$7,0)-1))/SUMPRODUCT(OFFSET($W$8:OFFSET($W$8,$AJ$4-1,0),$T12,$U12),OFFSET($C$8:OFFSET($C$8,$AJ$4-1,0),$S12,0))</f>
        <v>0.42032174174082026</v>
      </c>
      <c r="AN12" s="3">
        <f ca="1">SUMPRODUCT(OFFSET($W$8:OFFSET($W$8,$AJ$4-1,0),$T12,$U12),OFFSET($D$8:OFFSET($D$8,$AJ$4-1,0),$S12,MATCH(AN$6,$D$7:$Q$7,0)-1))</f>
        <v>2.069487692827106</v>
      </c>
      <c r="AO12" s="3">
        <f ca="1">SUMPRODUCT(OFFSET($W$8:OFFSET($W$8,$AJ$4-1,0),$T12,$U12),OFFSET($C$8:OFFSET($C$8,$AJ$4-1,0),$S12,0),OFFSET($D$8:OFFSET($D$8,$AJ$4-1,0),$S12,MATCH(AN$6,$D$7:$Q$7,0)-1))/SUMPRODUCT(OFFSET($W$8:OFFSET($W$8,$AJ$4-1,0),$T12,$U12),OFFSET($C$8:OFFSET($C$8,$AJ$4-1,0),$S12,0))</f>
        <v>2.0694876928271055</v>
      </c>
      <c r="AP12" s="3">
        <f ca="1">SUMPRODUCT(OFFSET($W$8:OFFSET($W$8,$AJ$4-1,0),$T12,$U12),OFFSET($D$8:OFFSET($D$8,$AJ$4-1,0),$S12,MATCH(AP$6,$D$7:$Q$7,0)-1))</f>
        <v>1.1805214691226915</v>
      </c>
      <c r="AQ12" s="3">
        <f ca="1">SUMPRODUCT(OFFSET($W$8:OFFSET($W$8,$AJ$4-1,0),$T12,$U12),OFFSET($C$8:OFFSET($C$8,$AJ$4-1,0),$S12,0),OFFSET($D$8:OFFSET($D$8,$AJ$4-1,0),$S12,MATCH(AP$6,$D$7:$Q$7,0)-1))/SUMPRODUCT(OFFSET($W$8:OFFSET($W$8,$AJ$4-1,0),$T12,$U12),OFFSET($C$8:OFFSET($C$8,$AJ$4-1,0),$S12,0))</f>
        <v>1.1805214691226917</v>
      </c>
      <c r="AR12" s="3">
        <f ca="1">SUMPRODUCT(OFFSET($W$8:OFFSET($W$8,$AJ$4-1,0),$T12,$U12),OFFSET($D$8:OFFSET($D$8,$AJ$4-1,0),$S12,MATCH(AR$6,$D$7:$Q$7,0)-1))</f>
        <v>0.98489999999999989</v>
      </c>
      <c r="AS12" s="3">
        <f ca="1">SUMPRODUCT(OFFSET($W$8:OFFSET($W$8,$AJ$4-1,0),$T12,$U12),OFFSET($C$8:OFFSET($C$8,$AJ$4-1,0),$S12,0),OFFSET($D$8:OFFSET($D$8,$AJ$4-1,0),$S12,MATCH(AR$6,$D$7:$Q$7,0)-1))/SUMPRODUCT(OFFSET($W$8:OFFSET($W$8,$AJ$4-1,0),$T12,$U12),OFFSET($C$8:OFFSET($C$8,$AJ$4-1,0),$S12,0))</f>
        <v>0.98490000000000022</v>
      </c>
      <c r="AT12" s="3">
        <f ca="1">SUMPRODUCT(OFFSET($W$8:OFFSET($W$8,$AJ$4-1,0),$T12,$U12),OFFSET($D$8:OFFSET($D$8,$AJ$4-1,0),$S12,MATCH(AT$6,$D$7:$Q$7,0)-1))</f>
        <v>1.6945859934250376</v>
      </c>
      <c r="AU12" s="3">
        <f ca="1">SUMPRODUCT(OFFSET($W$8:OFFSET($W$8,$AJ$4-1,0),$T12,$U12),OFFSET($C$8:OFFSET($C$8,$AJ$4-1,0),$S12,0),OFFSET($D$8:OFFSET($D$8,$AJ$4-1,0),$S12,MATCH(AT$6,$D$7:$Q$7,0)-1))/SUMPRODUCT(OFFSET($W$8:OFFSET($W$8,$AJ$4-1,0),$T12,$U12),OFFSET($C$8:OFFSET($C$8,$AJ$4-1,0),$S12,0))</f>
        <v>1.6945859934250378</v>
      </c>
      <c r="AV12" s="3">
        <f ca="1">SUMPRODUCT(OFFSET($W$8:OFFSET($W$8,$AJ$4-1,0),$T12,$U12),OFFSET($D$8:OFFSET($D$8,$AJ$4-1,0),$S12,MATCH(AV$6,$D$7:$Q$7,0)-1))</f>
        <v>0.50490831345663978</v>
      </c>
      <c r="AW12" s="3">
        <f ca="1">SUMPRODUCT(OFFSET($W$8:OFFSET($W$8,$AJ$4-1,0),$T12,$U12),OFFSET($C$8:OFFSET($C$8,$AJ$4-1,0),$S12,0),OFFSET($D$8:OFFSET($D$8,$AJ$4-1,0),$S12,MATCH(AV$6,$D$7:$Q$7,0)-1))/SUMPRODUCT(OFFSET($W$8:OFFSET($W$8,$AJ$4-1,0),$T12,$U12),OFFSET($C$8:OFFSET($C$8,$AJ$4-1,0),$S12,0))</f>
        <v>0.50490831345663989</v>
      </c>
      <c r="AX12" s="3">
        <f ca="1">SUMPRODUCT(OFFSET($W$8:OFFSET($W$8,$AJ$4-1,0),$T12,$U12),OFFSET($D$8:OFFSET($D$8,$AJ$4-1,0),$S12,MATCH(AX$6,$D$7:$Q$7,0)-1))</f>
        <v>0.74899663841642838</v>
      </c>
      <c r="AY12" s="3">
        <f ca="1">SUMPRODUCT(OFFSET($W$8:OFFSET($W$8,$AJ$4-1,0),$T12,$U12),OFFSET($C$8:OFFSET($C$8,$AJ$4-1,0),$S12,0),OFFSET($D$8:OFFSET($D$8,$AJ$4-1,0),$S12,MATCH(AX$6,$D$7:$Q$7,0)-1))/SUMPRODUCT(OFFSET($W$8:OFFSET($W$8,$AJ$4-1,0),$T12,$U12),OFFSET($C$8:OFFSET($C$8,$AJ$4-1,0),$S12,0))</f>
        <v>0.74899663841642838</v>
      </c>
      <c r="AZ12" s="3">
        <f ca="1">SUMPRODUCT(OFFSET($W$8:OFFSET($W$8,$AJ$4-1,0),$T12,$U12),OFFSET($D$8:OFFSET($D$8,$AJ$4-1,0),$S12,MATCH(AZ$6,$D$7:$Q$7,0)-1))</f>
        <v>2.4049171471555102</v>
      </c>
      <c r="BA12" s="3">
        <f ca="1">SUMPRODUCT(OFFSET($W$8:OFFSET($W$8,$AJ$4-1,0),$T12,$U12),OFFSET($C$8:OFFSET($C$8,$AJ$4-1,0),$S12,0),OFFSET($D$8:OFFSET($D$8,$AJ$4-1,0),$S12,MATCH(AZ$6,$D$7:$Q$7,0)-1))/SUMPRODUCT(OFFSET($W$8:OFFSET($W$8,$AJ$4-1,0),$T12,$U12),OFFSET($C$8:OFFSET($C$8,$AJ$4-1,0),$S12,0))</f>
        <v>2.4049171471555097</v>
      </c>
      <c r="BB12" s="3">
        <f ca="1">SUMPRODUCT(OFFSET($W$8:OFFSET($W$8,$AJ$4-1,0),$T12,$U12),OFFSET($D$8:OFFSET($D$8,$AJ$4-1,0),$S12,MATCH(BB$6,$D$7:$Q$7,0)-1))</f>
        <v>1.1631232493191719</v>
      </c>
      <c r="BC12" s="3">
        <f ca="1">SUMPRODUCT(OFFSET($W$8:OFFSET($W$8,$AJ$4-1,0),$T12,$U12),OFFSET($C$8:OFFSET($C$8,$AJ$4-1,0),$S12,0),OFFSET($D$8:OFFSET($D$8,$AJ$4-1,0),$S12,MATCH(BB$6,$D$7:$Q$7,0)-1))/SUMPRODUCT(OFFSET($W$8:OFFSET($W$8,$AJ$4-1,0),$T12,$U12),OFFSET($C$8:OFFSET($C$8,$AJ$4-1,0),$S12,0))</f>
        <v>1.1631232493191721</v>
      </c>
      <c r="BD12" s="3">
        <f ca="1">SUMPRODUCT(OFFSET($W$8:OFFSET($W$8,$AJ$4-1,0),$T12,$U12),OFFSET($D$8:OFFSET($D$8,$AJ$4-1,0),$S12,MATCH(BD$6,$D$7:$Q$7,0)-1))</f>
        <v>0.58460344048600321</v>
      </c>
      <c r="BE12" s="3">
        <f ca="1">SUMPRODUCT(OFFSET($W$8:OFFSET($W$8,$AJ$4-1,0),$T12,$U12),OFFSET($C$8:OFFSET($C$8,$AJ$4-1,0),$S12,0),OFFSET($D$8:OFFSET($D$8,$AJ$4-1,0),$S12,MATCH(BD$6,$D$7:$Q$7,0)-1))/SUMPRODUCT(OFFSET($W$8:OFFSET($W$8,$AJ$4-1,0),$T12,$U12),OFFSET($C$8:OFFSET($C$8,$AJ$4-1,0),$S12,0))</f>
        <v>0.58460344048600343</v>
      </c>
      <c r="BF12" s="174">
        <f ca="1">SUMPRODUCT(OFFSET($W$8:OFFSET($W$8,$AJ$4-1,0),$T12,$U12),OFFSET($D$8:OFFSET($D$8,$AJ$4-1,0),$S12,MATCH(BF$6,$D$7:$Q$7,0)-1))</f>
        <v>0.99887341547568298</v>
      </c>
      <c r="BG12" s="174">
        <f ca="1">SUMPRODUCT(OFFSET($W$8:OFFSET($W$8,$AJ$4-1,0),$T12,$U12),OFFSET($C$8:OFFSET($C$8,$AJ$4-1,0),$S12,0),OFFSET($D$8:OFFSET($D$8,$AJ$4-1,0),$S12,MATCH(BF$6,$D$7:$Q$7,0)-1))/SUMPRODUCT(OFFSET($W$8:OFFSET($W$8,$AJ$4-1,0),$T12,$U12),OFFSET($C$8:OFFSET($C$8,$AJ$4-1,0),$S12,0))</f>
        <v>0.99887341547568342</v>
      </c>
      <c r="BH12" s="174">
        <f ca="1">SUMPRODUCT(OFFSET($W$8:OFFSET($W$8,$AJ$4-1,0),$T12,$U12),OFFSET($D$8:OFFSET($D$8,$AJ$4-1,0),$S12,MATCH(BH$6,$D$7:$Q$7,0)-1))</f>
        <v>1.1031307949168683</v>
      </c>
      <c r="BI12" s="174">
        <f ca="1">SUMPRODUCT(OFFSET($W$8:OFFSET($W$8,$AJ$4-1,0),$T12,$U12),OFFSET($C$8:OFFSET($C$8,$AJ$4-1,0),$S12,0),OFFSET($D$8:OFFSET($D$8,$AJ$4-1,0),$S12,MATCH(BH$6,$D$7:$Q$7,0)-1))/SUMPRODUCT(OFFSET($W$8:OFFSET($W$8,$AJ$4-1,0),$T12,$U12),OFFSET($C$8:OFFSET($C$8,$AJ$4-1,0),$S12,0))</f>
        <v>1.1031307949168687</v>
      </c>
      <c r="BJ12" s="174">
        <f ca="1">SUMPRODUCT(OFFSET($W$8:OFFSET($W$8,$AJ$4-1,0),$T12,$U12),OFFSET($D$8:OFFSET($D$8,$AJ$4-1,0),$S12,MATCH(BJ$6,$D$7:$Q$7,0)-1))</f>
        <v>1</v>
      </c>
      <c r="BK12" s="174">
        <f ca="1">SUMPRODUCT(OFFSET($W$8:OFFSET($W$8,$AJ$4-1,0),$T12,$U12),OFFSET($C$8:OFFSET($C$8,$AJ$4-1,0),$S12,0),OFFSET($D$8:OFFSET($D$8,$AJ$4-1,0),$S12,MATCH(BJ$6,$D$7:$Q$7,0)-1))/SUMPRODUCT(OFFSET($W$8:OFFSET($W$8,$AJ$4-1,0),$T12,$U12),OFFSET($C$8:OFFSET($C$8,$AJ$4-1,0),$S12,0))</f>
        <v>1</v>
      </c>
      <c r="BM12" s="8">
        <f t="shared" si="11"/>
        <v>36281</v>
      </c>
      <c r="BN12" s="47">
        <f t="shared" ca="1" si="12"/>
        <v>0.99999999999999967</v>
      </c>
      <c r="BO12" s="47">
        <f t="shared" ca="1" si="5"/>
        <v>0</v>
      </c>
      <c r="BP12" s="47">
        <f t="shared" ca="1" si="13"/>
        <v>0.29999999999999993</v>
      </c>
      <c r="BQ12" s="47">
        <f t="shared" ca="1" si="6"/>
        <v>0.69999999999999973</v>
      </c>
    </row>
    <row r="13" spans="1:69">
      <c r="A13" s="58">
        <f t="shared" si="7"/>
        <v>35947</v>
      </c>
      <c r="B13" s="34">
        <f t="shared" si="2"/>
        <v>36144</v>
      </c>
      <c r="C13" s="59">
        <f>SUMIF(WP!$A$3:$A$388,"&lt;"&amp;EOMONTH($A13,$A$3-1)+1,WP!$B$3:$B$388)/1000-SUM(C$8:C12)</f>
        <v>10</v>
      </c>
      <c r="D13" s="42">
        <f>D$6/VLOOKUP($B13,Rate!$B$4:$H$390,7)</f>
        <v>0.41742479428208606</v>
      </c>
      <c r="E13" s="42">
        <f>E$6/VLOOKUP($B13,SAWW!$B$4:$H$390,7)</f>
        <v>2.1069073317257434</v>
      </c>
      <c r="F13" s="42">
        <f>F$6/VLOOKUP($B13,'Indem BL'!$B$4:$H$390,7)</f>
        <v>1.1921774111305563</v>
      </c>
      <c r="G13" s="42">
        <f>G$6/VLOOKUP($B13,'Med BL'!$B$4:$H$390,7)</f>
        <v>0.9849</v>
      </c>
      <c r="H13" s="42">
        <f>H$6/VLOOKUP($B13,'Combined BL &amp; SAWW'!$B$4:$H$390,7)</f>
        <v>1.7271580677758629</v>
      </c>
      <c r="I13" s="42">
        <f>I$6/VLOOKUP($B13,'Freq Trend'!$B$4:$H$390,7)</f>
        <v>0.50138236093263755</v>
      </c>
      <c r="J13" s="42">
        <f>J$6/VLOOKUP($B13,'Severity Trend_IonI'!$B$4:$H$390,7)</f>
        <v>0.74561947755663294</v>
      </c>
      <c r="K13" s="42">
        <f>K$6/VLOOKUP($B13,'Severity Trend_MonI'!$B$4:$H$390,7)</f>
        <v>2.4726529023324</v>
      </c>
      <c r="L13" s="42">
        <f>L$6/VLOOKUP($B13,'Severity Trend'!$B$4:$H$390,7)</f>
        <v>1.1757885495895875</v>
      </c>
      <c r="M13" s="42">
        <f>M$6/VLOOKUP($B13,'PP Residual Trend'!$B$4:$H$390,7)</f>
        <v>0.58226983790282949</v>
      </c>
      <c r="N13" s="156">
        <f>N$6/VLOOKUP($B13,CR!$B$4:$H$455,7)</f>
        <v>0.99887341547568309</v>
      </c>
      <c r="O13" s="156">
        <f>O$6/VLOOKUP($B13,ER!$B$4:$H$455,7)</f>
        <v>1.1031307949168685</v>
      </c>
      <c r="P13" s="156">
        <f>P$6/VLOOKUP($B13,DR!$B$4:$H$455,7)</f>
        <v>1</v>
      </c>
      <c r="R13">
        <f t="shared" si="8"/>
        <v>6</v>
      </c>
      <c r="S13" s="120">
        <f t="shared" si="3"/>
        <v>5</v>
      </c>
      <c r="T13" s="45">
        <f t="shared" si="9"/>
        <v>0</v>
      </c>
      <c r="U13" s="45">
        <f t="shared" si="10"/>
        <v>0</v>
      </c>
      <c r="V13" s="20">
        <v>0</v>
      </c>
      <c r="W13" s="21">
        <f>(2*W$5*$AJ$3*$R13*$A$3-MIN(W$5*$AJ$3,$R13*$A$3)^2-2*$R13*$A$3*MAX(W$5*$AJ$3-$R13*$A$3,0)-MIN(MAX($R13*$A$3-$A$4,0),W$5*$AJ$3)^2-2*W$5*$AJ$3*MAX($R13*$A$3-$A$4-W$5*+$AJ$3,0))/$AJ$5-SUM($V$7:V13)-SUM($V$7:W12)+SUM($V$7:V12)</f>
        <v>8.3333333333333315E-2</v>
      </c>
      <c r="X13" s="21">
        <f>(2*X$5*$AJ$3*$R13*$A$3-MIN(X$5*$AJ$3,$R13*$A$3)^2-2*$R13*$A$3*MAX(X$5*$AJ$3-$R13*$A$3,0)-MIN(MAX($R13*$A$3-$A$4,0),X$5*$AJ$3)^2-2*X$5*$AJ$3*MAX($R13*$A$3-$A$4-X$5*+$AJ$3,0))/$AJ$5-SUM($V$7:W13)-SUM($V$7:X12)+SUM($V$7:W12)</f>
        <v>8.3333333333333537E-2</v>
      </c>
      <c r="Y13" s="21">
        <f>(2*Y$5*$AJ$3*$R13*$A$3-MIN(Y$5*$AJ$3,$R13*$A$3)^2-2*$R13*$A$3*MAX(Y$5*$AJ$3-$R13*$A$3,0)-MIN(MAX($R13*$A$3-$A$4,0),Y$5*$AJ$3)^2-2*Y$5*$AJ$3*MAX($R13*$A$3-$A$4-Y$5*+$AJ$3,0))/$AJ$5-SUM($V$7:X13)-SUM($V$7:Y12)+SUM($V$7:X12)</f>
        <v>8.3333333333333259E-2</v>
      </c>
      <c r="Z13" s="21">
        <f>(2*Z$5*$AJ$3*$R13*$A$3-MIN(Z$5*$AJ$3,$R13*$A$3)^2-2*$R13*$A$3*MAX(Z$5*$AJ$3-$R13*$A$3,0)-MIN(MAX($R13*$A$3-$A$4,0),Z$5*$AJ$3)^2-2*Z$5*$AJ$3*MAX($R13*$A$3-$A$4-Z$5*+$AJ$3,0))/$AJ$5-SUM($V$7:Y13)-SUM($V$7:Z12)+SUM($V$7:Y12)</f>
        <v>8.3333333333333259E-2</v>
      </c>
      <c r="AA13" s="21">
        <f>(2*AA$5*$AJ$3*$R13*$A$3-MIN(AA$5*$AJ$3,$R13*$A$3)^2-2*$R13*$A$3*MAX(AA$5*$AJ$3-$R13*$A$3,0)-MIN(MAX($R13*$A$3-$A$4,0),AA$5*$AJ$3)^2-2*AA$5*$AJ$3*MAX($R13*$A$3-$A$4-AA$5*+$AJ$3,0))/$AJ$5-SUM($V$7:Z13)-SUM($V$7:AA12)+SUM($V$7:Z12)</f>
        <v>8.3333333333333259E-2</v>
      </c>
      <c r="AB13" s="21">
        <f>(2*AB$5*$AJ$3*$R13*$A$3-MIN(AB$5*$AJ$3,$R13*$A$3)^2-2*$R13*$A$3*MAX(AB$5*$AJ$3-$R13*$A$3,0)-MIN(MAX($R13*$A$3-$A$4,0),AB$5*$AJ$3)^2-2*AB$5*$AJ$3*MAX($R13*$A$3-$A$4-AB$5*+$AJ$3,0))/$AJ$5-SUM($V$7:AA13)-SUM($V$7:AB12)+SUM($V$7:AA12)</f>
        <v>4.1666666666666741E-2</v>
      </c>
      <c r="AC13" s="21">
        <f>(2*AC$5*$AJ$3*$R13*$A$3-MIN(AC$5*$AJ$3,$R13*$A$3)^2-2*$R13*$A$3*MAX(AC$5*$AJ$3-$R13*$A$3,0)-MIN(MAX($R13*$A$3-$A$4,0),AC$5*$AJ$3)^2-2*AC$5*$AJ$3*MAX($R13*$A$3-$A$4-AC$5*+$AJ$3,0))/$AJ$5-SUM($V$7:AB13)-SUM($V$7:AC12)+SUM($V$7:AB12)</f>
        <v>0</v>
      </c>
      <c r="AD13" s="21">
        <f>(2*AD$5*$AJ$3*$R13*$A$3-MIN(AD$5*$AJ$3,$R13*$A$3)^2-2*$R13*$A$3*MAX(AD$5*$AJ$3-$R13*$A$3,0)-MIN(MAX($R13*$A$3-$A$4,0),AD$5*$AJ$3)^2-2*AD$5*$AJ$3*MAX($R13*$A$3-$A$4-AD$5*+$AJ$3,0))/$AJ$5-SUM($V$7:AC13)-SUM($V$7:AD12)+SUM($V$7:AC12)</f>
        <v>0</v>
      </c>
      <c r="AE13" s="21">
        <f>(2*AE$5*$AJ$3*$R13*$A$3-MIN(AE$5*$AJ$3,$R13*$A$3)^2-2*$R13*$A$3*MAX(AE$5*$AJ$3-$R13*$A$3,0)-MIN(MAX($R13*$A$3-$A$4,0),AE$5*$AJ$3)^2-2*AE$5*$AJ$3*MAX($R13*$A$3-$A$4-AE$5*+$AJ$3,0))/$AJ$5-SUM($V$7:AD13)-SUM($V$7:AE12)+SUM($V$7:AD12)</f>
        <v>0</v>
      </c>
      <c r="AF13" s="21">
        <f>(2*AF$5*$AJ$3*$R13*$A$3-MIN(AF$5*$AJ$3,$R13*$A$3)^2-2*$R13*$A$3*MAX(AF$5*$AJ$3-$R13*$A$3,0)-MIN(MAX($R13*$A$3-$A$4,0),AF$5*$AJ$3)^2-2*AF$5*$AJ$3*MAX($R13*$A$3-$A$4-AF$5*+$AJ$3,0))/$AJ$5-SUM($V$7:AE13)-SUM($V$7:AF12)+SUM($V$7:AE12)</f>
        <v>0</v>
      </c>
      <c r="AG13" s="21">
        <f>(2*AG$5*$AJ$3*$R13*$A$3-MIN(AG$5*$AJ$3,$R13*$A$3)^2-2*$R13*$A$3*MAX(AG$5*$AJ$3-$R13*$A$3,0)-MIN(MAX($R13*$A$3-$A$4,0),AG$5*$AJ$3)^2-2*AG$5*$AJ$3*MAX($R13*$A$3-$A$4-AG$5*+$AJ$3,0))/$AJ$5-SUM($V$7:AF13)-SUM($V$7:AG12)+SUM($V$7:AF12)</f>
        <v>0</v>
      </c>
      <c r="AH13" s="21">
        <f>(2*AH$5*$AJ$3*$R13*$A$3-MIN(AH$5*$AJ$3,$R13*$A$3)^2-2*$R13*$A$3*MAX(AH$5*$AJ$3-$R13*$A$3,0)-MIN(MAX($R13*$A$3-$A$4,0),AH$5*$AJ$3)^2-2*AH$5*$AJ$3*MAX($R13*$A$3-$A$4-AH$5*+$AJ$3,0))/$AJ$5-SUM($V$7:AG13)-SUM($V$7:AH12)+SUM($V$7:AG12)</f>
        <v>0</v>
      </c>
      <c r="AJ13" s="8">
        <f t="shared" si="14"/>
        <v>36312</v>
      </c>
      <c r="AK13" s="30">
        <f t="shared" si="4"/>
        <v>36326</v>
      </c>
      <c r="AL13" s="3">
        <f ca="1">SUMPRODUCT(OFFSET($W$8:OFFSET($W$8,$AJ$4-1,0),$T13,$U13),OFFSET($D$8:OFFSET($D$8,$AJ$4-1,0),$S13,MATCH(AL$6,$D$7:$Q$7,0)-1))</f>
        <v>0.42225304004664294</v>
      </c>
      <c r="AM13" s="3">
        <f ca="1">SUMPRODUCT(OFFSET($W$8:OFFSET($W$8,$AJ$4-1,0),$T13,$U13),OFFSET($C$8:OFFSET($C$8,$AJ$4-1,0),$S13,0),OFFSET($D$8:OFFSET($D$8,$AJ$4-1,0),$S13,MATCH(AL$6,$D$7:$Q$7,0)-1))/SUMPRODUCT(OFFSET($W$8:OFFSET($W$8,$AJ$4-1,0),$T13,$U13),OFFSET($C$8:OFFSET($C$8,$AJ$4-1,0),$S13,0))</f>
        <v>0.42225304004664305</v>
      </c>
      <c r="AN13" s="3">
        <f ca="1">SUMPRODUCT(OFFSET($W$8:OFFSET($W$8,$AJ$4-1,0),$T13,$U13),OFFSET($D$8:OFFSET($D$8,$AJ$4-1,0),$S13,MATCH(AN$6,$D$7:$Q$7,0)-1))</f>
        <v>2.0621534569353135</v>
      </c>
      <c r="AO13" s="3">
        <f ca="1">SUMPRODUCT(OFFSET($W$8:OFFSET($W$8,$AJ$4-1,0),$T13,$U13),OFFSET($C$8:OFFSET($C$8,$AJ$4-1,0),$S13,0),OFFSET($D$8:OFFSET($D$8,$AJ$4-1,0),$S13,MATCH(AN$6,$D$7:$Q$7,0)-1))/SUMPRODUCT(OFFSET($W$8:OFFSET($W$8,$AJ$4-1,0),$T13,$U13),OFFSET($C$8:OFFSET($C$8,$AJ$4-1,0),$S13,0))</f>
        <v>2.0621534569353139</v>
      </c>
      <c r="AP13" s="3">
        <f ca="1">SUMPRODUCT(OFFSET($W$8:OFFSET($W$8,$AJ$4-1,0),$T13,$U13),OFFSET($D$8:OFFSET($D$8,$AJ$4-1,0),$S13,MATCH(AP$6,$D$7:$Q$7,0)-1))</f>
        <v>1.1794113794076568</v>
      </c>
      <c r="AQ13" s="3">
        <f ca="1">SUMPRODUCT(OFFSET($W$8:OFFSET($W$8,$AJ$4-1,0),$T13,$U13),OFFSET($C$8:OFFSET($C$8,$AJ$4-1,0),$S13,0),OFFSET($D$8:OFFSET($D$8,$AJ$4-1,0),$S13,MATCH(AP$6,$D$7:$Q$7,0)-1))/SUMPRODUCT(OFFSET($W$8:OFFSET($W$8,$AJ$4-1,0),$T13,$U13),OFFSET($C$8:OFFSET($C$8,$AJ$4-1,0),$S13,0))</f>
        <v>1.1794113794076568</v>
      </c>
      <c r="AR13" s="3">
        <f ca="1">SUMPRODUCT(OFFSET($W$8:OFFSET($W$8,$AJ$4-1,0),$T13,$U13),OFFSET($D$8:OFFSET($D$8,$AJ$4-1,0),$S13,MATCH(AR$6,$D$7:$Q$7,0)-1))</f>
        <v>0.98489999999999989</v>
      </c>
      <c r="AS13" s="3">
        <f ca="1">SUMPRODUCT(OFFSET($W$8:OFFSET($W$8,$AJ$4-1,0),$T13,$U13),OFFSET($C$8:OFFSET($C$8,$AJ$4-1,0),$S13,0),OFFSET($D$8:OFFSET($D$8,$AJ$4-1,0),$S13,MATCH(AR$6,$D$7:$Q$7,0)-1))/SUMPRODUCT(OFFSET($W$8:OFFSET($W$8,$AJ$4-1,0),$T13,$U13),OFFSET($C$8:OFFSET($C$8,$AJ$4-1,0),$S13,0))</f>
        <v>0.98490000000000022</v>
      </c>
      <c r="AT13" s="3">
        <f ca="1">SUMPRODUCT(OFFSET($W$8:OFFSET($W$8,$AJ$4-1,0),$T13,$U13),OFFSET($D$8:OFFSET($D$8,$AJ$4-1,0),$S13,MATCH(AT$6,$D$7:$Q$7,0)-1))</f>
        <v>1.6892571419442579</v>
      </c>
      <c r="AU13" s="3">
        <f ca="1">SUMPRODUCT(OFFSET($W$8:OFFSET($W$8,$AJ$4-1,0),$T13,$U13),OFFSET($C$8:OFFSET($C$8,$AJ$4-1,0),$S13,0),OFFSET($D$8:OFFSET($D$8,$AJ$4-1,0),$S13,MATCH(AT$6,$D$7:$Q$7,0)-1))/SUMPRODUCT(OFFSET($W$8:OFFSET($W$8,$AJ$4-1,0),$T13,$U13),OFFSET($C$8:OFFSET($C$8,$AJ$4-1,0),$S13,0))</f>
        <v>1.6892571419442575</v>
      </c>
      <c r="AV13" s="3">
        <f ca="1">SUMPRODUCT(OFFSET($W$8:OFFSET($W$8,$AJ$4-1,0),$T13,$U13),OFFSET($D$8:OFFSET($D$8,$AJ$4-1,0),$S13,MATCH(AV$6,$D$7:$Q$7,0)-1))</f>
        <v>0.50564117341998727</v>
      </c>
      <c r="AW13" s="3">
        <f ca="1">SUMPRODUCT(OFFSET($W$8:OFFSET($W$8,$AJ$4-1,0),$T13,$U13),OFFSET($C$8:OFFSET($C$8,$AJ$4-1,0),$S13,0),OFFSET($D$8:OFFSET($D$8,$AJ$4-1,0),$S13,MATCH(AV$6,$D$7:$Q$7,0)-1))/SUMPRODUCT(OFFSET($W$8:OFFSET($W$8,$AJ$4-1,0),$T13,$U13),OFFSET($C$8:OFFSET($C$8,$AJ$4-1,0),$S13,0))</f>
        <v>0.50564117341998727</v>
      </c>
      <c r="AX13" s="3">
        <f ca="1">SUMPRODUCT(OFFSET($W$8:OFFSET($W$8,$AJ$4-1,0),$T13,$U13),OFFSET($D$8:OFFSET($D$8,$AJ$4-1,0),$S13,MATCH(AX$6,$D$7:$Q$7,0)-1))</f>
        <v>0.74967338768337854</v>
      </c>
      <c r="AY13" s="3">
        <f ca="1">SUMPRODUCT(OFFSET($W$8:OFFSET($W$8,$AJ$4-1,0),$T13,$U13),OFFSET($C$8:OFFSET($C$8,$AJ$4-1,0),$S13,0),OFFSET($D$8:OFFSET($D$8,$AJ$4-1,0),$S13,MATCH(AX$6,$D$7:$Q$7,0)-1))/SUMPRODUCT(OFFSET($W$8:OFFSET($W$8,$AJ$4-1,0),$T13,$U13),OFFSET($C$8:OFFSET($C$8,$AJ$4-1,0),$S13,0))</f>
        <v>0.74967338768337854</v>
      </c>
      <c r="AZ13" s="3">
        <f ca="1">SUMPRODUCT(OFFSET($W$8:OFFSET($W$8,$AJ$4-1,0),$T13,$U13),OFFSET($D$8:OFFSET($D$8,$AJ$4-1,0),$S13,MATCH(AZ$6,$D$7:$Q$7,0)-1))</f>
        <v>2.3913991522192597</v>
      </c>
      <c r="BA13" s="3">
        <f ca="1">SUMPRODUCT(OFFSET($W$8:OFFSET($W$8,$AJ$4-1,0),$T13,$U13),OFFSET($C$8:OFFSET($C$8,$AJ$4-1,0),$S13,0),OFFSET($D$8:OFFSET($D$8,$AJ$4-1,0),$S13,MATCH(AZ$6,$D$7:$Q$7,0)-1))/SUMPRODUCT(OFFSET($W$8:OFFSET($W$8,$AJ$4-1,0),$T13,$U13),OFFSET($C$8:OFFSET($C$8,$AJ$4-1,0),$S13,0))</f>
        <v>2.3913991522192597</v>
      </c>
      <c r="BB13" s="3">
        <f ca="1">SUMPRODUCT(OFFSET($W$8:OFFSET($W$8,$AJ$4-1,0),$T13,$U13),OFFSET($D$8:OFFSET($D$8,$AJ$4-1,0),$S13,MATCH(BB$6,$D$7:$Q$7,0)-1))</f>
        <v>1.1610713617600856</v>
      </c>
      <c r="BC13" s="3">
        <f ca="1">SUMPRODUCT(OFFSET($W$8:OFFSET($W$8,$AJ$4-1,0),$T13,$U13),OFFSET($C$8:OFFSET($C$8,$AJ$4-1,0),$S13,0),OFFSET($D$8:OFFSET($D$8,$AJ$4-1,0),$S13,MATCH(BB$6,$D$7:$Q$7,0)-1))/SUMPRODUCT(OFFSET($W$8:OFFSET($W$8,$AJ$4-1,0),$T13,$U13),OFFSET($C$8:OFFSET($C$8,$AJ$4-1,0),$S13,0))</f>
        <v>1.1610713617600854</v>
      </c>
      <c r="BD13" s="3">
        <f ca="1">SUMPRODUCT(OFFSET($W$8:OFFSET($W$8,$AJ$4-1,0),$T13,$U13),OFFSET($D$8:OFFSET($D$8,$AJ$4-1,0),$S13,MATCH(BD$6,$D$7:$Q$7,0)-1))</f>
        <v>0.58507104005947796</v>
      </c>
      <c r="BE13" s="3">
        <f ca="1">SUMPRODUCT(OFFSET($W$8:OFFSET($W$8,$AJ$4-1,0),$T13,$U13),OFFSET($C$8:OFFSET($C$8,$AJ$4-1,0),$S13,0),OFFSET($D$8:OFFSET($D$8,$AJ$4-1,0),$S13,MATCH(BD$6,$D$7:$Q$7,0)-1))/SUMPRODUCT(OFFSET($W$8:OFFSET($W$8,$AJ$4-1,0),$T13,$U13),OFFSET($C$8:OFFSET($C$8,$AJ$4-1,0),$S13,0))</f>
        <v>0.58507104005947808</v>
      </c>
      <c r="BF13" s="174">
        <f ca="1">SUMPRODUCT(OFFSET($W$8:OFFSET($W$8,$AJ$4-1,0),$T13,$U13),OFFSET($D$8:OFFSET($D$8,$AJ$4-1,0),$S13,MATCH(BF$6,$D$7:$Q$7,0)-1))</f>
        <v>0.99887341547568298</v>
      </c>
      <c r="BG13" s="174">
        <f ca="1">SUMPRODUCT(OFFSET($W$8:OFFSET($W$8,$AJ$4-1,0),$T13,$U13),OFFSET($C$8:OFFSET($C$8,$AJ$4-1,0),$S13,0),OFFSET($D$8:OFFSET($D$8,$AJ$4-1,0),$S13,MATCH(BF$6,$D$7:$Q$7,0)-1))/SUMPRODUCT(OFFSET($W$8:OFFSET($W$8,$AJ$4-1,0),$T13,$U13),OFFSET($C$8:OFFSET($C$8,$AJ$4-1,0),$S13,0))</f>
        <v>0.99887341547568342</v>
      </c>
      <c r="BH13" s="174">
        <f ca="1">SUMPRODUCT(OFFSET($W$8:OFFSET($W$8,$AJ$4-1,0),$T13,$U13),OFFSET($D$8:OFFSET($D$8,$AJ$4-1,0),$S13,MATCH(BH$6,$D$7:$Q$7,0)-1))</f>
        <v>1.1031307949168683</v>
      </c>
      <c r="BI13" s="174">
        <f ca="1">SUMPRODUCT(OFFSET($W$8:OFFSET($W$8,$AJ$4-1,0),$T13,$U13),OFFSET($C$8:OFFSET($C$8,$AJ$4-1,0),$S13,0),OFFSET($D$8:OFFSET($D$8,$AJ$4-1,0),$S13,MATCH(BH$6,$D$7:$Q$7,0)-1))/SUMPRODUCT(OFFSET($W$8:OFFSET($W$8,$AJ$4-1,0),$T13,$U13),OFFSET($C$8:OFFSET($C$8,$AJ$4-1,0),$S13,0))</f>
        <v>1.1031307949168687</v>
      </c>
      <c r="BJ13" s="174">
        <f ca="1">SUMPRODUCT(OFFSET($W$8:OFFSET($W$8,$AJ$4-1,0),$T13,$U13),OFFSET($D$8:OFFSET($D$8,$AJ$4-1,0),$S13,MATCH(BJ$6,$D$7:$Q$7,0)-1))</f>
        <v>1</v>
      </c>
      <c r="BK13" s="174">
        <f ca="1">SUMPRODUCT(OFFSET($W$8:OFFSET($W$8,$AJ$4-1,0),$T13,$U13),OFFSET($C$8:OFFSET($C$8,$AJ$4-1,0),$S13,0),OFFSET($D$8:OFFSET($D$8,$AJ$4-1,0),$S13,MATCH(BJ$6,$D$7:$Q$7,0)-1))/SUMPRODUCT(OFFSET($W$8:OFFSET($W$8,$AJ$4-1,0),$T13,$U13),OFFSET($C$8:OFFSET($C$8,$AJ$4-1,0),$S13,0))</f>
        <v>1</v>
      </c>
      <c r="BM13" s="8">
        <f t="shared" si="11"/>
        <v>36312</v>
      </c>
      <c r="BN13" s="47">
        <f t="shared" ca="1" si="12"/>
        <v>0.99999999999999967</v>
      </c>
      <c r="BO13" s="47">
        <f t="shared" ca="1" si="5"/>
        <v>0</v>
      </c>
      <c r="BP13" s="47">
        <f t="shared" ca="1" si="13"/>
        <v>0.29999999999999993</v>
      </c>
      <c r="BQ13" s="47">
        <f t="shared" ca="1" si="6"/>
        <v>0.69999999999999973</v>
      </c>
    </row>
    <row r="14" spans="1:69">
      <c r="A14" s="58">
        <f t="shared" si="7"/>
        <v>35977</v>
      </c>
      <c r="B14" s="34">
        <f t="shared" si="2"/>
        <v>36175</v>
      </c>
      <c r="C14" s="59">
        <f>SUMIF(WP!$A$3:$A$388,"&lt;"&amp;EOMONTH($A14,$A$3-1)+1,WP!$B$3:$B$388)/1000-SUM(C$8:C13)</f>
        <v>10</v>
      </c>
      <c r="D14" s="42">
        <f>D$6/VLOOKUP($B14,Rate!$B$4:$H$390,7)</f>
        <v>0.41742479428208606</v>
      </c>
      <c r="E14" s="42">
        <f>E$6/VLOOKUP($B14,SAWW!$B$4:$H$390,7)</f>
        <v>2.0990448959872672</v>
      </c>
      <c r="F14" s="42">
        <f>F$6/VLOOKUP($B14,'Indem BL'!$B$4:$H$390,7)</f>
        <v>1.1788563345501395</v>
      </c>
      <c r="G14" s="42">
        <f>G$6/VLOOKUP($B14,'Med BL'!$B$4:$H$390,7)</f>
        <v>0.9849</v>
      </c>
      <c r="H14" s="42">
        <f>H$6/VLOOKUP($B14,'Combined BL &amp; SAWW'!$B$4:$H$390,7)</f>
        <v>1.7099041136446131</v>
      </c>
      <c r="I14" s="42">
        <f>I$6/VLOOKUP($B14,'Freq Trend'!$B$4:$H$390,7)</f>
        <v>0.50208016046266413</v>
      </c>
      <c r="J14" s="42">
        <f>J$6/VLOOKUP($B14,'Severity Trend_IonI'!$B$4:$H$390,7)</f>
        <v>0.74630604857496474</v>
      </c>
      <c r="K14" s="42">
        <f>K$6/VLOOKUP($B14,'Severity Trend_MonI'!$B$4:$H$390,7)</f>
        <v>2.4584850295027061</v>
      </c>
      <c r="L14" s="42">
        <f>L$6/VLOOKUP($B14,'Severity Trend'!$B$4:$H$390,7)</f>
        <v>1.1728402014685826</v>
      </c>
      <c r="M14" s="42">
        <f>M$6/VLOOKUP($B14,'PP Residual Trend'!$B$4:$H$390,7)</f>
        <v>0.58274447424418407</v>
      </c>
      <c r="N14" s="156">
        <f>N$6/VLOOKUP($B14,CR!$B$4:$H$455,7)</f>
        <v>0.99887341547568309</v>
      </c>
      <c r="O14" s="156">
        <f>O$6/VLOOKUP($B14,ER!$B$4:$H$455,7)</f>
        <v>1.1031307949168685</v>
      </c>
      <c r="P14" s="156">
        <f>P$6/VLOOKUP($B14,DR!$B$4:$H$455,7)</f>
        <v>1</v>
      </c>
      <c r="R14">
        <f t="shared" si="8"/>
        <v>7</v>
      </c>
      <c r="S14" s="120">
        <f t="shared" si="3"/>
        <v>6</v>
      </c>
      <c r="T14" s="45">
        <f t="shared" si="9"/>
        <v>0</v>
      </c>
      <c r="U14" s="45">
        <f t="shared" si="10"/>
        <v>0</v>
      </c>
      <c r="V14" s="20">
        <v>0</v>
      </c>
      <c r="W14" s="21">
        <f>(2*W$5*$AJ$3*$R14*$A$3-MIN(W$5*$AJ$3,$R14*$A$3)^2-2*$R14*$A$3*MAX(W$5*$AJ$3-$R14*$A$3,0)-MIN(MAX($R14*$A$3-$A$4,0),W$5*$AJ$3)^2-2*W$5*$AJ$3*MAX($R14*$A$3-$A$4-W$5*+$AJ$3,0))/$AJ$5-SUM($V$7:V14)-SUM($V$7:W13)+SUM($V$7:V13)</f>
        <v>8.3333333333333315E-2</v>
      </c>
      <c r="X14" s="21">
        <f>(2*X$5*$AJ$3*$R14*$A$3-MIN(X$5*$AJ$3,$R14*$A$3)^2-2*$R14*$A$3*MAX(X$5*$AJ$3-$R14*$A$3,0)-MIN(MAX($R14*$A$3-$A$4,0),X$5*$AJ$3)^2-2*X$5*$AJ$3*MAX($R14*$A$3-$A$4-X$5*+$AJ$3,0))/$AJ$5-SUM($V$7:W14)-SUM($V$7:X13)+SUM($V$7:W13)</f>
        <v>8.3333333333333426E-2</v>
      </c>
      <c r="Y14" s="21">
        <f>(2*Y$5*$AJ$3*$R14*$A$3-MIN(Y$5*$AJ$3,$R14*$A$3)^2-2*$R14*$A$3*MAX(Y$5*$AJ$3-$R14*$A$3,0)-MIN(MAX($R14*$A$3-$A$4,0),Y$5*$AJ$3)^2-2*Y$5*$AJ$3*MAX($R14*$A$3-$A$4-Y$5*+$AJ$3,0))/$AJ$5-SUM($V$7:X14)-SUM($V$7:Y13)+SUM($V$7:X13)</f>
        <v>8.3333333333333259E-2</v>
      </c>
      <c r="Z14" s="21">
        <f>(2*Z$5*$AJ$3*$R14*$A$3-MIN(Z$5*$AJ$3,$R14*$A$3)^2-2*$R14*$A$3*MAX(Z$5*$AJ$3-$R14*$A$3,0)-MIN(MAX($R14*$A$3-$A$4,0),Z$5*$AJ$3)^2-2*Z$5*$AJ$3*MAX($R14*$A$3-$A$4-Z$5*+$AJ$3,0))/$AJ$5-SUM($V$7:Y14)-SUM($V$7:Z13)+SUM($V$7:Y13)</f>
        <v>8.3333333333333481E-2</v>
      </c>
      <c r="AA14" s="21">
        <f>(2*AA$5*$AJ$3*$R14*$A$3-MIN(AA$5*$AJ$3,$R14*$A$3)^2-2*$R14*$A$3*MAX(AA$5*$AJ$3-$R14*$A$3,0)-MIN(MAX($R14*$A$3-$A$4,0),AA$5*$AJ$3)^2-2*AA$5*$AJ$3*MAX($R14*$A$3-$A$4-AA$5*+$AJ$3,0))/$AJ$5-SUM($V$7:Z14)-SUM($V$7:AA13)+SUM($V$7:Z13)</f>
        <v>8.3333333333333259E-2</v>
      </c>
      <c r="AB14" s="21">
        <f>(2*AB$5*$AJ$3*$R14*$A$3-MIN(AB$5*$AJ$3,$R14*$A$3)^2-2*$R14*$A$3*MAX(AB$5*$AJ$3-$R14*$A$3,0)-MIN(MAX($R14*$A$3-$A$4,0),AB$5*$AJ$3)^2-2*AB$5*$AJ$3*MAX($R14*$A$3-$A$4-AB$5*+$AJ$3,0))/$AJ$5-SUM($V$7:AA14)-SUM($V$7:AB13)+SUM($V$7:AA13)</f>
        <v>8.3333333333333259E-2</v>
      </c>
      <c r="AC14" s="21">
        <f>(2*AC$5*$AJ$3*$R14*$A$3-MIN(AC$5*$AJ$3,$R14*$A$3)^2-2*$R14*$A$3*MAX(AC$5*$AJ$3-$R14*$A$3,0)-MIN(MAX($R14*$A$3-$A$4,0),AC$5*$AJ$3)^2-2*AC$5*$AJ$3*MAX($R14*$A$3-$A$4-AC$5*+$AJ$3,0))/$AJ$5-SUM($V$7:AB14)-SUM($V$7:AC13)+SUM($V$7:AB13)</f>
        <v>4.1666666666666519E-2</v>
      </c>
      <c r="AD14" s="21">
        <f>(2*AD$5*$AJ$3*$R14*$A$3-MIN(AD$5*$AJ$3,$R14*$A$3)^2-2*$R14*$A$3*MAX(AD$5*$AJ$3-$R14*$A$3,0)-MIN(MAX($R14*$A$3-$A$4,0),AD$5*$AJ$3)^2-2*AD$5*$AJ$3*MAX($R14*$A$3-$A$4-AD$5*+$AJ$3,0))/$AJ$5-SUM($V$7:AC14)-SUM($V$7:AD13)+SUM($V$7:AC13)</f>
        <v>0</v>
      </c>
      <c r="AE14" s="21">
        <f>(2*AE$5*$AJ$3*$R14*$A$3-MIN(AE$5*$AJ$3,$R14*$A$3)^2-2*$R14*$A$3*MAX(AE$5*$AJ$3-$R14*$A$3,0)-MIN(MAX($R14*$A$3-$A$4,0),AE$5*$AJ$3)^2-2*AE$5*$AJ$3*MAX($R14*$A$3-$A$4-AE$5*+$AJ$3,0))/$AJ$5-SUM($V$7:AD14)-SUM($V$7:AE13)+SUM($V$7:AD13)</f>
        <v>0</v>
      </c>
      <c r="AF14" s="21">
        <f>(2*AF$5*$AJ$3*$R14*$A$3-MIN(AF$5*$AJ$3,$R14*$A$3)^2-2*$R14*$A$3*MAX(AF$5*$AJ$3-$R14*$A$3,0)-MIN(MAX($R14*$A$3-$A$4,0),AF$5*$AJ$3)^2-2*AF$5*$AJ$3*MAX($R14*$A$3-$A$4-AF$5*+$AJ$3,0))/$AJ$5-SUM($V$7:AE14)-SUM($V$7:AF13)+SUM($V$7:AE13)</f>
        <v>0</v>
      </c>
      <c r="AG14" s="21">
        <f>(2*AG$5*$AJ$3*$R14*$A$3-MIN(AG$5*$AJ$3,$R14*$A$3)^2-2*$R14*$A$3*MAX(AG$5*$AJ$3-$R14*$A$3,0)-MIN(MAX($R14*$A$3-$A$4,0),AG$5*$AJ$3)^2-2*AG$5*$AJ$3*MAX($R14*$A$3-$A$4-AG$5*+$AJ$3,0))/$AJ$5-SUM($V$7:AF14)-SUM($V$7:AG13)+SUM($V$7:AF13)</f>
        <v>0</v>
      </c>
      <c r="AH14" s="21">
        <f>(2*AH$5*$AJ$3*$R14*$A$3-MIN(AH$5*$AJ$3,$R14*$A$3)^2-2*$R14*$A$3*MAX(AH$5*$AJ$3-$R14*$A$3,0)-MIN(MAX($R14*$A$3-$A$4,0),AH$5*$AJ$3)^2-2*AH$5*$AJ$3*MAX($R14*$A$3-$A$4-AH$5*+$AJ$3,0))/$AJ$5-SUM($V$7:AG14)-SUM($V$7:AH13)+SUM($V$7:AG13)</f>
        <v>0</v>
      </c>
      <c r="AJ14" s="8">
        <f t="shared" si="14"/>
        <v>36342</v>
      </c>
      <c r="AK14" s="30">
        <f t="shared" si="4"/>
        <v>36356</v>
      </c>
      <c r="AL14" s="3">
        <f ca="1">SUMPRODUCT(OFFSET($W$8:OFFSET($W$8,$AJ$4-1,0),$T14,$U14),OFFSET($D$8:OFFSET($D$8,$AJ$4-1,0),$S14,MATCH(AL$6,$D$7:$Q$7,0)-1))</f>
        <v>0.42418433835246572</v>
      </c>
      <c r="AM14" s="3">
        <f ca="1">SUMPRODUCT(OFFSET($W$8:OFFSET($W$8,$AJ$4-1,0),$T14,$U14),OFFSET($C$8:OFFSET($C$8,$AJ$4-1,0),$S14,0),OFFSET($D$8:OFFSET($D$8,$AJ$4-1,0),$S14,MATCH(AL$6,$D$7:$Q$7,0)-1))/SUMPRODUCT(OFFSET($W$8:OFFSET($W$8,$AJ$4-1,0),$T14,$U14),OFFSET($C$8:OFFSET($C$8,$AJ$4-1,0),$S14,0))</f>
        <v>0.42418433835246577</v>
      </c>
      <c r="AN14" s="3">
        <f ca="1">SUMPRODUCT(OFFSET($W$8:OFFSET($W$8,$AJ$4-1,0),$T14,$U14),OFFSET($D$8:OFFSET($D$8,$AJ$4-1,0),$S14,MATCH(AN$6,$D$7:$Q$7,0)-1))</f>
        <v>2.0548938908073549</v>
      </c>
      <c r="AO14" s="3">
        <f ca="1">SUMPRODUCT(OFFSET($W$8:OFFSET($W$8,$AJ$4-1,0),$T14,$U14),OFFSET($C$8:OFFSET($C$8,$AJ$4-1,0),$S14,0),OFFSET($D$8:OFFSET($D$8,$AJ$4-1,0),$S14,MATCH(AN$6,$D$7:$Q$7,0)-1))/SUMPRODUCT(OFFSET($W$8:OFFSET($W$8,$AJ$4-1,0),$T14,$U14),OFFSET($C$8:OFFSET($C$8,$AJ$4-1,0),$S14,0))</f>
        <v>2.0548938908073544</v>
      </c>
      <c r="AP14" s="3">
        <f ca="1">SUMPRODUCT(OFFSET($W$8:OFFSET($W$8,$AJ$4-1,0),$T14,$U14),OFFSET($D$8:OFFSET($D$8,$AJ$4-1,0),$S14,MATCH(AP$6,$D$7:$Q$7,0)-1))</f>
        <v>1.1784085591555256</v>
      </c>
      <c r="AQ14" s="3">
        <f ca="1">SUMPRODUCT(OFFSET($W$8:OFFSET($W$8,$AJ$4-1,0),$T14,$U14),OFFSET($C$8:OFFSET($C$8,$AJ$4-1,0),$S14,0),OFFSET($D$8:OFFSET($D$8,$AJ$4-1,0),$S14,MATCH(AP$6,$D$7:$Q$7,0)-1))/SUMPRODUCT(OFFSET($W$8:OFFSET($W$8,$AJ$4-1,0),$T14,$U14),OFFSET($C$8:OFFSET($C$8,$AJ$4-1,0),$S14,0))</f>
        <v>1.1784085591555258</v>
      </c>
      <c r="AR14" s="3">
        <f ca="1">SUMPRODUCT(OFFSET($W$8:OFFSET($W$8,$AJ$4-1,0),$T14,$U14),OFFSET($D$8:OFFSET($D$8,$AJ$4-1,0),$S14,MATCH(AR$6,$D$7:$Q$7,0)-1))</f>
        <v>0.98489999999999989</v>
      </c>
      <c r="AS14" s="3">
        <f ca="1">SUMPRODUCT(OFFSET($W$8:OFFSET($W$8,$AJ$4-1,0),$T14,$U14),OFFSET($C$8:OFFSET($C$8,$AJ$4-1,0),$S14,0),OFFSET($D$8:OFFSET($D$8,$AJ$4-1,0),$S14,MATCH(AR$6,$D$7:$Q$7,0)-1))/SUMPRODUCT(OFFSET($W$8:OFFSET($W$8,$AJ$4-1,0),$T14,$U14),OFFSET($C$8:OFFSET($C$8,$AJ$4-1,0),$S14,0))</f>
        <v>0.98490000000000022</v>
      </c>
      <c r="AT14" s="3">
        <f ca="1">SUMPRODUCT(OFFSET($W$8:OFFSET($W$8,$AJ$4-1,0),$T14,$U14),OFFSET($D$8:OFFSET($D$8,$AJ$4-1,0),$S14,MATCH(AT$6,$D$7:$Q$7,0)-1))</f>
        <v>1.6839782256449691</v>
      </c>
      <c r="AU14" s="3">
        <f ca="1">SUMPRODUCT(OFFSET($W$8:OFFSET($W$8,$AJ$4-1,0),$T14,$U14),OFFSET($C$8:OFFSET($C$8,$AJ$4-1,0),$S14,0),OFFSET($D$8:OFFSET($D$8,$AJ$4-1,0),$S14,MATCH(AT$6,$D$7:$Q$7,0)-1))/SUMPRODUCT(OFFSET($W$8:OFFSET($W$8,$AJ$4-1,0),$T14,$U14),OFFSET($C$8:OFFSET($C$8,$AJ$4-1,0),$S14,0))</f>
        <v>1.6839782256449687</v>
      </c>
      <c r="AV14" s="3">
        <f ca="1">SUMPRODUCT(OFFSET($W$8:OFFSET($W$8,$AJ$4-1,0),$T14,$U14),OFFSET($D$8:OFFSET($D$8,$AJ$4-1,0),$S14,MATCH(AV$6,$D$7:$Q$7,0)-1))</f>
        <v>0.50638395875117315</v>
      </c>
      <c r="AW14" s="3">
        <f ca="1">SUMPRODUCT(OFFSET($W$8:OFFSET($W$8,$AJ$4-1,0),$T14,$U14),OFFSET($C$8:OFFSET($C$8,$AJ$4-1,0),$S14,0),OFFSET($D$8:OFFSET($D$8,$AJ$4-1,0),$S14,MATCH(AV$6,$D$7:$Q$7,0)-1))/SUMPRODUCT(OFFSET($W$8:OFFSET($W$8,$AJ$4-1,0),$T14,$U14),OFFSET($C$8:OFFSET($C$8,$AJ$4-1,0),$S14,0))</f>
        <v>0.50638395875117326</v>
      </c>
      <c r="AX14" s="3">
        <f ca="1">SUMPRODUCT(OFFSET($W$8:OFFSET($W$8,$AJ$4-1,0),$T14,$U14),OFFSET($D$8:OFFSET($D$8,$AJ$4-1,0),$S14,MATCH(AX$6,$D$7:$Q$7,0)-1))</f>
        <v>0.75035074978154948</v>
      </c>
      <c r="AY14" s="3">
        <f ca="1">SUMPRODUCT(OFFSET($W$8:OFFSET($W$8,$AJ$4-1,0),$T14,$U14),OFFSET($C$8:OFFSET($C$8,$AJ$4-1,0),$S14,0),OFFSET($D$8:OFFSET($D$8,$AJ$4-1,0),$S14,MATCH(AX$6,$D$7:$Q$7,0)-1))/SUMPRODUCT(OFFSET($W$8:OFFSET($W$8,$AJ$4-1,0),$T14,$U14),OFFSET($C$8:OFFSET($C$8,$AJ$4-1,0),$S14,0))</f>
        <v>0.75035074978154959</v>
      </c>
      <c r="AZ14" s="3">
        <f ca="1">SUMPRODUCT(OFFSET($W$8:OFFSET($W$8,$AJ$4-1,0),$T14,$U14),OFFSET($D$8:OFFSET($D$8,$AJ$4-1,0),$S14,MATCH(AZ$6,$D$7:$Q$7,0)-1))</f>
        <v>2.3779575768598957</v>
      </c>
      <c r="BA14" s="3">
        <f ca="1">SUMPRODUCT(OFFSET($W$8:OFFSET($W$8,$AJ$4-1,0),$T14,$U14),OFFSET($C$8:OFFSET($C$8,$AJ$4-1,0),$S14,0),OFFSET($D$8:OFFSET($D$8,$AJ$4-1,0),$S14,MATCH(AZ$6,$D$7:$Q$7,0)-1))/SUMPRODUCT(OFFSET($W$8:OFFSET($W$8,$AJ$4-1,0),$T14,$U14),OFFSET($C$8:OFFSET($C$8,$AJ$4-1,0),$S14,0))</f>
        <v>2.3779575768598957</v>
      </c>
      <c r="BB14" s="3">
        <f ca="1">SUMPRODUCT(OFFSET($W$8:OFFSET($W$8,$AJ$4-1,0),$T14,$U14),OFFSET($D$8:OFFSET($D$8,$AJ$4-1,0),$S14,MATCH(BB$6,$D$7:$Q$7,0)-1))</f>
        <v>1.1591871791105171</v>
      </c>
      <c r="BC14" s="3">
        <f ca="1">SUMPRODUCT(OFFSET($W$8:OFFSET($W$8,$AJ$4-1,0),$T14,$U14),OFFSET($C$8:OFFSET($C$8,$AJ$4-1,0),$S14,0),OFFSET($D$8:OFFSET($D$8,$AJ$4-1,0),$S14,MATCH(BB$6,$D$7:$Q$7,0)-1))/SUMPRODUCT(OFFSET($W$8:OFFSET($W$8,$AJ$4-1,0),$T14,$U14),OFFSET($C$8:OFFSET($C$8,$AJ$4-1,0),$S14,0))</f>
        <v>1.1591871791105173</v>
      </c>
      <c r="BD14" s="3">
        <f ca="1">SUMPRODUCT(OFFSET($W$8:OFFSET($W$8,$AJ$4-1,0),$T14,$U14),OFFSET($D$8:OFFSET($D$8,$AJ$4-1,0),$S14,MATCH(BD$6,$D$7:$Q$7,0)-1))</f>
        <v>0.58553901450047996</v>
      </c>
      <c r="BE14" s="3">
        <f ca="1">SUMPRODUCT(OFFSET($W$8:OFFSET($W$8,$AJ$4-1,0),$T14,$U14),OFFSET($C$8:OFFSET($C$8,$AJ$4-1,0),$S14,0),OFFSET($D$8:OFFSET($D$8,$AJ$4-1,0),$S14,MATCH(BD$6,$D$7:$Q$7,0)-1))/SUMPRODUCT(OFFSET($W$8:OFFSET($W$8,$AJ$4-1,0),$T14,$U14),OFFSET($C$8:OFFSET($C$8,$AJ$4-1,0),$S14,0))</f>
        <v>0.58553901450047996</v>
      </c>
      <c r="BF14" s="174">
        <f ca="1">SUMPRODUCT(OFFSET($W$8:OFFSET($W$8,$AJ$4-1,0),$T14,$U14),OFFSET($D$8:OFFSET($D$8,$AJ$4-1,0),$S14,MATCH(BF$6,$D$7:$Q$7,0)-1))</f>
        <v>0.99887341547568298</v>
      </c>
      <c r="BG14" s="174">
        <f ca="1">SUMPRODUCT(OFFSET($W$8:OFFSET($W$8,$AJ$4-1,0),$T14,$U14),OFFSET($C$8:OFFSET($C$8,$AJ$4-1,0),$S14,0),OFFSET($D$8:OFFSET($D$8,$AJ$4-1,0),$S14,MATCH(BF$6,$D$7:$Q$7,0)-1))/SUMPRODUCT(OFFSET($W$8:OFFSET($W$8,$AJ$4-1,0),$T14,$U14),OFFSET($C$8:OFFSET($C$8,$AJ$4-1,0),$S14,0))</f>
        <v>0.99887341547568342</v>
      </c>
      <c r="BH14" s="174">
        <f ca="1">SUMPRODUCT(OFFSET($W$8:OFFSET($W$8,$AJ$4-1,0),$T14,$U14),OFFSET($D$8:OFFSET($D$8,$AJ$4-1,0),$S14,MATCH(BH$6,$D$7:$Q$7,0)-1))</f>
        <v>1.1031307949168683</v>
      </c>
      <c r="BI14" s="174">
        <f ca="1">SUMPRODUCT(OFFSET($W$8:OFFSET($W$8,$AJ$4-1,0),$T14,$U14),OFFSET($C$8:OFFSET($C$8,$AJ$4-1,0),$S14,0),OFFSET($D$8:OFFSET($D$8,$AJ$4-1,0),$S14,MATCH(BH$6,$D$7:$Q$7,0)-1))/SUMPRODUCT(OFFSET($W$8:OFFSET($W$8,$AJ$4-1,0),$T14,$U14),OFFSET($C$8:OFFSET($C$8,$AJ$4-1,0),$S14,0))</f>
        <v>1.1031307949168687</v>
      </c>
      <c r="BJ14" s="174">
        <f ca="1">SUMPRODUCT(OFFSET($W$8:OFFSET($W$8,$AJ$4-1,0),$T14,$U14),OFFSET($D$8:OFFSET($D$8,$AJ$4-1,0),$S14,MATCH(BJ$6,$D$7:$Q$7,0)-1))</f>
        <v>1</v>
      </c>
      <c r="BK14" s="174">
        <f ca="1">SUMPRODUCT(OFFSET($W$8:OFFSET($W$8,$AJ$4-1,0),$T14,$U14),OFFSET($C$8:OFFSET($C$8,$AJ$4-1,0),$S14,0),OFFSET($D$8:OFFSET($D$8,$AJ$4-1,0),$S14,MATCH(BJ$6,$D$7:$Q$7,0)-1))/SUMPRODUCT(OFFSET($W$8:OFFSET($W$8,$AJ$4-1,0),$T14,$U14),OFFSET($C$8:OFFSET($C$8,$AJ$4-1,0),$S14,0))</f>
        <v>1</v>
      </c>
      <c r="BM14" s="8">
        <f t="shared" si="11"/>
        <v>36342</v>
      </c>
      <c r="BN14" s="47">
        <f t="shared" ca="1" si="12"/>
        <v>0.99999999999999967</v>
      </c>
      <c r="BO14" s="47">
        <f t="shared" ca="1" si="5"/>
        <v>0</v>
      </c>
      <c r="BP14" s="47">
        <f t="shared" ca="1" si="13"/>
        <v>0.29999999999999993</v>
      </c>
      <c r="BQ14" s="47">
        <f t="shared" ca="1" si="6"/>
        <v>0.69999999999999973</v>
      </c>
    </row>
    <row r="15" spans="1:69">
      <c r="A15" s="58">
        <f t="shared" si="7"/>
        <v>36008</v>
      </c>
      <c r="B15" s="34">
        <f t="shared" si="2"/>
        <v>36206</v>
      </c>
      <c r="C15" s="59">
        <f>SUMIF(WP!$A$3:$A$388,"&lt;"&amp;EOMONTH($A15,$A$3-1)+1,WP!$B$3:$B$388)/1000-SUM(C$8:C14)</f>
        <v>10</v>
      </c>
      <c r="D15" s="42">
        <f>D$6/VLOOKUP($B15,Rate!$B$4:$H$390,7)</f>
        <v>0.41742479428208606</v>
      </c>
      <c r="E15" s="42">
        <f>E$6/VLOOKUP($B15,SAWW!$B$4:$H$390,7)</f>
        <v>2.0912409232518949</v>
      </c>
      <c r="F15" s="42">
        <f>F$6/VLOOKUP($B15,'Indem BL'!$B$4:$H$390,7)</f>
        <v>1.1788563345501395</v>
      </c>
      <c r="G15" s="42">
        <f>G$6/VLOOKUP($B15,'Med BL'!$B$4:$H$390,7)</f>
        <v>0.9849</v>
      </c>
      <c r="H15" s="42">
        <f>H$6/VLOOKUP($B15,'Combined BL &amp; SAWW'!$B$4:$H$390,7)</f>
        <v>1.70576518553804</v>
      </c>
      <c r="I15" s="42">
        <f>I$6/VLOOKUP($B15,'Freq Trend'!$B$4:$H$390,7)</f>
        <v>0.5027799050264371</v>
      </c>
      <c r="J15" s="42">
        <f>J$6/VLOOKUP($B15,'Severity Trend_IonI'!$B$4:$H$390,7)</f>
        <v>0.74699388515629972</v>
      </c>
      <c r="K15" s="42">
        <f>K$6/VLOOKUP($B15,'Severity Trend_MonI'!$B$4:$H$390,7)</f>
        <v>2.4444785905990321</v>
      </c>
      <c r="L15" s="42">
        <f>L$6/VLOOKUP($B15,'Severity Trend'!$B$4:$H$390,7)</f>
        <v>1.169906602621414</v>
      </c>
      <c r="M15" s="42">
        <f>M$6/VLOOKUP($B15,'PP Residual Trend'!$B$4:$H$390,7)</f>
        <v>0.58321988501494582</v>
      </c>
      <c r="N15" s="156">
        <f>N$6/VLOOKUP($B15,CR!$B$4:$H$455,7)</f>
        <v>0.99887341547568309</v>
      </c>
      <c r="O15" s="156">
        <f>O$6/VLOOKUP($B15,ER!$B$4:$H$455,7)</f>
        <v>1.1031307949168685</v>
      </c>
      <c r="P15" s="156">
        <f>P$6/VLOOKUP($B15,DR!$B$4:$H$455,7)</f>
        <v>1</v>
      </c>
      <c r="R15">
        <f t="shared" si="8"/>
        <v>8</v>
      </c>
      <c r="S15" s="120">
        <f t="shared" si="3"/>
        <v>7</v>
      </c>
      <c r="T15" s="45">
        <f t="shared" si="9"/>
        <v>0</v>
      </c>
      <c r="U15" s="45">
        <f t="shared" si="10"/>
        <v>0</v>
      </c>
      <c r="V15" s="20">
        <v>0</v>
      </c>
      <c r="W15" s="21">
        <f>(2*W$5*$AJ$3*$R15*$A$3-MIN(W$5*$AJ$3,$R15*$A$3)^2-2*$R15*$A$3*MAX(W$5*$AJ$3-$R15*$A$3,0)-MIN(MAX($R15*$A$3-$A$4,0),W$5*$AJ$3)^2-2*W$5*$AJ$3*MAX($R15*$A$3-$A$4-W$5*+$AJ$3,0))/$AJ$5-SUM($V$7:V15)-SUM($V$7:W14)+SUM($V$7:V14)</f>
        <v>8.333333333333337E-2</v>
      </c>
      <c r="X15" s="21">
        <f>(2*X$5*$AJ$3*$R15*$A$3-MIN(X$5*$AJ$3,$R15*$A$3)^2-2*$R15*$A$3*MAX(X$5*$AJ$3-$R15*$A$3,0)-MIN(MAX($R15*$A$3-$A$4,0),X$5*$AJ$3)^2-2*X$5*$AJ$3*MAX($R15*$A$3-$A$4-X$5*+$AJ$3,0))/$AJ$5-SUM($V$7:W15)-SUM($V$7:X14)+SUM($V$7:W14)</f>
        <v>8.333333333333337E-2</v>
      </c>
      <c r="Y15" s="21">
        <f>(2*Y$5*$AJ$3*$R15*$A$3-MIN(Y$5*$AJ$3,$R15*$A$3)^2-2*$R15*$A$3*MAX(Y$5*$AJ$3-$R15*$A$3,0)-MIN(MAX($R15*$A$3-$A$4,0),Y$5*$AJ$3)^2-2*Y$5*$AJ$3*MAX($R15*$A$3-$A$4-Y$5*+$AJ$3,0))/$AJ$5-SUM($V$7:X15)-SUM($V$7:Y14)+SUM($V$7:X14)</f>
        <v>8.3333333333333037E-2</v>
      </c>
      <c r="Z15" s="21">
        <f>(2*Z$5*$AJ$3*$R15*$A$3-MIN(Z$5*$AJ$3,$R15*$A$3)^2-2*$R15*$A$3*MAX(Z$5*$AJ$3-$R15*$A$3,0)-MIN(MAX($R15*$A$3-$A$4,0),Z$5*$AJ$3)^2-2*Z$5*$AJ$3*MAX($R15*$A$3-$A$4-Z$5*+$AJ$3,0))/$AJ$5-SUM($V$7:Y15)-SUM($V$7:Z14)+SUM($V$7:Y14)</f>
        <v>8.3333333333333259E-2</v>
      </c>
      <c r="AA15" s="21">
        <f>(2*AA$5*$AJ$3*$R15*$A$3-MIN(AA$5*$AJ$3,$R15*$A$3)^2-2*$R15*$A$3*MAX(AA$5*$AJ$3-$R15*$A$3,0)-MIN(MAX($R15*$A$3-$A$4,0),AA$5*$AJ$3)^2-2*AA$5*$AJ$3*MAX($R15*$A$3-$A$4-AA$5*+$AJ$3,0))/$AJ$5-SUM($V$7:Z15)-SUM($V$7:AA14)+SUM($V$7:Z14)</f>
        <v>8.3333333333333481E-2</v>
      </c>
      <c r="AB15" s="21">
        <f>(2*AB$5*$AJ$3*$R15*$A$3-MIN(AB$5*$AJ$3,$R15*$A$3)^2-2*$R15*$A$3*MAX(AB$5*$AJ$3-$R15*$A$3,0)-MIN(MAX($R15*$A$3-$A$4,0),AB$5*$AJ$3)^2-2*AB$5*$AJ$3*MAX($R15*$A$3-$A$4-AB$5*+$AJ$3,0))/$AJ$5-SUM($V$7:AA15)-SUM($V$7:AB14)+SUM($V$7:AA14)</f>
        <v>8.3333333333333481E-2</v>
      </c>
      <c r="AC15" s="21">
        <f>(2*AC$5*$AJ$3*$R15*$A$3-MIN(AC$5*$AJ$3,$R15*$A$3)^2-2*$R15*$A$3*MAX(AC$5*$AJ$3-$R15*$A$3,0)-MIN(MAX($R15*$A$3-$A$4,0),AC$5*$AJ$3)^2-2*AC$5*$AJ$3*MAX($R15*$A$3-$A$4-AC$5*+$AJ$3,0))/$AJ$5-SUM($V$7:AB15)-SUM($V$7:AC14)+SUM($V$7:AB14)</f>
        <v>8.3333333333333481E-2</v>
      </c>
      <c r="AD15" s="21">
        <f>(2*AD$5*$AJ$3*$R15*$A$3-MIN(AD$5*$AJ$3,$R15*$A$3)^2-2*$R15*$A$3*MAX(AD$5*$AJ$3-$R15*$A$3,0)-MIN(MAX($R15*$A$3-$A$4,0),AD$5*$AJ$3)^2-2*AD$5*$AJ$3*MAX($R15*$A$3-$A$4-AD$5*+$AJ$3,0))/$AJ$5-SUM($V$7:AC15)-SUM($V$7:AD14)+SUM($V$7:AC14)</f>
        <v>4.1666666666666075E-2</v>
      </c>
      <c r="AE15" s="21">
        <f>(2*AE$5*$AJ$3*$R15*$A$3-MIN(AE$5*$AJ$3,$R15*$A$3)^2-2*$R15*$A$3*MAX(AE$5*$AJ$3-$R15*$A$3,0)-MIN(MAX($R15*$A$3-$A$4,0),AE$5*$AJ$3)^2-2*AE$5*$AJ$3*MAX($R15*$A$3-$A$4-AE$5*+$AJ$3,0))/$AJ$5-SUM($V$7:AD15)-SUM($V$7:AE14)+SUM($V$7:AD14)</f>
        <v>0</v>
      </c>
      <c r="AF15" s="21">
        <f>(2*AF$5*$AJ$3*$R15*$A$3-MIN(AF$5*$AJ$3,$R15*$A$3)^2-2*$R15*$A$3*MAX(AF$5*$AJ$3-$R15*$A$3,0)-MIN(MAX($R15*$A$3-$A$4,0),AF$5*$AJ$3)^2-2*AF$5*$AJ$3*MAX($R15*$A$3-$A$4-AF$5*+$AJ$3,0))/$AJ$5-SUM($V$7:AE15)-SUM($V$7:AF14)+SUM($V$7:AE14)</f>
        <v>0</v>
      </c>
      <c r="AG15" s="21">
        <f>(2*AG$5*$AJ$3*$R15*$A$3-MIN(AG$5*$AJ$3,$R15*$A$3)^2-2*$R15*$A$3*MAX(AG$5*$AJ$3-$R15*$A$3,0)-MIN(MAX($R15*$A$3-$A$4,0),AG$5*$AJ$3)^2-2*AG$5*$AJ$3*MAX($R15*$A$3-$A$4-AG$5*+$AJ$3,0))/$AJ$5-SUM($V$7:AF15)-SUM($V$7:AG14)+SUM($V$7:AF14)</f>
        <v>0</v>
      </c>
      <c r="AH15" s="21">
        <f>(2*AH$5*$AJ$3*$R15*$A$3-MIN(AH$5*$AJ$3,$R15*$A$3)^2-2*$R15*$A$3*MAX(AH$5*$AJ$3-$R15*$A$3,0)-MIN(MAX($R15*$A$3-$A$4,0),AH$5*$AJ$3)^2-2*AH$5*$AJ$3*MAX($R15*$A$3-$A$4-AH$5*+$AJ$3,0))/$AJ$5-SUM($V$7:AG15)-SUM($V$7:AH14)+SUM($V$7:AG14)</f>
        <v>0</v>
      </c>
      <c r="AJ15" s="8">
        <f t="shared" si="14"/>
        <v>36373</v>
      </c>
      <c r="AK15" s="30">
        <f t="shared" si="4"/>
        <v>36387</v>
      </c>
      <c r="AL15" s="3">
        <f ca="1">SUMPRODUCT(OFFSET($W$8:OFFSET($W$8,$AJ$4-1,0),$T15,$U15),OFFSET($D$8:OFFSET($D$8,$AJ$4-1,0),$S15,MATCH(AL$6,$D$7:$Q$7,0)-1))</f>
        <v>0.4261156366582885</v>
      </c>
      <c r="AM15" s="3">
        <f ca="1">SUMPRODUCT(OFFSET($W$8:OFFSET($W$8,$AJ$4-1,0),$T15,$U15),OFFSET($C$8:OFFSET($C$8,$AJ$4-1,0),$S15,0),OFFSET($D$8:OFFSET($D$8,$AJ$4-1,0),$S15,MATCH(AL$6,$D$7:$Q$7,0)-1))/SUMPRODUCT(OFFSET($W$8:OFFSET($W$8,$AJ$4-1,0),$T15,$U15),OFFSET($C$8:OFFSET($C$8,$AJ$4-1,0),$S15,0))</f>
        <v>0.42611563665828855</v>
      </c>
      <c r="AN15" s="3">
        <f ca="1">SUMPRODUCT(OFFSET($W$8:OFFSET($W$8,$AJ$4-1,0),$T15,$U15),OFFSET($D$8:OFFSET($D$8,$AJ$4-1,0),$S15,MATCH(AN$6,$D$7:$Q$7,0)-1))</f>
        <v>2.0477093354521543</v>
      </c>
      <c r="AO15" s="3">
        <f ca="1">SUMPRODUCT(OFFSET($W$8:OFFSET($W$8,$AJ$4-1,0),$T15,$U15),OFFSET($C$8:OFFSET($C$8,$AJ$4-1,0),$S15,0),OFFSET($D$8:OFFSET($D$8,$AJ$4-1,0),$S15,MATCH(AN$6,$D$7:$Q$7,0)-1))/SUMPRODUCT(OFFSET($W$8:OFFSET($W$8,$AJ$4-1,0),$T15,$U15),OFFSET($C$8:OFFSET($C$8,$AJ$4-1,0),$S15,0))</f>
        <v>2.0477093354521543</v>
      </c>
      <c r="AP15" s="3">
        <f ca="1">SUMPRODUCT(OFFSET($W$8:OFFSET($W$8,$AJ$4-1,0),$T15,$U15),OFFSET($D$8:OFFSET($D$8,$AJ$4-1,0),$S15,MATCH(AP$6,$D$7:$Q$7,0)-1))</f>
        <v>1.1775130083662979</v>
      </c>
      <c r="AQ15" s="3">
        <f ca="1">SUMPRODUCT(OFFSET($W$8:OFFSET($W$8,$AJ$4-1,0),$T15,$U15),OFFSET($C$8:OFFSET($C$8,$AJ$4-1,0),$S15,0),OFFSET($D$8:OFFSET($D$8,$AJ$4-1,0),$S15,MATCH(AP$6,$D$7:$Q$7,0)-1))/SUMPRODUCT(OFFSET($W$8:OFFSET($W$8,$AJ$4-1,0),$T15,$U15),OFFSET($C$8:OFFSET($C$8,$AJ$4-1,0),$S15,0))</f>
        <v>1.1775130083662981</v>
      </c>
      <c r="AR15" s="3">
        <f ca="1">SUMPRODUCT(OFFSET($W$8:OFFSET($W$8,$AJ$4-1,0),$T15,$U15),OFFSET($D$8:OFFSET($D$8,$AJ$4-1,0),$S15,MATCH(AR$6,$D$7:$Q$7,0)-1))</f>
        <v>0.98489999999999989</v>
      </c>
      <c r="AS15" s="3">
        <f ca="1">SUMPRODUCT(OFFSET($W$8:OFFSET($W$8,$AJ$4-1,0),$T15,$U15),OFFSET($C$8:OFFSET($C$8,$AJ$4-1,0),$S15,0),OFFSET($D$8:OFFSET($D$8,$AJ$4-1,0),$S15,MATCH(AR$6,$D$7:$Q$7,0)-1))/SUMPRODUCT(OFFSET($W$8:OFFSET($W$8,$AJ$4-1,0),$T15,$U15),OFFSET($C$8:OFFSET($C$8,$AJ$4-1,0),$S15,0))</f>
        <v>0.98490000000000022</v>
      </c>
      <c r="AT15" s="3">
        <f ca="1">SUMPRODUCT(OFFSET($W$8:OFFSET($W$8,$AJ$4-1,0),$T15,$U15),OFFSET($D$8:OFFSET($D$8,$AJ$4-1,0),$S15,MATCH(AT$6,$D$7:$Q$7,0)-1))</f>
        <v>1.6787685825454419</v>
      </c>
      <c r="AU15" s="3">
        <f ca="1">SUMPRODUCT(OFFSET($W$8:OFFSET($W$8,$AJ$4-1,0),$T15,$U15),OFFSET($C$8:OFFSET($C$8,$AJ$4-1,0),$S15,0),OFFSET($D$8:OFFSET($D$8,$AJ$4-1,0),$S15,MATCH(AT$6,$D$7:$Q$7,0)-1))/SUMPRODUCT(OFFSET($W$8:OFFSET($W$8,$AJ$4-1,0),$T15,$U15),OFFSET($C$8:OFFSET($C$8,$AJ$4-1,0),$S15,0))</f>
        <v>1.6787685825454421</v>
      </c>
      <c r="AV15" s="3">
        <f ca="1">SUMPRODUCT(OFFSET($W$8:OFFSET($W$8,$AJ$4-1,0),$T15,$U15),OFFSET($D$8:OFFSET($D$8,$AJ$4-1,0),$S15,MATCH(AV$6,$D$7:$Q$7,0)-1))</f>
        <v>0.50713688852157746</v>
      </c>
      <c r="AW15" s="3">
        <f ca="1">SUMPRODUCT(OFFSET($W$8:OFFSET($W$8,$AJ$4-1,0),$T15,$U15),OFFSET($C$8:OFFSET($C$8,$AJ$4-1,0),$S15,0),OFFSET($D$8:OFFSET($D$8,$AJ$4-1,0),$S15,MATCH(AV$6,$D$7:$Q$7,0)-1))/SUMPRODUCT(OFFSET($W$8:OFFSET($W$8,$AJ$4-1,0),$T15,$U15),OFFSET($C$8:OFFSET($C$8,$AJ$4-1,0),$S15,0))</f>
        <v>0.50713688852157757</v>
      </c>
      <c r="AX15" s="3">
        <f ca="1">SUMPRODUCT(OFFSET($W$8:OFFSET($W$8,$AJ$4-1,0),$T15,$U15),OFFSET($D$8:OFFSET($D$8,$AJ$4-1,0),$S15,MATCH(AX$6,$D$7:$Q$7,0)-1))</f>
        <v>0.75102873588648189</v>
      </c>
      <c r="AY15" s="3">
        <f ca="1">SUMPRODUCT(OFFSET($W$8:OFFSET($W$8,$AJ$4-1,0),$T15,$U15),OFFSET($C$8:OFFSET($C$8,$AJ$4-1,0),$S15,0),OFFSET($D$8:OFFSET($D$8,$AJ$4-1,0),$S15,MATCH(AX$6,$D$7:$Q$7,0)-1))/SUMPRODUCT(OFFSET($W$8:OFFSET($W$8,$AJ$4-1,0),$T15,$U15),OFFSET($C$8:OFFSET($C$8,$AJ$4-1,0),$S15,0))</f>
        <v>0.751028735886482</v>
      </c>
      <c r="AZ15" s="3">
        <f ca="1">SUMPRODUCT(OFFSET($W$8:OFFSET($W$8,$AJ$4-1,0),$T15,$U15),OFFSET($D$8:OFFSET($D$8,$AJ$4-1,0),$S15,MATCH(AZ$6,$D$7:$Q$7,0)-1))</f>
        <v>2.3645928006368768</v>
      </c>
      <c r="BA15" s="3">
        <f ca="1">SUMPRODUCT(OFFSET($W$8:OFFSET($W$8,$AJ$4-1,0),$T15,$U15),OFFSET($C$8:OFFSET($C$8,$AJ$4-1,0),$S15,0),OFFSET($D$8:OFFSET($D$8,$AJ$4-1,0),$S15,MATCH(AZ$6,$D$7:$Q$7,0)-1))/SUMPRODUCT(OFFSET($W$8:OFFSET($W$8,$AJ$4-1,0),$T15,$U15),OFFSET($C$8:OFFSET($C$8,$AJ$4-1,0),$S15,0))</f>
        <v>2.3645928006368768</v>
      </c>
      <c r="BB15" s="3">
        <f ca="1">SUMPRODUCT(OFFSET($W$8:OFFSET($W$8,$AJ$4-1,0),$T15,$U15),OFFSET($D$8:OFFSET($D$8,$AJ$4-1,0),$S15,MATCH(BB$6,$D$7:$Q$7,0)-1))</f>
        <v>1.1574723546447256</v>
      </c>
      <c r="BC15" s="3">
        <f ca="1">SUMPRODUCT(OFFSET($W$8:OFFSET($W$8,$AJ$4-1,0),$T15,$U15),OFFSET($C$8:OFFSET($C$8,$AJ$4-1,0),$S15,0),OFFSET($D$8:OFFSET($D$8,$AJ$4-1,0),$S15,MATCH(BB$6,$D$7:$Q$7,0)-1))/SUMPRODUCT(OFFSET($W$8:OFFSET($W$8,$AJ$4-1,0),$T15,$U15),OFFSET($C$8:OFFSET($C$8,$AJ$4-1,0),$S15,0))</f>
        <v>1.1574723546447259</v>
      </c>
      <c r="BD15" s="3">
        <f ca="1">SUMPRODUCT(OFFSET($W$8:OFFSET($W$8,$AJ$4-1,0),$T15,$U15),OFFSET($D$8:OFFSET($D$8,$AJ$4-1,0),$S15,MATCH(BD$6,$D$7:$Q$7,0)-1))</f>
        <v>0.58600737056577745</v>
      </c>
      <c r="BE15" s="3">
        <f ca="1">SUMPRODUCT(OFFSET($W$8:OFFSET($W$8,$AJ$4-1,0),$T15,$U15),OFFSET($C$8:OFFSET($C$8,$AJ$4-1,0),$S15,0),OFFSET($D$8:OFFSET($D$8,$AJ$4-1,0),$S15,MATCH(BD$6,$D$7:$Q$7,0)-1))/SUMPRODUCT(OFFSET($W$8:OFFSET($W$8,$AJ$4-1,0),$T15,$U15),OFFSET($C$8:OFFSET($C$8,$AJ$4-1,0),$S15,0))</f>
        <v>0.58600737056577745</v>
      </c>
      <c r="BF15" s="174">
        <f ca="1">SUMPRODUCT(OFFSET($W$8:OFFSET($W$8,$AJ$4-1,0),$T15,$U15),OFFSET($D$8:OFFSET($D$8,$AJ$4-1,0),$S15,MATCH(BF$6,$D$7:$Q$7,0)-1))</f>
        <v>0.99887341547568298</v>
      </c>
      <c r="BG15" s="174">
        <f ca="1">SUMPRODUCT(OFFSET($W$8:OFFSET($W$8,$AJ$4-1,0),$T15,$U15),OFFSET($C$8:OFFSET($C$8,$AJ$4-1,0),$S15,0),OFFSET($D$8:OFFSET($D$8,$AJ$4-1,0),$S15,MATCH(BF$6,$D$7:$Q$7,0)-1))/SUMPRODUCT(OFFSET($W$8:OFFSET($W$8,$AJ$4-1,0),$T15,$U15),OFFSET($C$8:OFFSET($C$8,$AJ$4-1,0),$S15,0))</f>
        <v>0.99887341547568342</v>
      </c>
      <c r="BH15" s="174">
        <f ca="1">SUMPRODUCT(OFFSET($W$8:OFFSET($W$8,$AJ$4-1,0),$T15,$U15),OFFSET($D$8:OFFSET($D$8,$AJ$4-1,0),$S15,MATCH(BH$6,$D$7:$Q$7,0)-1))</f>
        <v>1.1031307949168683</v>
      </c>
      <c r="BI15" s="174">
        <f ca="1">SUMPRODUCT(OFFSET($W$8:OFFSET($W$8,$AJ$4-1,0),$T15,$U15),OFFSET($C$8:OFFSET($C$8,$AJ$4-1,0),$S15,0),OFFSET($D$8:OFFSET($D$8,$AJ$4-1,0),$S15,MATCH(BH$6,$D$7:$Q$7,0)-1))/SUMPRODUCT(OFFSET($W$8:OFFSET($W$8,$AJ$4-1,0),$T15,$U15),OFFSET($C$8:OFFSET($C$8,$AJ$4-1,0),$S15,0))</f>
        <v>1.1031307949168687</v>
      </c>
      <c r="BJ15" s="174">
        <f ca="1">SUMPRODUCT(OFFSET($W$8:OFFSET($W$8,$AJ$4-1,0),$T15,$U15),OFFSET($D$8:OFFSET($D$8,$AJ$4-1,0),$S15,MATCH(BJ$6,$D$7:$Q$7,0)-1))</f>
        <v>1</v>
      </c>
      <c r="BK15" s="174">
        <f ca="1">SUMPRODUCT(OFFSET($W$8:OFFSET($W$8,$AJ$4-1,0),$T15,$U15),OFFSET($C$8:OFFSET($C$8,$AJ$4-1,0),$S15,0),OFFSET($D$8:OFFSET($D$8,$AJ$4-1,0),$S15,MATCH(BJ$6,$D$7:$Q$7,0)-1))/SUMPRODUCT(OFFSET($W$8:OFFSET($W$8,$AJ$4-1,0),$T15,$U15),OFFSET($C$8:OFFSET($C$8,$AJ$4-1,0),$S15,0))</f>
        <v>1</v>
      </c>
      <c r="BM15" s="8">
        <f t="shared" si="11"/>
        <v>36373</v>
      </c>
      <c r="BN15" s="47">
        <f t="shared" ca="1" si="12"/>
        <v>0.99999999999999967</v>
      </c>
      <c r="BO15" s="47">
        <f t="shared" ca="1" si="5"/>
        <v>0</v>
      </c>
      <c r="BP15" s="47">
        <f t="shared" ca="1" si="13"/>
        <v>0.29999999999999993</v>
      </c>
      <c r="BQ15" s="47">
        <f t="shared" ca="1" si="6"/>
        <v>0.69999999999999973</v>
      </c>
    </row>
    <row r="16" spans="1:69">
      <c r="A16" s="58">
        <f t="shared" si="7"/>
        <v>36039</v>
      </c>
      <c r="B16" s="34">
        <f t="shared" si="2"/>
        <v>36234</v>
      </c>
      <c r="C16" s="59">
        <f>SUMIF(WP!$A$3:$A$388,"&lt;"&amp;EOMONTH($A16,$A$3-1)+1,WP!$B$3:$B$388)/1000-SUM(C$8:C15)</f>
        <v>10</v>
      </c>
      <c r="D16" s="42">
        <f>D$6/VLOOKUP($B16,Rate!$B$4:$H$390,7)</f>
        <v>0.41742479428208606</v>
      </c>
      <c r="E16" s="42">
        <f>E$6/VLOOKUP($B16,SAWW!$B$4:$H$390,7)</f>
        <v>2.0842418833068859</v>
      </c>
      <c r="F16" s="42">
        <f>F$6/VLOOKUP($B16,'Indem BL'!$B$4:$H$390,7)</f>
        <v>1.1788563345501395</v>
      </c>
      <c r="G16" s="42">
        <f>G$6/VLOOKUP($B16,'Med BL'!$B$4:$H$390,7)</f>
        <v>0.9849</v>
      </c>
      <c r="H16" s="42">
        <f>H$6/VLOOKUP($B16,'Combined BL &amp; SAWW'!$B$4:$H$390,7)</f>
        <v>1.7019422452890984</v>
      </c>
      <c r="I16" s="42">
        <f>I$6/VLOOKUP($B16,'Freq Trend'!$B$4:$H$390,7)</f>
        <v>0.50341361094531145</v>
      </c>
      <c r="J16" s="42">
        <f>J$6/VLOOKUP($B16,'Severity Trend_IonI'!$B$4:$H$390,7)</f>
        <v>0.74761624759865331</v>
      </c>
      <c r="K16" s="42">
        <f>K$6/VLOOKUP($B16,'Severity Trend_MonI'!$B$4:$H$390,7)</f>
        <v>2.4319640861258063</v>
      </c>
      <c r="L16" s="42">
        <f>L$6/VLOOKUP($B16,'Severity Trend'!$B$4:$H$390,7)</f>
        <v>1.1672694859000883</v>
      </c>
      <c r="M16" s="42">
        <f>M$6/VLOOKUP($B16,'PP Residual Trend'!$B$4:$H$390,7)</f>
        <v>0.58364995550807974</v>
      </c>
      <c r="N16" s="156">
        <f>N$6/VLOOKUP($B16,CR!$B$4:$H$455,7)</f>
        <v>0.99887341547568309</v>
      </c>
      <c r="O16" s="156">
        <f>O$6/VLOOKUP($B16,ER!$B$4:$H$455,7)</f>
        <v>1.1031307949168685</v>
      </c>
      <c r="P16" s="156">
        <f>P$6/VLOOKUP($B16,DR!$B$4:$H$455,7)</f>
        <v>1</v>
      </c>
      <c r="R16">
        <f t="shared" si="8"/>
        <v>9</v>
      </c>
      <c r="S16" s="120">
        <f t="shared" si="3"/>
        <v>8</v>
      </c>
      <c r="T16" s="45">
        <f t="shared" si="9"/>
        <v>0</v>
      </c>
      <c r="U16" s="45">
        <f t="shared" si="10"/>
        <v>0</v>
      </c>
      <c r="V16" s="20">
        <v>0</v>
      </c>
      <c r="W16" s="21">
        <f>(2*W$5*$AJ$3*$R16*$A$3-MIN(W$5*$AJ$3,$R16*$A$3)^2-2*$R16*$A$3*MAX(W$5*$AJ$3-$R16*$A$3,0)-MIN(MAX($R16*$A$3-$A$4,0),W$5*$AJ$3)^2-2*W$5*$AJ$3*MAX($R16*$A$3-$A$4-W$5*+$AJ$3,0))/$AJ$5-SUM($V$7:V16)-SUM($V$7:W15)+SUM($V$7:V15)</f>
        <v>8.333333333333337E-2</v>
      </c>
      <c r="X16" s="21">
        <f>(2*X$5*$AJ$3*$R16*$A$3-MIN(X$5*$AJ$3,$R16*$A$3)^2-2*$R16*$A$3*MAX(X$5*$AJ$3-$R16*$A$3,0)-MIN(MAX($R16*$A$3-$A$4,0),X$5*$AJ$3)^2-2*X$5*$AJ$3*MAX($R16*$A$3-$A$4-X$5*+$AJ$3,0))/$AJ$5-SUM($V$7:W16)-SUM($V$7:X15)+SUM($V$7:W15)</f>
        <v>8.3333333333332926E-2</v>
      </c>
      <c r="Y16" s="21">
        <f>(2*Y$5*$AJ$3*$R16*$A$3-MIN(Y$5*$AJ$3,$R16*$A$3)^2-2*$R16*$A$3*MAX(Y$5*$AJ$3-$R16*$A$3,0)-MIN(MAX($R16*$A$3-$A$4,0),Y$5*$AJ$3)^2-2*Y$5*$AJ$3*MAX($R16*$A$3-$A$4-Y$5*+$AJ$3,0))/$AJ$5-SUM($V$7:X16)-SUM($V$7:Y15)+SUM($V$7:X15)</f>
        <v>8.3333333333333481E-2</v>
      </c>
      <c r="Z16" s="21">
        <f>(2*Z$5*$AJ$3*$R16*$A$3-MIN(Z$5*$AJ$3,$R16*$A$3)^2-2*$R16*$A$3*MAX(Z$5*$AJ$3-$R16*$A$3,0)-MIN(MAX($R16*$A$3-$A$4,0),Z$5*$AJ$3)^2-2*Z$5*$AJ$3*MAX($R16*$A$3-$A$4-Z$5*+$AJ$3,0))/$AJ$5-SUM($V$7:Y16)-SUM($V$7:Z15)+SUM($V$7:Y15)</f>
        <v>8.3333333333333703E-2</v>
      </c>
      <c r="AA16" s="21">
        <f>(2*AA$5*$AJ$3*$R16*$A$3-MIN(AA$5*$AJ$3,$R16*$A$3)^2-2*$R16*$A$3*MAX(AA$5*$AJ$3-$R16*$A$3,0)-MIN(MAX($R16*$A$3-$A$4,0),AA$5*$AJ$3)^2-2*AA$5*$AJ$3*MAX($R16*$A$3-$A$4-AA$5*+$AJ$3,0))/$AJ$5-SUM($V$7:Z16)-SUM($V$7:AA15)+SUM($V$7:Z15)</f>
        <v>8.3333333333333703E-2</v>
      </c>
      <c r="AB16" s="21">
        <f>(2*AB$5*$AJ$3*$R16*$A$3-MIN(AB$5*$AJ$3,$R16*$A$3)^2-2*$R16*$A$3*MAX(AB$5*$AJ$3-$R16*$A$3,0)-MIN(MAX($R16*$A$3-$A$4,0),AB$5*$AJ$3)^2-2*AB$5*$AJ$3*MAX($R16*$A$3-$A$4-AB$5*+$AJ$3,0))/$AJ$5-SUM($V$7:AA16)-SUM($V$7:AB15)+SUM($V$7:AA15)</f>
        <v>8.3333333333332593E-2</v>
      </c>
      <c r="AC16" s="21">
        <f>(2*AC$5*$AJ$3*$R16*$A$3-MIN(AC$5*$AJ$3,$R16*$A$3)^2-2*$R16*$A$3*MAX(AC$5*$AJ$3-$R16*$A$3,0)-MIN(MAX($R16*$A$3-$A$4,0),AC$5*$AJ$3)^2-2*AC$5*$AJ$3*MAX($R16*$A$3-$A$4-AC$5*+$AJ$3,0))/$AJ$5-SUM($V$7:AB16)-SUM($V$7:AC15)+SUM($V$7:AB15)</f>
        <v>8.3333333333332593E-2</v>
      </c>
      <c r="AD16" s="21">
        <f>(2*AD$5*$AJ$3*$R16*$A$3-MIN(AD$5*$AJ$3,$R16*$A$3)^2-2*$R16*$A$3*MAX(AD$5*$AJ$3-$R16*$A$3,0)-MIN(MAX($R16*$A$3-$A$4,0),AD$5*$AJ$3)^2-2*AD$5*$AJ$3*MAX($R16*$A$3-$A$4-AD$5*+$AJ$3,0))/$AJ$5-SUM($V$7:AC16)-SUM($V$7:AD15)+SUM($V$7:AC15)</f>
        <v>8.333333333333437E-2</v>
      </c>
      <c r="AE16" s="21">
        <f>(2*AE$5*$AJ$3*$R16*$A$3-MIN(AE$5*$AJ$3,$R16*$A$3)^2-2*$R16*$A$3*MAX(AE$5*$AJ$3-$R16*$A$3,0)-MIN(MAX($R16*$A$3-$A$4,0),AE$5*$AJ$3)^2-2*AE$5*$AJ$3*MAX($R16*$A$3-$A$4-AE$5*+$AJ$3,0))/$AJ$5-SUM($V$7:AD16)-SUM($V$7:AE15)+SUM($V$7:AD15)</f>
        <v>4.1666666666666519E-2</v>
      </c>
      <c r="AF16" s="21">
        <f>(2*AF$5*$AJ$3*$R16*$A$3-MIN(AF$5*$AJ$3,$R16*$A$3)^2-2*$R16*$A$3*MAX(AF$5*$AJ$3-$R16*$A$3,0)-MIN(MAX($R16*$A$3-$A$4,0),AF$5*$AJ$3)^2-2*AF$5*$AJ$3*MAX($R16*$A$3-$A$4-AF$5*+$AJ$3,0))/$AJ$5-SUM($V$7:AE16)-SUM($V$7:AF15)+SUM($V$7:AE15)</f>
        <v>0</v>
      </c>
      <c r="AG16" s="21">
        <f>(2*AG$5*$AJ$3*$R16*$A$3-MIN(AG$5*$AJ$3,$R16*$A$3)^2-2*$R16*$A$3*MAX(AG$5*$AJ$3-$R16*$A$3,0)-MIN(MAX($R16*$A$3-$A$4,0),AG$5*$AJ$3)^2-2*AG$5*$AJ$3*MAX($R16*$A$3-$A$4-AG$5*+$AJ$3,0))/$AJ$5-SUM($V$7:AF16)-SUM($V$7:AG15)+SUM($V$7:AF15)</f>
        <v>0</v>
      </c>
      <c r="AH16" s="21">
        <f>(2*AH$5*$AJ$3*$R16*$A$3-MIN(AH$5*$AJ$3,$R16*$A$3)^2-2*$R16*$A$3*MAX(AH$5*$AJ$3-$R16*$A$3,0)-MIN(MAX($R16*$A$3-$A$4,0),AH$5*$AJ$3)^2-2*AH$5*$AJ$3*MAX($R16*$A$3-$A$4-AH$5*+$AJ$3,0))/$AJ$5-SUM($V$7:AG16)-SUM($V$7:AH15)+SUM($V$7:AG15)</f>
        <v>0</v>
      </c>
      <c r="AJ16" s="8">
        <f t="shared" si="14"/>
        <v>36404</v>
      </c>
      <c r="AK16" s="30">
        <f t="shared" si="4"/>
        <v>36418</v>
      </c>
      <c r="AL16" s="3">
        <f ca="1">SUMPRODUCT(OFFSET($W$8:OFFSET($W$8,$AJ$4-1,0),$T16,$U16),OFFSET($D$8:OFFSET($D$8,$AJ$4-1,0),$S16,MATCH(AL$6,$D$7:$Q$7,0)-1))</f>
        <v>0.42804693496411128</v>
      </c>
      <c r="AM16" s="3">
        <f ca="1">SUMPRODUCT(OFFSET($W$8:OFFSET($W$8,$AJ$4-1,0),$T16,$U16),OFFSET($C$8:OFFSET($C$8,$AJ$4-1,0),$S16,0),OFFSET($D$8:OFFSET($D$8,$AJ$4-1,0),$S16,MATCH(AL$6,$D$7:$Q$7,0)-1))/SUMPRODUCT(OFFSET($W$8:OFFSET($W$8,$AJ$4-1,0),$T16,$U16),OFFSET($C$8:OFFSET($C$8,$AJ$4-1,0),$S16,0))</f>
        <v>0.42804693496411128</v>
      </c>
      <c r="AN16" s="3">
        <f ca="1">SUMPRODUCT(OFFSET($W$8:OFFSET($W$8,$AJ$4-1,0),$T16,$U16),OFFSET($D$8:OFFSET($D$8,$AJ$4-1,0),$S16,MATCH(AN$6,$D$7:$Q$7,0)-1))</f>
        <v>2.0405861634804796</v>
      </c>
      <c r="AO16" s="3">
        <f ca="1">SUMPRODUCT(OFFSET($W$8:OFFSET($W$8,$AJ$4-1,0),$T16,$U16),OFFSET($C$8:OFFSET($C$8,$AJ$4-1,0),$S16,0),OFFSET($D$8:OFFSET($D$8,$AJ$4-1,0),$S16,MATCH(AN$6,$D$7:$Q$7,0)-1))/SUMPRODUCT(OFFSET($W$8:OFFSET($W$8,$AJ$4-1,0),$T16,$U16),OFFSET($C$8:OFFSET($C$8,$AJ$4-1,0),$S16,0))</f>
        <v>2.0405861634804796</v>
      </c>
      <c r="AP16" s="3">
        <f ca="1">SUMPRODUCT(OFFSET($W$8:OFFSET($W$8,$AJ$4-1,0),$T16,$U16),OFFSET($D$8:OFFSET($D$8,$AJ$4-1,0),$S16,MATCH(AP$6,$D$7:$Q$7,0)-1))</f>
        <v>1.1766174575770705</v>
      </c>
      <c r="AQ16" s="3">
        <f ca="1">SUMPRODUCT(OFFSET($W$8:OFFSET($W$8,$AJ$4-1,0),$T16,$U16),OFFSET($C$8:OFFSET($C$8,$AJ$4-1,0),$S16,0),OFFSET($D$8:OFFSET($D$8,$AJ$4-1,0),$S16,MATCH(AP$6,$D$7:$Q$7,0)-1))/SUMPRODUCT(OFFSET($W$8:OFFSET($W$8,$AJ$4-1,0),$T16,$U16),OFFSET($C$8:OFFSET($C$8,$AJ$4-1,0),$S16,0))</f>
        <v>1.1766174575770705</v>
      </c>
      <c r="AR16" s="3">
        <f ca="1">SUMPRODUCT(OFFSET($W$8:OFFSET($W$8,$AJ$4-1,0),$T16,$U16),OFFSET($D$8:OFFSET($D$8,$AJ$4-1,0),$S16,MATCH(AR$6,$D$7:$Q$7,0)-1))</f>
        <v>0.98489999999999989</v>
      </c>
      <c r="AS16" s="3">
        <f ca="1">SUMPRODUCT(OFFSET($W$8:OFFSET($W$8,$AJ$4-1,0),$T16,$U16),OFFSET($C$8:OFFSET($C$8,$AJ$4-1,0),$S16,0),OFFSET($D$8:OFFSET($D$8,$AJ$4-1,0),$S16,MATCH(AR$6,$D$7:$Q$7,0)-1))/SUMPRODUCT(OFFSET($W$8:OFFSET($W$8,$AJ$4-1,0),$T16,$U16),OFFSET($C$8:OFFSET($C$8,$AJ$4-1,0),$S16,0))</f>
        <v>0.98490000000000022</v>
      </c>
      <c r="AT16" s="3">
        <f ca="1">SUMPRODUCT(OFFSET($W$8:OFFSET($W$8,$AJ$4-1,0),$T16,$U16),OFFSET($D$8:OFFSET($D$8,$AJ$4-1,0),$S16,MATCH(AT$6,$D$7:$Q$7,0)-1))</f>
        <v>1.673555850183237</v>
      </c>
      <c r="AU16" s="3">
        <f ca="1">SUMPRODUCT(OFFSET($W$8:OFFSET($W$8,$AJ$4-1,0),$T16,$U16),OFFSET($C$8:OFFSET($C$8,$AJ$4-1,0),$S16,0),OFFSET($D$8:OFFSET($D$8,$AJ$4-1,0),$S16,MATCH(AT$6,$D$7:$Q$7,0)-1))/SUMPRODUCT(OFFSET($W$8:OFFSET($W$8,$AJ$4-1,0),$T16,$U16),OFFSET($C$8:OFFSET($C$8,$AJ$4-1,0),$S16,0))</f>
        <v>1.6735558501832368</v>
      </c>
      <c r="AV16" s="3">
        <f ca="1">SUMPRODUCT(OFFSET($W$8:OFFSET($W$8,$AJ$4-1,0),$T16,$U16),OFFSET($D$8:OFFSET($D$8,$AJ$4-1,0),$S16,MATCH(AV$6,$D$7:$Q$7,0)-1))</f>
        <v>0.50790063372737959</v>
      </c>
      <c r="AW16" s="3">
        <f ca="1">SUMPRODUCT(OFFSET($W$8:OFFSET($W$8,$AJ$4-1,0),$T16,$U16),OFFSET($C$8:OFFSET($C$8,$AJ$4-1,0),$S16,0),OFFSET($D$8:OFFSET($D$8,$AJ$4-1,0),$S16,MATCH(AV$6,$D$7:$Q$7,0)-1))/SUMPRODUCT(OFFSET($W$8:OFFSET($W$8,$AJ$4-1,0),$T16,$U16),OFFSET($C$8:OFFSET($C$8,$AJ$4-1,0),$S16,0))</f>
        <v>0.50790063372737959</v>
      </c>
      <c r="AX16" s="3">
        <f ca="1">SUMPRODUCT(OFFSET($W$8:OFFSET($W$8,$AJ$4-1,0),$T16,$U16),OFFSET($D$8:OFFSET($D$8,$AJ$4-1,0),$S16,MATCH(AX$6,$D$7:$Q$7,0)-1))</f>
        <v>0.75170825388035012</v>
      </c>
      <c r="AY16" s="3">
        <f ca="1">SUMPRODUCT(OFFSET($W$8:OFFSET($W$8,$AJ$4-1,0),$T16,$U16),OFFSET($C$8:OFFSET($C$8,$AJ$4-1,0),$S16,0),OFFSET($D$8:OFFSET($D$8,$AJ$4-1,0),$S16,MATCH(AX$6,$D$7:$Q$7,0)-1))/SUMPRODUCT(OFFSET($W$8:OFFSET($W$8,$AJ$4-1,0),$T16,$U16),OFFSET($C$8:OFFSET($C$8,$AJ$4-1,0),$S16,0))</f>
        <v>0.75170825388035012</v>
      </c>
      <c r="AZ16" s="3">
        <f ca="1">SUMPRODUCT(OFFSET($W$8:OFFSET($W$8,$AJ$4-1,0),$T16,$U16),OFFSET($D$8:OFFSET($D$8,$AJ$4-1,0),$S16,MATCH(AZ$6,$D$7:$Q$7,0)-1))</f>
        <v>2.3512830045102979</v>
      </c>
      <c r="BA16" s="3">
        <f ca="1">SUMPRODUCT(OFFSET($W$8:OFFSET($W$8,$AJ$4-1,0),$T16,$U16),OFFSET($C$8:OFFSET($C$8,$AJ$4-1,0),$S16,0),OFFSET($D$8:OFFSET($D$8,$AJ$4-1,0),$S16,MATCH(AZ$6,$D$7:$Q$7,0)-1))/SUMPRODUCT(OFFSET($W$8:OFFSET($W$8,$AJ$4-1,0),$T16,$U16),OFFSET($C$8:OFFSET($C$8,$AJ$4-1,0),$S16,0))</f>
        <v>2.3512830045102988</v>
      </c>
      <c r="BB16" s="3">
        <f ca="1">SUMPRODUCT(OFFSET($W$8:OFFSET($W$8,$AJ$4-1,0),$T16,$U16),OFFSET($D$8:OFFSET($D$8,$AJ$4-1,0),$S16,MATCH(BB$6,$D$7:$Q$7,0)-1))</f>
        <v>1.1559164748858335</v>
      </c>
      <c r="BC16" s="3">
        <f ca="1">SUMPRODUCT(OFFSET($W$8:OFFSET($W$8,$AJ$4-1,0),$T16,$U16),OFFSET($C$8:OFFSET($C$8,$AJ$4-1,0),$S16,0),OFFSET($D$8:OFFSET($D$8,$AJ$4-1,0),$S16,MATCH(BB$6,$D$7:$Q$7,0)-1))/SUMPRODUCT(OFFSET($W$8:OFFSET($W$8,$AJ$4-1,0),$T16,$U16),OFFSET($C$8:OFFSET($C$8,$AJ$4-1,0),$S16,0))</f>
        <v>1.1559164748858337</v>
      </c>
      <c r="BD16" s="3">
        <f ca="1">SUMPRODUCT(OFFSET($W$8:OFFSET($W$8,$AJ$4-1,0),$T16,$U16),OFFSET($D$8:OFFSET($D$8,$AJ$4-1,0),$S16,MATCH(BD$6,$D$7:$Q$7,0)-1))</f>
        <v>0.5864767370029037</v>
      </c>
      <c r="BE16" s="3">
        <f ca="1">SUMPRODUCT(OFFSET($W$8:OFFSET($W$8,$AJ$4-1,0),$T16,$U16),OFFSET($C$8:OFFSET($C$8,$AJ$4-1,0),$S16,0),OFFSET($D$8:OFFSET($D$8,$AJ$4-1,0),$S16,MATCH(BD$6,$D$7:$Q$7,0)-1))/SUMPRODUCT(OFFSET($W$8:OFFSET($W$8,$AJ$4-1,0),$T16,$U16),OFFSET($C$8:OFFSET($C$8,$AJ$4-1,0),$S16,0))</f>
        <v>0.5864767370029037</v>
      </c>
      <c r="BF16" s="174">
        <f ca="1">SUMPRODUCT(OFFSET($W$8:OFFSET($W$8,$AJ$4-1,0),$T16,$U16),OFFSET($D$8:OFFSET($D$8,$AJ$4-1,0),$S16,MATCH(BF$6,$D$7:$Q$7,0)-1))</f>
        <v>0.99887341547568298</v>
      </c>
      <c r="BG16" s="174">
        <f ca="1">SUMPRODUCT(OFFSET($W$8:OFFSET($W$8,$AJ$4-1,0),$T16,$U16),OFFSET($C$8:OFFSET($C$8,$AJ$4-1,0),$S16,0),OFFSET($D$8:OFFSET($D$8,$AJ$4-1,0),$S16,MATCH(BF$6,$D$7:$Q$7,0)-1))/SUMPRODUCT(OFFSET($W$8:OFFSET($W$8,$AJ$4-1,0),$T16,$U16),OFFSET($C$8:OFFSET($C$8,$AJ$4-1,0),$S16,0))</f>
        <v>0.99887341547568342</v>
      </c>
      <c r="BH16" s="174">
        <f ca="1">SUMPRODUCT(OFFSET($W$8:OFFSET($W$8,$AJ$4-1,0),$T16,$U16),OFFSET($D$8:OFFSET($D$8,$AJ$4-1,0),$S16,MATCH(BH$6,$D$7:$Q$7,0)-1))</f>
        <v>1.1031307949168683</v>
      </c>
      <c r="BI16" s="174">
        <f ca="1">SUMPRODUCT(OFFSET($W$8:OFFSET($W$8,$AJ$4-1,0),$T16,$U16),OFFSET($C$8:OFFSET($C$8,$AJ$4-1,0),$S16,0),OFFSET($D$8:OFFSET($D$8,$AJ$4-1,0),$S16,MATCH(BH$6,$D$7:$Q$7,0)-1))/SUMPRODUCT(OFFSET($W$8:OFFSET($W$8,$AJ$4-1,0),$T16,$U16),OFFSET($C$8:OFFSET($C$8,$AJ$4-1,0),$S16,0))</f>
        <v>1.1031307949168687</v>
      </c>
      <c r="BJ16" s="174">
        <f ca="1">SUMPRODUCT(OFFSET($W$8:OFFSET($W$8,$AJ$4-1,0),$T16,$U16),OFFSET($D$8:OFFSET($D$8,$AJ$4-1,0),$S16,MATCH(BJ$6,$D$7:$Q$7,0)-1))</f>
        <v>1</v>
      </c>
      <c r="BK16" s="174">
        <f ca="1">SUMPRODUCT(OFFSET($W$8:OFFSET($W$8,$AJ$4-1,0),$T16,$U16),OFFSET($C$8:OFFSET($C$8,$AJ$4-1,0),$S16,0),OFFSET($D$8:OFFSET($D$8,$AJ$4-1,0),$S16,MATCH(BJ$6,$D$7:$Q$7,0)-1))/SUMPRODUCT(OFFSET($W$8:OFFSET($W$8,$AJ$4-1,0),$T16,$U16),OFFSET($C$8:OFFSET($C$8,$AJ$4-1,0),$S16,0))</f>
        <v>1</v>
      </c>
      <c r="BM16" s="8">
        <f t="shared" si="11"/>
        <v>36404</v>
      </c>
      <c r="BN16" s="47">
        <f t="shared" ca="1" si="12"/>
        <v>0.99999999999999967</v>
      </c>
      <c r="BO16" s="47">
        <f t="shared" ca="1" si="5"/>
        <v>0</v>
      </c>
      <c r="BP16" s="47">
        <f t="shared" ca="1" si="13"/>
        <v>0.29999999999999993</v>
      </c>
      <c r="BQ16" s="47">
        <f t="shared" ca="1" si="6"/>
        <v>0.69999999999999973</v>
      </c>
    </row>
    <row r="17" spans="1:69">
      <c r="A17" s="58">
        <f t="shared" si="7"/>
        <v>36069</v>
      </c>
      <c r="B17" s="34">
        <f t="shared" si="2"/>
        <v>36265</v>
      </c>
      <c r="C17" s="59">
        <f>SUMIF(WP!$A$3:$A$388,"&lt;"&amp;EOMONTH($A17,$A$3-1)+1,WP!$B$3:$B$388)/1000-SUM(C$8:C16)</f>
        <v>10</v>
      </c>
      <c r="D17" s="42">
        <f>D$6/VLOOKUP($B17,Rate!$B$4:$H$390,7)</f>
        <v>0.41742479428208606</v>
      </c>
      <c r="E17" s="42">
        <f>E$6/VLOOKUP($B17,SAWW!$B$4:$H$390,7)</f>
        <v>2.0765473920077278</v>
      </c>
      <c r="F17" s="42">
        <f>F$6/VLOOKUP($B17,'Indem BL'!$B$4:$H$390,7)</f>
        <v>1.1788563345501395</v>
      </c>
      <c r="G17" s="42">
        <f>G$6/VLOOKUP($B17,'Med BL'!$B$4:$H$390,7)</f>
        <v>0.9849</v>
      </c>
      <c r="H17" s="42">
        <f>H$6/VLOOKUP($B17,'Combined BL &amp; SAWW'!$B$4:$H$390,7)</f>
        <v>1.6976175752096638</v>
      </c>
      <c r="I17" s="42">
        <f>I$6/VLOOKUP($B17,'Freq Trend'!$B$4:$H$390,7)</f>
        <v>0.50411707988428833</v>
      </c>
      <c r="J17" s="42">
        <f>J$6/VLOOKUP($B17,'Severity Trend_IonI'!$B$4:$H$390,7)</f>
        <v>0.74830650251933972</v>
      </c>
      <c r="K17" s="42">
        <f>K$6/VLOOKUP($B17,'Severity Trend_MonI'!$B$4:$H$390,7)</f>
        <v>2.4182573642233254</v>
      </c>
      <c r="L17" s="42">
        <f>L$6/VLOOKUP($B17,'Severity Trend'!$B$4:$H$390,7)</f>
        <v>1.1643636541588629</v>
      </c>
      <c r="M17" s="42">
        <f>M$6/VLOOKUP($B17,'PP Residual Trend'!$B$4:$H$390,7)</f>
        <v>0.58412684543873428</v>
      </c>
      <c r="N17" s="156">
        <f>N$6/VLOOKUP($B17,CR!$B$4:$H$455,7)</f>
        <v>0.99887341547568309</v>
      </c>
      <c r="O17" s="156">
        <f>O$6/VLOOKUP($B17,ER!$B$4:$H$455,7)</f>
        <v>1.1031307949168685</v>
      </c>
      <c r="P17" s="156">
        <f>P$6/VLOOKUP($B17,DR!$B$4:$H$455,7)</f>
        <v>1</v>
      </c>
      <c r="R17">
        <f t="shared" si="8"/>
        <v>10</v>
      </c>
      <c r="S17" s="120">
        <f t="shared" si="3"/>
        <v>9</v>
      </c>
      <c r="T17" s="45">
        <f t="shared" si="9"/>
        <v>0</v>
      </c>
      <c r="U17" s="45">
        <f t="shared" si="10"/>
        <v>0</v>
      </c>
      <c r="V17" s="20">
        <v>0</v>
      </c>
      <c r="W17" s="21">
        <f>(2*W$5*$AJ$3*$R17*$A$3-MIN(W$5*$AJ$3,$R17*$A$3)^2-2*$R17*$A$3*MAX(W$5*$AJ$3-$R17*$A$3,0)-MIN(MAX($R17*$A$3-$A$4,0),W$5*$AJ$3)^2-2*W$5*$AJ$3*MAX($R17*$A$3-$A$4-W$5*+$AJ$3,0))/$AJ$5-SUM($V$7:V17)-SUM($V$7:W16)+SUM($V$7:V16)</f>
        <v>8.3333333333333259E-2</v>
      </c>
      <c r="X17" s="21">
        <f>(2*X$5*$AJ$3*$R17*$A$3-MIN(X$5*$AJ$3,$R17*$A$3)^2-2*$R17*$A$3*MAX(X$5*$AJ$3-$R17*$A$3,0)-MIN(MAX($R17*$A$3-$A$4,0),X$5*$AJ$3)^2-2*X$5*$AJ$3*MAX($R17*$A$3-$A$4-X$5*+$AJ$3,0))/$AJ$5-SUM($V$7:W17)-SUM($V$7:X16)+SUM($V$7:W16)</f>
        <v>8.3333333333333259E-2</v>
      </c>
      <c r="Y17" s="21">
        <f>(2*Y$5*$AJ$3*$R17*$A$3-MIN(Y$5*$AJ$3,$R17*$A$3)^2-2*$R17*$A$3*MAX(Y$5*$AJ$3-$R17*$A$3,0)-MIN(MAX($R17*$A$3-$A$4,0),Y$5*$AJ$3)^2-2*Y$5*$AJ$3*MAX($R17*$A$3-$A$4-Y$5*+$AJ$3,0))/$AJ$5-SUM($V$7:X17)-SUM($V$7:Y16)+SUM($V$7:X16)</f>
        <v>8.3333333333333481E-2</v>
      </c>
      <c r="Z17" s="21">
        <f>(2*Z$5*$AJ$3*$R17*$A$3-MIN(Z$5*$AJ$3,$R17*$A$3)^2-2*$R17*$A$3*MAX(Z$5*$AJ$3-$R17*$A$3,0)-MIN(MAX($R17*$A$3-$A$4,0),Z$5*$AJ$3)^2-2*Z$5*$AJ$3*MAX($R17*$A$3-$A$4-Z$5*+$AJ$3,0))/$AJ$5-SUM($V$7:Y17)-SUM($V$7:Z16)+SUM($V$7:Y16)</f>
        <v>8.3333333333333481E-2</v>
      </c>
      <c r="AA17" s="21">
        <f>(2*AA$5*$AJ$3*$R17*$A$3-MIN(AA$5*$AJ$3,$R17*$A$3)^2-2*$R17*$A$3*MAX(AA$5*$AJ$3-$R17*$A$3,0)-MIN(MAX($R17*$A$3-$A$4,0),AA$5*$AJ$3)^2-2*AA$5*$AJ$3*MAX($R17*$A$3-$A$4-AA$5*+$AJ$3,0))/$AJ$5-SUM($V$7:Z17)-SUM($V$7:AA16)+SUM($V$7:Z16)</f>
        <v>8.3333333333333037E-2</v>
      </c>
      <c r="AB17" s="21">
        <f>(2*AB$5*$AJ$3*$R17*$A$3-MIN(AB$5*$AJ$3,$R17*$A$3)^2-2*$R17*$A$3*MAX(AB$5*$AJ$3-$R17*$A$3,0)-MIN(MAX($R17*$A$3-$A$4,0),AB$5*$AJ$3)^2-2*AB$5*$AJ$3*MAX($R17*$A$3-$A$4-AB$5*+$AJ$3,0))/$AJ$5-SUM($V$7:AA17)-SUM($V$7:AB16)+SUM($V$7:AA16)</f>
        <v>8.3333333333333481E-2</v>
      </c>
      <c r="AC17" s="21">
        <f>(2*AC$5*$AJ$3*$R17*$A$3-MIN(AC$5*$AJ$3,$R17*$A$3)^2-2*$R17*$A$3*MAX(AC$5*$AJ$3-$R17*$A$3,0)-MIN(MAX($R17*$A$3-$A$4,0),AC$5*$AJ$3)^2-2*AC$5*$AJ$3*MAX($R17*$A$3-$A$4-AC$5*+$AJ$3,0))/$AJ$5-SUM($V$7:AB17)-SUM($V$7:AC16)+SUM($V$7:AB16)</f>
        <v>8.3333333333333481E-2</v>
      </c>
      <c r="AD17" s="21">
        <f>(2*AD$5*$AJ$3*$R17*$A$3-MIN(AD$5*$AJ$3,$R17*$A$3)^2-2*$R17*$A$3*MAX(AD$5*$AJ$3-$R17*$A$3,0)-MIN(MAX($R17*$A$3-$A$4,0),AD$5*$AJ$3)^2-2*AD$5*$AJ$3*MAX($R17*$A$3-$A$4-AD$5*+$AJ$3,0))/$AJ$5-SUM($V$7:AC17)-SUM($V$7:AD16)+SUM($V$7:AC16)</f>
        <v>8.3333333333333481E-2</v>
      </c>
      <c r="AE17" s="21">
        <f>(2*AE$5*$AJ$3*$R17*$A$3-MIN(AE$5*$AJ$3,$R17*$A$3)^2-2*$R17*$A$3*MAX(AE$5*$AJ$3-$R17*$A$3,0)-MIN(MAX($R17*$A$3-$A$4,0),AE$5*$AJ$3)^2-2*AE$5*$AJ$3*MAX($R17*$A$3-$A$4-AE$5*+$AJ$3,0))/$AJ$5-SUM($V$7:AD17)-SUM($V$7:AE16)+SUM($V$7:AD16)</f>
        <v>8.3333333333333481E-2</v>
      </c>
      <c r="AF17" s="21">
        <f>(2*AF$5*$AJ$3*$R17*$A$3-MIN(AF$5*$AJ$3,$R17*$A$3)^2-2*$R17*$A$3*MAX(AF$5*$AJ$3-$R17*$A$3,0)-MIN(MAX($R17*$A$3-$A$4,0),AF$5*$AJ$3)^2-2*AF$5*$AJ$3*MAX($R17*$A$3-$A$4-AF$5*+$AJ$3,0))/$AJ$5-SUM($V$7:AE17)-SUM($V$7:AF16)+SUM($V$7:AE16)</f>
        <v>4.1666666666666963E-2</v>
      </c>
      <c r="AG17" s="21">
        <f>(2*AG$5*$AJ$3*$R17*$A$3-MIN(AG$5*$AJ$3,$R17*$A$3)^2-2*$R17*$A$3*MAX(AG$5*$AJ$3-$R17*$A$3,0)-MIN(MAX($R17*$A$3-$A$4,0),AG$5*$AJ$3)^2-2*AG$5*$AJ$3*MAX($R17*$A$3-$A$4-AG$5*+$AJ$3,0))/$AJ$5-SUM($V$7:AF17)-SUM($V$7:AG16)+SUM($V$7:AF16)</f>
        <v>0</v>
      </c>
      <c r="AH17" s="21">
        <f>(2*AH$5*$AJ$3*$R17*$A$3-MIN(AH$5*$AJ$3,$R17*$A$3)^2-2*$R17*$A$3*MAX(AH$5*$AJ$3-$R17*$A$3,0)-MIN(MAX($R17*$A$3-$A$4,0),AH$5*$AJ$3)^2-2*AH$5*$AJ$3*MAX($R17*$A$3-$A$4-AH$5*+$AJ$3,0))/$AJ$5-SUM($V$7:AG17)-SUM($V$7:AH16)+SUM($V$7:AG16)</f>
        <v>0</v>
      </c>
      <c r="AJ17" s="8">
        <f t="shared" si="14"/>
        <v>36434</v>
      </c>
      <c r="AK17" s="30">
        <f t="shared" si="4"/>
        <v>36448</v>
      </c>
      <c r="AL17" s="3">
        <f ca="1">SUMPRODUCT(OFFSET($W$8:OFFSET($W$8,$AJ$4-1,0),$T17,$U17),OFFSET($D$8:OFFSET($D$8,$AJ$4-1,0),$S17,MATCH(AL$6,$D$7:$Q$7,0)-1))</f>
        <v>0.42997823326993401</v>
      </c>
      <c r="AM17" s="3">
        <f ca="1">SUMPRODUCT(OFFSET($W$8:OFFSET($W$8,$AJ$4-1,0),$T17,$U17),OFFSET($C$8:OFFSET($C$8,$AJ$4-1,0),$S17,0),OFFSET($D$8:OFFSET($D$8,$AJ$4-1,0),$S17,MATCH(AL$6,$D$7:$Q$7,0)-1))/SUMPRODUCT(OFFSET($W$8:OFFSET($W$8,$AJ$4-1,0),$T17,$U17),OFFSET($C$8:OFFSET($C$8,$AJ$4-1,0),$S17,0))</f>
        <v>0.42997823326993406</v>
      </c>
      <c r="AN17" s="3">
        <f ca="1">SUMPRODUCT(OFFSET($W$8:OFFSET($W$8,$AJ$4-1,0),$T17,$U17),OFFSET($D$8:OFFSET($D$8,$AJ$4-1,0),$S17,MATCH(AN$6,$D$7:$Q$7,0)-1))</f>
        <v>2.0335236078856731</v>
      </c>
      <c r="AO17" s="3">
        <f ca="1">SUMPRODUCT(OFFSET($W$8:OFFSET($W$8,$AJ$4-1,0),$T17,$U17),OFFSET($C$8:OFFSET($C$8,$AJ$4-1,0),$S17,0),OFFSET($D$8:OFFSET($D$8,$AJ$4-1,0),$S17,MATCH(AN$6,$D$7:$Q$7,0)-1))/SUMPRODUCT(OFFSET($W$8:OFFSET($W$8,$AJ$4-1,0),$T17,$U17),OFFSET($C$8:OFFSET($C$8,$AJ$4-1,0),$S17,0))</f>
        <v>2.0335236078856731</v>
      </c>
      <c r="AP17" s="3">
        <f ca="1">SUMPRODUCT(OFFSET($W$8:OFFSET($W$8,$AJ$4-1,0),$T17,$U17),OFFSET($D$8:OFFSET($D$8,$AJ$4-1,0),$S17,MATCH(AP$6,$D$7:$Q$7,0)-1))</f>
        <v>1.1757219067878428</v>
      </c>
      <c r="AQ17" s="3">
        <f ca="1">SUMPRODUCT(OFFSET($W$8:OFFSET($W$8,$AJ$4-1,0),$T17,$U17),OFFSET($C$8:OFFSET($C$8,$AJ$4-1,0),$S17,0),OFFSET($D$8:OFFSET($D$8,$AJ$4-1,0),$S17,MATCH(AP$6,$D$7:$Q$7,0)-1))/SUMPRODUCT(OFFSET($W$8:OFFSET($W$8,$AJ$4-1,0),$T17,$U17),OFFSET($C$8:OFFSET($C$8,$AJ$4-1,0),$S17,0))</f>
        <v>1.1757219067878431</v>
      </c>
      <c r="AR17" s="3">
        <f ca="1">SUMPRODUCT(OFFSET($W$8:OFFSET($W$8,$AJ$4-1,0),$T17,$U17),OFFSET($D$8:OFFSET($D$8,$AJ$4-1,0),$S17,MATCH(AR$6,$D$7:$Q$7,0)-1))</f>
        <v>0.98489999999999989</v>
      </c>
      <c r="AS17" s="3">
        <f ca="1">SUMPRODUCT(OFFSET($W$8:OFFSET($W$8,$AJ$4-1,0),$T17,$U17),OFFSET($C$8:OFFSET($C$8,$AJ$4-1,0),$S17,0),OFFSET($D$8:OFFSET($D$8,$AJ$4-1,0),$S17,MATCH(AR$6,$D$7:$Q$7,0)-1))/SUMPRODUCT(OFFSET($W$8:OFFSET($W$8,$AJ$4-1,0),$T17,$U17),OFFSET($C$8:OFFSET($C$8,$AJ$4-1,0),$S17,0))</f>
        <v>0.98490000000000022</v>
      </c>
      <c r="AT17" s="3">
        <f ca="1">SUMPRODUCT(OFFSET($W$8:OFFSET($W$8,$AJ$4-1,0),$T17,$U17),OFFSET($D$8:OFFSET($D$8,$AJ$4-1,0),$S17,MATCH(AT$6,$D$7:$Q$7,0)-1))</f>
        <v>1.6683506114566709</v>
      </c>
      <c r="AU17" s="3">
        <f ca="1">SUMPRODUCT(OFFSET($W$8:OFFSET($W$8,$AJ$4-1,0),$T17,$U17),OFFSET($C$8:OFFSET($C$8,$AJ$4-1,0),$S17,0),OFFSET($D$8:OFFSET($D$8,$AJ$4-1,0),$S17,MATCH(AT$6,$D$7:$Q$7,0)-1))/SUMPRODUCT(OFFSET($W$8:OFFSET($W$8,$AJ$4-1,0),$T17,$U17),OFFSET($C$8:OFFSET($C$8,$AJ$4-1,0),$S17,0))</f>
        <v>1.6683506114566709</v>
      </c>
      <c r="AV17" s="3">
        <f ca="1">SUMPRODUCT(OFFSET($W$8:OFFSET($W$8,$AJ$4-1,0),$T17,$U17),OFFSET($D$8:OFFSET($D$8,$AJ$4-1,0),$S17,MATCH(AV$6,$D$7:$Q$7,0)-1))</f>
        <v>0.50867525316882412</v>
      </c>
      <c r="AW17" s="3">
        <f ca="1">SUMPRODUCT(OFFSET($W$8:OFFSET($W$8,$AJ$4-1,0),$T17,$U17),OFFSET($C$8:OFFSET($C$8,$AJ$4-1,0),$S17,0),OFFSET($D$8:OFFSET($D$8,$AJ$4-1,0),$S17,MATCH(AV$6,$D$7:$Q$7,0)-1))/SUMPRODUCT(OFFSET($W$8:OFFSET($W$8,$AJ$4-1,0),$T17,$U17),OFFSET($C$8:OFFSET($C$8,$AJ$4-1,0),$S17,0))</f>
        <v>0.50867525316882412</v>
      </c>
      <c r="AX17" s="3">
        <f ca="1">SUMPRODUCT(OFFSET($W$8:OFFSET($W$8,$AJ$4-1,0),$T17,$U17),OFFSET($D$8:OFFSET($D$8,$AJ$4-1,0),$S17,MATCH(AX$6,$D$7:$Q$7,0)-1))</f>
        <v>0.75238930659222925</v>
      </c>
      <c r="AY17" s="3">
        <f ca="1">SUMPRODUCT(OFFSET($W$8:OFFSET($W$8,$AJ$4-1,0),$T17,$U17),OFFSET($C$8:OFFSET($C$8,$AJ$4-1,0),$S17,0),OFFSET($D$8:OFFSET($D$8,$AJ$4-1,0),$S17,MATCH(AX$6,$D$7:$Q$7,0)-1))/SUMPRODUCT(OFFSET($W$8:OFFSET($W$8,$AJ$4-1,0),$T17,$U17),OFFSET($C$8:OFFSET($C$8,$AJ$4-1,0),$S17,0))</f>
        <v>0.75238930659222947</v>
      </c>
      <c r="AZ17" s="3">
        <f ca="1">SUMPRODUCT(OFFSET($W$8:OFFSET($W$8,$AJ$4-1,0),$T17,$U17),OFFSET($D$8:OFFSET($D$8,$AJ$4-1,0),$S17,MATCH(AZ$6,$D$7:$Q$7,0)-1))</f>
        <v>2.3380275660725141</v>
      </c>
      <c r="BA17" s="3">
        <f ca="1">SUMPRODUCT(OFFSET($W$8:OFFSET($W$8,$AJ$4-1,0),$T17,$U17),OFFSET($C$8:OFFSET($C$8,$AJ$4-1,0),$S17,0),OFFSET($D$8:OFFSET($D$8,$AJ$4-1,0),$S17,MATCH(AZ$6,$D$7:$Q$7,0)-1))/SUMPRODUCT(OFFSET($W$8:OFFSET($W$8,$AJ$4-1,0),$T17,$U17),OFFSET($C$8:OFFSET($C$8,$AJ$4-1,0),$S17,0))</f>
        <v>2.3380275660725145</v>
      </c>
      <c r="BB17" s="3">
        <f ca="1">SUMPRODUCT(OFFSET($W$8:OFFSET($W$8,$AJ$4-1,0),$T17,$U17),OFFSET($D$8:OFFSET($D$8,$AJ$4-1,0),$S17,MATCH(BB$6,$D$7:$Q$7,0)-1))</f>
        <v>1.1545184981494812</v>
      </c>
      <c r="BC17" s="3">
        <f ca="1">SUMPRODUCT(OFFSET($W$8:OFFSET($W$8,$AJ$4-1,0),$T17,$U17),OFFSET($C$8:OFFSET($C$8,$AJ$4-1,0),$S17,0),OFFSET($D$8:OFFSET($D$8,$AJ$4-1,0),$S17,MATCH(BB$6,$D$7:$Q$7,0)-1))/SUMPRODUCT(OFFSET($W$8:OFFSET($W$8,$AJ$4-1,0),$T17,$U17),OFFSET($C$8:OFFSET($C$8,$AJ$4-1,0),$S17,0))</f>
        <v>1.1545184981494812</v>
      </c>
      <c r="BD17" s="3">
        <f ca="1">SUMPRODUCT(OFFSET($W$8:OFFSET($W$8,$AJ$4-1,0),$T17,$U17),OFFSET($D$8:OFFSET($D$8,$AJ$4-1,0),$S17,MATCH(BD$6,$D$7:$Q$7,0)-1))</f>
        <v>0.58694711546319911</v>
      </c>
      <c r="BE17" s="3">
        <f ca="1">SUMPRODUCT(OFFSET($W$8:OFFSET($W$8,$AJ$4-1,0),$T17,$U17),OFFSET($C$8:OFFSET($C$8,$AJ$4-1,0),$S17,0),OFFSET($D$8:OFFSET($D$8,$AJ$4-1,0),$S17,MATCH(BD$6,$D$7:$Q$7,0)-1))/SUMPRODUCT(OFFSET($W$8:OFFSET($W$8,$AJ$4-1,0),$T17,$U17),OFFSET($C$8:OFFSET($C$8,$AJ$4-1,0),$S17,0))</f>
        <v>0.586947115463199</v>
      </c>
      <c r="BF17" s="174">
        <f ca="1">SUMPRODUCT(OFFSET($W$8:OFFSET($W$8,$AJ$4-1,0),$T17,$U17),OFFSET($D$8:OFFSET($D$8,$AJ$4-1,0),$S17,MATCH(BF$6,$D$7:$Q$7,0)-1))</f>
        <v>0.99887341547568298</v>
      </c>
      <c r="BG17" s="174">
        <f ca="1">SUMPRODUCT(OFFSET($W$8:OFFSET($W$8,$AJ$4-1,0),$T17,$U17),OFFSET($C$8:OFFSET($C$8,$AJ$4-1,0),$S17,0),OFFSET($D$8:OFFSET($D$8,$AJ$4-1,0),$S17,MATCH(BF$6,$D$7:$Q$7,0)-1))/SUMPRODUCT(OFFSET($W$8:OFFSET($W$8,$AJ$4-1,0),$T17,$U17),OFFSET($C$8:OFFSET($C$8,$AJ$4-1,0),$S17,0))</f>
        <v>0.99887341547568342</v>
      </c>
      <c r="BH17" s="174">
        <f ca="1">SUMPRODUCT(OFFSET($W$8:OFFSET($W$8,$AJ$4-1,0),$T17,$U17),OFFSET($D$8:OFFSET($D$8,$AJ$4-1,0),$S17,MATCH(BH$6,$D$7:$Q$7,0)-1))</f>
        <v>1.1031307949168683</v>
      </c>
      <c r="BI17" s="174">
        <f ca="1">SUMPRODUCT(OFFSET($W$8:OFFSET($W$8,$AJ$4-1,0),$T17,$U17),OFFSET($C$8:OFFSET($C$8,$AJ$4-1,0),$S17,0),OFFSET($D$8:OFFSET($D$8,$AJ$4-1,0),$S17,MATCH(BH$6,$D$7:$Q$7,0)-1))/SUMPRODUCT(OFFSET($W$8:OFFSET($W$8,$AJ$4-1,0),$T17,$U17),OFFSET($C$8:OFFSET($C$8,$AJ$4-1,0),$S17,0))</f>
        <v>1.1031307949168687</v>
      </c>
      <c r="BJ17" s="174">
        <f ca="1">SUMPRODUCT(OFFSET($W$8:OFFSET($W$8,$AJ$4-1,0),$T17,$U17),OFFSET($D$8:OFFSET($D$8,$AJ$4-1,0),$S17,MATCH(BJ$6,$D$7:$Q$7,0)-1))</f>
        <v>1</v>
      </c>
      <c r="BK17" s="174">
        <f ca="1">SUMPRODUCT(OFFSET($W$8:OFFSET($W$8,$AJ$4-1,0),$T17,$U17),OFFSET($C$8:OFFSET($C$8,$AJ$4-1,0),$S17,0),OFFSET($D$8:OFFSET($D$8,$AJ$4-1,0),$S17,MATCH(BJ$6,$D$7:$Q$7,0)-1))/SUMPRODUCT(OFFSET($W$8:OFFSET($W$8,$AJ$4-1,0),$T17,$U17),OFFSET($C$8:OFFSET($C$8,$AJ$4-1,0),$S17,0))</f>
        <v>1</v>
      </c>
      <c r="BM17" s="8">
        <f t="shared" si="11"/>
        <v>36434</v>
      </c>
      <c r="BN17" s="47">
        <f t="shared" ca="1" si="12"/>
        <v>0.99999999999999967</v>
      </c>
      <c r="BO17" s="47">
        <f t="shared" ca="1" si="5"/>
        <v>0</v>
      </c>
      <c r="BP17" s="47">
        <f t="shared" ca="1" si="13"/>
        <v>0.29999999999999993</v>
      </c>
      <c r="BQ17" s="47">
        <f t="shared" ca="1" si="6"/>
        <v>0.69999999999999973</v>
      </c>
    </row>
    <row r="18" spans="1:69">
      <c r="A18" s="58">
        <f t="shared" si="7"/>
        <v>36100</v>
      </c>
      <c r="B18" s="34">
        <f t="shared" si="2"/>
        <v>36295</v>
      </c>
      <c r="C18" s="59">
        <f>SUMIF(WP!$A$3:$A$388,"&lt;"&amp;EOMONTH($A18,$A$3-1)+1,WP!$B$3:$B$388)/1000-SUM(C$8:C17)</f>
        <v>10</v>
      </c>
      <c r="D18" s="42">
        <f>D$6/VLOOKUP($B18,Rate!$B$4:$H$390,7)</f>
        <v>0.41742479428208606</v>
      </c>
      <c r="E18" s="42">
        <f>E$6/VLOOKUP($B18,SAWW!$B$4:$H$390,7)</f>
        <v>2.0691550103316287</v>
      </c>
      <c r="F18" s="42">
        <f>F$6/VLOOKUP($B18,'Indem BL'!$B$4:$H$390,7)</f>
        <v>1.1788563345501395</v>
      </c>
      <c r="G18" s="42">
        <f>G$6/VLOOKUP($B18,'Med BL'!$B$4:$H$390,7)</f>
        <v>0.9849</v>
      </c>
      <c r="H18" s="42">
        <f>H$6/VLOOKUP($B18,'Combined BL &amp; SAWW'!$B$4:$H$390,7)</f>
        <v>1.6933417204861732</v>
      </c>
      <c r="I18" s="42">
        <f>I$6/VLOOKUP($B18,'Freq Trend'!$B$4:$H$390,7)</f>
        <v>0.50479973075465767</v>
      </c>
      <c r="J18" s="42">
        <f>J$6/VLOOKUP($B18,'Severity Trend_IonI'!$B$4:$H$390,7)</f>
        <v>0.7489757058163885</v>
      </c>
      <c r="K18" s="42">
        <f>K$6/VLOOKUP($B18,'Severity Trend_MonI'!$B$4:$H$390,7)</f>
        <v>2.4051391051179598</v>
      </c>
      <c r="L18" s="42">
        <f>L$6/VLOOKUP($B18,'Severity Trend'!$B$4:$H$390,7)</f>
        <v>1.1615653010058427</v>
      </c>
      <c r="M18" s="42">
        <f>M$6/VLOOKUP($B18,'PP Residual Trend'!$B$4:$H$390,7)</f>
        <v>0.58458909442349283</v>
      </c>
      <c r="N18" s="156">
        <f>N$6/VLOOKUP($B18,CR!$B$4:$H$455,7)</f>
        <v>0.99887341547568309</v>
      </c>
      <c r="O18" s="156">
        <f>O$6/VLOOKUP($B18,ER!$B$4:$H$455,7)</f>
        <v>1.1031307949168685</v>
      </c>
      <c r="P18" s="156">
        <f>P$6/VLOOKUP($B18,DR!$B$4:$H$455,7)</f>
        <v>1</v>
      </c>
      <c r="R18">
        <f t="shared" si="8"/>
        <v>11</v>
      </c>
      <c r="S18" s="120">
        <f t="shared" si="3"/>
        <v>10</v>
      </c>
      <c r="T18" s="45">
        <f t="shared" si="9"/>
        <v>0</v>
      </c>
      <c r="U18" s="45">
        <f t="shared" si="10"/>
        <v>0</v>
      </c>
      <c r="V18" s="20">
        <v>0</v>
      </c>
      <c r="W18" s="21">
        <f>(2*W$5*$AJ$3*$R18*$A$3-MIN(W$5*$AJ$3,$R18*$A$3)^2-2*$R18*$A$3*MAX(W$5*$AJ$3-$R18*$A$3,0)-MIN(MAX($R18*$A$3-$A$4,0),W$5*$AJ$3)^2-2*W$5*$AJ$3*MAX($R18*$A$3-$A$4-W$5*+$AJ$3,0))/$AJ$5-SUM($V$7:V18)-SUM($V$7:W17)+SUM($V$7:V17)</f>
        <v>8.333333333333337E-2</v>
      </c>
      <c r="X18" s="21">
        <f>(2*X$5*$AJ$3*$R18*$A$3-MIN(X$5*$AJ$3,$R18*$A$3)^2-2*$R18*$A$3*MAX(X$5*$AJ$3-$R18*$A$3,0)-MIN(MAX($R18*$A$3-$A$4,0),X$5*$AJ$3)^2-2*X$5*$AJ$3*MAX($R18*$A$3-$A$4-X$5*+$AJ$3,0))/$AJ$5-SUM($V$7:W18)-SUM($V$7:X17)+SUM($V$7:W17)</f>
        <v>8.333333333333337E-2</v>
      </c>
      <c r="Y18" s="21">
        <f>(2*Y$5*$AJ$3*$R18*$A$3-MIN(Y$5*$AJ$3,$R18*$A$3)^2-2*$R18*$A$3*MAX(Y$5*$AJ$3-$R18*$A$3,0)-MIN(MAX($R18*$A$3-$A$4,0),Y$5*$AJ$3)^2-2*Y$5*$AJ$3*MAX($R18*$A$3-$A$4-Y$5*+$AJ$3,0))/$AJ$5-SUM($V$7:X18)-SUM($V$7:Y17)+SUM($V$7:X17)</f>
        <v>8.3333333333333037E-2</v>
      </c>
      <c r="Z18" s="21">
        <f>(2*Z$5*$AJ$3*$R18*$A$3-MIN(Z$5*$AJ$3,$R18*$A$3)^2-2*$R18*$A$3*MAX(Z$5*$AJ$3-$R18*$A$3,0)-MIN(MAX($R18*$A$3-$A$4,0),Z$5*$AJ$3)^2-2*Z$5*$AJ$3*MAX($R18*$A$3-$A$4-Z$5*+$AJ$3,0))/$AJ$5-SUM($V$7:Y18)-SUM($V$7:Z17)+SUM($V$7:Y17)</f>
        <v>8.3333333333333925E-2</v>
      </c>
      <c r="AA18" s="21">
        <f>(2*AA$5*$AJ$3*$R18*$A$3-MIN(AA$5*$AJ$3,$R18*$A$3)^2-2*$R18*$A$3*MAX(AA$5*$AJ$3-$R18*$A$3,0)-MIN(MAX($R18*$A$3-$A$4,0),AA$5*$AJ$3)^2-2*AA$5*$AJ$3*MAX($R18*$A$3-$A$4-AA$5*+$AJ$3,0))/$AJ$5-SUM($V$7:Z18)-SUM($V$7:AA17)+SUM($V$7:Z17)</f>
        <v>8.3333333333332593E-2</v>
      </c>
      <c r="AB18" s="21">
        <f>(2*AB$5*$AJ$3*$R18*$A$3-MIN(AB$5*$AJ$3,$R18*$A$3)^2-2*$R18*$A$3*MAX(AB$5*$AJ$3-$R18*$A$3,0)-MIN(MAX($R18*$A$3-$A$4,0),AB$5*$AJ$3)^2-2*AB$5*$AJ$3*MAX($R18*$A$3-$A$4-AB$5*+$AJ$3,0))/$AJ$5-SUM($V$7:AA18)-SUM($V$7:AB17)+SUM($V$7:AA17)</f>
        <v>8.3333333333333037E-2</v>
      </c>
      <c r="AC18" s="21">
        <f>(2*AC$5*$AJ$3*$R18*$A$3-MIN(AC$5*$AJ$3,$R18*$A$3)^2-2*$R18*$A$3*MAX(AC$5*$AJ$3-$R18*$A$3,0)-MIN(MAX($R18*$A$3-$A$4,0),AC$5*$AJ$3)^2-2*AC$5*$AJ$3*MAX($R18*$A$3-$A$4-AC$5*+$AJ$3,0))/$AJ$5-SUM($V$7:AB18)-SUM($V$7:AC17)+SUM($V$7:AB17)</f>
        <v>8.333333333333437E-2</v>
      </c>
      <c r="AD18" s="21">
        <f>(2*AD$5*$AJ$3*$R18*$A$3-MIN(AD$5*$AJ$3,$R18*$A$3)^2-2*$R18*$A$3*MAX(AD$5*$AJ$3-$R18*$A$3,0)-MIN(MAX($R18*$A$3-$A$4,0),AD$5*$AJ$3)^2-2*AD$5*$AJ$3*MAX($R18*$A$3-$A$4-AD$5*+$AJ$3,0))/$AJ$5-SUM($V$7:AC18)-SUM($V$7:AD17)+SUM($V$7:AC17)</f>
        <v>8.3333333333333037E-2</v>
      </c>
      <c r="AE18" s="21">
        <f>(2*AE$5*$AJ$3*$R18*$A$3-MIN(AE$5*$AJ$3,$R18*$A$3)^2-2*$R18*$A$3*MAX(AE$5*$AJ$3-$R18*$A$3,0)-MIN(MAX($R18*$A$3-$A$4,0),AE$5*$AJ$3)^2-2*AE$5*$AJ$3*MAX($R18*$A$3-$A$4-AE$5*+$AJ$3,0))/$AJ$5-SUM($V$7:AD18)-SUM($V$7:AE17)+SUM($V$7:AD17)</f>
        <v>8.3333333333333037E-2</v>
      </c>
      <c r="AF18" s="21">
        <f>(2*AF$5*$AJ$3*$R18*$A$3-MIN(AF$5*$AJ$3,$R18*$A$3)^2-2*$R18*$A$3*MAX(AF$5*$AJ$3-$R18*$A$3,0)-MIN(MAX($R18*$A$3-$A$4,0),AF$5*$AJ$3)^2-2*AF$5*$AJ$3*MAX($R18*$A$3-$A$4-AF$5*+$AJ$3,0))/$AJ$5-SUM($V$7:AE18)-SUM($V$7:AF17)+SUM($V$7:AE17)</f>
        <v>8.3333333333333037E-2</v>
      </c>
      <c r="AG18" s="21">
        <f>(2*AG$5*$AJ$3*$R18*$A$3-MIN(AG$5*$AJ$3,$R18*$A$3)^2-2*$R18*$A$3*MAX(AG$5*$AJ$3-$R18*$A$3,0)-MIN(MAX($R18*$A$3-$A$4,0),AG$5*$AJ$3)^2-2*AG$5*$AJ$3*MAX($R18*$A$3-$A$4-AG$5*+$AJ$3,0))/$AJ$5-SUM($V$7:AF18)-SUM($V$7:AG17)+SUM($V$7:AF17)</f>
        <v>4.1666666666667851E-2</v>
      </c>
      <c r="AH18" s="21">
        <f>(2*AH$5*$AJ$3*$R18*$A$3-MIN(AH$5*$AJ$3,$R18*$A$3)^2-2*$R18*$A$3*MAX(AH$5*$AJ$3-$R18*$A$3,0)-MIN(MAX($R18*$A$3-$A$4,0),AH$5*$AJ$3)^2-2*AH$5*$AJ$3*MAX($R18*$A$3-$A$4-AH$5*+$AJ$3,0))/$AJ$5-SUM($V$7:AG18)-SUM($V$7:AH17)+SUM($V$7:AG17)</f>
        <v>0</v>
      </c>
      <c r="AJ18" s="8">
        <f t="shared" si="14"/>
        <v>36465</v>
      </c>
      <c r="AK18" s="30">
        <f t="shared" si="4"/>
        <v>36479</v>
      </c>
      <c r="AL18" s="3">
        <f ca="1">SUMPRODUCT(OFFSET($W$8:OFFSET($W$8,$AJ$4-1,0),$T18,$U18),OFFSET($D$8:OFFSET($D$8,$AJ$4-1,0),$S18,MATCH(AL$6,$D$7:$Q$7,0)-1))</f>
        <v>0.43190953157575679</v>
      </c>
      <c r="AM18" s="3">
        <f ca="1">SUMPRODUCT(OFFSET($W$8:OFFSET($W$8,$AJ$4-1,0),$T18,$U18),OFFSET($C$8:OFFSET($C$8,$AJ$4-1,0),$S18,0),OFFSET($D$8:OFFSET($D$8,$AJ$4-1,0),$S18,MATCH(AL$6,$D$7:$Q$7,0)-1))/SUMPRODUCT(OFFSET($W$8:OFFSET($W$8,$AJ$4-1,0),$T18,$U18),OFFSET($C$8:OFFSET($C$8,$AJ$4-1,0),$S18,0))</f>
        <v>0.43190953157575673</v>
      </c>
      <c r="AN18" s="3">
        <f ca="1">SUMPRODUCT(OFFSET($W$8:OFFSET($W$8,$AJ$4-1,0),$T18,$U18),OFFSET($D$8:OFFSET($D$8,$AJ$4-1,0),$S18,MATCH(AN$6,$D$7:$Q$7,0)-1))</f>
        <v>2.0265324988258486</v>
      </c>
      <c r="AO18" s="3">
        <f ca="1">SUMPRODUCT(OFFSET($W$8:OFFSET($W$8,$AJ$4-1,0),$T18,$U18),OFFSET($C$8:OFFSET($C$8,$AJ$4-1,0),$S18,0),OFFSET($D$8:OFFSET($D$8,$AJ$4-1,0),$S18,MATCH(AN$6,$D$7:$Q$7,0)-1))/SUMPRODUCT(OFFSET($W$8:OFFSET($W$8,$AJ$4-1,0),$T18,$U18),OFFSET($C$8:OFFSET($C$8,$AJ$4-1,0),$S18,0))</f>
        <v>2.0265324988258486</v>
      </c>
      <c r="AP18" s="3">
        <f ca="1">SUMPRODUCT(OFFSET($W$8:OFFSET($W$8,$AJ$4-1,0),$T18,$U18),OFFSET($D$8:OFFSET($D$8,$AJ$4-1,0),$S18,MATCH(AP$6,$D$7:$Q$7,0)-1))</f>
        <v>1.1748263559986152</v>
      </c>
      <c r="AQ18" s="3">
        <f ca="1">SUMPRODUCT(OFFSET($W$8:OFFSET($W$8,$AJ$4-1,0),$T18,$U18),OFFSET($C$8:OFFSET($C$8,$AJ$4-1,0),$S18,0),OFFSET($D$8:OFFSET($D$8,$AJ$4-1,0),$S18,MATCH(AP$6,$D$7:$Q$7,0)-1))/SUMPRODUCT(OFFSET($W$8:OFFSET($W$8,$AJ$4-1,0),$T18,$U18),OFFSET($C$8:OFFSET($C$8,$AJ$4-1,0),$S18,0))</f>
        <v>1.1748263559986154</v>
      </c>
      <c r="AR18" s="3">
        <f ca="1">SUMPRODUCT(OFFSET($W$8:OFFSET($W$8,$AJ$4-1,0),$T18,$U18),OFFSET($D$8:OFFSET($D$8,$AJ$4-1,0),$S18,MATCH(AR$6,$D$7:$Q$7,0)-1))</f>
        <v>0.98489999999999989</v>
      </c>
      <c r="AS18" s="3">
        <f ca="1">SUMPRODUCT(OFFSET($W$8:OFFSET($W$8,$AJ$4-1,0),$T18,$U18),OFFSET($C$8:OFFSET($C$8,$AJ$4-1,0),$S18,0),OFFSET($D$8:OFFSET($D$8,$AJ$4-1,0),$S18,MATCH(AR$6,$D$7:$Q$7,0)-1))/SUMPRODUCT(OFFSET($W$8:OFFSET($W$8,$AJ$4-1,0),$T18,$U18),OFFSET($C$8:OFFSET($C$8,$AJ$4-1,0),$S18,0))</f>
        <v>0.98490000000000022</v>
      </c>
      <c r="AT18" s="3">
        <f ca="1">SUMPRODUCT(OFFSET($W$8:OFFSET($W$8,$AJ$4-1,0),$T18,$U18),OFFSET($D$8:OFFSET($D$8,$AJ$4-1,0),$S18,MATCH(AT$6,$D$7:$Q$7,0)-1))</f>
        <v>1.6631689272455144</v>
      </c>
      <c r="AU18" s="3">
        <f ca="1">SUMPRODUCT(OFFSET($W$8:OFFSET($W$8,$AJ$4-1,0),$T18,$U18),OFFSET($C$8:OFFSET($C$8,$AJ$4-1,0),$S18,0),OFFSET($D$8:OFFSET($D$8,$AJ$4-1,0),$S18,MATCH(AT$6,$D$7:$Q$7,0)-1))/SUMPRODUCT(OFFSET($W$8:OFFSET($W$8,$AJ$4-1,0),$T18,$U18),OFFSET($C$8:OFFSET($C$8,$AJ$4-1,0),$S18,0))</f>
        <v>1.6631689272455144</v>
      </c>
      <c r="AV18" s="3">
        <f ca="1">SUMPRODUCT(OFFSET($W$8:OFFSET($W$8,$AJ$4-1,0),$T18,$U18),OFFSET($D$8:OFFSET($D$8,$AJ$4-1,0),$S18,MATCH(AV$6,$D$7:$Q$7,0)-1))</f>
        <v>0.5094600253101198</v>
      </c>
      <c r="AW18" s="3">
        <f ca="1">SUMPRODUCT(OFFSET($W$8:OFFSET($W$8,$AJ$4-1,0),$T18,$U18),OFFSET($C$8:OFFSET($C$8,$AJ$4-1,0),$S18,0),OFFSET($D$8:OFFSET($D$8,$AJ$4-1,0),$S18,MATCH(AV$6,$D$7:$Q$7,0)-1))/SUMPRODUCT(OFFSET($W$8:OFFSET($W$8,$AJ$4-1,0),$T18,$U18),OFFSET($C$8:OFFSET($C$8,$AJ$4-1,0),$S18,0))</f>
        <v>0.5094600253101198</v>
      </c>
      <c r="AX18" s="3">
        <f ca="1">SUMPRODUCT(OFFSET($W$8:OFFSET($W$8,$AJ$4-1,0),$T18,$U18),OFFSET($D$8:OFFSET($D$8,$AJ$4-1,0),$S18,MATCH(AX$6,$D$7:$Q$7,0)-1))</f>
        <v>0.75307097993450745</v>
      </c>
      <c r="AY18" s="3">
        <f ca="1">SUMPRODUCT(OFFSET($W$8:OFFSET($W$8,$AJ$4-1,0),$T18,$U18),OFFSET($C$8:OFFSET($C$8,$AJ$4-1,0),$S18,0),OFFSET($D$8:OFFSET($D$8,$AJ$4-1,0),$S18,MATCH(AX$6,$D$7:$Q$7,0)-1))/SUMPRODUCT(OFFSET($W$8:OFFSET($W$8,$AJ$4-1,0),$T18,$U18),OFFSET($C$8:OFFSET($C$8,$AJ$4-1,0),$S18,0))</f>
        <v>0.75307097993450756</v>
      </c>
      <c r="AZ18" s="3">
        <f ca="1">SUMPRODUCT(OFFSET($W$8:OFFSET($W$8,$AJ$4-1,0),$T18,$U18),OFFSET($D$8:OFFSET($D$8,$AJ$4-1,0),$S18,MATCH(AZ$6,$D$7:$Q$7,0)-1))</f>
        <v>2.3248456284614076</v>
      </c>
      <c r="BA18" s="3">
        <f ca="1">SUMPRODUCT(OFFSET($W$8:OFFSET($W$8,$AJ$4-1,0),$T18,$U18),OFFSET($C$8:OFFSET($C$8,$AJ$4-1,0),$S18,0),OFFSET($D$8:OFFSET($D$8,$AJ$4-1,0),$S18,MATCH(AZ$6,$D$7:$Q$7,0)-1))/SUMPRODUCT(OFFSET($W$8:OFFSET($W$8,$AJ$4-1,0),$T18,$U18),OFFSET($C$8:OFFSET($C$8,$AJ$4-1,0),$S18,0))</f>
        <v>2.3248456284614081</v>
      </c>
      <c r="BB18" s="3">
        <f ca="1">SUMPRODUCT(OFFSET($W$8:OFFSET($W$8,$AJ$4-1,0),$T18,$U18),OFFSET($D$8:OFFSET($D$8,$AJ$4-1,0),$S18,MATCH(BB$6,$D$7:$Q$7,0)-1))</f>
        <v>1.1532840363378851</v>
      </c>
      <c r="BC18" s="3">
        <f ca="1">SUMPRODUCT(OFFSET($W$8:OFFSET($W$8,$AJ$4-1,0),$T18,$U18),OFFSET($C$8:OFFSET($C$8,$AJ$4-1,0),$S18,0),OFFSET($D$8:OFFSET($D$8,$AJ$4-1,0),$S18,MATCH(BB$6,$D$7:$Q$7,0)-1))/SUMPRODUCT(OFFSET($W$8:OFFSET($W$8,$AJ$4-1,0),$T18,$U18),OFFSET($C$8:OFFSET($C$8,$AJ$4-1,0),$S18,0))</f>
        <v>1.1532840363378849</v>
      </c>
      <c r="BD18" s="3">
        <f ca="1">SUMPRODUCT(OFFSET($W$8:OFFSET($W$8,$AJ$4-1,0),$T18,$U18),OFFSET($D$8:OFFSET($D$8,$AJ$4-1,0),$S18,MATCH(BD$6,$D$7:$Q$7,0)-1))</f>
        <v>0.58741787324879879</v>
      </c>
      <c r="BE18" s="3">
        <f ca="1">SUMPRODUCT(OFFSET($W$8:OFFSET($W$8,$AJ$4-1,0),$T18,$U18),OFFSET($C$8:OFFSET($C$8,$AJ$4-1,0),$S18,0),OFFSET($D$8:OFFSET($D$8,$AJ$4-1,0),$S18,MATCH(BD$6,$D$7:$Q$7,0)-1))/SUMPRODUCT(OFFSET($W$8:OFFSET($W$8,$AJ$4-1,0),$T18,$U18),OFFSET($C$8:OFFSET($C$8,$AJ$4-1,0),$S18,0))</f>
        <v>0.58741787324879879</v>
      </c>
      <c r="BF18" s="174">
        <f ca="1">SUMPRODUCT(OFFSET($W$8:OFFSET($W$8,$AJ$4-1,0),$T18,$U18),OFFSET($D$8:OFFSET($D$8,$AJ$4-1,0),$S18,MATCH(BF$6,$D$7:$Q$7,0)-1))</f>
        <v>0.99887341547568298</v>
      </c>
      <c r="BG18" s="174">
        <f ca="1">SUMPRODUCT(OFFSET($W$8:OFFSET($W$8,$AJ$4-1,0),$T18,$U18),OFFSET($C$8:OFFSET($C$8,$AJ$4-1,0),$S18,0),OFFSET($D$8:OFFSET($D$8,$AJ$4-1,0),$S18,MATCH(BF$6,$D$7:$Q$7,0)-1))/SUMPRODUCT(OFFSET($W$8:OFFSET($W$8,$AJ$4-1,0),$T18,$U18),OFFSET($C$8:OFFSET($C$8,$AJ$4-1,0),$S18,0))</f>
        <v>0.99887341547568342</v>
      </c>
      <c r="BH18" s="174">
        <f ca="1">SUMPRODUCT(OFFSET($W$8:OFFSET($W$8,$AJ$4-1,0),$T18,$U18),OFFSET($D$8:OFFSET($D$8,$AJ$4-1,0),$S18,MATCH(BH$6,$D$7:$Q$7,0)-1))</f>
        <v>1.1031307949168683</v>
      </c>
      <c r="BI18" s="174">
        <f ca="1">SUMPRODUCT(OFFSET($W$8:OFFSET($W$8,$AJ$4-1,0),$T18,$U18),OFFSET($C$8:OFFSET($C$8,$AJ$4-1,0),$S18,0),OFFSET($D$8:OFFSET($D$8,$AJ$4-1,0),$S18,MATCH(BH$6,$D$7:$Q$7,0)-1))/SUMPRODUCT(OFFSET($W$8:OFFSET($W$8,$AJ$4-1,0),$T18,$U18),OFFSET($C$8:OFFSET($C$8,$AJ$4-1,0),$S18,0))</f>
        <v>1.1031307949168687</v>
      </c>
      <c r="BJ18" s="174">
        <f ca="1">SUMPRODUCT(OFFSET($W$8:OFFSET($W$8,$AJ$4-1,0),$T18,$U18),OFFSET($D$8:OFFSET($D$8,$AJ$4-1,0),$S18,MATCH(BJ$6,$D$7:$Q$7,0)-1))</f>
        <v>1</v>
      </c>
      <c r="BK18" s="174">
        <f ca="1">SUMPRODUCT(OFFSET($W$8:OFFSET($W$8,$AJ$4-1,0),$T18,$U18),OFFSET($C$8:OFFSET($C$8,$AJ$4-1,0),$S18,0),OFFSET($D$8:OFFSET($D$8,$AJ$4-1,0),$S18,MATCH(BJ$6,$D$7:$Q$7,0)-1))/SUMPRODUCT(OFFSET($W$8:OFFSET($W$8,$AJ$4-1,0),$T18,$U18),OFFSET($C$8:OFFSET($C$8,$AJ$4-1,0),$S18,0))</f>
        <v>1</v>
      </c>
      <c r="BM18" s="8">
        <f t="shared" si="11"/>
        <v>36465</v>
      </c>
      <c r="BN18" s="47">
        <f t="shared" ca="1" si="12"/>
        <v>0.99999999999999967</v>
      </c>
      <c r="BO18" s="47">
        <f t="shared" ca="1" si="5"/>
        <v>0</v>
      </c>
      <c r="BP18" s="47">
        <f t="shared" ca="1" si="13"/>
        <v>0.29999999999999993</v>
      </c>
      <c r="BQ18" s="47">
        <f t="shared" ca="1" si="6"/>
        <v>0.69999999999999973</v>
      </c>
    </row>
    <row r="19" spans="1:69">
      <c r="A19" s="58">
        <f t="shared" si="7"/>
        <v>36130</v>
      </c>
      <c r="B19" s="34">
        <f t="shared" si="2"/>
        <v>36326</v>
      </c>
      <c r="C19" s="59">
        <f>SUMIF(WP!$A$3:$A$388,"&lt;"&amp;EOMONTH($A19,$A$3-1)+1,WP!$B$3:$B$388)/1000-SUM(C$8:C18)</f>
        <v>10</v>
      </c>
      <c r="D19" s="42">
        <f>D$6/VLOOKUP($B19,Rate!$B$4:$H$390,7)</f>
        <v>0.41742479428208606</v>
      </c>
      <c r="E19" s="42">
        <f>E$6/VLOOKUP($B19,SAWW!$B$4:$H$390,7)</f>
        <v>2.0615713070109174</v>
      </c>
      <c r="F19" s="42">
        <f>F$6/VLOOKUP($B19,'Indem BL'!$B$4:$H$390,7)</f>
        <v>1.1788563345501395</v>
      </c>
      <c r="G19" s="42">
        <f>G$6/VLOOKUP($B19,'Med BL'!$B$4:$H$390,7)</f>
        <v>0.9849</v>
      </c>
      <c r="H19" s="42">
        <f>H$6/VLOOKUP($B19,'Combined BL &amp; SAWW'!$B$4:$H$390,7)</f>
        <v>1.6888312363403726</v>
      </c>
      <c r="I19" s="42">
        <f>I$6/VLOOKUP($B19,'Freq Trend'!$B$4:$H$390,7)</f>
        <v>0.50550708166939073</v>
      </c>
      <c r="J19" s="42">
        <f>J$6/VLOOKUP($B19,'Severity Trend_IonI'!$B$4:$H$390,7)</f>
        <v>0.74966847448836516</v>
      </c>
      <c r="K19" s="42">
        <f>K$6/VLOOKUP($B19,'Severity Trend_MonI'!$B$4:$H$390,7)</f>
        <v>2.3917322571174835</v>
      </c>
      <c r="L19" s="42">
        <f>L$6/VLOOKUP($B19,'Severity Trend'!$B$4:$H$390,7)</f>
        <v>1.1586877651652006</v>
      </c>
      <c r="M19" s="42">
        <f>M$6/VLOOKUP($B19,'PP Residual Trend'!$B$4:$H$390,7)</f>
        <v>0.5850675209250833</v>
      </c>
      <c r="N19" s="156">
        <f>N$6/VLOOKUP($B19,CR!$B$4:$H$455,7)</f>
        <v>0.99887341547568309</v>
      </c>
      <c r="O19" s="156">
        <f>O$6/VLOOKUP($B19,ER!$B$4:$H$455,7)</f>
        <v>1.1031307949168685</v>
      </c>
      <c r="P19" s="156">
        <f>P$6/VLOOKUP($B19,DR!$B$4:$H$455,7)</f>
        <v>1</v>
      </c>
      <c r="R19">
        <f t="shared" si="8"/>
        <v>12</v>
      </c>
      <c r="S19" s="120">
        <f t="shared" si="3"/>
        <v>11</v>
      </c>
      <c r="T19" s="45">
        <f t="shared" si="9"/>
        <v>0</v>
      </c>
      <c r="U19" s="45">
        <f t="shared" si="10"/>
        <v>0</v>
      </c>
      <c r="V19" s="20">
        <v>0</v>
      </c>
      <c r="W19" s="21">
        <f>(2*W$5*$AJ$3*$R19*$A$3-MIN(W$5*$AJ$3,$R19*$A$3)^2-2*$R19*$A$3*MAX(W$5*$AJ$3-$R19*$A$3,0)-MIN(MAX($R19*$A$3-$A$4,0),W$5*$AJ$3)^2-2*W$5*$AJ$3*MAX($R19*$A$3-$A$4-W$5*+$AJ$3,0))/$AJ$5-SUM($V$7:V19)-SUM($V$7:W18)+SUM($V$7:V18)</f>
        <v>8.333333333333337E-2</v>
      </c>
      <c r="X19" s="21">
        <f>(2*X$5*$AJ$3*$R19*$A$3-MIN(X$5*$AJ$3,$R19*$A$3)^2-2*$R19*$A$3*MAX(X$5*$AJ$3-$R19*$A$3,0)-MIN(MAX($R19*$A$3-$A$4,0),X$5*$AJ$3)^2-2*X$5*$AJ$3*MAX($R19*$A$3-$A$4-X$5*+$AJ$3,0))/$AJ$5-SUM($V$7:W19)-SUM($V$7:X18)+SUM($V$7:W18)</f>
        <v>8.3333333333332926E-2</v>
      </c>
      <c r="Y19" s="21">
        <f>(2*Y$5*$AJ$3*$R19*$A$3-MIN(Y$5*$AJ$3,$R19*$A$3)^2-2*$R19*$A$3*MAX(Y$5*$AJ$3-$R19*$A$3,0)-MIN(MAX($R19*$A$3-$A$4,0),Y$5*$AJ$3)^2-2*Y$5*$AJ$3*MAX($R19*$A$3-$A$4-Y$5*+$AJ$3,0))/$AJ$5-SUM($V$7:X19)-SUM($V$7:Y18)+SUM($V$7:X18)</f>
        <v>8.3333333333333481E-2</v>
      </c>
      <c r="Z19" s="21">
        <f>(2*Z$5*$AJ$3*$R19*$A$3-MIN(Z$5*$AJ$3,$R19*$A$3)^2-2*$R19*$A$3*MAX(Z$5*$AJ$3-$R19*$A$3,0)-MIN(MAX($R19*$A$3-$A$4,0),Z$5*$AJ$3)^2-2*Z$5*$AJ$3*MAX($R19*$A$3-$A$4-Z$5*+$AJ$3,0))/$AJ$5-SUM($V$7:Y19)-SUM($V$7:Z18)+SUM($V$7:Y18)</f>
        <v>8.3333333333333481E-2</v>
      </c>
      <c r="AA19" s="21">
        <f>(2*AA$5*$AJ$3*$R19*$A$3-MIN(AA$5*$AJ$3,$R19*$A$3)^2-2*$R19*$A$3*MAX(AA$5*$AJ$3-$R19*$A$3,0)-MIN(MAX($R19*$A$3-$A$4,0),AA$5*$AJ$3)^2-2*AA$5*$AJ$3*MAX($R19*$A$3-$A$4-AA$5*+$AJ$3,0))/$AJ$5-SUM($V$7:Z19)-SUM($V$7:AA18)+SUM($V$7:Z18)</f>
        <v>8.3333333333333481E-2</v>
      </c>
      <c r="AB19" s="21">
        <f>(2*AB$5*$AJ$3*$R19*$A$3-MIN(AB$5*$AJ$3,$R19*$A$3)^2-2*$R19*$A$3*MAX(AB$5*$AJ$3-$R19*$A$3,0)-MIN(MAX($R19*$A$3-$A$4,0),AB$5*$AJ$3)^2-2*AB$5*$AJ$3*MAX($R19*$A$3-$A$4-AB$5*+$AJ$3,0))/$AJ$5-SUM($V$7:AA19)-SUM($V$7:AB18)+SUM($V$7:AA18)</f>
        <v>8.3333333333333037E-2</v>
      </c>
      <c r="AC19" s="21">
        <f>(2*AC$5*$AJ$3*$R19*$A$3-MIN(AC$5*$AJ$3,$R19*$A$3)^2-2*$R19*$A$3*MAX(AC$5*$AJ$3-$R19*$A$3,0)-MIN(MAX($R19*$A$3-$A$4,0),AC$5*$AJ$3)^2-2*AC$5*$AJ$3*MAX($R19*$A$3-$A$4-AC$5*+$AJ$3,0))/$AJ$5-SUM($V$7:AB19)-SUM($V$7:AC18)+SUM($V$7:AB18)</f>
        <v>8.3333333333332149E-2</v>
      </c>
      <c r="AD19" s="21">
        <f>(2*AD$5*$AJ$3*$R19*$A$3-MIN(AD$5*$AJ$3,$R19*$A$3)^2-2*$R19*$A$3*MAX(AD$5*$AJ$3-$R19*$A$3,0)-MIN(MAX($R19*$A$3-$A$4,0),AD$5*$AJ$3)^2-2*AD$5*$AJ$3*MAX($R19*$A$3-$A$4-AD$5*+$AJ$3,0))/$AJ$5-SUM($V$7:AC19)-SUM($V$7:AD18)+SUM($V$7:AC18)</f>
        <v>8.3333333333333037E-2</v>
      </c>
      <c r="AE19" s="21">
        <f>(2*AE$5*$AJ$3*$R19*$A$3-MIN(AE$5*$AJ$3,$R19*$A$3)^2-2*$R19*$A$3*MAX(AE$5*$AJ$3-$R19*$A$3,0)-MIN(MAX($R19*$A$3-$A$4,0),AE$5*$AJ$3)^2-2*AE$5*$AJ$3*MAX($R19*$A$3-$A$4-AE$5*+$AJ$3,0))/$AJ$5-SUM($V$7:AD19)-SUM($V$7:AE18)+SUM($V$7:AD18)</f>
        <v>8.3333333333334814E-2</v>
      </c>
      <c r="AF19" s="21">
        <f>(2*AF$5*$AJ$3*$R19*$A$3-MIN(AF$5*$AJ$3,$R19*$A$3)^2-2*$R19*$A$3*MAX(AF$5*$AJ$3-$R19*$A$3,0)-MIN(MAX($R19*$A$3-$A$4,0),AF$5*$AJ$3)^2-2*AF$5*$AJ$3*MAX($R19*$A$3-$A$4-AF$5*+$AJ$3,0))/$AJ$5-SUM($V$7:AE19)-SUM($V$7:AF18)+SUM($V$7:AE18)</f>
        <v>8.3333333333333037E-2</v>
      </c>
      <c r="AG19" s="21">
        <f>(2*AG$5*$AJ$3*$R19*$A$3-MIN(AG$5*$AJ$3,$R19*$A$3)^2-2*$R19*$A$3*MAX(AG$5*$AJ$3-$R19*$A$3,0)-MIN(MAX($R19*$A$3-$A$4,0),AG$5*$AJ$3)^2-2*AG$5*$AJ$3*MAX($R19*$A$3-$A$4-AG$5*+$AJ$3,0))/$AJ$5-SUM($V$7:AF19)-SUM($V$7:AG18)+SUM($V$7:AF18)</f>
        <v>8.3333333333333037E-2</v>
      </c>
      <c r="AH19" s="21">
        <f>(2*AH$5*$AJ$3*$R19*$A$3-MIN(AH$5*$AJ$3,$R19*$A$3)^2-2*$R19*$A$3*MAX(AH$5*$AJ$3-$R19*$A$3,0)-MIN(MAX($R19*$A$3-$A$4,0),AH$5*$AJ$3)^2-2*AH$5*$AJ$3*MAX($R19*$A$3-$A$4-AH$5*+$AJ$3,0))/$AJ$5-SUM($V$7:AG19)-SUM($V$7:AH18)+SUM($V$7:AG18)</f>
        <v>4.1666666666666963E-2</v>
      </c>
      <c r="AJ19" s="8">
        <f t="shared" si="14"/>
        <v>36495</v>
      </c>
      <c r="AK19" s="30">
        <f t="shared" si="4"/>
        <v>36509</v>
      </c>
      <c r="AL19" s="3">
        <f ca="1">SUMPRODUCT(OFFSET($W$8:OFFSET($W$8,$AJ$4-1,0),$T19,$U19),OFFSET($D$8:OFFSET($D$8,$AJ$4-1,0),$S19,MATCH(AL$6,$D$7:$Q$7,0)-1))</f>
        <v>0.43384082988157957</v>
      </c>
      <c r="AM19" s="3">
        <f ca="1">SUMPRODUCT(OFFSET($W$8:OFFSET($W$8,$AJ$4-1,0),$T19,$U19),OFFSET($C$8:OFFSET($C$8,$AJ$4-1,0),$S19,0),OFFSET($D$8:OFFSET($D$8,$AJ$4-1,0),$S19,MATCH(AL$6,$D$7:$Q$7,0)-1))/SUMPRODUCT(OFFSET($W$8:OFFSET($W$8,$AJ$4-1,0),$T19,$U19),OFFSET($C$8:OFFSET($C$8,$AJ$4-1,0),$S19,0))</f>
        <v>0.43384082988157957</v>
      </c>
      <c r="AN19" s="3">
        <f ca="1">SUMPRODUCT(OFFSET($W$8:OFFSET($W$8,$AJ$4-1,0),$T19,$U19),OFFSET($D$8:OFFSET($D$8,$AJ$4-1,0),$S19,MATCH(AN$6,$D$7:$Q$7,0)-1))</f>
        <v>2.0196120016992172</v>
      </c>
      <c r="AO19" s="3">
        <f ca="1">SUMPRODUCT(OFFSET($W$8:OFFSET($W$8,$AJ$4-1,0),$T19,$U19),OFFSET($C$8:OFFSET($C$8,$AJ$4-1,0),$S19,0),OFFSET($D$8:OFFSET($D$8,$AJ$4-1,0),$S19,MATCH(AN$6,$D$7:$Q$7,0)-1))/SUMPRODUCT(OFFSET($W$8:OFFSET($W$8,$AJ$4-1,0),$T19,$U19),OFFSET($C$8:OFFSET($C$8,$AJ$4-1,0),$S19,0))</f>
        <v>2.0196120016992167</v>
      </c>
      <c r="AP19" s="3">
        <f ca="1">SUMPRODUCT(OFFSET($W$8:OFFSET($W$8,$AJ$4-1,0),$T19,$U19),OFFSET($D$8:OFFSET($D$8,$AJ$4-1,0),$S19,MATCH(AP$6,$D$7:$Q$7,0)-1))</f>
        <v>1.1739308052093878</v>
      </c>
      <c r="AQ19" s="3">
        <f ca="1">SUMPRODUCT(OFFSET($W$8:OFFSET($W$8,$AJ$4-1,0),$T19,$U19),OFFSET($C$8:OFFSET($C$8,$AJ$4-1,0),$S19,0),OFFSET($D$8:OFFSET($D$8,$AJ$4-1,0),$S19,MATCH(AP$6,$D$7:$Q$7,0)-1))/SUMPRODUCT(OFFSET($W$8:OFFSET($W$8,$AJ$4-1,0),$T19,$U19),OFFSET($C$8:OFFSET($C$8,$AJ$4-1,0),$S19,0))</f>
        <v>1.173930805209388</v>
      </c>
      <c r="AR19" s="3">
        <f ca="1">SUMPRODUCT(OFFSET($W$8:OFFSET($W$8,$AJ$4-1,0),$T19,$U19),OFFSET($D$8:OFFSET($D$8,$AJ$4-1,0),$S19,MATCH(AR$6,$D$7:$Q$7,0)-1))</f>
        <v>0.98489999999999989</v>
      </c>
      <c r="AS19" s="3">
        <f ca="1">SUMPRODUCT(OFFSET($W$8:OFFSET($W$8,$AJ$4-1,0),$T19,$U19),OFFSET($C$8:OFFSET($C$8,$AJ$4-1,0),$S19,0),OFFSET($D$8:OFFSET($D$8,$AJ$4-1,0),$S19,MATCH(AR$6,$D$7:$Q$7,0)-1))/SUMPRODUCT(OFFSET($W$8:OFFSET($W$8,$AJ$4-1,0),$T19,$U19),OFFSET($C$8:OFFSET($C$8,$AJ$4-1,0),$S19,0))</f>
        <v>0.98490000000000022</v>
      </c>
      <c r="AT19" s="3">
        <f ca="1">SUMPRODUCT(OFFSET($W$8:OFFSET($W$8,$AJ$4-1,0),$T19,$U19),OFFSET($D$8:OFFSET($D$8,$AJ$4-1,0),$S19,MATCH(AT$6,$D$7:$Q$7,0)-1))</f>
        <v>1.6580213716299077</v>
      </c>
      <c r="AU19" s="3">
        <f ca="1">SUMPRODUCT(OFFSET($W$8:OFFSET($W$8,$AJ$4-1,0),$T19,$U19),OFFSET($C$8:OFFSET($C$8,$AJ$4-1,0),$S19,0),OFFSET($D$8:OFFSET($D$8,$AJ$4-1,0),$S19,MATCH(AT$6,$D$7:$Q$7,0)-1))/SUMPRODUCT(OFFSET($W$8:OFFSET($W$8,$AJ$4-1,0),$T19,$U19),OFFSET($C$8:OFFSET($C$8,$AJ$4-1,0),$S19,0))</f>
        <v>1.6580213716299077</v>
      </c>
      <c r="AV19" s="3">
        <f ca="1">SUMPRODUCT(OFFSET($W$8:OFFSET($W$8,$AJ$4-1,0),$T19,$U19),OFFSET($D$8:OFFSET($D$8,$AJ$4-1,0),$S19,MATCH(AV$6,$D$7:$Q$7,0)-1))</f>
        <v>0.51025500801397705</v>
      </c>
      <c r="AW19" s="3">
        <f ca="1">SUMPRODUCT(OFFSET($W$8:OFFSET($W$8,$AJ$4-1,0),$T19,$U19),OFFSET($C$8:OFFSET($C$8,$AJ$4-1,0),$S19,0),OFFSET($D$8:OFFSET($D$8,$AJ$4-1,0),$S19,MATCH(AV$6,$D$7:$Q$7,0)-1))/SUMPRODUCT(OFFSET($W$8:OFFSET($W$8,$AJ$4-1,0),$T19,$U19),OFFSET($C$8:OFFSET($C$8,$AJ$4-1,0),$S19,0))</f>
        <v>0.51025500801397694</v>
      </c>
      <c r="AX19" s="3">
        <f ca="1">SUMPRODUCT(OFFSET($W$8:OFFSET($W$8,$AJ$4-1,0),$T19,$U19),OFFSET($D$8:OFFSET($D$8,$AJ$4-1,0),$S19,MATCH(AX$6,$D$7:$Q$7,0)-1))</f>
        <v>0.75375327505793999</v>
      </c>
      <c r="AY19" s="3">
        <f ca="1">SUMPRODUCT(OFFSET($W$8:OFFSET($W$8,$AJ$4-1,0),$T19,$U19),OFFSET($C$8:OFFSET($C$8,$AJ$4-1,0),$S19,0),OFFSET($D$8:OFFSET($D$8,$AJ$4-1,0),$S19,MATCH(AX$6,$D$7:$Q$7,0)-1))/SUMPRODUCT(OFFSET($W$8:OFFSET($W$8,$AJ$4-1,0),$T19,$U19),OFFSET($C$8:OFFSET($C$8,$AJ$4-1,0),$S19,0))</f>
        <v>0.75375327505793988</v>
      </c>
      <c r="AZ19" s="3">
        <f ca="1">SUMPRODUCT(OFFSET($W$8:OFFSET($W$8,$AJ$4-1,0),$T19,$U19),OFFSET($D$8:OFFSET($D$8,$AJ$4-1,0),$S19,MATCH(AZ$6,$D$7:$Q$7,0)-1))</f>
        <v>2.3117363679138703</v>
      </c>
      <c r="BA19" s="3">
        <f ca="1">SUMPRODUCT(OFFSET($W$8:OFFSET($W$8,$AJ$4-1,0),$T19,$U19),OFFSET($C$8:OFFSET($C$8,$AJ$4-1,0),$S19,0),OFFSET($D$8:OFFSET($D$8,$AJ$4-1,0),$S19,MATCH(AZ$6,$D$7:$Q$7,0)-1))/SUMPRODUCT(OFFSET($W$8:OFFSET($W$8,$AJ$4-1,0),$T19,$U19),OFFSET($C$8:OFFSET($C$8,$AJ$4-1,0),$S19,0))</f>
        <v>2.3117363679138698</v>
      </c>
      <c r="BB19" s="3">
        <f ca="1">SUMPRODUCT(OFFSET($W$8:OFFSET($W$8,$AJ$4-1,0),$T19,$U19),OFFSET($D$8:OFFSET($D$8,$AJ$4-1,0),$S19,MATCH(BB$6,$D$7:$Q$7,0)-1))</f>
        <v>1.1522120271155709</v>
      </c>
      <c r="BC19" s="3">
        <f ca="1">SUMPRODUCT(OFFSET($W$8:OFFSET($W$8,$AJ$4-1,0),$T19,$U19),OFFSET($C$8:OFFSET($C$8,$AJ$4-1,0),$S19,0),OFFSET($D$8:OFFSET($D$8,$AJ$4-1,0),$S19,MATCH(BB$6,$D$7:$Q$7,0)-1))/SUMPRODUCT(OFFSET($W$8:OFFSET($W$8,$AJ$4-1,0),$T19,$U19),OFFSET($C$8:OFFSET($C$8,$AJ$4-1,0),$S19,0))</f>
        <v>1.1522120271155711</v>
      </c>
      <c r="BD19" s="3">
        <f ca="1">SUMPRODUCT(OFFSET($W$8:OFFSET($W$8,$AJ$4-1,0),$T19,$U19),OFFSET($D$8:OFFSET($D$8,$AJ$4-1,0),$S19,MATCH(BD$6,$D$7:$Q$7,0)-1))</f>
        <v>0.58788901098204183</v>
      </c>
      <c r="BE19" s="3">
        <f ca="1">SUMPRODUCT(OFFSET($W$8:OFFSET($W$8,$AJ$4-1,0),$T19,$U19),OFFSET($C$8:OFFSET($C$8,$AJ$4-1,0),$S19,0),OFFSET($D$8:OFFSET($D$8,$AJ$4-1,0),$S19,MATCH(BD$6,$D$7:$Q$7,0)-1))/SUMPRODUCT(OFFSET($W$8:OFFSET($W$8,$AJ$4-1,0),$T19,$U19),OFFSET($C$8:OFFSET($C$8,$AJ$4-1,0),$S19,0))</f>
        <v>0.58788901098204183</v>
      </c>
      <c r="BF19" s="174">
        <f ca="1">SUMPRODUCT(OFFSET($W$8:OFFSET($W$8,$AJ$4-1,0),$T19,$U19),OFFSET($D$8:OFFSET($D$8,$AJ$4-1,0),$S19,MATCH(BF$6,$D$7:$Q$7,0)-1))</f>
        <v>0.99887341547568298</v>
      </c>
      <c r="BG19" s="174">
        <f ca="1">SUMPRODUCT(OFFSET($W$8:OFFSET($W$8,$AJ$4-1,0),$T19,$U19),OFFSET($C$8:OFFSET($C$8,$AJ$4-1,0),$S19,0),OFFSET($D$8:OFFSET($D$8,$AJ$4-1,0),$S19,MATCH(BF$6,$D$7:$Q$7,0)-1))/SUMPRODUCT(OFFSET($W$8:OFFSET($W$8,$AJ$4-1,0),$T19,$U19),OFFSET($C$8:OFFSET($C$8,$AJ$4-1,0),$S19,0))</f>
        <v>0.99887341547568342</v>
      </c>
      <c r="BH19" s="174">
        <f ca="1">SUMPRODUCT(OFFSET($W$8:OFFSET($W$8,$AJ$4-1,0),$T19,$U19),OFFSET($D$8:OFFSET($D$8,$AJ$4-1,0),$S19,MATCH(BH$6,$D$7:$Q$7,0)-1))</f>
        <v>1.1031307949168683</v>
      </c>
      <c r="BI19" s="174">
        <f ca="1">SUMPRODUCT(OFFSET($W$8:OFFSET($W$8,$AJ$4-1,0),$T19,$U19),OFFSET($C$8:OFFSET($C$8,$AJ$4-1,0),$S19,0),OFFSET($D$8:OFFSET($D$8,$AJ$4-1,0),$S19,MATCH(BH$6,$D$7:$Q$7,0)-1))/SUMPRODUCT(OFFSET($W$8:OFFSET($W$8,$AJ$4-1,0),$T19,$U19),OFFSET($C$8:OFFSET($C$8,$AJ$4-1,0),$S19,0))</f>
        <v>1.1031307949168687</v>
      </c>
      <c r="BJ19" s="174">
        <f ca="1">SUMPRODUCT(OFFSET($W$8:OFFSET($W$8,$AJ$4-1,0),$T19,$U19),OFFSET($D$8:OFFSET($D$8,$AJ$4-1,0),$S19,MATCH(BJ$6,$D$7:$Q$7,0)-1))</f>
        <v>1</v>
      </c>
      <c r="BK19" s="174">
        <f ca="1">SUMPRODUCT(OFFSET($W$8:OFFSET($W$8,$AJ$4-1,0),$T19,$U19),OFFSET($C$8:OFFSET($C$8,$AJ$4-1,0),$S19,0),OFFSET($D$8:OFFSET($D$8,$AJ$4-1,0),$S19,MATCH(BJ$6,$D$7:$Q$7,0)-1))/SUMPRODUCT(OFFSET($W$8:OFFSET($W$8,$AJ$4-1,0),$T19,$U19),OFFSET($C$8:OFFSET($C$8,$AJ$4-1,0),$S19,0))</f>
        <v>1</v>
      </c>
      <c r="BM19" s="8">
        <f t="shared" si="11"/>
        <v>36495</v>
      </c>
      <c r="BN19" s="47">
        <f t="shared" ca="1" si="12"/>
        <v>0.99999999999999967</v>
      </c>
      <c r="BO19" s="47">
        <f t="shared" ca="1" si="5"/>
        <v>0</v>
      </c>
      <c r="BP19" s="47">
        <f t="shared" ca="1" si="13"/>
        <v>0.29999999999999993</v>
      </c>
      <c r="BQ19" s="47">
        <f t="shared" ca="1" si="6"/>
        <v>0.69999999999999973</v>
      </c>
    </row>
    <row r="20" spans="1:69">
      <c r="A20" s="58">
        <f t="shared" si="7"/>
        <v>36161</v>
      </c>
      <c r="B20" s="34">
        <f t="shared" si="2"/>
        <v>36356</v>
      </c>
      <c r="C20" s="59">
        <f>SUMIF(WP!$A$3:$A$388,"&lt;"&amp;EOMONTH($A20,$A$3-1)+1,WP!$B$3:$B$388)/1000-SUM(C$8:C19)</f>
        <v>10</v>
      </c>
      <c r="D20" s="42">
        <f>D$6/VLOOKUP($B20,Rate!$B$4:$H$390,7)</f>
        <v>0.41742479428208606</v>
      </c>
      <c r="E20" s="42">
        <f>E$6/VLOOKUP($B20,SAWW!$B$4:$H$390,7)</f>
        <v>2.0543925513305847</v>
      </c>
      <c r="F20" s="42">
        <f>F$6/VLOOKUP($B20,'Indem BL'!$B$4:$H$390,7)</f>
        <v>1.1788563345501395</v>
      </c>
      <c r="G20" s="42">
        <f>G$6/VLOOKUP($B20,'Med BL'!$B$4:$H$390,7)</f>
        <v>0.9849</v>
      </c>
      <c r="H20" s="42">
        <f>H$6/VLOOKUP($B20,'Combined BL &amp; SAWW'!$B$4:$H$390,7)</f>
        <v>1.6844461049117776</v>
      </c>
      <c r="I20" s="42">
        <f>I$6/VLOOKUP($B20,'Freq Trend'!$B$4:$H$390,7)</f>
        <v>0.50623016644063823</v>
      </c>
      <c r="J20" s="42">
        <f>J$6/VLOOKUP($B20,'Severity Trend_IonI'!$B$4:$H$390,7)</f>
        <v>0.75033721865581793</v>
      </c>
      <c r="K20" s="42">
        <f>K$6/VLOOKUP($B20,'Severity Trend_MonI'!$B$4:$H$390,7)</f>
        <v>2.378542098923957</v>
      </c>
      <c r="L20" s="42">
        <f>L$6/VLOOKUP($B20,'Severity Trend'!$B$4:$H$390,7)</f>
        <v>1.156668297870348</v>
      </c>
      <c r="M20" s="42">
        <f>M$6/VLOOKUP($B20,'PP Residual Trend'!$B$4:$H$390,7)</f>
        <v>0.58552948790115189</v>
      </c>
      <c r="N20" s="156">
        <f>N$6/VLOOKUP($B20,CR!$B$4:$H$455,7)</f>
        <v>0.99887341547568309</v>
      </c>
      <c r="O20" s="156">
        <f>O$6/VLOOKUP($B20,ER!$B$4:$H$455,7)</f>
        <v>1.1031307949168685</v>
      </c>
      <c r="P20" s="156">
        <f>P$6/VLOOKUP($B20,DR!$B$4:$H$455,7)</f>
        <v>1</v>
      </c>
      <c r="R20">
        <f t="shared" si="8"/>
        <v>13</v>
      </c>
      <c r="S20" s="120">
        <f t="shared" si="3"/>
        <v>12</v>
      </c>
      <c r="T20" s="45">
        <f t="shared" si="9"/>
        <v>0</v>
      </c>
      <c r="U20" s="45">
        <f t="shared" si="10"/>
        <v>0</v>
      </c>
      <c r="V20" s="20">
        <v>0</v>
      </c>
      <c r="W20" s="21">
        <f>(2*W$5*$AJ$3*$R20*$A$3-MIN(W$5*$AJ$3,$R20*$A$3)^2-2*$R20*$A$3*MAX(W$5*$AJ$3-$R20*$A$3,0)-MIN(MAX($R20*$A$3-$A$4,0),W$5*$AJ$3)^2-2*W$5*$AJ$3*MAX($R20*$A$3-$A$4-W$5*+$AJ$3,0))/$AJ$5-SUM($V$7:V20)-SUM($V$7:W19)+SUM($V$7:V19)</f>
        <v>4.166666666666663E-2</v>
      </c>
      <c r="X20" s="21">
        <f>(2*X$5*$AJ$3*$R20*$A$3-MIN(X$5*$AJ$3,$R20*$A$3)^2-2*$R20*$A$3*MAX(X$5*$AJ$3-$R20*$A$3,0)-MIN(MAX($R20*$A$3-$A$4,0),X$5*$AJ$3)^2-2*X$5*$AJ$3*MAX($R20*$A$3-$A$4-X$5*+$AJ$3,0))/$AJ$5-SUM($V$7:W20)-SUM($V$7:X19)+SUM($V$7:W19)</f>
        <v>8.3333333333333148E-2</v>
      </c>
      <c r="Y20" s="21">
        <f>(2*Y$5*$AJ$3*$R20*$A$3-MIN(Y$5*$AJ$3,$R20*$A$3)^2-2*$R20*$A$3*MAX(Y$5*$AJ$3-$R20*$A$3,0)-MIN(MAX($R20*$A$3-$A$4,0),Y$5*$AJ$3)^2-2*Y$5*$AJ$3*MAX($R20*$A$3-$A$4-Y$5*+$AJ$3,0))/$AJ$5-SUM($V$7:X20)-SUM($V$7:Y19)+SUM($V$7:X19)</f>
        <v>8.3333333333333925E-2</v>
      </c>
      <c r="Z20" s="21">
        <f>(2*Z$5*$AJ$3*$R20*$A$3-MIN(Z$5*$AJ$3,$R20*$A$3)^2-2*$R20*$A$3*MAX(Z$5*$AJ$3-$R20*$A$3,0)-MIN(MAX($R20*$A$3-$A$4,0),Z$5*$AJ$3)^2-2*Z$5*$AJ$3*MAX($R20*$A$3-$A$4-Z$5*+$AJ$3,0))/$AJ$5-SUM($V$7:Y20)-SUM($V$7:Z19)+SUM($V$7:Y19)</f>
        <v>8.3333333333333037E-2</v>
      </c>
      <c r="AA20" s="21">
        <f>(2*AA$5*$AJ$3*$R20*$A$3-MIN(AA$5*$AJ$3,$R20*$A$3)^2-2*$R20*$A$3*MAX(AA$5*$AJ$3-$R20*$A$3,0)-MIN(MAX($R20*$A$3-$A$4,0),AA$5*$AJ$3)^2-2*AA$5*$AJ$3*MAX($R20*$A$3-$A$4-AA$5*+$AJ$3,0))/$AJ$5-SUM($V$7:Z20)-SUM($V$7:AA19)+SUM($V$7:Z19)</f>
        <v>8.3333333333333037E-2</v>
      </c>
      <c r="AB20" s="21">
        <f>(2*AB$5*$AJ$3*$R20*$A$3-MIN(AB$5*$AJ$3,$R20*$A$3)^2-2*$R20*$A$3*MAX(AB$5*$AJ$3-$R20*$A$3,0)-MIN(MAX($R20*$A$3-$A$4,0),AB$5*$AJ$3)^2-2*AB$5*$AJ$3*MAX($R20*$A$3-$A$4-AB$5*+$AJ$3,0))/$AJ$5-SUM($V$7:AA20)-SUM($V$7:AB19)+SUM($V$7:AA19)</f>
        <v>8.3333333333332593E-2</v>
      </c>
      <c r="AC20" s="21">
        <f>(2*AC$5*$AJ$3*$R20*$A$3-MIN(AC$5*$AJ$3,$R20*$A$3)^2-2*$R20*$A$3*MAX(AC$5*$AJ$3-$R20*$A$3,0)-MIN(MAX($R20*$A$3-$A$4,0),AC$5*$AJ$3)^2-2*AC$5*$AJ$3*MAX($R20*$A$3-$A$4-AC$5*+$AJ$3,0))/$AJ$5-SUM($V$7:AB20)-SUM($V$7:AC19)+SUM($V$7:AB19)</f>
        <v>8.3333333333333925E-2</v>
      </c>
      <c r="AD20" s="21">
        <f>(2*AD$5*$AJ$3*$R20*$A$3-MIN(AD$5*$AJ$3,$R20*$A$3)^2-2*$R20*$A$3*MAX(AD$5*$AJ$3-$R20*$A$3,0)-MIN(MAX($R20*$A$3-$A$4,0),AD$5*$AJ$3)^2-2*AD$5*$AJ$3*MAX($R20*$A$3-$A$4-AD$5*+$AJ$3,0))/$AJ$5-SUM($V$7:AC20)-SUM($V$7:AD19)+SUM($V$7:AC19)</f>
        <v>8.3333333333333925E-2</v>
      </c>
      <c r="AE20" s="21">
        <f>(2*AE$5*$AJ$3*$R20*$A$3-MIN(AE$5*$AJ$3,$R20*$A$3)^2-2*$R20*$A$3*MAX(AE$5*$AJ$3-$R20*$A$3,0)-MIN(MAX($R20*$A$3-$A$4,0),AE$5*$AJ$3)^2-2*AE$5*$AJ$3*MAX($R20*$A$3-$A$4-AE$5*+$AJ$3,0))/$AJ$5-SUM($V$7:AD20)-SUM($V$7:AE19)+SUM($V$7:AD19)</f>
        <v>8.3333333333332149E-2</v>
      </c>
      <c r="AF20" s="21">
        <f>(2*AF$5*$AJ$3*$R20*$A$3-MIN(AF$5*$AJ$3,$R20*$A$3)^2-2*$R20*$A$3*MAX(AF$5*$AJ$3-$R20*$A$3,0)-MIN(MAX($R20*$A$3-$A$4,0),AF$5*$AJ$3)^2-2*AF$5*$AJ$3*MAX($R20*$A$3-$A$4-AF$5*+$AJ$3,0))/$AJ$5-SUM($V$7:AE20)-SUM($V$7:AF19)+SUM($V$7:AE19)</f>
        <v>8.3333333333334814E-2</v>
      </c>
      <c r="AG20" s="21">
        <f>(2*AG$5*$AJ$3*$R20*$A$3-MIN(AG$5*$AJ$3,$R20*$A$3)^2-2*$R20*$A$3*MAX(AG$5*$AJ$3-$R20*$A$3,0)-MIN(MAX($R20*$A$3-$A$4,0),AG$5*$AJ$3)^2-2*AG$5*$AJ$3*MAX($R20*$A$3-$A$4-AG$5*+$AJ$3,0))/$AJ$5-SUM($V$7:AF20)-SUM($V$7:AG19)+SUM($V$7:AF19)</f>
        <v>8.3333333333333037E-2</v>
      </c>
      <c r="AH20" s="21">
        <f>(2*AH$5*$AJ$3*$R20*$A$3-MIN(AH$5*$AJ$3,$R20*$A$3)^2-2*$R20*$A$3*MAX(AH$5*$AJ$3-$R20*$A$3,0)-MIN(MAX($R20*$A$3-$A$4,0),AH$5*$AJ$3)^2-2*AH$5*$AJ$3*MAX($R20*$A$3-$A$4-AH$5*+$AJ$3,0))/$AJ$5-SUM($V$7:AG20)-SUM($V$7:AH19)+SUM($V$7:AG19)</f>
        <v>8.3333333333332149E-2</v>
      </c>
      <c r="AJ20" s="8">
        <f t="shared" si="14"/>
        <v>36526</v>
      </c>
      <c r="AK20" s="30">
        <f t="shared" si="4"/>
        <v>36540</v>
      </c>
      <c r="AL20" s="3">
        <f ca="1">SUMPRODUCT(OFFSET($W$8:OFFSET($W$8,$AJ$4-1,0),$T20,$U20),OFFSET($D$8:OFFSET($D$8,$AJ$4-1,0),$S20,MATCH(AL$6,$D$7:$Q$7,0)-1))</f>
        <v>0.4357721281874023</v>
      </c>
      <c r="AM20" s="3">
        <f ca="1">SUMPRODUCT(OFFSET($W$8:OFFSET($W$8,$AJ$4-1,0),$T20,$U20),OFFSET($C$8:OFFSET($C$8,$AJ$4-1,0),$S20,0),OFFSET($D$8:OFFSET($D$8,$AJ$4-1,0),$S20,MATCH(AL$6,$D$7:$Q$7,0)-1))/SUMPRODUCT(OFFSET($W$8:OFFSET($W$8,$AJ$4-1,0),$T20,$U20),OFFSET($C$8:OFFSET($C$8,$AJ$4-1,0),$S20,0))</f>
        <v>0.43577212818740235</v>
      </c>
      <c r="AN20" s="3">
        <f ca="1">SUMPRODUCT(OFFSET($W$8:OFFSET($W$8,$AJ$4-1,0),$T20,$U20),OFFSET($D$8:OFFSET($D$8,$AJ$4-1,0),$S20,MATCH(AN$6,$D$7:$Q$7,0)-1))</f>
        <v>2.0127973535508663</v>
      </c>
      <c r="AO20" s="3">
        <f ca="1">SUMPRODUCT(OFFSET($W$8:OFFSET($W$8,$AJ$4-1,0),$T20,$U20),OFFSET($C$8:OFFSET($C$8,$AJ$4-1,0),$S20,0),OFFSET($D$8:OFFSET($D$8,$AJ$4-1,0),$S20,MATCH(AN$6,$D$7:$Q$7,0)-1))/SUMPRODUCT(OFFSET($W$8:OFFSET($W$8,$AJ$4-1,0),$T20,$U20),OFFSET($C$8:OFFSET($C$8,$AJ$4-1,0),$S20,0))</f>
        <v>2.0127973535508663</v>
      </c>
      <c r="AP20" s="3">
        <f ca="1">SUMPRODUCT(OFFSET($W$8:OFFSET($W$8,$AJ$4-1,0),$T20,$U20),OFFSET($D$8:OFFSET($D$8,$AJ$4-1,0),$S20,MATCH(AP$6,$D$7:$Q$7,0)-1))</f>
        <v>1.1730352544201601</v>
      </c>
      <c r="AQ20" s="3">
        <f ca="1">SUMPRODUCT(OFFSET($W$8:OFFSET($W$8,$AJ$4-1,0),$T20,$U20),OFFSET($C$8:OFFSET($C$8,$AJ$4-1,0),$S20,0),OFFSET($D$8:OFFSET($D$8,$AJ$4-1,0),$S20,MATCH(AP$6,$D$7:$Q$7,0)-1))/SUMPRODUCT(OFFSET($W$8:OFFSET($W$8,$AJ$4-1,0),$T20,$U20),OFFSET($C$8:OFFSET($C$8,$AJ$4-1,0),$S20,0))</f>
        <v>1.1730352544201605</v>
      </c>
      <c r="AR20" s="3">
        <f ca="1">SUMPRODUCT(OFFSET($W$8:OFFSET($W$8,$AJ$4-1,0),$T20,$U20),OFFSET($D$8:OFFSET($D$8,$AJ$4-1,0),$S20,MATCH(AR$6,$D$7:$Q$7,0)-1))</f>
        <v>0.98489999999999989</v>
      </c>
      <c r="AS20" s="3">
        <f ca="1">SUMPRODUCT(OFFSET($W$8:OFFSET($W$8,$AJ$4-1,0),$T20,$U20),OFFSET($C$8:OFFSET($C$8,$AJ$4-1,0),$S20,0),OFFSET($D$8:OFFSET($D$8,$AJ$4-1,0),$S20,MATCH(AR$6,$D$7:$Q$7,0)-1))/SUMPRODUCT(OFFSET($W$8:OFFSET($W$8,$AJ$4-1,0),$T20,$U20),OFFSET($C$8:OFFSET($C$8,$AJ$4-1,0),$S20,0))</f>
        <v>0.98490000000000022</v>
      </c>
      <c r="AT20" s="3">
        <f ca="1">SUMPRODUCT(OFFSET($W$8:OFFSET($W$8,$AJ$4-1,0),$T20,$U20),OFFSET($D$8:OFFSET($D$8,$AJ$4-1,0),$S20,MATCH(AT$6,$D$7:$Q$7,0)-1))</f>
        <v>1.6529398378439848</v>
      </c>
      <c r="AU20" s="3">
        <f ca="1">SUMPRODUCT(OFFSET($W$8:OFFSET($W$8,$AJ$4-1,0),$T20,$U20),OFFSET($C$8:OFFSET($C$8,$AJ$4-1,0),$S20,0),OFFSET($D$8:OFFSET($D$8,$AJ$4-1,0),$S20,MATCH(AT$6,$D$7:$Q$7,0)-1))/SUMPRODUCT(OFFSET($W$8:OFFSET($W$8,$AJ$4-1,0),$T20,$U20),OFFSET($C$8:OFFSET($C$8,$AJ$4-1,0),$S20,0))</f>
        <v>1.6529398378439848</v>
      </c>
      <c r="AV20" s="3">
        <f ca="1">SUMPRODUCT(OFFSET($W$8:OFFSET($W$8,$AJ$4-1,0),$T20,$U20),OFFSET($D$8:OFFSET($D$8,$AJ$4-1,0),$S20,MATCH(AV$6,$D$7:$Q$7,0)-1))</f>
        <v>0.51106716832044208</v>
      </c>
      <c r="AW20" s="3">
        <f ca="1">SUMPRODUCT(OFFSET($W$8:OFFSET($W$8,$AJ$4-1,0),$T20,$U20),OFFSET($C$8:OFFSET($C$8,$AJ$4-1,0),$S20,0),OFFSET($D$8:OFFSET($D$8,$AJ$4-1,0),$S20,MATCH(AV$6,$D$7:$Q$7,0)-1))/SUMPRODUCT(OFFSET($W$8:OFFSET($W$8,$AJ$4-1,0),$T20,$U20),OFFSET($C$8:OFFSET($C$8,$AJ$4-1,0),$S20,0))</f>
        <v>0.51106716832044197</v>
      </c>
      <c r="AX20" s="3">
        <f ca="1">SUMPRODUCT(OFFSET($W$8:OFFSET($W$8,$AJ$4-1,0),$T20,$U20),OFFSET($D$8:OFFSET($D$8,$AJ$4-1,0),$S20,MATCH(AX$6,$D$7:$Q$7,0)-1))</f>
        <v>0.75442316505942342</v>
      </c>
      <c r="AY20" s="3">
        <f ca="1">SUMPRODUCT(OFFSET($W$8:OFFSET($W$8,$AJ$4-1,0),$T20,$U20),OFFSET($C$8:OFFSET($C$8,$AJ$4-1,0),$S20,0),OFFSET($D$8:OFFSET($D$8,$AJ$4-1,0),$S20,MATCH(AX$6,$D$7:$Q$7,0)-1))/SUMPRODUCT(OFFSET($W$8:OFFSET($W$8,$AJ$4-1,0),$T20,$U20),OFFSET($C$8:OFFSET($C$8,$AJ$4-1,0),$S20,0))</f>
        <v>0.75442316505942331</v>
      </c>
      <c r="AZ20" s="3">
        <f ca="1">SUMPRODUCT(OFFSET($W$8:OFFSET($W$8,$AJ$4-1,0),$T20,$U20),OFFSET($D$8:OFFSET($D$8,$AJ$4-1,0),$S20,MATCH(AZ$6,$D$7:$Q$7,0)-1))</f>
        <v>2.298699449648423</v>
      </c>
      <c r="BA20" s="3">
        <f ca="1">SUMPRODUCT(OFFSET($W$8:OFFSET($W$8,$AJ$4-1,0),$T20,$U20),OFFSET($C$8:OFFSET($C$8,$AJ$4-1,0),$S20,0),OFFSET($D$8:OFFSET($D$8,$AJ$4-1,0),$S20,MATCH(AZ$6,$D$7:$Q$7,0)-1))/SUMPRODUCT(OFFSET($W$8:OFFSET($W$8,$AJ$4-1,0),$T20,$U20),OFFSET($C$8:OFFSET($C$8,$AJ$4-1,0),$S20,0))</f>
        <v>2.2986994496484234</v>
      </c>
      <c r="BB20" s="3">
        <f ca="1">SUMPRODUCT(OFFSET($W$8:OFFSET($W$8,$AJ$4-1,0),$T20,$U20),OFFSET($D$8:OFFSET($D$8,$AJ$4-1,0),$S20,MATCH(BB$6,$D$7:$Q$7,0)-1))</f>
        <v>1.1512535506169224</v>
      </c>
      <c r="BC20" s="3">
        <f ca="1">SUMPRODUCT(OFFSET($W$8:OFFSET($W$8,$AJ$4-1,0),$T20,$U20),OFFSET($C$8:OFFSET($C$8,$AJ$4-1,0),$S20,0),OFFSET($D$8:OFFSET($D$8,$AJ$4-1,0),$S20,MATCH(BB$6,$D$7:$Q$7,0)-1))/SUMPRODUCT(OFFSET($W$8:OFFSET($W$8,$AJ$4-1,0),$T20,$U20),OFFSET($C$8:OFFSET($C$8,$AJ$4-1,0),$S20,0))</f>
        <v>1.1512535506169228</v>
      </c>
      <c r="BD20" s="3">
        <f ca="1">SUMPRODUCT(OFFSET($W$8:OFFSET($W$8,$AJ$4-1,0),$T20,$U20),OFFSET($D$8:OFFSET($D$8,$AJ$4-1,0),$S20,MATCH(BD$6,$D$7:$Q$7,0)-1))</f>
        <v>0.58836236188279445</v>
      </c>
      <c r="BE20" s="3">
        <f ca="1">SUMPRODUCT(OFFSET($W$8:OFFSET($W$8,$AJ$4-1,0),$T20,$U20),OFFSET($C$8:OFFSET($C$8,$AJ$4-1,0),$S20,0),OFFSET($D$8:OFFSET($D$8,$AJ$4-1,0),$S20,MATCH(BD$6,$D$7:$Q$7,0)-1))/SUMPRODUCT(OFFSET($W$8:OFFSET($W$8,$AJ$4-1,0),$T20,$U20),OFFSET($C$8:OFFSET($C$8,$AJ$4-1,0),$S20,0))</f>
        <v>0.58836236188279456</v>
      </c>
      <c r="BF20" s="174">
        <f ca="1">SUMPRODUCT(OFFSET($W$8:OFFSET($W$8,$AJ$4-1,0),$T20,$U20),OFFSET($D$8:OFFSET($D$8,$AJ$4-1,0),$S20,MATCH(BF$6,$D$7:$Q$7,0)-1))</f>
        <v>0.99887341547568298</v>
      </c>
      <c r="BG20" s="174">
        <f ca="1">SUMPRODUCT(OFFSET($W$8:OFFSET($W$8,$AJ$4-1,0),$T20,$U20),OFFSET($C$8:OFFSET($C$8,$AJ$4-1,0),$S20,0),OFFSET($D$8:OFFSET($D$8,$AJ$4-1,0),$S20,MATCH(BF$6,$D$7:$Q$7,0)-1))/SUMPRODUCT(OFFSET($W$8:OFFSET($W$8,$AJ$4-1,0),$T20,$U20),OFFSET($C$8:OFFSET($C$8,$AJ$4-1,0),$S20,0))</f>
        <v>0.99887341547568342</v>
      </c>
      <c r="BH20" s="174">
        <f ca="1">SUMPRODUCT(OFFSET($W$8:OFFSET($W$8,$AJ$4-1,0),$T20,$U20),OFFSET($D$8:OFFSET($D$8,$AJ$4-1,0),$S20,MATCH(BH$6,$D$7:$Q$7,0)-1))</f>
        <v>1.1031307949168683</v>
      </c>
      <c r="BI20" s="174">
        <f ca="1">SUMPRODUCT(OFFSET($W$8:OFFSET($W$8,$AJ$4-1,0),$T20,$U20),OFFSET($C$8:OFFSET($C$8,$AJ$4-1,0),$S20,0),OFFSET($D$8:OFFSET($D$8,$AJ$4-1,0),$S20,MATCH(BH$6,$D$7:$Q$7,0)-1))/SUMPRODUCT(OFFSET($W$8:OFFSET($W$8,$AJ$4-1,0),$T20,$U20),OFFSET($C$8:OFFSET($C$8,$AJ$4-1,0),$S20,0))</f>
        <v>1.1031307949168687</v>
      </c>
      <c r="BJ20" s="174">
        <f ca="1">SUMPRODUCT(OFFSET($W$8:OFFSET($W$8,$AJ$4-1,0),$T20,$U20),OFFSET($D$8:OFFSET($D$8,$AJ$4-1,0),$S20,MATCH(BJ$6,$D$7:$Q$7,0)-1))</f>
        <v>1</v>
      </c>
      <c r="BK20" s="174">
        <f ca="1">SUMPRODUCT(OFFSET($W$8:OFFSET($W$8,$AJ$4-1,0),$T20,$U20),OFFSET($C$8:OFFSET($C$8,$AJ$4-1,0),$S20,0),OFFSET($D$8:OFFSET($D$8,$AJ$4-1,0),$S20,MATCH(BJ$6,$D$7:$Q$7,0)-1))/SUMPRODUCT(OFFSET($W$8:OFFSET($W$8,$AJ$4-1,0),$T20,$U20),OFFSET($C$8:OFFSET($C$8,$AJ$4-1,0),$S20,0))</f>
        <v>1</v>
      </c>
      <c r="BM20" s="8">
        <f t="shared" si="11"/>
        <v>36526</v>
      </c>
      <c r="BN20" s="47">
        <f t="shared" ca="1" si="12"/>
        <v>0.99999999999999967</v>
      </c>
      <c r="BO20" s="47">
        <f t="shared" ca="1" si="5"/>
        <v>0</v>
      </c>
      <c r="BP20" s="47">
        <f t="shared" ca="1" si="13"/>
        <v>0.29999999999999993</v>
      </c>
      <c r="BQ20" s="47">
        <f t="shared" ca="1" si="6"/>
        <v>0.69999999999999973</v>
      </c>
    </row>
    <row r="21" spans="1:69">
      <c r="A21" s="58">
        <f t="shared" si="7"/>
        <v>36192</v>
      </c>
      <c r="B21" s="34">
        <f t="shared" si="2"/>
        <v>36387</v>
      </c>
      <c r="C21" s="59">
        <f>SUMIF(WP!$A$3:$A$388,"&lt;"&amp;EOMONTH($A21,$A$3-1)+1,WP!$B$3:$B$388)/1000-SUM(C$8:C20)</f>
        <v>10</v>
      </c>
      <c r="D21" s="42">
        <f>D$6/VLOOKUP($B21,Rate!$B$4:$H$390,7)</f>
        <v>0.41742479428208606</v>
      </c>
      <c r="E21" s="42">
        <f>E$6/VLOOKUP($B21,SAWW!$B$4:$H$390,7)</f>
        <v>2.0471924000242474</v>
      </c>
      <c r="F21" s="42">
        <f>F$6/VLOOKUP($B21,'Indem BL'!$B$4:$H$390,7)</f>
        <v>1.1788563345501395</v>
      </c>
      <c r="G21" s="42">
        <f>G$6/VLOOKUP($B21,'Med BL'!$B$4:$H$390,7)</f>
        <v>0.9849</v>
      </c>
      <c r="H21" s="42">
        <f>H$6/VLOOKUP($B21,'Combined BL &amp; SAWW'!$B$4:$H$390,7)</f>
        <v>1.68001952508403</v>
      </c>
      <c r="I21" s="42">
        <f>I$6/VLOOKUP($B21,'Freq Trend'!$B$4:$H$390,7)</f>
        <v>0.5070365348371012</v>
      </c>
      <c r="J21" s="42">
        <f>J$6/VLOOKUP($B21,'Severity Trend_IonI'!$B$4:$H$390,7)</f>
        <v>0.75102500805505645</v>
      </c>
      <c r="K21" s="42">
        <f>K$6/VLOOKUP($B21,'Severity Trend_MonI'!$B$4:$H$390,7)</f>
        <v>2.3645168377770736</v>
      </c>
      <c r="L21" s="42">
        <f>L$6/VLOOKUP($B21,'Severity Trend'!$B$4:$H$390,7)</f>
        <v>1.1557517757640234</v>
      </c>
      <c r="M21" s="42">
        <f>M$6/VLOOKUP($B21,'PP Residual Trend'!$B$4:$H$390,7)</f>
        <v>0.5860048688114543</v>
      </c>
      <c r="N21" s="156">
        <f>N$6/VLOOKUP($B21,CR!$B$4:$H$455,7)</f>
        <v>0.99887341547568309</v>
      </c>
      <c r="O21" s="156">
        <f>O$6/VLOOKUP($B21,ER!$B$4:$H$455,7)</f>
        <v>1.1031307949168685</v>
      </c>
      <c r="P21" s="156">
        <f>P$6/VLOOKUP($B21,DR!$B$4:$H$455,7)</f>
        <v>1</v>
      </c>
      <c r="R21">
        <f t="shared" si="8"/>
        <v>14</v>
      </c>
      <c r="S21" s="120">
        <f t="shared" si="3"/>
        <v>13</v>
      </c>
      <c r="T21" s="45">
        <f t="shared" si="9"/>
        <v>0</v>
      </c>
      <c r="U21" s="45">
        <f t="shared" si="10"/>
        <v>0</v>
      </c>
      <c r="V21" s="20">
        <v>0</v>
      </c>
      <c r="W21" s="21">
        <f>(2*W$5*$AJ$3*$R21*$A$3-MIN(W$5*$AJ$3,$R21*$A$3)^2-2*$R21*$A$3*MAX(W$5*$AJ$3-$R21*$A$3,0)-MIN(MAX($R21*$A$3-$A$4,0),W$5*$AJ$3)^2-2*W$5*$AJ$3*MAX($R21*$A$3-$A$4-W$5*+$AJ$3,0))/$AJ$5-SUM($V$7:V21)-SUM($V$7:W20)+SUM($V$7:V20)</f>
        <v>0</v>
      </c>
      <c r="X21" s="21">
        <f>(2*X$5*$AJ$3*$R21*$A$3-MIN(X$5*$AJ$3,$R21*$A$3)^2-2*$R21*$A$3*MAX(X$5*$AJ$3-$R21*$A$3,0)-MIN(MAX($R21*$A$3-$A$4,0),X$5*$AJ$3)^2-2*X$5*$AJ$3*MAX($R21*$A$3-$A$4-X$5*+$AJ$3,0))/$AJ$5-SUM($V$7:W21)-SUM($V$7:X20)+SUM($V$7:W20)</f>
        <v>4.1666666666666963E-2</v>
      </c>
      <c r="Y21" s="21">
        <f>(2*Y$5*$AJ$3*$R21*$A$3-MIN(Y$5*$AJ$3,$R21*$A$3)^2-2*$R21*$A$3*MAX(Y$5*$AJ$3-$R21*$A$3,0)-MIN(MAX($R21*$A$3-$A$4,0),Y$5*$AJ$3)^2-2*Y$5*$AJ$3*MAX($R21*$A$3-$A$4-Y$5*+$AJ$3,0))/$AJ$5-SUM($V$7:X21)-SUM($V$7:Y20)+SUM($V$7:X20)</f>
        <v>8.3333333333333037E-2</v>
      </c>
      <c r="Z21" s="21">
        <f>(2*Z$5*$AJ$3*$R21*$A$3-MIN(Z$5*$AJ$3,$R21*$A$3)^2-2*$R21*$A$3*MAX(Z$5*$AJ$3-$R21*$A$3,0)-MIN(MAX($R21*$A$3-$A$4,0),Z$5*$AJ$3)^2-2*Z$5*$AJ$3*MAX($R21*$A$3-$A$4-Z$5*+$AJ$3,0))/$AJ$5-SUM($V$7:Y21)-SUM($V$7:Z20)+SUM($V$7:Y20)</f>
        <v>8.3333333333333481E-2</v>
      </c>
      <c r="AA21" s="21">
        <f>(2*AA$5*$AJ$3*$R21*$A$3-MIN(AA$5*$AJ$3,$R21*$A$3)^2-2*$R21*$A$3*MAX(AA$5*$AJ$3-$R21*$A$3,0)-MIN(MAX($R21*$A$3-$A$4,0),AA$5*$AJ$3)^2-2*AA$5*$AJ$3*MAX($R21*$A$3-$A$4-AA$5*+$AJ$3,0))/$AJ$5-SUM($V$7:Z21)-SUM($V$7:AA20)+SUM($V$7:Z20)</f>
        <v>8.3333333333333481E-2</v>
      </c>
      <c r="AB21" s="21">
        <f>(2*AB$5*$AJ$3*$R21*$A$3-MIN(AB$5*$AJ$3,$R21*$A$3)^2-2*$R21*$A$3*MAX(AB$5*$AJ$3-$R21*$A$3,0)-MIN(MAX($R21*$A$3-$A$4,0),AB$5*$AJ$3)^2-2*AB$5*$AJ$3*MAX($R21*$A$3-$A$4-AB$5*+$AJ$3,0))/$AJ$5-SUM($V$7:AA21)-SUM($V$7:AB20)+SUM($V$7:AA20)</f>
        <v>8.3333333333332149E-2</v>
      </c>
      <c r="AC21" s="21">
        <f>(2*AC$5*$AJ$3*$R21*$A$3-MIN(AC$5*$AJ$3,$R21*$A$3)^2-2*$R21*$A$3*MAX(AC$5*$AJ$3-$R21*$A$3,0)-MIN(MAX($R21*$A$3-$A$4,0),AC$5*$AJ$3)^2-2*AC$5*$AJ$3*MAX($R21*$A$3-$A$4-AC$5*+$AJ$3,0))/$AJ$5-SUM($V$7:AB21)-SUM($V$7:AC20)+SUM($V$7:AB20)</f>
        <v>8.3333333333333037E-2</v>
      </c>
      <c r="AD21" s="21">
        <f>(2*AD$5*$AJ$3*$R21*$A$3-MIN(AD$5*$AJ$3,$R21*$A$3)^2-2*$R21*$A$3*MAX(AD$5*$AJ$3-$R21*$A$3,0)-MIN(MAX($R21*$A$3-$A$4,0),AD$5*$AJ$3)^2-2*AD$5*$AJ$3*MAX($R21*$A$3-$A$4-AD$5*+$AJ$3,0))/$AJ$5-SUM($V$7:AC21)-SUM($V$7:AD20)+SUM($V$7:AC20)</f>
        <v>8.3333333333334814E-2</v>
      </c>
      <c r="AE21" s="21">
        <f>(2*AE$5*$AJ$3*$R21*$A$3-MIN(AE$5*$AJ$3,$R21*$A$3)^2-2*$R21*$A$3*MAX(AE$5*$AJ$3-$R21*$A$3,0)-MIN(MAX($R21*$A$3-$A$4,0),AE$5*$AJ$3)^2-2*AE$5*$AJ$3*MAX($R21*$A$3-$A$4-AE$5*+$AJ$3,0))/$AJ$5-SUM($V$7:AD21)-SUM($V$7:AE20)+SUM($V$7:AD20)</f>
        <v>8.3333333333331261E-2</v>
      </c>
      <c r="AF21" s="21">
        <f>(2*AF$5*$AJ$3*$R21*$A$3-MIN(AF$5*$AJ$3,$R21*$A$3)^2-2*$R21*$A$3*MAX(AF$5*$AJ$3-$R21*$A$3,0)-MIN(MAX($R21*$A$3-$A$4,0),AF$5*$AJ$3)^2-2*AF$5*$AJ$3*MAX($R21*$A$3-$A$4-AF$5*+$AJ$3,0))/$AJ$5-SUM($V$7:AE21)-SUM($V$7:AF20)+SUM($V$7:AE20)</f>
        <v>8.3333333333334814E-2</v>
      </c>
      <c r="AG21" s="21">
        <f>(2*AG$5*$AJ$3*$R21*$A$3-MIN(AG$5*$AJ$3,$R21*$A$3)^2-2*$R21*$A$3*MAX(AG$5*$AJ$3-$R21*$A$3,0)-MIN(MAX($R21*$A$3-$A$4,0),AG$5*$AJ$3)^2-2*AG$5*$AJ$3*MAX($R21*$A$3-$A$4-AG$5*+$AJ$3,0))/$AJ$5-SUM($V$7:AF21)-SUM($V$7:AG20)+SUM($V$7:AF20)</f>
        <v>8.3333333333333037E-2</v>
      </c>
      <c r="AH21" s="21">
        <f>(2*AH$5*$AJ$3*$R21*$A$3-MIN(AH$5*$AJ$3,$R21*$A$3)^2-2*$R21*$A$3*MAX(AH$5*$AJ$3-$R21*$A$3,0)-MIN(MAX($R21*$A$3-$A$4,0),AH$5*$AJ$3)^2-2*AH$5*$AJ$3*MAX($R21*$A$3-$A$4-AH$5*+$AJ$3,0))/$AJ$5-SUM($V$7:AG21)-SUM($V$7:AH20)+SUM($V$7:AG20)</f>
        <v>8.3333333333333925E-2</v>
      </c>
      <c r="AJ21" s="8">
        <f t="shared" si="14"/>
        <v>36557</v>
      </c>
      <c r="AK21" s="30">
        <f t="shared" si="4"/>
        <v>36571</v>
      </c>
      <c r="AL21" s="3">
        <f ca="1">SUMPRODUCT(OFFSET($W$8:OFFSET($W$8,$AJ$4-1,0),$T21,$U21),OFFSET($D$8:OFFSET($D$8,$AJ$4-1,0),$S21,MATCH(AL$6,$D$7:$Q$7,0)-1))</f>
        <v>0.43770342649322508</v>
      </c>
      <c r="AM21" s="3">
        <f ca="1">SUMPRODUCT(OFFSET($W$8:OFFSET($W$8,$AJ$4-1,0),$T21,$U21),OFFSET($C$8:OFFSET($C$8,$AJ$4-1,0),$S21,0),OFFSET($D$8:OFFSET($D$8,$AJ$4-1,0),$S21,MATCH(AL$6,$D$7:$Q$7,0)-1))/SUMPRODUCT(OFFSET($W$8:OFFSET($W$8,$AJ$4-1,0),$T21,$U21),OFFSET($C$8:OFFSET($C$8,$AJ$4-1,0),$S21,0))</f>
        <v>0.43770342649322502</v>
      </c>
      <c r="AN21" s="3">
        <f ca="1">SUMPRODUCT(OFFSET($W$8:OFFSET($W$8,$AJ$4-1,0),$T21,$U21),OFFSET($D$8:OFFSET($D$8,$AJ$4-1,0),$S21,MATCH(AN$6,$D$7:$Q$7,0)-1))</f>
        <v>2.0061721305861018</v>
      </c>
      <c r="AO21" s="3">
        <f ca="1">SUMPRODUCT(OFFSET($W$8:OFFSET($W$8,$AJ$4-1,0),$T21,$U21),OFFSET($C$8:OFFSET($C$8,$AJ$4-1,0),$S21,0),OFFSET($D$8:OFFSET($D$8,$AJ$4-1,0),$S21,MATCH(AN$6,$D$7:$Q$7,0)-1))/SUMPRODUCT(OFFSET($W$8:OFFSET($W$8,$AJ$4-1,0),$T21,$U21),OFFSET($C$8:OFFSET($C$8,$AJ$4-1,0),$S21,0))</f>
        <v>2.0061721305861018</v>
      </c>
      <c r="AP21" s="3">
        <f ca="1">SUMPRODUCT(OFFSET($W$8:OFFSET($W$8,$AJ$4-1,0),$T21,$U21),OFFSET($D$8:OFFSET($D$8,$AJ$4-1,0),$S21,MATCH(AP$6,$D$7:$Q$7,0)-1))</f>
        <v>1.1721397036309327</v>
      </c>
      <c r="AQ21" s="3">
        <f ca="1">SUMPRODUCT(OFFSET($W$8:OFFSET($W$8,$AJ$4-1,0),$T21,$U21),OFFSET($C$8:OFFSET($C$8,$AJ$4-1,0),$S21,0),OFFSET($D$8:OFFSET($D$8,$AJ$4-1,0),$S21,MATCH(AP$6,$D$7:$Q$7,0)-1))/SUMPRODUCT(OFFSET($W$8:OFFSET($W$8,$AJ$4-1,0),$T21,$U21),OFFSET($C$8:OFFSET($C$8,$AJ$4-1,0),$S21,0))</f>
        <v>1.1721397036309327</v>
      </c>
      <c r="AR21" s="3">
        <f ca="1">SUMPRODUCT(OFFSET($W$8:OFFSET($W$8,$AJ$4-1,0),$T21,$U21),OFFSET($D$8:OFFSET($D$8,$AJ$4-1,0),$S21,MATCH(AR$6,$D$7:$Q$7,0)-1))</f>
        <v>0.98489999999999989</v>
      </c>
      <c r="AS21" s="3">
        <f ca="1">SUMPRODUCT(OFFSET($W$8:OFFSET($W$8,$AJ$4-1,0),$T21,$U21),OFFSET($C$8:OFFSET($C$8,$AJ$4-1,0),$S21,0),OFFSET($D$8:OFFSET($D$8,$AJ$4-1,0),$S21,MATCH(AR$6,$D$7:$Q$7,0)-1))/SUMPRODUCT(OFFSET($W$8:OFFSET($W$8,$AJ$4-1,0),$T21,$U21),OFFSET($C$8:OFFSET($C$8,$AJ$4-1,0),$S21,0))</f>
        <v>0.98490000000000022</v>
      </c>
      <c r="AT21" s="3">
        <f ca="1">SUMPRODUCT(OFFSET($W$8:OFFSET($W$8,$AJ$4-1,0),$T21,$U21),OFFSET($D$8:OFFSET($D$8,$AJ$4-1,0),$S21,MATCH(AT$6,$D$7:$Q$7,0)-1))</f>
        <v>1.6479818189792117</v>
      </c>
      <c r="AU21" s="3">
        <f ca="1">SUMPRODUCT(OFFSET($W$8:OFFSET($W$8,$AJ$4-1,0),$T21,$U21),OFFSET($C$8:OFFSET($C$8,$AJ$4-1,0),$S21,0),OFFSET($D$8:OFFSET($D$8,$AJ$4-1,0),$S21,MATCH(AT$6,$D$7:$Q$7,0)-1))/SUMPRODUCT(OFFSET($W$8:OFFSET($W$8,$AJ$4-1,0),$T21,$U21),OFFSET($C$8:OFFSET($C$8,$AJ$4-1,0),$S21,0))</f>
        <v>1.6479818189792119</v>
      </c>
      <c r="AV21" s="3">
        <f ca="1">SUMPRODUCT(OFFSET($W$8:OFFSET($W$8,$AJ$4-1,0),$T21,$U21),OFFSET($D$8:OFFSET($D$8,$AJ$4-1,0),$S21,MATCH(AV$6,$D$7:$Q$7,0)-1))</f>
        <v>0.51191284389561897</v>
      </c>
      <c r="AW21" s="3">
        <f ca="1">SUMPRODUCT(OFFSET($W$8:OFFSET($W$8,$AJ$4-1,0),$T21,$U21),OFFSET($C$8:OFFSET($C$8,$AJ$4-1,0),$S21,0),OFFSET($D$8:OFFSET($D$8,$AJ$4-1,0),$S21,MATCH(AV$6,$D$7:$Q$7,0)-1))/SUMPRODUCT(OFFSET($W$8:OFFSET($W$8,$AJ$4-1,0),$T21,$U21),OFFSET($C$8:OFFSET($C$8,$AJ$4-1,0),$S21,0))</f>
        <v>0.51191284389561897</v>
      </c>
      <c r="AX21" s="3">
        <f ca="1">SUMPRODUCT(OFFSET($W$8:OFFSET($W$8,$AJ$4-1,0),$T21,$U21),OFFSET($D$8:OFFSET($D$8,$AJ$4-1,0),$S21,MATCH(AX$6,$D$7:$Q$7,0)-1))</f>
        <v>0.75504957080433122</v>
      </c>
      <c r="AY21" s="3">
        <f ca="1">SUMPRODUCT(OFFSET($W$8:OFFSET($W$8,$AJ$4-1,0),$T21,$U21),OFFSET($C$8:OFFSET($C$8,$AJ$4-1,0),$S21,0),OFFSET($D$8:OFFSET($D$8,$AJ$4-1,0),$S21,MATCH(AX$6,$D$7:$Q$7,0)-1))/SUMPRODUCT(OFFSET($W$8:OFFSET($W$8,$AJ$4-1,0),$T21,$U21),OFFSET($C$8:OFFSET($C$8,$AJ$4-1,0),$S21,0))</f>
        <v>0.7550495708043311</v>
      </c>
      <c r="AZ21" s="3">
        <f ca="1">SUMPRODUCT(OFFSET($W$8:OFFSET($W$8,$AJ$4-1,0),$T21,$U21),OFFSET($D$8:OFFSET($D$8,$AJ$4-1,0),$S21,MATCH(AZ$6,$D$7:$Q$7,0)-1))</f>
        <v>2.2857380549798747</v>
      </c>
      <c r="BA21" s="3">
        <f ca="1">SUMPRODUCT(OFFSET($W$8:OFFSET($W$8,$AJ$4-1,0),$T21,$U21),OFFSET($C$8:OFFSET($C$8,$AJ$4-1,0),$S21,0),OFFSET($D$8:OFFSET($D$8,$AJ$4-1,0),$S21,MATCH(AZ$6,$D$7:$Q$7,0)-1))/SUMPRODUCT(OFFSET($W$8:OFFSET($W$8,$AJ$4-1,0),$T21,$U21),OFFSET($C$8:OFFSET($C$8,$AJ$4-1,0),$S21,0))</f>
        <v>2.2857380549798756</v>
      </c>
      <c r="BB21" s="3">
        <f ca="1">SUMPRODUCT(OFFSET($W$8:OFFSET($W$8,$AJ$4-1,0),$T21,$U21),OFFSET($D$8:OFFSET($D$8,$AJ$4-1,0),$S21,MATCH(BB$6,$D$7:$Q$7,0)-1))</f>
        <v>1.1502876140660785</v>
      </c>
      <c r="BC21" s="3">
        <f ca="1">SUMPRODUCT(OFFSET($W$8:OFFSET($W$8,$AJ$4-1,0),$T21,$U21),OFFSET($C$8:OFFSET($C$8,$AJ$4-1,0),$S21,0),OFFSET($D$8:OFFSET($D$8,$AJ$4-1,0),$S21,MATCH(BB$6,$D$7:$Q$7,0)-1))/SUMPRODUCT(OFFSET($W$8:OFFSET($W$8,$AJ$4-1,0),$T21,$U21),OFFSET($C$8:OFFSET($C$8,$AJ$4-1,0),$S21,0))</f>
        <v>1.1502876140660789</v>
      </c>
      <c r="BD21" s="3">
        <f ca="1">SUMPRODUCT(OFFSET($W$8:OFFSET($W$8,$AJ$4-1,0),$T21,$U21),OFFSET($D$8:OFFSET($D$8,$AJ$4-1,0),$S21,MATCH(BD$6,$D$7:$Q$7,0)-1))</f>
        <v>0.58884232254996227</v>
      </c>
      <c r="BE21" s="3">
        <f ca="1">SUMPRODUCT(OFFSET($W$8:OFFSET($W$8,$AJ$4-1,0),$T21,$U21),OFFSET($C$8:OFFSET($C$8,$AJ$4-1,0),$S21,0),OFFSET($D$8:OFFSET($D$8,$AJ$4-1,0),$S21,MATCH(BD$6,$D$7:$Q$7,0)-1))/SUMPRODUCT(OFFSET($W$8:OFFSET($W$8,$AJ$4-1,0),$T21,$U21),OFFSET($C$8:OFFSET($C$8,$AJ$4-1,0),$S21,0))</f>
        <v>0.58884232254996205</v>
      </c>
      <c r="BF21" s="174">
        <f ca="1">SUMPRODUCT(OFFSET($W$8:OFFSET($W$8,$AJ$4-1,0),$T21,$U21),OFFSET($D$8:OFFSET($D$8,$AJ$4-1,0),$S21,MATCH(BF$6,$D$7:$Q$7,0)-1))</f>
        <v>0.99887341547568298</v>
      </c>
      <c r="BG21" s="174">
        <f ca="1">SUMPRODUCT(OFFSET($W$8:OFFSET($W$8,$AJ$4-1,0),$T21,$U21),OFFSET($C$8:OFFSET($C$8,$AJ$4-1,0),$S21,0),OFFSET($D$8:OFFSET($D$8,$AJ$4-1,0),$S21,MATCH(BF$6,$D$7:$Q$7,0)-1))/SUMPRODUCT(OFFSET($W$8:OFFSET($W$8,$AJ$4-1,0),$T21,$U21),OFFSET($C$8:OFFSET($C$8,$AJ$4-1,0),$S21,0))</f>
        <v>0.99887341547568342</v>
      </c>
      <c r="BH21" s="174">
        <f ca="1">SUMPRODUCT(OFFSET($W$8:OFFSET($W$8,$AJ$4-1,0),$T21,$U21),OFFSET($D$8:OFFSET($D$8,$AJ$4-1,0),$S21,MATCH(BH$6,$D$7:$Q$7,0)-1))</f>
        <v>1.1031307949168683</v>
      </c>
      <c r="BI21" s="174">
        <f ca="1">SUMPRODUCT(OFFSET($W$8:OFFSET($W$8,$AJ$4-1,0),$T21,$U21),OFFSET($C$8:OFFSET($C$8,$AJ$4-1,0),$S21,0),OFFSET($D$8:OFFSET($D$8,$AJ$4-1,0),$S21,MATCH(BH$6,$D$7:$Q$7,0)-1))/SUMPRODUCT(OFFSET($W$8:OFFSET($W$8,$AJ$4-1,0),$T21,$U21),OFFSET($C$8:OFFSET($C$8,$AJ$4-1,0),$S21,0))</f>
        <v>1.1031307949168687</v>
      </c>
      <c r="BJ21" s="174">
        <f ca="1">SUMPRODUCT(OFFSET($W$8:OFFSET($W$8,$AJ$4-1,0),$T21,$U21),OFFSET($D$8:OFFSET($D$8,$AJ$4-1,0),$S21,MATCH(BJ$6,$D$7:$Q$7,0)-1))</f>
        <v>1</v>
      </c>
      <c r="BK21" s="174">
        <f ca="1">SUMPRODUCT(OFFSET($W$8:OFFSET($W$8,$AJ$4-1,0),$T21,$U21),OFFSET($C$8:OFFSET($C$8,$AJ$4-1,0),$S21,0),OFFSET($D$8:OFFSET($D$8,$AJ$4-1,0),$S21,MATCH(BJ$6,$D$7:$Q$7,0)-1))/SUMPRODUCT(OFFSET($W$8:OFFSET($W$8,$AJ$4-1,0),$T21,$U21),OFFSET($C$8:OFFSET($C$8,$AJ$4-1,0),$S21,0))</f>
        <v>1</v>
      </c>
      <c r="BM21" s="8">
        <f t="shared" si="11"/>
        <v>36557</v>
      </c>
      <c r="BN21" s="47">
        <f t="shared" ca="1" si="12"/>
        <v>0.99999999999999967</v>
      </c>
      <c r="BO21" s="47">
        <f t="shared" ca="1" si="5"/>
        <v>0</v>
      </c>
      <c r="BP21" s="47">
        <f t="shared" ca="1" si="13"/>
        <v>0.29999999999999993</v>
      </c>
      <c r="BQ21" s="47">
        <f t="shared" ca="1" si="6"/>
        <v>0.69999999999999973</v>
      </c>
    </row>
    <row r="22" spans="1:69">
      <c r="A22" s="58">
        <f t="shared" si="7"/>
        <v>36220</v>
      </c>
      <c r="B22" s="34">
        <f t="shared" si="2"/>
        <v>36418</v>
      </c>
      <c r="C22" s="59">
        <f>SUMIF(WP!$A$3:$A$388,"&lt;"&amp;EOMONTH($A22,$A$3-1)+1,WP!$B$3:$B$388)/1000-SUM(C$8:C21)</f>
        <v>10</v>
      </c>
      <c r="D22" s="42">
        <f>D$6/VLOOKUP($B22,Rate!$B$4:$H$390,7)</f>
        <v>0.41742479428208606</v>
      </c>
      <c r="E22" s="42">
        <f>E$6/VLOOKUP($B22,SAWW!$B$4:$H$390,7)</f>
        <v>2.0400425420457506</v>
      </c>
      <c r="F22" s="42">
        <f>F$6/VLOOKUP($B22,'Indem BL'!$B$4:$H$390,7)</f>
        <v>1.1788563345501395</v>
      </c>
      <c r="G22" s="42">
        <f>G$6/VLOOKUP($B22,'Med BL'!$B$4:$H$390,7)</f>
        <v>0.9849</v>
      </c>
      <c r="H22" s="42">
        <f>H$6/VLOOKUP($B22,'Combined BL &amp; SAWW'!$B$4:$H$390,7)</f>
        <v>1.6756310556723031</v>
      </c>
      <c r="I22" s="42">
        <f>I$6/VLOOKUP($B22,'Freq Trend'!$B$4:$H$390,7)</f>
        <v>0.50784547624256482</v>
      </c>
      <c r="J22" s="42">
        <f>J$6/VLOOKUP($B22,'Severity Trend_IonI'!$B$4:$H$390,7)</f>
        <v>0.75171405952224113</v>
      </c>
      <c r="K22" s="42">
        <f>K$6/VLOOKUP($B22,'Severity Trend_MonI'!$B$4:$H$390,7)</f>
        <v>2.3506560091586275</v>
      </c>
      <c r="L22" s="42">
        <f>L$6/VLOOKUP($B22,'Severity Trend'!$B$4:$H$390,7)</f>
        <v>1.1548367049773032</v>
      </c>
      <c r="M22" s="42">
        <f>M$6/VLOOKUP($B22,'PP Residual Trend'!$B$4:$H$390,7)</f>
        <v>0.58648102225546661</v>
      </c>
      <c r="N22" s="156">
        <f>N$6/VLOOKUP($B22,CR!$B$4:$H$455,7)</f>
        <v>0.99887341547568309</v>
      </c>
      <c r="O22" s="156">
        <f>O$6/VLOOKUP($B22,ER!$B$4:$H$455,7)</f>
        <v>1.1031307949168685</v>
      </c>
      <c r="P22" s="156">
        <f>P$6/VLOOKUP($B22,DR!$B$4:$H$455,7)</f>
        <v>1</v>
      </c>
      <c r="R22">
        <f t="shared" si="8"/>
        <v>15</v>
      </c>
      <c r="S22" s="120">
        <f t="shared" si="3"/>
        <v>14</v>
      </c>
      <c r="T22" s="45">
        <f t="shared" si="9"/>
        <v>0</v>
      </c>
      <c r="U22" s="45">
        <f t="shared" si="10"/>
        <v>0</v>
      </c>
      <c r="V22" s="20">
        <v>0</v>
      </c>
      <c r="W22" s="21">
        <f>(2*W$5*$AJ$3*$R22*$A$3-MIN(W$5*$AJ$3,$R22*$A$3)^2-2*$R22*$A$3*MAX(W$5*$AJ$3-$R22*$A$3,0)-MIN(MAX($R22*$A$3-$A$4,0),W$5*$AJ$3)^2-2*W$5*$AJ$3*MAX($R22*$A$3-$A$4-W$5*+$AJ$3,0))/$AJ$5-SUM($V$7:V22)-SUM($V$7:W21)+SUM($V$7:V21)</f>
        <v>0</v>
      </c>
      <c r="X22" s="21">
        <f>(2*X$5*$AJ$3*$R22*$A$3-MIN(X$5*$AJ$3,$R22*$A$3)^2-2*$R22*$A$3*MAX(X$5*$AJ$3-$R22*$A$3,0)-MIN(MAX($R22*$A$3-$A$4,0),X$5*$AJ$3)^2-2*X$5*$AJ$3*MAX($R22*$A$3-$A$4-X$5*+$AJ$3,0))/$AJ$5-SUM($V$7:W22)-SUM($V$7:X21)+SUM($V$7:W21)</f>
        <v>0</v>
      </c>
      <c r="Y22" s="21">
        <f>(2*Y$5*$AJ$3*$R22*$A$3-MIN(Y$5*$AJ$3,$R22*$A$3)^2-2*$R22*$A$3*MAX(Y$5*$AJ$3-$R22*$A$3,0)-MIN(MAX($R22*$A$3-$A$4,0),Y$5*$AJ$3)^2-2*Y$5*$AJ$3*MAX($R22*$A$3-$A$4-Y$5*+$AJ$3,0))/$AJ$5-SUM($V$7:X22)-SUM($V$7:Y21)+SUM($V$7:X21)</f>
        <v>4.1666666666666519E-2</v>
      </c>
      <c r="Z22" s="21">
        <f>(2*Z$5*$AJ$3*$R22*$A$3-MIN(Z$5*$AJ$3,$R22*$A$3)^2-2*$R22*$A$3*MAX(Z$5*$AJ$3-$R22*$A$3,0)-MIN(MAX($R22*$A$3-$A$4,0),Z$5*$AJ$3)^2-2*Z$5*$AJ$3*MAX($R22*$A$3-$A$4-Z$5*+$AJ$3,0))/$AJ$5-SUM($V$7:Y22)-SUM($V$7:Z21)+SUM($V$7:Y21)</f>
        <v>8.3333333333333481E-2</v>
      </c>
      <c r="AA22" s="21">
        <f>(2*AA$5*$AJ$3*$R22*$A$3-MIN(AA$5*$AJ$3,$R22*$A$3)^2-2*$R22*$A$3*MAX(AA$5*$AJ$3-$R22*$A$3,0)-MIN(MAX($R22*$A$3-$A$4,0),AA$5*$AJ$3)^2-2*AA$5*$AJ$3*MAX($R22*$A$3-$A$4-AA$5*+$AJ$3,0))/$AJ$5-SUM($V$7:Z22)-SUM($V$7:AA21)+SUM($V$7:Z21)</f>
        <v>8.3333333333333037E-2</v>
      </c>
      <c r="AB22" s="21">
        <f>(2*AB$5*$AJ$3*$R22*$A$3-MIN(AB$5*$AJ$3,$R22*$A$3)^2-2*$R22*$A$3*MAX(AB$5*$AJ$3-$R22*$A$3,0)-MIN(MAX($R22*$A$3-$A$4,0),AB$5*$AJ$3)^2-2*AB$5*$AJ$3*MAX($R22*$A$3-$A$4-AB$5*+$AJ$3,0))/$AJ$5-SUM($V$7:AA22)-SUM($V$7:AB21)+SUM($V$7:AA21)</f>
        <v>8.3333333333333037E-2</v>
      </c>
      <c r="AC22" s="21">
        <f>(2*AC$5*$AJ$3*$R22*$A$3-MIN(AC$5*$AJ$3,$R22*$A$3)^2-2*$R22*$A$3*MAX(AC$5*$AJ$3-$R22*$A$3,0)-MIN(MAX($R22*$A$3-$A$4,0),AC$5*$AJ$3)^2-2*AC$5*$AJ$3*MAX($R22*$A$3-$A$4-AC$5*+$AJ$3,0))/$AJ$5-SUM($V$7:AB22)-SUM($V$7:AC21)+SUM($V$7:AB21)</f>
        <v>8.3333333333333925E-2</v>
      </c>
      <c r="AD22" s="21">
        <f>(2*AD$5*$AJ$3*$R22*$A$3-MIN(AD$5*$AJ$3,$R22*$A$3)^2-2*$R22*$A$3*MAX(AD$5*$AJ$3-$R22*$A$3,0)-MIN(MAX($R22*$A$3-$A$4,0),AD$5*$AJ$3)^2-2*AD$5*$AJ$3*MAX($R22*$A$3-$A$4-AD$5*+$AJ$3,0))/$AJ$5-SUM($V$7:AC22)-SUM($V$7:AD21)+SUM($V$7:AC21)</f>
        <v>8.3333333333332149E-2</v>
      </c>
      <c r="AE22" s="21">
        <f>(2*AE$5*$AJ$3*$R22*$A$3-MIN(AE$5*$AJ$3,$R22*$A$3)^2-2*$R22*$A$3*MAX(AE$5*$AJ$3-$R22*$A$3,0)-MIN(MAX($R22*$A$3-$A$4,0),AE$5*$AJ$3)^2-2*AE$5*$AJ$3*MAX($R22*$A$3-$A$4-AE$5*+$AJ$3,0))/$AJ$5-SUM($V$7:AD22)-SUM($V$7:AE21)+SUM($V$7:AD21)</f>
        <v>8.3333333333334814E-2</v>
      </c>
      <c r="AF22" s="21">
        <f>(2*AF$5*$AJ$3*$R22*$A$3-MIN(AF$5*$AJ$3,$R22*$A$3)^2-2*$R22*$A$3*MAX(AF$5*$AJ$3-$R22*$A$3,0)-MIN(MAX($R22*$A$3-$A$4,0),AF$5*$AJ$3)^2-2*AF$5*$AJ$3*MAX($R22*$A$3-$A$4-AF$5*+$AJ$3,0))/$AJ$5-SUM($V$7:AE22)-SUM($V$7:AF21)+SUM($V$7:AE21)</f>
        <v>8.3333333333333037E-2</v>
      </c>
      <c r="AG22" s="21">
        <f>(2*AG$5*$AJ$3*$R22*$A$3-MIN(AG$5*$AJ$3,$R22*$A$3)^2-2*$R22*$A$3*MAX(AG$5*$AJ$3-$R22*$A$3,0)-MIN(MAX($R22*$A$3-$A$4,0),AG$5*$AJ$3)^2-2*AG$5*$AJ$3*MAX($R22*$A$3-$A$4-AG$5*+$AJ$3,0))/$AJ$5-SUM($V$7:AF22)-SUM($V$7:AG21)+SUM($V$7:AF21)</f>
        <v>8.3333333333333037E-2</v>
      </c>
      <c r="AH22" s="21">
        <f>(2*AH$5*$AJ$3*$R22*$A$3-MIN(AH$5*$AJ$3,$R22*$A$3)^2-2*$R22*$A$3*MAX(AH$5*$AJ$3-$R22*$A$3,0)-MIN(MAX($R22*$A$3-$A$4,0),AH$5*$AJ$3)^2-2*AH$5*$AJ$3*MAX($R22*$A$3-$A$4-AH$5*+$AJ$3,0))/$AJ$5-SUM($V$7:AG22)-SUM($V$7:AH21)+SUM($V$7:AG21)</f>
        <v>8.3333333333335702E-2</v>
      </c>
      <c r="AJ22" s="8">
        <f t="shared" si="14"/>
        <v>36586</v>
      </c>
      <c r="AK22" s="30">
        <f t="shared" si="4"/>
        <v>36600</v>
      </c>
      <c r="AL22" s="3">
        <f ca="1">SUMPRODUCT(OFFSET($W$8:OFFSET($W$8,$AJ$4-1,0),$T22,$U22),OFFSET($D$8:OFFSET($D$8,$AJ$4-1,0),$S22,MATCH(AL$6,$D$7:$Q$7,0)-1))</f>
        <v>0.4396347247990478</v>
      </c>
      <c r="AM22" s="3">
        <f ca="1">SUMPRODUCT(OFFSET($W$8:OFFSET($W$8,$AJ$4-1,0),$T22,$U22),OFFSET($C$8:OFFSET($C$8,$AJ$4-1,0),$S22,0),OFFSET($D$8:OFFSET($D$8,$AJ$4-1,0),$S22,MATCH(AL$6,$D$7:$Q$7,0)-1))/SUMPRODUCT(OFFSET($W$8:OFFSET($W$8,$AJ$4-1,0),$T22,$U22),OFFSET($C$8:OFFSET($C$8,$AJ$4-1,0),$S22,0))</f>
        <v>0.43963472479904786</v>
      </c>
      <c r="AN22" s="3">
        <f ca="1">SUMPRODUCT(OFFSET($W$8:OFFSET($W$8,$AJ$4-1,0),$T22,$U22),OFFSET($D$8:OFFSET($D$8,$AJ$4-1,0),$S22,MATCH(AN$6,$D$7:$Q$7,0)-1))</f>
        <v>1.9997841194278707</v>
      </c>
      <c r="AO22" s="3">
        <f ca="1">SUMPRODUCT(OFFSET($W$8:OFFSET($W$8,$AJ$4-1,0),$T22,$U22),OFFSET($C$8:OFFSET($C$8,$AJ$4-1,0),$S22,0),OFFSET($D$8:OFFSET($D$8,$AJ$4-1,0),$S22,MATCH(AN$6,$D$7:$Q$7,0)-1))/SUMPRODUCT(OFFSET($W$8:OFFSET($W$8,$AJ$4-1,0),$T22,$U22),OFFSET($C$8:OFFSET($C$8,$AJ$4-1,0),$S22,0))</f>
        <v>1.9997841194278707</v>
      </c>
      <c r="AP22" s="3">
        <f ca="1">SUMPRODUCT(OFFSET($W$8:OFFSET($W$8,$AJ$4-1,0),$T22,$U22),OFFSET($D$8:OFFSET($D$8,$AJ$4-1,0),$S22,MATCH(AP$6,$D$7:$Q$7,0)-1))</f>
        <v>1.171244152841705</v>
      </c>
      <c r="AQ22" s="3">
        <f ca="1">SUMPRODUCT(OFFSET($W$8:OFFSET($W$8,$AJ$4-1,0),$T22,$U22),OFFSET($C$8:OFFSET($C$8,$AJ$4-1,0),$S22,0),OFFSET($D$8:OFFSET($D$8,$AJ$4-1,0),$S22,MATCH(AP$6,$D$7:$Q$7,0)-1))/SUMPRODUCT(OFFSET($W$8:OFFSET($W$8,$AJ$4-1,0),$T22,$U22),OFFSET($C$8:OFFSET($C$8,$AJ$4-1,0),$S22,0))</f>
        <v>1.1712441528417052</v>
      </c>
      <c r="AR22" s="3">
        <f ca="1">SUMPRODUCT(OFFSET($W$8:OFFSET($W$8,$AJ$4-1,0),$T22,$U22),OFFSET($D$8:OFFSET($D$8,$AJ$4-1,0),$S22,MATCH(AR$6,$D$7:$Q$7,0)-1))</f>
        <v>0.98489999999999989</v>
      </c>
      <c r="AS22" s="3">
        <f ca="1">SUMPRODUCT(OFFSET($W$8:OFFSET($W$8,$AJ$4-1,0),$T22,$U22),OFFSET($C$8:OFFSET($C$8,$AJ$4-1,0),$S22,0),OFFSET($D$8:OFFSET($D$8,$AJ$4-1,0),$S22,MATCH(AR$6,$D$7:$Q$7,0)-1))/SUMPRODUCT(OFFSET($W$8:OFFSET($W$8,$AJ$4-1,0),$T22,$U22),OFFSET($C$8:OFFSET($C$8,$AJ$4-1,0),$S22,0))</f>
        <v>0.98490000000000022</v>
      </c>
      <c r="AT22" s="3">
        <f ca="1">SUMPRODUCT(OFFSET($W$8:OFFSET($W$8,$AJ$4-1,0),$T22,$U22),OFFSET($D$8:OFFSET($D$8,$AJ$4-1,0),$S22,MATCH(AT$6,$D$7:$Q$7,0)-1))</f>
        <v>1.6431777199672082</v>
      </c>
      <c r="AU22" s="3">
        <f ca="1">SUMPRODUCT(OFFSET($W$8:OFFSET($W$8,$AJ$4-1,0),$T22,$U22),OFFSET($C$8:OFFSET($C$8,$AJ$4-1,0),$S22,0),OFFSET($D$8:OFFSET($D$8,$AJ$4-1,0),$S22,MATCH(AT$6,$D$7:$Q$7,0)-1))/SUMPRODUCT(OFFSET($W$8:OFFSET($W$8,$AJ$4-1,0),$T22,$U22),OFFSET($C$8:OFFSET($C$8,$AJ$4-1,0),$S22,0))</f>
        <v>1.6431777199672084</v>
      </c>
      <c r="AV22" s="3">
        <f ca="1">SUMPRODUCT(OFFSET($W$8:OFFSET($W$8,$AJ$4-1,0),$T22,$U22),OFFSET($D$8:OFFSET($D$8,$AJ$4-1,0),$S22,MATCH(AV$6,$D$7:$Q$7,0)-1))</f>
        <v>0.51280177758071899</v>
      </c>
      <c r="AW22" s="3">
        <f ca="1">SUMPRODUCT(OFFSET($W$8:OFFSET($W$8,$AJ$4-1,0),$T22,$U22),OFFSET($C$8:OFFSET($C$8,$AJ$4-1,0),$S22,0),OFFSET($D$8:OFFSET($D$8,$AJ$4-1,0),$S22,MATCH(AV$6,$D$7:$Q$7,0)-1))/SUMPRODUCT(OFFSET($W$8:OFFSET($W$8,$AJ$4-1,0),$T22,$U22),OFFSET($C$8:OFFSET($C$8,$AJ$4-1,0),$S22,0))</f>
        <v>0.51280177758071899</v>
      </c>
      <c r="AX22" s="3">
        <f ca="1">SUMPRODUCT(OFFSET($W$8:OFFSET($W$8,$AJ$4-1,0),$T22,$U22),OFFSET($D$8:OFFSET($D$8,$AJ$4-1,0),$S22,MATCH(AX$6,$D$7:$Q$7,0)-1))</f>
        <v>0.7556143985153152</v>
      </c>
      <c r="AY22" s="3">
        <f ca="1">SUMPRODUCT(OFFSET($W$8:OFFSET($W$8,$AJ$4-1,0),$T22,$U22),OFFSET($C$8:OFFSET($C$8,$AJ$4-1,0),$S22,0),OFFSET($D$8:OFFSET($D$8,$AJ$4-1,0),$S22,MATCH(AX$6,$D$7:$Q$7,0)-1))/SUMPRODUCT(OFFSET($W$8:OFFSET($W$8,$AJ$4-1,0),$T22,$U22),OFFSET($C$8:OFFSET($C$8,$AJ$4-1,0),$S22,0))</f>
        <v>0.75561439851531531</v>
      </c>
      <c r="AZ22" s="3">
        <f ca="1">SUMPRODUCT(OFFSET($W$8:OFFSET($W$8,$AJ$4-1,0),$T22,$U22),OFFSET($D$8:OFFSET($D$8,$AJ$4-1,0),$S22,MATCH(AZ$6,$D$7:$Q$7,0)-1))</f>
        <v>2.2728560033312379</v>
      </c>
      <c r="BA22" s="3">
        <f ca="1">SUMPRODUCT(OFFSET($W$8:OFFSET($W$8,$AJ$4-1,0),$T22,$U22),OFFSET($C$8:OFFSET($C$8,$AJ$4-1,0),$S22,0),OFFSET($D$8:OFFSET($D$8,$AJ$4-1,0),$S22,MATCH(AZ$6,$D$7:$Q$7,0)-1))/SUMPRODUCT(OFFSET($W$8:OFFSET($W$8,$AJ$4-1,0),$T22,$U22),OFFSET($C$8:OFFSET($C$8,$AJ$4-1,0),$S22,0))</f>
        <v>2.2728560033312379</v>
      </c>
      <c r="BB22" s="3">
        <f ca="1">SUMPRODUCT(OFFSET($W$8:OFFSET($W$8,$AJ$4-1,0),$T22,$U22),OFFSET($D$8:OFFSET($D$8,$AJ$4-1,0),$S22,MATCH(BB$6,$D$7:$Q$7,0)-1))</f>
        <v>1.1492444741356862</v>
      </c>
      <c r="BC22" s="3">
        <f ca="1">SUMPRODUCT(OFFSET($W$8:OFFSET($W$8,$AJ$4-1,0),$T22,$U22),OFFSET($C$8:OFFSET($C$8,$AJ$4-1,0),$S22,0),OFFSET($D$8:OFFSET($D$8,$AJ$4-1,0),$S22,MATCH(BB$6,$D$7:$Q$7,0)-1))/SUMPRODUCT(OFFSET($W$8:OFFSET($W$8,$AJ$4-1,0),$T22,$U22),OFFSET($C$8:OFFSET($C$8,$AJ$4-1,0),$S22,0))</f>
        <v>1.1492444741356864</v>
      </c>
      <c r="BD22" s="3">
        <f ca="1">SUMPRODUCT(OFFSET($W$8:OFFSET($W$8,$AJ$4-1,0),$T22,$U22),OFFSET($D$8:OFFSET($D$8,$AJ$4-1,0),$S22,MATCH(BD$6,$D$7:$Q$7,0)-1))</f>
        <v>0.58933147908126826</v>
      </c>
      <c r="BE22" s="3">
        <f ca="1">SUMPRODUCT(OFFSET($W$8:OFFSET($W$8,$AJ$4-1,0),$T22,$U22),OFFSET($C$8:OFFSET($C$8,$AJ$4-1,0),$S22,0),OFFSET($D$8:OFFSET($D$8,$AJ$4-1,0),$S22,MATCH(BD$6,$D$7:$Q$7,0)-1))/SUMPRODUCT(OFFSET($W$8:OFFSET($W$8,$AJ$4-1,0),$T22,$U22),OFFSET($C$8:OFFSET($C$8,$AJ$4-1,0),$S22,0))</f>
        <v>0.58933147908126826</v>
      </c>
      <c r="BF22" s="174">
        <f ca="1">SUMPRODUCT(OFFSET($W$8:OFFSET($W$8,$AJ$4-1,0),$T22,$U22),OFFSET($D$8:OFFSET($D$8,$AJ$4-1,0),$S22,MATCH(BF$6,$D$7:$Q$7,0)-1))</f>
        <v>0.99887341547568298</v>
      </c>
      <c r="BG22" s="174">
        <f ca="1">SUMPRODUCT(OFFSET($W$8:OFFSET($W$8,$AJ$4-1,0),$T22,$U22),OFFSET($C$8:OFFSET($C$8,$AJ$4-1,0),$S22,0),OFFSET($D$8:OFFSET($D$8,$AJ$4-1,0),$S22,MATCH(BF$6,$D$7:$Q$7,0)-1))/SUMPRODUCT(OFFSET($W$8:OFFSET($W$8,$AJ$4-1,0),$T22,$U22),OFFSET($C$8:OFFSET($C$8,$AJ$4-1,0),$S22,0))</f>
        <v>0.99887341547568342</v>
      </c>
      <c r="BH22" s="174">
        <f ca="1">SUMPRODUCT(OFFSET($W$8:OFFSET($W$8,$AJ$4-1,0),$T22,$U22),OFFSET($D$8:OFFSET($D$8,$AJ$4-1,0),$S22,MATCH(BH$6,$D$7:$Q$7,0)-1))</f>
        <v>1.1031307949168683</v>
      </c>
      <c r="BI22" s="174">
        <f ca="1">SUMPRODUCT(OFFSET($W$8:OFFSET($W$8,$AJ$4-1,0),$T22,$U22),OFFSET($C$8:OFFSET($C$8,$AJ$4-1,0),$S22,0),OFFSET($D$8:OFFSET($D$8,$AJ$4-1,0),$S22,MATCH(BH$6,$D$7:$Q$7,0)-1))/SUMPRODUCT(OFFSET($W$8:OFFSET($W$8,$AJ$4-1,0),$T22,$U22),OFFSET($C$8:OFFSET($C$8,$AJ$4-1,0),$S22,0))</f>
        <v>1.1031307949168687</v>
      </c>
      <c r="BJ22" s="174">
        <f ca="1">SUMPRODUCT(OFFSET($W$8:OFFSET($W$8,$AJ$4-1,0),$T22,$U22),OFFSET($D$8:OFFSET($D$8,$AJ$4-1,0),$S22,MATCH(BJ$6,$D$7:$Q$7,0)-1))</f>
        <v>1</v>
      </c>
      <c r="BK22" s="174">
        <f ca="1">SUMPRODUCT(OFFSET($W$8:OFFSET($W$8,$AJ$4-1,0),$T22,$U22),OFFSET($C$8:OFFSET($C$8,$AJ$4-1,0),$S22,0),OFFSET($D$8:OFFSET($D$8,$AJ$4-1,0),$S22,MATCH(BJ$6,$D$7:$Q$7,0)-1))/SUMPRODUCT(OFFSET($W$8:OFFSET($W$8,$AJ$4-1,0),$T22,$U22),OFFSET($C$8:OFFSET($C$8,$AJ$4-1,0),$S22,0))</f>
        <v>1</v>
      </c>
      <c r="BM22" s="8">
        <f t="shared" si="11"/>
        <v>36586</v>
      </c>
      <c r="BN22" s="47">
        <f t="shared" ca="1" si="12"/>
        <v>0.99999999999999967</v>
      </c>
      <c r="BO22" s="47">
        <f t="shared" ca="1" si="5"/>
        <v>0</v>
      </c>
      <c r="BP22" s="47">
        <f t="shared" ca="1" si="13"/>
        <v>0.29999999999999993</v>
      </c>
      <c r="BQ22" s="47">
        <f t="shared" ca="1" si="6"/>
        <v>0.69999999999999973</v>
      </c>
    </row>
    <row r="23" spans="1:69">
      <c r="A23" s="58">
        <f t="shared" si="7"/>
        <v>36251</v>
      </c>
      <c r="B23" s="34">
        <f t="shared" si="2"/>
        <v>36448</v>
      </c>
      <c r="C23" s="59">
        <f>SUMIF(WP!$A$3:$A$388,"&lt;"&amp;EOMONTH($A23,$A$3-1)+1,WP!$B$3:$B$388)/1000-SUM(C$8:C22)</f>
        <v>10</v>
      </c>
      <c r="D23" s="42">
        <f>D$6/VLOOKUP($B23,Rate!$B$4:$H$390,7)</f>
        <v>0.44060037395195917</v>
      </c>
      <c r="E23" s="42">
        <f>E$6/VLOOKUP($B23,SAWW!$B$4:$H$390,7)</f>
        <v>2.0331707159332022</v>
      </c>
      <c r="F23" s="42">
        <f>F$6/VLOOKUP($B23,'Indem BL'!$B$4:$H$390,7)</f>
        <v>1.1788563345501395</v>
      </c>
      <c r="G23" s="42">
        <f>G$6/VLOOKUP($B23,'Med BL'!$B$4:$H$390,7)</f>
        <v>0.9849</v>
      </c>
      <c r="H23" s="42">
        <f>H$6/VLOOKUP($B23,'Combined BL &amp; SAWW'!$B$4:$H$390,7)</f>
        <v>1.6714200453405523</v>
      </c>
      <c r="I23" s="42">
        <f>I$6/VLOOKUP($B23,'Freq Trend'!$B$4:$H$390,7)</f>
        <v>0.5086307842287966</v>
      </c>
      <c r="J23" s="42">
        <f>J$6/VLOOKUP($B23,'Severity Trend_IonI'!$B$4:$H$390,7)</f>
        <v>0.75238208845436405</v>
      </c>
      <c r="K23" s="42">
        <f>K$6/VLOOKUP($B23,'Severity Trend_MonI'!$B$4:$H$390,7)</f>
        <v>2.337396157382456</v>
      </c>
      <c r="L23" s="42">
        <f>L$6/VLOOKUP($B23,'Severity Trend'!$B$4:$H$390,7)</f>
        <v>1.1539525312081542</v>
      </c>
      <c r="M23" s="42">
        <f>M$6/VLOOKUP($B23,'PP Residual Trend'!$B$4:$H$390,7)</f>
        <v>0.58694255324107514</v>
      </c>
      <c r="N23" s="156">
        <f>N$6/VLOOKUP($B23,CR!$B$4:$H$455,7)</f>
        <v>0.99887341547568309</v>
      </c>
      <c r="O23" s="156">
        <f>O$6/VLOOKUP($B23,ER!$B$4:$H$455,7)</f>
        <v>1.1031307949168685</v>
      </c>
      <c r="P23" s="156">
        <f>P$6/VLOOKUP($B23,DR!$B$4:$H$455,7)</f>
        <v>1</v>
      </c>
      <c r="R23">
        <f t="shared" si="8"/>
        <v>16</v>
      </c>
      <c r="S23" s="120">
        <f t="shared" si="3"/>
        <v>15</v>
      </c>
      <c r="T23" s="45">
        <f t="shared" si="9"/>
        <v>0</v>
      </c>
      <c r="U23" s="45">
        <f t="shared" si="10"/>
        <v>0</v>
      </c>
      <c r="V23" s="20">
        <v>0</v>
      </c>
      <c r="W23" s="21">
        <f>(2*W$5*$AJ$3*$R23*$A$3-MIN(W$5*$AJ$3,$R23*$A$3)^2-2*$R23*$A$3*MAX(W$5*$AJ$3-$R23*$A$3,0)-MIN(MAX($R23*$A$3-$A$4,0),W$5*$AJ$3)^2-2*W$5*$AJ$3*MAX($R23*$A$3-$A$4-W$5*+$AJ$3,0))/$AJ$5-SUM($V$7:V23)-SUM($V$7:W22)+SUM($V$7:V22)</f>
        <v>0</v>
      </c>
      <c r="X23" s="21">
        <f>(2*X$5*$AJ$3*$R23*$A$3-MIN(X$5*$AJ$3,$R23*$A$3)^2-2*$R23*$A$3*MAX(X$5*$AJ$3-$R23*$A$3,0)-MIN(MAX($R23*$A$3-$A$4,0),X$5*$AJ$3)^2-2*X$5*$AJ$3*MAX($R23*$A$3-$A$4-X$5*+$AJ$3,0))/$AJ$5-SUM($V$7:W23)-SUM($V$7:X22)+SUM($V$7:W22)</f>
        <v>0</v>
      </c>
      <c r="Y23" s="21">
        <f>(2*Y$5*$AJ$3*$R23*$A$3-MIN(Y$5*$AJ$3,$R23*$A$3)^2-2*$R23*$A$3*MAX(Y$5*$AJ$3-$R23*$A$3,0)-MIN(MAX($R23*$A$3-$A$4,0),Y$5*$AJ$3)^2-2*Y$5*$AJ$3*MAX($R23*$A$3-$A$4-Y$5*+$AJ$3,0))/$AJ$5-SUM($V$7:X23)-SUM($V$7:Y22)+SUM($V$7:X22)</f>
        <v>0</v>
      </c>
      <c r="Z23" s="21">
        <f>(2*Z$5*$AJ$3*$R23*$A$3-MIN(Z$5*$AJ$3,$R23*$A$3)^2-2*$R23*$A$3*MAX(Z$5*$AJ$3-$R23*$A$3,0)-MIN(MAX($R23*$A$3-$A$4,0),Z$5*$AJ$3)^2-2*Z$5*$AJ$3*MAX($R23*$A$3-$A$4-Z$5*+$AJ$3,0))/$AJ$5-SUM($V$7:Y23)-SUM($V$7:Z22)+SUM($V$7:Y22)</f>
        <v>4.1666666666666519E-2</v>
      </c>
      <c r="AA23" s="21">
        <f>(2*AA$5*$AJ$3*$R23*$A$3-MIN(AA$5*$AJ$3,$R23*$A$3)^2-2*$R23*$A$3*MAX(AA$5*$AJ$3-$R23*$A$3,0)-MIN(MAX($R23*$A$3-$A$4,0),AA$5*$AJ$3)^2-2*AA$5*$AJ$3*MAX($R23*$A$3-$A$4-AA$5*+$AJ$3,0))/$AJ$5-SUM($V$7:Z23)-SUM($V$7:AA22)+SUM($V$7:Z22)</f>
        <v>8.3333333333333481E-2</v>
      </c>
      <c r="AB23" s="21">
        <f>(2*AB$5*$AJ$3*$R23*$A$3-MIN(AB$5*$AJ$3,$R23*$A$3)^2-2*$R23*$A$3*MAX(AB$5*$AJ$3-$R23*$A$3,0)-MIN(MAX($R23*$A$3-$A$4,0),AB$5*$AJ$3)^2-2*AB$5*$AJ$3*MAX($R23*$A$3-$A$4-AB$5*+$AJ$3,0))/$AJ$5-SUM($V$7:AA23)-SUM($V$7:AB22)+SUM($V$7:AA22)</f>
        <v>8.3333333333332149E-2</v>
      </c>
      <c r="AC23" s="21">
        <f>(2*AC$5*$AJ$3*$R23*$A$3-MIN(AC$5*$AJ$3,$R23*$A$3)^2-2*$R23*$A$3*MAX(AC$5*$AJ$3-$R23*$A$3,0)-MIN(MAX($R23*$A$3-$A$4,0),AC$5*$AJ$3)^2-2*AC$5*$AJ$3*MAX($R23*$A$3-$A$4-AC$5*+$AJ$3,0))/$AJ$5-SUM($V$7:AB23)-SUM($V$7:AC22)+SUM($V$7:AB22)</f>
        <v>8.3333333333333925E-2</v>
      </c>
      <c r="AD23" s="21">
        <f>(2*AD$5*$AJ$3*$R23*$A$3-MIN(AD$5*$AJ$3,$R23*$A$3)^2-2*$R23*$A$3*MAX(AD$5*$AJ$3-$R23*$A$3,0)-MIN(MAX($R23*$A$3-$A$4,0),AD$5*$AJ$3)^2-2*AD$5*$AJ$3*MAX($R23*$A$3-$A$4-AD$5*+$AJ$3,0))/$AJ$5-SUM($V$7:AC23)-SUM($V$7:AD22)+SUM($V$7:AC22)</f>
        <v>8.3333333333334814E-2</v>
      </c>
      <c r="AE23" s="21">
        <f>(2*AE$5*$AJ$3*$R23*$A$3-MIN(AE$5*$AJ$3,$R23*$A$3)^2-2*$R23*$A$3*MAX(AE$5*$AJ$3-$R23*$A$3,0)-MIN(MAX($R23*$A$3-$A$4,0),AE$5*$AJ$3)^2-2*AE$5*$AJ$3*MAX($R23*$A$3-$A$4-AE$5*+$AJ$3,0))/$AJ$5-SUM($V$7:AD23)-SUM($V$7:AE22)+SUM($V$7:AD22)</f>
        <v>8.3333333333331261E-2</v>
      </c>
      <c r="AF23" s="21">
        <f>(2*AF$5*$AJ$3*$R23*$A$3-MIN(AF$5*$AJ$3,$R23*$A$3)^2-2*$R23*$A$3*MAX(AF$5*$AJ$3-$R23*$A$3,0)-MIN(MAX($R23*$A$3-$A$4,0),AF$5*$AJ$3)^2-2*AF$5*$AJ$3*MAX($R23*$A$3-$A$4-AF$5*+$AJ$3,0))/$AJ$5-SUM($V$7:AE23)-SUM($V$7:AF22)+SUM($V$7:AE22)</f>
        <v>8.3333333333334814E-2</v>
      </c>
      <c r="AG23" s="21">
        <f>(2*AG$5*$AJ$3*$R23*$A$3-MIN(AG$5*$AJ$3,$R23*$A$3)^2-2*$R23*$A$3*MAX(AG$5*$AJ$3-$R23*$A$3,0)-MIN(MAX($R23*$A$3-$A$4,0),AG$5*$AJ$3)^2-2*AG$5*$AJ$3*MAX($R23*$A$3-$A$4-AG$5*+$AJ$3,0))/$AJ$5-SUM($V$7:AF23)-SUM($V$7:AG22)+SUM($V$7:AF22)</f>
        <v>8.3333333333333925E-2</v>
      </c>
      <c r="AH23" s="21">
        <f>(2*AH$5*$AJ$3*$R23*$A$3-MIN(AH$5*$AJ$3,$R23*$A$3)^2-2*$R23*$A$3*MAX(AH$5*$AJ$3-$R23*$A$3,0)-MIN(MAX($R23*$A$3-$A$4,0),AH$5*$AJ$3)^2-2*AH$5*$AJ$3*MAX($R23*$A$3-$A$4-AH$5*+$AJ$3,0))/$AJ$5-SUM($V$7:AG23)-SUM($V$7:AH22)+SUM($V$7:AG22)</f>
        <v>8.3333333333332149E-2</v>
      </c>
      <c r="AJ23" s="8">
        <f t="shared" si="14"/>
        <v>36617</v>
      </c>
      <c r="AK23" s="30">
        <f t="shared" si="4"/>
        <v>36631</v>
      </c>
      <c r="AL23" s="3">
        <f ca="1">SUMPRODUCT(OFFSET($W$8:OFFSET($W$8,$AJ$4-1,0),$T23,$U23),OFFSET($D$8:OFFSET($D$8,$AJ$4-1,0),$S23,MATCH(AL$6,$D$7:$Q$7,0)-1))</f>
        <v>0.43980982304175836</v>
      </c>
      <c r="AM23" s="3">
        <f ca="1">SUMPRODUCT(OFFSET($W$8:OFFSET($W$8,$AJ$4-1,0),$T23,$U23),OFFSET($C$8:OFFSET($C$8,$AJ$4-1,0),$S23,0),OFFSET($D$8:OFFSET($D$8,$AJ$4-1,0),$S23,MATCH(AL$6,$D$7:$Q$7,0)-1))/SUMPRODUCT(OFFSET($W$8:OFFSET($W$8,$AJ$4-1,0),$T23,$U23),OFFSET($C$8:OFFSET($C$8,$AJ$4-1,0),$S23,0))</f>
        <v>0.43980982304175831</v>
      </c>
      <c r="AN23" s="3">
        <f ca="1">SUMPRODUCT(OFFSET($W$8:OFFSET($W$8,$AJ$4-1,0),$T23,$U23),OFFSET($D$8:OFFSET($D$8,$AJ$4-1,0),$S23,MATCH(AN$6,$D$7:$Q$7,0)-1))</f>
        <v>1.9936269878166422</v>
      </c>
      <c r="AO23" s="3">
        <f ca="1">SUMPRODUCT(OFFSET($W$8:OFFSET($W$8,$AJ$4-1,0),$T23,$U23),OFFSET($C$8:OFFSET($C$8,$AJ$4-1,0),$S23,0),OFFSET($D$8:OFFSET($D$8,$AJ$4-1,0),$S23,MATCH(AN$6,$D$7:$Q$7,0)-1))/SUMPRODUCT(OFFSET($W$8:OFFSET($W$8,$AJ$4-1,0),$T23,$U23),OFFSET($C$8:OFFSET($C$8,$AJ$4-1,0),$S23,0))</f>
        <v>1.9936269878166422</v>
      </c>
      <c r="AP23" s="3">
        <f ca="1">SUMPRODUCT(OFFSET($W$8:OFFSET($W$8,$AJ$4-1,0),$T23,$U23),OFFSET($D$8:OFFSET($D$8,$AJ$4-1,0),$S23,MATCH(AP$6,$D$7:$Q$7,0)-1))</f>
        <v>1.1703486020524776</v>
      </c>
      <c r="AQ23" s="3">
        <f ca="1">SUMPRODUCT(OFFSET($W$8:OFFSET($W$8,$AJ$4-1,0),$T23,$U23),OFFSET($C$8:OFFSET($C$8,$AJ$4-1,0),$S23,0),OFFSET($D$8:OFFSET($D$8,$AJ$4-1,0),$S23,MATCH(AP$6,$D$7:$Q$7,0)-1))/SUMPRODUCT(OFFSET($W$8:OFFSET($W$8,$AJ$4-1,0),$T23,$U23),OFFSET($C$8:OFFSET($C$8,$AJ$4-1,0),$S23,0))</f>
        <v>1.1703486020524778</v>
      </c>
      <c r="AR23" s="3">
        <f ca="1">SUMPRODUCT(OFFSET($W$8:OFFSET($W$8,$AJ$4-1,0),$T23,$U23),OFFSET($D$8:OFFSET($D$8,$AJ$4-1,0),$S23,MATCH(AR$6,$D$7:$Q$7,0)-1))</f>
        <v>0.98489999999999989</v>
      </c>
      <c r="AS23" s="3">
        <f ca="1">SUMPRODUCT(OFFSET($W$8:OFFSET($W$8,$AJ$4-1,0),$T23,$U23),OFFSET($C$8:OFFSET($C$8,$AJ$4-1,0),$S23,0),OFFSET($D$8:OFFSET($D$8,$AJ$4-1,0),$S23,MATCH(AR$6,$D$7:$Q$7,0)-1))/SUMPRODUCT(OFFSET($W$8:OFFSET($W$8,$AJ$4-1,0),$T23,$U23),OFFSET($C$8:OFFSET($C$8,$AJ$4-1,0),$S23,0))</f>
        <v>0.98490000000000022</v>
      </c>
      <c r="AT23" s="3">
        <f ca="1">SUMPRODUCT(OFFSET($W$8:OFFSET($W$8,$AJ$4-1,0),$T23,$U23),OFFSET($D$8:OFFSET($D$8,$AJ$4-1,0),$S23,MATCH(AT$6,$D$7:$Q$7,0)-1))</f>
        <v>1.6385232996103527</v>
      </c>
      <c r="AU23" s="3">
        <f ca="1">SUMPRODUCT(OFFSET($W$8:OFFSET($W$8,$AJ$4-1,0),$T23,$U23),OFFSET($C$8:OFFSET($C$8,$AJ$4-1,0),$S23,0),OFFSET($D$8:OFFSET($D$8,$AJ$4-1,0),$S23,MATCH(AT$6,$D$7:$Q$7,0)-1))/SUMPRODUCT(OFFSET($W$8:OFFSET($W$8,$AJ$4-1,0),$T23,$U23),OFFSET($C$8:OFFSET($C$8,$AJ$4-1,0),$S23,0))</f>
        <v>1.6385232996103525</v>
      </c>
      <c r="AV23" s="3">
        <f ca="1">SUMPRODUCT(OFFSET($W$8:OFFSET($W$8,$AJ$4-1,0),$T23,$U23),OFFSET($D$8:OFFSET($D$8,$AJ$4-1,0),$S23,MATCH(AV$6,$D$7:$Q$7,0)-1))</f>
        <v>0.51373361451976607</v>
      </c>
      <c r="AW23" s="3">
        <f ca="1">SUMPRODUCT(OFFSET($W$8:OFFSET($W$8,$AJ$4-1,0),$T23,$U23),OFFSET($C$8:OFFSET($C$8,$AJ$4-1,0),$S23,0),OFFSET($D$8:OFFSET($D$8,$AJ$4-1,0),$S23,MATCH(AV$6,$D$7:$Q$7,0)-1))/SUMPRODUCT(OFFSET($W$8:OFFSET($W$8,$AJ$4-1,0),$T23,$U23),OFFSET($C$8:OFFSET($C$8,$AJ$4-1,0),$S23,0))</f>
        <v>0.51373361451976618</v>
      </c>
      <c r="AX23" s="3">
        <f ca="1">SUMPRODUCT(OFFSET($W$8:OFFSET($W$8,$AJ$4-1,0),$T23,$U23),OFFSET($D$8:OFFSET($D$8,$AJ$4-1,0),$S23,MATCH(AX$6,$D$7:$Q$7,0)-1))</f>
        <v>0.75611853998595224</v>
      </c>
      <c r="AY23" s="3">
        <f ca="1">SUMPRODUCT(OFFSET($W$8:OFFSET($W$8,$AJ$4-1,0),$T23,$U23),OFFSET($C$8:OFFSET($C$8,$AJ$4-1,0),$S23,0),OFFSET($D$8:OFFSET($D$8,$AJ$4-1,0),$S23,MATCH(AX$6,$D$7:$Q$7,0)-1))/SUMPRODUCT(OFFSET($W$8:OFFSET($W$8,$AJ$4-1,0),$T23,$U23),OFFSET($C$8:OFFSET($C$8,$AJ$4-1,0),$S23,0))</f>
        <v>0.75611853998595213</v>
      </c>
      <c r="AZ23" s="3">
        <f ca="1">SUMPRODUCT(OFFSET($W$8:OFFSET($W$8,$AJ$4-1,0),$T23,$U23),OFFSET($D$8:OFFSET($D$8,$AJ$4-1,0),$S23,MATCH(AZ$6,$D$7:$Q$7,0)-1))</f>
        <v>2.2600510816948942</v>
      </c>
      <c r="BA23" s="3">
        <f ca="1">SUMPRODUCT(OFFSET($W$8:OFFSET($W$8,$AJ$4-1,0),$T23,$U23),OFFSET($C$8:OFFSET($C$8,$AJ$4-1,0),$S23,0),OFFSET($D$8:OFFSET($D$8,$AJ$4-1,0),$S23,MATCH(AZ$6,$D$7:$Q$7,0)-1))/SUMPRODUCT(OFFSET($W$8:OFFSET($W$8,$AJ$4-1,0),$T23,$U23),OFFSET($C$8:OFFSET($C$8,$AJ$4-1,0),$S23,0))</f>
        <v>2.2600510816948951</v>
      </c>
      <c r="BB23" s="3">
        <f ca="1">SUMPRODUCT(OFFSET($W$8:OFFSET($W$8,$AJ$4-1,0),$T23,$U23),OFFSET($D$8:OFFSET($D$8,$AJ$4-1,0),$S23,MATCH(BB$6,$D$7:$Q$7,0)-1))</f>
        <v>1.1481257367263809</v>
      </c>
      <c r="BC23" s="3">
        <f ca="1">SUMPRODUCT(OFFSET($W$8:OFFSET($W$8,$AJ$4-1,0),$T23,$U23),OFFSET($C$8:OFFSET($C$8,$AJ$4-1,0),$S23,0),OFFSET($D$8:OFFSET($D$8,$AJ$4-1,0),$S23,MATCH(BB$6,$D$7:$Q$7,0)-1))/SUMPRODUCT(OFFSET($W$8:OFFSET($W$8,$AJ$4-1,0),$T23,$U23),OFFSET($C$8:OFFSET($C$8,$AJ$4-1,0),$S23,0))</f>
        <v>1.1481257367263809</v>
      </c>
      <c r="BD23" s="3">
        <f ca="1">SUMPRODUCT(OFFSET($W$8:OFFSET($W$8,$AJ$4-1,0),$T23,$U23),OFFSET($D$8:OFFSET($D$8,$AJ$4-1,0),$S23,MATCH(BD$6,$D$7:$Q$7,0)-1))</f>
        <v>0.58982971454949862</v>
      </c>
      <c r="BE23" s="3">
        <f ca="1">SUMPRODUCT(OFFSET($W$8:OFFSET($W$8,$AJ$4-1,0),$T23,$U23),OFFSET($C$8:OFFSET($C$8,$AJ$4-1,0),$S23,0),OFFSET($D$8:OFFSET($D$8,$AJ$4-1,0),$S23,MATCH(BD$6,$D$7:$Q$7,0)-1))/SUMPRODUCT(OFFSET($W$8:OFFSET($W$8,$AJ$4-1,0),$T23,$U23),OFFSET($C$8:OFFSET($C$8,$AJ$4-1,0),$S23,0))</f>
        <v>0.5898297145494984</v>
      </c>
      <c r="BF23" s="174">
        <f ca="1">SUMPRODUCT(OFFSET($W$8:OFFSET($W$8,$AJ$4-1,0),$T23,$U23),OFFSET($D$8:OFFSET($D$8,$AJ$4-1,0),$S23,MATCH(BF$6,$D$7:$Q$7,0)-1))</f>
        <v>0.99887341547568298</v>
      </c>
      <c r="BG23" s="174">
        <f ca="1">SUMPRODUCT(OFFSET($W$8:OFFSET($W$8,$AJ$4-1,0),$T23,$U23),OFFSET($C$8:OFFSET($C$8,$AJ$4-1,0),$S23,0),OFFSET($D$8:OFFSET($D$8,$AJ$4-1,0),$S23,MATCH(BF$6,$D$7:$Q$7,0)-1))/SUMPRODUCT(OFFSET($W$8:OFFSET($W$8,$AJ$4-1,0),$T23,$U23),OFFSET($C$8:OFFSET($C$8,$AJ$4-1,0),$S23,0))</f>
        <v>0.99887341547568342</v>
      </c>
      <c r="BH23" s="174">
        <f ca="1">SUMPRODUCT(OFFSET($W$8:OFFSET($W$8,$AJ$4-1,0),$T23,$U23),OFFSET($D$8:OFFSET($D$8,$AJ$4-1,0),$S23,MATCH(BH$6,$D$7:$Q$7,0)-1))</f>
        <v>1.1031307949168683</v>
      </c>
      <c r="BI23" s="174">
        <f ca="1">SUMPRODUCT(OFFSET($W$8:OFFSET($W$8,$AJ$4-1,0),$T23,$U23),OFFSET($C$8:OFFSET($C$8,$AJ$4-1,0),$S23,0),OFFSET($D$8:OFFSET($D$8,$AJ$4-1,0),$S23,MATCH(BH$6,$D$7:$Q$7,0)-1))/SUMPRODUCT(OFFSET($W$8:OFFSET($W$8,$AJ$4-1,0),$T23,$U23),OFFSET($C$8:OFFSET($C$8,$AJ$4-1,0),$S23,0))</f>
        <v>1.1031307949168687</v>
      </c>
      <c r="BJ23" s="174">
        <f ca="1">SUMPRODUCT(OFFSET($W$8:OFFSET($W$8,$AJ$4-1,0),$T23,$U23),OFFSET($D$8:OFFSET($D$8,$AJ$4-1,0),$S23,MATCH(BJ$6,$D$7:$Q$7,0)-1))</f>
        <v>1</v>
      </c>
      <c r="BK23" s="174">
        <f ca="1">SUMPRODUCT(OFFSET($W$8:OFFSET($W$8,$AJ$4-1,0),$T23,$U23),OFFSET($C$8:OFFSET($C$8,$AJ$4-1,0),$S23,0),OFFSET($D$8:OFFSET($D$8,$AJ$4-1,0),$S23,MATCH(BJ$6,$D$7:$Q$7,0)-1))/SUMPRODUCT(OFFSET($W$8:OFFSET($W$8,$AJ$4-1,0),$T23,$U23),OFFSET($C$8:OFFSET($C$8,$AJ$4-1,0),$S23,0))</f>
        <v>1</v>
      </c>
      <c r="BM23" s="8">
        <f t="shared" si="11"/>
        <v>36617</v>
      </c>
      <c r="BN23" s="47">
        <f t="shared" ca="1" si="12"/>
        <v>0.99999999999999967</v>
      </c>
      <c r="BO23" s="47">
        <f t="shared" ca="1" si="5"/>
        <v>0</v>
      </c>
      <c r="BP23" s="47">
        <f t="shared" ca="1" si="13"/>
        <v>0.29999999999999993</v>
      </c>
      <c r="BQ23" s="47">
        <f t="shared" ca="1" si="6"/>
        <v>0.69999999999999973</v>
      </c>
    </row>
    <row r="24" spans="1:69">
      <c r="A24" s="58">
        <f t="shared" si="7"/>
        <v>36281</v>
      </c>
      <c r="B24" s="34">
        <f t="shared" si="2"/>
        <v>36479</v>
      </c>
      <c r="C24" s="59">
        <f>SUMIF(WP!$A$3:$A$388,"&lt;"&amp;EOMONTH($A24,$A$3-1)+1,WP!$B$3:$B$388)/1000-SUM(C$8:C23)</f>
        <v>10</v>
      </c>
      <c r="D24" s="42">
        <f>D$6/VLOOKUP($B24,Rate!$B$4:$H$390,7)</f>
        <v>0.44060037395195917</v>
      </c>
      <c r="E24" s="42">
        <f>E$6/VLOOKUP($B24,SAWW!$B$4:$H$390,7)</f>
        <v>2.0261182958310249</v>
      </c>
      <c r="F24" s="42">
        <f>F$6/VLOOKUP($B24,'Indem BL'!$B$4:$H$390,7)</f>
        <v>1.1788563345501395</v>
      </c>
      <c r="G24" s="42">
        <f>G$6/VLOOKUP($B24,'Med BL'!$B$4:$H$390,7)</f>
        <v>0.9849</v>
      </c>
      <c r="H24" s="42">
        <f>H$6/VLOOKUP($B24,'Combined BL &amp; SAWW'!$B$4:$H$390,7)</f>
        <v>1.6671053624920729</v>
      </c>
      <c r="I24" s="42">
        <f>I$6/VLOOKUP($B24,'Freq Trend'!$B$4:$H$390,7)</f>
        <v>0.50944482474256481</v>
      </c>
      <c r="J24" s="42">
        <f>J$6/VLOOKUP($B24,'Severity Trend_IonI'!$B$4:$H$390,7)</f>
        <v>0.75307363350990575</v>
      </c>
      <c r="K24" s="42">
        <f>K$6/VLOOKUP($B24,'Severity Trend_MonI'!$B$4:$H$390,7)</f>
        <v>2.3238505580727482</v>
      </c>
      <c r="L24" s="42">
        <f>L$6/VLOOKUP($B24,'Severity Trend'!$B$4:$H$390,7)</f>
        <v>1.1530403061965251</v>
      </c>
      <c r="M24" s="42">
        <f>M$6/VLOOKUP($B24,'PP Residual Trend'!$B$4:$H$390,7)</f>
        <v>0.58742023234087148</v>
      </c>
      <c r="N24" s="156">
        <f>N$6/VLOOKUP($B24,CR!$B$4:$H$455,7)</f>
        <v>0.99887341547568309</v>
      </c>
      <c r="O24" s="156">
        <f>O$6/VLOOKUP($B24,ER!$B$4:$H$455,7)</f>
        <v>1.1031307949168685</v>
      </c>
      <c r="P24" s="156">
        <f>P$6/VLOOKUP($B24,DR!$B$4:$H$455,7)</f>
        <v>1</v>
      </c>
      <c r="R24">
        <f t="shared" si="8"/>
        <v>17</v>
      </c>
      <c r="S24" s="120">
        <f t="shared" si="3"/>
        <v>16</v>
      </c>
      <c r="T24" s="45">
        <f t="shared" si="9"/>
        <v>0</v>
      </c>
      <c r="U24" s="45">
        <f t="shared" si="10"/>
        <v>0</v>
      </c>
      <c r="V24" s="20">
        <v>0</v>
      </c>
      <c r="W24" s="21">
        <f>(2*W$5*$AJ$3*$R24*$A$3-MIN(W$5*$AJ$3,$R24*$A$3)^2-2*$R24*$A$3*MAX(W$5*$AJ$3-$R24*$A$3,0)-MIN(MAX($R24*$A$3-$A$4,0),W$5*$AJ$3)^2-2*W$5*$AJ$3*MAX($R24*$A$3-$A$4-W$5*+$AJ$3,0))/$AJ$5-SUM($V$7:V24)-SUM($V$7:W23)+SUM($V$7:V23)</f>
        <v>0</v>
      </c>
      <c r="X24" s="21">
        <f>(2*X$5*$AJ$3*$R24*$A$3-MIN(X$5*$AJ$3,$R24*$A$3)^2-2*$R24*$A$3*MAX(X$5*$AJ$3-$R24*$A$3,0)-MIN(MAX($R24*$A$3-$A$4,0),X$5*$AJ$3)^2-2*X$5*$AJ$3*MAX($R24*$A$3-$A$4-X$5*+$AJ$3,0))/$AJ$5-SUM($V$7:W24)-SUM($V$7:X23)+SUM($V$7:W23)</f>
        <v>0</v>
      </c>
      <c r="Y24" s="21">
        <f>(2*Y$5*$AJ$3*$R24*$A$3-MIN(Y$5*$AJ$3,$R24*$A$3)^2-2*$R24*$A$3*MAX(Y$5*$AJ$3-$R24*$A$3,0)-MIN(MAX($R24*$A$3-$A$4,0),Y$5*$AJ$3)^2-2*Y$5*$AJ$3*MAX($R24*$A$3-$A$4-Y$5*+$AJ$3,0))/$AJ$5-SUM($V$7:X24)-SUM($V$7:Y23)+SUM($V$7:X23)</f>
        <v>0</v>
      </c>
      <c r="Z24" s="21">
        <f>(2*Z$5*$AJ$3*$R24*$A$3-MIN(Z$5*$AJ$3,$R24*$A$3)^2-2*$R24*$A$3*MAX(Z$5*$AJ$3-$R24*$A$3,0)-MIN(MAX($R24*$A$3-$A$4,0),Z$5*$AJ$3)^2-2*Z$5*$AJ$3*MAX($R24*$A$3-$A$4-Z$5*+$AJ$3,0))/$AJ$5-SUM($V$7:Y24)-SUM($V$7:Z23)+SUM($V$7:Y23)</f>
        <v>0</v>
      </c>
      <c r="AA24" s="21">
        <f>(2*AA$5*$AJ$3*$R24*$A$3-MIN(AA$5*$AJ$3,$R24*$A$3)^2-2*$R24*$A$3*MAX(AA$5*$AJ$3-$R24*$A$3,0)-MIN(MAX($R24*$A$3-$A$4,0),AA$5*$AJ$3)^2-2*AA$5*$AJ$3*MAX($R24*$A$3-$A$4-AA$5*+$AJ$3,0))/$AJ$5-SUM($V$7:Z24)-SUM($V$7:AA23)+SUM($V$7:Z23)</f>
        <v>4.1666666666666075E-2</v>
      </c>
      <c r="AB24" s="21">
        <f>(2*AB$5*$AJ$3*$R24*$A$3-MIN(AB$5*$AJ$3,$R24*$A$3)^2-2*$R24*$A$3*MAX(AB$5*$AJ$3-$R24*$A$3,0)-MIN(MAX($R24*$A$3-$A$4,0),AB$5*$AJ$3)^2-2*AB$5*$AJ$3*MAX($R24*$A$3-$A$4-AB$5*+$AJ$3,0))/$AJ$5-SUM($V$7:AA24)-SUM($V$7:AB23)+SUM($V$7:AA23)</f>
        <v>8.3333333333334814E-2</v>
      </c>
      <c r="AC24" s="21">
        <f>(2*AC$5*$AJ$3*$R24*$A$3-MIN(AC$5*$AJ$3,$R24*$A$3)^2-2*$R24*$A$3*MAX(AC$5*$AJ$3-$R24*$A$3,0)-MIN(MAX($R24*$A$3-$A$4,0),AC$5*$AJ$3)^2-2*AC$5*$AJ$3*MAX($R24*$A$3-$A$4-AC$5*+$AJ$3,0))/$AJ$5-SUM($V$7:AB24)-SUM($V$7:AC23)+SUM($V$7:AB23)</f>
        <v>8.3333333333332149E-2</v>
      </c>
      <c r="AD24" s="21">
        <f>(2*AD$5*$AJ$3*$R24*$A$3-MIN(AD$5*$AJ$3,$R24*$A$3)^2-2*$R24*$A$3*MAX(AD$5*$AJ$3-$R24*$A$3,0)-MIN(MAX($R24*$A$3-$A$4,0),AD$5*$AJ$3)^2-2*AD$5*$AJ$3*MAX($R24*$A$3-$A$4-AD$5*+$AJ$3,0))/$AJ$5-SUM($V$7:AC24)-SUM($V$7:AD23)+SUM($V$7:AC23)</f>
        <v>8.3333333333333925E-2</v>
      </c>
      <c r="AE24" s="21">
        <f>(2*AE$5*$AJ$3*$R24*$A$3-MIN(AE$5*$AJ$3,$R24*$A$3)^2-2*$R24*$A$3*MAX(AE$5*$AJ$3-$R24*$A$3,0)-MIN(MAX($R24*$A$3-$A$4,0),AE$5*$AJ$3)^2-2*AE$5*$AJ$3*MAX($R24*$A$3-$A$4-AE$5*+$AJ$3,0))/$AJ$5-SUM($V$7:AD24)-SUM($V$7:AE23)+SUM($V$7:AD23)</f>
        <v>8.3333333333333037E-2</v>
      </c>
      <c r="AF24" s="21">
        <f>(2*AF$5*$AJ$3*$R24*$A$3-MIN(AF$5*$AJ$3,$R24*$A$3)^2-2*$R24*$A$3*MAX(AF$5*$AJ$3-$R24*$A$3,0)-MIN(MAX($R24*$A$3-$A$4,0),AF$5*$AJ$3)^2-2*AF$5*$AJ$3*MAX($R24*$A$3-$A$4-AF$5*+$AJ$3,0))/$AJ$5-SUM($V$7:AE24)-SUM($V$7:AF23)+SUM($V$7:AE23)</f>
        <v>8.3333333333332149E-2</v>
      </c>
      <c r="AG24" s="21">
        <f>(2*AG$5*$AJ$3*$R24*$A$3-MIN(AG$5*$AJ$3,$R24*$A$3)^2-2*$R24*$A$3*MAX(AG$5*$AJ$3-$R24*$A$3,0)-MIN(MAX($R24*$A$3-$A$4,0),AG$5*$AJ$3)^2-2*AG$5*$AJ$3*MAX($R24*$A$3-$A$4-AG$5*+$AJ$3,0))/$AJ$5-SUM($V$7:AF24)-SUM($V$7:AG23)+SUM($V$7:AF23)</f>
        <v>8.3333333333333925E-2</v>
      </c>
      <c r="AH24" s="21">
        <f>(2*AH$5*$AJ$3*$R24*$A$3-MIN(AH$5*$AJ$3,$R24*$A$3)^2-2*$R24*$A$3*MAX(AH$5*$AJ$3-$R24*$A$3,0)-MIN(MAX($R24*$A$3-$A$4,0),AH$5*$AJ$3)^2-2*AH$5*$AJ$3*MAX($R24*$A$3-$A$4-AH$5*+$AJ$3,0))/$AJ$5-SUM($V$7:AG24)-SUM($V$7:AH23)+SUM($V$7:AG23)</f>
        <v>8.3333333333332149E-2</v>
      </c>
      <c r="AJ24" s="8">
        <f t="shared" si="14"/>
        <v>36647</v>
      </c>
      <c r="AK24" s="30">
        <f t="shared" si="4"/>
        <v>36661</v>
      </c>
      <c r="AL24" s="3">
        <f ca="1">SUMPRODUCT(OFFSET($W$8:OFFSET($W$8,$AJ$4-1,0),$T24,$U24),OFFSET($D$8:OFFSET($D$8,$AJ$4-1,0),$S24,MATCH(AL$6,$D$7:$Q$7,0)-1))</f>
        <v>0.43822872122135659</v>
      </c>
      <c r="AM24" s="3">
        <f ca="1">SUMPRODUCT(OFFSET($W$8:OFFSET($W$8,$AJ$4-1,0),$T24,$U24),OFFSET($C$8:OFFSET($C$8,$AJ$4-1,0),$S24,0),OFFSET($D$8:OFFSET($D$8,$AJ$4-1,0),$S24,MATCH(AL$6,$D$7:$Q$7,0)-1))/SUMPRODUCT(OFFSET($W$8:OFFSET($W$8,$AJ$4-1,0),$T24,$U24),OFFSET($C$8:OFFSET($C$8,$AJ$4-1,0),$S24,0))</f>
        <v>0.43822872122135648</v>
      </c>
      <c r="AN24" s="3">
        <f ca="1">SUMPRODUCT(OFFSET($W$8:OFFSET($W$8,$AJ$4-1,0),$T24,$U24),OFFSET($D$8:OFFSET($D$8,$AJ$4-1,0),$S24,MATCH(AN$6,$D$7:$Q$7,0)-1))</f>
        <v>1.98769822088193</v>
      </c>
      <c r="AO24" s="3">
        <f ca="1">SUMPRODUCT(OFFSET($W$8:OFFSET($W$8,$AJ$4-1,0),$T24,$U24),OFFSET($C$8:OFFSET($C$8,$AJ$4-1,0),$S24,0),OFFSET($D$8:OFFSET($D$8,$AJ$4-1,0),$S24,MATCH(AN$6,$D$7:$Q$7,0)-1))/SUMPRODUCT(OFFSET($W$8:OFFSET($W$8,$AJ$4-1,0),$T24,$U24),OFFSET($C$8:OFFSET($C$8,$AJ$4-1,0),$S24,0))</f>
        <v>1.9876982208819307</v>
      </c>
      <c r="AP24" s="3">
        <f ca="1">SUMPRODUCT(OFFSET($W$8:OFFSET($W$8,$AJ$4-1,0),$T24,$U24),OFFSET($D$8:OFFSET($D$8,$AJ$4-1,0),$S24,MATCH(AP$6,$D$7:$Q$7,0)-1))</f>
        <v>1.1694530512632499</v>
      </c>
      <c r="AQ24" s="3">
        <f ca="1">SUMPRODUCT(OFFSET($W$8:OFFSET($W$8,$AJ$4-1,0),$T24,$U24),OFFSET($C$8:OFFSET($C$8,$AJ$4-1,0),$S24,0),OFFSET($D$8:OFFSET($D$8,$AJ$4-1,0),$S24,MATCH(AP$6,$D$7:$Q$7,0)-1))/SUMPRODUCT(OFFSET($W$8:OFFSET($W$8,$AJ$4-1,0),$T24,$U24),OFFSET($C$8:OFFSET($C$8,$AJ$4-1,0),$S24,0))</f>
        <v>1.1694530512632499</v>
      </c>
      <c r="AR24" s="3">
        <f ca="1">SUMPRODUCT(OFFSET($W$8:OFFSET($W$8,$AJ$4-1,0),$T24,$U24),OFFSET($D$8:OFFSET($D$8,$AJ$4-1,0),$S24,MATCH(AR$6,$D$7:$Q$7,0)-1))</f>
        <v>0.98489999999999989</v>
      </c>
      <c r="AS24" s="3">
        <f ca="1">SUMPRODUCT(OFFSET($W$8:OFFSET($W$8,$AJ$4-1,0),$T24,$U24),OFFSET($C$8:OFFSET($C$8,$AJ$4-1,0),$S24,0),OFFSET($D$8:OFFSET($D$8,$AJ$4-1,0),$S24,MATCH(AR$6,$D$7:$Q$7,0)-1))/SUMPRODUCT(OFFSET($W$8:OFFSET($W$8,$AJ$4-1,0),$T24,$U24),OFFSET($C$8:OFFSET($C$8,$AJ$4-1,0),$S24,0))</f>
        <v>0.98490000000000022</v>
      </c>
      <c r="AT24" s="3">
        <f ca="1">SUMPRODUCT(OFFSET($W$8:OFFSET($W$8,$AJ$4-1,0),$T24,$U24),OFFSET($D$8:OFFSET($D$8,$AJ$4-1,0),$S24,MATCH(AT$6,$D$7:$Q$7,0)-1))</f>
        <v>1.6340167948263298</v>
      </c>
      <c r="AU24" s="3">
        <f ca="1">SUMPRODUCT(OFFSET($W$8:OFFSET($W$8,$AJ$4-1,0),$T24,$U24),OFFSET($C$8:OFFSET($C$8,$AJ$4-1,0),$S24,0),OFFSET($D$8:OFFSET($D$8,$AJ$4-1,0),$S24,MATCH(AT$6,$D$7:$Q$7,0)-1))/SUMPRODUCT(OFFSET($W$8:OFFSET($W$8,$AJ$4-1,0),$T24,$U24),OFFSET($C$8:OFFSET($C$8,$AJ$4-1,0),$S24,0))</f>
        <v>1.6340167948263296</v>
      </c>
      <c r="AV24" s="3">
        <f ca="1">SUMPRODUCT(OFFSET($W$8:OFFSET($W$8,$AJ$4-1,0),$T24,$U24),OFFSET($D$8:OFFSET($D$8,$AJ$4-1,0),$S24,MATCH(AV$6,$D$7:$Q$7,0)-1))</f>
        <v>0.51470870650014733</v>
      </c>
      <c r="AW24" s="3">
        <f ca="1">SUMPRODUCT(OFFSET($W$8:OFFSET($W$8,$AJ$4-1,0),$T24,$U24),OFFSET($C$8:OFFSET($C$8,$AJ$4-1,0),$S24,0),OFFSET($D$8:OFFSET($D$8,$AJ$4-1,0),$S24,MATCH(AV$6,$D$7:$Q$7,0)-1))/SUMPRODUCT(OFFSET($W$8:OFFSET($W$8,$AJ$4-1,0),$T24,$U24),OFFSET($C$8:OFFSET($C$8,$AJ$4-1,0),$S24,0))</f>
        <v>0.51470870650014744</v>
      </c>
      <c r="AX24" s="3">
        <f ca="1">SUMPRODUCT(OFFSET($W$8:OFFSET($W$8,$AJ$4-1,0),$T24,$U24),OFFSET($D$8:OFFSET($D$8,$AJ$4-1,0),$S24,MATCH(AX$6,$D$7:$Q$7,0)-1))</f>
        <v>0.75656189186848311</v>
      </c>
      <c r="AY24" s="3">
        <f ca="1">SUMPRODUCT(OFFSET($W$8:OFFSET($W$8,$AJ$4-1,0),$T24,$U24),OFFSET($C$8:OFFSET($C$8,$AJ$4-1,0),$S24,0),OFFSET($D$8:OFFSET($D$8,$AJ$4-1,0),$S24,MATCH(AX$6,$D$7:$Q$7,0)-1))/SUMPRODUCT(OFFSET($W$8:OFFSET($W$8,$AJ$4-1,0),$T24,$U24),OFFSET($C$8:OFFSET($C$8,$AJ$4-1,0),$S24,0))</f>
        <v>0.75656189186848322</v>
      </c>
      <c r="AZ24" s="3">
        <f ca="1">SUMPRODUCT(OFFSET($W$8:OFFSET($W$8,$AJ$4-1,0),$T24,$U24),OFFSET($D$8:OFFSET($D$8,$AJ$4-1,0),$S24,MATCH(AZ$6,$D$7:$Q$7,0)-1))</f>
        <v>2.2473223586022906</v>
      </c>
      <c r="BA24" s="3">
        <f ca="1">SUMPRODUCT(OFFSET($W$8:OFFSET($W$8,$AJ$4-1,0),$T24,$U24),OFFSET($C$8:OFFSET($C$8,$AJ$4-1,0),$S24,0),OFFSET($D$8:OFFSET($D$8,$AJ$4-1,0),$S24,MATCH(AZ$6,$D$7:$Q$7,0)-1))/SUMPRODUCT(OFFSET($W$8:OFFSET($W$8,$AJ$4-1,0),$T24,$U24),OFFSET($C$8:OFFSET($C$8,$AJ$4-1,0),$S24,0))</f>
        <v>2.247322358602291</v>
      </c>
      <c r="BB24" s="3">
        <f ca="1">SUMPRODUCT(OFFSET($W$8:OFFSET($W$8,$AJ$4-1,0),$T24,$U24),OFFSET($D$8:OFFSET($D$8,$AJ$4-1,0),$S24,MATCH(BB$6,$D$7:$Q$7,0)-1))</f>
        <v>1.1469317663867331</v>
      </c>
      <c r="BC24" s="3">
        <f ca="1">SUMPRODUCT(OFFSET($W$8:OFFSET($W$8,$AJ$4-1,0),$T24,$U24),OFFSET($C$8:OFFSET($C$8,$AJ$4-1,0),$S24,0),OFFSET($D$8:OFFSET($D$8,$AJ$4-1,0),$S24,MATCH(BB$6,$D$7:$Q$7,0)-1))/SUMPRODUCT(OFFSET($W$8:OFFSET($W$8,$AJ$4-1,0),$T24,$U24),OFFSET($C$8:OFFSET($C$8,$AJ$4-1,0),$S24,0))</f>
        <v>1.1469317663867333</v>
      </c>
      <c r="BD24" s="3">
        <f ca="1">SUMPRODUCT(OFFSET($W$8:OFFSET($W$8,$AJ$4-1,0),$T24,$U24),OFFSET($D$8:OFFSET($D$8,$AJ$4-1,0),$S24,MATCH(BD$6,$D$7:$Q$7,0)-1))</f>
        <v>0.59033706099127004</v>
      </c>
      <c r="BE24" s="3">
        <f ca="1">SUMPRODUCT(OFFSET($W$8:OFFSET($W$8,$AJ$4-1,0),$T24,$U24),OFFSET($C$8:OFFSET($C$8,$AJ$4-1,0),$S24,0),OFFSET($D$8:OFFSET($D$8,$AJ$4-1,0),$S24,MATCH(BD$6,$D$7:$Q$7,0)-1))/SUMPRODUCT(OFFSET($W$8:OFFSET($W$8,$AJ$4-1,0),$T24,$U24),OFFSET($C$8:OFFSET($C$8,$AJ$4-1,0),$S24,0))</f>
        <v>0.59033706099127026</v>
      </c>
      <c r="BF24" s="174">
        <f ca="1">SUMPRODUCT(OFFSET($W$8:OFFSET($W$8,$AJ$4-1,0),$T24,$U24),OFFSET($D$8:OFFSET($D$8,$AJ$4-1,0),$S24,MATCH(BF$6,$D$7:$Q$7,0)-1))</f>
        <v>0.99887341547568298</v>
      </c>
      <c r="BG24" s="174">
        <f ca="1">SUMPRODUCT(OFFSET($W$8:OFFSET($W$8,$AJ$4-1,0),$T24,$U24),OFFSET($C$8:OFFSET($C$8,$AJ$4-1,0),$S24,0),OFFSET($D$8:OFFSET($D$8,$AJ$4-1,0),$S24,MATCH(BF$6,$D$7:$Q$7,0)-1))/SUMPRODUCT(OFFSET($W$8:OFFSET($W$8,$AJ$4-1,0),$T24,$U24),OFFSET($C$8:OFFSET($C$8,$AJ$4-1,0),$S24,0))</f>
        <v>0.99887341547568342</v>
      </c>
      <c r="BH24" s="174">
        <f ca="1">SUMPRODUCT(OFFSET($W$8:OFFSET($W$8,$AJ$4-1,0),$T24,$U24),OFFSET($D$8:OFFSET($D$8,$AJ$4-1,0),$S24,MATCH(BH$6,$D$7:$Q$7,0)-1))</f>
        <v>1.1031307949168683</v>
      </c>
      <c r="BI24" s="174">
        <f ca="1">SUMPRODUCT(OFFSET($W$8:OFFSET($W$8,$AJ$4-1,0),$T24,$U24),OFFSET($C$8:OFFSET($C$8,$AJ$4-1,0),$S24,0),OFFSET($D$8:OFFSET($D$8,$AJ$4-1,0),$S24,MATCH(BH$6,$D$7:$Q$7,0)-1))/SUMPRODUCT(OFFSET($W$8:OFFSET($W$8,$AJ$4-1,0),$T24,$U24),OFFSET($C$8:OFFSET($C$8,$AJ$4-1,0),$S24,0))</f>
        <v>1.1031307949168687</v>
      </c>
      <c r="BJ24" s="174">
        <f ca="1">SUMPRODUCT(OFFSET($W$8:OFFSET($W$8,$AJ$4-1,0),$T24,$U24),OFFSET($D$8:OFFSET($D$8,$AJ$4-1,0),$S24,MATCH(BJ$6,$D$7:$Q$7,0)-1))</f>
        <v>1</v>
      </c>
      <c r="BK24" s="174">
        <f ca="1">SUMPRODUCT(OFFSET($W$8:OFFSET($W$8,$AJ$4-1,0),$T24,$U24),OFFSET($C$8:OFFSET($C$8,$AJ$4-1,0),$S24,0),OFFSET($D$8:OFFSET($D$8,$AJ$4-1,0),$S24,MATCH(BJ$6,$D$7:$Q$7,0)-1))/SUMPRODUCT(OFFSET($W$8:OFFSET($W$8,$AJ$4-1,0),$T24,$U24),OFFSET($C$8:OFFSET($C$8,$AJ$4-1,0),$S24,0))</f>
        <v>1</v>
      </c>
      <c r="BM24" s="8">
        <f t="shared" si="11"/>
        <v>36647</v>
      </c>
      <c r="BN24" s="47">
        <f t="shared" ca="1" si="12"/>
        <v>0.99999999999999967</v>
      </c>
      <c r="BO24" s="47">
        <f t="shared" ca="1" si="5"/>
        <v>0</v>
      </c>
      <c r="BP24" s="47">
        <f t="shared" ca="1" si="13"/>
        <v>0.29999999999999993</v>
      </c>
      <c r="BQ24" s="47">
        <f t="shared" ca="1" si="6"/>
        <v>0.69999999999999973</v>
      </c>
    </row>
    <row r="25" spans="1:69">
      <c r="A25" s="58">
        <f t="shared" si="7"/>
        <v>36312</v>
      </c>
      <c r="B25" s="34">
        <f t="shared" si="2"/>
        <v>36509</v>
      </c>
      <c r="C25" s="59">
        <f>SUMIF(WP!$A$3:$A$388,"&lt;"&amp;EOMONTH($A25,$A$3-1)+1,WP!$B$3:$B$388)/1000-SUM(C$8:C24)</f>
        <v>10</v>
      </c>
      <c r="D25" s="42">
        <f>D$6/VLOOKUP($B25,Rate!$B$4:$H$390,7)</f>
        <v>0.44060037395195917</v>
      </c>
      <c r="E25" s="42">
        <f>E$6/VLOOKUP($B25,SAWW!$B$4:$H$390,7)</f>
        <v>2.0193398005995244</v>
      </c>
      <c r="F25" s="42">
        <f>F$6/VLOOKUP($B25,'Indem BL'!$B$4:$H$390,7)</f>
        <v>1.1788563345501395</v>
      </c>
      <c r="G25" s="42">
        <f>G$6/VLOOKUP($B25,'Med BL'!$B$4:$H$390,7)</f>
        <v>0.9849</v>
      </c>
      <c r="H25" s="42">
        <f>H$6/VLOOKUP($B25,'Combined BL &amp; SAWW'!$B$4:$H$390,7)</f>
        <v>1.662964998868929</v>
      </c>
      <c r="I25" s="42">
        <f>I$6/VLOOKUP($B25,'Freq Trend'!$B$4:$H$390,7)</f>
        <v>0.51023509067822603</v>
      </c>
      <c r="J25" s="42">
        <f>J$6/VLOOKUP($B25,'Severity Trend_IonI'!$B$4:$H$390,7)</f>
        <v>0.75374408214165489</v>
      </c>
      <c r="K25" s="42">
        <f>K$6/VLOOKUP($B25,'Severity Trend_MonI'!$B$4:$H$390,7)</f>
        <v>2.3108905629274767</v>
      </c>
      <c r="L25" s="42">
        <f>L$6/VLOOKUP($B25,'Severity Trend'!$B$4:$H$390,7)</f>
        <v>1.1521588799797753</v>
      </c>
      <c r="M25" s="42">
        <f>M$6/VLOOKUP($B25,'PP Residual Trend'!$B$4:$H$390,7)</f>
        <v>0.58788324331556219</v>
      </c>
      <c r="N25" s="156">
        <f>N$6/VLOOKUP($B25,CR!$B$4:$H$455,7)</f>
        <v>0.99887341547568309</v>
      </c>
      <c r="O25" s="156">
        <f>O$6/VLOOKUP($B25,ER!$B$4:$H$455,7)</f>
        <v>1.1031307949168685</v>
      </c>
      <c r="P25" s="156">
        <f>P$6/VLOOKUP($B25,DR!$B$4:$H$455,7)</f>
        <v>1</v>
      </c>
      <c r="R25">
        <f t="shared" si="8"/>
        <v>18</v>
      </c>
      <c r="S25" s="120">
        <f t="shared" si="3"/>
        <v>17</v>
      </c>
      <c r="T25" s="45">
        <f t="shared" si="9"/>
        <v>0</v>
      </c>
      <c r="U25" s="45">
        <f t="shared" si="10"/>
        <v>0</v>
      </c>
      <c r="V25" s="20">
        <v>0</v>
      </c>
      <c r="W25" s="21">
        <f>(2*W$5*$AJ$3*$R25*$A$3-MIN(W$5*$AJ$3,$R25*$A$3)^2-2*$R25*$A$3*MAX(W$5*$AJ$3-$R25*$A$3,0)-MIN(MAX($R25*$A$3-$A$4,0),W$5*$AJ$3)^2-2*W$5*$AJ$3*MAX($R25*$A$3-$A$4-W$5*+$AJ$3,0))/$AJ$5-SUM($V$7:V25)-SUM($V$7:W24)+SUM($V$7:V24)</f>
        <v>0</v>
      </c>
      <c r="X25" s="21">
        <f>(2*X$5*$AJ$3*$R25*$A$3-MIN(X$5*$AJ$3,$R25*$A$3)^2-2*$R25*$A$3*MAX(X$5*$AJ$3-$R25*$A$3,0)-MIN(MAX($R25*$A$3-$A$4,0),X$5*$AJ$3)^2-2*X$5*$AJ$3*MAX($R25*$A$3-$A$4-X$5*+$AJ$3,0))/$AJ$5-SUM($V$7:W25)-SUM($V$7:X24)+SUM($V$7:W24)</f>
        <v>0</v>
      </c>
      <c r="Y25" s="21">
        <f>(2*Y$5*$AJ$3*$R25*$A$3-MIN(Y$5*$AJ$3,$R25*$A$3)^2-2*$R25*$A$3*MAX(Y$5*$AJ$3-$R25*$A$3,0)-MIN(MAX($R25*$A$3-$A$4,0),Y$5*$AJ$3)^2-2*Y$5*$AJ$3*MAX($R25*$A$3-$A$4-Y$5*+$AJ$3,0))/$AJ$5-SUM($V$7:X25)-SUM($V$7:Y24)+SUM($V$7:X24)</f>
        <v>0</v>
      </c>
      <c r="Z25" s="21">
        <f>(2*Z$5*$AJ$3*$R25*$A$3-MIN(Z$5*$AJ$3,$R25*$A$3)^2-2*$R25*$A$3*MAX(Z$5*$AJ$3-$R25*$A$3,0)-MIN(MAX($R25*$A$3-$A$4,0),Z$5*$AJ$3)^2-2*Z$5*$AJ$3*MAX($R25*$A$3-$A$4-Z$5*+$AJ$3,0))/$AJ$5-SUM($V$7:Y25)-SUM($V$7:Z24)+SUM($V$7:Y24)</f>
        <v>0</v>
      </c>
      <c r="AA25" s="21">
        <f>(2*AA$5*$AJ$3*$R25*$A$3-MIN(AA$5*$AJ$3,$R25*$A$3)^2-2*$R25*$A$3*MAX(AA$5*$AJ$3-$R25*$A$3,0)-MIN(MAX($R25*$A$3-$A$4,0),AA$5*$AJ$3)^2-2*AA$5*$AJ$3*MAX($R25*$A$3-$A$4-AA$5*+$AJ$3,0))/$AJ$5-SUM($V$7:Z25)-SUM($V$7:AA24)+SUM($V$7:Z24)</f>
        <v>0</v>
      </c>
      <c r="AB25" s="21">
        <f>(2*AB$5*$AJ$3*$R25*$A$3-MIN(AB$5*$AJ$3,$R25*$A$3)^2-2*$R25*$A$3*MAX(AB$5*$AJ$3-$R25*$A$3,0)-MIN(MAX($R25*$A$3-$A$4,0),AB$5*$AJ$3)^2-2*AB$5*$AJ$3*MAX($R25*$A$3-$A$4-AB$5*+$AJ$3,0))/$AJ$5-SUM($V$7:AA25)-SUM($V$7:AB24)+SUM($V$7:AA24)</f>
        <v>4.1666666666666963E-2</v>
      </c>
      <c r="AC25" s="21">
        <f>(2*AC$5*$AJ$3*$R25*$A$3-MIN(AC$5*$AJ$3,$R25*$A$3)^2-2*$R25*$A$3*MAX(AC$5*$AJ$3-$R25*$A$3,0)-MIN(MAX($R25*$A$3-$A$4,0),AC$5*$AJ$3)^2-2*AC$5*$AJ$3*MAX($R25*$A$3-$A$4-AC$5*+$AJ$3,0))/$AJ$5-SUM($V$7:AB25)-SUM($V$7:AC24)+SUM($V$7:AB24)</f>
        <v>8.3333333333333037E-2</v>
      </c>
      <c r="AD25" s="21">
        <f>(2*AD$5*$AJ$3*$R25*$A$3-MIN(AD$5*$AJ$3,$R25*$A$3)^2-2*$R25*$A$3*MAX(AD$5*$AJ$3-$R25*$A$3,0)-MIN(MAX($R25*$A$3-$A$4,0),AD$5*$AJ$3)^2-2*AD$5*$AJ$3*MAX($R25*$A$3-$A$4-AD$5*+$AJ$3,0))/$AJ$5-SUM($V$7:AC25)-SUM($V$7:AD24)+SUM($V$7:AC24)</f>
        <v>8.3333333333333037E-2</v>
      </c>
      <c r="AE25" s="21">
        <f>(2*AE$5*$AJ$3*$R25*$A$3-MIN(AE$5*$AJ$3,$R25*$A$3)^2-2*$R25*$A$3*MAX(AE$5*$AJ$3-$R25*$A$3,0)-MIN(MAX($R25*$A$3-$A$4,0),AE$5*$AJ$3)^2-2*AE$5*$AJ$3*MAX($R25*$A$3-$A$4-AE$5*+$AJ$3,0))/$AJ$5-SUM($V$7:AD25)-SUM($V$7:AE24)+SUM($V$7:AD24)</f>
        <v>8.3333333333331261E-2</v>
      </c>
      <c r="AF25" s="21">
        <f>(2*AF$5*$AJ$3*$R25*$A$3-MIN(AF$5*$AJ$3,$R25*$A$3)^2-2*$R25*$A$3*MAX(AF$5*$AJ$3-$R25*$A$3,0)-MIN(MAX($R25*$A$3-$A$4,0),AF$5*$AJ$3)^2-2*AF$5*$AJ$3*MAX($R25*$A$3-$A$4-AF$5*+$AJ$3,0))/$AJ$5-SUM($V$7:AE25)-SUM($V$7:AF24)+SUM($V$7:AE24)</f>
        <v>8.3333333333337478E-2</v>
      </c>
      <c r="AG25" s="21">
        <f>(2*AG$5*$AJ$3*$R25*$A$3-MIN(AG$5*$AJ$3,$R25*$A$3)^2-2*$R25*$A$3*MAX(AG$5*$AJ$3-$R25*$A$3,0)-MIN(MAX($R25*$A$3-$A$4,0),AG$5*$AJ$3)^2-2*AG$5*$AJ$3*MAX($R25*$A$3-$A$4-AG$5*+$AJ$3,0))/$AJ$5-SUM($V$7:AF25)-SUM($V$7:AG24)+SUM($V$7:AF24)</f>
        <v>8.3333333333330373E-2</v>
      </c>
      <c r="AH25" s="21">
        <f>(2*AH$5*$AJ$3*$R25*$A$3-MIN(AH$5*$AJ$3,$R25*$A$3)^2-2*$R25*$A$3*MAX(AH$5*$AJ$3-$R25*$A$3,0)-MIN(MAX($R25*$A$3-$A$4,0),AH$5*$AJ$3)^2-2*AH$5*$AJ$3*MAX($R25*$A$3-$A$4-AH$5*+$AJ$3,0))/$AJ$5-SUM($V$7:AG25)-SUM($V$7:AH24)+SUM($V$7:AG24)</f>
        <v>8.3333333333335702E-2</v>
      </c>
      <c r="AJ25" s="8">
        <f t="shared" si="14"/>
        <v>36678</v>
      </c>
      <c r="AK25" s="30">
        <f t="shared" si="4"/>
        <v>36692</v>
      </c>
      <c r="AL25" s="3">
        <f ca="1">SUMPRODUCT(OFFSET($W$8:OFFSET($W$8,$AJ$4-1,0),$T25,$U25),OFFSET($D$8:OFFSET($D$8,$AJ$4-1,0),$S25,MATCH(AL$6,$D$7:$Q$7,0)-1))</f>
        <v>0.43664761940095481</v>
      </c>
      <c r="AM25" s="3">
        <f ca="1">SUMPRODUCT(OFFSET($W$8:OFFSET($W$8,$AJ$4-1,0),$T25,$U25),OFFSET($C$8:OFFSET($C$8,$AJ$4-1,0),$S25,0),OFFSET($D$8:OFFSET($D$8,$AJ$4-1,0),$S25,MATCH(AL$6,$D$7:$Q$7,0)-1))/SUMPRODUCT(OFFSET($W$8:OFFSET($W$8,$AJ$4-1,0),$T25,$U25),OFFSET($C$8:OFFSET($C$8,$AJ$4-1,0),$S25,0))</f>
        <v>0.43664761940095476</v>
      </c>
      <c r="AN25" s="3">
        <f ca="1">SUMPRODUCT(OFFSET($W$8:OFFSET($W$8,$AJ$4-1,0),$T25,$U25),OFFSET($D$8:OFFSET($D$8,$AJ$4-1,0),$S25,MATCH(AN$6,$D$7:$Q$7,0)-1))</f>
        <v>1.9819954154097592</v>
      </c>
      <c r="AO25" s="3">
        <f ca="1">SUMPRODUCT(OFFSET($W$8:OFFSET($W$8,$AJ$4-1,0),$T25,$U25),OFFSET($C$8:OFFSET($C$8,$AJ$4-1,0),$S25,0),OFFSET($D$8:OFFSET($D$8,$AJ$4-1,0),$S25,MATCH(AN$6,$D$7:$Q$7,0)-1))/SUMPRODUCT(OFFSET($W$8:OFFSET($W$8,$AJ$4-1,0),$T25,$U25),OFFSET($C$8:OFFSET($C$8,$AJ$4-1,0),$S25,0))</f>
        <v>1.981995415409759</v>
      </c>
      <c r="AP25" s="3">
        <f ca="1">SUMPRODUCT(OFFSET($W$8:OFFSET($W$8,$AJ$4-1,0),$T25,$U25),OFFSET($D$8:OFFSET($D$8,$AJ$4-1,0),$S25,MATCH(AP$6,$D$7:$Q$7,0)-1))</f>
        <v>1.1685575004740223</v>
      </c>
      <c r="AQ25" s="3">
        <f ca="1">SUMPRODUCT(OFFSET($W$8:OFFSET($W$8,$AJ$4-1,0),$T25,$U25),OFFSET($C$8:OFFSET($C$8,$AJ$4-1,0),$S25,0),OFFSET($D$8:OFFSET($D$8,$AJ$4-1,0),$S25,MATCH(AP$6,$D$7:$Q$7,0)-1))/SUMPRODUCT(OFFSET($W$8:OFFSET($W$8,$AJ$4-1,0),$T25,$U25),OFFSET($C$8:OFFSET($C$8,$AJ$4-1,0),$S25,0))</f>
        <v>1.1685575004740225</v>
      </c>
      <c r="AR25" s="3">
        <f ca="1">SUMPRODUCT(OFFSET($W$8:OFFSET($W$8,$AJ$4-1,0),$T25,$U25),OFFSET($D$8:OFFSET($D$8,$AJ$4-1,0),$S25,MATCH(AR$6,$D$7:$Q$7,0)-1))</f>
        <v>0.98489999999999989</v>
      </c>
      <c r="AS25" s="3">
        <f ca="1">SUMPRODUCT(OFFSET($W$8:OFFSET($W$8,$AJ$4-1,0),$T25,$U25),OFFSET($C$8:OFFSET($C$8,$AJ$4-1,0),$S25,0),OFFSET($D$8:OFFSET($D$8,$AJ$4-1,0),$S25,MATCH(AR$6,$D$7:$Q$7,0)-1))/SUMPRODUCT(OFFSET($W$8:OFFSET($W$8,$AJ$4-1,0),$T25,$U25),OFFSET($C$8:OFFSET($C$8,$AJ$4-1,0),$S25,0))</f>
        <v>0.98490000000000022</v>
      </c>
      <c r="AT25" s="3">
        <f ca="1">SUMPRODUCT(OFFSET($W$8:OFFSET($W$8,$AJ$4-1,0),$T25,$U25),OFFSET($D$8:OFFSET($D$8,$AJ$4-1,0),$S25,MATCH(AT$6,$D$7:$Q$7,0)-1))</f>
        <v>1.6296565222774788</v>
      </c>
      <c r="AU25" s="3">
        <f ca="1">SUMPRODUCT(OFFSET($W$8:OFFSET($W$8,$AJ$4-1,0),$T25,$U25),OFFSET($C$8:OFFSET($C$8,$AJ$4-1,0),$S25,0),OFFSET($D$8:OFFSET($D$8,$AJ$4-1,0),$S25,MATCH(AT$6,$D$7:$Q$7,0)-1))/SUMPRODUCT(OFFSET($W$8:OFFSET($W$8,$AJ$4-1,0),$T25,$U25),OFFSET($C$8:OFFSET($C$8,$AJ$4-1,0),$S25,0))</f>
        <v>1.6296565222774788</v>
      </c>
      <c r="AV25" s="3">
        <f ca="1">SUMPRODUCT(OFFSET($W$8:OFFSET($W$8,$AJ$4-1,0),$T25,$U25),OFFSET($D$8:OFFSET($D$8,$AJ$4-1,0),$S25,MATCH(AV$6,$D$7:$Q$7,0)-1))</f>
        <v>0.51572739715858062</v>
      </c>
      <c r="AW25" s="3">
        <f ca="1">SUMPRODUCT(OFFSET($W$8:OFFSET($W$8,$AJ$4-1,0),$T25,$U25),OFFSET($C$8:OFFSET($C$8,$AJ$4-1,0),$S25,0),OFFSET($D$8:OFFSET($D$8,$AJ$4-1,0),$S25,MATCH(AV$6,$D$7:$Q$7,0)-1))/SUMPRODUCT(OFFSET($W$8:OFFSET($W$8,$AJ$4-1,0),$T25,$U25),OFFSET($C$8:OFFSET($C$8,$AJ$4-1,0),$S25,0))</f>
        <v>0.51572739715858051</v>
      </c>
      <c r="AX25" s="3">
        <f ca="1">SUMPRODUCT(OFFSET($W$8:OFFSET($W$8,$AJ$4-1,0),$T25,$U25),OFFSET($D$8:OFFSET($D$8,$AJ$4-1,0),$S25,MATCH(AX$6,$D$7:$Q$7,0)-1))</f>
        <v>0.75694435387594361</v>
      </c>
      <c r="AY25" s="3">
        <f ca="1">SUMPRODUCT(OFFSET($W$8:OFFSET($W$8,$AJ$4-1,0),$T25,$U25),OFFSET($C$8:OFFSET($C$8,$AJ$4-1,0),$S25,0),OFFSET($D$8:OFFSET($D$8,$AJ$4-1,0),$S25,MATCH(AX$6,$D$7:$Q$7,0)-1))/SUMPRODUCT(OFFSET($W$8:OFFSET($W$8,$AJ$4-1,0),$T25,$U25),OFFSET($C$8:OFFSET($C$8,$AJ$4-1,0),$S25,0))</f>
        <v>0.75694435387594361</v>
      </c>
      <c r="AZ25" s="3">
        <f ca="1">SUMPRODUCT(OFFSET($W$8:OFFSET($W$8,$AJ$4-1,0),$T25,$U25),OFFSET($D$8:OFFSET($D$8,$AJ$4-1,0),$S25,MATCH(AZ$6,$D$7:$Q$7,0)-1))</f>
        <v>2.2346689485819704</v>
      </c>
      <c r="BA25" s="3">
        <f ca="1">SUMPRODUCT(OFFSET($W$8:OFFSET($W$8,$AJ$4-1,0),$T25,$U25),OFFSET($C$8:OFFSET($C$8,$AJ$4-1,0),$S25,0),OFFSET($D$8:OFFSET($D$8,$AJ$4-1,0),$S25,MATCH(AZ$6,$D$7:$Q$7,0)-1))/SUMPRODUCT(OFFSET($W$8:OFFSET($W$8,$AJ$4-1,0),$T25,$U25),OFFSET($C$8:OFFSET($C$8,$AJ$4-1,0),$S25,0))</f>
        <v>2.2346689485819704</v>
      </c>
      <c r="BB25" s="3">
        <f ca="1">SUMPRODUCT(OFFSET($W$8:OFFSET($W$8,$AJ$4-1,0),$T25,$U25),OFFSET($D$8:OFFSET($D$8,$AJ$4-1,0),$S25,MATCH(BB$6,$D$7:$Q$7,0)-1))</f>
        <v>1.1456629139627268</v>
      </c>
      <c r="BC25" s="3">
        <f ca="1">SUMPRODUCT(OFFSET($W$8:OFFSET($W$8,$AJ$4-1,0),$T25,$U25),OFFSET($C$8:OFFSET($C$8,$AJ$4-1,0),$S25,0),OFFSET($D$8:OFFSET($D$8,$AJ$4-1,0),$S25,MATCH(BB$6,$D$7:$Q$7,0)-1))/SUMPRODUCT(OFFSET($W$8:OFFSET($W$8,$AJ$4-1,0),$T25,$U25),OFFSET($C$8:OFFSET($C$8,$AJ$4-1,0),$S25,0))</f>
        <v>1.1456629139627268</v>
      </c>
      <c r="BD25" s="3">
        <f ca="1">SUMPRODUCT(OFFSET($W$8:OFFSET($W$8,$AJ$4-1,0),$T25,$U25),OFFSET($D$8:OFFSET($D$8,$AJ$4-1,0),$S25,MATCH(BD$6,$D$7:$Q$7,0)-1))</f>
        <v>0.59085354953330915</v>
      </c>
      <c r="BE25" s="3">
        <f ca="1">SUMPRODUCT(OFFSET($W$8:OFFSET($W$8,$AJ$4-1,0),$T25,$U25),OFFSET($C$8:OFFSET($C$8,$AJ$4-1,0),$S25,0),OFFSET($D$8:OFFSET($D$8,$AJ$4-1,0),$S25,MATCH(BD$6,$D$7:$Q$7,0)-1))/SUMPRODUCT(OFFSET($W$8:OFFSET($W$8,$AJ$4-1,0),$T25,$U25),OFFSET($C$8:OFFSET($C$8,$AJ$4-1,0),$S25,0))</f>
        <v>0.59085354953330915</v>
      </c>
      <c r="BF25" s="174">
        <f ca="1">SUMPRODUCT(OFFSET($W$8:OFFSET($W$8,$AJ$4-1,0),$T25,$U25),OFFSET($D$8:OFFSET($D$8,$AJ$4-1,0),$S25,MATCH(BF$6,$D$7:$Q$7,0)-1))</f>
        <v>0.99887341547568298</v>
      </c>
      <c r="BG25" s="174">
        <f ca="1">SUMPRODUCT(OFFSET($W$8:OFFSET($W$8,$AJ$4-1,0),$T25,$U25),OFFSET($C$8:OFFSET($C$8,$AJ$4-1,0),$S25,0),OFFSET($D$8:OFFSET($D$8,$AJ$4-1,0),$S25,MATCH(BF$6,$D$7:$Q$7,0)-1))/SUMPRODUCT(OFFSET($W$8:OFFSET($W$8,$AJ$4-1,0),$T25,$U25),OFFSET($C$8:OFFSET($C$8,$AJ$4-1,0),$S25,0))</f>
        <v>0.99887341547568342</v>
      </c>
      <c r="BH25" s="174">
        <f ca="1">SUMPRODUCT(OFFSET($W$8:OFFSET($W$8,$AJ$4-1,0),$T25,$U25),OFFSET($D$8:OFFSET($D$8,$AJ$4-1,0),$S25,MATCH(BH$6,$D$7:$Q$7,0)-1))</f>
        <v>1.1031307949168683</v>
      </c>
      <c r="BI25" s="174">
        <f ca="1">SUMPRODUCT(OFFSET($W$8:OFFSET($W$8,$AJ$4-1,0),$T25,$U25),OFFSET($C$8:OFFSET($C$8,$AJ$4-1,0),$S25,0),OFFSET($D$8:OFFSET($D$8,$AJ$4-1,0),$S25,MATCH(BH$6,$D$7:$Q$7,0)-1))/SUMPRODUCT(OFFSET($W$8:OFFSET($W$8,$AJ$4-1,0),$T25,$U25),OFFSET($C$8:OFFSET($C$8,$AJ$4-1,0),$S25,0))</f>
        <v>1.1031307949168687</v>
      </c>
      <c r="BJ25" s="174">
        <f ca="1">SUMPRODUCT(OFFSET($W$8:OFFSET($W$8,$AJ$4-1,0),$T25,$U25),OFFSET($D$8:OFFSET($D$8,$AJ$4-1,0),$S25,MATCH(BJ$6,$D$7:$Q$7,0)-1))</f>
        <v>1</v>
      </c>
      <c r="BK25" s="174">
        <f ca="1">SUMPRODUCT(OFFSET($W$8:OFFSET($W$8,$AJ$4-1,0),$T25,$U25),OFFSET($C$8:OFFSET($C$8,$AJ$4-1,0),$S25,0),OFFSET($D$8:OFFSET($D$8,$AJ$4-1,0),$S25,MATCH(BJ$6,$D$7:$Q$7,0)-1))/SUMPRODUCT(OFFSET($W$8:OFFSET($W$8,$AJ$4-1,0),$T25,$U25),OFFSET($C$8:OFFSET($C$8,$AJ$4-1,0),$S25,0))</f>
        <v>1</v>
      </c>
      <c r="BM25" s="8">
        <f t="shared" si="11"/>
        <v>36678</v>
      </c>
      <c r="BN25" s="47">
        <f t="shared" ca="1" si="12"/>
        <v>0.99999999999999967</v>
      </c>
      <c r="BO25" s="47">
        <f t="shared" ca="1" si="5"/>
        <v>0</v>
      </c>
      <c r="BP25" s="47">
        <f t="shared" ca="1" si="13"/>
        <v>0.29999999999999993</v>
      </c>
      <c r="BQ25" s="47">
        <f t="shared" ca="1" si="6"/>
        <v>0.69999999999999973</v>
      </c>
    </row>
    <row r="26" spans="1:69">
      <c r="A26" s="58">
        <f t="shared" si="7"/>
        <v>36342</v>
      </c>
      <c r="B26" s="34">
        <f t="shared" si="2"/>
        <v>36540</v>
      </c>
      <c r="C26" s="59">
        <f>SUMIF(WP!$A$3:$A$388,"&lt;"&amp;EOMONTH($A26,$A$3-1)+1,WP!$B$3:$B$388)/1000-SUM(C$8:C25)</f>
        <v>10</v>
      </c>
      <c r="D26" s="42">
        <f>D$6/VLOOKUP($B26,Rate!$B$4:$H$390,7)</f>
        <v>0.44060037395195917</v>
      </c>
      <c r="E26" s="42">
        <f>E$6/VLOOKUP($B26,SAWW!$B$4:$H$390,7)</f>
        <v>2.0123828400424717</v>
      </c>
      <c r="F26" s="42">
        <f>F$6/VLOOKUP($B26,'Indem BL'!$B$4:$H$390,7)</f>
        <v>1.1681097250794088</v>
      </c>
      <c r="G26" s="42">
        <f>G$6/VLOOKUP($B26,'Med BL'!$B$4:$H$390,7)</f>
        <v>0.9849</v>
      </c>
      <c r="H26" s="42">
        <f>H$6/VLOOKUP($B26,'Combined BL &amp; SAWW'!$B$4:$H$390,7)</f>
        <v>1.6474031913686109</v>
      </c>
      <c r="I26" s="42">
        <f>I$6/VLOOKUP($B26,'Freq Trend'!$B$4:$H$390,7)</f>
        <v>0.51105427866553699</v>
      </c>
      <c r="J26" s="42">
        <f>J$6/VLOOKUP($B26,'Severity Trend_IonI'!$B$4:$H$390,7)</f>
        <v>0.75443813434604923</v>
      </c>
      <c r="K26" s="42">
        <f>K$6/VLOOKUP($B26,'Severity Trend_MonI'!$B$4:$H$390,7)</f>
        <v>2.2976495602829035</v>
      </c>
      <c r="L26" s="42">
        <f>L$6/VLOOKUP($B26,'Severity Trend'!$B$4:$H$390,7)</f>
        <v>1.1512494874887522</v>
      </c>
      <c r="M26" s="42">
        <f>M$6/VLOOKUP($B26,'PP Residual Trend'!$B$4:$H$390,7)</f>
        <v>0.58836245541549836</v>
      </c>
      <c r="N26" s="156">
        <f>N$6/VLOOKUP($B26,CR!$B$4:$H$455,7)</f>
        <v>0.99887341547568309</v>
      </c>
      <c r="O26" s="156">
        <f>O$6/VLOOKUP($B26,ER!$B$4:$H$455,7)</f>
        <v>1.1031307949168685</v>
      </c>
      <c r="P26" s="156">
        <f>P$6/VLOOKUP($B26,DR!$B$4:$H$455,7)</f>
        <v>1</v>
      </c>
      <c r="R26">
        <f t="shared" si="8"/>
        <v>19</v>
      </c>
      <c r="S26" s="120">
        <f t="shared" si="3"/>
        <v>18</v>
      </c>
      <c r="T26" s="45">
        <f t="shared" si="9"/>
        <v>0</v>
      </c>
      <c r="U26" s="45">
        <f t="shared" si="10"/>
        <v>0</v>
      </c>
      <c r="V26" s="20">
        <v>0</v>
      </c>
      <c r="W26" s="21">
        <f>(2*W$5*$AJ$3*$R26*$A$3-MIN(W$5*$AJ$3,$R26*$A$3)^2-2*$R26*$A$3*MAX(W$5*$AJ$3-$R26*$A$3,0)-MIN(MAX($R26*$A$3-$A$4,0),W$5*$AJ$3)^2-2*W$5*$AJ$3*MAX($R26*$A$3-$A$4-W$5*+$AJ$3,0))/$AJ$5-SUM($V$7:V26)-SUM($V$7:W25)+SUM($V$7:V25)</f>
        <v>0</v>
      </c>
      <c r="X26" s="21">
        <f>(2*X$5*$AJ$3*$R26*$A$3-MIN(X$5*$AJ$3,$R26*$A$3)^2-2*$R26*$A$3*MAX(X$5*$AJ$3-$R26*$A$3,0)-MIN(MAX($R26*$A$3-$A$4,0),X$5*$AJ$3)^2-2*X$5*$AJ$3*MAX($R26*$A$3-$A$4-X$5*+$AJ$3,0))/$AJ$5-SUM($V$7:W26)-SUM($V$7:X25)+SUM($V$7:W25)</f>
        <v>0</v>
      </c>
      <c r="Y26" s="21">
        <f>(2*Y$5*$AJ$3*$R26*$A$3-MIN(Y$5*$AJ$3,$R26*$A$3)^2-2*$R26*$A$3*MAX(Y$5*$AJ$3-$R26*$A$3,0)-MIN(MAX($R26*$A$3-$A$4,0),Y$5*$AJ$3)^2-2*Y$5*$AJ$3*MAX($R26*$A$3-$A$4-Y$5*+$AJ$3,0))/$AJ$5-SUM($V$7:X26)-SUM($V$7:Y25)+SUM($V$7:X25)</f>
        <v>0</v>
      </c>
      <c r="Z26" s="21">
        <f>(2*Z$5*$AJ$3*$R26*$A$3-MIN(Z$5*$AJ$3,$R26*$A$3)^2-2*$R26*$A$3*MAX(Z$5*$AJ$3-$R26*$A$3,0)-MIN(MAX($R26*$A$3-$A$4,0),Z$5*$AJ$3)^2-2*Z$5*$AJ$3*MAX($R26*$A$3-$A$4-Z$5*+$AJ$3,0))/$AJ$5-SUM($V$7:Y26)-SUM($V$7:Z25)+SUM($V$7:Y25)</f>
        <v>0</v>
      </c>
      <c r="AA26" s="21">
        <f>(2*AA$5*$AJ$3*$R26*$A$3-MIN(AA$5*$AJ$3,$R26*$A$3)^2-2*$R26*$A$3*MAX(AA$5*$AJ$3-$R26*$A$3,0)-MIN(MAX($R26*$A$3-$A$4,0),AA$5*$AJ$3)^2-2*AA$5*$AJ$3*MAX($R26*$A$3-$A$4-AA$5*+$AJ$3,0))/$AJ$5-SUM($V$7:Z26)-SUM($V$7:AA25)+SUM($V$7:Z25)</f>
        <v>0</v>
      </c>
      <c r="AB26" s="21">
        <f>(2*AB$5*$AJ$3*$R26*$A$3-MIN(AB$5*$AJ$3,$R26*$A$3)^2-2*$R26*$A$3*MAX(AB$5*$AJ$3-$R26*$A$3,0)-MIN(MAX($R26*$A$3-$A$4,0),AB$5*$AJ$3)^2-2*AB$5*$AJ$3*MAX($R26*$A$3-$A$4-AB$5*+$AJ$3,0))/$AJ$5-SUM($V$7:AA26)-SUM($V$7:AB25)+SUM($V$7:AA25)</f>
        <v>0</v>
      </c>
      <c r="AC26" s="21">
        <f>(2*AC$5*$AJ$3*$R26*$A$3-MIN(AC$5*$AJ$3,$R26*$A$3)^2-2*$R26*$A$3*MAX(AC$5*$AJ$3-$R26*$A$3,0)-MIN(MAX($R26*$A$3-$A$4,0),AC$5*$AJ$3)^2-2*AC$5*$AJ$3*MAX($R26*$A$3-$A$4-AC$5*+$AJ$3,0))/$AJ$5-SUM($V$7:AB26)-SUM($V$7:AC25)+SUM($V$7:AB25)</f>
        <v>4.1666666666666963E-2</v>
      </c>
      <c r="AD26" s="21">
        <f>(2*AD$5*$AJ$3*$R26*$A$3-MIN(AD$5*$AJ$3,$R26*$A$3)^2-2*$R26*$A$3*MAX(AD$5*$AJ$3-$R26*$A$3,0)-MIN(MAX($R26*$A$3-$A$4,0),AD$5*$AJ$3)^2-2*AD$5*$AJ$3*MAX($R26*$A$3-$A$4-AD$5*+$AJ$3,0))/$AJ$5-SUM($V$7:AC26)-SUM($V$7:AD25)+SUM($V$7:AC25)</f>
        <v>8.3333333333333037E-2</v>
      </c>
      <c r="AE26" s="21">
        <f>(2*AE$5*$AJ$3*$R26*$A$3-MIN(AE$5*$AJ$3,$R26*$A$3)^2-2*$R26*$A$3*MAX(AE$5*$AJ$3-$R26*$A$3,0)-MIN(MAX($R26*$A$3-$A$4,0),AE$5*$AJ$3)^2-2*AE$5*$AJ$3*MAX($R26*$A$3-$A$4-AE$5*+$AJ$3,0))/$AJ$5-SUM($V$7:AD26)-SUM($V$7:AE25)+SUM($V$7:AD25)</f>
        <v>8.3333333333333925E-2</v>
      </c>
      <c r="AF26" s="21">
        <f>(2*AF$5*$AJ$3*$R26*$A$3-MIN(AF$5*$AJ$3,$R26*$A$3)^2-2*$R26*$A$3*MAX(AF$5*$AJ$3-$R26*$A$3,0)-MIN(MAX($R26*$A$3-$A$4,0),AF$5*$AJ$3)^2-2*AF$5*$AJ$3*MAX($R26*$A$3-$A$4-AF$5*+$AJ$3,0))/$AJ$5-SUM($V$7:AE26)-SUM($V$7:AF25)+SUM($V$7:AE25)</f>
        <v>8.3333333333332149E-2</v>
      </c>
      <c r="AG26" s="21">
        <f>(2*AG$5*$AJ$3*$R26*$A$3-MIN(AG$5*$AJ$3,$R26*$A$3)^2-2*$R26*$A$3*MAX(AG$5*$AJ$3-$R26*$A$3,0)-MIN(MAX($R26*$A$3-$A$4,0),AG$5*$AJ$3)^2-2*AG$5*$AJ$3*MAX($R26*$A$3-$A$4-AG$5*+$AJ$3,0))/$AJ$5-SUM($V$7:AF26)-SUM($V$7:AG25)+SUM($V$7:AF25)</f>
        <v>8.3333333333337478E-2</v>
      </c>
      <c r="AH26" s="21">
        <f>(2*AH$5*$AJ$3*$R26*$A$3-MIN(AH$5*$AJ$3,$R26*$A$3)^2-2*$R26*$A$3*MAX(AH$5*$AJ$3-$R26*$A$3,0)-MIN(MAX($R26*$A$3-$A$4,0),AH$5*$AJ$3)^2-2*AH$5*$AJ$3*MAX($R26*$A$3-$A$4-AH$5*+$AJ$3,0))/$AJ$5-SUM($V$7:AG26)-SUM($V$7:AH25)+SUM($V$7:AG25)</f>
        <v>8.3333333333330373E-2</v>
      </c>
      <c r="AJ26" s="8">
        <f t="shared" si="14"/>
        <v>36708</v>
      </c>
      <c r="AK26" s="30">
        <f t="shared" si="4"/>
        <v>36722</v>
      </c>
      <c r="AL26" s="3">
        <f ca="1">SUMPRODUCT(OFFSET($W$8:OFFSET($W$8,$AJ$4-1,0),$T26,$U26),OFFSET($D$8:OFFSET($D$8,$AJ$4-1,0),$S26,MATCH(AL$6,$D$7:$Q$7,0)-1))</f>
        <v>0.43506651758055304</v>
      </c>
      <c r="AM26" s="3">
        <f ca="1">SUMPRODUCT(OFFSET($W$8:OFFSET($W$8,$AJ$4-1,0),$T26,$U26),OFFSET($C$8:OFFSET($C$8,$AJ$4-1,0),$S26,0),OFFSET($D$8:OFFSET($D$8,$AJ$4-1,0),$S26,MATCH(AL$6,$D$7:$Q$7,0)-1))/SUMPRODUCT(OFFSET($W$8:OFFSET($W$8,$AJ$4-1,0),$T26,$U26),OFFSET($C$8:OFFSET($C$8,$AJ$4-1,0),$S26,0))</f>
        <v>0.43506651758055293</v>
      </c>
      <c r="AN26" s="3">
        <f ca="1">SUMPRODUCT(OFFSET($W$8:OFFSET($W$8,$AJ$4-1,0),$T26,$U26),OFFSET($D$8:OFFSET($D$8,$AJ$4-1,0),$S26,MATCH(AN$6,$D$7:$Q$7,0)-1))</f>
        <v>1.9765161191474074</v>
      </c>
      <c r="AO26" s="3">
        <f ca="1">SUMPRODUCT(OFFSET($W$8:OFFSET($W$8,$AJ$4-1,0),$T26,$U26),OFFSET($C$8:OFFSET($C$8,$AJ$4-1,0),$S26,0),OFFSET($D$8:OFFSET($D$8,$AJ$4-1,0),$S26,MATCH(AN$6,$D$7:$Q$7,0)-1))/SUMPRODUCT(OFFSET($W$8:OFFSET($W$8,$AJ$4-1,0),$T26,$U26),OFFSET($C$8:OFFSET($C$8,$AJ$4-1,0),$S26,0))</f>
        <v>1.9765161191474074</v>
      </c>
      <c r="AP26" s="3">
        <f ca="1">SUMPRODUCT(OFFSET($W$8:OFFSET($W$8,$AJ$4-1,0),$T26,$U26),OFFSET($D$8:OFFSET($D$8,$AJ$4-1,0),$S26,MATCH(AP$6,$D$7:$Q$7,0)-1))</f>
        <v>1.1675230928819686</v>
      </c>
      <c r="AQ26" s="3">
        <f ca="1">SUMPRODUCT(OFFSET($W$8:OFFSET($W$8,$AJ$4-1,0),$T26,$U26),OFFSET($C$8:OFFSET($C$8,$AJ$4-1,0),$S26,0),OFFSET($D$8:OFFSET($D$8,$AJ$4-1,0),$S26,MATCH(AP$6,$D$7:$Q$7,0)-1))/SUMPRODUCT(OFFSET($W$8:OFFSET($W$8,$AJ$4-1,0),$T26,$U26),OFFSET($C$8:OFFSET($C$8,$AJ$4-1,0),$S26,0))</f>
        <v>1.1675230928819691</v>
      </c>
      <c r="AR26" s="3">
        <f ca="1">SUMPRODUCT(OFFSET($W$8:OFFSET($W$8,$AJ$4-1,0),$T26,$U26),OFFSET($D$8:OFFSET($D$8,$AJ$4-1,0),$S26,MATCH(AR$6,$D$7:$Q$7,0)-1))</f>
        <v>0.98489999999999989</v>
      </c>
      <c r="AS26" s="3">
        <f ca="1">SUMPRODUCT(OFFSET($W$8:OFFSET($W$8,$AJ$4-1,0),$T26,$U26),OFFSET($C$8:OFFSET($C$8,$AJ$4-1,0),$S26,0),OFFSET($D$8:OFFSET($D$8,$AJ$4-1,0),$S26,MATCH(AR$6,$D$7:$Q$7,0)-1))/SUMPRODUCT(OFFSET($W$8:OFFSET($W$8,$AJ$4-1,0),$T26,$U26),OFFSET($C$8:OFFSET($C$8,$AJ$4-1,0),$S26,0))</f>
        <v>0.98490000000000022</v>
      </c>
      <c r="AT26" s="3">
        <f ca="1">SUMPRODUCT(OFFSET($W$8:OFFSET($W$8,$AJ$4-1,0),$T26,$U26),OFFSET($D$8:OFFSET($D$8,$AJ$4-1,0),$S26,MATCH(AT$6,$D$7:$Q$7,0)-1))</f>
        <v>1.6253117348573798</v>
      </c>
      <c r="AU26" s="3">
        <f ca="1">SUMPRODUCT(OFFSET($W$8:OFFSET($W$8,$AJ$4-1,0),$T26,$U26),OFFSET($C$8:OFFSET($C$8,$AJ$4-1,0),$S26,0),OFFSET($D$8:OFFSET($D$8,$AJ$4-1,0),$S26,MATCH(AT$6,$D$7:$Q$7,0)-1))/SUMPRODUCT(OFFSET($W$8:OFFSET($W$8,$AJ$4-1,0),$T26,$U26),OFFSET($C$8:OFFSET($C$8,$AJ$4-1,0),$S26,0))</f>
        <v>1.6253117348573798</v>
      </c>
      <c r="AV26" s="3">
        <f ca="1">SUMPRODUCT(OFFSET($W$8:OFFSET($W$8,$AJ$4-1,0),$T26,$U26),OFFSET($D$8:OFFSET($D$8,$AJ$4-1,0),$S26,MATCH(AV$6,$D$7:$Q$7,0)-1))</f>
        <v>0.51679004492806846</v>
      </c>
      <c r="AW26" s="3">
        <f ca="1">SUMPRODUCT(OFFSET($W$8:OFFSET($W$8,$AJ$4-1,0),$T26,$U26),OFFSET($C$8:OFFSET($C$8,$AJ$4-1,0),$S26,0),OFFSET($D$8:OFFSET($D$8,$AJ$4-1,0),$S26,MATCH(AV$6,$D$7:$Q$7,0)-1))/SUMPRODUCT(OFFSET($W$8:OFFSET($W$8,$AJ$4-1,0),$T26,$U26),OFFSET($C$8:OFFSET($C$8,$AJ$4-1,0),$S26,0))</f>
        <v>0.51679004492806846</v>
      </c>
      <c r="AX26" s="3">
        <f ca="1">SUMPRODUCT(OFFSET($W$8:OFFSET($W$8,$AJ$4-1,0),$T26,$U26),OFFSET($D$8:OFFSET($D$8,$AJ$4-1,0),$S26,MATCH(AX$6,$D$7:$Q$7,0)-1))</f>
        <v>0.75726582209533722</v>
      </c>
      <c r="AY26" s="3">
        <f ca="1">SUMPRODUCT(OFFSET($W$8:OFFSET($W$8,$AJ$4-1,0),$T26,$U26),OFFSET($C$8:OFFSET($C$8,$AJ$4-1,0),$S26,0),OFFSET($D$8:OFFSET($D$8,$AJ$4-1,0),$S26,MATCH(AX$6,$D$7:$Q$7,0)-1))/SUMPRODUCT(OFFSET($W$8:OFFSET($W$8,$AJ$4-1,0),$T26,$U26),OFFSET($C$8:OFFSET($C$8,$AJ$4-1,0),$S26,0))</f>
        <v>0.75726582209533722</v>
      </c>
      <c r="AZ26" s="3">
        <f ca="1">SUMPRODUCT(OFFSET($W$8:OFFSET($W$8,$AJ$4-1,0),$T26,$U26),OFFSET($D$8:OFFSET($D$8,$AJ$4-1,0),$S26,MATCH(AZ$6,$D$7:$Q$7,0)-1))</f>
        <v>2.2220899527400659</v>
      </c>
      <c r="BA26" s="3">
        <f ca="1">SUMPRODUCT(OFFSET($W$8:OFFSET($W$8,$AJ$4-1,0),$T26,$U26),OFFSET($C$8:OFFSET($C$8,$AJ$4-1,0),$S26,0),OFFSET($D$8:OFFSET($D$8,$AJ$4-1,0),$S26,MATCH(AZ$6,$D$7:$Q$7,0)-1))/SUMPRODUCT(OFFSET($W$8:OFFSET($W$8,$AJ$4-1,0),$T26,$U26),OFFSET($C$8:OFFSET($C$8,$AJ$4-1,0),$S26,0))</f>
        <v>2.2220899527400659</v>
      </c>
      <c r="BB26" s="3">
        <f ca="1">SUMPRODUCT(OFFSET($W$8:OFFSET($W$8,$AJ$4-1,0),$T26,$U26),OFFSET($D$8:OFFSET($D$8,$AJ$4-1,0),$S26,MATCH(BB$6,$D$7:$Q$7,0)-1))</f>
        <v>1.1443195400010802</v>
      </c>
      <c r="BC26" s="3">
        <f ca="1">SUMPRODUCT(OFFSET($W$8:OFFSET($W$8,$AJ$4-1,0),$T26,$U26),OFFSET($C$8:OFFSET($C$8,$AJ$4-1,0),$S26,0),OFFSET($D$8:OFFSET($D$8,$AJ$4-1,0),$S26,MATCH(BB$6,$D$7:$Q$7,0)-1))/SUMPRODUCT(OFFSET($W$8:OFFSET($W$8,$AJ$4-1,0),$T26,$U26),OFFSET($C$8:OFFSET($C$8,$AJ$4-1,0),$S26,0))</f>
        <v>1.1443195400010802</v>
      </c>
      <c r="BD26" s="3">
        <f ca="1">SUMPRODUCT(OFFSET($W$8:OFFSET($W$8,$AJ$4-1,0),$T26,$U26),OFFSET($D$8:OFFSET($D$8,$AJ$4-1,0),$S26,MATCH(BD$6,$D$7:$Q$7,0)-1))</f>
        <v>0.59137921246817704</v>
      </c>
      <c r="BE26" s="3">
        <f ca="1">SUMPRODUCT(OFFSET($W$8:OFFSET($W$8,$AJ$4-1,0),$T26,$U26),OFFSET($C$8:OFFSET($C$8,$AJ$4-1,0),$S26,0),OFFSET($D$8:OFFSET($D$8,$AJ$4-1,0),$S26,MATCH(BD$6,$D$7:$Q$7,0)-1))/SUMPRODUCT(OFFSET($W$8:OFFSET($W$8,$AJ$4-1,0),$T26,$U26),OFFSET($C$8:OFFSET($C$8,$AJ$4-1,0),$S26,0))</f>
        <v>0.59137921246817715</v>
      </c>
      <c r="BF26" s="174">
        <f ca="1">SUMPRODUCT(OFFSET($W$8:OFFSET($W$8,$AJ$4-1,0),$T26,$U26),OFFSET($D$8:OFFSET($D$8,$AJ$4-1,0),$S26,MATCH(BF$6,$D$7:$Q$7,0)-1))</f>
        <v>0.99887341547568298</v>
      </c>
      <c r="BG26" s="174">
        <f ca="1">SUMPRODUCT(OFFSET($W$8:OFFSET($W$8,$AJ$4-1,0),$T26,$U26),OFFSET($C$8:OFFSET($C$8,$AJ$4-1,0),$S26,0),OFFSET($D$8:OFFSET($D$8,$AJ$4-1,0),$S26,MATCH(BF$6,$D$7:$Q$7,0)-1))/SUMPRODUCT(OFFSET($W$8:OFFSET($W$8,$AJ$4-1,0),$T26,$U26),OFFSET($C$8:OFFSET($C$8,$AJ$4-1,0),$S26,0))</f>
        <v>0.99887341547568342</v>
      </c>
      <c r="BH26" s="174">
        <f ca="1">SUMPRODUCT(OFFSET($W$8:OFFSET($W$8,$AJ$4-1,0),$T26,$U26),OFFSET($D$8:OFFSET($D$8,$AJ$4-1,0),$S26,MATCH(BH$6,$D$7:$Q$7,0)-1))</f>
        <v>1.1031307949168683</v>
      </c>
      <c r="BI26" s="174">
        <f ca="1">SUMPRODUCT(OFFSET($W$8:OFFSET($W$8,$AJ$4-1,0),$T26,$U26),OFFSET($C$8:OFFSET($C$8,$AJ$4-1,0),$S26,0),OFFSET($D$8:OFFSET($D$8,$AJ$4-1,0),$S26,MATCH(BH$6,$D$7:$Q$7,0)-1))/SUMPRODUCT(OFFSET($W$8:OFFSET($W$8,$AJ$4-1,0),$T26,$U26),OFFSET($C$8:OFFSET($C$8,$AJ$4-1,0),$S26,0))</f>
        <v>1.1031307949168687</v>
      </c>
      <c r="BJ26" s="174">
        <f ca="1">SUMPRODUCT(OFFSET($W$8:OFFSET($W$8,$AJ$4-1,0),$T26,$U26),OFFSET($D$8:OFFSET($D$8,$AJ$4-1,0),$S26,MATCH(BJ$6,$D$7:$Q$7,0)-1))</f>
        <v>1</v>
      </c>
      <c r="BK26" s="174">
        <f ca="1">SUMPRODUCT(OFFSET($W$8:OFFSET($W$8,$AJ$4-1,0),$T26,$U26),OFFSET($C$8:OFFSET($C$8,$AJ$4-1,0),$S26,0),OFFSET($D$8:OFFSET($D$8,$AJ$4-1,0),$S26,MATCH(BJ$6,$D$7:$Q$7,0)-1))/SUMPRODUCT(OFFSET($W$8:OFFSET($W$8,$AJ$4-1,0),$T26,$U26),OFFSET($C$8:OFFSET($C$8,$AJ$4-1,0),$S26,0))</f>
        <v>1</v>
      </c>
      <c r="BM26" s="8">
        <f t="shared" si="11"/>
        <v>36708</v>
      </c>
      <c r="BN26" s="47">
        <f t="shared" ca="1" si="12"/>
        <v>0.99999999999999967</v>
      </c>
      <c r="BO26" s="47">
        <f t="shared" ca="1" si="5"/>
        <v>0</v>
      </c>
      <c r="BP26" s="47">
        <f t="shared" ca="1" si="13"/>
        <v>0.29999999999999993</v>
      </c>
      <c r="BQ26" s="47">
        <f t="shared" ca="1" si="6"/>
        <v>0.69999999999999973</v>
      </c>
    </row>
    <row r="27" spans="1:69">
      <c r="A27" s="58">
        <f t="shared" si="7"/>
        <v>36373</v>
      </c>
      <c r="B27" s="34">
        <f t="shared" si="2"/>
        <v>36571</v>
      </c>
      <c r="C27" s="59">
        <f>SUMIF(WP!$A$3:$A$388,"&lt;"&amp;EOMONTH($A27,$A$3-1)+1,WP!$B$3:$B$388)/1000-SUM(C$8:C26)</f>
        <v>10</v>
      </c>
      <c r="D27" s="42">
        <f>D$6/VLOOKUP($B27,Rate!$B$4:$H$390,7)</f>
        <v>0.44060037395195917</v>
      </c>
      <c r="E27" s="42">
        <f>E$6/VLOOKUP($B27,SAWW!$B$4:$H$390,7)</f>
        <v>2.0054736506718704</v>
      </c>
      <c r="F27" s="42">
        <f>F$6/VLOOKUP($B27,'Indem BL'!$B$4:$H$390,7)</f>
        <v>1.1681097250794088</v>
      </c>
      <c r="G27" s="42">
        <f>G$6/VLOOKUP($B27,'Med BL'!$B$4:$H$390,7)</f>
        <v>0.9849</v>
      </c>
      <c r="H27" s="42">
        <f>H$6/VLOOKUP($B27,'Combined BL &amp; SAWW'!$B$4:$H$390,7)</f>
        <v>1.6432346734254017</v>
      </c>
      <c r="I27" s="42">
        <f>I$6/VLOOKUP($B27,'Freq Trend'!$B$4:$H$390,7)</f>
        <v>0.51187610131326966</v>
      </c>
      <c r="J27" s="42">
        <f>J$6/VLOOKUP($B27,'Severity Trend_IonI'!$B$4:$H$390,7)</f>
        <v>0.75513346590358954</v>
      </c>
      <c r="K27" s="42">
        <f>K$6/VLOOKUP($B27,'Severity Trend_MonI'!$B$4:$H$390,7)</f>
        <v>2.2845594304663837</v>
      </c>
      <c r="L27" s="42">
        <f>L$6/VLOOKUP($B27,'Severity Trend'!$B$4:$H$390,7)</f>
        <v>1.1503415294222512</v>
      </c>
      <c r="M27" s="42">
        <f>M$6/VLOOKUP($B27,'PP Residual Trend'!$B$4:$H$390,7)</f>
        <v>0.58884244941077246</v>
      </c>
      <c r="N27" s="156">
        <f>N$6/VLOOKUP($B27,CR!$B$4:$H$455,7)</f>
        <v>0.99887341547568309</v>
      </c>
      <c r="O27" s="156">
        <f>O$6/VLOOKUP($B27,ER!$B$4:$H$455,7)</f>
        <v>1.1031307949168685</v>
      </c>
      <c r="P27" s="156">
        <f>P$6/VLOOKUP($B27,DR!$B$4:$H$455,7)</f>
        <v>1</v>
      </c>
      <c r="R27">
        <f t="shared" si="8"/>
        <v>20</v>
      </c>
      <c r="S27" s="120">
        <f t="shared" si="3"/>
        <v>19</v>
      </c>
      <c r="T27" s="45">
        <f t="shared" si="9"/>
        <v>0</v>
      </c>
      <c r="U27" s="45">
        <f t="shared" si="10"/>
        <v>0</v>
      </c>
      <c r="V27" s="20">
        <v>0</v>
      </c>
      <c r="W27" s="21">
        <f>(2*W$5*$AJ$3*$R27*$A$3-MIN(W$5*$AJ$3,$R27*$A$3)^2-2*$R27*$A$3*MAX(W$5*$AJ$3-$R27*$A$3,0)-MIN(MAX($R27*$A$3-$A$4,0),W$5*$AJ$3)^2-2*W$5*$AJ$3*MAX($R27*$A$3-$A$4-W$5*+$AJ$3,0))/$AJ$5-SUM($V$7:V27)-SUM($V$7:W26)+SUM($V$7:V26)</f>
        <v>0</v>
      </c>
      <c r="X27" s="21">
        <f>(2*X$5*$AJ$3*$R27*$A$3-MIN(X$5*$AJ$3,$R27*$A$3)^2-2*$R27*$A$3*MAX(X$5*$AJ$3-$R27*$A$3,0)-MIN(MAX($R27*$A$3-$A$4,0),X$5*$AJ$3)^2-2*X$5*$AJ$3*MAX($R27*$A$3-$A$4-X$5*+$AJ$3,0))/$AJ$5-SUM($V$7:W27)-SUM($V$7:X26)+SUM($V$7:W26)</f>
        <v>0</v>
      </c>
      <c r="Y27" s="21">
        <f>(2*Y$5*$AJ$3*$R27*$A$3-MIN(Y$5*$AJ$3,$R27*$A$3)^2-2*$R27*$A$3*MAX(Y$5*$AJ$3-$R27*$A$3,0)-MIN(MAX($R27*$A$3-$A$4,0),Y$5*$AJ$3)^2-2*Y$5*$AJ$3*MAX($R27*$A$3-$A$4-Y$5*+$AJ$3,0))/$AJ$5-SUM($V$7:X27)-SUM($V$7:Y26)+SUM($V$7:X26)</f>
        <v>0</v>
      </c>
      <c r="Z27" s="21">
        <f>(2*Z$5*$AJ$3*$R27*$A$3-MIN(Z$5*$AJ$3,$R27*$A$3)^2-2*$R27*$A$3*MAX(Z$5*$AJ$3-$R27*$A$3,0)-MIN(MAX($R27*$A$3-$A$4,0),Z$5*$AJ$3)^2-2*Z$5*$AJ$3*MAX($R27*$A$3-$A$4-Z$5*+$AJ$3,0))/$AJ$5-SUM($V$7:Y27)-SUM($V$7:Z26)+SUM($V$7:Y26)</f>
        <v>0</v>
      </c>
      <c r="AA27" s="21">
        <f>(2*AA$5*$AJ$3*$R27*$A$3-MIN(AA$5*$AJ$3,$R27*$A$3)^2-2*$R27*$A$3*MAX(AA$5*$AJ$3-$R27*$A$3,0)-MIN(MAX($R27*$A$3-$A$4,0),AA$5*$AJ$3)^2-2*AA$5*$AJ$3*MAX($R27*$A$3-$A$4-AA$5*+$AJ$3,0))/$AJ$5-SUM($V$7:Z27)-SUM($V$7:AA26)+SUM($V$7:Z26)</f>
        <v>0</v>
      </c>
      <c r="AB27" s="21">
        <f>(2*AB$5*$AJ$3*$R27*$A$3-MIN(AB$5*$AJ$3,$R27*$A$3)^2-2*$R27*$A$3*MAX(AB$5*$AJ$3-$R27*$A$3,0)-MIN(MAX($R27*$A$3-$A$4,0),AB$5*$AJ$3)^2-2*AB$5*$AJ$3*MAX($R27*$A$3-$A$4-AB$5*+$AJ$3,0))/$AJ$5-SUM($V$7:AA27)-SUM($V$7:AB26)+SUM($V$7:AA26)</f>
        <v>0</v>
      </c>
      <c r="AC27" s="21">
        <f>(2*AC$5*$AJ$3*$R27*$A$3-MIN(AC$5*$AJ$3,$R27*$A$3)^2-2*$R27*$A$3*MAX(AC$5*$AJ$3-$R27*$A$3,0)-MIN(MAX($R27*$A$3-$A$4,0),AC$5*$AJ$3)^2-2*AC$5*$AJ$3*MAX($R27*$A$3-$A$4-AC$5*+$AJ$3,0))/$AJ$5-SUM($V$7:AB27)-SUM($V$7:AC26)+SUM($V$7:AB26)</f>
        <v>0</v>
      </c>
      <c r="AD27" s="21">
        <f>(2*AD$5*$AJ$3*$R27*$A$3-MIN(AD$5*$AJ$3,$R27*$A$3)^2-2*$R27*$A$3*MAX(AD$5*$AJ$3-$R27*$A$3,0)-MIN(MAX($R27*$A$3-$A$4,0),AD$5*$AJ$3)^2-2*AD$5*$AJ$3*MAX($R27*$A$3-$A$4-AD$5*+$AJ$3,0))/$AJ$5-SUM($V$7:AC27)-SUM($V$7:AD26)+SUM($V$7:AC26)</f>
        <v>4.1666666666666963E-2</v>
      </c>
      <c r="AE27" s="21">
        <f>(2*AE$5*$AJ$3*$R27*$A$3-MIN(AE$5*$AJ$3,$R27*$A$3)^2-2*$R27*$A$3*MAX(AE$5*$AJ$3-$R27*$A$3,0)-MIN(MAX($R27*$A$3-$A$4,0),AE$5*$AJ$3)^2-2*AE$5*$AJ$3*MAX($R27*$A$3-$A$4-AE$5*+$AJ$3,0))/$AJ$5-SUM($V$7:AD27)-SUM($V$7:AE26)+SUM($V$7:AD26)</f>
        <v>8.3333333333333037E-2</v>
      </c>
      <c r="AF27" s="21">
        <f>(2*AF$5*$AJ$3*$R27*$A$3-MIN(AF$5*$AJ$3,$R27*$A$3)^2-2*$R27*$A$3*MAX(AF$5*$AJ$3-$R27*$A$3,0)-MIN(MAX($R27*$A$3-$A$4,0),AF$5*$AJ$3)^2-2*AF$5*$AJ$3*MAX($R27*$A$3-$A$4-AF$5*+$AJ$3,0))/$AJ$5-SUM($V$7:AE27)-SUM($V$7:AF26)+SUM($V$7:AE26)</f>
        <v>8.3333333333337478E-2</v>
      </c>
      <c r="AG27" s="21">
        <f>(2*AG$5*$AJ$3*$R27*$A$3-MIN(AG$5*$AJ$3,$R27*$A$3)^2-2*$R27*$A$3*MAX(AG$5*$AJ$3-$R27*$A$3,0)-MIN(MAX($R27*$A$3-$A$4,0),AG$5*$AJ$3)^2-2*AG$5*$AJ$3*MAX($R27*$A$3-$A$4-AG$5*+$AJ$3,0))/$AJ$5-SUM($V$7:AF27)-SUM($V$7:AG26)+SUM($V$7:AF26)</f>
        <v>8.3333333333328596E-2</v>
      </c>
      <c r="AH27" s="21">
        <f>(2*AH$5*$AJ$3*$R27*$A$3-MIN(AH$5*$AJ$3,$R27*$A$3)^2-2*$R27*$A$3*MAX(AH$5*$AJ$3-$R27*$A$3,0)-MIN(MAX($R27*$A$3-$A$4,0),AH$5*$AJ$3)^2-2*AH$5*$AJ$3*MAX($R27*$A$3-$A$4-AH$5*+$AJ$3,0))/$AJ$5-SUM($V$7:AG27)-SUM($V$7:AH26)+SUM($V$7:AG26)</f>
        <v>8.3333333333333925E-2</v>
      </c>
      <c r="AJ27" s="8">
        <f t="shared" si="14"/>
        <v>36739</v>
      </c>
      <c r="AK27" s="30">
        <f t="shared" si="4"/>
        <v>36753</v>
      </c>
      <c r="AL27" s="3">
        <f ca="1">SUMPRODUCT(OFFSET($W$8:OFFSET($W$8,$AJ$4-1,0),$T27,$U27),OFFSET($D$8:OFFSET($D$8,$AJ$4-1,0),$S27,MATCH(AL$6,$D$7:$Q$7,0)-1))</f>
        <v>0.43348541576015126</v>
      </c>
      <c r="AM27" s="3">
        <f ca="1">SUMPRODUCT(OFFSET($W$8:OFFSET($W$8,$AJ$4-1,0),$T27,$U27),OFFSET($C$8:OFFSET($C$8,$AJ$4-1,0),$S27,0),OFFSET($D$8:OFFSET($D$8,$AJ$4-1,0),$S27,MATCH(AL$6,$D$7:$Q$7,0)-1))/SUMPRODUCT(OFFSET($W$8:OFFSET($W$8,$AJ$4-1,0),$T27,$U27),OFFSET($C$8:OFFSET($C$8,$AJ$4-1,0),$S27,0))</f>
        <v>0.4334854157601512</v>
      </c>
      <c r="AN27" s="3">
        <f ca="1">SUMPRODUCT(OFFSET($W$8:OFFSET($W$8,$AJ$4-1,0),$T27,$U27),OFFSET($D$8:OFFSET($D$8,$AJ$4-1,0),$S27,MATCH(AN$6,$D$7:$Q$7,0)-1))</f>
        <v>1.9712615749430578</v>
      </c>
      <c r="AO27" s="3">
        <f ca="1">SUMPRODUCT(OFFSET($W$8:OFFSET($W$8,$AJ$4-1,0),$T27,$U27),OFFSET($C$8:OFFSET($C$8,$AJ$4-1,0),$S27,0),OFFSET($D$8:OFFSET($D$8,$AJ$4-1,0),$S27,MATCH(AN$6,$D$7:$Q$7,0)-1))/SUMPRODUCT(OFFSET($W$8:OFFSET($W$8,$AJ$4-1,0),$T27,$U27),OFFSET($C$8:OFFSET($C$8,$AJ$4-1,0),$S27,0))</f>
        <v>1.971261574943058</v>
      </c>
      <c r="AP27" s="3">
        <f ca="1">SUMPRODUCT(OFFSET($W$8:OFFSET($W$8,$AJ$4-1,0),$T27,$U27),OFFSET($D$8:OFFSET($D$8,$AJ$4-1,0),$S27,MATCH(AP$6,$D$7:$Q$7,0)-1))</f>
        <v>1.1663498284870888</v>
      </c>
      <c r="AQ27" s="3">
        <f ca="1">SUMPRODUCT(OFFSET($W$8:OFFSET($W$8,$AJ$4-1,0),$T27,$U27),OFFSET($C$8:OFFSET($C$8,$AJ$4-1,0),$S27,0),OFFSET($D$8:OFFSET($D$8,$AJ$4-1,0),$S27,MATCH(AP$6,$D$7:$Q$7,0)-1))/SUMPRODUCT(OFFSET($W$8:OFFSET($W$8,$AJ$4-1,0),$T27,$U27),OFFSET($C$8:OFFSET($C$8,$AJ$4-1,0),$S27,0))</f>
        <v>1.1663498284870892</v>
      </c>
      <c r="AR27" s="3">
        <f ca="1">SUMPRODUCT(OFFSET($W$8:OFFSET($W$8,$AJ$4-1,0),$T27,$U27),OFFSET($D$8:OFFSET($D$8,$AJ$4-1,0),$S27,MATCH(AR$6,$D$7:$Q$7,0)-1))</f>
        <v>0.98489999999999989</v>
      </c>
      <c r="AS27" s="3">
        <f ca="1">SUMPRODUCT(OFFSET($W$8:OFFSET($W$8,$AJ$4-1,0),$T27,$U27),OFFSET($C$8:OFFSET($C$8,$AJ$4-1,0),$S27,0),OFFSET($D$8:OFFSET($D$8,$AJ$4-1,0),$S27,MATCH(AR$6,$D$7:$Q$7,0)-1))/SUMPRODUCT(OFFSET($W$8:OFFSET($W$8,$AJ$4-1,0),$T27,$U27),OFFSET($C$8:OFFSET($C$8,$AJ$4-1,0),$S27,0))</f>
        <v>0.98490000000000022</v>
      </c>
      <c r="AT27" s="3">
        <f ca="1">SUMPRODUCT(OFFSET($W$8:OFFSET($W$8,$AJ$4-1,0),$T27,$U27),OFFSET($D$8:OFFSET($D$8,$AJ$4-1,0),$S27,MATCH(AT$6,$D$7:$Q$7,0)-1))</f>
        <v>1.6209829924452985</v>
      </c>
      <c r="AU27" s="3">
        <f ca="1">SUMPRODUCT(OFFSET($W$8:OFFSET($W$8,$AJ$4-1,0),$T27,$U27),OFFSET($C$8:OFFSET($C$8,$AJ$4-1,0),$S27,0),OFFSET($D$8:OFFSET($D$8,$AJ$4-1,0),$S27,MATCH(AT$6,$D$7:$Q$7,0)-1))/SUMPRODUCT(OFFSET($W$8:OFFSET($W$8,$AJ$4-1,0),$T27,$U27),OFFSET($C$8:OFFSET($C$8,$AJ$4-1,0),$S27,0))</f>
        <v>1.6209829924452985</v>
      </c>
      <c r="AV27" s="3">
        <f ca="1">SUMPRODUCT(OFFSET($W$8:OFFSET($W$8,$AJ$4-1,0),$T27,$U27),OFFSET($D$8:OFFSET($D$8,$AJ$4-1,0),$S27,MATCH(AV$6,$D$7:$Q$7,0)-1))</f>
        <v>0.51789773227640701</v>
      </c>
      <c r="AW27" s="3">
        <f ca="1">SUMPRODUCT(OFFSET($W$8:OFFSET($W$8,$AJ$4-1,0),$T27,$U27),OFFSET($C$8:OFFSET($C$8,$AJ$4-1,0),$S27,0),OFFSET($D$8:OFFSET($D$8,$AJ$4-1,0),$S27,MATCH(AV$6,$D$7:$Q$7,0)-1))/SUMPRODUCT(OFFSET($W$8:OFFSET($W$8,$AJ$4-1,0),$T27,$U27),OFFSET($C$8:OFFSET($C$8,$AJ$4-1,0),$S27,0))</f>
        <v>0.5178977322764069</v>
      </c>
      <c r="AX27" s="3">
        <f ca="1">SUMPRODUCT(OFFSET($W$8:OFFSET($W$8,$AJ$4-1,0),$T27,$U27),OFFSET($D$8:OFFSET($D$8,$AJ$4-1,0),$S27,MATCH(AX$6,$D$7:$Q$7,0)-1))</f>
        <v>0.75752519242744409</v>
      </c>
      <c r="AY27" s="3">
        <f ca="1">SUMPRODUCT(OFFSET($W$8:OFFSET($W$8,$AJ$4-1,0),$T27,$U27),OFFSET($C$8:OFFSET($C$8,$AJ$4-1,0),$S27,0),OFFSET($D$8:OFFSET($D$8,$AJ$4-1,0),$S27,MATCH(AX$6,$D$7:$Q$7,0)-1))/SUMPRODUCT(OFFSET($W$8:OFFSET($W$8,$AJ$4-1,0),$T27,$U27),OFFSET($C$8:OFFSET($C$8,$AJ$4-1,0),$S27,0))</f>
        <v>0.75752519242744421</v>
      </c>
      <c r="AZ27" s="3">
        <f ca="1">SUMPRODUCT(OFFSET($W$8:OFFSET($W$8,$AJ$4-1,0),$T27,$U27),OFFSET($D$8:OFFSET($D$8,$AJ$4-1,0),$S27,MATCH(AZ$6,$D$7:$Q$7,0)-1))</f>
        <v>2.2095857080192824</v>
      </c>
      <c r="BA27" s="3">
        <f ca="1">SUMPRODUCT(OFFSET($W$8:OFFSET($W$8,$AJ$4-1,0),$T27,$U27),OFFSET($C$8:OFFSET($C$8,$AJ$4-1,0),$S27,0),OFFSET($D$8:OFFSET($D$8,$AJ$4-1,0),$S27,MATCH(AZ$6,$D$7:$Q$7,0)-1))/SUMPRODUCT(OFFSET($W$8:OFFSET($W$8,$AJ$4-1,0),$T27,$U27),OFFSET($C$8:OFFSET($C$8,$AJ$4-1,0),$S27,0))</f>
        <v>2.2095857080192824</v>
      </c>
      <c r="BB27" s="3">
        <f ca="1">SUMPRODUCT(OFFSET($W$8:OFFSET($W$8,$AJ$4-1,0),$T27,$U27),OFFSET($D$8:OFFSET($D$8,$AJ$4-1,0),$S27,MATCH(BB$6,$D$7:$Q$7,0)-1))</f>
        <v>1.1429007813761649</v>
      </c>
      <c r="BC27" s="3">
        <f ca="1">SUMPRODUCT(OFFSET($W$8:OFFSET($W$8,$AJ$4-1,0),$T27,$U27),OFFSET($C$8:OFFSET($C$8,$AJ$4-1,0),$S27,0),OFFSET($D$8:OFFSET($D$8,$AJ$4-1,0),$S27,MATCH(BB$6,$D$7:$Q$7,0)-1))/SUMPRODUCT(OFFSET($W$8:OFFSET($W$8,$AJ$4-1,0),$T27,$U27),OFFSET($C$8:OFFSET($C$8,$AJ$4-1,0),$S27,0))</f>
        <v>1.1429007813761651</v>
      </c>
      <c r="BD27" s="3">
        <f ca="1">SUMPRODUCT(OFFSET($W$8:OFFSET($W$8,$AJ$4-1,0),$T27,$U27),OFFSET($D$8:OFFSET($D$8,$AJ$4-1,0),$S27,MATCH(BD$6,$D$7:$Q$7,0)-1))</f>
        <v>0.59191423261897647</v>
      </c>
      <c r="BE27" s="3">
        <f ca="1">SUMPRODUCT(OFFSET($W$8:OFFSET($W$8,$AJ$4-1,0),$T27,$U27),OFFSET($C$8:OFFSET($C$8,$AJ$4-1,0),$S27,0),OFFSET($D$8:OFFSET($D$8,$AJ$4-1,0),$S27,MATCH(BD$6,$D$7:$Q$7,0)-1))/SUMPRODUCT(OFFSET($W$8:OFFSET($W$8,$AJ$4-1,0),$T27,$U27),OFFSET($C$8:OFFSET($C$8,$AJ$4-1,0),$S27,0))</f>
        <v>0.59191423261897669</v>
      </c>
      <c r="BF27" s="174">
        <f ca="1">SUMPRODUCT(OFFSET($W$8:OFFSET($W$8,$AJ$4-1,0),$T27,$U27),OFFSET($D$8:OFFSET($D$8,$AJ$4-1,0),$S27,MATCH(BF$6,$D$7:$Q$7,0)-1))</f>
        <v>0.99887341547568298</v>
      </c>
      <c r="BG27" s="174">
        <f ca="1">SUMPRODUCT(OFFSET($W$8:OFFSET($W$8,$AJ$4-1,0),$T27,$U27),OFFSET($C$8:OFFSET($C$8,$AJ$4-1,0),$S27,0),OFFSET($D$8:OFFSET($D$8,$AJ$4-1,0),$S27,MATCH(BF$6,$D$7:$Q$7,0)-1))/SUMPRODUCT(OFFSET($W$8:OFFSET($W$8,$AJ$4-1,0),$T27,$U27),OFFSET($C$8:OFFSET($C$8,$AJ$4-1,0),$S27,0))</f>
        <v>0.99887341547568342</v>
      </c>
      <c r="BH27" s="174">
        <f ca="1">SUMPRODUCT(OFFSET($W$8:OFFSET($W$8,$AJ$4-1,0),$T27,$U27),OFFSET($D$8:OFFSET($D$8,$AJ$4-1,0),$S27,MATCH(BH$6,$D$7:$Q$7,0)-1))</f>
        <v>1.1031307949168683</v>
      </c>
      <c r="BI27" s="174">
        <f ca="1">SUMPRODUCT(OFFSET($W$8:OFFSET($W$8,$AJ$4-1,0),$T27,$U27),OFFSET($C$8:OFFSET($C$8,$AJ$4-1,0),$S27,0),OFFSET($D$8:OFFSET($D$8,$AJ$4-1,0),$S27,MATCH(BH$6,$D$7:$Q$7,0)-1))/SUMPRODUCT(OFFSET($W$8:OFFSET($W$8,$AJ$4-1,0),$T27,$U27),OFFSET($C$8:OFFSET($C$8,$AJ$4-1,0),$S27,0))</f>
        <v>1.1031307949168687</v>
      </c>
      <c r="BJ27" s="174">
        <f ca="1">SUMPRODUCT(OFFSET($W$8:OFFSET($W$8,$AJ$4-1,0),$T27,$U27),OFFSET($D$8:OFFSET($D$8,$AJ$4-1,0),$S27,MATCH(BJ$6,$D$7:$Q$7,0)-1))</f>
        <v>1</v>
      </c>
      <c r="BK27" s="174">
        <f ca="1">SUMPRODUCT(OFFSET($W$8:OFFSET($W$8,$AJ$4-1,0),$T27,$U27),OFFSET($C$8:OFFSET($C$8,$AJ$4-1,0),$S27,0),OFFSET($D$8:OFFSET($D$8,$AJ$4-1,0),$S27,MATCH(BJ$6,$D$7:$Q$7,0)-1))/SUMPRODUCT(OFFSET($W$8:OFFSET($W$8,$AJ$4-1,0),$T27,$U27),OFFSET($C$8:OFFSET($C$8,$AJ$4-1,0),$S27,0))</f>
        <v>1</v>
      </c>
      <c r="BM27" s="8">
        <f t="shared" si="11"/>
        <v>36739</v>
      </c>
      <c r="BN27" s="47">
        <f t="shared" ca="1" si="12"/>
        <v>0.99999999999999967</v>
      </c>
      <c r="BO27" s="47">
        <f t="shared" ca="1" si="5"/>
        <v>0</v>
      </c>
      <c r="BP27" s="47">
        <f t="shared" ca="1" si="13"/>
        <v>0.29999999999999993</v>
      </c>
      <c r="BQ27" s="47">
        <f t="shared" ca="1" si="6"/>
        <v>0.69999999999999973</v>
      </c>
    </row>
    <row r="28" spans="1:69">
      <c r="A28" s="58">
        <f t="shared" si="7"/>
        <v>36404</v>
      </c>
      <c r="B28" s="34">
        <f t="shared" si="2"/>
        <v>36600</v>
      </c>
      <c r="C28" s="59">
        <f>SUMIF(WP!$A$3:$A$388,"&lt;"&amp;EOMONTH($A28,$A$3-1)+1,WP!$B$3:$B$388)/1000-SUM(C$8:C27)</f>
        <v>10</v>
      </c>
      <c r="D28" s="42">
        <f>D$6/VLOOKUP($B28,Rate!$B$4:$H$390,7)</f>
        <v>0.44060037395195917</v>
      </c>
      <c r="E28" s="42">
        <f>E$6/VLOOKUP($B28,SAWW!$B$4:$H$390,7)</f>
        <v>1.9990530285667183</v>
      </c>
      <c r="F28" s="42">
        <f>F$6/VLOOKUP($B28,'Indem BL'!$B$4:$H$390,7)</f>
        <v>1.1681097250794088</v>
      </c>
      <c r="G28" s="42">
        <f>G$6/VLOOKUP($B28,'Med BL'!$B$4:$H$390,7)</f>
        <v>0.9849</v>
      </c>
      <c r="H28" s="42">
        <f>H$6/VLOOKUP($B28,'Combined BL &amp; SAWW'!$B$4:$H$390,7)</f>
        <v>1.6393671807088068</v>
      </c>
      <c r="I28" s="42">
        <f>I$6/VLOOKUP($B28,'Freq Trend'!$B$4:$H$390,7)</f>
        <v>0.51264729959772892</v>
      </c>
      <c r="J28" s="42">
        <f>J$6/VLOOKUP($B28,'Severity Trend_IonI'!$B$4:$H$390,7)</f>
        <v>0.75578509870420318</v>
      </c>
      <c r="K28" s="42">
        <f>K$6/VLOOKUP($B28,'Severity Trend_MonI'!$B$4:$H$390,7)</f>
        <v>2.2724481392205718</v>
      </c>
      <c r="L28" s="42">
        <f>L$6/VLOOKUP($B28,'Severity Trend'!$B$4:$H$390,7)</f>
        <v>1.1494934448858412</v>
      </c>
      <c r="M28" s="42">
        <f>M$6/VLOOKUP($B28,'PP Residual Trend'!$B$4:$H$390,7)</f>
        <v>0.58929218560328511</v>
      </c>
      <c r="N28" s="156">
        <f>N$6/VLOOKUP($B28,CR!$B$4:$H$455,7)</f>
        <v>0.99887341547568309</v>
      </c>
      <c r="O28" s="156">
        <f>O$6/VLOOKUP($B28,ER!$B$4:$H$455,7)</f>
        <v>1.1031307949168685</v>
      </c>
      <c r="P28" s="156">
        <f>P$6/VLOOKUP($B28,DR!$B$4:$H$455,7)</f>
        <v>1</v>
      </c>
      <c r="R28">
        <f t="shared" si="8"/>
        <v>21</v>
      </c>
      <c r="S28" s="120">
        <f t="shared" si="3"/>
        <v>20</v>
      </c>
      <c r="T28" s="45">
        <f t="shared" si="9"/>
        <v>0</v>
      </c>
      <c r="U28" s="45">
        <f t="shared" si="10"/>
        <v>0</v>
      </c>
      <c r="V28" s="20">
        <v>0</v>
      </c>
      <c r="W28" s="21">
        <f>(2*W$5*$AJ$3*$R28*$A$3-MIN(W$5*$AJ$3,$R28*$A$3)^2-2*$R28*$A$3*MAX(W$5*$AJ$3-$R28*$A$3,0)-MIN(MAX($R28*$A$3-$A$4,0),W$5*$AJ$3)^2-2*W$5*$AJ$3*MAX($R28*$A$3-$A$4-W$5*+$AJ$3,0))/$AJ$5-SUM($V$7:V28)-SUM($V$7:W27)+SUM($V$7:V27)</f>
        <v>0</v>
      </c>
      <c r="X28" s="21">
        <f>(2*X$5*$AJ$3*$R28*$A$3-MIN(X$5*$AJ$3,$R28*$A$3)^2-2*$R28*$A$3*MAX(X$5*$AJ$3-$R28*$A$3,0)-MIN(MAX($R28*$A$3-$A$4,0),X$5*$AJ$3)^2-2*X$5*$AJ$3*MAX($R28*$A$3-$A$4-X$5*+$AJ$3,0))/$AJ$5-SUM($V$7:W28)-SUM($V$7:X27)+SUM($V$7:W27)</f>
        <v>0</v>
      </c>
      <c r="Y28" s="21">
        <f>(2*Y$5*$AJ$3*$R28*$A$3-MIN(Y$5*$AJ$3,$R28*$A$3)^2-2*$R28*$A$3*MAX(Y$5*$AJ$3-$R28*$A$3,0)-MIN(MAX($R28*$A$3-$A$4,0),Y$5*$AJ$3)^2-2*Y$5*$AJ$3*MAX($R28*$A$3-$A$4-Y$5*+$AJ$3,0))/$AJ$5-SUM($V$7:X28)-SUM($V$7:Y27)+SUM($V$7:X27)</f>
        <v>0</v>
      </c>
      <c r="Z28" s="21">
        <f>(2*Z$5*$AJ$3*$R28*$A$3-MIN(Z$5*$AJ$3,$R28*$A$3)^2-2*$R28*$A$3*MAX(Z$5*$AJ$3-$R28*$A$3,0)-MIN(MAX($R28*$A$3-$A$4,0),Z$5*$AJ$3)^2-2*Z$5*$AJ$3*MAX($R28*$A$3-$A$4-Z$5*+$AJ$3,0))/$AJ$5-SUM($V$7:Y28)-SUM($V$7:Z27)+SUM($V$7:Y27)</f>
        <v>0</v>
      </c>
      <c r="AA28" s="21">
        <f>(2*AA$5*$AJ$3*$R28*$A$3-MIN(AA$5*$AJ$3,$R28*$A$3)^2-2*$R28*$A$3*MAX(AA$5*$AJ$3-$R28*$A$3,0)-MIN(MAX($R28*$A$3-$A$4,0),AA$5*$AJ$3)^2-2*AA$5*$AJ$3*MAX($R28*$A$3-$A$4-AA$5*+$AJ$3,0))/$AJ$5-SUM($V$7:Z28)-SUM($V$7:AA27)+SUM($V$7:Z27)</f>
        <v>0</v>
      </c>
      <c r="AB28" s="21">
        <f>(2*AB$5*$AJ$3*$R28*$A$3-MIN(AB$5*$AJ$3,$R28*$A$3)^2-2*$R28*$A$3*MAX(AB$5*$AJ$3-$R28*$A$3,0)-MIN(MAX($R28*$A$3-$A$4,0),AB$5*$AJ$3)^2-2*AB$5*$AJ$3*MAX($R28*$A$3-$A$4-AB$5*+$AJ$3,0))/$AJ$5-SUM($V$7:AA28)-SUM($V$7:AB27)+SUM($V$7:AA27)</f>
        <v>0</v>
      </c>
      <c r="AC28" s="21">
        <f>(2*AC$5*$AJ$3*$R28*$A$3-MIN(AC$5*$AJ$3,$R28*$A$3)^2-2*$R28*$A$3*MAX(AC$5*$AJ$3-$R28*$A$3,0)-MIN(MAX($R28*$A$3-$A$4,0),AC$5*$AJ$3)^2-2*AC$5*$AJ$3*MAX($R28*$A$3-$A$4-AC$5*+$AJ$3,0))/$AJ$5-SUM($V$7:AB28)-SUM($V$7:AC27)+SUM($V$7:AB27)</f>
        <v>0</v>
      </c>
      <c r="AD28" s="21">
        <f>(2*AD$5*$AJ$3*$R28*$A$3-MIN(AD$5*$AJ$3,$R28*$A$3)^2-2*$R28*$A$3*MAX(AD$5*$AJ$3-$R28*$A$3,0)-MIN(MAX($R28*$A$3-$A$4,0),AD$5*$AJ$3)^2-2*AD$5*$AJ$3*MAX($R28*$A$3-$A$4-AD$5*+$AJ$3,0))/$AJ$5-SUM($V$7:AC28)-SUM($V$7:AD27)+SUM($V$7:AC27)</f>
        <v>0</v>
      </c>
      <c r="AE28" s="21">
        <f>(2*AE$5*$AJ$3*$R28*$A$3-MIN(AE$5*$AJ$3,$R28*$A$3)^2-2*$R28*$A$3*MAX(AE$5*$AJ$3-$R28*$A$3,0)-MIN(MAX($R28*$A$3-$A$4,0),AE$5*$AJ$3)^2-2*AE$5*$AJ$3*MAX($R28*$A$3-$A$4-AE$5*+$AJ$3,0))/$AJ$5-SUM($V$7:AD28)-SUM($V$7:AE27)+SUM($V$7:AD27)</f>
        <v>4.1666666666667851E-2</v>
      </c>
      <c r="AF28" s="21">
        <f>(2*AF$5*$AJ$3*$R28*$A$3-MIN(AF$5*$AJ$3,$R28*$A$3)^2-2*$R28*$A$3*MAX(AF$5*$AJ$3-$R28*$A$3,0)-MIN(MAX($R28*$A$3-$A$4,0),AF$5*$AJ$3)^2-2*AF$5*$AJ$3*MAX($R28*$A$3-$A$4-AF$5*+$AJ$3,0))/$AJ$5-SUM($V$7:AE28)-SUM($V$7:AF27)+SUM($V$7:AE27)</f>
        <v>8.3333333333332149E-2</v>
      </c>
      <c r="AG28" s="21">
        <f>(2*AG$5*$AJ$3*$R28*$A$3-MIN(AG$5*$AJ$3,$R28*$A$3)^2-2*$R28*$A$3*MAX(AG$5*$AJ$3-$R28*$A$3,0)-MIN(MAX($R28*$A$3-$A$4,0),AG$5*$AJ$3)^2-2*AG$5*$AJ$3*MAX($R28*$A$3-$A$4-AG$5*+$AJ$3,0))/$AJ$5-SUM($V$7:AF28)-SUM($V$7:AG27)+SUM($V$7:AF27)</f>
        <v>8.3333333333332149E-2</v>
      </c>
      <c r="AH28" s="21">
        <f>(2*AH$5*$AJ$3*$R28*$A$3-MIN(AH$5*$AJ$3,$R28*$A$3)^2-2*$R28*$A$3*MAX(AH$5*$AJ$3-$R28*$A$3,0)-MIN(MAX($R28*$A$3-$A$4,0),AH$5*$AJ$3)^2-2*AH$5*$AJ$3*MAX($R28*$A$3-$A$4-AH$5*+$AJ$3,0))/$AJ$5-SUM($V$7:AG28)-SUM($V$7:AH27)+SUM($V$7:AG27)</f>
        <v>8.3333333333335702E-2</v>
      </c>
      <c r="AJ28" s="8">
        <f t="shared" si="14"/>
        <v>36770</v>
      </c>
      <c r="AK28" s="30">
        <f t="shared" si="4"/>
        <v>36784</v>
      </c>
      <c r="AL28" s="3">
        <f ca="1">SUMPRODUCT(OFFSET($W$8:OFFSET($W$8,$AJ$4-1,0),$T28,$U28),OFFSET($D$8:OFFSET($D$8,$AJ$4-1,0),$S28,MATCH(AL$6,$D$7:$Q$7,0)-1))</f>
        <v>0.43190431393974948</v>
      </c>
      <c r="AM28" s="3">
        <f ca="1">SUMPRODUCT(OFFSET($W$8:OFFSET($W$8,$AJ$4-1,0),$T28,$U28),OFFSET($C$8:OFFSET($C$8,$AJ$4-1,0),$S28,0),OFFSET($D$8:OFFSET($D$8,$AJ$4-1,0),$S28,MATCH(AL$6,$D$7:$Q$7,0)-1))/SUMPRODUCT(OFFSET($W$8:OFFSET($W$8,$AJ$4-1,0),$T28,$U28),OFFSET($C$8:OFFSET($C$8,$AJ$4-1,0),$S28,0))</f>
        <v>0.43190431393974943</v>
      </c>
      <c r="AN28" s="3">
        <f ca="1">SUMPRODUCT(OFFSET($W$8:OFFSET($W$8,$AJ$4-1,0),$T28,$U28),OFFSET($D$8:OFFSET($D$8,$AJ$4-1,0),$S28,MATCH(AN$6,$D$7:$Q$7,0)-1))</f>
        <v>1.966227902344587</v>
      </c>
      <c r="AO28" s="3">
        <f ca="1">SUMPRODUCT(OFFSET($W$8:OFFSET($W$8,$AJ$4-1,0),$T28,$U28),OFFSET($C$8:OFFSET($C$8,$AJ$4-1,0),$S28,0),OFFSET($D$8:OFFSET($D$8,$AJ$4-1,0),$S28,MATCH(AN$6,$D$7:$Q$7,0)-1))/SUMPRODUCT(OFFSET($W$8:OFFSET($W$8,$AJ$4-1,0),$T28,$U28),OFFSET($C$8:OFFSET($C$8,$AJ$4-1,0),$S28,0))</f>
        <v>1.9662279023445866</v>
      </c>
      <c r="AP28" s="3">
        <f ca="1">SUMPRODUCT(OFFSET($W$8:OFFSET($W$8,$AJ$4-1,0),$T28,$U28),OFFSET($D$8:OFFSET($D$8,$AJ$4-1,0),$S28,MATCH(AP$6,$D$7:$Q$7,0)-1))</f>
        <v>1.1651765640922089</v>
      </c>
      <c r="AQ28" s="3">
        <f ca="1">SUMPRODUCT(OFFSET($W$8:OFFSET($W$8,$AJ$4-1,0),$T28,$U28),OFFSET($C$8:OFFSET($C$8,$AJ$4-1,0),$S28,0),OFFSET($D$8:OFFSET($D$8,$AJ$4-1,0),$S28,MATCH(AP$6,$D$7:$Q$7,0)-1))/SUMPRODUCT(OFFSET($W$8:OFFSET($W$8,$AJ$4-1,0),$T28,$U28),OFFSET($C$8:OFFSET($C$8,$AJ$4-1,0),$S28,0))</f>
        <v>1.1651765640922094</v>
      </c>
      <c r="AR28" s="3">
        <f ca="1">SUMPRODUCT(OFFSET($W$8:OFFSET($W$8,$AJ$4-1,0),$T28,$U28),OFFSET($D$8:OFFSET($D$8,$AJ$4-1,0),$S28,MATCH(AR$6,$D$7:$Q$7,0)-1))</f>
        <v>0.98489999999999989</v>
      </c>
      <c r="AS28" s="3">
        <f ca="1">SUMPRODUCT(OFFSET($W$8:OFFSET($W$8,$AJ$4-1,0),$T28,$U28),OFFSET($C$8:OFFSET($C$8,$AJ$4-1,0),$S28,0),OFFSET($D$8:OFFSET($D$8,$AJ$4-1,0),$S28,MATCH(AR$6,$D$7:$Q$7,0)-1))/SUMPRODUCT(OFFSET($W$8:OFFSET($W$8,$AJ$4-1,0),$T28,$U28),OFFSET($C$8:OFFSET($C$8,$AJ$4-1,0),$S28,0))</f>
        <v>0.98490000000000022</v>
      </c>
      <c r="AT28" s="3">
        <f ca="1">SUMPRODUCT(OFFSET($W$8:OFFSET($W$8,$AJ$4-1,0),$T28,$U28),OFFSET($D$8:OFFSET($D$8,$AJ$4-1,0),$S28,MATCH(AT$6,$D$7:$Q$7,0)-1))</f>
        <v>1.6167961964508535</v>
      </c>
      <c r="AU28" s="3">
        <f ca="1">SUMPRODUCT(OFFSET($W$8:OFFSET($W$8,$AJ$4-1,0),$T28,$U28),OFFSET($C$8:OFFSET($C$8,$AJ$4-1,0),$S28,0),OFFSET($D$8:OFFSET($D$8,$AJ$4-1,0),$S28,MATCH(AT$6,$D$7:$Q$7,0)-1))/SUMPRODUCT(OFFSET($W$8:OFFSET($W$8,$AJ$4-1,0),$T28,$U28),OFFSET($C$8:OFFSET($C$8,$AJ$4-1,0),$S28,0))</f>
        <v>1.6167961964508535</v>
      </c>
      <c r="AV28" s="3">
        <f ca="1">SUMPRODUCT(OFFSET($W$8:OFFSET($W$8,$AJ$4-1,0),$T28,$U28),OFFSET($D$8:OFFSET($D$8,$AJ$4-1,0),$S28,MATCH(AV$6,$D$7:$Q$7,0)-1))</f>
        <v>0.51904750629788321</v>
      </c>
      <c r="AW28" s="3">
        <f ca="1">SUMPRODUCT(OFFSET($W$8:OFFSET($W$8,$AJ$4-1,0),$T28,$U28),OFFSET($C$8:OFFSET($C$8,$AJ$4-1,0),$S28,0),OFFSET($D$8:OFFSET($D$8,$AJ$4-1,0),$S28,MATCH(AV$6,$D$7:$Q$7,0)-1))/SUMPRODUCT(OFFSET($W$8:OFFSET($W$8,$AJ$4-1,0),$T28,$U28),OFFSET($C$8:OFFSET($C$8,$AJ$4-1,0),$S28,0))</f>
        <v>0.51904750629788321</v>
      </c>
      <c r="AX28" s="3">
        <f ca="1">SUMPRODUCT(OFFSET($W$8:OFFSET($W$8,$AJ$4-1,0),$T28,$U28),OFFSET($D$8:OFFSET($D$8,$AJ$4-1,0),$S28,MATCH(AX$6,$D$7:$Q$7,0)-1))</f>
        <v>0.75772443641441112</v>
      </c>
      <c r="AY28" s="3">
        <f ca="1">SUMPRODUCT(OFFSET($W$8:OFFSET($W$8,$AJ$4-1,0),$T28,$U28),OFFSET($C$8:OFFSET($C$8,$AJ$4-1,0),$S28,0),OFFSET($D$8:OFFSET($D$8,$AJ$4-1,0),$S28,MATCH(AX$6,$D$7:$Q$7,0)-1))/SUMPRODUCT(OFFSET($W$8:OFFSET($W$8,$AJ$4-1,0),$T28,$U28),OFFSET($C$8:OFFSET($C$8,$AJ$4-1,0),$S28,0))</f>
        <v>0.75772443641441112</v>
      </c>
      <c r="AZ28" s="3">
        <f ca="1">SUMPRODUCT(OFFSET($W$8:OFFSET($W$8,$AJ$4-1,0),$T28,$U28),OFFSET($D$8:OFFSET($D$8,$AJ$4-1,0),$S28,MATCH(AZ$6,$D$7:$Q$7,0)-1))</f>
        <v>2.197169110526318</v>
      </c>
      <c r="BA28" s="3">
        <f ca="1">SUMPRODUCT(OFFSET($W$8:OFFSET($W$8,$AJ$4-1,0),$T28,$U28),OFFSET($C$8:OFFSET($C$8,$AJ$4-1,0),$S28,0),OFFSET($D$8:OFFSET($D$8,$AJ$4-1,0),$S28,MATCH(AZ$6,$D$7:$Q$7,0)-1))/SUMPRODUCT(OFFSET($W$8:OFFSET($W$8,$AJ$4-1,0),$T28,$U28),OFFSET($C$8:OFFSET($C$8,$AJ$4-1,0),$S28,0))</f>
        <v>2.1971691105263185</v>
      </c>
      <c r="BB28" s="3">
        <f ca="1">SUMPRODUCT(OFFSET($W$8:OFFSET($W$8,$AJ$4-1,0),$T28,$U28),OFFSET($D$8:OFFSET($D$8,$AJ$4-1,0),$S28,MATCH(BB$6,$D$7:$Q$7,0)-1))</f>
        <v>1.1414118316406205</v>
      </c>
      <c r="BC28" s="3">
        <f ca="1">SUMPRODUCT(OFFSET($W$8:OFFSET($W$8,$AJ$4-1,0),$T28,$U28),OFFSET($C$8:OFFSET($C$8,$AJ$4-1,0),$S28,0),OFFSET($D$8:OFFSET($D$8,$AJ$4-1,0),$S28,MATCH(BB$6,$D$7:$Q$7,0)-1))/SUMPRODUCT(OFFSET($W$8:OFFSET($W$8,$AJ$4-1,0),$T28,$U28),OFFSET($C$8:OFFSET($C$8,$AJ$4-1,0),$S28,0))</f>
        <v>1.1414118316406205</v>
      </c>
      <c r="BD28" s="3">
        <f ca="1">SUMPRODUCT(OFFSET($W$8:OFFSET($W$8,$AJ$4-1,0),$T28,$U28),OFFSET($D$8:OFFSET($D$8,$AJ$4-1,0),$S28,MATCH(BD$6,$D$7:$Q$7,0)-1))</f>
        <v>0.59245754052532207</v>
      </c>
      <c r="BE28" s="3">
        <f ca="1">SUMPRODUCT(OFFSET($W$8:OFFSET($W$8,$AJ$4-1,0),$T28,$U28),OFFSET($C$8:OFFSET($C$8,$AJ$4-1,0),$S28,0),OFFSET($D$8:OFFSET($D$8,$AJ$4-1,0),$S28,MATCH(BD$6,$D$7:$Q$7,0)-1))/SUMPRODUCT(OFFSET($W$8:OFFSET($W$8,$AJ$4-1,0),$T28,$U28),OFFSET($C$8:OFFSET($C$8,$AJ$4-1,0),$S28,0))</f>
        <v>0.59245754052532207</v>
      </c>
      <c r="BF28" s="174">
        <f ca="1">SUMPRODUCT(OFFSET($W$8:OFFSET($W$8,$AJ$4-1,0),$T28,$U28),OFFSET($D$8:OFFSET($D$8,$AJ$4-1,0),$S28,MATCH(BF$6,$D$7:$Q$7,0)-1))</f>
        <v>0.99887341547568298</v>
      </c>
      <c r="BG28" s="174">
        <f ca="1">SUMPRODUCT(OFFSET($W$8:OFFSET($W$8,$AJ$4-1,0),$T28,$U28),OFFSET($C$8:OFFSET($C$8,$AJ$4-1,0),$S28,0),OFFSET($D$8:OFFSET($D$8,$AJ$4-1,0),$S28,MATCH(BF$6,$D$7:$Q$7,0)-1))/SUMPRODUCT(OFFSET($W$8:OFFSET($W$8,$AJ$4-1,0),$T28,$U28),OFFSET($C$8:OFFSET($C$8,$AJ$4-1,0),$S28,0))</f>
        <v>0.99887341547568342</v>
      </c>
      <c r="BH28" s="174">
        <f ca="1">SUMPRODUCT(OFFSET($W$8:OFFSET($W$8,$AJ$4-1,0),$T28,$U28),OFFSET($D$8:OFFSET($D$8,$AJ$4-1,0),$S28,MATCH(BH$6,$D$7:$Q$7,0)-1))</f>
        <v>1.1031307949168683</v>
      </c>
      <c r="BI28" s="174">
        <f ca="1">SUMPRODUCT(OFFSET($W$8:OFFSET($W$8,$AJ$4-1,0),$T28,$U28),OFFSET($C$8:OFFSET($C$8,$AJ$4-1,0),$S28,0),OFFSET($D$8:OFFSET($D$8,$AJ$4-1,0),$S28,MATCH(BH$6,$D$7:$Q$7,0)-1))/SUMPRODUCT(OFFSET($W$8:OFFSET($W$8,$AJ$4-1,0),$T28,$U28),OFFSET($C$8:OFFSET($C$8,$AJ$4-1,0),$S28,0))</f>
        <v>1.1031307949168687</v>
      </c>
      <c r="BJ28" s="174">
        <f ca="1">SUMPRODUCT(OFFSET($W$8:OFFSET($W$8,$AJ$4-1,0),$T28,$U28),OFFSET($D$8:OFFSET($D$8,$AJ$4-1,0),$S28,MATCH(BJ$6,$D$7:$Q$7,0)-1))</f>
        <v>1</v>
      </c>
      <c r="BK28" s="174">
        <f ca="1">SUMPRODUCT(OFFSET($W$8:OFFSET($W$8,$AJ$4-1,0),$T28,$U28),OFFSET($C$8:OFFSET($C$8,$AJ$4-1,0),$S28,0),OFFSET($D$8:OFFSET($D$8,$AJ$4-1,0),$S28,MATCH(BJ$6,$D$7:$Q$7,0)-1))/SUMPRODUCT(OFFSET($W$8:OFFSET($W$8,$AJ$4-1,0),$T28,$U28),OFFSET($C$8:OFFSET($C$8,$AJ$4-1,0),$S28,0))</f>
        <v>1</v>
      </c>
      <c r="BM28" s="8">
        <f t="shared" si="11"/>
        <v>36770</v>
      </c>
      <c r="BN28" s="47">
        <f t="shared" ca="1" si="12"/>
        <v>0.99999999999999967</v>
      </c>
      <c r="BO28" s="47">
        <f t="shared" ca="1" si="5"/>
        <v>0</v>
      </c>
      <c r="BP28" s="47">
        <f t="shared" ca="1" si="13"/>
        <v>0.29999999999999993</v>
      </c>
      <c r="BQ28" s="47">
        <f t="shared" ca="1" si="6"/>
        <v>0.69999999999999973</v>
      </c>
    </row>
    <row r="29" spans="1:69">
      <c r="A29" s="58">
        <f t="shared" si="7"/>
        <v>36434</v>
      </c>
      <c r="B29" s="34">
        <f t="shared" si="2"/>
        <v>36631</v>
      </c>
      <c r="C29" s="59">
        <f>SUMIF(WP!$A$3:$A$388,"&lt;"&amp;EOMONTH($A29,$A$3-1)+1,WP!$B$3:$B$388)/1000-SUM(C$8:C28)</f>
        <v>10</v>
      </c>
      <c r="D29" s="42">
        <f>D$6/VLOOKUP($B29,Rate!$B$4:$H$390,7)</f>
        <v>0.44060037395195917</v>
      </c>
      <c r="E29" s="42">
        <f>E$6/VLOOKUP($B29,SAWW!$B$4:$H$390,7)</f>
        <v>1.992234912472552</v>
      </c>
      <c r="F29" s="42">
        <f>F$6/VLOOKUP($B29,'Indem BL'!$B$4:$H$390,7)</f>
        <v>1.1681097250794088</v>
      </c>
      <c r="G29" s="42">
        <f>G$6/VLOOKUP($B29,'Med BL'!$B$4:$H$390,7)</f>
        <v>0.9849</v>
      </c>
      <c r="H29" s="42">
        <f>H$6/VLOOKUP($B29,'Combined BL &amp; SAWW'!$B$4:$H$390,7)</f>
        <v>1.6352669103523729</v>
      </c>
      <c r="I29" s="42">
        <f>I$6/VLOOKUP($B29,'Freq Trend'!$B$4:$H$390,7)</f>
        <v>0.51347425782653833</v>
      </c>
      <c r="J29" s="42">
        <f>J$6/VLOOKUP($B29,'Severity Trend_IonI'!$B$4:$H$390,7)</f>
        <v>0.75648291649889343</v>
      </c>
      <c r="K29" s="42">
        <f>K$6/VLOOKUP($B29,'Severity Trend_MonI'!$B$4:$H$390,7)</f>
        <v>2.2596427886217278</v>
      </c>
      <c r="L29" s="42">
        <f>L$6/VLOOKUP($B29,'Severity Trend'!$B$4:$H$390,7)</f>
        <v>1.1485882535006497</v>
      </c>
      <c r="M29" s="42">
        <f>M$6/VLOOKUP($B29,'PP Residual Trend'!$B$4:$H$390,7)</f>
        <v>0.58977369839061511</v>
      </c>
      <c r="N29" s="156">
        <f>N$6/VLOOKUP($B29,CR!$B$4:$H$455,7)</f>
        <v>0.99887341547568309</v>
      </c>
      <c r="O29" s="156">
        <f>O$6/VLOOKUP($B29,ER!$B$4:$H$455,7)</f>
        <v>1.1031307949168685</v>
      </c>
      <c r="P29" s="156">
        <f>P$6/VLOOKUP($B29,DR!$B$4:$H$455,7)</f>
        <v>1</v>
      </c>
      <c r="R29">
        <f t="shared" si="8"/>
        <v>22</v>
      </c>
      <c r="S29" s="120">
        <f t="shared" si="3"/>
        <v>21</v>
      </c>
      <c r="T29" s="45">
        <f t="shared" si="9"/>
        <v>0</v>
      </c>
      <c r="U29" s="45">
        <f t="shared" si="10"/>
        <v>0</v>
      </c>
      <c r="V29" s="20">
        <v>0</v>
      </c>
      <c r="W29" s="21">
        <f>(2*W$5*$AJ$3*$R29*$A$3-MIN(W$5*$AJ$3,$R29*$A$3)^2-2*$R29*$A$3*MAX(W$5*$AJ$3-$R29*$A$3,0)-MIN(MAX($R29*$A$3-$A$4,0),W$5*$AJ$3)^2-2*W$5*$AJ$3*MAX($R29*$A$3-$A$4-W$5*+$AJ$3,0))/$AJ$5-SUM($V$7:V29)-SUM($V$7:W28)+SUM($V$7:V28)</f>
        <v>0</v>
      </c>
      <c r="X29" s="21">
        <f>(2*X$5*$AJ$3*$R29*$A$3-MIN(X$5*$AJ$3,$R29*$A$3)^2-2*$R29*$A$3*MAX(X$5*$AJ$3-$R29*$A$3,0)-MIN(MAX($R29*$A$3-$A$4,0),X$5*$AJ$3)^2-2*X$5*$AJ$3*MAX($R29*$A$3-$A$4-X$5*+$AJ$3,0))/$AJ$5-SUM($V$7:W29)-SUM($V$7:X28)+SUM($V$7:W28)</f>
        <v>0</v>
      </c>
      <c r="Y29" s="21">
        <f>(2*Y$5*$AJ$3*$R29*$A$3-MIN(Y$5*$AJ$3,$R29*$A$3)^2-2*$R29*$A$3*MAX(Y$5*$AJ$3-$R29*$A$3,0)-MIN(MAX($R29*$A$3-$A$4,0),Y$5*$AJ$3)^2-2*Y$5*$AJ$3*MAX($R29*$A$3-$A$4-Y$5*+$AJ$3,0))/$AJ$5-SUM($V$7:X29)-SUM($V$7:Y28)+SUM($V$7:X28)</f>
        <v>0</v>
      </c>
      <c r="Z29" s="21">
        <f>(2*Z$5*$AJ$3*$R29*$A$3-MIN(Z$5*$AJ$3,$R29*$A$3)^2-2*$R29*$A$3*MAX(Z$5*$AJ$3-$R29*$A$3,0)-MIN(MAX($R29*$A$3-$A$4,0),Z$5*$AJ$3)^2-2*Z$5*$AJ$3*MAX($R29*$A$3-$A$4-Z$5*+$AJ$3,0))/$AJ$5-SUM($V$7:Y29)-SUM($V$7:Z28)+SUM($V$7:Y28)</f>
        <v>0</v>
      </c>
      <c r="AA29" s="21">
        <f>(2*AA$5*$AJ$3*$R29*$A$3-MIN(AA$5*$AJ$3,$R29*$A$3)^2-2*$R29*$A$3*MAX(AA$5*$AJ$3-$R29*$A$3,0)-MIN(MAX($R29*$A$3-$A$4,0),AA$5*$AJ$3)^2-2*AA$5*$AJ$3*MAX($R29*$A$3-$A$4-AA$5*+$AJ$3,0))/$AJ$5-SUM($V$7:Z29)-SUM($V$7:AA28)+SUM($V$7:Z28)</f>
        <v>0</v>
      </c>
      <c r="AB29" s="21">
        <f>(2*AB$5*$AJ$3*$R29*$A$3-MIN(AB$5*$AJ$3,$R29*$A$3)^2-2*$R29*$A$3*MAX(AB$5*$AJ$3-$R29*$A$3,0)-MIN(MAX($R29*$A$3-$A$4,0),AB$5*$AJ$3)^2-2*AB$5*$AJ$3*MAX($R29*$A$3-$A$4-AB$5*+$AJ$3,0))/$AJ$5-SUM($V$7:AA29)-SUM($V$7:AB28)+SUM($V$7:AA28)</f>
        <v>0</v>
      </c>
      <c r="AC29" s="21">
        <f>(2*AC$5*$AJ$3*$R29*$A$3-MIN(AC$5*$AJ$3,$R29*$A$3)^2-2*$R29*$A$3*MAX(AC$5*$AJ$3-$R29*$A$3,0)-MIN(MAX($R29*$A$3-$A$4,0),AC$5*$AJ$3)^2-2*AC$5*$AJ$3*MAX($R29*$A$3-$A$4-AC$5*+$AJ$3,0))/$AJ$5-SUM($V$7:AB29)-SUM($V$7:AC28)+SUM($V$7:AB28)</f>
        <v>0</v>
      </c>
      <c r="AD29" s="21">
        <f>(2*AD$5*$AJ$3*$R29*$A$3-MIN(AD$5*$AJ$3,$R29*$A$3)^2-2*$R29*$A$3*MAX(AD$5*$AJ$3-$R29*$A$3,0)-MIN(MAX($R29*$A$3-$A$4,0),AD$5*$AJ$3)^2-2*AD$5*$AJ$3*MAX($R29*$A$3-$A$4-AD$5*+$AJ$3,0))/$AJ$5-SUM($V$7:AC29)-SUM($V$7:AD28)+SUM($V$7:AC28)</f>
        <v>0</v>
      </c>
      <c r="AE29" s="21">
        <f>(2*AE$5*$AJ$3*$R29*$A$3-MIN(AE$5*$AJ$3,$R29*$A$3)^2-2*$R29*$A$3*MAX(AE$5*$AJ$3-$R29*$A$3,0)-MIN(MAX($R29*$A$3-$A$4,0),AE$5*$AJ$3)^2-2*AE$5*$AJ$3*MAX($R29*$A$3-$A$4-AE$5*+$AJ$3,0))/$AJ$5-SUM($V$7:AD29)-SUM($V$7:AE28)+SUM($V$7:AD28)</f>
        <v>0</v>
      </c>
      <c r="AF29" s="21">
        <f>(2*AF$5*$AJ$3*$R29*$A$3-MIN(AF$5*$AJ$3,$R29*$A$3)^2-2*$R29*$A$3*MAX(AF$5*$AJ$3-$R29*$A$3,0)-MIN(MAX($R29*$A$3-$A$4,0),AF$5*$AJ$3)^2-2*AF$5*$AJ$3*MAX($R29*$A$3-$A$4-AF$5*+$AJ$3,0))/$AJ$5-SUM($V$7:AE29)-SUM($V$7:AF28)+SUM($V$7:AE28)</f>
        <v>4.1666666666666075E-2</v>
      </c>
      <c r="AG29" s="21">
        <f>(2*AG$5*$AJ$3*$R29*$A$3-MIN(AG$5*$AJ$3,$R29*$A$3)^2-2*$R29*$A$3*MAX(AG$5*$AJ$3-$R29*$A$3,0)-MIN(MAX($R29*$A$3-$A$4,0),AG$5*$AJ$3)^2-2*AG$5*$AJ$3*MAX($R29*$A$3-$A$4-AG$5*+$AJ$3,0))/$AJ$5-SUM($V$7:AF29)-SUM($V$7:AG28)+SUM($V$7:AF28)</f>
        <v>8.3333333333333925E-2</v>
      </c>
      <c r="AH29" s="21">
        <f>(2*AH$5*$AJ$3*$R29*$A$3-MIN(AH$5*$AJ$3,$R29*$A$3)^2-2*$R29*$A$3*MAX(AH$5*$AJ$3-$R29*$A$3,0)-MIN(MAX($R29*$A$3-$A$4,0),AH$5*$AJ$3)^2-2*AH$5*$AJ$3*MAX($R29*$A$3-$A$4-AH$5*+$AJ$3,0))/$AJ$5-SUM($V$7:AG29)-SUM($V$7:AH28)+SUM($V$7:AG28)</f>
        <v>8.3333333333333925E-2</v>
      </c>
      <c r="AJ29" s="8">
        <f t="shared" si="14"/>
        <v>36800</v>
      </c>
      <c r="AK29" s="30">
        <f t="shared" si="4"/>
        <v>36814</v>
      </c>
      <c r="AL29" s="3">
        <f ca="1">SUMPRODUCT(OFFSET($W$8:OFFSET($W$8,$AJ$4-1,0),$T29,$U29),OFFSET($D$8:OFFSET($D$8,$AJ$4-1,0),$S29,MATCH(AL$6,$D$7:$Q$7,0)-1))</f>
        <v>0.43032321211934771</v>
      </c>
      <c r="AM29" s="3">
        <f ca="1">SUMPRODUCT(OFFSET($W$8:OFFSET($W$8,$AJ$4-1,0),$T29,$U29),OFFSET($C$8:OFFSET($C$8,$AJ$4-1,0),$S29,0),OFFSET($D$8:OFFSET($D$8,$AJ$4-1,0),$S29,MATCH(AL$6,$D$7:$Q$7,0)-1))/SUMPRODUCT(OFFSET($W$8:OFFSET($W$8,$AJ$4-1,0),$T29,$U29),OFFSET($C$8:OFFSET($C$8,$AJ$4-1,0),$S29,0))</f>
        <v>0.43032321211934771</v>
      </c>
      <c r="AN29" s="3">
        <f ca="1">SUMPRODUCT(OFFSET($W$8:OFFSET($W$8,$AJ$4-1,0),$T29,$U29),OFFSET($D$8:OFFSET($D$8,$AJ$4-1,0),$S29,MATCH(AN$6,$D$7:$Q$7,0)-1))</f>
        <v>1.9614127538688271</v>
      </c>
      <c r="AO29" s="3">
        <f ca="1">SUMPRODUCT(OFFSET($W$8:OFFSET($W$8,$AJ$4-1,0),$T29,$U29),OFFSET($C$8:OFFSET($C$8,$AJ$4-1,0),$S29,0),OFFSET($D$8:OFFSET($D$8,$AJ$4-1,0),$S29,MATCH(AN$6,$D$7:$Q$7,0)-1))/SUMPRODUCT(OFFSET($W$8:OFFSET($W$8,$AJ$4-1,0),$T29,$U29),OFFSET($C$8:OFFSET($C$8,$AJ$4-1,0),$S29,0))</f>
        <v>1.9614127538688269</v>
      </c>
      <c r="AP29" s="3">
        <f ca="1">SUMPRODUCT(OFFSET($W$8:OFFSET($W$8,$AJ$4-1,0),$T29,$U29),OFFSET($D$8:OFFSET($D$8,$AJ$4-1,0),$S29,MATCH(AP$6,$D$7:$Q$7,0)-1))</f>
        <v>1.1640032996973293</v>
      </c>
      <c r="AQ29" s="3">
        <f ca="1">SUMPRODUCT(OFFSET($W$8:OFFSET($W$8,$AJ$4-1,0),$T29,$U29),OFFSET($C$8:OFFSET($C$8,$AJ$4-1,0),$S29,0),OFFSET($D$8:OFFSET($D$8,$AJ$4-1,0),$S29,MATCH(AP$6,$D$7:$Q$7,0)-1))/SUMPRODUCT(OFFSET($W$8:OFFSET($W$8,$AJ$4-1,0),$T29,$U29),OFFSET($C$8:OFFSET($C$8,$AJ$4-1,0),$S29,0))</f>
        <v>1.1640032996973293</v>
      </c>
      <c r="AR29" s="3">
        <f ca="1">SUMPRODUCT(OFFSET($W$8:OFFSET($W$8,$AJ$4-1,0),$T29,$U29),OFFSET($D$8:OFFSET($D$8,$AJ$4-1,0),$S29,MATCH(AR$6,$D$7:$Q$7,0)-1))</f>
        <v>0.98489999999999989</v>
      </c>
      <c r="AS29" s="3">
        <f ca="1">SUMPRODUCT(OFFSET($W$8:OFFSET($W$8,$AJ$4-1,0),$T29,$U29),OFFSET($C$8:OFFSET($C$8,$AJ$4-1,0),$S29,0),OFFSET($D$8:OFFSET($D$8,$AJ$4-1,0),$S29,MATCH(AR$6,$D$7:$Q$7,0)-1))/SUMPRODUCT(OFFSET($W$8:OFFSET($W$8,$AJ$4-1,0),$T29,$U29),OFFSET($C$8:OFFSET($C$8,$AJ$4-1,0),$S29,0))</f>
        <v>0.98490000000000022</v>
      </c>
      <c r="AT29" s="3">
        <f ca="1">SUMPRODUCT(OFFSET($W$8:OFFSET($W$8,$AJ$4-1,0),$T29,$U29),OFFSET($D$8:OFFSET($D$8,$AJ$4-1,0),$S29,MATCH(AT$6,$D$7:$Q$7,0)-1))</f>
        <v>1.6127497135032041</v>
      </c>
      <c r="AU29" s="3">
        <f ca="1">SUMPRODUCT(OFFSET($W$8:OFFSET($W$8,$AJ$4-1,0),$T29,$U29),OFFSET($C$8:OFFSET($C$8,$AJ$4-1,0),$S29,0),OFFSET($D$8:OFFSET($D$8,$AJ$4-1,0),$S29,MATCH(AT$6,$D$7:$Q$7,0)-1))/SUMPRODUCT(OFFSET($W$8:OFFSET($W$8,$AJ$4-1,0),$T29,$U29),OFFSET($C$8:OFFSET($C$8,$AJ$4-1,0),$S29,0))</f>
        <v>1.6127497135032041</v>
      </c>
      <c r="AV29" s="3">
        <f ca="1">SUMPRODUCT(OFFSET($W$8:OFFSET($W$8,$AJ$4-1,0),$T29,$U29),OFFSET($D$8:OFFSET($D$8,$AJ$4-1,0),$S29,MATCH(AV$6,$D$7:$Q$7,0)-1))</f>
        <v>0.52023971995484719</v>
      </c>
      <c r="AW29" s="3">
        <f ca="1">SUMPRODUCT(OFFSET($W$8:OFFSET($W$8,$AJ$4-1,0),$T29,$U29),OFFSET($C$8:OFFSET($C$8,$AJ$4-1,0),$S29,0),OFFSET($D$8:OFFSET($D$8,$AJ$4-1,0),$S29,MATCH(AV$6,$D$7:$Q$7,0)-1))/SUMPRODUCT(OFFSET($W$8:OFFSET($W$8,$AJ$4-1,0),$T29,$U29),OFFSET($C$8:OFFSET($C$8,$AJ$4-1,0),$S29,0))</f>
        <v>0.52023971995484719</v>
      </c>
      <c r="AX29" s="3">
        <f ca="1">SUMPRODUCT(OFFSET($W$8:OFFSET($W$8,$AJ$4-1,0),$T29,$U29),OFFSET($D$8:OFFSET($D$8,$AJ$4-1,0),$S29,MATCH(AX$6,$D$7:$Q$7,0)-1))</f>
        <v>0.7578634509961667</v>
      </c>
      <c r="AY29" s="3">
        <f ca="1">SUMPRODUCT(OFFSET($W$8:OFFSET($W$8,$AJ$4-1,0),$T29,$U29),OFFSET($C$8:OFFSET($C$8,$AJ$4-1,0),$S29,0),OFFSET($D$8:OFFSET($D$8,$AJ$4-1,0),$S29,MATCH(AX$6,$D$7:$Q$7,0)-1))/SUMPRODUCT(OFFSET($W$8:OFFSET($W$8,$AJ$4-1,0),$T29,$U29),OFFSET($C$8:OFFSET($C$8,$AJ$4-1,0),$S29,0))</f>
        <v>0.75786345099616681</v>
      </c>
      <c r="AZ29" s="3">
        <f ca="1">SUMPRODUCT(OFFSET($W$8:OFFSET($W$8,$AJ$4-1,0),$T29,$U29),OFFSET($D$8:OFFSET($D$8,$AJ$4-1,0),$S29,MATCH(AZ$6,$D$7:$Q$7,0)-1))</f>
        <v>2.184839140596452</v>
      </c>
      <c r="BA29" s="3">
        <f ca="1">SUMPRODUCT(OFFSET($W$8:OFFSET($W$8,$AJ$4-1,0),$T29,$U29),OFFSET($C$8:OFFSET($C$8,$AJ$4-1,0),$S29,0),OFFSET($D$8:OFFSET($D$8,$AJ$4-1,0),$S29,MATCH(AZ$6,$D$7:$Q$7,0)-1))/SUMPRODUCT(OFFSET($W$8:OFFSET($W$8,$AJ$4-1,0),$T29,$U29),OFFSET($C$8:OFFSET($C$8,$AJ$4-1,0),$S29,0))</f>
        <v>2.1848391405964529</v>
      </c>
      <c r="BB29" s="3">
        <f ca="1">SUMPRODUCT(OFFSET($W$8:OFFSET($W$8,$AJ$4-1,0),$T29,$U29),OFFSET($D$8:OFFSET($D$8,$AJ$4-1,0),$S29,MATCH(BB$6,$D$7:$Q$7,0)-1))</f>
        <v>1.1398530319247653</v>
      </c>
      <c r="BC29" s="3">
        <f ca="1">SUMPRODUCT(OFFSET($W$8:OFFSET($W$8,$AJ$4-1,0),$T29,$U29),OFFSET($C$8:OFFSET($C$8,$AJ$4-1,0),$S29,0),OFFSET($D$8:OFFSET($D$8,$AJ$4-1,0),$S29,MATCH(BB$6,$D$7:$Q$7,0)-1))/SUMPRODUCT(OFFSET($W$8:OFFSET($W$8,$AJ$4-1,0),$T29,$U29),OFFSET($C$8:OFFSET($C$8,$AJ$4-1,0),$S29,0))</f>
        <v>1.1398530319247653</v>
      </c>
      <c r="BD29" s="3">
        <f ca="1">SUMPRODUCT(OFFSET($W$8:OFFSET($W$8,$AJ$4-1,0),$T29,$U29),OFFSET($D$8:OFFSET($D$8,$AJ$4-1,0),$S29,MATCH(BD$6,$D$7:$Q$7,0)-1))</f>
        <v>0.59300916673752357</v>
      </c>
      <c r="BE29" s="3">
        <f ca="1">SUMPRODUCT(OFFSET($W$8:OFFSET($W$8,$AJ$4-1,0),$T29,$U29),OFFSET($C$8:OFFSET($C$8,$AJ$4-1,0),$S29,0),OFFSET($D$8:OFFSET($D$8,$AJ$4-1,0),$S29,MATCH(BD$6,$D$7:$Q$7,0)-1))/SUMPRODUCT(OFFSET($W$8:OFFSET($W$8,$AJ$4-1,0),$T29,$U29),OFFSET($C$8:OFFSET($C$8,$AJ$4-1,0),$S29,0))</f>
        <v>0.59300916673752357</v>
      </c>
      <c r="BF29" s="174">
        <f ca="1">SUMPRODUCT(OFFSET($W$8:OFFSET($W$8,$AJ$4-1,0),$T29,$U29),OFFSET($D$8:OFFSET($D$8,$AJ$4-1,0),$S29,MATCH(BF$6,$D$7:$Q$7,0)-1))</f>
        <v>0.99887341547568298</v>
      </c>
      <c r="BG29" s="174">
        <f ca="1">SUMPRODUCT(OFFSET($W$8:OFFSET($W$8,$AJ$4-1,0),$T29,$U29),OFFSET($C$8:OFFSET($C$8,$AJ$4-1,0),$S29,0),OFFSET($D$8:OFFSET($D$8,$AJ$4-1,0),$S29,MATCH(BF$6,$D$7:$Q$7,0)-1))/SUMPRODUCT(OFFSET($W$8:OFFSET($W$8,$AJ$4-1,0),$T29,$U29),OFFSET($C$8:OFFSET($C$8,$AJ$4-1,0),$S29,0))</f>
        <v>0.99887341547568342</v>
      </c>
      <c r="BH29" s="174">
        <f ca="1">SUMPRODUCT(OFFSET($W$8:OFFSET($W$8,$AJ$4-1,0),$T29,$U29),OFFSET($D$8:OFFSET($D$8,$AJ$4-1,0),$S29,MATCH(BH$6,$D$7:$Q$7,0)-1))</f>
        <v>1.1031307949168683</v>
      </c>
      <c r="BI29" s="174">
        <f ca="1">SUMPRODUCT(OFFSET($W$8:OFFSET($W$8,$AJ$4-1,0),$T29,$U29),OFFSET($C$8:OFFSET($C$8,$AJ$4-1,0),$S29,0),OFFSET($D$8:OFFSET($D$8,$AJ$4-1,0),$S29,MATCH(BH$6,$D$7:$Q$7,0)-1))/SUMPRODUCT(OFFSET($W$8:OFFSET($W$8,$AJ$4-1,0),$T29,$U29),OFFSET($C$8:OFFSET($C$8,$AJ$4-1,0),$S29,0))</f>
        <v>1.1031307949168687</v>
      </c>
      <c r="BJ29" s="174">
        <f ca="1">SUMPRODUCT(OFFSET($W$8:OFFSET($W$8,$AJ$4-1,0),$T29,$U29),OFFSET($D$8:OFFSET($D$8,$AJ$4-1,0),$S29,MATCH(BJ$6,$D$7:$Q$7,0)-1))</f>
        <v>1</v>
      </c>
      <c r="BK29" s="174">
        <f ca="1">SUMPRODUCT(OFFSET($W$8:OFFSET($W$8,$AJ$4-1,0),$T29,$U29),OFFSET($C$8:OFFSET($C$8,$AJ$4-1,0),$S29,0),OFFSET($D$8:OFFSET($D$8,$AJ$4-1,0),$S29,MATCH(BJ$6,$D$7:$Q$7,0)-1))/SUMPRODUCT(OFFSET($W$8:OFFSET($W$8,$AJ$4-1,0),$T29,$U29),OFFSET($C$8:OFFSET($C$8,$AJ$4-1,0),$S29,0))</f>
        <v>1</v>
      </c>
      <c r="BM29" s="8">
        <f t="shared" si="11"/>
        <v>36800</v>
      </c>
      <c r="BN29" s="47">
        <f t="shared" ca="1" si="12"/>
        <v>0.99999999999999967</v>
      </c>
      <c r="BO29" s="47">
        <f t="shared" ca="1" si="5"/>
        <v>0</v>
      </c>
      <c r="BP29" s="47">
        <f t="shared" ca="1" si="13"/>
        <v>0.29999999999999993</v>
      </c>
      <c r="BQ29" s="47">
        <f t="shared" ca="1" si="6"/>
        <v>0.69999999999999973</v>
      </c>
    </row>
    <row r="30" spans="1:69">
      <c r="A30" s="58">
        <f t="shared" si="7"/>
        <v>36465</v>
      </c>
      <c r="B30" s="34">
        <f t="shared" si="2"/>
        <v>36661</v>
      </c>
      <c r="C30" s="59">
        <f>SUMIF(WP!$A$3:$A$388,"&lt;"&amp;EOMONTH($A30,$A$3-1)+1,WP!$B$3:$B$388)/1000-SUM(C$8:C29)</f>
        <v>10</v>
      </c>
      <c r="D30" s="42">
        <f>D$6/VLOOKUP($B30,Rate!$B$4:$H$390,7)</f>
        <v>0.44060037395195917</v>
      </c>
      <c r="E30" s="42">
        <f>E$6/VLOOKUP($B30,SAWW!$B$4:$H$390,7)</f>
        <v>1.9856808724310142</v>
      </c>
      <c r="F30" s="42">
        <f>F$6/VLOOKUP($B30,'Indem BL'!$B$4:$H$390,7)</f>
        <v>1.1681097250794088</v>
      </c>
      <c r="G30" s="42">
        <f>G$6/VLOOKUP($B30,'Med BL'!$B$4:$H$390,7)</f>
        <v>0.9849</v>
      </c>
      <c r="H30" s="42">
        <f>H$6/VLOOKUP($B30,'Combined BL &amp; SAWW'!$B$4:$H$390,7)</f>
        <v>1.6313319642757089</v>
      </c>
      <c r="I30" s="42">
        <f>I$6/VLOOKUP($B30,'Freq Trend'!$B$4:$H$390,7)</f>
        <v>0.51427708420350327</v>
      </c>
      <c r="J30" s="42">
        <f>J$6/VLOOKUP($B30,'Severity Trend_IonI'!$B$4:$H$390,7)</f>
        <v>0.75715945205151136</v>
      </c>
      <c r="K30" s="42">
        <f>K$6/VLOOKUP($B30,'Severity Trend_MonI'!$B$4:$H$390,7)</f>
        <v>2.2473871780529988</v>
      </c>
      <c r="L30" s="42">
        <f>L$6/VLOOKUP($B30,'Severity Trend'!$B$4:$H$390,7)</f>
        <v>1.147713618185749</v>
      </c>
      <c r="M30" s="42">
        <f>M$6/VLOOKUP($B30,'PP Residual Trend'!$B$4:$H$390,7)</f>
        <v>0.5902404283260082</v>
      </c>
      <c r="N30" s="156">
        <f>N$6/VLOOKUP($B30,CR!$B$4:$H$455,7)</f>
        <v>0.99887341547568309</v>
      </c>
      <c r="O30" s="156">
        <f>O$6/VLOOKUP($B30,ER!$B$4:$H$455,7)</f>
        <v>1.1031307949168685</v>
      </c>
      <c r="P30" s="156">
        <f>P$6/VLOOKUP($B30,DR!$B$4:$H$455,7)</f>
        <v>1</v>
      </c>
      <c r="R30">
        <f t="shared" si="8"/>
        <v>23</v>
      </c>
      <c r="S30" s="120">
        <f t="shared" si="3"/>
        <v>22</v>
      </c>
      <c r="T30" s="45">
        <f t="shared" si="9"/>
        <v>0</v>
      </c>
      <c r="U30" s="45">
        <f t="shared" si="10"/>
        <v>0</v>
      </c>
      <c r="V30" s="20">
        <v>0</v>
      </c>
      <c r="W30" s="21">
        <f>(2*W$5*$AJ$3*$R30*$A$3-MIN(W$5*$AJ$3,$R30*$A$3)^2-2*$R30*$A$3*MAX(W$5*$AJ$3-$R30*$A$3,0)-MIN(MAX($R30*$A$3-$A$4,0),W$5*$AJ$3)^2-2*W$5*$AJ$3*MAX($R30*$A$3-$A$4-W$5*+$AJ$3,0))/$AJ$5-SUM($V$7:V30)-SUM($V$7:W29)+SUM($V$7:V29)</f>
        <v>0</v>
      </c>
      <c r="X30" s="21">
        <f>(2*X$5*$AJ$3*$R30*$A$3-MIN(X$5*$AJ$3,$R30*$A$3)^2-2*$R30*$A$3*MAX(X$5*$AJ$3-$R30*$A$3,0)-MIN(MAX($R30*$A$3-$A$4,0),X$5*$AJ$3)^2-2*X$5*$AJ$3*MAX($R30*$A$3-$A$4-X$5*+$AJ$3,0))/$AJ$5-SUM($V$7:W30)-SUM($V$7:X29)+SUM($V$7:W29)</f>
        <v>0</v>
      </c>
      <c r="Y30" s="21">
        <f>(2*Y$5*$AJ$3*$R30*$A$3-MIN(Y$5*$AJ$3,$R30*$A$3)^2-2*$R30*$A$3*MAX(Y$5*$AJ$3-$R30*$A$3,0)-MIN(MAX($R30*$A$3-$A$4,0),Y$5*$AJ$3)^2-2*Y$5*$AJ$3*MAX($R30*$A$3-$A$4-Y$5*+$AJ$3,0))/$AJ$5-SUM($V$7:X30)-SUM($V$7:Y29)+SUM($V$7:X29)</f>
        <v>0</v>
      </c>
      <c r="Z30" s="21">
        <f>(2*Z$5*$AJ$3*$R30*$A$3-MIN(Z$5*$AJ$3,$R30*$A$3)^2-2*$R30*$A$3*MAX(Z$5*$AJ$3-$R30*$A$3,0)-MIN(MAX($R30*$A$3-$A$4,0),Z$5*$AJ$3)^2-2*Z$5*$AJ$3*MAX($R30*$A$3-$A$4-Z$5*+$AJ$3,0))/$AJ$5-SUM($V$7:Y30)-SUM($V$7:Z29)+SUM($V$7:Y29)</f>
        <v>0</v>
      </c>
      <c r="AA30" s="21">
        <f>(2*AA$5*$AJ$3*$R30*$A$3-MIN(AA$5*$AJ$3,$R30*$A$3)^2-2*$R30*$A$3*MAX(AA$5*$AJ$3-$R30*$A$3,0)-MIN(MAX($R30*$A$3-$A$4,0),AA$5*$AJ$3)^2-2*AA$5*$AJ$3*MAX($R30*$A$3-$A$4-AA$5*+$AJ$3,0))/$AJ$5-SUM($V$7:Z30)-SUM($V$7:AA29)+SUM($V$7:Z29)</f>
        <v>0</v>
      </c>
      <c r="AB30" s="21">
        <f>(2*AB$5*$AJ$3*$R30*$A$3-MIN(AB$5*$AJ$3,$R30*$A$3)^2-2*$R30*$A$3*MAX(AB$5*$AJ$3-$R30*$A$3,0)-MIN(MAX($R30*$A$3-$A$4,0),AB$5*$AJ$3)^2-2*AB$5*$AJ$3*MAX($R30*$A$3-$A$4-AB$5*+$AJ$3,0))/$AJ$5-SUM($V$7:AA30)-SUM($V$7:AB29)+SUM($V$7:AA29)</f>
        <v>0</v>
      </c>
      <c r="AC30" s="21">
        <f>(2*AC$5*$AJ$3*$R30*$A$3-MIN(AC$5*$AJ$3,$R30*$A$3)^2-2*$R30*$A$3*MAX(AC$5*$AJ$3-$R30*$A$3,0)-MIN(MAX($R30*$A$3-$A$4,0),AC$5*$AJ$3)^2-2*AC$5*$AJ$3*MAX($R30*$A$3-$A$4-AC$5*+$AJ$3,0))/$AJ$5-SUM($V$7:AB30)-SUM($V$7:AC29)+SUM($V$7:AB29)</f>
        <v>0</v>
      </c>
      <c r="AD30" s="21">
        <f>(2*AD$5*$AJ$3*$R30*$A$3-MIN(AD$5*$AJ$3,$R30*$A$3)^2-2*$R30*$A$3*MAX(AD$5*$AJ$3-$R30*$A$3,0)-MIN(MAX($R30*$A$3-$A$4,0),AD$5*$AJ$3)^2-2*AD$5*$AJ$3*MAX($R30*$A$3-$A$4-AD$5*+$AJ$3,0))/$AJ$5-SUM($V$7:AC30)-SUM($V$7:AD29)+SUM($V$7:AC29)</f>
        <v>0</v>
      </c>
      <c r="AE30" s="21">
        <f>(2*AE$5*$AJ$3*$R30*$A$3-MIN(AE$5*$AJ$3,$R30*$A$3)^2-2*$R30*$A$3*MAX(AE$5*$AJ$3-$R30*$A$3,0)-MIN(MAX($R30*$A$3-$A$4,0),AE$5*$AJ$3)^2-2*AE$5*$AJ$3*MAX($R30*$A$3-$A$4-AE$5*+$AJ$3,0))/$AJ$5-SUM($V$7:AD30)-SUM($V$7:AE29)+SUM($V$7:AD29)</f>
        <v>0</v>
      </c>
      <c r="AF30" s="21">
        <f>(2*AF$5*$AJ$3*$R30*$A$3-MIN(AF$5*$AJ$3,$R30*$A$3)^2-2*$R30*$A$3*MAX(AF$5*$AJ$3-$R30*$A$3,0)-MIN(MAX($R30*$A$3-$A$4,0),AF$5*$AJ$3)^2-2*AF$5*$AJ$3*MAX($R30*$A$3-$A$4-AF$5*+$AJ$3,0))/$AJ$5-SUM($V$7:AE30)-SUM($V$7:AF29)+SUM($V$7:AE29)</f>
        <v>0</v>
      </c>
      <c r="AG30" s="21">
        <f>(2*AG$5*$AJ$3*$R30*$A$3-MIN(AG$5*$AJ$3,$R30*$A$3)^2-2*$R30*$A$3*MAX(AG$5*$AJ$3-$R30*$A$3,0)-MIN(MAX($R30*$A$3-$A$4,0),AG$5*$AJ$3)^2-2*AG$5*$AJ$3*MAX($R30*$A$3-$A$4-AG$5*+$AJ$3,0))/$AJ$5-SUM($V$7:AF30)-SUM($V$7:AG29)+SUM($V$7:AF29)</f>
        <v>4.1666666666666075E-2</v>
      </c>
      <c r="AH30" s="21">
        <f>(2*AH$5*$AJ$3*$R30*$A$3-MIN(AH$5*$AJ$3,$R30*$A$3)^2-2*$R30*$A$3*MAX(AH$5*$AJ$3-$R30*$A$3,0)-MIN(MAX($R30*$A$3-$A$4,0),AH$5*$AJ$3)^2-2*AH$5*$AJ$3*MAX($R30*$A$3-$A$4-AH$5*+$AJ$3,0))/$AJ$5-SUM($V$7:AG30)-SUM($V$7:AH29)+SUM($V$7:AG29)</f>
        <v>8.3333333333333925E-2</v>
      </c>
      <c r="AJ30" s="8">
        <f t="shared" si="14"/>
        <v>36831</v>
      </c>
      <c r="AK30" s="30">
        <f t="shared" si="4"/>
        <v>36845</v>
      </c>
      <c r="AL30" s="3">
        <f ca="1">SUMPRODUCT(OFFSET($W$8:OFFSET($W$8,$AJ$4-1,0),$T30,$U30),OFFSET($D$8:OFFSET($D$8,$AJ$4-1,0),$S30,MATCH(AL$6,$D$7:$Q$7,0)-1))</f>
        <v>0.42874211029894593</v>
      </c>
      <c r="AM30" s="3">
        <f ca="1">SUMPRODUCT(OFFSET($W$8:OFFSET($W$8,$AJ$4-1,0),$T30,$U30),OFFSET($C$8:OFFSET($C$8,$AJ$4-1,0),$S30,0),OFFSET($D$8:OFFSET($D$8,$AJ$4-1,0),$S30,MATCH(AL$6,$D$7:$Q$7,0)-1))/SUMPRODUCT(OFFSET($W$8:OFFSET($W$8,$AJ$4-1,0),$T30,$U30),OFFSET($C$8:OFFSET($C$8,$AJ$4-1,0),$S30,0))</f>
        <v>0.42874211029894588</v>
      </c>
      <c r="AN30" s="3">
        <f ca="1">SUMPRODUCT(OFFSET($W$8:OFFSET($W$8,$AJ$4-1,0),$T30,$U30),OFFSET($D$8:OFFSET($D$8,$AJ$4-1,0),$S30,MATCH(AN$6,$D$7:$Q$7,0)-1))</f>
        <v>1.956811788298543</v>
      </c>
      <c r="AO30" s="3">
        <f ca="1">SUMPRODUCT(OFFSET($W$8:OFFSET($W$8,$AJ$4-1,0),$T30,$U30),OFFSET($C$8:OFFSET($C$8,$AJ$4-1,0),$S30,0),OFFSET($D$8:OFFSET($D$8,$AJ$4-1,0),$S30,MATCH(AN$6,$D$7:$Q$7,0)-1))/SUMPRODUCT(OFFSET($W$8:OFFSET($W$8,$AJ$4-1,0),$T30,$U30),OFFSET($C$8:OFFSET($C$8,$AJ$4-1,0),$S30,0))</f>
        <v>1.9568117882985434</v>
      </c>
      <c r="AP30" s="3">
        <f ca="1">SUMPRODUCT(OFFSET($W$8:OFFSET($W$8,$AJ$4-1,0),$T30,$U30),OFFSET($D$8:OFFSET($D$8,$AJ$4-1,0),$S30,MATCH(AP$6,$D$7:$Q$7,0)-1))</f>
        <v>1.1628300353024494</v>
      </c>
      <c r="AQ30" s="3">
        <f ca="1">SUMPRODUCT(OFFSET($W$8:OFFSET($W$8,$AJ$4-1,0),$T30,$U30),OFFSET($C$8:OFFSET($C$8,$AJ$4-1,0),$S30,0),OFFSET($D$8:OFFSET($D$8,$AJ$4-1,0),$S30,MATCH(AP$6,$D$7:$Q$7,0)-1))/SUMPRODUCT(OFFSET($W$8:OFFSET($W$8,$AJ$4-1,0),$T30,$U30),OFFSET($C$8:OFFSET($C$8,$AJ$4-1,0),$S30,0))</f>
        <v>1.1628300353024497</v>
      </c>
      <c r="AR30" s="3">
        <f ca="1">SUMPRODUCT(OFFSET($W$8:OFFSET($W$8,$AJ$4-1,0),$T30,$U30),OFFSET($D$8:OFFSET($D$8,$AJ$4-1,0),$S30,MATCH(AR$6,$D$7:$Q$7,0)-1))</f>
        <v>0.98489999999999989</v>
      </c>
      <c r="AS30" s="3">
        <f ca="1">SUMPRODUCT(OFFSET($W$8:OFFSET($W$8,$AJ$4-1,0),$T30,$U30),OFFSET($C$8:OFFSET($C$8,$AJ$4-1,0),$S30,0),OFFSET($D$8:OFFSET($D$8,$AJ$4-1,0),$S30,MATCH(AR$6,$D$7:$Q$7,0)-1))/SUMPRODUCT(OFFSET($W$8:OFFSET($W$8,$AJ$4-1,0),$T30,$U30),OFFSET($C$8:OFFSET($C$8,$AJ$4-1,0),$S30,0))</f>
        <v>0.98490000000000022</v>
      </c>
      <c r="AT30" s="3">
        <f ca="1">SUMPRODUCT(OFFSET($W$8:OFFSET($W$8,$AJ$4-1,0),$T30,$U30),OFFSET($D$8:OFFSET($D$8,$AJ$4-1,0),$S30,MATCH(AT$6,$D$7:$Q$7,0)-1))</f>
        <v>1.6088410193061189</v>
      </c>
      <c r="AU30" s="3">
        <f ca="1">SUMPRODUCT(OFFSET($W$8:OFFSET($W$8,$AJ$4-1,0),$T30,$U30),OFFSET($C$8:OFFSET($C$8,$AJ$4-1,0),$S30,0),OFFSET($D$8:OFFSET($D$8,$AJ$4-1,0),$S30,MATCH(AT$6,$D$7:$Q$7,0)-1))/SUMPRODUCT(OFFSET($W$8:OFFSET($W$8,$AJ$4-1,0),$T30,$U30),OFFSET($C$8:OFFSET($C$8,$AJ$4-1,0),$S30,0))</f>
        <v>1.6088410193061187</v>
      </c>
      <c r="AV30" s="3">
        <f ca="1">SUMPRODUCT(OFFSET($W$8:OFFSET($W$8,$AJ$4-1,0),$T30,$U30),OFFSET($D$8:OFFSET($D$8,$AJ$4-1,0),$S30,MATCH(AV$6,$D$7:$Q$7,0)-1))</f>
        <v>0.52147730389050195</v>
      </c>
      <c r="AW30" s="3">
        <f ca="1">SUMPRODUCT(OFFSET($W$8:OFFSET($W$8,$AJ$4-1,0),$T30,$U30),OFFSET($C$8:OFFSET($C$8,$AJ$4-1,0),$S30,0),OFFSET($D$8:OFFSET($D$8,$AJ$4-1,0),$S30,MATCH(AV$6,$D$7:$Q$7,0)-1))/SUMPRODUCT(OFFSET($W$8:OFFSET($W$8,$AJ$4-1,0),$T30,$U30),OFFSET($C$8:OFFSET($C$8,$AJ$4-1,0),$S30,0))</f>
        <v>0.52147730389050206</v>
      </c>
      <c r="AX30" s="3">
        <f ca="1">SUMPRODUCT(OFFSET($W$8:OFFSET($W$8,$AJ$4-1,0),$T30,$U30),OFFSET($D$8:OFFSET($D$8,$AJ$4-1,0),$S30,MATCH(AX$6,$D$7:$Q$7,0)-1))</f>
        <v>0.75794106340251</v>
      </c>
      <c r="AY30" s="3">
        <f ca="1">SUMPRODUCT(OFFSET($W$8:OFFSET($W$8,$AJ$4-1,0),$T30,$U30),OFFSET($C$8:OFFSET($C$8,$AJ$4-1,0),$S30,0),OFFSET($D$8:OFFSET($D$8,$AJ$4-1,0),$S30,MATCH(AX$6,$D$7:$Q$7,0)-1))/SUMPRODUCT(OFFSET($W$8:OFFSET($W$8,$AJ$4-1,0),$T30,$U30),OFFSET($C$8:OFFSET($C$8,$AJ$4-1,0),$S30,0))</f>
        <v>0.75794106340250988</v>
      </c>
      <c r="AZ30" s="3">
        <f ca="1">SUMPRODUCT(OFFSET($W$8:OFFSET($W$8,$AJ$4-1,0),$T30,$U30),OFFSET($D$8:OFFSET($D$8,$AJ$4-1,0),$S30,MATCH(AZ$6,$D$7:$Q$7,0)-1))</f>
        <v>2.1725798727390582</v>
      </c>
      <c r="BA30" s="3">
        <f ca="1">SUMPRODUCT(OFFSET($W$8:OFFSET($W$8,$AJ$4-1,0),$T30,$U30),OFFSET($C$8:OFFSET($C$8,$AJ$4-1,0),$S30,0),OFFSET($D$8:OFFSET($D$8,$AJ$4-1,0),$S30,MATCH(AZ$6,$D$7:$Q$7,0)-1))/SUMPRODUCT(OFFSET($W$8:OFFSET($W$8,$AJ$4-1,0),$T30,$U30),OFFSET($C$8:OFFSET($C$8,$AJ$4-1,0),$S30,0))</f>
        <v>2.1725798727390586</v>
      </c>
      <c r="BB30" s="3">
        <f ca="1">SUMPRODUCT(OFFSET($W$8:OFFSET($W$8,$AJ$4-1,0),$T30,$U30),OFFSET($D$8:OFFSET($D$8,$AJ$4-1,0),$S30,MATCH(BB$6,$D$7:$Q$7,0)-1))</f>
        <v>1.1382210837125926</v>
      </c>
      <c r="BC30" s="3">
        <f ca="1">SUMPRODUCT(OFFSET($W$8:OFFSET($W$8,$AJ$4-1,0),$T30,$U30),OFFSET($C$8:OFFSET($C$8,$AJ$4-1,0),$S30,0),OFFSET($D$8:OFFSET($D$8,$AJ$4-1,0),$S30,MATCH(BB$6,$D$7:$Q$7,0)-1))/SUMPRODUCT(OFFSET($W$8:OFFSET($W$8,$AJ$4-1,0),$T30,$U30),OFFSET($C$8:OFFSET($C$8,$AJ$4-1,0),$S30,0))</f>
        <v>1.1382210837125928</v>
      </c>
      <c r="BD30" s="3">
        <f ca="1">SUMPRODUCT(OFFSET($W$8:OFFSET($W$8,$AJ$4-1,0),$T30,$U30),OFFSET($D$8:OFFSET($D$8,$AJ$4-1,0),$S30,MATCH(BD$6,$D$7:$Q$7,0)-1))</f>
        <v>0.59357009150411921</v>
      </c>
      <c r="BE30" s="3">
        <f ca="1">SUMPRODUCT(OFFSET($W$8:OFFSET($W$8,$AJ$4-1,0),$T30,$U30),OFFSET($C$8:OFFSET($C$8,$AJ$4-1,0),$S30,0),OFFSET($D$8:OFFSET($D$8,$AJ$4-1,0),$S30,MATCH(BD$6,$D$7:$Q$7,0)-1))/SUMPRODUCT(OFFSET($W$8:OFFSET($W$8,$AJ$4-1,0),$T30,$U30),OFFSET($C$8:OFFSET($C$8,$AJ$4-1,0),$S30,0))</f>
        <v>0.59357009150411932</v>
      </c>
      <c r="BF30" s="174">
        <f ca="1">SUMPRODUCT(OFFSET($W$8:OFFSET($W$8,$AJ$4-1,0),$T30,$U30),OFFSET($D$8:OFFSET($D$8,$AJ$4-1,0),$S30,MATCH(BF$6,$D$7:$Q$7,0)-1))</f>
        <v>0.99887341547568298</v>
      </c>
      <c r="BG30" s="174">
        <f ca="1">SUMPRODUCT(OFFSET($W$8:OFFSET($W$8,$AJ$4-1,0),$T30,$U30),OFFSET($C$8:OFFSET($C$8,$AJ$4-1,0),$S30,0),OFFSET($D$8:OFFSET($D$8,$AJ$4-1,0),$S30,MATCH(BF$6,$D$7:$Q$7,0)-1))/SUMPRODUCT(OFFSET($W$8:OFFSET($W$8,$AJ$4-1,0),$T30,$U30),OFFSET($C$8:OFFSET($C$8,$AJ$4-1,0),$S30,0))</f>
        <v>0.99887341547568342</v>
      </c>
      <c r="BH30" s="174">
        <f ca="1">SUMPRODUCT(OFFSET($W$8:OFFSET($W$8,$AJ$4-1,0),$T30,$U30),OFFSET($D$8:OFFSET($D$8,$AJ$4-1,0),$S30,MATCH(BH$6,$D$7:$Q$7,0)-1))</f>
        <v>1.1031307949168683</v>
      </c>
      <c r="BI30" s="174">
        <f ca="1">SUMPRODUCT(OFFSET($W$8:OFFSET($W$8,$AJ$4-1,0),$T30,$U30),OFFSET($C$8:OFFSET($C$8,$AJ$4-1,0),$S30,0),OFFSET($D$8:OFFSET($D$8,$AJ$4-1,0),$S30,MATCH(BH$6,$D$7:$Q$7,0)-1))/SUMPRODUCT(OFFSET($W$8:OFFSET($W$8,$AJ$4-1,0),$T30,$U30),OFFSET($C$8:OFFSET($C$8,$AJ$4-1,0),$S30,0))</f>
        <v>1.1031307949168687</v>
      </c>
      <c r="BJ30" s="174">
        <f ca="1">SUMPRODUCT(OFFSET($W$8:OFFSET($W$8,$AJ$4-1,0),$T30,$U30),OFFSET($D$8:OFFSET($D$8,$AJ$4-1,0),$S30,MATCH(BJ$6,$D$7:$Q$7,0)-1))</f>
        <v>1</v>
      </c>
      <c r="BK30" s="174">
        <f ca="1">SUMPRODUCT(OFFSET($W$8:OFFSET($W$8,$AJ$4-1,0),$T30,$U30),OFFSET($C$8:OFFSET($C$8,$AJ$4-1,0),$S30,0),OFFSET($D$8:OFFSET($D$8,$AJ$4-1,0),$S30,MATCH(BJ$6,$D$7:$Q$7,0)-1))/SUMPRODUCT(OFFSET($W$8:OFFSET($W$8,$AJ$4-1,0),$T30,$U30),OFFSET($C$8:OFFSET($C$8,$AJ$4-1,0),$S30,0))</f>
        <v>1</v>
      </c>
      <c r="BM30" s="8">
        <f t="shared" si="11"/>
        <v>36831</v>
      </c>
      <c r="BN30" s="47">
        <f t="shared" ca="1" si="12"/>
        <v>0.99999999999999967</v>
      </c>
      <c r="BO30" s="47">
        <f t="shared" ca="1" si="5"/>
        <v>0</v>
      </c>
      <c r="BP30" s="47">
        <f t="shared" ca="1" si="13"/>
        <v>0.29999999999999993</v>
      </c>
      <c r="BQ30" s="47">
        <f t="shared" ca="1" si="6"/>
        <v>0.69999999999999973</v>
      </c>
    </row>
    <row r="31" spans="1:69">
      <c r="A31" s="58">
        <f t="shared" si="7"/>
        <v>36495</v>
      </c>
      <c r="B31" s="34">
        <f t="shared" si="2"/>
        <v>36692</v>
      </c>
      <c r="C31" s="59">
        <f>SUMIF(WP!$A$3:$A$388,"&lt;"&amp;EOMONTH($A31,$A$3-1)+1,WP!$B$3:$B$388)/1000-SUM(C$8:C30)</f>
        <v>10</v>
      </c>
      <c r="D31" s="42">
        <f>D$6/VLOOKUP($B31,Rate!$B$4:$H$390,7)</f>
        <v>0.44060037395195917</v>
      </c>
      <c r="E31" s="42">
        <f>E$6/VLOOKUP($B31,SAWW!$B$4:$H$390,7)</f>
        <v>1.9789535138723608</v>
      </c>
      <c r="F31" s="42">
        <f>F$6/VLOOKUP($B31,'Indem BL'!$B$4:$H$390,7)</f>
        <v>1.1681097250794088</v>
      </c>
      <c r="G31" s="42">
        <f>G$6/VLOOKUP($B31,'Med BL'!$B$4:$H$390,7)</f>
        <v>0.9849</v>
      </c>
      <c r="H31" s="42">
        <f>H$6/VLOOKUP($B31,'Combined BL &amp; SAWW'!$B$4:$H$390,7)</f>
        <v>1.6272996577762799</v>
      </c>
      <c r="I31" s="42">
        <f>I$6/VLOOKUP($B31,'Freq Trend'!$B$4:$H$390,7)</f>
        <v>0.51510931311311992</v>
      </c>
      <c r="J31" s="42">
        <f>J$6/VLOOKUP($B31,'Severity Trend_IonI'!$B$4:$H$390,7)</f>
        <v>0.75785981121561863</v>
      </c>
      <c r="K31" s="42">
        <f>K$6/VLOOKUP($B31,'Severity Trend_MonI'!$B$4:$H$390,7)</f>
        <v>2.2348619310415563</v>
      </c>
      <c r="L31" s="42">
        <f>L$6/VLOOKUP($B31,'Severity Trend'!$B$4:$H$390,7)</f>
        <v>1.1468112266497583</v>
      </c>
      <c r="M31" s="42">
        <f>M$6/VLOOKUP($B31,'PP Residual Trend'!$B$4:$H$390,7)</f>
        <v>0.59072349262040047</v>
      </c>
      <c r="N31" s="156">
        <f>N$6/VLOOKUP($B31,CR!$B$4:$H$455,7)</f>
        <v>0.99887341547568309</v>
      </c>
      <c r="O31" s="156">
        <f>O$6/VLOOKUP($B31,ER!$B$4:$H$455,7)</f>
        <v>1.1031307949168685</v>
      </c>
      <c r="P31" s="156">
        <f>P$6/VLOOKUP($B31,DR!$B$4:$H$455,7)</f>
        <v>1</v>
      </c>
      <c r="R31">
        <f t="shared" si="8"/>
        <v>24</v>
      </c>
      <c r="S31" s="120">
        <f t="shared" si="3"/>
        <v>23</v>
      </c>
      <c r="T31" s="45">
        <f t="shared" si="9"/>
        <v>0</v>
      </c>
      <c r="U31" s="45">
        <f t="shared" si="10"/>
        <v>0</v>
      </c>
      <c r="V31" s="20">
        <v>0</v>
      </c>
      <c r="W31" s="21">
        <f>(2*W$5*$AJ$3*$R31*$A$3-MIN(W$5*$AJ$3,$R31*$A$3)^2-2*$R31*$A$3*MAX(W$5*$AJ$3-$R31*$A$3,0)-MIN(MAX($R31*$A$3-$A$4,0),W$5*$AJ$3)^2-2*W$5*$AJ$3*MAX($R31*$A$3-$A$4-W$5*+$AJ$3,0))/$AJ$5-SUM($V$7:V31)-SUM($V$7:W30)+SUM($V$7:V30)</f>
        <v>0</v>
      </c>
      <c r="X31" s="21">
        <f>(2*X$5*$AJ$3*$R31*$A$3-MIN(X$5*$AJ$3,$R31*$A$3)^2-2*$R31*$A$3*MAX(X$5*$AJ$3-$R31*$A$3,0)-MIN(MAX($R31*$A$3-$A$4,0),X$5*$AJ$3)^2-2*X$5*$AJ$3*MAX($R31*$A$3-$A$4-X$5*+$AJ$3,0))/$AJ$5-SUM($V$7:W31)-SUM($V$7:X30)+SUM($V$7:W30)</f>
        <v>0</v>
      </c>
      <c r="Y31" s="21">
        <f>(2*Y$5*$AJ$3*$R31*$A$3-MIN(Y$5*$AJ$3,$R31*$A$3)^2-2*$R31*$A$3*MAX(Y$5*$AJ$3-$R31*$A$3,0)-MIN(MAX($R31*$A$3-$A$4,0),Y$5*$AJ$3)^2-2*Y$5*$AJ$3*MAX($R31*$A$3-$A$4-Y$5*+$AJ$3,0))/$AJ$5-SUM($V$7:X31)-SUM($V$7:Y30)+SUM($V$7:X30)</f>
        <v>0</v>
      </c>
      <c r="Z31" s="21">
        <f>(2*Z$5*$AJ$3*$R31*$A$3-MIN(Z$5*$AJ$3,$R31*$A$3)^2-2*$R31*$A$3*MAX(Z$5*$AJ$3-$R31*$A$3,0)-MIN(MAX($R31*$A$3-$A$4,0),Z$5*$AJ$3)^2-2*Z$5*$AJ$3*MAX($R31*$A$3-$A$4-Z$5*+$AJ$3,0))/$AJ$5-SUM($V$7:Y31)-SUM($V$7:Z30)+SUM($V$7:Y30)</f>
        <v>0</v>
      </c>
      <c r="AA31" s="21">
        <f>(2*AA$5*$AJ$3*$R31*$A$3-MIN(AA$5*$AJ$3,$R31*$A$3)^2-2*$R31*$A$3*MAX(AA$5*$AJ$3-$R31*$A$3,0)-MIN(MAX($R31*$A$3-$A$4,0),AA$5*$AJ$3)^2-2*AA$5*$AJ$3*MAX($R31*$A$3-$A$4-AA$5*+$AJ$3,0))/$AJ$5-SUM($V$7:Z31)-SUM($V$7:AA30)+SUM($V$7:Z30)</f>
        <v>0</v>
      </c>
      <c r="AB31" s="21">
        <f>(2*AB$5*$AJ$3*$R31*$A$3-MIN(AB$5*$AJ$3,$R31*$A$3)^2-2*$R31*$A$3*MAX(AB$5*$AJ$3-$R31*$A$3,0)-MIN(MAX($R31*$A$3-$A$4,0),AB$5*$AJ$3)^2-2*AB$5*$AJ$3*MAX($R31*$A$3-$A$4-AB$5*+$AJ$3,0))/$AJ$5-SUM($V$7:AA31)-SUM($V$7:AB30)+SUM($V$7:AA30)</f>
        <v>0</v>
      </c>
      <c r="AC31" s="21">
        <f>(2*AC$5*$AJ$3*$R31*$A$3-MIN(AC$5*$AJ$3,$R31*$A$3)^2-2*$R31*$A$3*MAX(AC$5*$AJ$3-$R31*$A$3,0)-MIN(MAX($R31*$A$3-$A$4,0),AC$5*$AJ$3)^2-2*AC$5*$AJ$3*MAX($R31*$A$3-$A$4-AC$5*+$AJ$3,0))/$AJ$5-SUM($V$7:AB31)-SUM($V$7:AC30)+SUM($V$7:AB30)</f>
        <v>0</v>
      </c>
      <c r="AD31" s="21">
        <f>(2*AD$5*$AJ$3*$R31*$A$3-MIN(AD$5*$AJ$3,$R31*$A$3)^2-2*$R31*$A$3*MAX(AD$5*$AJ$3-$R31*$A$3,0)-MIN(MAX($R31*$A$3-$A$4,0),AD$5*$AJ$3)^2-2*AD$5*$AJ$3*MAX($R31*$A$3-$A$4-AD$5*+$AJ$3,0))/$AJ$5-SUM($V$7:AC31)-SUM($V$7:AD30)+SUM($V$7:AC30)</f>
        <v>0</v>
      </c>
      <c r="AE31" s="21">
        <f>(2*AE$5*$AJ$3*$R31*$A$3-MIN(AE$5*$AJ$3,$R31*$A$3)^2-2*$R31*$A$3*MAX(AE$5*$AJ$3-$R31*$A$3,0)-MIN(MAX($R31*$A$3-$A$4,0),AE$5*$AJ$3)^2-2*AE$5*$AJ$3*MAX($R31*$A$3-$A$4-AE$5*+$AJ$3,0))/$AJ$5-SUM($V$7:AD31)-SUM($V$7:AE30)+SUM($V$7:AD30)</f>
        <v>0</v>
      </c>
      <c r="AF31" s="21">
        <f>(2*AF$5*$AJ$3*$R31*$A$3-MIN(AF$5*$AJ$3,$R31*$A$3)^2-2*$R31*$A$3*MAX(AF$5*$AJ$3-$R31*$A$3,0)-MIN(MAX($R31*$A$3-$A$4,0),AF$5*$AJ$3)^2-2*AF$5*$AJ$3*MAX($R31*$A$3-$A$4-AF$5*+$AJ$3,0))/$AJ$5-SUM($V$7:AE31)-SUM($V$7:AF30)+SUM($V$7:AE30)</f>
        <v>0</v>
      </c>
      <c r="AG31" s="21">
        <f>(2*AG$5*$AJ$3*$R31*$A$3-MIN(AG$5*$AJ$3,$R31*$A$3)^2-2*$R31*$A$3*MAX(AG$5*$AJ$3-$R31*$A$3,0)-MIN(MAX($R31*$A$3-$A$4,0),AG$5*$AJ$3)^2-2*AG$5*$AJ$3*MAX($R31*$A$3-$A$4-AG$5*+$AJ$3,0))/$AJ$5-SUM($V$7:AF31)-SUM($V$7:AG30)+SUM($V$7:AF30)</f>
        <v>0</v>
      </c>
      <c r="AH31" s="21">
        <f>(2*AH$5*$AJ$3*$R31*$A$3-MIN(AH$5*$AJ$3,$R31*$A$3)^2-2*$R31*$A$3*MAX(AH$5*$AJ$3-$R31*$A$3,0)-MIN(MAX($R31*$A$3-$A$4,0),AH$5*$AJ$3)^2-2*AH$5*$AJ$3*MAX($R31*$A$3-$A$4-AH$5*+$AJ$3,0))/$AJ$5-SUM($V$7:AG31)-SUM($V$7:AH30)+SUM($V$7:AG30)</f>
        <v>4.1666666666666075E-2</v>
      </c>
      <c r="AJ31" s="8">
        <f t="shared" si="14"/>
        <v>36861</v>
      </c>
      <c r="AK31" s="30">
        <f t="shared" si="4"/>
        <v>36875</v>
      </c>
      <c r="AL31" s="3">
        <f ca="1">SUMPRODUCT(OFFSET($W$8:OFFSET($W$8,$AJ$4-1,0),$T31,$U31),OFFSET($D$8:OFFSET($D$8,$AJ$4-1,0),$S31,MATCH(AL$6,$D$7:$Q$7,0)-1))</f>
        <v>0.42716100847854416</v>
      </c>
      <c r="AM31" s="3">
        <f ca="1">SUMPRODUCT(OFFSET($W$8:OFFSET($W$8,$AJ$4-1,0),$T31,$U31),OFFSET($C$8:OFFSET($C$8,$AJ$4-1,0),$S31,0),OFFSET($D$8:OFFSET($D$8,$AJ$4-1,0),$S31,MATCH(AL$6,$D$7:$Q$7,0)-1))/SUMPRODUCT(OFFSET($W$8:OFFSET($W$8,$AJ$4-1,0),$T31,$U31),OFFSET($C$8:OFFSET($C$8,$AJ$4-1,0),$S31,0))</f>
        <v>0.42716100847854416</v>
      </c>
      <c r="AN31" s="3">
        <f ca="1">SUMPRODUCT(OFFSET($W$8:OFFSET($W$8,$AJ$4-1,0),$T31,$U31),OFFSET($D$8:OFFSET($D$8,$AJ$4-1,0),$S31,MATCH(AN$6,$D$7:$Q$7,0)-1))</f>
        <v>1.9524227016894142</v>
      </c>
      <c r="AO31" s="3">
        <f ca="1">SUMPRODUCT(OFFSET($W$8:OFFSET($W$8,$AJ$4-1,0),$T31,$U31),OFFSET($C$8:OFFSET($C$8,$AJ$4-1,0),$S31,0),OFFSET($D$8:OFFSET($D$8,$AJ$4-1,0),$S31,MATCH(AN$6,$D$7:$Q$7,0)-1))/SUMPRODUCT(OFFSET($W$8:OFFSET($W$8,$AJ$4-1,0),$T31,$U31),OFFSET($C$8:OFFSET($C$8,$AJ$4-1,0),$S31,0))</f>
        <v>1.9524227016894149</v>
      </c>
      <c r="AP31" s="3">
        <f ca="1">SUMPRODUCT(OFFSET($W$8:OFFSET($W$8,$AJ$4-1,0),$T31,$U31),OFFSET($D$8:OFFSET($D$8,$AJ$4-1,0),$S31,MATCH(AP$6,$D$7:$Q$7,0)-1))</f>
        <v>1.1616567709075696</v>
      </c>
      <c r="AQ31" s="3">
        <f ca="1">SUMPRODUCT(OFFSET($W$8:OFFSET($W$8,$AJ$4-1,0),$T31,$U31),OFFSET($C$8:OFFSET($C$8,$AJ$4-1,0),$S31,0),OFFSET($D$8:OFFSET($D$8,$AJ$4-1,0),$S31,MATCH(AP$6,$D$7:$Q$7,0)-1))/SUMPRODUCT(OFFSET($W$8:OFFSET($W$8,$AJ$4-1,0),$T31,$U31),OFFSET($C$8:OFFSET($C$8,$AJ$4-1,0),$S31,0))</f>
        <v>1.1616567709075696</v>
      </c>
      <c r="AR31" s="3">
        <f ca="1">SUMPRODUCT(OFFSET($W$8:OFFSET($W$8,$AJ$4-1,0),$T31,$U31),OFFSET($D$8:OFFSET($D$8,$AJ$4-1,0),$S31,MATCH(AR$6,$D$7:$Q$7,0)-1))</f>
        <v>0.98489999999999989</v>
      </c>
      <c r="AS31" s="3">
        <f ca="1">SUMPRODUCT(OFFSET($W$8:OFFSET($W$8,$AJ$4-1,0),$T31,$U31),OFFSET($C$8:OFFSET($C$8,$AJ$4-1,0),$S31,0),OFFSET($D$8:OFFSET($D$8,$AJ$4-1,0),$S31,MATCH(AR$6,$D$7:$Q$7,0)-1))/SUMPRODUCT(OFFSET($W$8:OFFSET($W$8,$AJ$4-1,0),$T31,$U31),OFFSET($C$8:OFFSET($C$8,$AJ$4-1,0),$S31,0))</f>
        <v>0.98490000000000022</v>
      </c>
      <c r="AT31" s="3">
        <f ca="1">SUMPRODUCT(OFFSET($W$8:OFFSET($W$8,$AJ$4-1,0),$T31,$U31),OFFSET($D$8:OFFSET($D$8,$AJ$4-1,0),$S31,MATCH(AT$6,$D$7:$Q$7,0)-1))</f>
        <v>1.6050685167219678</v>
      </c>
      <c r="AU31" s="3">
        <f ca="1">SUMPRODUCT(OFFSET($W$8:OFFSET($W$8,$AJ$4-1,0),$T31,$U31),OFFSET($C$8:OFFSET($C$8,$AJ$4-1,0),$S31,0),OFFSET($D$8:OFFSET($D$8,$AJ$4-1,0),$S31,MATCH(AT$6,$D$7:$Q$7,0)-1))/SUMPRODUCT(OFFSET($W$8:OFFSET($W$8,$AJ$4-1,0),$T31,$U31),OFFSET($C$8:OFFSET($C$8,$AJ$4-1,0),$S31,0))</f>
        <v>1.6050685167219676</v>
      </c>
      <c r="AV31" s="3">
        <f ca="1">SUMPRODUCT(OFFSET($W$8:OFFSET($W$8,$AJ$4-1,0),$T31,$U31),OFFSET($D$8:OFFSET($D$8,$AJ$4-1,0),$S31,MATCH(AV$6,$D$7:$Q$7,0)-1))</f>
        <v>0.52276063361947223</v>
      </c>
      <c r="AW31" s="3">
        <f ca="1">SUMPRODUCT(OFFSET($W$8:OFFSET($W$8,$AJ$4-1,0),$T31,$U31),OFFSET($C$8:OFFSET($C$8,$AJ$4-1,0),$S31,0),OFFSET($D$8:OFFSET($D$8,$AJ$4-1,0),$S31,MATCH(AV$6,$D$7:$Q$7,0)-1))/SUMPRODUCT(OFFSET($W$8:OFFSET($W$8,$AJ$4-1,0),$T31,$U31),OFFSET($C$8:OFFSET($C$8,$AJ$4-1,0),$S31,0))</f>
        <v>0.52276063361947223</v>
      </c>
      <c r="AX31" s="3">
        <f ca="1">SUMPRODUCT(OFFSET($W$8:OFFSET($W$8,$AJ$4-1,0),$T31,$U31),OFFSET($D$8:OFFSET($D$8,$AJ$4-1,0),$S31,MATCH(AX$6,$D$7:$Q$7,0)-1))</f>
        <v>0.75795716829405113</v>
      </c>
      <c r="AY31" s="3">
        <f ca="1">SUMPRODUCT(OFFSET($W$8:OFFSET($W$8,$AJ$4-1,0),$T31,$U31),OFFSET($C$8:OFFSET($C$8,$AJ$4-1,0),$S31,0),OFFSET($D$8:OFFSET($D$8,$AJ$4-1,0),$S31,MATCH(AX$6,$D$7:$Q$7,0)-1))/SUMPRODUCT(OFFSET($W$8:OFFSET($W$8,$AJ$4-1,0),$T31,$U31),OFFSET($C$8:OFFSET($C$8,$AJ$4-1,0),$S31,0))</f>
        <v>0.75795716829405113</v>
      </c>
      <c r="AZ31" s="3">
        <f ca="1">SUMPRODUCT(OFFSET($W$8:OFFSET($W$8,$AJ$4-1,0),$T31,$U31),OFFSET($D$8:OFFSET($D$8,$AJ$4-1,0),$S31,MATCH(AZ$6,$D$7:$Q$7,0)-1))</f>
        <v>2.1603904887748282</v>
      </c>
      <c r="BA31" s="3">
        <f ca="1">SUMPRODUCT(OFFSET($W$8:OFFSET($W$8,$AJ$4-1,0),$T31,$U31),OFFSET($C$8:OFFSET($C$8,$AJ$4-1,0),$S31,0),OFFSET($D$8:OFFSET($D$8,$AJ$4-1,0),$S31,MATCH(AZ$6,$D$7:$Q$7,0)-1))/SUMPRODUCT(OFFSET($W$8:OFFSET($W$8,$AJ$4-1,0),$T31,$U31),OFFSET($C$8:OFFSET($C$8,$AJ$4-1,0),$S31,0))</f>
        <v>2.1603904887748286</v>
      </c>
      <c r="BB31" s="3">
        <f ca="1">SUMPRODUCT(OFFSET($W$8:OFFSET($W$8,$AJ$4-1,0),$T31,$U31),OFFSET($D$8:OFFSET($D$8,$AJ$4-1,0),$S31,MATCH(BB$6,$D$7:$Q$7,0)-1))</f>
        <v>1.1365163378823748</v>
      </c>
      <c r="BC31" s="3">
        <f ca="1">SUMPRODUCT(OFFSET($W$8:OFFSET($W$8,$AJ$4-1,0),$T31,$U31),OFFSET($C$8:OFFSET($C$8,$AJ$4-1,0),$S31,0),OFFSET($D$8:OFFSET($D$8,$AJ$4-1,0),$S31,MATCH(BB$6,$D$7:$Q$7,0)-1))/SUMPRODUCT(OFFSET($W$8:OFFSET($W$8,$AJ$4-1,0),$T31,$U31),OFFSET($C$8:OFFSET($C$8,$AJ$4-1,0),$S31,0))</f>
        <v>1.136516337882375</v>
      </c>
      <c r="BD31" s="3">
        <f ca="1">SUMPRODUCT(OFFSET($W$8:OFFSET($W$8,$AJ$4-1,0),$T31,$U31),OFFSET($D$8:OFFSET($D$8,$AJ$4-1,0),$S31,MATCH(BD$6,$D$7:$Q$7,0)-1))</f>
        <v>0.59414034775670133</v>
      </c>
      <c r="BE31" s="3">
        <f ca="1">SUMPRODUCT(OFFSET($W$8:OFFSET($W$8,$AJ$4-1,0),$T31,$U31),OFFSET($C$8:OFFSET($C$8,$AJ$4-1,0),$S31,0),OFFSET($D$8:OFFSET($D$8,$AJ$4-1,0),$S31,MATCH(BD$6,$D$7:$Q$7,0)-1))/SUMPRODUCT(OFFSET($W$8:OFFSET($W$8,$AJ$4-1,0),$T31,$U31),OFFSET($C$8:OFFSET($C$8,$AJ$4-1,0),$S31,0))</f>
        <v>0.59414034775670155</v>
      </c>
      <c r="BF31" s="174">
        <f ca="1">SUMPRODUCT(OFFSET($W$8:OFFSET($W$8,$AJ$4-1,0),$T31,$U31),OFFSET($D$8:OFFSET($D$8,$AJ$4-1,0),$S31,MATCH(BF$6,$D$7:$Q$7,0)-1))</f>
        <v>0.99887341547568298</v>
      </c>
      <c r="BG31" s="174">
        <f ca="1">SUMPRODUCT(OFFSET($W$8:OFFSET($W$8,$AJ$4-1,0),$T31,$U31),OFFSET($C$8:OFFSET($C$8,$AJ$4-1,0),$S31,0),OFFSET($D$8:OFFSET($D$8,$AJ$4-1,0),$S31,MATCH(BF$6,$D$7:$Q$7,0)-1))/SUMPRODUCT(OFFSET($W$8:OFFSET($W$8,$AJ$4-1,0),$T31,$U31),OFFSET($C$8:OFFSET($C$8,$AJ$4-1,0),$S31,0))</f>
        <v>0.99887341547568342</v>
      </c>
      <c r="BH31" s="174">
        <f ca="1">SUMPRODUCT(OFFSET($W$8:OFFSET($W$8,$AJ$4-1,0),$T31,$U31),OFFSET($D$8:OFFSET($D$8,$AJ$4-1,0),$S31,MATCH(BH$6,$D$7:$Q$7,0)-1))</f>
        <v>1.1031307949168683</v>
      </c>
      <c r="BI31" s="174">
        <f ca="1">SUMPRODUCT(OFFSET($W$8:OFFSET($W$8,$AJ$4-1,0),$T31,$U31),OFFSET($C$8:OFFSET($C$8,$AJ$4-1,0),$S31,0),OFFSET($D$8:OFFSET($D$8,$AJ$4-1,0),$S31,MATCH(BH$6,$D$7:$Q$7,0)-1))/SUMPRODUCT(OFFSET($W$8:OFFSET($W$8,$AJ$4-1,0),$T31,$U31),OFFSET($C$8:OFFSET($C$8,$AJ$4-1,0),$S31,0))</f>
        <v>1.1031307949168687</v>
      </c>
      <c r="BJ31" s="174">
        <f ca="1">SUMPRODUCT(OFFSET($W$8:OFFSET($W$8,$AJ$4-1,0),$T31,$U31),OFFSET($D$8:OFFSET($D$8,$AJ$4-1,0),$S31,MATCH(BJ$6,$D$7:$Q$7,0)-1))</f>
        <v>1</v>
      </c>
      <c r="BK31" s="174">
        <f ca="1">SUMPRODUCT(OFFSET($W$8:OFFSET($W$8,$AJ$4-1,0),$T31,$U31),OFFSET($C$8:OFFSET($C$8,$AJ$4-1,0),$S31,0),OFFSET($D$8:OFFSET($D$8,$AJ$4-1,0),$S31,MATCH(BJ$6,$D$7:$Q$7,0)-1))/SUMPRODUCT(OFFSET($W$8:OFFSET($W$8,$AJ$4-1,0),$T31,$U31),OFFSET($C$8:OFFSET($C$8,$AJ$4-1,0),$S31,0))</f>
        <v>1</v>
      </c>
      <c r="BM31" s="8">
        <f t="shared" si="11"/>
        <v>36861</v>
      </c>
      <c r="BN31" s="47">
        <f t="shared" ca="1" si="12"/>
        <v>0.99999999999999967</v>
      </c>
      <c r="BO31" s="47">
        <f t="shared" ca="1" si="5"/>
        <v>0</v>
      </c>
      <c r="BP31" s="47">
        <f t="shared" ca="1" si="13"/>
        <v>0.29999999999999993</v>
      </c>
      <c r="BQ31" s="47">
        <f t="shared" ca="1" si="6"/>
        <v>0.69999999999999973</v>
      </c>
    </row>
    <row r="32" spans="1:69">
      <c r="A32" s="58">
        <f t="shared" si="7"/>
        <v>36526</v>
      </c>
      <c r="B32" s="34">
        <f t="shared" si="2"/>
        <v>36722</v>
      </c>
      <c r="C32" s="59">
        <f>SUMIF(WP!$A$3:$A$388,"&lt;"&amp;EOMONTH($A32,$A$3-1)+1,WP!$B$3:$B$388)/1000-SUM(C$8:C31)</f>
        <v>10</v>
      </c>
      <c r="D32" s="42">
        <f>D$6/VLOOKUP($B32,Rate!$B$4:$H$390,7)</f>
        <v>0.44060037395195917</v>
      </c>
      <c r="E32" s="42">
        <f>E$6/VLOOKUP($B32,SAWW!$B$4:$H$390,7)</f>
        <v>1.9734587889087252</v>
      </c>
      <c r="F32" s="42">
        <f>F$6/VLOOKUP($B32,'Indem BL'!$B$4:$H$390,7)</f>
        <v>1.1681097250794088</v>
      </c>
      <c r="G32" s="42">
        <f>G$6/VLOOKUP($B32,'Med BL'!$B$4:$H$390,7)</f>
        <v>0.9849</v>
      </c>
      <c r="H32" s="42">
        <f>H$6/VLOOKUP($B32,'Combined BL &amp; SAWW'!$B$4:$H$390,7)</f>
        <v>1.6240208726137144</v>
      </c>
      <c r="I32" s="42">
        <f>I$6/VLOOKUP($B32,'Freq Trend'!$B$4:$H$390,7)</f>
        <v>0.51611978235206912</v>
      </c>
      <c r="J32" s="42">
        <f>J$6/VLOOKUP($B32,'Severity Trend_IonI'!$B$4:$H$390,7)</f>
        <v>0.75822324196416857</v>
      </c>
      <c r="K32" s="42">
        <f>K$6/VLOOKUP($B32,'Severity Trend_MonI'!$B$4:$H$390,7)</f>
        <v>2.2225263866291525</v>
      </c>
      <c r="L32" s="42">
        <f>L$6/VLOOKUP($B32,'Severity Trend'!$B$4:$H$390,7)</f>
        <v>1.1455414004182252</v>
      </c>
      <c r="M32" s="42">
        <f>M$6/VLOOKUP($B32,'PP Residual Trend'!$B$4:$H$390,7)</f>
        <v>0.5912339378238971</v>
      </c>
      <c r="N32" s="156">
        <f>N$6/VLOOKUP($B32,CR!$B$4:$H$455,7)</f>
        <v>0.99887341547568309</v>
      </c>
      <c r="O32" s="156">
        <f>O$6/VLOOKUP($B32,ER!$B$4:$H$455,7)</f>
        <v>1.1031307949168685</v>
      </c>
      <c r="P32" s="156">
        <f>P$6/VLOOKUP($B32,DR!$B$4:$H$455,7)</f>
        <v>1</v>
      </c>
      <c r="R32">
        <f t="shared" si="8"/>
        <v>25</v>
      </c>
      <c r="S32" s="120">
        <f t="shared" si="3"/>
        <v>24</v>
      </c>
      <c r="T32" s="45">
        <f t="shared" si="9"/>
        <v>0</v>
      </c>
      <c r="U32" s="45">
        <f t="shared" si="10"/>
        <v>0</v>
      </c>
      <c r="V32" s="20">
        <v>0</v>
      </c>
      <c r="W32" s="21">
        <f>(2*W$5*$AJ$3*$R32*$A$3-MIN(W$5*$AJ$3,$R32*$A$3)^2-2*$R32*$A$3*MAX(W$5*$AJ$3-$R32*$A$3,0)-MIN(MAX($R32*$A$3-$A$4,0),W$5*$AJ$3)^2-2*W$5*$AJ$3*MAX($R32*$A$3-$A$4-W$5*+$AJ$3,0))/$AJ$5-SUM($V$7:V32)-SUM($V$7:W31)+SUM($V$7:V31)</f>
        <v>0</v>
      </c>
      <c r="X32" s="21">
        <f>(2*X$5*$AJ$3*$R32*$A$3-MIN(X$5*$AJ$3,$R32*$A$3)^2-2*$R32*$A$3*MAX(X$5*$AJ$3-$R32*$A$3,0)-MIN(MAX($R32*$A$3-$A$4,0),X$5*$AJ$3)^2-2*X$5*$AJ$3*MAX($R32*$A$3-$A$4-X$5*+$AJ$3,0))/$AJ$5-SUM($V$7:W32)-SUM($V$7:X31)+SUM($V$7:W31)</f>
        <v>0</v>
      </c>
      <c r="Y32" s="21">
        <f>(2*Y$5*$AJ$3*$R32*$A$3-MIN(Y$5*$AJ$3,$R32*$A$3)^2-2*$R32*$A$3*MAX(Y$5*$AJ$3-$R32*$A$3,0)-MIN(MAX($R32*$A$3-$A$4,0),Y$5*$AJ$3)^2-2*Y$5*$AJ$3*MAX($R32*$A$3-$A$4-Y$5*+$AJ$3,0))/$AJ$5-SUM($V$7:X32)-SUM($V$7:Y31)+SUM($V$7:X31)</f>
        <v>0</v>
      </c>
      <c r="Z32" s="21">
        <f>(2*Z$5*$AJ$3*$R32*$A$3-MIN(Z$5*$AJ$3,$R32*$A$3)^2-2*$R32*$A$3*MAX(Z$5*$AJ$3-$R32*$A$3,0)-MIN(MAX($R32*$A$3-$A$4,0),Z$5*$AJ$3)^2-2*Z$5*$AJ$3*MAX($R32*$A$3-$A$4-Z$5*+$AJ$3,0))/$AJ$5-SUM($V$7:Y32)-SUM($V$7:Z31)+SUM($V$7:Y31)</f>
        <v>0</v>
      </c>
      <c r="AA32" s="21">
        <f>(2*AA$5*$AJ$3*$R32*$A$3-MIN(AA$5*$AJ$3,$R32*$A$3)^2-2*$R32*$A$3*MAX(AA$5*$AJ$3-$R32*$A$3,0)-MIN(MAX($R32*$A$3-$A$4,0),AA$5*$AJ$3)^2-2*AA$5*$AJ$3*MAX($R32*$A$3-$A$4-AA$5*+$AJ$3,0))/$AJ$5-SUM($V$7:Z32)-SUM($V$7:AA31)+SUM($V$7:Z31)</f>
        <v>0</v>
      </c>
      <c r="AB32" s="21">
        <f>(2*AB$5*$AJ$3*$R32*$A$3-MIN(AB$5*$AJ$3,$R32*$A$3)^2-2*$R32*$A$3*MAX(AB$5*$AJ$3-$R32*$A$3,0)-MIN(MAX($R32*$A$3-$A$4,0),AB$5*$AJ$3)^2-2*AB$5*$AJ$3*MAX($R32*$A$3-$A$4-AB$5*+$AJ$3,0))/$AJ$5-SUM($V$7:AA32)-SUM($V$7:AB31)+SUM($V$7:AA31)</f>
        <v>0</v>
      </c>
      <c r="AC32" s="21">
        <f>(2*AC$5*$AJ$3*$R32*$A$3-MIN(AC$5*$AJ$3,$R32*$A$3)^2-2*$R32*$A$3*MAX(AC$5*$AJ$3-$R32*$A$3,0)-MIN(MAX($R32*$A$3-$A$4,0),AC$5*$AJ$3)^2-2*AC$5*$AJ$3*MAX($R32*$A$3-$A$4-AC$5*+$AJ$3,0))/$AJ$5-SUM($V$7:AB32)-SUM($V$7:AC31)+SUM($V$7:AB31)</f>
        <v>0</v>
      </c>
      <c r="AD32" s="21">
        <f>(2*AD$5*$AJ$3*$R32*$A$3-MIN(AD$5*$AJ$3,$R32*$A$3)^2-2*$R32*$A$3*MAX(AD$5*$AJ$3-$R32*$A$3,0)-MIN(MAX($R32*$A$3-$A$4,0),AD$5*$AJ$3)^2-2*AD$5*$AJ$3*MAX($R32*$A$3-$A$4-AD$5*+$AJ$3,0))/$AJ$5-SUM($V$7:AC32)-SUM($V$7:AD31)+SUM($V$7:AC31)</f>
        <v>0</v>
      </c>
      <c r="AE32" s="21">
        <f>(2*AE$5*$AJ$3*$R32*$A$3-MIN(AE$5*$AJ$3,$R32*$A$3)^2-2*$R32*$A$3*MAX(AE$5*$AJ$3-$R32*$A$3,0)-MIN(MAX($R32*$A$3-$A$4,0),AE$5*$AJ$3)^2-2*AE$5*$AJ$3*MAX($R32*$A$3-$A$4-AE$5*+$AJ$3,0))/$AJ$5-SUM($V$7:AD32)-SUM($V$7:AE31)+SUM($V$7:AD31)</f>
        <v>0</v>
      </c>
      <c r="AF32" s="21">
        <f>(2*AF$5*$AJ$3*$R32*$A$3-MIN(AF$5*$AJ$3,$R32*$A$3)^2-2*$R32*$A$3*MAX(AF$5*$AJ$3-$R32*$A$3,0)-MIN(MAX($R32*$A$3-$A$4,0),AF$5*$AJ$3)^2-2*AF$5*$AJ$3*MAX($R32*$A$3-$A$4-AF$5*+$AJ$3,0))/$AJ$5-SUM($V$7:AE32)-SUM($V$7:AF31)+SUM($V$7:AE31)</f>
        <v>0</v>
      </c>
      <c r="AG32" s="21">
        <f>(2*AG$5*$AJ$3*$R32*$A$3-MIN(AG$5*$AJ$3,$R32*$A$3)^2-2*$R32*$A$3*MAX(AG$5*$AJ$3-$R32*$A$3,0)-MIN(MAX($R32*$A$3-$A$4,0),AG$5*$AJ$3)^2-2*AG$5*$AJ$3*MAX($R32*$A$3-$A$4-AG$5*+$AJ$3,0))/$AJ$5-SUM($V$7:AF32)-SUM($V$7:AG31)+SUM($V$7:AF31)</f>
        <v>0</v>
      </c>
      <c r="AH32" s="21">
        <f>(2*AH$5*$AJ$3*$R32*$A$3-MIN(AH$5*$AJ$3,$R32*$A$3)^2-2*$R32*$A$3*MAX(AH$5*$AJ$3-$R32*$A$3,0)-MIN(MAX($R32*$A$3-$A$4,0),AH$5*$AJ$3)^2-2*AH$5*$AJ$3*MAX($R32*$A$3-$A$4-AH$5*+$AJ$3,0))/$AJ$5-SUM($V$7:AG32)-SUM($V$7:AH31)+SUM($V$7:AG31)</f>
        <v>0</v>
      </c>
      <c r="AJ32" s="8">
        <f t="shared" si="14"/>
        <v>36892</v>
      </c>
      <c r="AK32" s="30">
        <f t="shared" si="4"/>
        <v>36906</v>
      </c>
      <c r="AL32" s="3">
        <f ca="1">SUMPRODUCT(OFFSET($W$8:OFFSET($W$8,$AJ$4-1,0),$T32,$U32),OFFSET($D$8:OFFSET($D$8,$AJ$4-1,0),$S32,MATCH(AL$6,$D$7:$Q$7,0)-1))</f>
        <v>0.42557990665814244</v>
      </c>
      <c r="AM32" s="3">
        <f ca="1">SUMPRODUCT(OFFSET($W$8:OFFSET($W$8,$AJ$4-1,0),$T32,$U32),OFFSET($C$8:OFFSET($C$8,$AJ$4-1,0),$S32,0),OFFSET($D$8:OFFSET($D$8,$AJ$4-1,0),$S32,MATCH(AL$6,$D$7:$Q$7,0)-1))/SUMPRODUCT(OFFSET($W$8:OFFSET($W$8,$AJ$4-1,0),$T32,$U32),OFFSET($C$8:OFFSET($C$8,$AJ$4-1,0),$S32,0))</f>
        <v>0.42557990665814238</v>
      </c>
      <c r="AN32" s="3">
        <f ca="1">SUMPRODUCT(OFFSET($W$8:OFFSET($W$8,$AJ$4-1,0),$T32,$U32),OFFSET($D$8:OFFSET($D$8,$AJ$4-1,0),$S32,MATCH(AN$6,$D$7:$Q$7,0)-1))</f>
        <v>1.9482183156685651</v>
      </c>
      <c r="AO32" s="3">
        <f ca="1">SUMPRODUCT(OFFSET($W$8:OFFSET($W$8,$AJ$4-1,0),$T32,$U32),OFFSET($C$8:OFFSET($C$8,$AJ$4-1,0),$S32,0),OFFSET($D$8:OFFSET($D$8,$AJ$4-1,0),$S32,MATCH(AN$6,$D$7:$Q$7,0)-1))/SUMPRODUCT(OFFSET($W$8:OFFSET($W$8,$AJ$4-1,0),$T32,$U32),OFFSET($C$8:OFFSET($C$8,$AJ$4-1,0),$S32,0))</f>
        <v>1.9482183156685653</v>
      </c>
      <c r="AP32" s="3">
        <f ca="1">SUMPRODUCT(OFFSET($W$8:OFFSET($W$8,$AJ$4-1,0),$T32,$U32),OFFSET($D$8:OFFSET($D$8,$AJ$4-1,0),$S32,MATCH(AP$6,$D$7:$Q$7,0)-1))</f>
        <v>1.1604835065126897</v>
      </c>
      <c r="AQ32" s="3">
        <f ca="1">SUMPRODUCT(OFFSET($W$8:OFFSET($W$8,$AJ$4-1,0),$T32,$U32),OFFSET($C$8:OFFSET($C$8,$AJ$4-1,0),$S32,0),OFFSET($D$8:OFFSET($D$8,$AJ$4-1,0),$S32,MATCH(AP$6,$D$7:$Q$7,0)-1))/SUMPRODUCT(OFFSET($W$8:OFFSET($W$8,$AJ$4-1,0),$T32,$U32),OFFSET($C$8:OFFSET($C$8,$AJ$4-1,0),$S32,0))</f>
        <v>1.1604835065126899</v>
      </c>
      <c r="AR32" s="3">
        <f ca="1">SUMPRODUCT(OFFSET($W$8:OFFSET($W$8,$AJ$4-1,0),$T32,$U32),OFFSET($D$8:OFFSET($D$8,$AJ$4-1,0),$S32,MATCH(AR$6,$D$7:$Q$7,0)-1))</f>
        <v>0.98489999999999989</v>
      </c>
      <c r="AS32" s="3">
        <f ca="1">SUMPRODUCT(OFFSET($W$8:OFFSET($W$8,$AJ$4-1,0),$T32,$U32),OFFSET($C$8:OFFSET($C$8,$AJ$4-1,0),$S32,0),OFFSET($D$8:OFFSET($D$8,$AJ$4-1,0),$S32,MATCH(AR$6,$D$7:$Q$7,0)-1))/SUMPRODUCT(OFFSET($W$8:OFFSET($W$8,$AJ$4-1,0),$T32,$U32),OFFSET($C$8:OFFSET($C$8,$AJ$4-1,0),$S32,0))</f>
        <v>0.98490000000000022</v>
      </c>
      <c r="AT32" s="3">
        <f ca="1">SUMPRODUCT(OFFSET($W$8:OFFSET($W$8,$AJ$4-1,0),$T32,$U32),OFFSET($D$8:OFFSET($D$8,$AJ$4-1,0),$S32,MATCH(AT$6,$D$7:$Q$7,0)-1))</f>
        <v>1.6014142476609619</v>
      </c>
      <c r="AU32" s="3">
        <f ca="1">SUMPRODUCT(OFFSET($W$8:OFFSET($W$8,$AJ$4-1,0),$T32,$U32),OFFSET($C$8:OFFSET($C$8,$AJ$4-1,0),$S32,0),OFFSET($D$8:OFFSET($D$8,$AJ$4-1,0),$S32,MATCH(AT$6,$D$7:$Q$7,0)-1))/SUMPRODUCT(OFFSET($W$8:OFFSET($W$8,$AJ$4-1,0),$T32,$U32),OFFSET($C$8:OFFSET($C$8,$AJ$4-1,0),$S32,0))</f>
        <v>1.6014142476609621</v>
      </c>
      <c r="AV32" s="3">
        <f ca="1">SUMPRODUCT(OFFSET($W$8:OFFSET($W$8,$AJ$4-1,0),$T32,$U32),OFFSET($D$8:OFFSET($D$8,$AJ$4-1,0),$S32,MATCH(AV$6,$D$7:$Q$7,0)-1))</f>
        <v>0.52408781148314598</v>
      </c>
      <c r="AW32" s="3">
        <f ca="1">SUMPRODUCT(OFFSET($W$8:OFFSET($W$8,$AJ$4-1,0),$T32,$U32),OFFSET($C$8:OFFSET($C$8,$AJ$4-1,0),$S32,0),OFFSET($D$8:OFFSET($D$8,$AJ$4-1,0),$S32,MATCH(AV$6,$D$7:$Q$7,0)-1))/SUMPRODUCT(OFFSET($W$8:OFFSET($W$8,$AJ$4-1,0),$T32,$U32),OFFSET($C$8:OFFSET($C$8,$AJ$4-1,0),$S32,0))</f>
        <v>0.52408781148314598</v>
      </c>
      <c r="AX32" s="3">
        <f ca="1">SUMPRODUCT(OFFSET($W$8:OFFSET($W$8,$AJ$4-1,0),$T32,$U32),OFFSET($D$8:OFFSET($D$8,$AJ$4-1,0),$S32,MATCH(AX$6,$D$7:$Q$7,0)-1))</f>
        <v>0.75792094471822968</v>
      </c>
      <c r="AY32" s="3">
        <f ca="1">SUMPRODUCT(OFFSET($W$8:OFFSET($W$8,$AJ$4-1,0),$T32,$U32),OFFSET($C$8:OFFSET($C$8,$AJ$4-1,0),$S32,0),OFFSET($D$8:OFFSET($D$8,$AJ$4-1,0),$S32,MATCH(AX$6,$D$7:$Q$7,0)-1))/SUMPRODUCT(OFFSET($W$8:OFFSET($W$8,$AJ$4-1,0),$T32,$U32),OFFSET($C$8:OFFSET($C$8,$AJ$4-1,0),$S32,0))</f>
        <v>0.75792094471822946</v>
      </c>
      <c r="AZ32" s="3">
        <f ca="1">SUMPRODUCT(OFFSET($W$8:OFFSET($W$8,$AJ$4-1,0),$T32,$U32),OFFSET($D$8:OFFSET($D$8,$AJ$4-1,0),$S32,MATCH(AZ$6,$D$7:$Q$7,0)-1))</f>
        <v>2.1483650454461758</v>
      </c>
      <c r="BA32" s="3">
        <f ca="1">SUMPRODUCT(OFFSET($W$8:OFFSET($W$8,$AJ$4-1,0),$T32,$U32),OFFSET($C$8:OFFSET($C$8,$AJ$4-1,0),$S32,0),OFFSET($D$8:OFFSET($D$8,$AJ$4-1,0),$S32,MATCH(AZ$6,$D$7:$Q$7,0)-1))/SUMPRODUCT(OFFSET($W$8:OFFSET($W$8,$AJ$4-1,0),$T32,$U32),OFFSET($C$8:OFFSET($C$8,$AJ$4-1,0),$S32,0))</f>
        <v>2.1483650454461753</v>
      </c>
      <c r="BB32" s="3">
        <f ca="1">SUMPRODUCT(OFFSET($W$8:OFFSET($W$8,$AJ$4-1,0),$T32,$U32),OFFSET($D$8:OFFSET($D$8,$AJ$4-1,0),$S32,MATCH(BB$6,$D$7:$Q$7,0)-1))</f>
        <v>1.1347636323185502</v>
      </c>
      <c r="BC32" s="3">
        <f ca="1">SUMPRODUCT(OFFSET($W$8:OFFSET($W$8,$AJ$4-1,0),$T32,$U32),OFFSET($C$8:OFFSET($C$8,$AJ$4-1,0),$S32,0),OFFSET($D$8:OFFSET($D$8,$AJ$4-1,0),$S32,MATCH(BB$6,$D$7:$Q$7,0)-1))/SUMPRODUCT(OFFSET($W$8:OFFSET($W$8,$AJ$4-1,0),$T32,$U32),OFFSET($C$8:OFFSET($C$8,$AJ$4-1,0),$S32,0))</f>
        <v>1.1347636323185504</v>
      </c>
      <c r="BD32" s="3">
        <f ca="1">SUMPRODUCT(OFFSET($W$8:OFFSET($W$8,$AJ$4-1,0),$T32,$U32),OFFSET($D$8:OFFSET($D$8,$AJ$4-1,0),$S32,MATCH(BD$6,$D$7:$Q$7,0)-1))</f>
        <v>0.59473027960167146</v>
      </c>
      <c r="BE32" s="3">
        <f ca="1">SUMPRODUCT(OFFSET($W$8:OFFSET($W$8,$AJ$4-1,0),$T32,$U32),OFFSET($C$8:OFFSET($C$8,$AJ$4-1,0),$S32,0),OFFSET($D$8:OFFSET($D$8,$AJ$4-1,0),$S32,MATCH(BD$6,$D$7:$Q$7,0)-1))/SUMPRODUCT(OFFSET($W$8:OFFSET($W$8,$AJ$4-1,0),$T32,$U32),OFFSET($C$8:OFFSET($C$8,$AJ$4-1,0),$S32,0))</f>
        <v>0.59473027960167146</v>
      </c>
      <c r="BF32" s="174">
        <f ca="1">SUMPRODUCT(OFFSET($W$8:OFFSET($W$8,$AJ$4-1,0),$T32,$U32),OFFSET($D$8:OFFSET($D$8,$AJ$4-1,0),$S32,MATCH(BF$6,$D$7:$Q$7,0)-1))</f>
        <v>0.99887341547568298</v>
      </c>
      <c r="BG32" s="174">
        <f ca="1">SUMPRODUCT(OFFSET($W$8:OFFSET($W$8,$AJ$4-1,0),$T32,$U32),OFFSET($C$8:OFFSET($C$8,$AJ$4-1,0),$S32,0),OFFSET($D$8:OFFSET($D$8,$AJ$4-1,0),$S32,MATCH(BF$6,$D$7:$Q$7,0)-1))/SUMPRODUCT(OFFSET($W$8:OFFSET($W$8,$AJ$4-1,0),$T32,$U32),OFFSET($C$8:OFFSET($C$8,$AJ$4-1,0),$S32,0))</f>
        <v>0.99887341547568342</v>
      </c>
      <c r="BH32" s="174">
        <f ca="1">SUMPRODUCT(OFFSET($W$8:OFFSET($W$8,$AJ$4-1,0),$T32,$U32),OFFSET($D$8:OFFSET($D$8,$AJ$4-1,0),$S32,MATCH(BH$6,$D$7:$Q$7,0)-1))</f>
        <v>1.1031307949168683</v>
      </c>
      <c r="BI32" s="174">
        <f ca="1">SUMPRODUCT(OFFSET($W$8:OFFSET($W$8,$AJ$4-1,0),$T32,$U32),OFFSET($C$8:OFFSET($C$8,$AJ$4-1,0),$S32,0),OFFSET($D$8:OFFSET($D$8,$AJ$4-1,0),$S32,MATCH(BH$6,$D$7:$Q$7,0)-1))/SUMPRODUCT(OFFSET($W$8:OFFSET($W$8,$AJ$4-1,0),$T32,$U32),OFFSET($C$8:OFFSET($C$8,$AJ$4-1,0),$S32,0))</f>
        <v>1.1031307949168687</v>
      </c>
      <c r="BJ32" s="174">
        <f ca="1">SUMPRODUCT(OFFSET($W$8:OFFSET($W$8,$AJ$4-1,0),$T32,$U32),OFFSET($D$8:OFFSET($D$8,$AJ$4-1,0),$S32,MATCH(BJ$6,$D$7:$Q$7,0)-1))</f>
        <v>1</v>
      </c>
      <c r="BK32" s="174">
        <f ca="1">SUMPRODUCT(OFFSET($W$8:OFFSET($W$8,$AJ$4-1,0),$T32,$U32),OFFSET($C$8:OFFSET($C$8,$AJ$4-1,0),$S32,0),OFFSET($D$8:OFFSET($D$8,$AJ$4-1,0),$S32,MATCH(BJ$6,$D$7:$Q$7,0)-1))/SUMPRODUCT(OFFSET($W$8:OFFSET($W$8,$AJ$4-1,0),$T32,$U32),OFFSET($C$8:OFFSET($C$8,$AJ$4-1,0),$S32,0))</f>
        <v>1</v>
      </c>
      <c r="BM32" s="8">
        <f t="shared" si="11"/>
        <v>36892</v>
      </c>
      <c r="BN32" s="47">
        <f t="shared" ca="1" si="12"/>
        <v>0.99999999999999967</v>
      </c>
      <c r="BO32" s="47">
        <f t="shared" ca="1" si="5"/>
        <v>0</v>
      </c>
      <c r="BP32" s="47">
        <f t="shared" ca="1" si="13"/>
        <v>0.29999999999999993</v>
      </c>
      <c r="BQ32" s="47">
        <f t="shared" ca="1" si="6"/>
        <v>0.69999999999999973</v>
      </c>
    </row>
    <row r="33" spans="1:69">
      <c r="A33" s="58">
        <f t="shared" si="7"/>
        <v>36557</v>
      </c>
      <c r="B33" s="34">
        <f t="shared" si="2"/>
        <v>36753</v>
      </c>
      <c r="C33" s="59">
        <f>SUMIF(WP!$A$3:$A$388,"&lt;"&amp;EOMONTH($A33,$A$3-1)+1,WP!$B$3:$B$388)/1000-SUM(C$8:C32)</f>
        <v>10</v>
      </c>
      <c r="D33" s="42">
        <f>D$6/VLOOKUP($B33,Rate!$B$4:$H$390,7)</f>
        <v>0.44060037395195917</v>
      </c>
      <c r="E33" s="42">
        <f>E$6/VLOOKUP($B33,SAWW!$B$4:$H$390,7)</f>
        <v>1.9691208112917686</v>
      </c>
      <c r="F33" s="42">
        <f>F$6/VLOOKUP($B33,'Indem BL'!$B$4:$H$390,7)</f>
        <v>1.1681097250794088</v>
      </c>
      <c r="G33" s="42">
        <f>G$6/VLOOKUP($B33,'Med BL'!$B$4:$H$390,7)</f>
        <v>0.9849</v>
      </c>
      <c r="H33" s="42">
        <f>H$6/VLOOKUP($B33,'Combined BL &amp; SAWW'!$B$4:$H$390,7)</f>
        <v>1.6214523046275466</v>
      </c>
      <c r="I33" s="42">
        <f>I$6/VLOOKUP($B33,'Freq Trend'!$B$4:$H$390,7)</f>
        <v>0.51744313272991727</v>
      </c>
      <c r="J33" s="42">
        <f>J$6/VLOOKUP($B33,'Severity Trend_IonI'!$B$4:$H$390,7)</f>
        <v>0.75817272262449042</v>
      </c>
      <c r="K33" s="42">
        <f>K$6/VLOOKUP($B33,'Severity Trend_MonI'!$B$4:$H$390,7)</f>
        <v>2.2094590780267209</v>
      </c>
      <c r="L33" s="42">
        <f>L$6/VLOOKUP($B33,'Severity Trend'!$B$4:$H$390,7)</f>
        <v>1.1436961959958964</v>
      </c>
      <c r="M33" s="42">
        <f>M$6/VLOOKUP($B33,'PP Residual Trend'!$B$4:$H$390,7)</f>
        <v>0.59181947490073161</v>
      </c>
      <c r="N33" s="156">
        <f>N$6/VLOOKUP($B33,CR!$B$4:$H$455,7)</f>
        <v>0.99887341547568309</v>
      </c>
      <c r="O33" s="156">
        <f>O$6/VLOOKUP($B33,ER!$B$4:$H$455,7)</f>
        <v>1.1031307949168685</v>
      </c>
      <c r="P33" s="156">
        <f>P$6/VLOOKUP($B33,DR!$B$4:$H$455,7)</f>
        <v>1</v>
      </c>
      <c r="R33">
        <f t="shared" si="8"/>
        <v>26</v>
      </c>
      <c r="S33" s="120">
        <f t="shared" si="3"/>
        <v>25</v>
      </c>
      <c r="T33" s="45">
        <f t="shared" si="9"/>
        <v>0</v>
      </c>
      <c r="U33" s="45">
        <f t="shared" si="10"/>
        <v>0</v>
      </c>
      <c r="V33" s="20">
        <v>0</v>
      </c>
      <c r="W33" s="21">
        <f>(2*W$5*$AJ$3*$R33*$A$3-MIN(W$5*$AJ$3,$R33*$A$3)^2-2*$R33*$A$3*MAX(W$5*$AJ$3-$R33*$A$3,0)-MIN(MAX($R33*$A$3-$A$4,0),W$5*$AJ$3)^2-2*W$5*$AJ$3*MAX($R33*$A$3-$A$4-W$5*+$AJ$3,0))/$AJ$5-SUM($V$7:V33)-SUM($V$7:W32)+SUM($V$7:V32)</f>
        <v>0</v>
      </c>
      <c r="X33" s="21">
        <f>(2*X$5*$AJ$3*$R33*$A$3-MIN(X$5*$AJ$3,$R33*$A$3)^2-2*$R33*$A$3*MAX(X$5*$AJ$3-$R33*$A$3,0)-MIN(MAX($R33*$A$3-$A$4,0),X$5*$AJ$3)^2-2*X$5*$AJ$3*MAX($R33*$A$3-$A$4-X$5*+$AJ$3,0))/$AJ$5-SUM($V$7:W33)-SUM($V$7:X32)+SUM($V$7:W32)</f>
        <v>0</v>
      </c>
      <c r="Y33" s="21">
        <f>(2*Y$5*$AJ$3*$R33*$A$3-MIN(Y$5*$AJ$3,$R33*$A$3)^2-2*$R33*$A$3*MAX(Y$5*$AJ$3-$R33*$A$3,0)-MIN(MAX($R33*$A$3-$A$4,0),Y$5*$AJ$3)^2-2*Y$5*$AJ$3*MAX($R33*$A$3-$A$4-Y$5*+$AJ$3,0))/$AJ$5-SUM($V$7:X33)-SUM($V$7:Y32)+SUM($V$7:X32)</f>
        <v>0</v>
      </c>
      <c r="Z33" s="21">
        <f>(2*Z$5*$AJ$3*$R33*$A$3-MIN(Z$5*$AJ$3,$R33*$A$3)^2-2*$R33*$A$3*MAX(Z$5*$AJ$3-$R33*$A$3,0)-MIN(MAX($R33*$A$3-$A$4,0),Z$5*$AJ$3)^2-2*Z$5*$AJ$3*MAX($R33*$A$3-$A$4-Z$5*+$AJ$3,0))/$AJ$5-SUM($V$7:Y33)-SUM($V$7:Z32)+SUM($V$7:Y32)</f>
        <v>0</v>
      </c>
      <c r="AA33" s="21">
        <f>(2*AA$5*$AJ$3*$R33*$A$3-MIN(AA$5*$AJ$3,$R33*$A$3)^2-2*$R33*$A$3*MAX(AA$5*$AJ$3-$R33*$A$3,0)-MIN(MAX($R33*$A$3-$A$4,0),AA$5*$AJ$3)^2-2*AA$5*$AJ$3*MAX($R33*$A$3-$A$4-AA$5*+$AJ$3,0))/$AJ$5-SUM($V$7:Z33)-SUM($V$7:AA32)+SUM($V$7:Z32)</f>
        <v>0</v>
      </c>
      <c r="AB33" s="21">
        <f>(2*AB$5*$AJ$3*$R33*$A$3-MIN(AB$5*$AJ$3,$R33*$A$3)^2-2*$R33*$A$3*MAX(AB$5*$AJ$3-$R33*$A$3,0)-MIN(MAX($R33*$A$3-$A$4,0),AB$5*$AJ$3)^2-2*AB$5*$AJ$3*MAX($R33*$A$3-$A$4-AB$5*+$AJ$3,0))/$AJ$5-SUM($V$7:AA33)-SUM($V$7:AB32)+SUM($V$7:AA32)</f>
        <v>0</v>
      </c>
      <c r="AC33" s="21">
        <f>(2*AC$5*$AJ$3*$R33*$A$3-MIN(AC$5*$AJ$3,$R33*$A$3)^2-2*$R33*$A$3*MAX(AC$5*$AJ$3-$R33*$A$3,0)-MIN(MAX($R33*$A$3-$A$4,0),AC$5*$AJ$3)^2-2*AC$5*$AJ$3*MAX($R33*$A$3-$A$4-AC$5*+$AJ$3,0))/$AJ$5-SUM($V$7:AB33)-SUM($V$7:AC32)+SUM($V$7:AB32)</f>
        <v>0</v>
      </c>
      <c r="AD33" s="21">
        <f>(2*AD$5*$AJ$3*$R33*$A$3-MIN(AD$5*$AJ$3,$R33*$A$3)^2-2*$R33*$A$3*MAX(AD$5*$AJ$3-$R33*$A$3,0)-MIN(MAX($R33*$A$3-$A$4,0),AD$5*$AJ$3)^2-2*AD$5*$AJ$3*MAX($R33*$A$3-$A$4-AD$5*+$AJ$3,0))/$AJ$5-SUM($V$7:AC33)-SUM($V$7:AD32)+SUM($V$7:AC32)</f>
        <v>0</v>
      </c>
      <c r="AE33" s="21">
        <f>(2*AE$5*$AJ$3*$R33*$A$3-MIN(AE$5*$AJ$3,$R33*$A$3)^2-2*$R33*$A$3*MAX(AE$5*$AJ$3-$R33*$A$3,0)-MIN(MAX($R33*$A$3-$A$4,0),AE$5*$AJ$3)^2-2*AE$5*$AJ$3*MAX($R33*$A$3-$A$4-AE$5*+$AJ$3,0))/$AJ$5-SUM($V$7:AD33)-SUM($V$7:AE32)+SUM($V$7:AD32)</f>
        <v>0</v>
      </c>
      <c r="AF33" s="21">
        <f>(2*AF$5*$AJ$3*$R33*$A$3-MIN(AF$5*$AJ$3,$R33*$A$3)^2-2*$R33*$A$3*MAX(AF$5*$AJ$3-$R33*$A$3,0)-MIN(MAX($R33*$A$3-$A$4,0),AF$5*$AJ$3)^2-2*AF$5*$AJ$3*MAX($R33*$A$3-$A$4-AF$5*+$AJ$3,0))/$AJ$5-SUM($V$7:AE33)-SUM($V$7:AF32)+SUM($V$7:AE32)</f>
        <v>0</v>
      </c>
      <c r="AG33" s="21">
        <f>(2*AG$5*$AJ$3*$R33*$A$3-MIN(AG$5*$AJ$3,$R33*$A$3)^2-2*$R33*$A$3*MAX(AG$5*$AJ$3-$R33*$A$3,0)-MIN(MAX($R33*$A$3-$A$4,0),AG$5*$AJ$3)^2-2*AG$5*$AJ$3*MAX($R33*$A$3-$A$4-AG$5*+$AJ$3,0))/$AJ$5-SUM($V$7:AF33)-SUM($V$7:AG32)+SUM($V$7:AF32)</f>
        <v>0</v>
      </c>
      <c r="AH33" s="21">
        <f>(2*AH$5*$AJ$3*$R33*$A$3-MIN(AH$5*$AJ$3,$R33*$A$3)^2-2*$R33*$A$3*MAX(AH$5*$AJ$3-$R33*$A$3,0)-MIN(MAX($R33*$A$3-$A$4,0),AH$5*$AJ$3)^2-2*AH$5*$AJ$3*MAX($R33*$A$3-$A$4-AH$5*+$AJ$3,0))/$AJ$5-SUM($V$7:AG33)-SUM($V$7:AH32)+SUM($V$7:AG32)</f>
        <v>0</v>
      </c>
      <c r="AJ33" s="8">
        <f t="shared" si="14"/>
        <v>36923</v>
      </c>
      <c r="AK33" s="30">
        <f t="shared" si="4"/>
        <v>36937</v>
      </c>
      <c r="AL33" s="3">
        <f ca="1">SUMPRODUCT(OFFSET($W$8:OFFSET($W$8,$AJ$4-1,0),$T33,$U33),OFFSET($D$8:OFFSET($D$8,$AJ$4-1,0),$S33,MATCH(AL$6,$D$7:$Q$7,0)-1))</f>
        <v>0.42399880483774061</v>
      </c>
      <c r="AM33" s="3">
        <f ca="1">SUMPRODUCT(OFFSET($W$8:OFFSET($W$8,$AJ$4-1,0),$T33,$U33),OFFSET($C$8:OFFSET($C$8,$AJ$4-1,0),$S33,0),OFFSET($D$8:OFFSET($D$8,$AJ$4-1,0),$S33,MATCH(AL$6,$D$7:$Q$7,0)-1))/SUMPRODUCT(OFFSET($W$8:OFFSET($W$8,$AJ$4-1,0),$T33,$U33),OFFSET($C$8:OFFSET($C$8,$AJ$4-1,0),$S33,0))</f>
        <v>0.42399880483774066</v>
      </c>
      <c r="AN33" s="3">
        <f ca="1">SUMPRODUCT(OFFSET($W$8:OFFSET($W$8,$AJ$4-1,0),$T33,$U33),OFFSET($D$8:OFFSET($D$8,$AJ$4-1,0),$S33,MATCH(AN$6,$D$7:$Q$7,0)-1))</f>
        <v>1.9441404630754038</v>
      </c>
      <c r="AO33" s="3">
        <f ca="1">SUMPRODUCT(OFFSET($W$8:OFFSET($W$8,$AJ$4-1,0),$T33,$U33),OFFSET($C$8:OFFSET($C$8,$AJ$4-1,0),$S33,0),OFFSET($D$8:OFFSET($D$8,$AJ$4-1,0),$S33,MATCH(AN$6,$D$7:$Q$7,0)-1))/SUMPRODUCT(OFFSET($W$8:OFFSET($W$8,$AJ$4-1,0),$T33,$U33),OFFSET($C$8:OFFSET($C$8,$AJ$4-1,0),$S33,0))</f>
        <v>1.944140463075404</v>
      </c>
      <c r="AP33" s="3">
        <f ca="1">SUMPRODUCT(OFFSET($W$8:OFFSET($W$8,$AJ$4-1,0),$T33,$U33),OFFSET($D$8:OFFSET($D$8,$AJ$4-1,0),$S33,MATCH(AP$6,$D$7:$Q$7,0)-1))</f>
        <v>1.1593102421178099</v>
      </c>
      <c r="AQ33" s="3">
        <f ca="1">SUMPRODUCT(OFFSET($W$8:OFFSET($W$8,$AJ$4-1,0),$T33,$U33),OFFSET($C$8:OFFSET($C$8,$AJ$4-1,0),$S33,0),OFFSET($D$8:OFFSET($D$8,$AJ$4-1,0),$S33,MATCH(AP$6,$D$7:$Q$7,0)-1))/SUMPRODUCT(OFFSET($W$8:OFFSET($W$8,$AJ$4-1,0),$T33,$U33),OFFSET($C$8:OFFSET($C$8,$AJ$4-1,0),$S33,0))</f>
        <v>1.1593102421178099</v>
      </c>
      <c r="AR33" s="3">
        <f ca="1">SUMPRODUCT(OFFSET($W$8:OFFSET($W$8,$AJ$4-1,0),$T33,$U33),OFFSET($D$8:OFFSET($D$8,$AJ$4-1,0),$S33,MATCH(AR$6,$D$7:$Q$7,0)-1))</f>
        <v>0.98489999999999989</v>
      </c>
      <c r="AS33" s="3">
        <f ca="1">SUMPRODUCT(OFFSET($W$8:OFFSET($W$8,$AJ$4-1,0),$T33,$U33),OFFSET($C$8:OFFSET($C$8,$AJ$4-1,0),$S33,0),OFFSET($D$8:OFFSET($D$8,$AJ$4-1,0),$S33,MATCH(AR$6,$D$7:$Q$7,0)-1))/SUMPRODUCT(OFFSET($W$8:OFFSET($W$8,$AJ$4-1,0),$T33,$U33),OFFSET($C$8:OFFSET($C$8,$AJ$4-1,0),$S33,0))</f>
        <v>0.98490000000000022</v>
      </c>
      <c r="AT33" s="3">
        <f ca="1">SUMPRODUCT(OFFSET($W$8:OFFSET($W$8,$AJ$4-1,0),$T33,$U33),OFFSET($D$8:OFFSET($D$8,$AJ$4-1,0),$S33,MATCH(AT$6,$D$7:$Q$7,0)-1))</f>
        <v>1.5978393937361539</v>
      </c>
      <c r="AU33" s="3">
        <f ca="1">SUMPRODUCT(OFFSET($W$8:OFFSET($W$8,$AJ$4-1,0),$T33,$U33),OFFSET($C$8:OFFSET($C$8,$AJ$4-1,0),$S33,0),OFFSET($D$8:OFFSET($D$8,$AJ$4-1,0),$S33,MATCH(AT$6,$D$7:$Q$7,0)-1))/SUMPRODUCT(OFFSET($W$8:OFFSET($W$8,$AJ$4-1,0),$T33,$U33),OFFSET($C$8:OFFSET($C$8,$AJ$4-1,0),$S33,0))</f>
        <v>1.5978393937361539</v>
      </c>
      <c r="AV33" s="3">
        <f ca="1">SUMPRODUCT(OFFSET($W$8:OFFSET($W$8,$AJ$4-1,0),$T33,$U33),OFFSET($D$8:OFFSET($D$8,$AJ$4-1,0),$S33,MATCH(AV$6,$D$7:$Q$7,0)-1))</f>
        <v>0.52545506049430069</v>
      </c>
      <c r="AW33" s="3">
        <f ca="1">SUMPRODUCT(OFFSET($W$8:OFFSET($W$8,$AJ$4-1,0),$T33,$U33),OFFSET($C$8:OFFSET($C$8,$AJ$4-1,0),$S33,0),OFFSET($D$8:OFFSET($D$8,$AJ$4-1,0),$S33,MATCH(AV$6,$D$7:$Q$7,0)-1))/SUMPRODUCT(OFFSET($W$8:OFFSET($W$8,$AJ$4-1,0),$T33,$U33),OFFSET($C$8:OFFSET($C$8,$AJ$4-1,0),$S33,0))</f>
        <v>0.52545506049430091</v>
      </c>
      <c r="AX33" s="3">
        <f ca="1">SUMPRODUCT(OFFSET($W$8:OFFSET($W$8,$AJ$4-1,0),$T33,$U33),OFFSET($D$8:OFFSET($D$8,$AJ$4-1,0),$S33,MATCH(AX$6,$D$7:$Q$7,0)-1))</f>
        <v>0.75785369496798438</v>
      </c>
      <c r="AY33" s="3">
        <f ca="1">SUMPRODUCT(OFFSET($W$8:OFFSET($W$8,$AJ$4-1,0),$T33,$U33),OFFSET($C$8:OFFSET($C$8,$AJ$4-1,0),$S33,0),OFFSET($D$8:OFFSET($D$8,$AJ$4-1,0),$S33,MATCH(AX$6,$D$7:$Q$7,0)-1))/SUMPRODUCT(OFFSET($W$8:OFFSET($W$8,$AJ$4-1,0),$T33,$U33),OFFSET($C$8:OFFSET($C$8,$AJ$4-1,0),$S33,0))</f>
        <v>0.75785369496798427</v>
      </c>
      <c r="AZ33" s="3">
        <f ca="1">SUMPRODUCT(OFFSET($W$8:OFFSET($W$8,$AJ$4-1,0),$T33,$U33),OFFSET($D$8:OFFSET($D$8,$AJ$4-1,0),$S33,MATCH(AZ$6,$D$7:$Q$7,0)-1))</f>
        <v>2.1367418384369254</v>
      </c>
      <c r="BA33" s="3">
        <f ca="1">SUMPRODUCT(OFFSET($W$8:OFFSET($W$8,$AJ$4-1,0),$T33,$U33),OFFSET($C$8:OFFSET($C$8,$AJ$4-1,0),$S33,0),OFFSET($D$8:OFFSET($D$8,$AJ$4-1,0),$S33,MATCH(AZ$6,$D$7:$Q$7,0)-1))/SUMPRODUCT(OFFSET($W$8:OFFSET($W$8,$AJ$4-1,0),$T33,$U33),OFFSET($C$8:OFFSET($C$8,$AJ$4-1,0),$S33,0))</f>
        <v>2.136741838436925</v>
      </c>
      <c r="BB33" s="3">
        <f ca="1">SUMPRODUCT(OFFSET($W$8:OFFSET($W$8,$AJ$4-1,0),$T33,$U33),OFFSET($D$8:OFFSET($D$8,$AJ$4-1,0),$S33,MATCH(BB$6,$D$7:$Q$7,0)-1))</f>
        <v>1.1330230999844093</v>
      </c>
      <c r="BC33" s="3">
        <f ca="1">SUMPRODUCT(OFFSET($W$8:OFFSET($W$8,$AJ$4-1,0),$T33,$U33),OFFSET($C$8:OFFSET($C$8,$AJ$4-1,0),$S33,0),OFFSET($D$8:OFFSET($D$8,$AJ$4-1,0),$S33,MATCH(BB$6,$D$7:$Q$7,0)-1))/SUMPRODUCT(OFFSET($W$8:OFFSET($W$8,$AJ$4-1,0),$T33,$U33),OFFSET($C$8:OFFSET($C$8,$AJ$4-1,0),$S33,0))</f>
        <v>1.1330230999844095</v>
      </c>
      <c r="BD33" s="3">
        <f ca="1">SUMPRODUCT(OFFSET($W$8:OFFSET($W$8,$AJ$4-1,0),$T33,$U33),OFFSET($D$8:OFFSET($D$8,$AJ$4-1,0),$S33,MATCH(BD$6,$D$7:$Q$7,0)-1))</f>
        <v>0.59536703966229221</v>
      </c>
      <c r="BE33" s="3">
        <f ca="1">SUMPRODUCT(OFFSET($W$8:OFFSET($W$8,$AJ$4-1,0),$T33,$U33),OFFSET($C$8:OFFSET($C$8,$AJ$4-1,0),$S33,0),OFFSET($D$8:OFFSET($D$8,$AJ$4-1,0),$S33,MATCH(BD$6,$D$7:$Q$7,0)-1))/SUMPRODUCT(OFFSET($W$8:OFFSET($W$8,$AJ$4-1,0),$T33,$U33),OFFSET($C$8:OFFSET($C$8,$AJ$4-1,0),$S33,0))</f>
        <v>0.59536703966229221</v>
      </c>
      <c r="BF33" s="174">
        <f ca="1">SUMPRODUCT(OFFSET($W$8:OFFSET($W$8,$AJ$4-1,0),$T33,$U33),OFFSET($D$8:OFFSET($D$8,$AJ$4-1,0),$S33,MATCH(BF$6,$D$7:$Q$7,0)-1))</f>
        <v>0.99887341547568298</v>
      </c>
      <c r="BG33" s="174">
        <f ca="1">SUMPRODUCT(OFFSET($W$8:OFFSET($W$8,$AJ$4-1,0),$T33,$U33),OFFSET($C$8:OFFSET($C$8,$AJ$4-1,0),$S33,0),OFFSET($D$8:OFFSET($D$8,$AJ$4-1,0),$S33,MATCH(BF$6,$D$7:$Q$7,0)-1))/SUMPRODUCT(OFFSET($W$8:OFFSET($W$8,$AJ$4-1,0),$T33,$U33),OFFSET($C$8:OFFSET($C$8,$AJ$4-1,0),$S33,0))</f>
        <v>0.99887341547568342</v>
      </c>
      <c r="BH33" s="174">
        <f ca="1">SUMPRODUCT(OFFSET($W$8:OFFSET($W$8,$AJ$4-1,0),$T33,$U33),OFFSET($D$8:OFFSET($D$8,$AJ$4-1,0),$S33,MATCH(BH$6,$D$7:$Q$7,0)-1))</f>
        <v>1.1031307949168683</v>
      </c>
      <c r="BI33" s="174">
        <f ca="1">SUMPRODUCT(OFFSET($W$8:OFFSET($W$8,$AJ$4-1,0),$T33,$U33),OFFSET($C$8:OFFSET($C$8,$AJ$4-1,0),$S33,0),OFFSET($D$8:OFFSET($D$8,$AJ$4-1,0),$S33,MATCH(BH$6,$D$7:$Q$7,0)-1))/SUMPRODUCT(OFFSET($W$8:OFFSET($W$8,$AJ$4-1,0),$T33,$U33),OFFSET($C$8:OFFSET($C$8,$AJ$4-1,0),$S33,0))</f>
        <v>1.1031307949168687</v>
      </c>
      <c r="BJ33" s="174">
        <f ca="1">SUMPRODUCT(OFFSET($W$8:OFFSET($W$8,$AJ$4-1,0),$T33,$U33),OFFSET($D$8:OFFSET($D$8,$AJ$4-1,0),$S33,MATCH(BJ$6,$D$7:$Q$7,0)-1))</f>
        <v>1</v>
      </c>
      <c r="BK33" s="174">
        <f ca="1">SUMPRODUCT(OFFSET($W$8:OFFSET($W$8,$AJ$4-1,0),$T33,$U33),OFFSET($C$8:OFFSET($C$8,$AJ$4-1,0),$S33,0),OFFSET($D$8:OFFSET($D$8,$AJ$4-1,0),$S33,MATCH(BJ$6,$D$7:$Q$7,0)-1))/SUMPRODUCT(OFFSET($W$8:OFFSET($W$8,$AJ$4-1,0),$T33,$U33),OFFSET($C$8:OFFSET($C$8,$AJ$4-1,0),$S33,0))</f>
        <v>1</v>
      </c>
      <c r="BM33" s="8">
        <f t="shared" si="11"/>
        <v>36923</v>
      </c>
      <c r="BN33" s="47">
        <f t="shared" ca="1" si="12"/>
        <v>0.99999999999999967</v>
      </c>
      <c r="BO33" s="47">
        <f t="shared" ca="1" si="5"/>
        <v>0</v>
      </c>
      <c r="BP33" s="47">
        <f t="shared" ca="1" si="13"/>
        <v>0.29999999999999993</v>
      </c>
      <c r="BQ33" s="47">
        <f t="shared" ca="1" si="6"/>
        <v>0.69999999999999973</v>
      </c>
    </row>
    <row r="34" spans="1:69">
      <c r="A34" s="58">
        <f t="shared" si="7"/>
        <v>36586</v>
      </c>
      <c r="B34" s="34">
        <f t="shared" si="2"/>
        <v>36784</v>
      </c>
      <c r="C34" s="59">
        <f>SUMIF(WP!$A$3:$A$388,"&lt;"&amp;EOMONTH($A34,$A$3-1)+1,WP!$B$3:$B$388)/1000-SUM(C$8:C33)</f>
        <v>10</v>
      </c>
      <c r="D34" s="42">
        <f>D$6/VLOOKUP($B34,Rate!$B$4:$H$390,7)</f>
        <v>0.44060037395195917</v>
      </c>
      <c r="E34" s="42">
        <f>E$6/VLOOKUP($B34,SAWW!$B$4:$H$390,7)</f>
        <v>1.9648018629806778</v>
      </c>
      <c r="F34" s="42">
        <f>F$6/VLOOKUP($B34,'Indem BL'!$B$4:$H$390,7)</f>
        <v>1.1681097250794088</v>
      </c>
      <c r="G34" s="42">
        <f>G$6/VLOOKUP($B34,'Med BL'!$B$4:$H$390,7)</f>
        <v>0.9849</v>
      </c>
      <c r="H34" s="42">
        <f>H$6/VLOOKUP($B34,'Combined BL &amp; SAWW'!$B$4:$H$390,7)</f>
        <v>1.6188998998407005</v>
      </c>
      <c r="I34" s="42">
        <f>I$6/VLOOKUP($B34,'Freq Trend'!$B$4:$H$390,7)</f>
        <v>0.51877328679214907</v>
      </c>
      <c r="J34" s="42">
        <f>J$6/VLOOKUP($B34,'Severity Trend_IonI'!$B$4:$H$390,7)</f>
        <v>0.75812221001642777</v>
      </c>
      <c r="K34" s="42">
        <f>K$6/VLOOKUP($B34,'Severity Trend_MonI'!$B$4:$H$390,7)</f>
        <v>2.1965445293416916</v>
      </c>
      <c r="L34" s="42">
        <f>L$6/VLOOKUP($B34,'Severity Trend'!$B$4:$H$390,7)</f>
        <v>1.1418569264160106</v>
      </c>
      <c r="M34" s="42">
        <f>M$6/VLOOKUP($B34,'PP Residual Trend'!$B$4:$H$390,7)</f>
        <v>0.59240617291753639</v>
      </c>
      <c r="N34" s="156">
        <f>N$6/VLOOKUP($B34,CR!$B$4:$H$455,7)</f>
        <v>0.99887341547568309</v>
      </c>
      <c r="O34" s="156">
        <f>O$6/VLOOKUP($B34,ER!$B$4:$H$455,7)</f>
        <v>1.1031307949168685</v>
      </c>
      <c r="P34" s="156">
        <f>P$6/VLOOKUP($B34,DR!$B$4:$H$455,7)</f>
        <v>1</v>
      </c>
      <c r="R34">
        <f t="shared" si="8"/>
        <v>27</v>
      </c>
      <c r="S34" s="120">
        <f t="shared" si="3"/>
        <v>26</v>
      </c>
      <c r="T34" s="45">
        <f t="shared" si="9"/>
        <v>0</v>
      </c>
      <c r="U34" s="45">
        <f t="shared" si="10"/>
        <v>0</v>
      </c>
      <c r="V34" s="20">
        <v>0</v>
      </c>
      <c r="W34" s="21">
        <f>(2*W$5*$AJ$3*$R34*$A$3-MIN(W$5*$AJ$3,$R34*$A$3)^2-2*$R34*$A$3*MAX(W$5*$AJ$3-$R34*$A$3,0)-MIN(MAX($R34*$A$3-$A$4,0),W$5*$AJ$3)^2-2*W$5*$AJ$3*MAX($R34*$A$3-$A$4-W$5*+$AJ$3,0))/$AJ$5-SUM($V$7:V34)-SUM($V$7:W33)+SUM($V$7:V33)</f>
        <v>0</v>
      </c>
      <c r="X34" s="21">
        <f>(2*X$5*$AJ$3*$R34*$A$3-MIN(X$5*$AJ$3,$R34*$A$3)^2-2*$R34*$A$3*MAX(X$5*$AJ$3-$R34*$A$3,0)-MIN(MAX($R34*$A$3-$A$4,0),X$5*$AJ$3)^2-2*X$5*$AJ$3*MAX($R34*$A$3-$A$4-X$5*+$AJ$3,0))/$AJ$5-SUM($V$7:W34)-SUM($V$7:X33)+SUM($V$7:W33)</f>
        <v>0</v>
      </c>
      <c r="Y34" s="21">
        <f>(2*Y$5*$AJ$3*$R34*$A$3-MIN(Y$5*$AJ$3,$R34*$A$3)^2-2*$R34*$A$3*MAX(Y$5*$AJ$3-$R34*$A$3,0)-MIN(MAX($R34*$A$3-$A$4,0),Y$5*$AJ$3)^2-2*Y$5*$AJ$3*MAX($R34*$A$3-$A$4-Y$5*+$AJ$3,0))/$AJ$5-SUM($V$7:X34)-SUM($V$7:Y33)+SUM($V$7:X33)</f>
        <v>0</v>
      </c>
      <c r="Z34" s="21">
        <f>(2*Z$5*$AJ$3*$R34*$A$3-MIN(Z$5*$AJ$3,$R34*$A$3)^2-2*$R34*$A$3*MAX(Z$5*$AJ$3-$R34*$A$3,0)-MIN(MAX($R34*$A$3-$A$4,0),Z$5*$AJ$3)^2-2*Z$5*$AJ$3*MAX($R34*$A$3-$A$4-Z$5*+$AJ$3,0))/$AJ$5-SUM($V$7:Y34)-SUM($V$7:Z33)+SUM($V$7:Y33)</f>
        <v>0</v>
      </c>
      <c r="AA34" s="21">
        <f>(2*AA$5*$AJ$3*$R34*$A$3-MIN(AA$5*$AJ$3,$R34*$A$3)^2-2*$R34*$A$3*MAX(AA$5*$AJ$3-$R34*$A$3,0)-MIN(MAX($R34*$A$3-$A$4,0),AA$5*$AJ$3)^2-2*AA$5*$AJ$3*MAX($R34*$A$3-$A$4-AA$5*+$AJ$3,0))/$AJ$5-SUM($V$7:Z34)-SUM($V$7:AA33)+SUM($V$7:Z33)</f>
        <v>0</v>
      </c>
      <c r="AB34" s="21">
        <f>(2*AB$5*$AJ$3*$R34*$A$3-MIN(AB$5*$AJ$3,$R34*$A$3)^2-2*$R34*$A$3*MAX(AB$5*$AJ$3-$R34*$A$3,0)-MIN(MAX($R34*$A$3-$A$4,0),AB$5*$AJ$3)^2-2*AB$5*$AJ$3*MAX($R34*$A$3-$A$4-AB$5*+$AJ$3,0))/$AJ$5-SUM($V$7:AA34)-SUM($V$7:AB33)+SUM($V$7:AA33)</f>
        <v>0</v>
      </c>
      <c r="AC34" s="21">
        <f>(2*AC$5*$AJ$3*$R34*$A$3-MIN(AC$5*$AJ$3,$R34*$A$3)^2-2*$R34*$A$3*MAX(AC$5*$AJ$3-$R34*$A$3,0)-MIN(MAX($R34*$A$3-$A$4,0),AC$5*$AJ$3)^2-2*AC$5*$AJ$3*MAX($R34*$A$3-$A$4-AC$5*+$AJ$3,0))/$AJ$5-SUM($V$7:AB34)-SUM($V$7:AC33)+SUM($V$7:AB33)</f>
        <v>0</v>
      </c>
      <c r="AD34" s="21">
        <f>(2*AD$5*$AJ$3*$R34*$A$3-MIN(AD$5*$AJ$3,$R34*$A$3)^2-2*$R34*$A$3*MAX(AD$5*$AJ$3-$R34*$A$3,0)-MIN(MAX($R34*$A$3-$A$4,0),AD$5*$AJ$3)^2-2*AD$5*$AJ$3*MAX($R34*$A$3-$A$4-AD$5*+$AJ$3,0))/$AJ$5-SUM($V$7:AC34)-SUM($V$7:AD33)+SUM($V$7:AC33)</f>
        <v>0</v>
      </c>
      <c r="AE34" s="21">
        <f>(2*AE$5*$AJ$3*$R34*$A$3-MIN(AE$5*$AJ$3,$R34*$A$3)^2-2*$R34*$A$3*MAX(AE$5*$AJ$3-$R34*$A$3,0)-MIN(MAX($R34*$A$3-$A$4,0),AE$5*$AJ$3)^2-2*AE$5*$AJ$3*MAX($R34*$A$3-$A$4-AE$5*+$AJ$3,0))/$AJ$5-SUM($V$7:AD34)-SUM($V$7:AE33)+SUM($V$7:AD33)</f>
        <v>0</v>
      </c>
      <c r="AF34" s="21">
        <f>(2*AF$5*$AJ$3*$R34*$A$3-MIN(AF$5*$AJ$3,$R34*$A$3)^2-2*$R34*$A$3*MAX(AF$5*$AJ$3-$R34*$A$3,0)-MIN(MAX($R34*$A$3-$A$4,0),AF$5*$AJ$3)^2-2*AF$5*$AJ$3*MAX($R34*$A$3-$A$4-AF$5*+$AJ$3,0))/$AJ$5-SUM($V$7:AE34)-SUM($V$7:AF33)+SUM($V$7:AE33)</f>
        <v>0</v>
      </c>
      <c r="AG34" s="21">
        <f>(2*AG$5*$AJ$3*$R34*$A$3-MIN(AG$5*$AJ$3,$R34*$A$3)^2-2*$R34*$A$3*MAX(AG$5*$AJ$3-$R34*$A$3,0)-MIN(MAX($R34*$A$3-$A$4,0),AG$5*$AJ$3)^2-2*AG$5*$AJ$3*MAX($R34*$A$3-$A$4-AG$5*+$AJ$3,0))/$AJ$5-SUM($V$7:AF34)-SUM($V$7:AG33)+SUM($V$7:AF33)</f>
        <v>0</v>
      </c>
      <c r="AH34" s="21">
        <f>(2*AH$5*$AJ$3*$R34*$A$3-MIN(AH$5*$AJ$3,$R34*$A$3)^2-2*$R34*$A$3*MAX(AH$5*$AJ$3-$R34*$A$3,0)-MIN(MAX($R34*$A$3-$A$4,0),AH$5*$AJ$3)^2-2*AH$5*$AJ$3*MAX($R34*$A$3-$A$4-AH$5*+$AJ$3,0))/$AJ$5-SUM($V$7:AG34)-SUM($V$7:AH33)+SUM($V$7:AG33)</f>
        <v>0</v>
      </c>
      <c r="AJ34" s="8">
        <f t="shared" si="14"/>
        <v>36951</v>
      </c>
      <c r="AK34" s="30">
        <f t="shared" si="4"/>
        <v>36965</v>
      </c>
      <c r="AL34" s="3">
        <f ca="1">SUMPRODUCT(OFFSET($W$8:OFFSET($W$8,$AJ$4-1,0),$T34,$U34),OFFSET($D$8:OFFSET($D$8,$AJ$4-1,0),$S34,MATCH(AL$6,$D$7:$Q$7,0)-1))</f>
        <v>0.42241770301733889</v>
      </c>
      <c r="AM34" s="3">
        <f ca="1">SUMPRODUCT(OFFSET($W$8:OFFSET($W$8,$AJ$4-1,0),$T34,$U34),OFFSET($C$8:OFFSET($C$8,$AJ$4-1,0),$S34,0),OFFSET($D$8:OFFSET($D$8,$AJ$4-1,0),$S34,MATCH(AL$6,$D$7:$Q$7,0)-1))/SUMPRODUCT(OFFSET($W$8:OFFSET($W$8,$AJ$4-1,0),$T34,$U34),OFFSET($C$8:OFFSET($C$8,$AJ$4-1,0),$S34,0))</f>
        <v>0.42241770301733883</v>
      </c>
      <c r="AN34" s="3">
        <f ca="1">SUMPRODUCT(OFFSET($W$8:OFFSET($W$8,$AJ$4-1,0),$T34,$U34),OFFSET($D$8:OFFSET($D$8,$AJ$4-1,0),$S34,MATCH(AN$6,$D$7:$Q$7,0)-1))</f>
        <v>1.9401601423426689</v>
      </c>
      <c r="AO34" s="3">
        <f ca="1">SUMPRODUCT(OFFSET($W$8:OFFSET($W$8,$AJ$4-1,0),$T34,$U34),OFFSET($C$8:OFFSET($C$8,$AJ$4-1,0),$S34,0),OFFSET($D$8:OFFSET($D$8,$AJ$4-1,0),$S34,MATCH(AN$6,$D$7:$Q$7,0)-1))/SUMPRODUCT(OFFSET($W$8:OFFSET($W$8,$AJ$4-1,0),$T34,$U34),OFFSET($C$8:OFFSET($C$8,$AJ$4-1,0),$S34,0))</f>
        <v>1.9401601423426691</v>
      </c>
      <c r="AP34" s="3">
        <f ca="1">SUMPRODUCT(OFFSET($W$8:OFFSET($W$8,$AJ$4-1,0),$T34,$U34),OFFSET($D$8:OFFSET($D$8,$AJ$4-1,0),$S34,MATCH(AP$6,$D$7:$Q$7,0)-1))</f>
        <v>1.15813697772293</v>
      </c>
      <c r="AQ34" s="3">
        <f ca="1">SUMPRODUCT(OFFSET($W$8:OFFSET($W$8,$AJ$4-1,0),$T34,$U34),OFFSET($C$8:OFFSET($C$8,$AJ$4-1,0),$S34,0),OFFSET($D$8:OFFSET($D$8,$AJ$4-1,0),$S34,MATCH(AP$6,$D$7:$Q$7,0)-1))/SUMPRODUCT(OFFSET($W$8:OFFSET($W$8,$AJ$4-1,0),$T34,$U34),OFFSET($C$8:OFFSET($C$8,$AJ$4-1,0),$S34,0))</f>
        <v>1.1581369777229302</v>
      </c>
      <c r="AR34" s="3">
        <f ca="1">SUMPRODUCT(OFFSET($W$8:OFFSET($W$8,$AJ$4-1,0),$T34,$U34),OFFSET($D$8:OFFSET($D$8,$AJ$4-1,0),$S34,MATCH(AR$6,$D$7:$Q$7,0)-1))</f>
        <v>0.98489999999999989</v>
      </c>
      <c r="AS34" s="3">
        <f ca="1">SUMPRODUCT(OFFSET($W$8:OFFSET($W$8,$AJ$4-1,0),$T34,$U34),OFFSET($C$8:OFFSET($C$8,$AJ$4-1,0),$S34,0),OFFSET($D$8:OFFSET($D$8,$AJ$4-1,0),$S34,MATCH(AR$6,$D$7:$Q$7,0)-1))/SUMPRODUCT(OFFSET($W$8:OFFSET($W$8,$AJ$4-1,0),$T34,$U34),OFFSET($C$8:OFFSET($C$8,$AJ$4-1,0),$S34,0))</f>
        <v>0.98490000000000022</v>
      </c>
      <c r="AT34" s="3">
        <f ca="1">SUMPRODUCT(OFFSET($W$8:OFFSET($W$8,$AJ$4-1,0),$T34,$U34),OFFSET($D$8:OFFSET($D$8,$AJ$4-1,0),$S34,MATCH(AT$6,$D$7:$Q$7,0)-1))</f>
        <v>1.5943241739247411</v>
      </c>
      <c r="AU34" s="3">
        <f ca="1">SUMPRODUCT(OFFSET($W$8:OFFSET($W$8,$AJ$4-1,0),$T34,$U34),OFFSET($C$8:OFFSET($C$8,$AJ$4-1,0),$S34,0),OFFSET($D$8:OFFSET($D$8,$AJ$4-1,0),$S34,MATCH(AT$6,$D$7:$Q$7,0)-1))/SUMPRODUCT(OFFSET($W$8:OFFSET($W$8,$AJ$4-1,0),$T34,$U34),OFFSET($C$8:OFFSET($C$8,$AJ$4-1,0),$S34,0))</f>
        <v>1.5943241739247414</v>
      </c>
      <c r="AV34" s="3">
        <f ca="1">SUMPRODUCT(OFFSET($W$8:OFFSET($W$8,$AJ$4-1,0),$T34,$U34),OFFSET($D$8:OFFSET($D$8,$AJ$4-1,0),$S34,MATCH(AV$6,$D$7:$Q$7,0)-1))</f>
        <v>0.52686165826210585</v>
      </c>
      <c r="AW34" s="3">
        <f ca="1">SUMPRODUCT(OFFSET($W$8:OFFSET($W$8,$AJ$4-1,0),$T34,$U34),OFFSET($C$8:OFFSET($C$8,$AJ$4-1,0),$S34,0),OFFSET($D$8:OFFSET($D$8,$AJ$4-1,0),$S34,MATCH(AV$6,$D$7:$Q$7,0)-1))/SUMPRODUCT(OFFSET($W$8:OFFSET($W$8,$AJ$4-1,0),$T34,$U34),OFFSET($C$8:OFFSET($C$8,$AJ$4-1,0),$S34,0))</f>
        <v>0.52686165826210596</v>
      </c>
      <c r="AX34" s="3">
        <f ca="1">SUMPRODUCT(OFFSET($W$8:OFFSET($W$8,$AJ$4-1,0),$T34,$U34),OFFSET($D$8:OFFSET($D$8,$AJ$4-1,0),$S34,MATCH(AX$6,$D$7:$Q$7,0)-1))</f>
        <v>0.75776649106359839</v>
      </c>
      <c r="AY34" s="3">
        <f ca="1">SUMPRODUCT(OFFSET($W$8:OFFSET($W$8,$AJ$4-1,0),$T34,$U34),OFFSET($C$8:OFFSET($C$8,$AJ$4-1,0),$S34,0),OFFSET($D$8:OFFSET($D$8,$AJ$4-1,0),$S34,MATCH(AX$6,$D$7:$Q$7,0)-1))/SUMPRODUCT(OFFSET($W$8:OFFSET($W$8,$AJ$4-1,0),$T34,$U34),OFFSET($C$8:OFFSET($C$8,$AJ$4-1,0),$S34,0))</f>
        <v>0.75776649106359839</v>
      </c>
      <c r="AZ34" s="3">
        <f ca="1">SUMPRODUCT(OFFSET($W$8:OFFSET($W$8,$AJ$4-1,0),$T34,$U34),OFFSET($D$8:OFFSET($D$8,$AJ$4-1,0),$S34,MATCH(AZ$6,$D$7:$Q$7,0)-1))</f>
        <v>2.1256611763765054</v>
      </c>
      <c r="BA34" s="3">
        <f ca="1">SUMPRODUCT(OFFSET($W$8:OFFSET($W$8,$AJ$4-1,0),$T34,$U34),OFFSET($C$8:OFFSET($C$8,$AJ$4-1,0),$S34,0),OFFSET($D$8:OFFSET($D$8,$AJ$4-1,0),$S34,MATCH(AZ$6,$D$7:$Q$7,0)-1))/SUMPRODUCT(OFFSET($W$8:OFFSET($W$8,$AJ$4-1,0),$T34,$U34),OFFSET($C$8:OFFSET($C$8,$AJ$4-1,0),$S34,0))</f>
        <v>2.1256611763765054</v>
      </c>
      <c r="BB34" s="3">
        <f ca="1">SUMPRODUCT(OFFSET($W$8:OFFSET($W$8,$AJ$4-1,0),$T34,$U34),OFFSET($D$8:OFFSET($D$8,$AJ$4-1,0),$S34,MATCH(BB$6,$D$7:$Q$7,0)-1))</f>
        <v>1.1313288901397311</v>
      </c>
      <c r="BC34" s="3">
        <f ca="1">SUMPRODUCT(OFFSET($W$8:OFFSET($W$8,$AJ$4-1,0),$T34,$U34),OFFSET($C$8:OFFSET($C$8,$AJ$4-1,0),$S34,0),OFFSET($D$8:OFFSET($D$8,$AJ$4-1,0),$S34,MATCH(BB$6,$D$7:$Q$7,0)-1))/SUMPRODUCT(OFFSET($W$8:OFFSET($W$8,$AJ$4-1,0),$T34,$U34),OFFSET($C$8:OFFSET($C$8,$AJ$4-1,0),$S34,0))</f>
        <v>1.1313288901397314</v>
      </c>
      <c r="BD34" s="3">
        <f ca="1">SUMPRODUCT(OFFSET($W$8:OFFSET($W$8,$AJ$4-1,0),$T34,$U34),OFFSET($D$8:OFFSET($D$8,$AJ$4-1,0),$S34,MATCH(BD$6,$D$7:$Q$7,0)-1))</f>
        <v>0.59606781207891602</v>
      </c>
      <c r="BE34" s="3">
        <f ca="1">SUMPRODUCT(OFFSET($W$8:OFFSET($W$8,$AJ$4-1,0),$T34,$U34),OFFSET($C$8:OFFSET($C$8,$AJ$4-1,0),$S34,0),OFFSET($D$8:OFFSET($D$8,$AJ$4-1,0),$S34,MATCH(BD$6,$D$7:$Q$7,0)-1))/SUMPRODUCT(OFFSET($W$8:OFFSET($W$8,$AJ$4-1,0),$T34,$U34),OFFSET($C$8:OFFSET($C$8,$AJ$4-1,0),$S34,0))</f>
        <v>0.5960678120789159</v>
      </c>
      <c r="BF34" s="174">
        <f ca="1">SUMPRODUCT(OFFSET($W$8:OFFSET($W$8,$AJ$4-1,0),$T34,$U34),OFFSET($D$8:OFFSET($D$8,$AJ$4-1,0),$S34,MATCH(BF$6,$D$7:$Q$7,0)-1))</f>
        <v>0.99887341547568298</v>
      </c>
      <c r="BG34" s="174">
        <f ca="1">SUMPRODUCT(OFFSET($W$8:OFFSET($W$8,$AJ$4-1,0),$T34,$U34),OFFSET($C$8:OFFSET($C$8,$AJ$4-1,0),$S34,0),OFFSET($D$8:OFFSET($D$8,$AJ$4-1,0),$S34,MATCH(BF$6,$D$7:$Q$7,0)-1))/SUMPRODUCT(OFFSET($W$8:OFFSET($W$8,$AJ$4-1,0),$T34,$U34),OFFSET($C$8:OFFSET($C$8,$AJ$4-1,0),$S34,0))</f>
        <v>0.99887341547568342</v>
      </c>
      <c r="BH34" s="174">
        <f ca="1">SUMPRODUCT(OFFSET($W$8:OFFSET($W$8,$AJ$4-1,0),$T34,$U34),OFFSET($D$8:OFFSET($D$8,$AJ$4-1,0),$S34,MATCH(BH$6,$D$7:$Q$7,0)-1))</f>
        <v>1.1031307949168683</v>
      </c>
      <c r="BI34" s="174">
        <f ca="1">SUMPRODUCT(OFFSET($W$8:OFFSET($W$8,$AJ$4-1,0),$T34,$U34),OFFSET($C$8:OFFSET($C$8,$AJ$4-1,0),$S34,0),OFFSET($D$8:OFFSET($D$8,$AJ$4-1,0),$S34,MATCH(BH$6,$D$7:$Q$7,0)-1))/SUMPRODUCT(OFFSET($W$8:OFFSET($W$8,$AJ$4-1,0),$T34,$U34),OFFSET($C$8:OFFSET($C$8,$AJ$4-1,0),$S34,0))</f>
        <v>1.1031307949168687</v>
      </c>
      <c r="BJ34" s="174">
        <f ca="1">SUMPRODUCT(OFFSET($W$8:OFFSET($W$8,$AJ$4-1,0),$T34,$U34),OFFSET($D$8:OFFSET($D$8,$AJ$4-1,0),$S34,MATCH(BJ$6,$D$7:$Q$7,0)-1))</f>
        <v>1</v>
      </c>
      <c r="BK34" s="174">
        <f ca="1">SUMPRODUCT(OFFSET($W$8:OFFSET($W$8,$AJ$4-1,0),$T34,$U34),OFFSET($C$8:OFFSET($C$8,$AJ$4-1,0),$S34,0),OFFSET($D$8:OFFSET($D$8,$AJ$4-1,0),$S34,MATCH(BJ$6,$D$7:$Q$7,0)-1))/SUMPRODUCT(OFFSET($W$8:OFFSET($W$8,$AJ$4-1,0),$T34,$U34),OFFSET($C$8:OFFSET($C$8,$AJ$4-1,0),$S34,0))</f>
        <v>1</v>
      </c>
      <c r="BM34" s="8">
        <f t="shared" si="11"/>
        <v>36951</v>
      </c>
      <c r="BN34" s="47">
        <f t="shared" ca="1" si="12"/>
        <v>0.99999999999999967</v>
      </c>
      <c r="BO34" s="47">
        <f t="shared" ca="1" si="5"/>
        <v>0</v>
      </c>
      <c r="BP34" s="47">
        <f t="shared" ca="1" si="13"/>
        <v>0.29999999999999993</v>
      </c>
      <c r="BQ34" s="47">
        <f t="shared" ca="1" si="6"/>
        <v>0.69999999999999973</v>
      </c>
    </row>
    <row r="35" spans="1:69">
      <c r="A35" s="58">
        <f t="shared" si="7"/>
        <v>36617</v>
      </c>
      <c r="B35" s="34">
        <f t="shared" si="2"/>
        <v>36814</v>
      </c>
      <c r="C35" s="59">
        <f>SUMIF(WP!$A$3:$A$388,"&lt;"&amp;EOMONTH($A35,$A$3-1)+1,WP!$B$3:$B$388)/1000-SUM(C$8:C34)</f>
        <v>10</v>
      </c>
      <c r="D35" s="42">
        <f>D$6/VLOOKUP($B35,Rate!$B$4:$H$390,7)</f>
        <v>0.42162715210713803</v>
      </c>
      <c r="E35" s="42">
        <f>E$6/VLOOKUP($B35,SAWW!$B$4:$H$390,7)</f>
        <v>1.9606402363287954</v>
      </c>
      <c r="F35" s="42">
        <f>F$6/VLOOKUP($B35,'Indem BL'!$B$4:$H$390,7)</f>
        <v>1.1681097250794088</v>
      </c>
      <c r="G35" s="42">
        <f>G$6/VLOOKUP($B35,'Med BL'!$B$4:$H$390,7)</f>
        <v>0.9849</v>
      </c>
      <c r="H35" s="42">
        <f>H$6/VLOOKUP($B35,'Combined BL &amp; SAWW'!$B$4:$H$390,7)</f>
        <v>1.6164451126076231</v>
      </c>
      <c r="I35" s="42">
        <f>I$6/VLOOKUP($B35,'Freq Trend'!$B$4:$H$390,7)</f>
        <v>0.52006706021634341</v>
      </c>
      <c r="J35" s="42">
        <f>J$6/VLOOKUP($B35,'Severity Trend_IonI'!$B$4:$H$390,7)</f>
        <v>0.75807333325546211</v>
      </c>
      <c r="K35" s="42">
        <f>K$6/VLOOKUP($B35,'Severity Trend_MonI'!$B$4:$H$390,7)</f>
        <v>2.1841895179271535</v>
      </c>
      <c r="L35" s="42">
        <f>L$6/VLOOKUP($B35,'Severity Trend'!$B$4:$H$390,7)</f>
        <v>1.140082611946116</v>
      </c>
      <c r="M35" s="42">
        <f>M$6/VLOOKUP($B35,'PP Residual Trend'!$B$4:$H$390,7)</f>
        <v>0.59297505381653193</v>
      </c>
      <c r="N35" s="156">
        <f>N$6/VLOOKUP($B35,CR!$B$4:$H$455,7)</f>
        <v>0.99887341547568309</v>
      </c>
      <c r="O35" s="156">
        <f>O$6/VLOOKUP($B35,ER!$B$4:$H$455,7)</f>
        <v>1.1031307949168685</v>
      </c>
      <c r="P35" s="156">
        <f>P$6/VLOOKUP($B35,DR!$B$4:$H$455,7)</f>
        <v>1</v>
      </c>
      <c r="R35">
        <f t="shared" si="8"/>
        <v>28</v>
      </c>
      <c r="S35" s="120">
        <f t="shared" si="3"/>
        <v>27</v>
      </c>
      <c r="T35" s="45">
        <f t="shared" si="9"/>
        <v>0</v>
      </c>
      <c r="U35" s="45">
        <f t="shared" si="10"/>
        <v>0</v>
      </c>
      <c r="V35" s="20">
        <v>0</v>
      </c>
      <c r="W35" s="21">
        <f>(2*W$5*$AJ$3*$R35*$A$3-MIN(W$5*$AJ$3,$R35*$A$3)^2-2*$R35*$A$3*MAX(W$5*$AJ$3-$R35*$A$3,0)-MIN(MAX($R35*$A$3-$A$4,0),W$5*$AJ$3)^2-2*W$5*$AJ$3*MAX($R35*$A$3-$A$4-W$5*+$AJ$3,0))/$AJ$5-SUM($V$7:V35)-SUM($V$7:W34)+SUM($V$7:V34)</f>
        <v>0</v>
      </c>
      <c r="X35" s="21">
        <f>(2*X$5*$AJ$3*$R35*$A$3-MIN(X$5*$AJ$3,$R35*$A$3)^2-2*$R35*$A$3*MAX(X$5*$AJ$3-$R35*$A$3,0)-MIN(MAX($R35*$A$3-$A$4,0),X$5*$AJ$3)^2-2*X$5*$AJ$3*MAX($R35*$A$3-$A$4-X$5*+$AJ$3,0))/$AJ$5-SUM($V$7:W35)-SUM($V$7:X34)+SUM($V$7:W34)</f>
        <v>0</v>
      </c>
      <c r="Y35" s="21">
        <f>(2*Y$5*$AJ$3*$R35*$A$3-MIN(Y$5*$AJ$3,$R35*$A$3)^2-2*$R35*$A$3*MAX(Y$5*$AJ$3-$R35*$A$3,0)-MIN(MAX($R35*$A$3-$A$4,0),Y$5*$AJ$3)^2-2*Y$5*$AJ$3*MAX($R35*$A$3-$A$4-Y$5*+$AJ$3,0))/$AJ$5-SUM($V$7:X35)-SUM($V$7:Y34)+SUM($V$7:X34)</f>
        <v>0</v>
      </c>
      <c r="Z35" s="21">
        <f>(2*Z$5*$AJ$3*$R35*$A$3-MIN(Z$5*$AJ$3,$R35*$A$3)^2-2*$R35*$A$3*MAX(Z$5*$AJ$3-$R35*$A$3,0)-MIN(MAX($R35*$A$3-$A$4,0),Z$5*$AJ$3)^2-2*Z$5*$AJ$3*MAX($R35*$A$3-$A$4-Z$5*+$AJ$3,0))/$AJ$5-SUM($V$7:Y35)-SUM($V$7:Z34)+SUM($V$7:Y34)</f>
        <v>0</v>
      </c>
      <c r="AA35" s="21">
        <f>(2*AA$5*$AJ$3*$R35*$A$3-MIN(AA$5*$AJ$3,$R35*$A$3)^2-2*$R35*$A$3*MAX(AA$5*$AJ$3-$R35*$A$3,0)-MIN(MAX($R35*$A$3-$A$4,0),AA$5*$AJ$3)^2-2*AA$5*$AJ$3*MAX($R35*$A$3-$A$4-AA$5*+$AJ$3,0))/$AJ$5-SUM($V$7:Z35)-SUM($V$7:AA34)+SUM($V$7:Z34)</f>
        <v>0</v>
      </c>
      <c r="AB35" s="21">
        <f>(2*AB$5*$AJ$3*$R35*$A$3-MIN(AB$5*$AJ$3,$R35*$A$3)^2-2*$R35*$A$3*MAX(AB$5*$AJ$3-$R35*$A$3,0)-MIN(MAX($R35*$A$3-$A$4,0),AB$5*$AJ$3)^2-2*AB$5*$AJ$3*MAX($R35*$A$3-$A$4-AB$5*+$AJ$3,0))/$AJ$5-SUM($V$7:AA35)-SUM($V$7:AB34)+SUM($V$7:AA34)</f>
        <v>0</v>
      </c>
      <c r="AC35" s="21">
        <f>(2*AC$5*$AJ$3*$R35*$A$3-MIN(AC$5*$AJ$3,$R35*$A$3)^2-2*$R35*$A$3*MAX(AC$5*$AJ$3-$R35*$A$3,0)-MIN(MAX($R35*$A$3-$A$4,0),AC$5*$AJ$3)^2-2*AC$5*$AJ$3*MAX($R35*$A$3-$A$4-AC$5*+$AJ$3,0))/$AJ$5-SUM($V$7:AB35)-SUM($V$7:AC34)+SUM($V$7:AB34)</f>
        <v>0</v>
      </c>
      <c r="AD35" s="21">
        <f>(2*AD$5*$AJ$3*$R35*$A$3-MIN(AD$5*$AJ$3,$R35*$A$3)^2-2*$R35*$A$3*MAX(AD$5*$AJ$3-$R35*$A$3,0)-MIN(MAX($R35*$A$3-$A$4,0),AD$5*$AJ$3)^2-2*AD$5*$AJ$3*MAX($R35*$A$3-$A$4-AD$5*+$AJ$3,0))/$AJ$5-SUM($V$7:AC35)-SUM($V$7:AD34)+SUM($V$7:AC34)</f>
        <v>0</v>
      </c>
      <c r="AE35" s="21">
        <f>(2*AE$5*$AJ$3*$R35*$A$3-MIN(AE$5*$AJ$3,$R35*$A$3)^2-2*$R35*$A$3*MAX(AE$5*$AJ$3-$R35*$A$3,0)-MIN(MAX($R35*$A$3-$A$4,0),AE$5*$AJ$3)^2-2*AE$5*$AJ$3*MAX($R35*$A$3-$A$4-AE$5*+$AJ$3,0))/$AJ$5-SUM($V$7:AD35)-SUM($V$7:AE34)+SUM($V$7:AD34)</f>
        <v>0</v>
      </c>
      <c r="AF35" s="21">
        <f>(2*AF$5*$AJ$3*$R35*$A$3-MIN(AF$5*$AJ$3,$R35*$A$3)^2-2*$R35*$A$3*MAX(AF$5*$AJ$3-$R35*$A$3,0)-MIN(MAX($R35*$A$3-$A$4,0),AF$5*$AJ$3)^2-2*AF$5*$AJ$3*MAX($R35*$A$3-$A$4-AF$5*+$AJ$3,0))/$AJ$5-SUM($V$7:AE35)-SUM($V$7:AF34)+SUM($V$7:AE34)</f>
        <v>0</v>
      </c>
      <c r="AG35" s="21">
        <f>(2*AG$5*$AJ$3*$R35*$A$3-MIN(AG$5*$AJ$3,$R35*$A$3)^2-2*$R35*$A$3*MAX(AG$5*$AJ$3-$R35*$A$3,0)-MIN(MAX($R35*$A$3-$A$4,0),AG$5*$AJ$3)^2-2*AG$5*$AJ$3*MAX($R35*$A$3-$A$4-AG$5*+$AJ$3,0))/$AJ$5-SUM($V$7:AF35)-SUM($V$7:AG34)+SUM($V$7:AF34)</f>
        <v>0</v>
      </c>
      <c r="AH35" s="21">
        <f>(2*AH$5*$AJ$3*$R35*$A$3-MIN(AH$5*$AJ$3,$R35*$A$3)^2-2*$R35*$A$3*MAX(AH$5*$AJ$3-$R35*$A$3,0)-MIN(MAX($R35*$A$3-$A$4,0),AH$5*$AJ$3)^2-2*AH$5*$AJ$3*MAX($R35*$A$3-$A$4-AH$5*+$AJ$3,0))/$AJ$5-SUM($V$7:AG35)-SUM($V$7:AH34)+SUM($V$7:AG34)</f>
        <v>0</v>
      </c>
      <c r="AJ35" s="8">
        <f t="shared" si="14"/>
        <v>36982</v>
      </c>
      <c r="AK35" s="30">
        <f t="shared" si="4"/>
        <v>36996</v>
      </c>
      <c r="AL35" s="3">
        <f ca="1">SUMPRODUCT(OFFSET($W$8:OFFSET($W$8,$AJ$4-1,0),$T35,$U35),OFFSET($D$8:OFFSET($D$8,$AJ$4-1,0),$S35,MATCH(AL$6,$D$7:$Q$7,0)-1))</f>
        <v>0.42190374008994064</v>
      </c>
      <c r="AM35" s="3">
        <f ca="1">SUMPRODUCT(OFFSET($W$8:OFFSET($W$8,$AJ$4-1,0),$T35,$U35),OFFSET($C$8:OFFSET($C$8,$AJ$4-1,0),$S35,0),OFFSET($D$8:OFFSET($D$8,$AJ$4-1,0),$S35,MATCH(AL$6,$D$7:$Q$7,0)-1))/SUMPRODUCT(OFFSET($W$8:OFFSET($W$8,$AJ$4-1,0),$T35,$U35),OFFSET($C$8:OFFSET($C$8,$AJ$4-1,0),$S35,0))</f>
        <v>0.42190374008994064</v>
      </c>
      <c r="AN35" s="3">
        <f ca="1">SUMPRODUCT(OFFSET($W$8:OFFSET($W$8,$AJ$4-1,0),$T35,$U35),OFFSET($D$8:OFFSET($D$8,$AJ$4-1,0),$S35,MATCH(AN$6,$D$7:$Q$7,0)-1))</f>
        <v>1.936275085952387</v>
      </c>
      <c r="AO35" s="3">
        <f ca="1">SUMPRODUCT(OFFSET($W$8:OFFSET($W$8,$AJ$4-1,0),$T35,$U35),OFFSET($C$8:OFFSET($C$8,$AJ$4-1,0),$S35,0),OFFSET($D$8:OFFSET($D$8,$AJ$4-1,0),$S35,MATCH(AN$6,$D$7:$Q$7,0)-1))/SUMPRODUCT(OFFSET($W$8:OFFSET($W$8,$AJ$4-1,0),$T35,$U35),OFFSET($C$8:OFFSET($C$8,$AJ$4-1,0),$S35,0))</f>
        <v>1.9362750859523872</v>
      </c>
      <c r="AP35" s="3">
        <f ca="1">SUMPRODUCT(OFFSET($W$8:OFFSET($W$8,$AJ$4-1,0),$T35,$U35),OFFSET($D$8:OFFSET($D$8,$AJ$4-1,0),$S35,MATCH(AP$6,$D$7:$Q$7,0)-1))</f>
        <v>1.1569637133280501</v>
      </c>
      <c r="AQ35" s="3">
        <f ca="1">SUMPRODUCT(OFFSET($W$8:OFFSET($W$8,$AJ$4-1,0),$T35,$U35),OFFSET($C$8:OFFSET($C$8,$AJ$4-1,0),$S35,0),OFFSET($D$8:OFFSET($D$8,$AJ$4-1,0),$S35,MATCH(AP$6,$D$7:$Q$7,0)-1))/SUMPRODUCT(OFFSET($W$8:OFFSET($W$8,$AJ$4-1,0),$T35,$U35),OFFSET($C$8:OFFSET($C$8,$AJ$4-1,0),$S35,0))</f>
        <v>1.1569637133280501</v>
      </c>
      <c r="AR35" s="3">
        <f ca="1">SUMPRODUCT(OFFSET($W$8:OFFSET($W$8,$AJ$4-1,0),$T35,$U35),OFFSET($D$8:OFFSET($D$8,$AJ$4-1,0),$S35,MATCH(AR$6,$D$7:$Q$7,0)-1))</f>
        <v>0.98489999999999989</v>
      </c>
      <c r="AS35" s="3">
        <f ca="1">SUMPRODUCT(OFFSET($W$8:OFFSET($W$8,$AJ$4-1,0),$T35,$U35),OFFSET($C$8:OFFSET($C$8,$AJ$4-1,0),$S35,0),OFFSET($D$8:OFFSET($D$8,$AJ$4-1,0),$S35,MATCH(AR$6,$D$7:$Q$7,0)-1))/SUMPRODUCT(OFFSET($W$8:OFFSET($W$8,$AJ$4-1,0),$T35,$U35),OFFSET($C$8:OFFSET($C$8,$AJ$4-1,0),$S35,0))</f>
        <v>0.98490000000000022</v>
      </c>
      <c r="AT35" s="3">
        <f ca="1">SUMPRODUCT(OFFSET($W$8:OFFSET($W$8,$AJ$4-1,0),$T35,$U35),OFFSET($D$8:OFFSET($D$8,$AJ$4-1,0),$S35,MATCH(AT$6,$D$7:$Q$7,0)-1))</f>
        <v>1.5908669071534347</v>
      </c>
      <c r="AU35" s="3">
        <f ca="1">SUMPRODUCT(OFFSET($W$8:OFFSET($W$8,$AJ$4-1,0),$T35,$U35),OFFSET($C$8:OFFSET($C$8,$AJ$4-1,0),$S35,0),OFFSET($D$8:OFFSET($D$8,$AJ$4-1,0),$S35,MATCH(AT$6,$D$7:$Q$7,0)-1))/SUMPRODUCT(OFFSET($W$8:OFFSET($W$8,$AJ$4-1,0),$T35,$U35),OFFSET($C$8:OFFSET($C$8,$AJ$4-1,0),$S35,0))</f>
        <v>1.5908669071534349</v>
      </c>
      <c r="AV35" s="3">
        <f ca="1">SUMPRODUCT(OFFSET($W$8:OFFSET($W$8,$AJ$4-1,0),$T35,$U35),OFFSET($D$8:OFFSET($D$8,$AJ$4-1,0),$S35,MATCH(AV$6,$D$7:$Q$7,0)-1))</f>
        <v>0.52830740162748302</v>
      </c>
      <c r="AW35" s="3">
        <f ca="1">SUMPRODUCT(OFFSET($W$8:OFFSET($W$8,$AJ$4-1,0),$T35,$U35),OFFSET($C$8:OFFSET($C$8,$AJ$4-1,0),$S35,0),OFFSET($D$8:OFFSET($D$8,$AJ$4-1,0),$S35,MATCH(AV$6,$D$7:$Q$7,0)-1))/SUMPRODUCT(OFFSET($W$8:OFFSET($W$8,$AJ$4-1,0),$T35,$U35),OFFSET($C$8:OFFSET($C$8,$AJ$4-1,0),$S35,0))</f>
        <v>0.52830740162748302</v>
      </c>
      <c r="AX35" s="3">
        <f ca="1">SUMPRODUCT(OFFSET($W$8:OFFSET($W$8,$AJ$4-1,0),$T35,$U35),OFFSET($D$8:OFFSET($D$8,$AJ$4-1,0),$S35,MATCH(AX$6,$D$7:$Q$7,0)-1))</f>
        <v>0.75765967220684749</v>
      </c>
      <c r="AY35" s="3">
        <f ca="1">SUMPRODUCT(OFFSET($W$8:OFFSET($W$8,$AJ$4-1,0),$T35,$U35),OFFSET($C$8:OFFSET($C$8,$AJ$4-1,0),$S35,0),OFFSET($D$8:OFFSET($D$8,$AJ$4-1,0),$S35,MATCH(AX$6,$D$7:$Q$7,0)-1))/SUMPRODUCT(OFFSET($W$8:OFFSET($W$8,$AJ$4-1,0),$T35,$U35),OFFSET($C$8:OFFSET($C$8,$AJ$4-1,0),$S35,0))</f>
        <v>0.75765967220684738</v>
      </c>
      <c r="AZ35" s="3">
        <f ca="1">SUMPRODUCT(OFFSET($W$8:OFFSET($W$8,$AJ$4-1,0),$T35,$U35),OFFSET($D$8:OFFSET($D$8,$AJ$4-1,0),$S35,MATCH(AZ$6,$D$7:$Q$7,0)-1))</f>
        <v>2.1151053434961198</v>
      </c>
      <c r="BA35" s="3">
        <f ca="1">SUMPRODUCT(OFFSET($W$8:OFFSET($W$8,$AJ$4-1,0),$T35,$U35),OFFSET($C$8:OFFSET($C$8,$AJ$4-1,0),$S35,0),OFFSET($D$8:OFFSET($D$8,$AJ$4-1,0),$S35,MATCH(AZ$6,$D$7:$Q$7,0)-1))/SUMPRODUCT(OFFSET($W$8:OFFSET($W$8,$AJ$4-1,0),$T35,$U35),OFFSET($C$8:OFFSET($C$8,$AJ$4-1,0),$S35,0))</f>
        <v>2.1151053434961198</v>
      </c>
      <c r="BB35" s="3">
        <f ca="1">SUMPRODUCT(OFFSET($W$8:OFFSET($W$8,$AJ$4-1,0),$T35,$U35),OFFSET($D$8:OFFSET($D$8,$AJ$4-1,0),$S35,MATCH(BB$6,$D$7:$Q$7,0)-1))</f>
        <v>1.1296800153342028</v>
      </c>
      <c r="BC35" s="3">
        <f ca="1">SUMPRODUCT(OFFSET($W$8:OFFSET($W$8,$AJ$4-1,0),$T35,$U35),OFFSET($C$8:OFFSET($C$8,$AJ$4-1,0),$S35,0),OFFSET($D$8:OFFSET($D$8,$AJ$4-1,0),$S35,MATCH(BB$6,$D$7:$Q$7,0)-1))/SUMPRODUCT(OFFSET($W$8:OFFSET($W$8,$AJ$4-1,0),$T35,$U35),OFFSET($C$8:OFFSET($C$8,$AJ$4-1,0),$S35,0))</f>
        <v>1.1296800153342026</v>
      </c>
      <c r="BD35" s="3">
        <f ca="1">SUMPRODUCT(OFFSET($W$8:OFFSET($W$8,$AJ$4-1,0),$T35,$U35),OFFSET($D$8:OFFSET($D$8,$AJ$4-1,0),$S35,MATCH(BD$6,$D$7:$Q$7,0)-1))</f>
        <v>0.59683196552104578</v>
      </c>
      <c r="BE35" s="3">
        <f ca="1">SUMPRODUCT(OFFSET($W$8:OFFSET($W$8,$AJ$4-1,0),$T35,$U35),OFFSET($C$8:OFFSET($C$8,$AJ$4-1,0),$S35,0),OFFSET($D$8:OFFSET($D$8,$AJ$4-1,0),$S35,MATCH(BD$6,$D$7:$Q$7,0)-1))/SUMPRODUCT(OFFSET($W$8:OFFSET($W$8,$AJ$4-1,0),$T35,$U35),OFFSET($C$8:OFFSET($C$8,$AJ$4-1,0),$S35,0))</f>
        <v>0.59683196552104578</v>
      </c>
      <c r="BF35" s="174">
        <f ca="1">SUMPRODUCT(OFFSET($W$8:OFFSET($W$8,$AJ$4-1,0),$T35,$U35),OFFSET($D$8:OFFSET($D$8,$AJ$4-1,0),$S35,MATCH(BF$6,$D$7:$Q$7,0)-1))</f>
        <v>0.99887341547568298</v>
      </c>
      <c r="BG35" s="174">
        <f ca="1">SUMPRODUCT(OFFSET($W$8:OFFSET($W$8,$AJ$4-1,0),$T35,$U35),OFFSET($C$8:OFFSET($C$8,$AJ$4-1,0),$S35,0),OFFSET($D$8:OFFSET($D$8,$AJ$4-1,0),$S35,MATCH(BF$6,$D$7:$Q$7,0)-1))/SUMPRODUCT(OFFSET($W$8:OFFSET($W$8,$AJ$4-1,0),$T35,$U35),OFFSET($C$8:OFFSET($C$8,$AJ$4-1,0),$S35,0))</f>
        <v>0.99887341547568342</v>
      </c>
      <c r="BH35" s="174">
        <f ca="1">SUMPRODUCT(OFFSET($W$8:OFFSET($W$8,$AJ$4-1,0),$T35,$U35),OFFSET($D$8:OFFSET($D$8,$AJ$4-1,0),$S35,MATCH(BH$6,$D$7:$Q$7,0)-1))</f>
        <v>1.1031307949168683</v>
      </c>
      <c r="BI35" s="174">
        <f ca="1">SUMPRODUCT(OFFSET($W$8:OFFSET($W$8,$AJ$4-1,0),$T35,$U35),OFFSET($C$8:OFFSET($C$8,$AJ$4-1,0),$S35,0),OFFSET($D$8:OFFSET($D$8,$AJ$4-1,0),$S35,MATCH(BH$6,$D$7:$Q$7,0)-1))/SUMPRODUCT(OFFSET($W$8:OFFSET($W$8,$AJ$4-1,0),$T35,$U35),OFFSET($C$8:OFFSET($C$8,$AJ$4-1,0),$S35,0))</f>
        <v>1.1031307949168687</v>
      </c>
      <c r="BJ35" s="174">
        <f ca="1">SUMPRODUCT(OFFSET($W$8:OFFSET($W$8,$AJ$4-1,0),$T35,$U35),OFFSET($D$8:OFFSET($D$8,$AJ$4-1,0),$S35,MATCH(BJ$6,$D$7:$Q$7,0)-1))</f>
        <v>1</v>
      </c>
      <c r="BK35" s="174">
        <f ca="1">SUMPRODUCT(OFFSET($W$8:OFFSET($W$8,$AJ$4-1,0),$T35,$U35),OFFSET($C$8:OFFSET($C$8,$AJ$4-1,0),$S35,0),OFFSET($D$8:OFFSET($D$8,$AJ$4-1,0),$S35,MATCH(BJ$6,$D$7:$Q$7,0)-1))/SUMPRODUCT(OFFSET($W$8:OFFSET($W$8,$AJ$4-1,0),$T35,$U35),OFFSET($C$8:OFFSET($C$8,$AJ$4-1,0),$S35,0))</f>
        <v>1</v>
      </c>
      <c r="BM35" s="8">
        <f t="shared" si="11"/>
        <v>36982</v>
      </c>
      <c r="BN35" s="47">
        <f t="shared" ca="1" si="12"/>
        <v>0.99999999999999967</v>
      </c>
      <c r="BO35" s="47">
        <f t="shared" ca="1" si="5"/>
        <v>0</v>
      </c>
      <c r="BP35" s="47">
        <f t="shared" ca="1" si="13"/>
        <v>0.29999999999999993</v>
      </c>
      <c r="BQ35" s="47">
        <f t="shared" ca="1" si="6"/>
        <v>0.69999999999999973</v>
      </c>
    </row>
    <row r="36" spans="1:69">
      <c r="A36" s="58">
        <f t="shared" si="7"/>
        <v>36647</v>
      </c>
      <c r="B36" s="34">
        <f t="shared" si="2"/>
        <v>36845</v>
      </c>
      <c r="C36" s="59">
        <f>SUMIF(WP!$A$3:$A$388,"&lt;"&amp;EOMONTH($A36,$A$3-1)+1,WP!$B$3:$B$388)/1000-SUM(C$8:C35)</f>
        <v>10</v>
      </c>
      <c r="D36" s="42">
        <f>D$6/VLOOKUP($B36,Rate!$B$4:$H$390,7)</f>
        <v>0.42162715210713803</v>
      </c>
      <c r="E36" s="42">
        <f>E$6/VLOOKUP($B36,SAWW!$B$4:$H$390,7)</f>
        <v>1.9563583690023469</v>
      </c>
      <c r="F36" s="42">
        <f>F$6/VLOOKUP($B36,'Indem BL'!$B$4:$H$390,7)</f>
        <v>1.1681097250794088</v>
      </c>
      <c r="G36" s="42">
        <f>G$6/VLOOKUP($B36,'Med BL'!$B$4:$H$390,7)</f>
        <v>0.9849</v>
      </c>
      <c r="H36" s="42">
        <f>H$6/VLOOKUP($B36,'Combined BL &amp; SAWW'!$B$4:$H$390,7)</f>
        <v>1.6139241804084521</v>
      </c>
      <c r="I36" s="42">
        <f>I$6/VLOOKUP($B36,'Freq Trend'!$B$4:$H$390,7)</f>
        <v>0.52141075628416822</v>
      </c>
      <c r="J36" s="42">
        <f>J$6/VLOOKUP($B36,'Severity Trend_IonI'!$B$4:$H$390,7)</f>
        <v>0.75802283388955338</v>
      </c>
      <c r="K36" s="42">
        <f>K$6/VLOOKUP($B36,'Severity Trend_MonI'!$B$4:$H$390,7)</f>
        <v>2.1715678433055561</v>
      </c>
      <c r="L36" s="42">
        <f>L$6/VLOOKUP($B36,'Severity Trend'!$B$4:$H$390,7)</f>
        <v>1.1382549373070237</v>
      </c>
      <c r="M36" s="42">
        <f>M$6/VLOOKUP($B36,'PP Residual Trend'!$B$4:$H$390,7)</f>
        <v>0.5935640463679337</v>
      </c>
      <c r="N36" s="156">
        <f>N$6/VLOOKUP($B36,CR!$B$4:$H$455,7)</f>
        <v>0.99887341547568309</v>
      </c>
      <c r="O36" s="156">
        <f>O$6/VLOOKUP($B36,ER!$B$4:$H$455,7)</f>
        <v>1.1031307949168685</v>
      </c>
      <c r="P36" s="156">
        <f>P$6/VLOOKUP($B36,DR!$B$4:$H$455,7)</f>
        <v>1</v>
      </c>
      <c r="R36">
        <f t="shared" si="8"/>
        <v>29</v>
      </c>
      <c r="S36" s="120">
        <f t="shared" si="3"/>
        <v>28</v>
      </c>
      <c r="T36" s="45">
        <f t="shared" si="9"/>
        <v>0</v>
      </c>
      <c r="U36" s="45">
        <f t="shared" si="10"/>
        <v>0</v>
      </c>
      <c r="V36" s="20">
        <v>0</v>
      </c>
      <c r="W36" s="21">
        <f>(2*W$5*$AJ$3*$R36*$A$3-MIN(W$5*$AJ$3,$R36*$A$3)^2-2*$R36*$A$3*MAX(W$5*$AJ$3-$R36*$A$3,0)-MIN(MAX($R36*$A$3-$A$4,0),W$5*$AJ$3)^2-2*W$5*$AJ$3*MAX($R36*$A$3-$A$4-W$5*+$AJ$3,0))/$AJ$5-SUM($V$7:V36)-SUM($V$7:W35)+SUM($V$7:V35)</f>
        <v>0</v>
      </c>
      <c r="X36" s="21">
        <f>(2*X$5*$AJ$3*$R36*$A$3-MIN(X$5*$AJ$3,$R36*$A$3)^2-2*$R36*$A$3*MAX(X$5*$AJ$3-$R36*$A$3,0)-MIN(MAX($R36*$A$3-$A$4,0),X$5*$AJ$3)^2-2*X$5*$AJ$3*MAX($R36*$A$3-$A$4-X$5*+$AJ$3,0))/$AJ$5-SUM($V$7:W36)-SUM($V$7:X35)+SUM($V$7:W35)</f>
        <v>0</v>
      </c>
      <c r="Y36" s="21">
        <f>(2*Y$5*$AJ$3*$R36*$A$3-MIN(Y$5*$AJ$3,$R36*$A$3)^2-2*$R36*$A$3*MAX(Y$5*$AJ$3-$R36*$A$3,0)-MIN(MAX($R36*$A$3-$A$4,0),Y$5*$AJ$3)^2-2*Y$5*$AJ$3*MAX($R36*$A$3-$A$4-Y$5*+$AJ$3,0))/$AJ$5-SUM($V$7:X36)-SUM($V$7:Y35)+SUM($V$7:X35)</f>
        <v>0</v>
      </c>
      <c r="Z36" s="21">
        <f>(2*Z$5*$AJ$3*$R36*$A$3-MIN(Z$5*$AJ$3,$R36*$A$3)^2-2*$R36*$A$3*MAX(Z$5*$AJ$3-$R36*$A$3,0)-MIN(MAX($R36*$A$3-$A$4,0),Z$5*$AJ$3)^2-2*Z$5*$AJ$3*MAX($R36*$A$3-$A$4-Z$5*+$AJ$3,0))/$AJ$5-SUM($V$7:Y36)-SUM($V$7:Z35)+SUM($V$7:Y35)</f>
        <v>0</v>
      </c>
      <c r="AA36" s="21">
        <f>(2*AA$5*$AJ$3*$R36*$A$3-MIN(AA$5*$AJ$3,$R36*$A$3)^2-2*$R36*$A$3*MAX(AA$5*$AJ$3-$R36*$A$3,0)-MIN(MAX($R36*$A$3-$A$4,0),AA$5*$AJ$3)^2-2*AA$5*$AJ$3*MAX($R36*$A$3-$A$4-AA$5*+$AJ$3,0))/$AJ$5-SUM($V$7:Z36)-SUM($V$7:AA35)+SUM($V$7:Z35)</f>
        <v>0</v>
      </c>
      <c r="AB36" s="21">
        <f>(2*AB$5*$AJ$3*$R36*$A$3-MIN(AB$5*$AJ$3,$R36*$A$3)^2-2*$R36*$A$3*MAX(AB$5*$AJ$3-$R36*$A$3,0)-MIN(MAX($R36*$A$3-$A$4,0),AB$5*$AJ$3)^2-2*AB$5*$AJ$3*MAX($R36*$A$3-$A$4-AB$5*+$AJ$3,0))/$AJ$5-SUM($V$7:AA36)-SUM($V$7:AB35)+SUM($V$7:AA35)</f>
        <v>0</v>
      </c>
      <c r="AC36" s="21">
        <f>(2*AC$5*$AJ$3*$R36*$A$3-MIN(AC$5*$AJ$3,$R36*$A$3)^2-2*$R36*$A$3*MAX(AC$5*$AJ$3-$R36*$A$3,0)-MIN(MAX($R36*$A$3-$A$4,0),AC$5*$AJ$3)^2-2*AC$5*$AJ$3*MAX($R36*$A$3-$A$4-AC$5*+$AJ$3,0))/$AJ$5-SUM($V$7:AB36)-SUM($V$7:AC35)+SUM($V$7:AB35)</f>
        <v>0</v>
      </c>
      <c r="AD36" s="21">
        <f>(2*AD$5*$AJ$3*$R36*$A$3-MIN(AD$5*$AJ$3,$R36*$A$3)^2-2*$R36*$A$3*MAX(AD$5*$AJ$3-$R36*$A$3,0)-MIN(MAX($R36*$A$3-$A$4,0),AD$5*$AJ$3)^2-2*AD$5*$AJ$3*MAX($R36*$A$3-$A$4-AD$5*+$AJ$3,0))/$AJ$5-SUM($V$7:AC36)-SUM($V$7:AD35)+SUM($V$7:AC35)</f>
        <v>0</v>
      </c>
      <c r="AE36" s="21">
        <f>(2*AE$5*$AJ$3*$R36*$A$3-MIN(AE$5*$AJ$3,$R36*$A$3)^2-2*$R36*$A$3*MAX(AE$5*$AJ$3-$R36*$A$3,0)-MIN(MAX($R36*$A$3-$A$4,0),AE$5*$AJ$3)^2-2*AE$5*$AJ$3*MAX($R36*$A$3-$A$4-AE$5*+$AJ$3,0))/$AJ$5-SUM($V$7:AD36)-SUM($V$7:AE35)+SUM($V$7:AD35)</f>
        <v>0</v>
      </c>
      <c r="AF36" s="21">
        <f>(2*AF$5*$AJ$3*$R36*$A$3-MIN(AF$5*$AJ$3,$R36*$A$3)^2-2*$R36*$A$3*MAX(AF$5*$AJ$3-$R36*$A$3,0)-MIN(MAX($R36*$A$3-$A$4,0),AF$5*$AJ$3)^2-2*AF$5*$AJ$3*MAX($R36*$A$3-$A$4-AF$5*+$AJ$3,0))/$AJ$5-SUM($V$7:AE36)-SUM($V$7:AF35)+SUM($V$7:AE35)</f>
        <v>0</v>
      </c>
      <c r="AG36" s="21">
        <f>(2*AG$5*$AJ$3*$R36*$A$3-MIN(AG$5*$AJ$3,$R36*$A$3)^2-2*$R36*$A$3*MAX(AG$5*$AJ$3-$R36*$A$3,0)-MIN(MAX($R36*$A$3-$A$4,0),AG$5*$AJ$3)^2-2*AG$5*$AJ$3*MAX($R36*$A$3-$A$4-AG$5*+$AJ$3,0))/$AJ$5-SUM($V$7:AF36)-SUM($V$7:AG35)+SUM($V$7:AF35)</f>
        <v>0</v>
      </c>
      <c r="AH36" s="21">
        <f>(2*AH$5*$AJ$3*$R36*$A$3-MIN(AH$5*$AJ$3,$R36*$A$3)^2-2*$R36*$A$3*MAX(AH$5*$AJ$3-$R36*$A$3,0)-MIN(MAX($R36*$A$3-$A$4,0),AH$5*$AJ$3)^2-2*AH$5*$AJ$3*MAX($R36*$A$3-$A$4-AH$5*+$AJ$3,0))/$AJ$5-SUM($V$7:AG36)-SUM($V$7:AH35)+SUM($V$7:AG35)</f>
        <v>0</v>
      </c>
      <c r="AJ36" s="8">
        <f t="shared" si="14"/>
        <v>37012</v>
      </c>
      <c r="AK36" s="30">
        <f t="shared" si="4"/>
        <v>37026</v>
      </c>
      <c r="AL36" s="3">
        <f ca="1">SUMPRODUCT(OFFSET($W$8:OFFSET($W$8,$AJ$4-1,0),$T36,$U36),OFFSET($D$8:OFFSET($D$8,$AJ$4-1,0),$S36,MATCH(AL$6,$D$7:$Q$7,0)-1))</f>
        <v>0.42245691605554592</v>
      </c>
      <c r="AM36" s="3">
        <f ca="1">SUMPRODUCT(OFFSET($W$8:OFFSET($W$8,$AJ$4-1,0),$T36,$U36),OFFSET($C$8:OFFSET($C$8,$AJ$4-1,0),$S36,0),OFFSET($D$8:OFFSET($D$8,$AJ$4-1,0),$S36,MATCH(AL$6,$D$7:$Q$7,0)-1))/SUMPRODUCT(OFFSET($W$8:OFFSET($W$8,$AJ$4-1,0),$T36,$U36),OFFSET($C$8:OFFSET($C$8,$AJ$4-1,0),$S36,0))</f>
        <v>0.42245691605554592</v>
      </c>
      <c r="AN36" s="3">
        <f ca="1">SUMPRODUCT(OFFSET($W$8:OFFSET($W$8,$AJ$4-1,0),$T36,$U36),OFFSET($D$8:OFFSET($D$8,$AJ$4-1,0),$S36,MATCH(AN$6,$D$7:$Q$7,0)-1))</f>
        <v>1.9324845941088147</v>
      </c>
      <c r="AO36" s="3">
        <f ca="1">SUMPRODUCT(OFFSET($W$8:OFFSET($W$8,$AJ$4-1,0),$T36,$U36),OFFSET($C$8:OFFSET($C$8,$AJ$4-1,0),$S36,0),OFFSET($D$8:OFFSET($D$8,$AJ$4-1,0),$S36,MATCH(AN$6,$D$7:$Q$7,0)-1))/SUMPRODUCT(OFFSET($W$8:OFFSET($W$8,$AJ$4-1,0),$T36,$U36),OFFSET($C$8:OFFSET($C$8,$AJ$4-1,0),$S36,0))</f>
        <v>1.9324845941088147</v>
      </c>
      <c r="AP36" s="3">
        <f ca="1">SUMPRODUCT(OFFSET($W$8:OFFSET($W$8,$AJ$4-1,0),$T36,$U36),OFFSET($D$8:OFFSET($D$8,$AJ$4-1,0),$S36,MATCH(AP$6,$D$7:$Q$7,0)-1))</f>
        <v>1.1557904489331703</v>
      </c>
      <c r="AQ36" s="3">
        <f ca="1">SUMPRODUCT(OFFSET($W$8:OFFSET($W$8,$AJ$4-1,0),$T36,$U36),OFFSET($C$8:OFFSET($C$8,$AJ$4-1,0),$S36,0),OFFSET($D$8:OFFSET($D$8,$AJ$4-1,0),$S36,MATCH(AP$6,$D$7:$Q$7,0)-1))/SUMPRODUCT(OFFSET($W$8:OFFSET($W$8,$AJ$4-1,0),$T36,$U36),OFFSET($C$8:OFFSET($C$8,$AJ$4-1,0),$S36,0))</f>
        <v>1.1557904489331705</v>
      </c>
      <c r="AR36" s="3">
        <f ca="1">SUMPRODUCT(OFFSET($W$8:OFFSET($W$8,$AJ$4-1,0),$T36,$U36),OFFSET($D$8:OFFSET($D$8,$AJ$4-1,0),$S36,MATCH(AR$6,$D$7:$Q$7,0)-1))</f>
        <v>0.98489999999999989</v>
      </c>
      <c r="AS36" s="3">
        <f ca="1">SUMPRODUCT(OFFSET($W$8:OFFSET($W$8,$AJ$4-1,0),$T36,$U36),OFFSET($C$8:OFFSET($C$8,$AJ$4-1,0),$S36,0),OFFSET($D$8:OFFSET($D$8,$AJ$4-1,0),$S36,MATCH(AR$6,$D$7:$Q$7,0)-1))/SUMPRODUCT(OFFSET($W$8:OFFSET($W$8,$AJ$4-1,0),$T36,$U36),OFFSET($C$8:OFFSET($C$8,$AJ$4-1,0),$S36,0))</f>
        <v>0.98490000000000022</v>
      </c>
      <c r="AT36" s="3">
        <f ca="1">SUMPRODUCT(OFFSET($W$8:OFFSET($W$8,$AJ$4-1,0),$T36,$U36),OFFSET($D$8:OFFSET($D$8,$AJ$4-1,0),$S36,MATCH(AT$6,$D$7:$Q$7,0)-1))</f>
        <v>1.5874668688153173</v>
      </c>
      <c r="AU36" s="3">
        <f ca="1">SUMPRODUCT(OFFSET($W$8:OFFSET($W$8,$AJ$4-1,0),$T36,$U36),OFFSET($C$8:OFFSET($C$8,$AJ$4-1,0),$S36,0),OFFSET($D$8:OFFSET($D$8,$AJ$4-1,0),$S36,MATCH(AT$6,$D$7:$Q$7,0)-1))/SUMPRODUCT(OFFSET($W$8:OFFSET($W$8,$AJ$4-1,0),$T36,$U36),OFFSET($C$8:OFFSET($C$8,$AJ$4-1,0),$S36,0))</f>
        <v>1.5874668688153173</v>
      </c>
      <c r="AV36" s="3">
        <f ca="1">SUMPRODUCT(OFFSET($W$8:OFFSET($W$8,$AJ$4-1,0),$T36,$U36),OFFSET($D$8:OFFSET($D$8,$AJ$4-1,0),$S36,MATCH(AV$6,$D$7:$Q$7,0)-1))</f>
        <v>0.52979273498691826</v>
      </c>
      <c r="AW36" s="3">
        <f ca="1">SUMPRODUCT(OFFSET($W$8:OFFSET($W$8,$AJ$4-1,0),$T36,$U36),OFFSET($C$8:OFFSET($C$8,$AJ$4-1,0),$S36,0),OFFSET($D$8:OFFSET($D$8,$AJ$4-1,0),$S36,MATCH(AV$6,$D$7:$Q$7,0)-1))/SUMPRODUCT(OFFSET($W$8:OFFSET($W$8,$AJ$4-1,0),$T36,$U36),OFFSET($C$8:OFFSET($C$8,$AJ$4-1,0),$S36,0))</f>
        <v>0.52979273498691815</v>
      </c>
      <c r="AX36" s="3">
        <f ca="1">SUMPRODUCT(OFFSET($W$8:OFFSET($W$8,$AJ$4-1,0),$T36,$U36),OFFSET($D$8:OFFSET($D$8,$AJ$4-1,0),$S36,MATCH(AX$6,$D$7:$Q$7,0)-1))</f>
        <v>0.7575332560221919</v>
      </c>
      <c r="AY36" s="3">
        <f ca="1">SUMPRODUCT(OFFSET($W$8:OFFSET($W$8,$AJ$4-1,0),$T36,$U36),OFFSET($C$8:OFFSET($C$8,$AJ$4-1,0),$S36,0),OFFSET($D$8:OFFSET($D$8,$AJ$4-1,0),$S36,MATCH(AX$6,$D$7:$Q$7,0)-1))/SUMPRODUCT(OFFSET($W$8:OFFSET($W$8,$AJ$4-1,0),$T36,$U36),OFFSET($C$8:OFFSET($C$8,$AJ$4-1,0),$S36,0))</f>
        <v>0.7575332560221919</v>
      </c>
      <c r="AZ36" s="3">
        <f ca="1">SUMPRODUCT(OFFSET($W$8:OFFSET($W$8,$AJ$4-1,0),$T36,$U36),OFFSET($D$8:OFFSET($D$8,$AJ$4-1,0),$S36,MATCH(AZ$6,$D$7:$Q$7,0)-1))</f>
        <v>2.1050654124340444</v>
      </c>
      <c r="BA36" s="3">
        <f ca="1">SUMPRODUCT(OFFSET($W$8:OFFSET($W$8,$AJ$4-1,0),$T36,$U36),OFFSET($C$8:OFFSET($C$8,$AJ$4-1,0),$S36,0),OFFSET($D$8:OFFSET($D$8,$AJ$4-1,0),$S36,MATCH(AZ$6,$D$7:$Q$7,0)-1))/SUMPRODUCT(OFFSET($W$8:OFFSET($W$8,$AJ$4-1,0),$T36,$U36),OFFSET($C$8:OFFSET($C$8,$AJ$4-1,0),$S36,0))</f>
        <v>2.1050654124340449</v>
      </c>
      <c r="BB36" s="3">
        <f ca="1">SUMPRODUCT(OFFSET($W$8:OFFSET($W$8,$AJ$4-1,0),$T36,$U36),OFFSET($D$8:OFFSET($D$8,$AJ$4-1,0),$S36,MATCH(BB$6,$D$7:$Q$7,0)-1))</f>
        <v>1.1280762328209728</v>
      </c>
      <c r="BC36" s="3">
        <f ca="1">SUMPRODUCT(OFFSET($W$8:OFFSET($W$8,$AJ$4-1,0),$T36,$U36),OFFSET($C$8:OFFSET($C$8,$AJ$4-1,0),$S36,0),OFFSET($D$8:OFFSET($D$8,$AJ$4-1,0),$S36,MATCH(BB$6,$D$7:$Q$7,0)-1))/SUMPRODUCT(OFFSET($W$8:OFFSET($W$8,$AJ$4-1,0),$T36,$U36),OFFSET($C$8:OFFSET($C$8,$AJ$4-1,0),$S36,0))</f>
        <v>1.1280762328209726</v>
      </c>
      <c r="BD36" s="3">
        <f ca="1">SUMPRODUCT(OFFSET($W$8:OFFSET($W$8,$AJ$4-1,0),$T36,$U36),OFFSET($D$8:OFFSET($D$8,$AJ$4-1,0),$S36,MATCH(BD$6,$D$7:$Q$7,0)-1))</f>
        <v>0.59765991082536196</v>
      </c>
      <c r="BE36" s="3">
        <f ca="1">SUMPRODUCT(OFFSET($W$8:OFFSET($W$8,$AJ$4-1,0),$T36,$U36),OFFSET($C$8:OFFSET($C$8,$AJ$4-1,0),$S36,0),OFFSET($D$8:OFFSET($D$8,$AJ$4-1,0),$S36,MATCH(BD$6,$D$7:$Q$7,0)-1))/SUMPRODUCT(OFFSET($W$8:OFFSET($W$8,$AJ$4-1,0),$T36,$U36),OFFSET($C$8:OFFSET($C$8,$AJ$4-1,0),$S36,0))</f>
        <v>0.59765991082536207</v>
      </c>
      <c r="BF36" s="174">
        <f ca="1">SUMPRODUCT(OFFSET($W$8:OFFSET($W$8,$AJ$4-1,0),$T36,$U36),OFFSET($D$8:OFFSET($D$8,$AJ$4-1,0),$S36,MATCH(BF$6,$D$7:$Q$7,0)-1))</f>
        <v>0.99887341547568298</v>
      </c>
      <c r="BG36" s="174">
        <f ca="1">SUMPRODUCT(OFFSET($W$8:OFFSET($W$8,$AJ$4-1,0),$T36,$U36),OFFSET($C$8:OFFSET($C$8,$AJ$4-1,0),$S36,0),OFFSET($D$8:OFFSET($D$8,$AJ$4-1,0),$S36,MATCH(BF$6,$D$7:$Q$7,0)-1))/SUMPRODUCT(OFFSET($W$8:OFFSET($W$8,$AJ$4-1,0),$T36,$U36),OFFSET($C$8:OFFSET($C$8,$AJ$4-1,0),$S36,0))</f>
        <v>0.99887341547568342</v>
      </c>
      <c r="BH36" s="174">
        <f ca="1">SUMPRODUCT(OFFSET($W$8:OFFSET($W$8,$AJ$4-1,0),$T36,$U36),OFFSET($D$8:OFFSET($D$8,$AJ$4-1,0),$S36,MATCH(BH$6,$D$7:$Q$7,0)-1))</f>
        <v>1.1031307949168683</v>
      </c>
      <c r="BI36" s="174">
        <f ca="1">SUMPRODUCT(OFFSET($W$8:OFFSET($W$8,$AJ$4-1,0),$T36,$U36),OFFSET($C$8:OFFSET($C$8,$AJ$4-1,0),$S36,0),OFFSET($D$8:OFFSET($D$8,$AJ$4-1,0),$S36,MATCH(BH$6,$D$7:$Q$7,0)-1))/SUMPRODUCT(OFFSET($W$8:OFFSET($W$8,$AJ$4-1,0),$T36,$U36),OFFSET($C$8:OFFSET($C$8,$AJ$4-1,0),$S36,0))</f>
        <v>1.1031307949168687</v>
      </c>
      <c r="BJ36" s="174">
        <f ca="1">SUMPRODUCT(OFFSET($W$8:OFFSET($W$8,$AJ$4-1,0),$T36,$U36),OFFSET($D$8:OFFSET($D$8,$AJ$4-1,0),$S36,MATCH(BJ$6,$D$7:$Q$7,0)-1))</f>
        <v>1</v>
      </c>
      <c r="BK36" s="174">
        <f ca="1">SUMPRODUCT(OFFSET($W$8:OFFSET($W$8,$AJ$4-1,0),$T36,$U36),OFFSET($C$8:OFFSET($C$8,$AJ$4-1,0),$S36,0),OFFSET($D$8:OFFSET($D$8,$AJ$4-1,0),$S36,MATCH(BJ$6,$D$7:$Q$7,0)-1))/SUMPRODUCT(OFFSET($W$8:OFFSET($W$8,$AJ$4-1,0),$T36,$U36),OFFSET($C$8:OFFSET($C$8,$AJ$4-1,0),$S36,0))</f>
        <v>1</v>
      </c>
      <c r="BM36" s="8">
        <f t="shared" si="11"/>
        <v>37012</v>
      </c>
      <c r="BN36" s="47">
        <f t="shared" ca="1" si="12"/>
        <v>0.99999999999999967</v>
      </c>
      <c r="BO36" s="47">
        <f t="shared" ca="1" si="5"/>
        <v>0</v>
      </c>
      <c r="BP36" s="47">
        <f t="shared" ca="1" si="13"/>
        <v>0.29999999999999993</v>
      </c>
      <c r="BQ36" s="47">
        <f t="shared" ca="1" si="6"/>
        <v>0.69999999999999973</v>
      </c>
    </row>
    <row r="37" spans="1:69">
      <c r="A37" s="58">
        <f t="shared" si="7"/>
        <v>36678</v>
      </c>
      <c r="B37" s="34">
        <f t="shared" si="2"/>
        <v>36875</v>
      </c>
      <c r="C37" s="59">
        <f>SUMIF(WP!$A$3:$A$388,"&lt;"&amp;EOMONTH($A37,$A$3-1)+1,WP!$B$3:$B$388)/1000-SUM(C$8:C36)</f>
        <v>10</v>
      </c>
      <c r="D37" s="42">
        <f>D$6/VLOOKUP($B37,Rate!$B$4:$H$390,7)</f>
        <v>0.42162715210713803</v>
      </c>
      <c r="E37" s="42">
        <f>E$6/VLOOKUP($B37,SAWW!$B$4:$H$390,7)</f>
        <v>1.9522323960960892</v>
      </c>
      <c r="F37" s="42">
        <f>F$6/VLOOKUP($B37,'Indem BL'!$B$4:$H$390,7)</f>
        <v>1.1681097250794088</v>
      </c>
      <c r="G37" s="42">
        <f>G$6/VLOOKUP($B37,'Med BL'!$B$4:$H$390,7)</f>
        <v>0.9849</v>
      </c>
      <c r="H37" s="42">
        <f>H$6/VLOOKUP($B37,'Combined BL &amp; SAWW'!$B$4:$H$390,7)</f>
        <v>1.6114996397801278</v>
      </c>
      <c r="I37" s="42">
        <f>I$6/VLOOKUP($B37,'Freq Trend'!$B$4:$H$390,7)</f>
        <v>0.52271773493901841</v>
      </c>
      <c r="J37" s="42">
        <f>J$6/VLOOKUP($B37,'Severity Trend_IonI'!$B$4:$H$390,7)</f>
        <v>0.75797396994105593</v>
      </c>
      <c r="K37" s="42">
        <f>K$6/VLOOKUP($B37,'Severity Trend_MonI'!$B$4:$H$390,7)</f>
        <v>2.1594914372069862</v>
      </c>
      <c r="L37" s="42">
        <f>L$6/VLOOKUP($B37,'Severity Trend'!$B$4:$H$390,7)</f>
        <v>1.1364917906931178</v>
      </c>
      <c r="M37" s="42">
        <f>M$6/VLOOKUP($B37,'PP Residual Trend'!$B$4:$H$390,7)</f>
        <v>0.5941351542974378</v>
      </c>
      <c r="N37" s="156">
        <f>N$6/VLOOKUP($B37,CR!$B$4:$H$455,7)</f>
        <v>0.99887341547568309</v>
      </c>
      <c r="O37" s="156">
        <f>O$6/VLOOKUP($B37,ER!$B$4:$H$455,7)</f>
        <v>1.1031307949168685</v>
      </c>
      <c r="P37" s="156">
        <f>P$6/VLOOKUP($B37,DR!$B$4:$H$455,7)</f>
        <v>1</v>
      </c>
      <c r="R37">
        <f t="shared" si="8"/>
        <v>30</v>
      </c>
      <c r="S37" s="120">
        <f t="shared" si="3"/>
        <v>29</v>
      </c>
      <c r="T37" s="45">
        <f t="shared" si="9"/>
        <v>0</v>
      </c>
      <c r="U37" s="45">
        <f t="shared" si="10"/>
        <v>0</v>
      </c>
      <c r="V37" s="20">
        <v>0</v>
      </c>
      <c r="W37" s="21">
        <f>(2*W$5*$AJ$3*$R37*$A$3-MIN(W$5*$AJ$3,$R37*$A$3)^2-2*$R37*$A$3*MAX(W$5*$AJ$3-$R37*$A$3,0)-MIN(MAX($R37*$A$3-$A$4,0),W$5*$AJ$3)^2-2*W$5*$AJ$3*MAX($R37*$A$3-$A$4-W$5*+$AJ$3,0))/$AJ$5-SUM($V$7:V37)-SUM($V$7:W36)+SUM($V$7:V36)</f>
        <v>0</v>
      </c>
      <c r="X37" s="21">
        <f>(2*X$5*$AJ$3*$R37*$A$3-MIN(X$5*$AJ$3,$R37*$A$3)^2-2*$R37*$A$3*MAX(X$5*$AJ$3-$R37*$A$3,0)-MIN(MAX($R37*$A$3-$A$4,0),X$5*$AJ$3)^2-2*X$5*$AJ$3*MAX($R37*$A$3-$A$4-X$5*+$AJ$3,0))/$AJ$5-SUM($V$7:W37)-SUM($V$7:X36)+SUM($V$7:W36)</f>
        <v>0</v>
      </c>
      <c r="Y37" s="21">
        <f>(2*Y$5*$AJ$3*$R37*$A$3-MIN(Y$5*$AJ$3,$R37*$A$3)^2-2*$R37*$A$3*MAX(Y$5*$AJ$3-$R37*$A$3,0)-MIN(MAX($R37*$A$3-$A$4,0),Y$5*$AJ$3)^2-2*Y$5*$AJ$3*MAX($R37*$A$3-$A$4-Y$5*+$AJ$3,0))/$AJ$5-SUM($V$7:X37)-SUM($V$7:Y36)+SUM($V$7:X36)</f>
        <v>0</v>
      </c>
      <c r="Z37" s="21">
        <f>(2*Z$5*$AJ$3*$R37*$A$3-MIN(Z$5*$AJ$3,$R37*$A$3)^2-2*$R37*$A$3*MAX(Z$5*$AJ$3-$R37*$A$3,0)-MIN(MAX($R37*$A$3-$A$4,0),Z$5*$AJ$3)^2-2*Z$5*$AJ$3*MAX($R37*$A$3-$A$4-Z$5*+$AJ$3,0))/$AJ$5-SUM($V$7:Y37)-SUM($V$7:Z36)+SUM($V$7:Y36)</f>
        <v>0</v>
      </c>
      <c r="AA37" s="21">
        <f>(2*AA$5*$AJ$3*$R37*$A$3-MIN(AA$5*$AJ$3,$R37*$A$3)^2-2*$R37*$A$3*MAX(AA$5*$AJ$3-$R37*$A$3,0)-MIN(MAX($R37*$A$3-$A$4,0),AA$5*$AJ$3)^2-2*AA$5*$AJ$3*MAX($R37*$A$3-$A$4-AA$5*+$AJ$3,0))/$AJ$5-SUM($V$7:Z37)-SUM($V$7:AA36)+SUM($V$7:Z36)</f>
        <v>0</v>
      </c>
      <c r="AB37" s="21">
        <f>(2*AB$5*$AJ$3*$R37*$A$3-MIN(AB$5*$AJ$3,$R37*$A$3)^2-2*$R37*$A$3*MAX(AB$5*$AJ$3-$R37*$A$3,0)-MIN(MAX($R37*$A$3-$A$4,0),AB$5*$AJ$3)^2-2*AB$5*$AJ$3*MAX($R37*$A$3-$A$4-AB$5*+$AJ$3,0))/$AJ$5-SUM($V$7:AA37)-SUM($V$7:AB36)+SUM($V$7:AA36)</f>
        <v>0</v>
      </c>
      <c r="AC37" s="21">
        <f>(2*AC$5*$AJ$3*$R37*$A$3-MIN(AC$5*$AJ$3,$R37*$A$3)^2-2*$R37*$A$3*MAX(AC$5*$AJ$3-$R37*$A$3,0)-MIN(MAX($R37*$A$3-$A$4,0),AC$5*$AJ$3)^2-2*AC$5*$AJ$3*MAX($R37*$A$3-$A$4-AC$5*+$AJ$3,0))/$AJ$5-SUM($V$7:AB37)-SUM($V$7:AC36)+SUM($V$7:AB36)</f>
        <v>0</v>
      </c>
      <c r="AD37" s="21">
        <f>(2*AD$5*$AJ$3*$R37*$A$3-MIN(AD$5*$AJ$3,$R37*$A$3)^2-2*$R37*$A$3*MAX(AD$5*$AJ$3-$R37*$A$3,0)-MIN(MAX($R37*$A$3-$A$4,0),AD$5*$AJ$3)^2-2*AD$5*$AJ$3*MAX($R37*$A$3-$A$4-AD$5*+$AJ$3,0))/$AJ$5-SUM($V$7:AC37)-SUM($V$7:AD36)+SUM($V$7:AC36)</f>
        <v>0</v>
      </c>
      <c r="AE37" s="21">
        <f>(2*AE$5*$AJ$3*$R37*$A$3-MIN(AE$5*$AJ$3,$R37*$A$3)^2-2*$R37*$A$3*MAX(AE$5*$AJ$3-$R37*$A$3,0)-MIN(MAX($R37*$A$3-$A$4,0),AE$5*$AJ$3)^2-2*AE$5*$AJ$3*MAX($R37*$A$3-$A$4-AE$5*+$AJ$3,0))/$AJ$5-SUM($V$7:AD37)-SUM($V$7:AE36)+SUM($V$7:AD36)</f>
        <v>0</v>
      </c>
      <c r="AF37" s="21">
        <f>(2*AF$5*$AJ$3*$R37*$A$3-MIN(AF$5*$AJ$3,$R37*$A$3)^2-2*$R37*$A$3*MAX(AF$5*$AJ$3-$R37*$A$3,0)-MIN(MAX($R37*$A$3-$A$4,0),AF$5*$AJ$3)^2-2*AF$5*$AJ$3*MAX($R37*$A$3-$A$4-AF$5*+$AJ$3,0))/$AJ$5-SUM($V$7:AE37)-SUM($V$7:AF36)+SUM($V$7:AE36)</f>
        <v>0</v>
      </c>
      <c r="AG37" s="21">
        <f>(2*AG$5*$AJ$3*$R37*$A$3-MIN(AG$5*$AJ$3,$R37*$A$3)^2-2*$R37*$A$3*MAX(AG$5*$AJ$3-$R37*$A$3,0)-MIN(MAX($R37*$A$3-$A$4,0),AG$5*$AJ$3)^2-2*AG$5*$AJ$3*MAX($R37*$A$3-$A$4-AG$5*+$AJ$3,0))/$AJ$5-SUM($V$7:AF37)-SUM($V$7:AG36)+SUM($V$7:AF36)</f>
        <v>0</v>
      </c>
      <c r="AH37" s="21">
        <f>(2*AH$5*$AJ$3*$R37*$A$3-MIN(AH$5*$AJ$3,$R37*$A$3)^2-2*$R37*$A$3*MAX(AH$5*$AJ$3-$R37*$A$3,0)-MIN(MAX($R37*$A$3-$A$4,0),AH$5*$AJ$3)^2-2*AH$5*$AJ$3*MAX($R37*$A$3-$A$4-AH$5*+$AJ$3,0))/$AJ$5-SUM($V$7:AG37)-SUM($V$7:AH36)+SUM($V$7:AG36)</f>
        <v>0</v>
      </c>
      <c r="AJ37" s="8">
        <f t="shared" si="14"/>
        <v>37043</v>
      </c>
      <c r="AK37" s="30">
        <f t="shared" si="4"/>
        <v>37057</v>
      </c>
      <c r="AL37" s="3">
        <f ca="1">SUMPRODUCT(OFFSET($W$8:OFFSET($W$8,$AJ$4-1,0),$T37,$U37),OFFSET($D$8:OFFSET($D$8,$AJ$4-1,0),$S37,MATCH(AL$6,$D$7:$Q$7,0)-1))</f>
        <v>0.4230100920211512</v>
      </c>
      <c r="AM37" s="3">
        <f ca="1">SUMPRODUCT(OFFSET($W$8:OFFSET($W$8,$AJ$4-1,0),$T37,$U37),OFFSET($C$8:OFFSET($C$8,$AJ$4-1,0),$S37,0),OFFSET($D$8:OFFSET($D$8,$AJ$4-1,0),$S37,MATCH(AL$6,$D$7:$Q$7,0)-1))/SUMPRODUCT(OFFSET($W$8:OFFSET($W$8,$AJ$4-1,0),$T37,$U37),OFFSET($C$8:OFFSET($C$8,$AJ$4-1,0),$S37,0))</f>
        <v>0.42301009202115114</v>
      </c>
      <c r="AN37" s="3">
        <f ca="1">SUMPRODUCT(OFFSET($W$8:OFFSET($W$8,$AJ$4-1,0),$T37,$U37),OFFSET($D$8:OFFSET($D$8,$AJ$4-1,0),$S37,MATCH(AN$6,$D$7:$Q$7,0)-1))</f>
        <v>1.9287879952712399</v>
      </c>
      <c r="AO37" s="3">
        <f ca="1">SUMPRODUCT(OFFSET($W$8:OFFSET($W$8,$AJ$4-1,0),$T37,$U37),OFFSET($C$8:OFFSET($C$8,$AJ$4-1,0),$S37,0),OFFSET($D$8:OFFSET($D$8,$AJ$4-1,0),$S37,MATCH(AN$6,$D$7:$Q$7,0)-1))/SUMPRODUCT(OFFSET($W$8:OFFSET($W$8,$AJ$4-1,0),$T37,$U37),OFFSET($C$8:OFFSET($C$8,$AJ$4-1,0),$S37,0))</f>
        <v>1.9287879952712401</v>
      </c>
      <c r="AP37" s="3">
        <f ca="1">SUMPRODUCT(OFFSET($W$8:OFFSET($W$8,$AJ$4-1,0),$T37,$U37),OFFSET($D$8:OFFSET($D$8,$AJ$4-1,0),$S37,MATCH(AP$6,$D$7:$Q$7,0)-1))</f>
        <v>1.1546171845382904</v>
      </c>
      <c r="AQ37" s="3">
        <f ca="1">SUMPRODUCT(OFFSET($W$8:OFFSET($W$8,$AJ$4-1,0),$T37,$U37),OFFSET($C$8:OFFSET($C$8,$AJ$4-1,0),$S37,0),OFFSET($D$8:OFFSET($D$8,$AJ$4-1,0),$S37,MATCH(AP$6,$D$7:$Q$7,0)-1))/SUMPRODUCT(OFFSET($W$8:OFFSET($W$8,$AJ$4-1,0),$T37,$U37),OFFSET($C$8:OFFSET($C$8,$AJ$4-1,0),$S37,0))</f>
        <v>1.1546171845382904</v>
      </c>
      <c r="AR37" s="3">
        <f ca="1">SUMPRODUCT(OFFSET($W$8:OFFSET($W$8,$AJ$4-1,0),$T37,$U37),OFFSET($D$8:OFFSET($D$8,$AJ$4-1,0),$S37,MATCH(AR$6,$D$7:$Q$7,0)-1))</f>
        <v>0.98489999999999989</v>
      </c>
      <c r="AS37" s="3">
        <f ca="1">SUMPRODUCT(OFFSET($W$8:OFFSET($W$8,$AJ$4-1,0),$T37,$U37),OFFSET($C$8:OFFSET($C$8,$AJ$4-1,0),$S37,0),OFFSET($D$8:OFFSET($D$8,$AJ$4-1,0),$S37,MATCH(AR$6,$D$7:$Q$7,0)-1))/SUMPRODUCT(OFFSET($W$8:OFFSET($W$8,$AJ$4-1,0),$T37,$U37),OFFSET($C$8:OFFSET($C$8,$AJ$4-1,0),$S37,0))</f>
        <v>0.98490000000000022</v>
      </c>
      <c r="AT37" s="3">
        <f ca="1">SUMPRODUCT(OFFSET($W$8:OFFSET($W$8,$AJ$4-1,0),$T37,$U37),OFFSET($D$8:OFFSET($D$8,$AJ$4-1,0),$S37,MATCH(AT$6,$D$7:$Q$7,0)-1))</f>
        <v>1.584123363730559</v>
      </c>
      <c r="AU37" s="3">
        <f ca="1">SUMPRODUCT(OFFSET($W$8:OFFSET($W$8,$AJ$4-1,0),$T37,$U37),OFFSET($C$8:OFFSET($C$8,$AJ$4-1,0),$S37,0),OFFSET($D$8:OFFSET($D$8,$AJ$4-1,0),$S37,MATCH(AT$6,$D$7:$Q$7,0)-1))/SUMPRODUCT(OFFSET($W$8:OFFSET($W$8,$AJ$4-1,0),$T37,$U37),OFFSET($C$8:OFFSET($C$8,$AJ$4-1,0),$S37,0))</f>
        <v>1.5841233637305587</v>
      </c>
      <c r="AV37" s="3">
        <f ca="1">SUMPRODUCT(OFFSET($W$8:OFFSET($W$8,$AJ$4-1,0),$T37,$U37),OFFSET($D$8:OFFSET($D$8,$AJ$4-1,0),$S37,MATCH(AV$6,$D$7:$Q$7,0)-1))</f>
        <v>0.53131809405027131</v>
      </c>
      <c r="AW37" s="3">
        <f ca="1">SUMPRODUCT(OFFSET($W$8:OFFSET($W$8,$AJ$4-1,0),$T37,$U37),OFFSET($C$8:OFFSET($C$8,$AJ$4-1,0),$S37,0),OFFSET($D$8:OFFSET($D$8,$AJ$4-1,0),$S37,MATCH(AV$6,$D$7:$Q$7,0)-1))/SUMPRODUCT(OFFSET($W$8:OFFSET($W$8,$AJ$4-1,0),$T37,$U37),OFFSET($C$8:OFFSET($C$8,$AJ$4-1,0),$S37,0))</f>
        <v>0.53131809405027119</v>
      </c>
      <c r="AX37" s="3">
        <f ca="1">SUMPRODUCT(OFFSET($W$8:OFFSET($W$8,$AJ$4-1,0),$T37,$U37),OFFSET($D$8:OFFSET($D$8,$AJ$4-1,0),$S37,MATCH(AX$6,$D$7:$Q$7,0)-1))</f>
        <v>0.75738725954581165</v>
      </c>
      <c r="AY37" s="3">
        <f ca="1">SUMPRODUCT(OFFSET($W$8:OFFSET($W$8,$AJ$4-1,0),$T37,$U37),OFFSET($C$8:OFFSET($C$8,$AJ$4-1,0),$S37,0),OFFSET($D$8:OFFSET($D$8,$AJ$4-1,0),$S37,MATCH(AX$6,$D$7:$Q$7,0)-1))/SUMPRODUCT(OFFSET($W$8:OFFSET($W$8,$AJ$4-1,0),$T37,$U37),OFFSET($C$8:OFFSET($C$8,$AJ$4-1,0),$S37,0))</f>
        <v>0.75738725954581176</v>
      </c>
      <c r="AZ37" s="3">
        <f ca="1">SUMPRODUCT(OFFSET($W$8:OFFSET($W$8,$AJ$4-1,0),$T37,$U37),OFFSET($D$8:OFFSET($D$8,$AJ$4-1,0),$S37,MATCH(AZ$6,$D$7:$Q$7,0)-1))</f>
        <v>2.095532915755963</v>
      </c>
      <c r="BA37" s="3">
        <f ca="1">SUMPRODUCT(OFFSET($W$8:OFFSET($W$8,$AJ$4-1,0),$T37,$U37),OFFSET($C$8:OFFSET($C$8,$AJ$4-1,0),$S37,0),OFFSET($D$8:OFFSET($D$8,$AJ$4-1,0),$S37,MATCH(AZ$6,$D$7:$Q$7,0)-1))/SUMPRODUCT(OFFSET($W$8:OFFSET($W$8,$AJ$4-1,0),$T37,$U37),OFFSET($C$8:OFFSET($C$8,$AJ$4-1,0),$S37,0))</f>
        <v>2.095532915755963</v>
      </c>
      <c r="BB37" s="3">
        <f ca="1">SUMPRODUCT(OFFSET($W$8:OFFSET($W$8,$AJ$4-1,0),$T37,$U37),OFFSET($D$8:OFFSET($D$8,$AJ$4-1,0),$S37,MATCH(BB$6,$D$7:$Q$7,0)-1))</f>
        <v>1.1265173091109921</v>
      </c>
      <c r="BC37" s="3">
        <f ca="1">SUMPRODUCT(OFFSET($W$8:OFFSET($W$8,$AJ$4-1,0),$T37,$U37),OFFSET($C$8:OFFSET($C$8,$AJ$4-1,0),$S37,0),OFFSET($D$8:OFFSET($D$8,$AJ$4-1,0),$S37,MATCH(BB$6,$D$7:$Q$7,0)-1))/SUMPRODUCT(OFFSET($W$8:OFFSET($W$8,$AJ$4-1,0),$T37,$U37),OFFSET($C$8:OFFSET($C$8,$AJ$4-1,0),$S37,0))</f>
        <v>1.1265173091109921</v>
      </c>
      <c r="BD37" s="3">
        <f ca="1">SUMPRODUCT(OFFSET($W$8:OFFSET($W$8,$AJ$4-1,0),$T37,$U37),OFFSET($D$8:OFFSET($D$8,$AJ$4-1,0),$S37,MATCH(BD$6,$D$7:$Q$7,0)-1))</f>
        <v>0.59855204859592825</v>
      </c>
      <c r="BE37" s="3">
        <f ca="1">SUMPRODUCT(OFFSET($W$8:OFFSET($W$8,$AJ$4-1,0),$T37,$U37),OFFSET($C$8:OFFSET($C$8,$AJ$4-1,0),$S37,0),OFFSET($D$8:OFFSET($D$8,$AJ$4-1,0),$S37,MATCH(BD$6,$D$7:$Q$7,0)-1))/SUMPRODUCT(OFFSET($W$8:OFFSET($W$8,$AJ$4-1,0),$T37,$U37),OFFSET($C$8:OFFSET($C$8,$AJ$4-1,0),$S37,0))</f>
        <v>0.59855204859592825</v>
      </c>
      <c r="BF37" s="174">
        <f ca="1">SUMPRODUCT(OFFSET($W$8:OFFSET($W$8,$AJ$4-1,0),$T37,$U37),OFFSET($D$8:OFFSET($D$8,$AJ$4-1,0),$S37,MATCH(BF$6,$D$7:$Q$7,0)-1))</f>
        <v>0.99887341547568298</v>
      </c>
      <c r="BG37" s="174">
        <f ca="1">SUMPRODUCT(OFFSET($W$8:OFFSET($W$8,$AJ$4-1,0),$T37,$U37),OFFSET($C$8:OFFSET($C$8,$AJ$4-1,0),$S37,0),OFFSET($D$8:OFFSET($D$8,$AJ$4-1,0),$S37,MATCH(BF$6,$D$7:$Q$7,0)-1))/SUMPRODUCT(OFFSET($W$8:OFFSET($W$8,$AJ$4-1,0),$T37,$U37),OFFSET($C$8:OFFSET($C$8,$AJ$4-1,0),$S37,0))</f>
        <v>0.99887341547568342</v>
      </c>
      <c r="BH37" s="174">
        <f ca="1">SUMPRODUCT(OFFSET($W$8:OFFSET($W$8,$AJ$4-1,0),$T37,$U37),OFFSET($D$8:OFFSET($D$8,$AJ$4-1,0),$S37,MATCH(BH$6,$D$7:$Q$7,0)-1))</f>
        <v>1.1031307949168683</v>
      </c>
      <c r="BI37" s="174">
        <f ca="1">SUMPRODUCT(OFFSET($W$8:OFFSET($W$8,$AJ$4-1,0),$T37,$U37),OFFSET($C$8:OFFSET($C$8,$AJ$4-1,0),$S37,0),OFFSET($D$8:OFFSET($D$8,$AJ$4-1,0),$S37,MATCH(BH$6,$D$7:$Q$7,0)-1))/SUMPRODUCT(OFFSET($W$8:OFFSET($W$8,$AJ$4-1,0),$T37,$U37),OFFSET($C$8:OFFSET($C$8,$AJ$4-1,0),$S37,0))</f>
        <v>1.1031307949168687</v>
      </c>
      <c r="BJ37" s="174">
        <f ca="1">SUMPRODUCT(OFFSET($W$8:OFFSET($W$8,$AJ$4-1,0),$T37,$U37),OFFSET($D$8:OFFSET($D$8,$AJ$4-1,0),$S37,MATCH(BJ$6,$D$7:$Q$7,0)-1))</f>
        <v>1</v>
      </c>
      <c r="BK37" s="174">
        <f ca="1">SUMPRODUCT(OFFSET($W$8:OFFSET($W$8,$AJ$4-1,0),$T37,$U37),OFFSET($C$8:OFFSET($C$8,$AJ$4-1,0),$S37,0),OFFSET($D$8:OFFSET($D$8,$AJ$4-1,0),$S37,MATCH(BJ$6,$D$7:$Q$7,0)-1))/SUMPRODUCT(OFFSET($W$8:OFFSET($W$8,$AJ$4-1,0),$T37,$U37),OFFSET($C$8:OFFSET($C$8,$AJ$4-1,0),$S37,0))</f>
        <v>1</v>
      </c>
      <c r="BM37" s="8">
        <f t="shared" si="11"/>
        <v>37043</v>
      </c>
      <c r="BN37" s="47">
        <f t="shared" ca="1" si="12"/>
        <v>0.99999999999999967</v>
      </c>
      <c r="BO37" s="47">
        <f t="shared" ca="1" si="5"/>
        <v>0</v>
      </c>
      <c r="BP37" s="47">
        <f t="shared" ca="1" si="13"/>
        <v>0.29999999999999993</v>
      </c>
      <c r="BQ37" s="47">
        <f t="shared" ca="1" si="6"/>
        <v>0.69999999999999973</v>
      </c>
    </row>
    <row r="38" spans="1:69">
      <c r="A38" s="58">
        <f t="shared" si="7"/>
        <v>36708</v>
      </c>
      <c r="B38" s="34">
        <f t="shared" si="2"/>
        <v>36906</v>
      </c>
      <c r="C38" s="59">
        <f>SUMIF(WP!$A$3:$A$388,"&lt;"&amp;EOMONTH($A38,$A$3-1)+1,WP!$B$3:$B$388)/1000-SUM(C$8:C37)</f>
        <v>10</v>
      </c>
      <c r="D38" s="42">
        <f>D$6/VLOOKUP($B38,Rate!$B$4:$H$390,7)</f>
        <v>0.42162715210713803</v>
      </c>
      <c r="E38" s="42">
        <f>E$6/VLOOKUP($B38,SAWW!$B$4:$H$390,7)</f>
        <v>1.9479871342494701</v>
      </c>
      <c r="F38" s="42">
        <f>F$6/VLOOKUP($B38,'Indem BL'!$B$4:$H$390,7)</f>
        <v>1.1540305523408505</v>
      </c>
      <c r="G38" s="42">
        <f>G$6/VLOOKUP($B38,'Med BL'!$B$4:$H$390,7)</f>
        <v>0.9849</v>
      </c>
      <c r="H38" s="42">
        <f>H$6/VLOOKUP($B38,'Combined BL &amp; SAWW'!$B$4:$H$390,7)</f>
        <v>1.5945936523750401</v>
      </c>
      <c r="I38" s="42">
        <f>I$6/VLOOKUP($B38,'Freq Trend'!$B$4:$H$390,7)</f>
        <v>0.52407518087245553</v>
      </c>
      <c r="J38" s="42">
        <f>J$6/VLOOKUP($B38,'Severity Trend_IonI'!$B$4:$H$390,7)</f>
        <v>0.75792348381209462</v>
      </c>
      <c r="K38" s="42">
        <f>K$6/VLOOKUP($B38,'Severity Trend_MonI'!$B$4:$H$390,7)</f>
        <v>2.1471527857976827</v>
      </c>
      <c r="L38" s="42">
        <f>L$6/VLOOKUP($B38,'Severity Trend'!$B$4:$H$390,7)</f>
        <v>1.1346756016958888</v>
      </c>
      <c r="M38" s="42">
        <f>M$6/VLOOKUP($B38,'PP Residual Trend'!$B$4:$H$390,7)</f>
        <v>0.59472645487045173</v>
      </c>
      <c r="N38" s="156">
        <f>N$6/VLOOKUP($B38,CR!$B$4:$H$455,7)</f>
        <v>0.99887341547568309</v>
      </c>
      <c r="O38" s="156">
        <f>O$6/VLOOKUP($B38,ER!$B$4:$H$455,7)</f>
        <v>1.1031307949168685</v>
      </c>
      <c r="P38" s="156">
        <f>P$6/VLOOKUP($B38,DR!$B$4:$H$455,7)</f>
        <v>1</v>
      </c>
      <c r="R38">
        <f t="shared" si="8"/>
        <v>31</v>
      </c>
      <c r="S38" s="120">
        <f t="shared" si="3"/>
        <v>30</v>
      </c>
      <c r="T38" s="45">
        <f t="shared" si="9"/>
        <v>0</v>
      </c>
      <c r="U38" s="45">
        <f t="shared" si="10"/>
        <v>0</v>
      </c>
      <c r="V38" s="20">
        <v>0</v>
      </c>
      <c r="W38" s="21">
        <f>(2*W$5*$AJ$3*$R38*$A$3-MIN(W$5*$AJ$3,$R38*$A$3)^2-2*$R38*$A$3*MAX(W$5*$AJ$3-$R38*$A$3,0)-MIN(MAX($R38*$A$3-$A$4,0),W$5*$AJ$3)^2-2*W$5*$AJ$3*MAX($R38*$A$3-$A$4-W$5*+$AJ$3,0))/$AJ$5-SUM($V$7:V38)-SUM($V$7:W37)+SUM($V$7:V37)</f>
        <v>0</v>
      </c>
      <c r="X38" s="21">
        <f>(2*X$5*$AJ$3*$R38*$A$3-MIN(X$5*$AJ$3,$R38*$A$3)^2-2*$R38*$A$3*MAX(X$5*$AJ$3-$R38*$A$3,0)-MIN(MAX($R38*$A$3-$A$4,0),X$5*$AJ$3)^2-2*X$5*$AJ$3*MAX($R38*$A$3-$A$4-X$5*+$AJ$3,0))/$AJ$5-SUM($V$7:W38)-SUM($V$7:X37)+SUM($V$7:W37)</f>
        <v>0</v>
      </c>
      <c r="Y38" s="21">
        <f>(2*Y$5*$AJ$3*$R38*$A$3-MIN(Y$5*$AJ$3,$R38*$A$3)^2-2*$R38*$A$3*MAX(Y$5*$AJ$3-$R38*$A$3,0)-MIN(MAX($R38*$A$3-$A$4,0),Y$5*$AJ$3)^2-2*Y$5*$AJ$3*MAX($R38*$A$3-$A$4-Y$5*+$AJ$3,0))/$AJ$5-SUM($V$7:X38)-SUM($V$7:Y37)+SUM($V$7:X37)</f>
        <v>0</v>
      </c>
      <c r="Z38" s="21">
        <f>(2*Z$5*$AJ$3*$R38*$A$3-MIN(Z$5*$AJ$3,$R38*$A$3)^2-2*$R38*$A$3*MAX(Z$5*$AJ$3-$R38*$A$3,0)-MIN(MAX($R38*$A$3-$A$4,0),Z$5*$AJ$3)^2-2*Z$5*$AJ$3*MAX($R38*$A$3-$A$4-Z$5*+$AJ$3,0))/$AJ$5-SUM($V$7:Y38)-SUM($V$7:Z37)+SUM($V$7:Y37)</f>
        <v>0</v>
      </c>
      <c r="AA38" s="21">
        <f>(2*AA$5*$AJ$3*$R38*$A$3-MIN(AA$5*$AJ$3,$R38*$A$3)^2-2*$R38*$A$3*MAX(AA$5*$AJ$3-$R38*$A$3,0)-MIN(MAX($R38*$A$3-$A$4,0),AA$5*$AJ$3)^2-2*AA$5*$AJ$3*MAX($R38*$A$3-$A$4-AA$5*+$AJ$3,0))/$AJ$5-SUM($V$7:Z38)-SUM($V$7:AA37)+SUM($V$7:Z37)</f>
        <v>0</v>
      </c>
      <c r="AB38" s="21">
        <f>(2*AB$5*$AJ$3*$R38*$A$3-MIN(AB$5*$AJ$3,$R38*$A$3)^2-2*$R38*$A$3*MAX(AB$5*$AJ$3-$R38*$A$3,0)-MIN(MAX($R38*$A$3-$A$4,0),AB$5*$AJ$3)^2-2*AB$5*$AJ$3*MAX($R38*$A$3-$A$4-AB$5*+$AJ$3,0))/$AJ$5-SUM($V$7:AA38)-SUM($V$7:AB37)+SUM($V$7:AA37)</f>
        <v>0</v>
      </c>
      <c r="AC38" s="21">
        <f>(2*AC$5*$AJ$3*$R38*$A$3-MIN(AC$5*$AJ$3,$R38*$A$3)^2-2*$R38*$A$3*MAX(AC$5*$AJ$3-$R38*$A$3,0)-MIN(MAX($R38*$A$3-$A$4,0),AC$5*$AJ$3)^2-2*AC$5*$AJ$3*MAX($R38*$A$3-$A$4-AC$5*+$AJ$3,0))/$AJ$5-SUM($V$7:AB38)-SUM($V$7:AC37)+SUM($V$7:AB37)</f>
        <v>0</v>
      </c>
      <c r="AD38" s="21">
        <f>(2*AD$5*$AJ$3*$R38*$A$3-MIN(AD$5*$AJ$3,$R38*$A$3)^2-2*$R38*$A$3*MAX(AD$5*$AJ$3-$R38*$A$3,0)-MIN(MAX($R38*$A$3-$A$4,0),AD$5*$AJ$3)^2-2*AD$5*$AJ$3*MAX($R38*$A$3-$A$4-AD$5*+$AJ$3,0))/$AJ$5-SUM($V$7:AC38)-SUM($V$7:AD37)+SUM($V$7:AC37)</f>
        <v>0</v>
      </c>
      <c r="AE38" s="21">
        <f>(2*AE$5*$AJ$3*$R38*$A$3-MIN(AE$5*$AJ$3,$R38*$A$3)^2-2*$R38*$A$3*MAX(AE$5*$AJ$3-$R38*$A$3,0)-MIN(MAX($R38*$A$3-$A$4,0),AE$5*$AJ$3)^2-2*AE$5*$AJ$3*MAX($R38*$A$3-$A$4-AE$5*+$AJ$3,0))/$AJ$5-SUM($V$7:AD38)-SUM($V$7:AE37)+SUM($V$7:AD37)</f>
        <v>0</v>
      </c>
      <c r="AF38" s="21">
        <f>(2*AF$5*$AJ$3*$R38*$A$3-MIN(AF$5*$AJ$3,$R38*$A$3)^2-2*$R38*$A$3*MAX(AF$5*$AJ$3-$R38*$A$3,0)-MIN(MAX($R38*$A$3-$A$4,0),AF$5*$AJ$3)^2-2*AF$5*$AJ$3*MAX($R38*$A$3-$A$4-AF$5*+$AJ$3,0))/$AJ$5-SUM($V$7:AE38)-SUM($V$7:AF37)+SUM($V$7:AE37)</f>
        <v>0</v>
      </c>
      <c r="AG38" s="21">
        <f>(2*AG$5*$AJ$3*$R38*$A$3-MIN(AG$5*$AJ$3,$R38*$A$3)^2-2*$R38*$A$3*MAX(AG$5*$AJ$3-$R38*$A$3,0)-MIN(MAX($R38*$A$3-$A$4,0),AG$5*$AJ$3)^2-2*AG$5*$AJ$3*MAX($R38*$A$3-$A$4-AG$5*+$AJ$3,0))/$AJ$5-SUM($V$7:AF38)-SUM($V$7:AG37)+SUM($V$7:AF37)</f>
        <v>0</v>
      </c>
      <c r="AH38" s="21">
        <f>(2*AH$5*$AJ$3*$R38*$A$3-MIN(AH$5*$AJ$3,$R38*$A$3)^2-2*$R38*$A$3*MAX(AH$5*$AJ$3-$R38*$A$3,0)-MIN(MAX($R38*$A$3-$A$4,0),AH$5*$AJ$3)^2-2*AH$5*$AJ$3*MAX($R38*$A$3-$A$4-AH$5*+$AJ$3,0))/$AJ$5-SUM($V$7:AG38)-SUM($V$7:AH37)+SUM($V$7:AG37)</f>
        <v>0</v>
      </c>
      <c r="AJ38" s="8">
        <f t="shared" si="14"/>
        <v>37073</v>
      </c>
      <c r="AK38" s="30">
        <f t="shared" si="4"/>
        <v>37087</v>
      </c>
      <c r="AL38" s="3">
        <f ca="1">SUMPRODUCT(OFFSET($W$8:OFFSET($W$8,$AJ$4-1,0),$T38,$U38),OFFSET($D$8:OFFSET($D$8,$AJ$4-1,0),$S38,MATCH(AL$6,$D$7:$Q$7,0)-1))</f>
        <v>0.42356326798675648</v>
      </c>
      <c r="AM38" s="3">
        <f ca="1">SUMPRODUCT(OFFSET($W$8:OFFSET($W$8,$AJ$4-1,0),$T38,$U38),OFFSET($C$8:OFFSET($C$8,$AJ$4-1,0),$S38,0),OFFSET($D$8:OFFSET($D$8,$AJ$4-1,0),$S38,MATCH(AL$6,$D$7:$Q$7,0)-1))/SUMPRODUCT(OFFSET($W$8:OFFSET($W$8,$AJ$4-1,0),$T38,$U38),OFFSET($C$8:OFFSET($C$8,$AJ$4-1,0),$S38,0))</f>
        <v>0.42356326798675648</v>
      </c>
      <c r="AN38" s="3">
        <f ca="1">SUMPRODUCT(OFFSET($W$8:OFFSET($W$8,$AJ$4-1,0),$T38,$U38),OFFSET($D$8:OFFSET($D$8,$AJ$4-1,0),$S38,MATCH(AN$6,$D$7:$Q$7,0)-1))</f>
        <v>1.9251846013252405</v>
      </c>
      <c r="AO38" s="3">
        <f ca="1">SUMPRODUCT(OFFSET($W$8:OFFSET($W$8,$AJ$4-1,0),$T38,$U38),OFFSET($C$8:OFFSET($C$8,$AJ$4-1,0),$S38,0),OFFSET($D$8:OFFSET($D$8,$AJ$4-1,0),$S38,MATCH(AN$6,$D$7:$Q$7,0)-1))/SUMPRODUCT(OFFSET($W$8:OFFSET($W$8,$AJ$4-1,0),$T38,$U38),OFFSET($C$8:OFFSET($C$8,$AJ$4-1,0),$S38,0))</f>
        <v>1.9251846013252407</v>
      </c>
      <c r="AP38" s="3">
        <f ca="1">SUMPRODUCT(OFFSET($W$8:OFFSET($W$8,$AJ$4-1,0),$T38,$U38),OFFSET($D$8:OFFSET($D$8,$AJ$4-1,0),$S38,MATCH(AP$6,$D$7:$Q$7,0)-1))</f>
        <v>1.1537485171709028</v>
      </c>
      <c r="AQ38" s="3">
        <f ca="1">SUMPRODUCT(OFFSET($W$8:OFFSET($W$8,$AJ$4-1,0),$T38,$U38),OFFSET($C$8:OFFSET($C$8,$AJ$4-1,0),$S38,0),OFFSET($D$8:OFFSET($D$8,$AJ$4-1,0),$S38,MATCH(AP$6,$D$7:$Q$7,0)-1))/SUMPRODUCT(OFFSET($W$8:OFFSET($W$8,$AJ$4-1,0),$T38,$U38),OFFSET($C$8:OFFSET($C$8,$AJ$4-1,0),$S38,0))</f>
        <v>1.1537485171709028</v>
      </c>
      <c r="AR38" s="3">
        <f ca="1">SUMPRODUCT(OFFSET($W$8:OFFSET($W$8,$AJ$4-1,0),$T38,$U38),OFFSET($D$8:OFFSET($D$8,$AJ$4-1,0),$S38,MATCH(AR$6,$D$7:$Q$7,0)-1))</f>
        <v>0.98489999999999989</v>
      </c>
      <c r="AS38" s="3">
        <f ca="1">SUMPRODUCT(OFFSET($W$8:OFFSET($W$8,$AJ$4-1,0),$T38,$U38),OFFSET($C$8:OFFSET($C$8,$AJ$4-1,0),$S38,0),OFFSET($D$8:OFFSET($D$8,$AJ$4-1,0),$S38,MATCH(AR$6,$D$7:$Q$7,0)-1))/SUMPRODUCT(OFFSET($W$8:OFFSET($W$8,$AJ$4-1,0),$T38,$U38),OFFSET($C$8:OFFSET($C$8,$AJ$4-1,0),$S38,0))</f>
        <v>0.98490000000000022</v>
      </c>
      <c r="AT38" s="3">
        <f ca="1">SUMPRODUCT(OFFSET($W$8:OFFSET($W$8,$AJ$4-1,0),$T38,$U38),OFFSET($D$8:OFFSET($D$8,$AJ$4-1,0),$S38,MATCH(AT$6,$D$7:$Q$7,0)-1))</f>
        <v>1.5811525988063659</v>
      </c>
      <c r="AU38" s="3">
        <f ca="1">SUMPRODUCT(OFFSET($W$8:OFFSET($W$8,$AJ$4-1,0),$T38,$U38),OFFSET($C$8:OFFSET($C$8,$AJ$4-1,0),$S38,0),OFFSET($D$8:OFFSET($D$8,$AJ$4-1,0),$S38,MATCH(AT$6,$D$7:$Q$7,0)-1))/SUMPRODUCT(OFFSET($W$8:OFFSET($W$8,$AJ$4-1,0),$T38,$U38),OFFSET($C$8:OFFSET($C$8,$AJ$4-1,0),$S38,0))</f>
        <v>1.5811525988063662</v>
      </c>
      <c r="AV38" s="3">
        <f ca="1">SUMPRODUCT(OFFSET($W$8:OFFSET($W$8,$AJ$4-1,0),$T38,$U38),OFFSET($D$8:OFFSET($D$8,$AJ$4-1,0),$S38,MATCH(AV$6,$D$7:$Q$7,0)-1))</f>
        <v>0.53288393498115993</v>
      </c>
      <c r="AW38" s="3">
        <f ca="1">SUMPRODUCT(OFFSET($W$8:OFFSET($W$8,$AJ$4-1,0),$T38,$U38),OFFSET($C$8:OFFSET($C$8,$AJ$4-1,0),$S38,0),OFFSET($D$8:OFFSET($D$8,$AJ$4-1,0),$S38,MATCH(AV$6,$D$7:$Q$7,0)-1))/SUMPRODUCT(OFFSET($W$8:OFFSET($W$8,$AJ$4-1,0),$T38,$U38),OFFSET($C$8:OFFSET($C$8,$AJ$4-1,0),$S38,0))</f>
        <v>0.53288393498116005</v>
      </c>
      <c r="AX38" s="3">
        <f ca="1">SUMPRODUCT(OFFSET($W$8:OFFSET($W$8,$AJ$4-1,0),$T38,$U38),OFFSET($D$8:OFFSET($D$8,$AJ$4-1,0),$S38,MATCH(AX$6,$D$7:$Q$7,0)-1))</f>
        <v>0.75722170036138237</v>
      </c>
      <c r="AY38" s="3">
        <f ca="1">SUMPRODUCT(OFFSET($W$8:OFFSET($W$8,$AJ$4-1,0),$T38,$U38),OFFSET($C$8:OFFSET($C$8,$AJ$4-1,0),$S38,0),OFFSET($D$8:OFFSET($D$8,$AJ$4-1,0),$S38,MATCH(AX$6,$D$7:$Q$7,0)-1))/SUMPRODUCT(OFFSET($W$8:OFFSET($W$8,$AJ$4-1,0),$T38,$U38),OFFSET($C$8:OFFSET($C$8,$AJ$4-1,0),$S38,0))</f>
        <v>0.75722170036138259</v>
      </c>
      <c r="AZ38" s="3">
        <f ca="1">SUMPRODUCT(OFFSET($W$8:OFFSET($W$8,$AJ$4-1,0),$T38,$U38),OFFSET($D$8:OFFSET($D$8,$AJ$4-1,0),$S38,MATCH(AZ$6,$D$7:$Q$7,0)-1))</f>
        <v>2.0864992771175808</v>
      </c>
      <c r="BA38" s="3">
        <f ca="1">SUMPRODUCT(OFFSET($W$8:OFFSET($W$8,$AJ$4-1,0),$T38,$U38),OFFSET($C$8:OFFSET($C$8,$AJ$4-1,0),$S38,0),OFFSET($D$8:OFFSET($D$8,$AJ$4-1,0),$S38,MATCH(AZ$6,$D$7:$Q$7,0)-1))/SUMPRODUCT(OFFSET($W$8:OFFSET($W$8,$AJ$4-1,0),$T38,$U38),OFFSET($C$8:OFFSET($C$8,$AJ$4-1,0),$S38,0))</f>
        <v>2.0864992771175808</v>
      </c>
      <c r="BB38" s="3">
        <f ca="1">SUMPRODUCT(OFFSET($W$8:OFFSET($W$8,$AJ$4-1,0),$T38,$U38),OFFSET($D$8:OFFSET($D$8,$AJ$4-1,0),$S38,MATCH(BB$6,$D$7:$Q$7,0)-1))</f>
        <v>1.1250030043962727</v>
      </c>
      <c r="BC38" s="3">
        <f ca="1">SUMPRODUCT(OFFSET($W$8:OFFSET($W$8,$AJ$4-1,0),$T38,$U38),OFFSET($C$8:OFFSET($C$8,$AJ$4-1,0),$S38,0),OFFSET($D$8:OFFSET($D$8,$AJ$4-1,0),$S38,MATCH(BB$6,$D$7:$Q$7,0)-1))/SUMPRODUCT(OFFSET($W$8:OFFSET($W$8,$AJ$4-1,0),$T38,$U38),OFFSET($C$8:OFFSET($C$8,$AJ$4-1,0),$S38,0))</f>
        <v>1.1250030043962727</v>
      </c>
      <c r="BD38" s="3">
        <f ca="1">SUMPRODUCT(OFFSET($W$8:OFFSET($W$8,$AJ$4-1,0),$T38,$U38),OFFSET($D$8:OFFSET($D$8,$AJ$4-1,0),$S38,MATCH(BD$6,$D$7:$Q$7,0)-1))</f>
        <v>0.59950879594071838</v>
      </c>
      <c r="BE38" s="3">
        <f ca="1">SUMPRODUCT(OFFSET($W$8:OFFSET($W$8,$AJ$4-1,0),$T38,$U38),OFFSET($C$8:OFFSET($C$8,$AJ$4-1,0),$S38,0),OFFSET($D$8:OFFSET($D$8,$AJ$4-1,0),$S38,MATCH(BD$6,$D$7:$Q$7,0)-1))/SUMPRODUCT(OFFSET($W$8:OFFSET($W$8,$AJ$4-1,0),$T38,$U38),OFFSET($C$8:OFFSET($C$8,$AJ$4-1,0),$S38,0))</f>
        <v>0.5995087959407186</v>
      </c>
      <c r="BF38" s="174">
        <f ca="1">SUMPRODUCT(OFFSET($W$8:OFFSET($W$8,$AJ$4-1,0),$T38,$U38),OFFSET($D$8:OFFSET($D$8,$AJ$4-1,0),$S38,MATCH(BF$6,$D$7:$Q$7,0)-1))</f>
        <v>0.99887341547568298</v>
      </c>
      <c r="BG38" s="174">
        <f ca="1">SUMPRODUCT(OFFSET($W$8:OFFSET($W$8,$AJ$4-1,0),$T38,$U38),OFFSET($C$8:OFFSET($C$8,$AJ$4-1,0),$S38,0),OFFSET($D$8:OFFSET($D$8,$AJ$4-1,0),$S38,MATCH(BF$6,$D$7:$Q$7,0)-1))/SUMPRODUCT(OFFSET($W$8:OFFSET($W$8,$AJ$4-1,0),$T38,$U38),OFFSET($C$8:OFFSET($C$8,$AJ$4-1,0),$S38,0))</f>
        <v>0.99887341547568342</v>
      </c>
      <c r="BH38" s="174">
        <f ca="1">SUMPRODUCT(OFFSET($W$8:OFFSET($W$8,$AJ$4-1,0),$T38,$U38),OFFSET($D$8:OFFSET($D$8,$AJ$4-1,0),$S38,MATCH(BH$6,$D$7:$Q$7,0)-1))</f>
        <v>1.1031307949168683</v>
      </c>
      <c r="BI38" s="174">
        <f ca="1">SUMPRODUCT(OFFSET($W$8:OFFSET($W$8,$AJ$4-1,0),$T38,$U38),OFFSET($C$8:OFFSET($C$8,$AJ$4-1,0),$S38,0),OFFSET($D$8:OFFSET($D$8,$AJ$4-1,0),$S38,MATCH(BH$6,$D$7:$Q$7,0)-1))/SUMPRODUCT(OFFSET($W$8:OFFSET($W$8,$AJ$4-1,0),$T38,$U38),OFFSET($C$8:OFFSET($C$8,$AJ$4-1,0),$S38,0))</f>
        <v>1.1031307949168687</v>
      </c>
      <c r="BJ38" s="174">
        <f ca="1">SUMPRODUCT(OFFSET($W$8:OFFSET($W$8,$AJ$4-1,0),$T38,$U38),OFFSET($D$8:OFFSET($D$8,$AJ$4-1,0),$S38,MATCH(BJ$6,$D$7:$Q$7,0)-1))</f>
        <v>1</v>
      </c>
      <c r="BK38" s="174">
        <f ca="1">SUMPRODUCT(OFFSET($W$8:OFFSET($W$8,$AJ$4-1,0),$T38,$U38),OFFSET($C$8:OFFSET($C$8,$AJ$4-1,0),$S38,0),OFFSET($D$8:OFFSET($D$8,$AJ$4-1,0),$S38,MATCH(BJ$6,$D$7:$Q$7,0)-1))/SUMPRODUCT(OFFSET($W$8:OFFSET($W$8,$AJ$4-1,0),$T38,$U38),OFFSET($C$8:OFFSET($C$8,$AJ$4-1,0),$S38,0))</f>
        <v>1</v>
      </c>
      <c r="BM38" s="8">
        <f t="shared" si="11"/>
        <v>37073</v>
      </c>
      <c r="BN38" s="47">
        <f t="shared" ca="1" si="12"/>
        <v>0.99999999999999967</v>
      </c>
      <c r="BO38" s="47">
        <f t="shared" ca="1" si="5"/>
        <v>0</v>
      </c>
      <c r="BP38" s="47">
        <f t="shared" ca="1" si="13"/>
        <v>0.29999999999999993</v>
      </c>
      <c r="BQ38" s="47">
        <f t="shared" ca="1" si="6"/>
        <v>0.69999999999999973</v>
      </c>
    </row>
    <row r="39" spans="1:69">
      <c r="A39" s="58">
        <f t="shared" si="7"/>
        <v>36739</v>
      </c>
      <c r="B39" s="34">
        <f t="shared" si="2"/>
        <v>36937</v>
      </c>
      <c r="C39" s="59">
        <f>SUMIF(WP!$A$3:$A$388,"&lt;"&amp;EOMONTH($A39,$A$3-1)+1,WP!$B$3:$B$388)/1000-SUM(C$8:C38)</f>
        <v>10</v>
      </c>
      <c r="D39" s="42">
        <f>D$6/VLOOKUP($B39,Rate!$B$4:$H$390,7)</f>
        <v>0.42162715210713803</v>
      </c>
      <c r="E39" s="42">
        <f>E$6/VLOOKUP($B39,SAWW!$B$4:$H$390,7)</f>
        <v>1.9437602955604814</v>
      </c>
      <c r="F39" s="42">
        <f>F$6/VLOOKUP($B39,'Indem BL'!$B$4:$H$390,7)</f>
        <v>1.1540305523408505</v>
      </c>
      <c r="G39" s="42">
        <f>G$6/VLOOKUP($B39,'Med BL'!$B$4:$H$390,7)</f>
        <v>0.9849</v>
      </c>
      <c r="H39" s="42">
        <f>H$6/VLOOKUP($B39,'Combined BL &amp; SAWW'!$B$4:$H$390,7)</f>
        <v>1.59215439452902</v>
      </c>
      <c r="I39" s="42">
        <f>I$6/VLOOKUP($B39,'Freq Trend'!$B$4:$H$390,7)</f>
        <v>0.5254396954664754</v>
      </c>
      <c r="J39" s="42">
        <f>J$6/VLOOKUP($B39,'Severity Trend_IonI'!$B$4:$H$390,7)</f>
        <v>0.75787300440811223</v>
      </c>
      <c r="K39" s="42">
        <f>K$6/VLOOKUP($B39,'Severity Trend_MonI'!$B$4:$H$390,7)</f>
        <v>2.1349543316527986</v>
      </c>
      <c r="L39" s="42">
        <f>L$6/VLOOKUP($B39,'Severity Trend'!$B$4:$H$390,7)</f>
        <v>1.1328652082171529</v>
      </c>
      <c r="M39" s="42">
        <f>M$6/VLOOKUP($B39,'PP Residual Trend'!$B$4:$H$390,7)</f>
        <v>0.59531893357500698</v>
      </c>
      <c r="N39" s="156">
        <f>N$6/VLOOKUP($B39,CR!$B$4:$H$455,7)</f>
        <v>0.99887341547568309</v>
      </c>
      <c r="O39" s="156">
        <f>O$6/VLOOKUP($B39,ER!$B$4:$H$455,7)</f>
        <v>1.1031307949168685</v>
      </c>
      <c r="P39" s="156">
        <f>P$6/VLOOKUP($B39,DR!$B$4:$H$455,7)</f>
        <v>1</v>
      </c>
      <c r="R39">
        <f t="shared" si="8"/>
        <v>32</v>
      </c>
      <c r="S39" s="120">
        <f t="shared" si="3"/>
        <v>31</v>
      </c>
      <c r="T39" s="45">
        <f t="shared" si="9"/>
        <v>0</v>
      </c>
      <c r="U39" s="45">
        <f t="shared" si="10"/>
        <v>0</v>
      </c>
      <c r="V39" s="20">
        <v>0</v>
      </c>
      <c r="W39" s="21">
        <f>(2*W$5*$AJ$3*$R39*$A$3-MIN(W$5*$AJ$3,$R39*$A$3)^2-2*$R39*$A$3*MAX(W$5*$AJ$3-$R39*$A$3,0)-MIN(MAX($R39*$A$3-$A$4,0),W$5*$AJ$3)^2-2*W$5*$AJ$3*MAX($R39*$A$3-$A$4-W$5*+$AJ$3,0))/$AJ$5-SUM($V$7:V39)-SUM($V$7:W38)+SUM($V$7:V38)</f>
        <v>0</v>
      </c>
      <c r="X39" s="21">
        <f>(2*X$5*$AJ$3*$R39*$A$3-MIN(X$5*$AJ$3,$R39*$A$3)^2-2*$R39*$A$3*MAX(X$5*$AJ$3-$R39*$A$3,0)-MIN(MAX($R39*$A$3-$A$4,0),X$5*$AJ$3)^2-2*X$5*$AJ$3*MAX($R39*$A$3-$A$4-X$5*+$AJ$3,0))/$AJ$5-SUM($V$7:W39)-SUM($V$7:X38)+SUM($V$7:W38)</f>
        <v>0</v>
      </c>
      <c r="Y39" s="21">
        <f>(2*Y$5*$AJ$3*$R39*$A$3-MIN(Y$5*$AJ$3,$R39*$A$3)^2-2*$R39*$A$3*MAX(Y$5*$AJ$3-$R39*$A$3,0)-MIN(MAX($R39*$A$3-$A$4,0),Y$5*$AJ$3)^2-2*Y$5*$AJ$3*MAX($R39*$A$3-$A$4-Y$5*+$AJ$3,0))/$AJ$5-SUM($V$7:X39)-SUM($V$7:Y38)+SUM($V$7:X38)</f>
        <v>0</v>
      </c>
      <c r="Z39" s="21">
        <f>(2*Z$5*$AJ$3*$R39*$A$3-MIN(Z$5*$AJ$3,$R39*$A$3)^2-2*$R39*$A$3*MAX(Z$5*$AJ$3-$R39*$A$3,0)-MIN(MAX($R39*$A$3-$A$4,0),Z$5*$AJ$3)^2-2*Z$5*$AJ$3*MAX($R39*$A$3-$A$4-Z$5*+$AJ$3,0))/$AJ$5-SUM($V$7:Y39)-SUM($V$7:Z38)+SUM($V$7:Y38)</f>
        <v>0</v>
      </c>
      <c r="AA39" s="21">
        <f>(2*AA$5*$AJ$3*$R39*$A$3-MIN(AA$5*$AJ$3,$R39*$A$3)^2-2*$R39*$A$3*MAX(AA$5*$AJ$3-$R39*$A$3,0)-MIN(MAX($R39*$A$3-$A$4,0),AA$5*$AJ$3)^2-2*AA$5*$AJ$3*MAX($R39*$A$3-$A$4-AA$5*+$AJ$3,0))/$AJ$5-SUM($V$7:Z39)-SUM($V$7:AA38)+SUM($V$7:Z38)</f>
        <v>0</v>
      </c>
      <c r="AB39" s="21">
        <f>(2*AB$5*$AJ$3*$R39*$A$3-MIN(AB$5*$AJ$3,$R39*$A$3)^2-2*$R39*$A$3*MAX(AB$5*$AJ$3-$R39*$A$3,0)-MIN(MAX($R39*$A$3-$A$4,0),AB$5*$AJ$3)^2-2*AB$5*$AJ$3*MAX($R39*$A$3-$A$4-AB$5*+$AJ$3,0))/$AJ$5-SUM($V$7:AA39)-SUM($V$7:AB38)+SUM($V$7:AA38)</f>
        <v>0</v>
      </c>
      <c r="AC39" s="21">
        <f>(2*AC$5*$AJ$3*$R39*$A$3-MIN(AC$5*$AJ$3,$R39*$A$3)^2-2*$R39*$A$3*MAX(AC$5*$AJ$3-$R39*$A$3,0)-MIN(MAX($R39*$A$3-$A$4,0),AC$5*$AJ$3)^2-2*AC$5*$AJ$3*MAX($R39*$A$3-$A$4-AC$5*+$AJ$3,0))/$AJ$5-SUM($V$7:AB39)-SUM($V$7:AC38)+SUM($V$7:AB38)</f>
        <v>0</v>
      </c>
      <c r="AD39" s="21">
        <f>(2*AD$5*$AJ$3*$R39*$A$3-MIN(AD$5*$AJ$3,$R39*$A$3)^2-2*$R39*$A$3*MAX(AD$5*$AJ$3-$R39*$A$3,0)-MIN(MAX($R39*$A$3-$A$4,0),AD$5*$AJ$3)^2-2*AD$5*$AJ$3*MAX($R39*$A$3-$A$4-AD$5*+$AJ$3,0))/$AJ$5-SUM($V$7:AC39)-SUM($V$7:AD38)+SUM($V$7:AC38)</f>
        <v>0</v>
      </c>
      <c r="AE39" s="21">
        <f>(2*AE$5*$AJ$3*$R39*$A$3-MIN(AE$5*$AJ$3,$R39*$A$3)^2-2*$R39*$A$3*MAX(AE$5*$AJ$3-$R39*$A$3,0)-MIN(MAX($R39*$A$3-$A$4,0),AE$5*$AJ$3)^2-2*AE$5*$AJ$3*MAX($R39*$A$3-$A$4-AE$5*+$AJ$3,0))/$AJ$5-SUM($V$7:AD39)-SUM($V$7:AE38)+SUM($V$7:AD38)</f>
        <v>0</v>
      </c>
      <c r="AF39" s="21">
        <f>(2*AF$5*$AJ$3*$R39*$A$3-MIN(AF$5*$AJ$3,$R39*$A$3)^2-2*$R39*$A$3*MAX(AF$5*$AJ$3-$R39*$A$3,0)-MIN(MAX($R39*$A$3-$A$4,0),AF$5*$AJ$3)^2-2*AF$5*$AJ$3*MAX($R39*$A$3-$A$4-AF$5*+$AJ$3,0))/$AJ$5-SUM($V$7:AE39)-SUM($V$7:AF38)+SUM($V$7:AE38)</f>
        <v>0</v>
      </c>
      <c r="AG39" s="21">
        <f>(2*AG$5*$AJ$3*$R39*$A$3-MIN(AG$5*$AJ$3,$R39*$A$3)^2-2*$R39*$A$3*MAX(AG$5*$AJ$3-$R39*$A$3,0)-MIN(MAX($R39*$A$3-$A$4,0),AG$5*$AJ$3)^2-2*AG$5*$AJ$3*MAX($R39*$A$3-$A$4-AG$5*+$AJ$3,0))/$AJ$5-SUM($V$7:AF39)-SUM($V$7:AG38)+SUM($V$7:AF38)</f>
        <v>0</v>
      </c>
      <c r="AH39" s="21">
        <f>(2*AH$5*$AJ$3*$R39*$A$3-MIN(AH$5*$AJ$3,$R39*$A$3)^2-2*$R39*$A$3*MAX(AH$5*$AJ$3-$R39*$A$3,0)-MIN(MAX($R39*$A$3-$A$4,0),AH$5*$AJ$3)^2-2*AH$5*$AJ$3*MAX($R39*$A$3-$A$4-AH$5*+$AJ$3,0))/$AJ$5-SUM($V$7:AG39)-SUM($V$7:AH38)+SUM($V$7:AG38)</f>
        <v>0</v>
      </c>
      <c r="AJ39" s="8">
        <f t="shared" si="14"/>
        <v>37104</v>
      </c>
      <c r="AK39" s="30">
        <f t="shared" si="4"/>
        <v>37118</v>
      </c>
      <c r="AL39" s="3">
        <f ca="1">SUMPRODUCT(OFFSET($W$8:OFFSET($W$8,$AJ$4-1,0),$T39,$U39),OFFSET($D$8:OFFSET($D$8,$AJ$4-1,0),$S39,MATCH(AL$6,$D$7:$Q$7,0)-1))</f>
        <v>0.42411644395236175</v>
      </c>
      <c r="AM39" s="3">
        <f ca="1">SUMPRODUCT(OFFSET($W$8:OFFSET($W$8,$AJ$4-1,0),$T39,$U39),OFFSET($C$8:OFFSET($C$8,$AJ$4-1,0),$S39,0),OFFSET($D$8:OFFSET($D$8,$AJ$4-1,0),$S39,MATCH(AL$6,$D$7:$Q$7,0)-1))/SUMPRODUCT(OFFSET($W$8:OFFSET($W$8,$AJ$4-1,0),$T39,$U39),OFFSET($C$8:OFFSET($C$8,$AJ$4-1,0),$S39,0))</f>
        <v>0.4241164439523617</v>
      </c>
      <c r="AN39" s="3">
        <f ca="1">SUMPRODUCT(OFFSET($W$8:OFFSET($W$8,$AJ$4-1,0),$T39,$U39),OFFSET($D$8:OFFSET($D$8,$AJ$4-1,0),$S39,MATCH(AN$6,$D$7:$Q$7,0)-1))</f>
        <v>1.9216752579366134</v>
      </c>
      <c r="AO39" s="3">
        <f ca="1">SUMPRODUCT(OFFSET($W$8:OFFSET($W$8,$AJ$4-1,0),$T39,$U39),OFFSET($C$8:OFFSET($C$8,$AJ$4-1,0),$S39,0),OFFSET($D$8:OFFSET($D$8,$AJ$4-1,0),$S39,MATCH(AN$6,$D$7:$Q$7,0)-1))/SUMPRODUCT(OFFSET($W$8:OFFSET($W$8,$AJ$4-1,0),$T39,$U39),OFFSET($C$8:OFFSET($C$8,$AJ$4-1,0),$S39,0))</f>
        <v>1.9216752579366134</v>
      </c>
      <c r="AP39" s="3">
        <f ca="1">SUMPRODUCT(OFFSET($W$8:OFFSET($W$8,$AJ$4-1,0),$T39,$U39),OFFSET($D$8:OFFSET($D$8,$AJ$4-1,0),$S39,MATCH(AP$6,$D$7:$Q$7,0)-1))</f>
        <v>1.1531844468310073</v>
      </c>
      <c r="AQ39" s="3">
        <f ca="1">SUMPRODUCT(OFFSET($W$8:OFFSET($W$8,$AJ$4-1,0),$T39,$U39),OFFSET($C$8:OFFSET($C$8,$AJ$4-1,0),$S39,0),OFFSET($D$8:OFFSET($D$8,$AJ$4-1,0),$S39,MATCH(AP$6,$D$7:$Q$7,0)-1))/SUMPRODUCT(OFFSET($W$8:OFFSET($W$8,$AJ$4-1,0),$T39,$U39),OFFSET($C$8:OFFSET($C$8,$AJ$4-1,0),$S39,0))</f>
        <v>1.1531844468310073</v>
      </c>
      <c r="AR39" s="3">
        <f ca="1">SUMPRODUCT(OFFSET($W$8:OFFSET($W$8,$AJ$4-1,0),$T39,$U39),OFFSET($D$8:OFFSET($D$8,$AJ$4-1,0),$S39,MATCH(AR$6,$D$7:$Q$7,0)-1))</f>
        <v>0.98489999999999989</v>
      </c>
      <c r="AS39" s="3">
        <f ca="1">SUMPRODUCT(OFFSET($W$8:OFFSET($W$8,$AJ$4-1,0),$T39,$U39),OFFSET($C$8:OFFSET($C$8,$AJ$4-1,0),$S39,0),OFFSET($D$8:OFFSET($D$8,$AJ$4-1,0),$S39,MATCH(AR$6,$D$7:$Q$7,0)-1))/SUMPRODUCT(OFFSET($W$8:OFFSET($W$8,$AJ$4-1,0),$T39,$U39),OFFSET($C$8:OFFSET($C$8,$AJ$4-1,0),$S39,0))</f>
        <v>0.98490000000000022</v>
      </c>
      <c r="AT39" s="3">
        <f ca="1">SUMPRODUCT(OFFSET($W$8:OFFSET($W$8,$AJ$4-1,0),$T39,$U39),OFFSET($D$8:OFFSET($D$8,$AJ$4-1,0),$S39,MATCH(AT$6,$D$7:$Q$7,0)-1))</f>
        <v>1.578553729111754</v>
      </c>
      <c r="AU39" s="3">
        <f ca="1">SUMPRODUCT(OFFSET($W$8:OFFSET($W$8,$AJ$4-1,0),$T39,$U39),OFFSET($C$8:OFFSET($C$8,$AJ$4-1,0),$S39,0),OFFSET($D$8:OFFSET($D$8,$AJ$4-1,0),$S39,MATCH(AT$6,$D$7:$Q$7,0)-1))/SUMPRODUCT(OFFSET($W$8:OFFSET($W$8,$AJ$4-1,0),$T39,$U39),OFFSET($C$8:OFFSET($C$8,$AJ$4-1,0),$S39,0))</f>
        <v>1.578553729111754</v>
      </c>
      <c r="AV39" s="3">
        <f ca="1">SUMPRODUCT(OFFSET($W$8:OFFSET($W$8,$AJ$4-1,0),$T39,$U39),OFFSET($D$8:OFFSET($D$8,$AJ$4-1,0),$S39,MATCH(AV$6,$D$7:$Q$7,0)-1))</f>
        <v>0.53449138368787363</v>
      </c>
      <c r="AW39" s="3">
        <f ca="1">SUMPRODUCT(OFFSET($W$8:OFFSET($W$8,$AJ$4-1,0),$T39,$U39),OFFSET($C$8:OFFSET($C$8,$AJ$4-1,0),$S39,0),OFFSET($D$8:OFFSET($D$8,$AJ$4-1,0),$S39,MATCH(AV$6,$D$7:$Q$7,0)-1))/SUMPRODUCT(OFFSET($W$8:OFFSET($W$8,$AJ$4-1,0),$T39,$U39),OFFSET($C$8:OFFSET($C$8,$AJ$4-1,0),$S39,0))</f>
        <v>0.53449138368787363</v>
      </c>
      <c r="AX39" s="3">
        <f ca="1">SUMPRODUCT(OFFSET($W$8:OFFSET($W$8,$AJ$4-1,0),$T39,$U39),OFFSET($D$8:OFFSET($D$8,$AJ$4-1,0),$S39,MATCH(AX$6,$D$7:$Q$7,0)-1))</f>
        <v>0.75703627533182294</v>
      </c>
      <c r="AY39" s="3">
        <f ca="1">SUMPRODUCT(OFFSET($W$8:OFFSET($W$8,$AJ$4-1,0),$T39,$U39),OFFSET($C$8:OFFSET($C$8,$AJ$4-1,0),$S39,0),OFFSET($D$8:OFFSET($D$8,$AJ$4-1,0),$S39,MATCH(AX$6,$D$7:$Q$7,0)-1))/SUMPRODUCT(OFFSET($W$8:OFFSET($W$8,$AJ$4-1,0),$T39,$U39),OFFSET($C$8:OFFSET($C$8,$AJ$4-1,0),$S39,0))</f>
        <v>0.75703627533182305</v>
      </c>
      <c r="AZ39" s="3">
        <f ca="1">SUMPRODUCT(OFFSET($W$8:OFFSET($W$8,$AJ$4-1,0),$T39,$U39),OFFSET($D$8:OFFSET($D$8,$AJ$4-1,0),$S39,MATCH(AZ$6,$D$7:$Q$7,0)-1))</f>
        <v>2.077964269616829</v>
      </c>
      <c r="BA39" s="3">
        <f ca="1">SUMPRODUCT(OFFSET($W$8:OFFSET($W$8,$AJ$4-1,0),$T39,$U39),OFFSET($C$8:OFFSET($C$8,$AJ$4-1,0),$S39,0),OFFSET($D$8:OFFSET($D$8,$AJ$4-1,0),$S39,MATCH(AZ$6,$D$7:$Q$7,0)-1))/SUMPRODUCT(OFFSET($W$8:OFFSET($W$8,$AJ$4-1,0),$T39,$U39),OFFSET($C$8:OFFSET($C$8,$AJ$4-1,0),$S39,0))</f>
        <v>2.0779642696168281</v>
      </c>
      <c r="BB39" s="3">
        <f ca="1">SUMPRODUCT(OFFSET($W$8:OFFSET($W$8,$AJ$4-1,0),$T39,$U39),OFFSET($D$8:OFFSET($D$8,$AJ$4-1,0),$S39,MATCH(BB$6,$D$7:$Q$7,0)-1))</f>
        <v>1.1235338118009992</v>
      </c>
      <c r="BC39" s="3">
        <f ca="1">SUMPRODUCT(OFFSET($W$8:OFFSET($W$8,$AJ$4-1,0),$T39,$U39),OFFSET($C$8:OFFSET($C$8,$AJ$4-1,0),$S39,0),OFFSET($D$8:OFFSET($D$8,$AJ$4-1,0),$S39,MATCH(BB$6,$D$7:$Q$7,0)-1))/SUMPRODUCT(OFFSET($W$8:OFFSET($W$8,$AJ$4-1,0),$T39,$U39),OFFSET($C$8:OFFSET($C$8,$AJ$4-1,0),$S39,0))</f>
        <v>1.1235338118009988</v>
      </c>
      <c r="BD39" s="3">
        <f ca="1">SUMPRODUCT(OFFSET($W$8:OFFSET($W$8,$AJ$4-1,0),$T39,$U39),OFFSET($D$8:OFFSET($D$8,$AJ$4-1,0),$S39,MATCH(BD$6,$D$7:$Q$7,0)-1))</f>
        <v>0.60053163236501939</v>
      </c>
      <c r="BE39" s="3">
        <f ca="1">SUMPRODUCT(OFFSET($W$8:OFFSET($W$8,$AJ$4-1,0),$T39,$U39),OFFSET($C$8:OFFSET($C$8,$AJ$4-1,0),$S39,0),OFFSET($D$8:OFFSET($D$8,$AJ$4-1,0),$S39,MATCH(BD$6,$D$7:$Q$7,0)-1))/SUMPRODUCT(OFFSET($W$8:OFFSET($W$8,$AJ$4-1,0),$T39,$U39),OFFSET($C$8:OFFSET($C$8,$AJ$4-1,0),$S39,0))</f>
        <v>0.60053163236501939</v>
      </c>
      <c r="BF39" s="174">
        <f ca="1">SUMPRODUCT(OFFSET($W$8:OFFSET($W$8,$AJ$4-1,0),$T39,$U39),OFFSET($D$8:OFFSET($D$8,$AJ$4-1,0),$S39,MATCH(BF$6,$D$7:$Q$7,0)-1))</f>
        <v>0.99887341547568298</v>
      </c>
      <c r="BG39" s="174">
        <f ca="1">SUMPRODUCT(OFFSET($W$8:OFFSET($W$8,$AJ$4-1,0),$T39,$U39),OFFSET($C$8:OFFSET($C$8,$AJ$4-1,0),$S39,0),OFFSET($D$8:OFFSET($D$8,$AJ$4-1,0),$S39,MATCH(BF$6,$D$7:$Q$7,0)-1))/SUMPRODUCT(OFFSET($W$8:OFFSET($W$8,$AJ$4-1,0),$T39,$U39),OFFSET($C$8:OFFSET($C$8,$AJ$4-1,0),$S39,0))</f>
        <v>0.99887341547568342</v>
      </c>
      <c r="BH39" s="174">
        <f ca="1">SUMPRODUCT(OFFSET($W$8:OFFSET($W$8,$AJ$4-1,0),$T39,$U39),OFFSET($D$8:OFFSET($D$8,$AJ$4-1,0),$S39,MATCH(BH$6,$D$7:$Q$7,0)-1))</f>
        <v>1.1031307949168683</v>
      </c>
      <c r="BI39" s="174">
        <f ca="1">SUMPRODUCT(OFFSET($W$8:OFFSET($W$8,$AJ$4-1,0),$T39,$U39),OFFSET($C$8:OFFSET($C$8,$AJ$4-1,0),$S39,0),OFFSET($D$8:OFFSET($D$8,$AJ$4-1,0),$S39,MATCH(BH$6,$D$7:$Q$7,0)-1))/SUMPRODUCT(OFFSET($W$8:OFFSET($W$8,$AJ$4-1,0),$T39,$U39),OFFSET($C$8:OFFSET($C$8,$AJ$4-1,0),$S39,0))</f>
        <v>1.1031307949168687</v>
      </c>
      <c r="BJ39" s="174">
        <f ca="1">SUMPRODUCT(OFFSET($W$8:OFFSET($W$8,$AJ$4-1,0),$T39,$U39),OFFSET($D$8:OFFSET($D$8,$AJ$4-1,0),$S39,MATCH(BJ$6,$D$7:$Q$7,0)-1))</f>
        <v>1</v>
      </c>
      <c r="BK39" s="174">
        <f ca="1">SUMPRODUCT(OFFSET($W$8:OFFSET($W$8,$AJ$4-1,0),$T39,$U39),OFFSET($C$8:OFFSET($C$8,$AJ$4-1,0),$S39,0),OFFSET($D$8:OFFSET($D$8,$AJ$4-1,0),$S39,MATCH(BJ$6,$D$7:$Q$7,0)-1))/SUMPRODUCT(OFFSET($W$8:OFFSET($W$8,$AJ$4-1,0),$T39,$U39),OFFSET($C$8:OFFSET($C$8,$AJ$4-1,0),$S39,0))</f>
        <v>1</v>
      </c>
      <c r="BM39" s="8">
        <f t="shared" si="11"/>
        <v>37104</v>
      </c>
      <c r="BN39" s="47">
        <f t="shared" ca="1" si="12"/>
        <v>0.99999999999999967</v>
      </c>
      <c r="BO39" s="47">
        <f t="shared" ca="1" si="5"/>
        <v>0</v>
      </c>
      <c r="BP39" s="47">
        <f t="shared" ca="1" si="13"/>
        <v>0.29999999999999993</v>
      </c>
      <c r="BQ39" s="47">
        <f t="shared" ca="1" si="6"/>
        <v>0.69999999999999973</v>
      </c>
    </row>
    <row r="40" spans="1:69">
      <c r="A40" s="58">
        <f t="shared" si="7"/>
        <v>36770</v>
      </c>
      <c r="B40" s="34">
        <f t="shared" si="2"/>
        <v>36965</v>
      </c>
      <c r="C40" s="59">
        <f>SUMIF(WP!$A$3:$A$388,"&lt;"&amp;EOMONTH($A40,$A$3-1)+1,WP!$B$3:$B$388)/1000-SUM(C$8:C39)</f>
        <v>10</v>
      </c>
      <c r="D40" s="42">
        <f>D$6/VLOOKUP($B40,Rate!$B$4:$H$390,7)</f>
        <v>0.42162715210713803</v>
      </c>
      <c r="E40" s="42">
        <f>E$6/VLOOKUP($B40,SAWW!$B$4:$H$390,7)</f>
        <v>1.9399582413147989</v>
      </c>
      <c r="F40" s="42">
        <f>F$6/VLOOKUP($B40,'Indem BL'!$B$4:$H$390,7)</f>
        <v>1.1540305523408505</v>
      </c>
      <c r="G40" s="42">
        <f>G$6/VLOOKUP($B40,'Med BL'!$B$4:$H$390,7)</f>
        <v>0.9849</v>
      </c>
      <c r="H40" s="42">
        <f>H$6/VLOOKUP($B40,'Combined BL &amp; SAWW'!$B$4:$H$390,7)</f>
        <v>1.589964355738507</v>
      </c>
      <c r="I40" s="42">
        <f>I$6/VLOOKUP($B40,'Freq Trend'!$B$4:$H$390,7)</f>
        <v>0.52667828195995292</v>
      </c>
      <c r="J40" s="42">
        <f>J$6/VLOOKUP($B40,'Severity Trend_IonI'!$B$4:$H$390,7)</f>
        <v>0.75782741588688618</v>
      </c>
      <c r="K40" s="42">
        <f>K$6/VLOOKUP($B40,'Severity Trend_MonI'!$B$4:$H$390,7)</f>
        <v>2.1240548982030174</v>
      </c>
      <c r="L40" s="42">
        <f>L$6/VLOOKUP($B40,'Severity Trend'!$B$4:$H$390,7)</f>
        <v>1.1312349724378739</v>
      </c>
      <c r="M40" s="42">
        <f>M$6/VLOOKUP($B40,'PP Residual Trend'!$B$4:$H$390,7)</f>
        <v>0.59585509119134372</v>
      </c>
      <c r="N40" s="156">
        <f>N$6/VLOOKUP($B40,CR!$B$4:$H$455,7)</f>
        <v>0.99887341547568309</v>
      </c>
      <c r="O40" s="156">
        <f>O$6/VLOOKUP($B40,ER!$B$4:$H$455,7)</f>
        <v>1.1031307949168685</v>
      </c>
      <c r="P40" s="156">
        <f>P$6/VLOOKUP($B40,DR!$B$4:$H$455,7)</f>
        <v>1</v>
      </c>
      <c r="R40">
        <f t="shared" si="8"/>
        <v>33</v>
      </c>
      <c r="S40" s="120">
        <f t="shared" ref="S40:S71" si="15">QUOTIENT($AJ$3*(R40-1),$A$3)</f>
        <v>32</v>
      </c>
      <c r="T40" s="45">
        <f t="shared" si="9"/>
        <v>0</v>
      </c>
      <c r="U40" s="45">
        <f t="shared" si="10"/>
        <v>0</v>
      </c>
      <c r="V40" s="20">
        <v>0</v>
      </c>
      <c r="W40" s="21">
        <f>(2*W$5*$AJ$3*$R40*$A$3-MIN(W$5*$AJ$3,$R40*$A$3)^2-2*$R40*$A$3*MAX(W$5*$AJ$3-$R40*$A$3,0)-MIN(MAX($R40*$A$3-$A$4,0),W$5*$AJ$3)^2-2*W$5*$AJ$3*MAX($R40*$A$3-$A$4-W$5*+$AJ$3,0))/$AJ$5-SUM($V$7:V40)-SUM($V$7:W39)+SUM($V$7:V39)</f>
        <v>0</v>
      </c>
      <c r="X40" s="21">
        <f>(2*X$5*$AJ$3*$R40*$A$3-MIN(X$5*$AJ$3,$R40*$A$3)^2-2*$R40*$A$3*MAX(X$5*$AJ$3-$R40*$A$3,0)-MIN(MAX($R40*$A$3-$A$4,0),X$5*$AJ$3)^2-2*X$5*$AJ$3*MAX($R40*$A$3-$A$4-X$5*+$AJ$3,0))/$AJ$5-SUM($V$7:W40)-SUM($V$7:X39)+SUM($V$7:W39)</f>
        <v>0</v>
      </c>
      <c r="Y40" s="21">
        <f>(2*Y$5*$AJ$3*$R40*$A$3-MIN(Y$5*$AJ$3,$R40*$A$3)^2-2*$R40*$A$3*MAX(Y$5*$AJ$3-$R40*$A$3,0)-MIN(MAX($R40*$A$3-$A$4,0),Y$5*$AJ$3)^2-2*Y$5*$AJ$3*MAX($R40*$A$3-$A$4-Y$5*+$AJ$3,0))/$AJ$5-SUM($V$7:X40)-SUM($V$7:Y39)+SUM($V$7:X39)</f>
        <v>0</v>
      </c>
      <c r="Z40" s="21">
        <f>(2*Z$5*$AJ$3*$R40*$A$3-MIN(Z$5*$AJ$3,$R40*$A$3)^2-2*$R40*$A$3*MAX(Z$5*$AJ$3-$R40*$A$3,0)-MIN(MAX($R40*$A$3-$A$4,0),Z$5*$AJ$3)^2-2*Z$5*$AJ$3*MAX($R40*$A$3-$A$4-Z$5*+$AJ$3,0))/$AJ$5-SUM($V$7:Y40)-SUM($V$7:Z39)+SUM($V$7:Y39)</f>
        <v>0</v>
      </c>
      <c r="AA40" s="21">
        <f>(2*AA$5*$AJ$3*$R40*$A$3-MIN(AA$5*$AJ$3,$R40*$A$3)^2-2*$R40*$A$3*MAX(AA$5*$AJ$3-$R40*$A$3,0)-MIN(MAX($R40*$A$3-$A$4,0),AA$5*$AJ$3)^2-2*AA$5*$AJ$3*MAX($R40*$A$3-$A$4-AA$5*+$AJ$3,0))/$AJ$5-SUM($V$7:Z40)-SUM($V$7:AA39)+SUM($V$7:Z39)</f>
        <v>0</v>
      </c>
      <c r="AB40" s="21">
        <f>(2*AB$5*$AJ$3*$R40*$A$3-MIN(AB$5*$AJ$3,$R40*$A$3)^2-2*$R40*$A$3*MAX(AB$5*$AJ$3-$R40*$A$3,0)-MIN(MAX($R40*$A$3-$A$4,0),AB$5*$AJ$3)^2-2*AB$5*$AJ$3*MAX($R40*$A$3-$A$4-AB$5*+$AJ$3,0))/$AJ$5-SUM($V$7:AA40)-SUM($V$7:AB39)+SUM($V$7:AA39)</f>
        <v>0</v>
      </c>
      <c r="AC40" s="21">
        <f>(2*AC$5*$AJ$3*$R40*$A$3-MIN(AC$5*$AJ$3,$R40*$A$3)^2-2*$R40*$A$3*MAX(AC$5*$AJ$3-$R40*$A$3,0)-MIN(MAX($R40*$A$3-$A$4,0),AC$5*$AJ$3)^2-2*AC$5*$AJ$3*MAX($R40*$A$3-$A$4-AC$5*+$AJ$3,0))/$AJ$5-SUM($V$7:AB40)-SUM($V$7:AC39)+SUM($V$7:AB39)</f>
        <v>0</v>
      </c>
      <c r="AD40" s="21">
        <f>(2*AD$5*$AJ$3*$R40*$A$3-MIN(AD$5*$AJ$3,$R40*$A$3)^2-2*$R40*$A$3*MAX(AD$5*$AJ$3-$R40*$A$3,0)-MIN(MAX($R40*$A$3-$A$4,0),AD$5*$AJ$3)^2-2*AD$5*$AJ$3*MAX($R40*$A$3-$A$4-AD$5*+$AJ$3,0))/$AJ$5-SUM($V$7:AC40)-SUM($V$7:AD39)+SUM($V$7:AC39)</f>
        <v>0</v>
      </c>
      <c r="AE40" s="21">
        <f>(2*AE$5*$AJ$3*$R40*$A$3-MIN(AE$5*$AJ$3,$R40*$A$3)^2-2*$R40*$A$3*MAX(AE$5*$AJ$3-$R40*$A$3,0)-MIN(MAX($R40*$A$3-$A$4,0),AE$5*$AJ$3)^2-2*AE$5*$AJ$3*MAX($R40*$A$3-$A$4-AE$5*+$AJ$3,0))/$AJ$5-SUM($V$7:AD40)-SUM($V$7:AE39)+SUM($V$7:AD39)</f>
        <v>0</v>
      </c>
      <c r="AF40" s="21">
        <f>(2*AF$5*$AJ$3*$R40*$A$3-MIN(AF$5*$AJ$3,$R40*$A$3)^2-2*$R40*$A$3*MAX(AF$5*$AJ$3-$R40*$A$3,0)-MIN(MAX($R40*$A$3-$A$4,0),AF$5*$AJ$3)^2-2*AF$5*$AJ$3*MAX($R40*$A$3-$A$4-AF$5*+$AJ$3,0))/$AJ$5-SUM($V$7:AE40)-SUM($V$7:AF39)+SUM($V$7:AE39)</f>
        <v>0</v>
      </c>
      <c r="AG40" s="21">
        <f>(2*AG$5*$AJ$3*$R40*$A$3-MIN(AG$5*$AJ$3,$R40*$A$3)^2-2*$R40*$A$3*MAX(AG$5*$AJ$3-$R40*$A$3,0)-MIN(MAX($R40*$A$3-$A$4,0),AG$5*$AJ$3)^2-2*AG$5*$AJ$3*MAX($R40*$A$3-$A$4-AG$5*+$AJ$3,0))/$AJ$5-SUM($V$7:AF40)-SUM($V$7:AG39)+SUM($V$7:AF39)</f>
        <v>0</v>
      </c>
      <c r="AH40" s="21">
        <f>(2*AH$5*$AJ$3*$R40*$A$3-MIN(AH$5*$AJ$3,$R40*$A$3)^2-2*$R40*$A$3*MAX(AH$5*$AJ$3-$R40*$A$3,0)-MIN(MAX($R40*$A$3-$A$4,0),AH$5*$AJ$3)^2-2*AH$5*$AJ$3*MAX($R40*$A$3-$A$4-AH$5*+$AJ$3,0))/$AJ$5-SUM($V$7:AG40)-SUM($V$7:AH39)+SUM($V$7:AG39)</f>
        <v>0</v>
      </c>
      <c r="AJ40" s="8">
        <f t="shared" si="14"/>
        <v>37135</v>
      </c>
      <c r="AK40" s="30">
        <f t="shared" ref="AK40:AK71" si="16">DATE(YEAR(AJ40),MONTH(AJ40)+FLOOR($AJ$3/2,1),1+14*MOD($AJ$3,2))</f>
        <v>37149</v>
      </c>
      <c r="AL40" s="3">
        <f ca="1">SUMPRODUCT(OFFSET($W$8:OFFSET($W$8,$AJ$4-1,0),$T40,$U40),OFFSET($D$8:OFFSET($D$8,$AJ$4-1,0),$S40,MATCH(AL$6,$D$7:$Q$7,0)-1))</f>
        <v>0.42466961991796698</v>
      </c>
      <c r="AM40" s="3">
        <f ca="1">SUMPRODUCT(OFFSET($W$8:OFFSET($W$8,$AJ$4-1,0),$T40,$U40),OFFSET($C$8:OFFSET($C$8,$AJ$4-1,0),$S40,0),OFFSET($D$8:OFFSET($D$8,$AJ$4-1,0),$S40,MATCH(AL$6,$D$7:$Q$7,0)-1))/SUMPRODUCT(OFFSET($W$8:OFFSET($W$8,$AJ$4-1,0),$T40,$U40),OFFSET($C$8:OFFSET($C$8,$AJ$4-1,0),$S40,0))</f>
        <v>0.42466961991796703</v>
      </c>
      <c r="AN40" s="3">
        <f ca="1">SUMPRODUCT(OFFSET($W$8:OFFSET($W$8,$AJ$4-1,0),$T40,$U40),OFFSET($D$8:OFFSET($D$8,$AJ$4-1,0),$S40,MATCH(AN$6,$D$7:$Q$7,0)-1))</f>
        <v>1.9182547913296086</v>
      </c>
      <c r="AO40" s="3">
        <f ca="1">SUMPRODUCT(OFFSET($W$8:OFFSET($W$8,$AJ$4-1,0),$T40,$U40),OFFSET($C$8:OFFSET($C$8,$AJ$4-1,0),$S40,0),OFFSET($D$8:OFFSET($D$8,$AJ$4-1,0),$S40,MATCH(AN$6,$D$7:$Q$7,0)-1))/SUMPRODUCT(OFFSET($W$8:OFFSET($W$8,$AJ$4-1,0),$T40,$U40),OFFSET($C$8:OFFSET($C$8,$AJ$4-1,0),$S40,0))</f>
        <v>1.9182547913296086</v>
      </c>
      <c r="AP40" s="3">
        <f ca="1">SUMPRODUCT(OFFSET($W$8:OFFSET($W$8,$AJ$4-1,0),$T40,$U40),OFFSET($D$8:OFFSET($D$8,$AJ$4-1,0),$S40,MATCH(AP$6,$D$7:$Q$7,0)-1))</f>
        <v>1.1526203764911118</v>
      </c>
      <c r="AQ40" s="3">
        <f ca="1">SUMPRODUCT(OFFSET($W$8:OFFSET($W$8,$AJ$4-1,0),$T40,$U40),OFFSET($C$8:OFFSET($C$8,$AJ$4-1,0),$S40,0),OFFSET($D$8:OFFSET($D$8,$AJ$4-1,0),$S40,MATCH(AP$6,$D$7:$Q$7,0)-1))/SUMPRODUCT(OFFSET($W$8:OFFSET($W$8,$AJ$4-1,0),$T40,$U40),OFFSET($C$8:OFFSET($C$8,$AJ$4-1,0),$S40,0))</f>
        <v>1.1526203764911118</v>
      </c>
      <c r="AR40" s="3">
        <f ca="1">SUMPRODUCT(OFFSET($W$8:OFFSET($W$8,$AJ$4-1,0),$T40,$U40),OFFSET($D$8:OFFSET($D$8,$AJ$4-1,0),$S40,MATCH(AR$6,$D$7:$Q$7,0)-1))</f>
        <v>0.98489999999999989</v>
      </c>
      <c r="AS40" s="3">
        <f ca="1">SUMPRODUCT(OFFSET($W$8:OFFSET($W$8,$AJ$4-1,0),$T40,$U40),OFFSET($C$8:OFFSET($C$8,$AJ$4-1,0),$S40,0),OFFSET($D$8:OFFSET($D$8,$AJ$4-1,0),$S40,MATCH(AR$6,$D$7:$Q$7,0)-1))/SUMPRODUCT(OFFSET($W$8:OFFSET($W$8,$AJ$4-1,0),$T40,$U40),OFFSET($C$8:OFFSET($C$8,$AJ$4-1,0),$S40,0))</f>
        <v>0.98490000000000022</v>
      </c>
      <c r="AT40" s="3">
        <f ca="1">SUMPRODUCT(OFFSET($W$8:OFFSET($W$8,$AJ$4-1,0),$T40,$U40),OFFSET($D$8:OFFSET($D$8,$AJ$4-1,0),$S40,MATCH(AT$6,$D$7:$Q$7,0)-1))</f>
        <v>1.5760055335949756</v>
      </c>
      <c r="AU40" s="3">
        <f ca="1">SUMPRODUCT(OFFSET($W$8:OFFSET($W$8,$AJ$4-1,0),$T40,$U40),OFFSET($C$8:OFFSET($C$8,$AJ$4-1,0),$S40,0),OFFSET($D$8:OFFSET($D$8,$AJ$4-1,0),$S40,MATCH(AT$6,$D$7:$Q$7,0)-1))/SUMPRODUCT(OFFSET($W$8:OFFSET($W$8,$AJ$4-1,0),$T40,$U40),OFFSET($C$8:OFFSET($C$8,$AJ$4-1,0),$S40,0))</f>
        <v>1.5760055335949761</v>
      </c>
      <c r="AV40" s="3">
        <f ca="1">SUMPRODUCT(OFFSET($W$8:OFFSET($W$8,$AJ$4-1,0),$T40,$U40),OFFSET($D$8:OFFSET($D$8,$AJ$4-1,0),$S40,MATCH(AV$6,$D$7:$Q$7,0)-1))</f>
        <v>0.5361388577848617</v>
      </c>
      <c r="AW40" s="3">
        <f ca="1">SUMPRODUCT(OFFSET($W$8:OFFSET($W$8,$AJ$4-1,0),$T40,$U40),OFFSET($C$8:OFFSET($C$8,$AJ$4-1,0),$S40,0),OFFSET($D$8:OFFSET($D$8,$AJ$4-1,0),$S40,MATCH(AV$6,$D$7:$Q$7,0)-1))/SUMPRODUCT(OFFSET($W$8:OFFSET($W$8,$AJ$4-1,0),$T40,$U40),OFFSET($C$8:OFFSET($C$8,$AJ$4-1,0),$S40,0))</f>
        <v>0.53613885778486181</v>
      </c>
      <c r="AX40" s="3">
        <f ca="1">SUMPRODUCT(OFFSET($W$8:OFFSET($W$8,$AJ$4-1,0),$T40,$U40),OFFSET($D$8:OFFSET($D$8,$AJ$4-1,0),$S40,MATCH(AX$6,$D$7:$Q$7,0)-1))</f>
        <v>0.75683196185498036</v>
      </c>
      <c r="AY40" s="3">
        <f ca="1">SUMPRODUCT(OFFSET($W$8:OFFSET($W$8,$AJ$4-1,0),$T40,$U40),OFFSET($C$8:OFFSET($C$8,$AJ$4-1,0),$S40,0),OFFSET($D$8:OFFSET($D$8,$AJ$4-1,0),$S40,MATCH(AX$6,$D$7:$Q$7,0)-1))/SUMPRODUCT(OFFSET($W$8:OFFSET($W$8,$AJ$4-1,0),$T40,$U40),OFFSET($C$8:OFFSET($C$8,$AJ$4-1,0),$S40,0))</f>
        <v>0.75683196185498036</v>
      </c>
      <c r="AZ40" s="3">
        <f ca="1">SUMPRODUCT(OFFSET($W$8:OFFSET($W$8,$AJ$4-1,0),$T40,$U40),OFFSET($D$8:OFFSET($D$8,$AJ$4-1,0),$S40,MATCH(AZ$6,$D$7:$Q$7,0)-1))</f>
        <v>2.069896176077954</v>
      </c>
      <c r="BA40" s="3">
        <f ca="1">SUMPRODUCT(OFFSET($W$8:OFFSET($W$8,$AJ$4-1,0),$T40,$U40),OFFSET($C$8:OFFSET($C$8,$AJ$4-1,0),$S40,0),OFFSET($D$8:OFFSET($D$8,$AJ$4-1,0),$S40,MATCH(AZ$6,$D$7:$Q$7,0)-1))/SUMPRODUCT(OFFSET($W$8:OFFSET($W$8,$AJ$4-1,0),$T40,$U40),OFFSET($C$8:OFFSET($C$8,$AJ$4-1,0),$S40,0))</f>
        <v>2.0698961760779535</v>
      </c>
      <c r="BB40" s="3">
        <f ca="1">SUMPRODUCT(OFFSET($W$8:OFFSET($W$8,$AJ$4-1,0),$T40,$U40),OFFSET($D$8:OFFSET($D$8,$AJ$4-1,0),$S40,MATCH(BB$6,$D$7:$Q$7,0)-1))</f>
        <v>1.1221073303911291</v>
      </c>
      <c r="BC40" s="3">
        <f ca="1">SUMPRODUCT(OFFSET($W$8:OFFSET($W$8,$AJ$4-1,0),$T40,$U40),OFFSET($C$8:OFFSET($C$8,$AJ$4-1,0),$S40,0),OFFSET($D$8:OFFSET($D$8,$AJ$4-1,0),$S40,MATCH(BB$6,$D$7:$Q$7,0)-1))/SUMPRODUCT(OFFSET($W$8:OFFSET($W$8,$AJ$4-1,0),$T40,$U40),OFFSET($C$8:OFFSET($C$8,$AJ$4-1,0),$S40,0))</f>
        <v>1.1221073303911291</v>
      </c>
      <c r="BD40" s="3">
        <f ca="1">SUMPRODUCT(OFFSET($W$8:OFFSET($W$8,$AJ$4-1,0),$T40,$U40),OFFSET($D$8:OFFSET($D$8,$AJ$4-1,0),$S40,MATCH(BD$6,$D$7:$Q$7,0)-1))</f>
        <v>0.60161774972888304</v>
      </c>
      <c r="BE40" s="3">
        <f ca="1">SUMPRODUCT(OFFSET($W$8:OFFSET($W$8,$AJ$4-1,0),$T40,$U40),OFFSET($C$8:OFFSET($C$8,$AJ$4-1,0),$S40,0),OFFSET($D$8:OFFSET($D$8,$AJ$4-1,0),$S40,MATCH(BD$6,$D$7:$Q$7,0)-1))/SUMPRODUCT(OFFSET($W$8:OFFSET($W$8,$AJ$4-1,0),$T40,$U40),OFFSET($C$8:OFFSET($C$8,$AJ$4-1,0),$S40,0))</f>
        <v>0.60161774972888293</v>
      </c>
      <c r="BF40" s="174">
        <f ca="1">SUMPRODUCT(OFFSET($W$8:OFFSET($W$8,$AJ$4-1,0),$T40,$U40),OFFSET($D$8:OFFSET($D$8,$AJ$4-1,0),$S40,MATCH(BF$6,$D$7:$Q$7,0)-1))</f>
        <v>0.99887341547568298</v>
      </c>
      <c r="BG40" s="174">
        <f ca="1">SUMPRODUCT(OFFSET($W$8:OFFSET($W$8,$AJ$4-1,0),$T40,$U40),OFFSET($C$8:OFFSET($C$8,$AJ$4-1,0),$S40,0),OFFSET($D$8:OFFSET($D$8,$AJ$4-1,0),$S40,MATCH(BF$6,$D$7:$Q$7,0)-1))/SUMPRODUCT(OFFSET($W$8:OFFSET($W$8,$AJ$4-1,0),$T40,$U40),OFFSET($C$8:OFFSET($C$8,$AJ$4-1,0),$S40,0))</f>
        <v>0.99887341547568342</v>
      </c>
      <c r="BH40" s="174">
        <f ca="1">SUMPRODUCT(OFFSET($W$8:OFFSET($W$8,$AJ$4-1,0),$T40,$U40),OFFSET($D$8:OFFSET($D$8,$AJ$4-1,0),$S40,MATCH(BH$6,$D$7:$Q$7,0)-1))</f>
        <v>1.1031307949168683</v>
      </c>
      <c r="BI40" s="174">
        <f ca="1">SUMPRODUCT(OFFSET($W$8:OFFSET($W$8,$AJ$4-1,0),$T40,$U40),OFFSET($C$8:OFFSET($C$8,$AJ$4-1,0),$S40,0),OFFSET($D$8:OFFSET($D$8,$AJ$4-1,0),$S40,MATCH(BH$6,$D$7:$Q$7,0)-1))/SUMPRODUCT(OFFSET($W$8:OFFSET($W$8,$AJ$4-1,0),$T40,$U40),OFFSET($C$8:OFFSET($C$8,$AJ$4-1,0),$S40,0))</f>
        <v>1.1031307949168687</v>
      </c>
      <c r="BJ40" s="174">
        <f ca="1">SUMPRODUCT(OFFSET($W$8:OFFSET($W$8,$AJ$4-1,0),$T40,$U40),OFFSET($D$8:OFFSET($D$8,$AJ$4-1,0),$S40,MATCH(BJ$6,$D$7:$Q$7,0)-1))</f>
        <v>1</v>
      </c>
      <c r="BK40" s="174">
        <f ca="1">SUMPRODUCT(OFFSET($W$8:OFFSET($W$8,$AJ$4-1,0),$T40,$U40),OFFSET($C$8:OFFSET($C$8,$AJ$4-1,0),$S40,0),OFFSET($D$8:OFFSET($D$8,$AJ$4-1,0),$S40,MATCH(BJ$6,$D$7:$Q$7,0)-1))/SUMPRODUCT(OFFSET($W$8:OFFSET($W$8,$AJ$4-1,0),$T40,$U40),OFFSET($C$8:OFFSET($C$8,$AJ$4-1,0),$S40,0))</f>
        <v>1</v>
      </c>
      <c r="BM40" s="8">
        <f t="shared" si="11"/>
        <v>37135</v>
      </c>
      <c r="BN40" s="47">
        <f t="shared" ca="1" si="12"/>
        <v>0.99999999999999967</v>
      </c>
      <c r="BO40" s="47">
        <f t="shared" ca="1" si="5"/>
        <v>0</v>
      </c>
      <c r="BP40" s="47">
        <f t="shared" ca="1" si="13"/>
        <v>0.29999999999999993</v>
      </c>
      <c r="BQ40" s="47">
        <f t="shared" ca="1" si="6"/>
        <v>0.69999999999999973</v>
      </c>
    </row>
    <row r="41" spans="1:69">
      <c r="A41" s="58">
        <f t="shared" si="7"/>
        <v>36800</v>
      </c>
      <c r="B41" s="34">
        <f t="shared" si="2"/>
        <v>36996</v>
      </c>
      <c r="C41" s="59">
        <f>SUMIF(WP!$A$3:$A$388,"&lt;"&amp;EOMONTH($A41,$A$3-1)+1,WP!$B$3:$B$388)/1000-SUM(C$8:C40)</f>
        <v>10</v>
      </c>
      <c r="D41" s="42">
        <f>D$6/VLOOKUP($B41,Rate!$B$4:$H$390,7)</f>
        <v>0.42162715210713803</v>
      </c>
      <c r="E41" s="42">
        <f>E$6/VLOOKUP($B41,SAWW!$B$4:$H$390,7)</f>
        <v>1.9357661363062377</v>
      </c>
      <c r="F41" s="42">
        <f>F$6/VLOOKUP($B41,'Indem BL'!$B$4:$H$390,7)</f>
        <v>1.1540305523408505</v>
      </c>
      <c r="G41" s="42">
        <f>G$6/VLOOKUP($B41,'Med BL'!$B$4:$H$390,7)</f>
        <v>0.9849</v>
      </c>
      <c r="H41" s="42">
        <f>H$6/VLOOKUP($B41,'Combined BL &amp; SAWW'!$B$4:$H$390,7)</f>
        <v>1.5875541445790888</v>
      </c>
      <c r="I41" s="42">
        <f>I$6/VLOOKUP($B41,'Freq Trend'!$B$4:$H$390,7)</f>
        <v>0.52805640323145153</v>
      </c>
      <c r="J41" s="42">
        <f>J$6/VLOOKUP($B41,'Severity Trend_IonI'!$B$4:$H$390,7)</f>
        <v>0.75777694927834538</v>
      </c>
      <c r="K41" s="42">
        <f>K$6/VLOOKUP($B41,'Severity Trend_MonI'!$B$4:$H$390,7)</f>
        <v>2.1121167513224952</v>
      </c>
      <c r="L41" s="42">
        <f>L$6/VLOOKUP($B41,'Severity Trend'!$B$4:$H$390,7)</f>
        <v>1.1294355327680907</v>
      </c>
      <c r="M41" s="42">
        <f>M$6/VLOOKUP($B41,'PP Residual Trend'!$B$4:$H$390,7)</f>
        <v>0.59644982189539053</v>
      </c>
      <c r="N41" s="156">
        <f>N$6/VLOOKUP($B41,CR!$B$4:$H$455,7)</f>
        <v>0.99887341547568309</v>
      </c>
      <c r="O41" s="156">
        <f>O$6/VLOOKUP($B41,ER!$B$4:$H$455,7)</f>
        <v>1.1031307949168685</v>
      </c>
      <c r="P41" s="156">
        <f>P$6/VLOOKUP($B41,DR!$B$4:$H$455,7)</f>
        <v>1</v>
      </c>
      <c r="R41">
        <f t="shared" ref="R41:R72" si="17">R40+1</f>
        <v>34</v>
      </c>
      <c r="S41" s="120">
        <f t="shared" si="15"/>
        <v>33</v>
      </c>
      <c r="T41" s="45">
        <f t="shared" si="9"/>
        <v>0</v>
      </c>
      <c r="U41" s="45">
        <f t="shared" si="10"/>
        <v>0</v>
      </c>
      <c r="V41" s="20">
        <v>0</v>
      </c>
      <c r="W41" s="21">
        <f>(2*W$5*$AJ$3*$R41*$A$3-MIN(W$5*$AJ$3,$R41*$A$3)^2-2*$R41*$A$3*MAX(W$5*$AJ$3-$R41*$A$3,0)-MIN(MAX($R41*$A$3-$A$4,0),W$5*$AJ$3)^2-2*W$5*$AJ$3*MAX($R41*$A$3-$A$4-W$5*+$AJ$3,0))/$AJ$5-SUM($V$7:V41)-SUM($V$7:W40)+SUM($V$7:V40)</f>
        <v>0</v>
      </c>
      <c r="X41" s="21">
        <f>(2*X$5*$AJ$3*$R41*$A$3-MIN(X$5*$AJ$3,$R41*$A$3)^2-2*$R41*$A$3*MAX(X$5*$AJ$3-$R41*$A$3,0)-MIN(MAX($R41*$A$3-$A$4,0),X$5*$AJ$3)^2-2*X$5*$AJ$3*MAX($R41*$A$3-$A$4-X$5*+$AJ$3,0))/$AJ$5-SUM($V$7:W41)-SUM($V$7:X40)+SUM($V$7:W40)</f>
        <v>0</v>
      </c>
      <c r="Y41" s="21">
        <f>(2*Y$5*$AJ$3*$R41*$A$3-MIN(Y$5*$AJ$3,$R41*$A$3)^2-2*$R41*$A$3*MAX(Y$5*$AJ$3-$R41*$A$3,0)-MIN(MAX($R41*$A$3-$A$4,0),Y$5*$AJ$3)^2-2*Y$5*$AJ$3*MAX($R41*$A$3-$A$4-Y$5*+$AJ$3,0))/$AJ$5-SUM($V$7:X41)-SUM($V$7:Y40)+SUM($V$7:X40)</f>
        <v>0</v>
      </c>
      <c r="Z41" s="21">
        <f>(2*Z$5*$AJ$3*$R41*$A$3-MIN(Z$5*$AJ$3,$R41*$A$3)^2-2*$R41*$A$3*MAX(Z$5*$AJ$3-$R41*$A$3,0)-MIN(MAX($R41*$A$3-$A$4,0),Z$5*$AJ$3)^2-2*Z$5*$AJ$3*MAX($R41*$A$3-$A$4-Z$5*+$AJ$3,0))/$AJ$5-SUM($V$7:Y41)-SUM($V$7:Z40)+SUM($V$7:Y40)</f>
        <v>0</v>
      </c>
      <c r="AA41" s="21">
        <f>(2*AA$5*$AJ$3*$R41*$A$3-MIN(AA$5*$AJ$3,$R41*$A$3)^2-2*$R41*$A$3*MAX(AA$5*$AJ$3-$R41*$A$3,0)-MIN(MAX($R41*$A$3-$A$4,0),AA$5*$AJ$3)^2-2*AA$5*$AJ$3*MAX($R41*$A$3-$A$4-AA$5*+$AJ$3,0))/$AJ$5-SUM($V$7:Z41)-SUM($V$7:AA40)+SUM($V$7:Z40)</f>
        <v>0</v>
      </c>
      <c r="AB41" s="21">
        <f>(2*AB$5*$AJ$3*$R41*$A$3-MIN(AB$5*$AJ$3,$R41*$A$3)^2-2*$R41*$A$3*MAX(AB$5*$AJ$3-$R41*$A$3,0)-MIN(MAX($R41*$A$3-$A$4,0),AB$5*$AJ$3)^2-2*AB$5*$AJ$3*MAX($R41*$A$3-$A$4-AB$5*+$AJ$3,0))/$AJ$5-SUM($V$7:AA41)-SUM($V$7:AB40)+SUM($V$7:AA40)</f>
        <v>0</v>
      </c>
      <c r="AC41" s="21">
        <f>(2*AC$5*$AJ$3*$R41*$A$3-MIN(AC$5*$AJ$3,$R41*$A$3)^2-2*$R41*$A$3*MAX(AC$5*$AJ$3-$R41*$A$3,0)-MIN(MAX($R41*$A$3-$A$4,0),AC$5*$AJ$3)^2-2*AC$5*$AJ$3*MAX($R41*$A$3-$A$4-AC$5*+$AJ$3,0))/$AJ$5-SUM($V$7:AB41)-SUM($V$7:AC40)+SUM($V$7:AB40)</f>
        <v>0</v>
      </c>
      <c r="AD41" s="21">
        <f>(2*AD$5*$AJ$3*$R41*$A$3-MIN(AD$5*$AJ$3,$R41*$A$3)^2-2*$R41*$A$3*MAX(AD$5*$AJ$3-$R41*$A$3,0)-MIN(MAX($R41*$A$3-$A$4,0),AD$5*$AJ$3)^2-2*AD$5*$AJ$3*MAX($R41*$A$3-$A$4-AD$5*+$AJ$3,0))/$AJ$5-SUM($V$7:AC41)-SUM($V$7:AD40)+SUM($V$7:AC40)</f>
        <v>0</v>
      </c>
      <c r="AE41" s="21">
        <f>(2*AE$5*$AJ$3*$R41*$A$3-MIN(AE$5*$AJ$3,$R41*$A$3)^2-2*$R41*$A$3*MAX(AE$5*$AJ$3-$R41*$A$3,0)-MIN(MAX($R41*$A$3-$A$4,0),AE$5*$AJ$3)^2-2*AE$5*$AJ$3*MAX($R41*$A$3-$A$4-AE$5*+$AJ$3,0))/$AJ$5-SUM($V$7:AD41)-SUM($V$7:AE40)+SUM($V$7:AD40)</f>
        <v>0</v>
      </c>
      <c r="AF41" s="21">
        <f>(2*AF$5*$AJ$3*$R41*$A$3-MIN(AF$5*$AJ$3,$R41*$A$3)^2-2*$R41*$A$3*MAX(AF$5*$AJ$3-$R41*$A$3,0)-MIN(MAX($R41*$A$3-$A$4,0),AF$5*$AJ$3)^2-2*AF$5*$AJ$3*MAX($R41*$A$3-$A$4-AF$5*+$AJ$3,0))/$AJ$5-SUM($V$7:AE41)-SUM($V$7:AF40)+SUM($V$7:AE40)</f>
        <v>0</v>
      </c>
      <c r="AG41" s="21">
        <f>(2*AG$5*$AJ$3*$R41*$A$3-MIN(AG$5*$AJ$3,$R41*$A$3)^2-2*$R41*$A$3*MAX(AG$5*$AJ$3-$R41*$A$3,0)-MIN(MAX($R41*$A$3-$A$4,0),AG$5*$AJ$3)^2-2*AG$5*$AJ$3*MAX($R41*$A$3-$A$4-AG$5*+$AJ$3,0))/$AJ$5-SUM($V$7:AF41)-SUM($V$7:AG40)+SUM($V$7:AF40)</f>
        <v>0</v>
      </c>
      <c r="AH41" s="21">
        <f>(2*AH$5*$AJ$3*$R41*$A$3-MIN(AH$5*$AJ$3,$R41*$A$3)^2-2*$R41*$A$3*MAX(AH$5*$AJ$3-$R41*$A$3,0)-MIN(MAX($R41*$A$3-$A$4,0),AH$5*$AJ$3)^2-2*AH$5*$AJ$3*MAX($R41*$A$3-$A$4-AH$5*+$AJ$3,0))/$AJ$5-SUM($V$7:AG41)-SUM($V$7:AH40)+SUM($V$7:AG40)</f>
        <v>0</v>
      </c>
      <c r="AJ41" s="8">
        <f t="shared" si="14"/>
        <v>37165</v>
      </c>
      <c r="AK41" s="30">
        <f t="shared" si="16"/>
        <v>37179</v>
      </c>
      <c r="AL41" s="3">
        <f ca="1">SUMPRODUCT(OFFSET($W$8:OFFSET($W$8,$AJ$4-1,0),$T41,$U41),OFFSET($D$8:OFFSET($D$8,$AJ$4-1,0),$S41,MATCH(AL$6,$D$7:$Q$7,0)-1))</f>
        <v>0.42522279588357226</v>
      </c>
      <c r="AM41" s="3">
        <f ca="1">SUMPRODUCT(OFFSET($W$8:OFFSET($W$8,$AJ$4-1,0),$T41,$U41),OFFSET($C$8:OFFSET($C$8,$AJ$4-1,0),$S41,0),OFFSET($D$8:OFFSET($D$8,$AJ$4-1,0),$S41,MATCH(AL$6,$D$7:$Q$7,0)-1))/SUMPRODUCT(OFFSET($W$8:OFFSET($W$8,$AJ$4-1,0),$T41,$U41),OFFSET($C$8:OFFSET($C$8,$AJ$4-1,0),$S41,0))</f>
        <v>0.42522279588357226</v>
      </c>
      <c r="AN41" s="3">
        <f ca="1">SUMPRODUCT(OFFSET($W$8:OFFSET($W$8,$AJ$4-1,0),$T41,$U41),OFFSET($D$8:OFFSET($D$8,$AJ$4-1,0),$S41,MATCH(AN$6,$D$7:$Q$7,0)-1))</f>
        <v>1.9149225523885356</v>
      </c>
      <c r="AO41" s="3">
        <f ca="1">SUMPRODUCT(OFFSET($W$8:OFFSET($W$8,$AJ$4-1,0),$T41,$U41),OFFSET($C$8:OFFSET($C$8,$AJ$4-1,0),$S41,0),OFFSET($D$8:OFFSET($D$8,$AJ$4-1,0),$S41,MATCH(AN$6,$D$7:$Q$7,0)-1))/SUMPRODUCT(OFFSET($W$8:OFFSET($W$8,$AJ$4-1,0),$T41,$U41),OFFSET($C$8:OFFSET($C$8,$AJ$4-1,0),$S41,0))</f>
        <v>1.9149225523885351</v>
      </c>
      <c r="AP41" s="3">
        <f ca="1">SUMPRODUCT(OFFSET($W$8:OFFSET($W$8,$AJ$4-1,0),$T41,$U41),OFFSET($D$8:OFFSET($D$8,$AJ$4-1,0),$S41,MATCH(AP$6,$D$7:$Q$7,0)-1))</f>
        <v>1.1520563061512161</v>
      </c>
      <c r="AQ41" s="3">
        <f ca="1">SUMPRODUCT(OFFSET($W$8:OFFSET($W$8,$AJ$4-1,0),$T41,$U41),OFFSET($C$8:OFFSET($C$8,$AJ$4-1,0),$S41,0),OFFSET($D$8:OFFSET($D$8,$AJ$4-1,0),$S41,MATCH(AP$6,$D$7:$Q$7,0)-1))/SUMPRODUCT(OFFSET($W$8:OFFSET($W$8,$AJ$4-1,0),$T41,$U41),OFFSET($C$8:OFFSET($C$8,$AJ$4-1,0),$S41,0))</f>
        <v>1.1520563061512161</v>
      </c>
      <c r="AR41" s="3">
        <f ca="1">SUMPRODUCT(OFFSET($W$8:OFFSET($W$8,$AJ$4-1,0),$T41,$U41),OFFSET($D$8:OFFSET($D$8,$AJ$4-1,0),$S41,MATCH(AR$6,$D$7:$Q$7,0)-1))</f>
        <v>0.98489999999999989</v>
      </c>
      <c r="AS41" s="3">
        <f ca="1">SUMPRODUCT(OFFSET($W$8:OFFSET($W$8,$AJ$4-1,0),$T41,$U41),OFFSET($C$8:OFFSET($C$8,$AJ$4-1,0),$S41,0),OFFSET($D$8:OFFSET($D$8,$AJ$4-1,0),$S41,MATCH(AR$6,$D$7:$Q$7,0)-1))/SUMPRODUCT(OFFSET($W$8:OFFSET($W$8,$AJ$4-1,0),$T41,$U41),OFFSET($C$8:OFFSET($C$8,$AJ$4-1,0),$S41,0))</f>
        <v>0.98490000000000022</v>
      </c>
      <c r="AT41" s="3">
        <f ca="1">SUMPRODUCT(OFFSET($W$8:OFFSET($W$8,$AJ$4-1,0),$T41,$U41),OFFSET($D$8:OFFSET($D$8,$AJ$4-1,0),$S41,MATCH(AT$6,$D$7:$Q$7,0)-1))</f>
        <v>1.573507353339374</v>
      </c>
      <c r="AU41" s="3">
        <f ca="1">SUMPRODUCT(OFFSET($W$8:OFFSET($W$8,$AJ$4-1,0),$T41,$U41),OFFSET($C$8:OFFSET($C$8,$AJ$4-1,0),$S41,0),OFFSET($D$8:OFFSET($D$8,$AJ$4-1,0),$S41,MATCH(AT$6,$D$7:$Q$7,0)-1))/SUMPRODUCT(OFFSET($W$8:OFFSET($W$8,$AJ$4-1,0),$T41,$U41),OFFSET($C$8:OFFSET($C$8,$AJ$4-1,0),$S41,0))</f>
        <v>1.573507353339374</v>
      </c>
      <c r="AV41" s="3">
        <f ca="1">SUMPRODUCT(OFFSET($W$8:OFFSET($W$8,$AJ$4-1,0),$T41,$U41),OFFSET($D$8:OFFSET($D$8,$AJ$4-1,0),$S41,MATCH(AV$6,$D$7:$Q$7,0)-1))</f>
        <v>0.53782681613956418</v>
      </c>
      <c r="AW41" s="3">
        <f ca="1">SUMPRODUCT(OFFSET($W$8:OFFSET($W$8,$AJ$4-1,0),$T41,$U41),OFFSET($C$8:OFFSET($C$8,$AJ$4-1,0),$S41,0),OFFSET($D$8:OFFSET($D$8,$AJ$4-1,0),$S41,MATCH(AV$6,$D$7:$Q$7,0)-1))/SUMPRODUCT(OFFSET($W$8:OFFSET($W$8,$AJ$4-1,0),$T41,$U41),OFFSET($C$8:OFFSET($C$8,$AJ$4-1,0),$S41,0))</f>
        <v>0.53782681613956418</v>
      </c>
      <c r="AX41" s="3">
        <f ca="1">SUMPRODUCT(OFFSET($W$8:OFFSET($W$8,$AJ$4-1,0),$T41,$U41),OFFSET($D$8:OFFSET($D$8,$AJ$4-1,0),$S41,MATCH(AX$6,$D$7:$Q$7,0)-1))</f>
        <v>0.75660877687938877</v>
      </c>
      <c r="AY41" s="3">
        <f ca="1">SUMPRODUCT(OFFSET($W$8:OFFSET($W$8,$AJ$4-1,0),$T41,$U41),OFFSET($C$8:OFFSET($C$8,$AJ$4-1,0),$S41,0),OFFSET($D$8:OFFSET($D$8,$AJ$4-1,0),$S41,MATCH(AX$6,$D$7:$Q$7,0)-1))/SUMPRODUCT(OFFSET($W$8:OFFSET($W$8,$AJ$4-1,0),$T41,$U41),OFFSET($C$8:OFFSET($C$8,$AJ$4-1,0),$S41,0))</f>
        <v>0.75660877687938877</v>
      </c>
      <c r="AZ41" s="3">
        <f ca="1">SUMPRODUCT(OFFSET($W$8:OFFSET($W$8,$AJ$4-1,0),$T41,$U41),OFFSET($D$8:OFFSET($D$8,$AJ$4-1,0),$S41,MATCH(AZ$6,$D$7:$Q$7,0)-1))</f>
        <v>2.062287177997614</v>
      </c>
      <c r="BA41" s="3">
        <f ca="1">SUMPRODUCT(OFFSET($W$8:OFFSET($W$8,$AJ$4-1,0),$T41,$U41),OFFSET($C$8:OFFSET($C$8,$AJ$4-1,0),$S41,0),OFFSET($D$8:OFFSET($D$8,$AJ$4-1,0),$S41,MATCH(AZ$6,$D$7:$Q$7,0)-1))/SUMPRODUCT(OFFSET($W$8:OFFSET($W$8,$AJ$4-1,0),$T41,$U41),OFFSET($C$8:OFFSET($C$8,$AJ$4-1,0),$S41,0))</f>
        <v>2.0622871779976135</v>
      </c>
      <c r="BB41" s="3">
        <f ca="1">SUMPRODUCT(OFFSET($W$8:OFFSET($W$8,$AJ$4-1,0),$T41,$U41),OFFSET($D$8:OFFSET($D$8,$AJ$4-1,0),$S41,MATCH(BB$6,$D$7:$Q$7,0)-1))</f>
        <v>1.1207233323853969</v>
      </c>
      <c r="BC41" s="3">
        <f ca="1">SUMPRODUCT(OFFSET($W$8:OFFSET($W$8,$AJ$4-1,0),$T41,$U41),OFFSET($C$8:OFFSET($C$8,$AJ$4-1,0),$S41,0),OFFSET($D$8:OFFSET($D$8,$AJ$4-1,0),$S41,MATCH(BB$6,$D$7:$Q$7,0)-1))/SUMPRODUCT(OFFSET($W$8:OFFSET($W$8,$AJ$4-1,0),$T41,$U41),OFFSET($C$8:OFFSET($C$8,$AJ$4-1,0),$S41,0))</f>
        <v>1.1207233323853969</v>
      </c>
      <c r="BD41" s="3">
        <f ca="1">SUMPRODUCT(OFFSET($W$8:OFFSET($W$8,$AJ$4-1,0),$T41,$U41),OFFSET($D$8:OFFSET($D$8,$AJ$4-1,0),$S41,MATCH(BD$6,$D$7:$Q$7,0)-1))</f>
        <v>0.60276756072795856</v>
      </c>
      <c r="BE41" s="3">
        <f ca="1">SUMPRODUCT(OFFSET($W$8:OFFSET($W$8,$AJ$4-1,0),$T41,$U41),OFFSET($C$8:OFFSET($C$8,$AJ$4-1,0),$S41,0),OFFSET($D$8:OFFSET($D$8,$AJ$4-1,0),$S41,MATCH(BD$6,$D$7:$Q$7,0)-1))/SUMPRODUCT(OFFSET($W$8:OFFSET($W$8,$AJ$4-1,0),$T41,$U41),OFFSET($C$8:OFFSET($C$8,$AJ$4-1,0),$S41,0))</f>
        <v>0.60276756072795856</v>
      </c>
      <c r="BF41" s="174">
        <f ca="1">SUMPRODUCT(OFFSET($W$8:OFFSET($W$8,$AJ$4-1,0),$T41,$U41),OFFSET($D$8:OFFSET($D$8,$AJ$4-1,0),$S41,MATCH(BF$6,$D$7:$Q$7,0)-1))</f>
        <v>0.99887341547568298</v>
      </c>
      <c r="BG41" s="174">
        <f ca="1">SUMPRODUCT(OFFSET($W$8:OFFSET($W$8,$AJ$4-1,0),$T41,$U41),OFFSET($C$8:OFFSET($C$8,$AJ$4-1,0),$S41,0),OFFSET($D$8:OFFSET($D$8,$AJ$4-1,0),$S41,MATCH(BF$6,$D$7:$Q$7,0)-1))/SUMPRODUCT(OFFSET($W$8:OFFSET($W$8,$AJ$4-1,0),$T41,$U41),OFFSET($C$8:OFFSET($C$8,$AJ$4-1,0),$S41,0))</f>
        <v>0.99887341547568342</v>
      </c>
      <c r="BH41" s="174">
        <f ca="1">SUMPRODUCT(OFFSET($W$8:OFFSET($W$8,$AJ$4-1,0),$T41,$U41),OFFSET($D$8:OFFSET($D$8,$AJ$4-1,0),$S41,MATCH(BH$6,$D$7:$Q$7,0)-1))</f>
        <v>1.1031307949168683</v>
      </c>
      <c r="BI41" s="174">
        <f ca="1">SUMPRODUCT(OFFSET($W$8:OFFSET($W$8,$AJ$4-1,0),$T41,$U41),OFFSET($C$8:OFFSET($C$8,$AJ$4-1,0),$S41,0),OFFSET($D$8:OFFSET($D$8,$AJ$4-1,0),$S41,MATCH(BH$6,$D$7:$Q$7,0)-1))/SUMPRODUCT(OFFSET($W$8:OFFSET($W$8,$AJ$4-1,0),$T41,$U41),OFFSET($C$8:OFFSET($C$8,$AJ$4-1,0),$S41,0))</f>
        <v>1.1031307949168687</v>
      </c>
      <c r="BJ41" s="174">
        <f ca="1">SUMPRODUCT(OFFSET($W$8:OFFSET($W$8,$AJ$4-1,0),$T41,$U41),OFFSET($D$8:OFFSET($D$8,$AJ$4-1,0),$S41,MATCH(BJ$6,$D$7:$Q$7,0)-1))</f>
        <v>1</v>
      </c>
      <c r="BK41" s="174">
        <f ca="1">SUMPRODUCT(OFFSET($W$8:OFFSET($W$8,$AJ$4-1,0),$T41,$U41),OFFSET($C$8:OFFSET($C$8,$AJ$4-1,0),$S41,0),OFFSET($D$8:OFFSET($D$8,$AJ$4-1,0),$S41,MATCH(BJ$6,$D$7:$Q$7,0)-1))/SUMPRODUCT(OFFSET($W$8:OFFSET($W$8,$AJ$4-1,0),$T41,$U41),OFFSET($C$8:OFFSET($C$8,$AJ$4-1,0),$S41,0))</f>
        <v>1</v>
      </c>
      <c r="BM41" s="8">
        <f t="shared" si="11"/>
        <v>37165</v>
      </c>
      <c r="BN41" s="47">
        <f t="shared" ca="1" si="12"/>
        <v>0.99999999999999967</v>
      </c>
      <c r="BO41" s="47">
        <f t="shared" ca="1" si="5"/>
        <v>0</v>
      </c>
      <c r="BP41" s="47">
        <f t="shared" ca="1" si="13"/>
        <v>0.29999999999999993</v>
      </c>
      <c r="BQ41" s="47">
        <f t="shared" ca="1" si="6"/>
        <v>0.69999999999999973</v>
      </c>
    </row>
    <row r="42" spans="1:69">
      <c r="A42" s="58">
        <f t="shared" si="7"/>
        <v>36831</v>
      </c>
      <c r="B42" s="34">
        <f t="shared" si="2"/>
        <v>37026</v>
      </c>
      <c r="C42" s="59">
        <f>SUMIF(WP!$A$3:$A$388,"&lt;"&amp;EOMONTH($A42,$A$3-1)+1,WP!$B$3:$B$388)/1000-SUM(C$8:C41)</f>
        <v>10</v>
      </c>
      <c r="D42" s="42">
        <f>D$6/VLOOKUP($B42,Rate!$B$4:$H$390,7)</f>
        <v>0.42162715210713803</v>
      </c>
      <c r="E42" s="42">
        <f>E$6/VLOOKUP($B42,SAWW!$B$4:$H$390,7)</f>
        <v>1.9317264749105161</v>
      </c>
      <c r="F42" s="42">
        <f>F$6/VLOOKUP($B42,'Indem BL'!$B$4:$H$390,7)</f>
        <v>1.1540305523408505</v>
      </c>
      <c r="G42" s="42">
        <f>G$6/VLOOKUP($B42,'Med BL'!$B$4:$H$390,7)</f>
        <v>0.9849</v>
      </c>
      <c r="H42" s="42">
        <f>H$6/VLOOKUP($B42,'Combined BL &amp; SAWW'!$B$4:$H$390,7)</f>
        <v>1.5852360693189438</v>
      </c>
      <c r="I42" s="42">
        <f>I$6/VLOOKUP($B42,'Freq Trend'!$B$4:$H$390,7)</f>
        <v>0.52939695325430114</v>
      </c>
      <c r="J42" s="42">
        <f>J$6/VLOOKUP($B42,'Severity Trend_IonI'!$B$4:$H$390,7)</f>
        <v>0.75772811702429488</v>
      </c>
      <c r="K42" s="42">
        <f>K$6/VLOOKUP($B42,'Severity Trend_MonI'!$B$4:$H$390,7)</f>
        <v>2.1006907867747802</v>
      </c>
      <c r="L42" s="42">
        <f>L$6/VLOOKUP($B42,'Severity Trend'!$B$4:$H$390,7)</f>
        <v>1.127699581826169</v>
      </c>
      <c r="M42" s="42">
        <f>M$6/VLOOKUP($B42,'PP Residual Trend'!$B$4:$H$390,7)</f>
        <v>0.59702649921953044</v>
      </c>
      <c r="N42" s="156">
        <f>N$6/VLOOKUP($B42,CR!$B$4:$H$455,7)</f>
        <v>0.99887341547568309</v>
      </c>
      <c r="O42" s="156">
        <f>O$6/VLOOKUP($B42,ER!$B$4:$H$455,7)</f>
        <v>1.1031307949168685</v>
      </c>
      <c r="P42" s="156">
        <f>P$6/VLOOKUP($B42,DR!$B$4:$H$455,7)</f>
        <v>1</v>
      </c>
      <c r="R42">
        <f t="shared" si="17"/>
        <v>35</v>
      </c>
      <c r="S42" s="120">
        <f t="shared" si="15"/>
        <v>34</v>
      </c>
      <c r="T42" s="45">
        <f t="shared" si="9"/>
        <v>0</v>
      </c>
      <c r="U42" s="45">
        <f t="shared" si="10"/>
        <v>0</v>
      </c>
      <c r="V42" s="20">
        <v>0</v>
      </c>
      <c r="W42" s="21">
        <f>(2*W$5*$AJ$3*$R42*$A$3-MIN(W$5*$AJ$3,$R42*$A$3)^2-2*$R42*$A$3*MAX(W$5*$AJ$3-$R42*$A$3,0)-MIN(MAX($R42*$A$3-$A$4,0),W$5*$AJ$3)^2-2*W$5*$AJ$3*MAX($R42*$A$3-$A$4-W$5*+$AJ$3,0))/$AJ$5-SUM($V$7:V42)-SUM($V$7:W41)+SUM($V$7:V41)</f>
        <v>0</v>
      </c>
      <c r="X42" s="21">
        <f>(2*X$5*$AJ$3*$R42*$A$3-MIN(X$5*$AJ$3,$R42*$A$3)^2-2*$R42*$A$3*MAX(X$5*$AJ$3-$R42*$A$3,0)-MIN(MAX($R42*$A$3-$A$4,0),X$5*$AJ$3)^2-2*X$5*$AJ$3*MAX($R42*$A$3-$A$4-X$5*+$AJ$3,0))/$AJ$5-SUM($V$7:W42)-SUM($V$7:X41)+SUM($V$7:W41)</f>
        <v>0</v>
      </c>
      <c r="Y42" s="21">
        <f>(2*Y$5*$AJ$3*$R42*$A$3-MIN(Y$5*$AJ$3,$R42*$A$3)^2-2*$R42*$A$3*MAX(Y$5*$AJ$3-$R42*$A$3,0)-MIN(MAX($R42*$A$3-$A$4,0),Y$5*$AJ$3)^2-2*Y$5*$AJ$3*MAX($R42*$A$3-$A$4-Y$5*+$AJ$3,0))/$AJ$5-SUM($V$7:X42)-SUM($V$7:Y41)+SUM($V$7:X41)</f>
        <v>0</v>
      </c>
      <c r="Z42" s="21">
        <f>(2*Z$5*$AJ$3*$R42*$A$3-MIN(Z$5*$AJ$3,$R42*$A$3)^2-2*$R42*$A$3*MAX(Z$5*$AJ$3-$R42*$A$3,0)-MIN(MAX($R42*$A$3-$A$4,0),Z$5*$AJ$3)^2-2*Z$5*$AJ$3*MAX($R42*$A$3-$A$4-Z$5*+$AJ$3,0))/$AJ$5-SUM($V$7:Y42)-SUM($V$7:Z41)+SUM($V$7:Y41)</f>
        <v>0</v>
      </c>
      <c r="AA42" s="21">
        <f>(2*AA$5*$AJ$3*$R42*$A$3-MIN(AA$5*$AJ$3,$R42*$A$3)^2-2*$R42*$A$3*MAX(AA$5*$AJ$3-$R42*$A$3,0)-MIN(MAX($R42*$A$3-$A$4,0),AA$5*$AJ$3)^2-2*AA$5*$AJ$3*MAX($R42*$A$3-$A$4-AA$5*+$AJ$3,0))/$AJ$5-SUM($V$7:Z42)-SUM($V$7:AA41)+SUM($V$7:Z41)</f>
        <v>0</v>
      </c>
      <c r="AB42" s="21">
        <f>(2*AB$5*$AJ$3*$R42*$A$3-MIN(AB$5*$AJ$3,$R42*$A$3)^2-2*$R42*$A$3*MAX(AB$5*$AJ$3-$R42*$A$3,0)-MIN(MAX($R42*$A$3-$A$4,0),AB$5*$AJ$3)^2-2*AB$5*$AJ$3*MAX($R42*$A$3-$A$4-AB$5*+$AJ$3,0))/$AJ$5-SUM($V$7:AA42)-SUM($V$7:AB41)+SUM($V$7:AA41)</f>
        <v>0</v>
      </c>
      <c r="AC42" s="21">
        <f>(2*AC$5*$AJ$3*$R42*$A$3-MIN(AC$5*$AJ$3,$R42*$A$3)^2-2*$R42*$A$3*MAX(AC$5*$AJ$3-$R42*$A$3,0)-MIN(MAX($R42*$A$3-$A$4,0),AC$5*$AJ$3)^2-2*AC$5*$AJ$3*MAX($R42*$A$3-$A$4-AC$5*+$AJ$3,0))/$AJ$5-SUM($V$7:AB42)-SUM($V$7:AC41)+SUM($V$7:AB41)</f>
        <v>0</v>
      </c>
      <c r="AD42" s="21">
        <f>(2*AD$5*$AJ$3*$R42*$A$3-MIN(AD$5*$AJ$3,$R42*$A$3)^2-2*$R42*$A$3*MAX(AD$5*$AJ$3-$R42*$A$3,0)-MIN(MAX($R42*$A$3-$A$4,0),AD$5*$AJ$3)^2-2*AD$5*$AJ$3*MAX($R42*$A$3-$A$4-AD$5*+$AJ$3,0))/$AJ$5-SUM($V$7:AC42)-SUM($V$7:AD41)+SUM($V$7:AC41)</f>
        <v>0</v>
      </c>
      <c r="AE42" s="21">
        <f>(2*AE$5*$AJ$3*$R42*$A$3-MIN(AE$5*$AJ$3,$R42*$A$3)^2-2*$R42*$A$3*MAX(AE$5*$AJ$3-$R42*$A$3,0)-MIN(MAX($R42*$A$3-$A$4,0),AE$5*$AJ$3)^2-2*AE$5*$AJ$3*MAX($R42*$A$3-$A$4-AE$5*+$AJ$3,0))/$AJ$5-SUM($V$7:AD42)-SUM($V$7:AE41)+SUM($V$7:AD41)</f>
        <v>0</v>
      </c>
      <c r="AF42" s="21">
        <f>(2*AF$5*$AJ$3*$R42*$A$3-MIN(AF$5*$AJ$3,$R42*$A$3)^2-2*$R42*$A$3*MAX(AF$5*$AJ$3-$R42*$A$3,0)-MIN(MAX($R42*$A$3-$A$4,0),AF$5*$AJ$3)^2-2*AF$5*$AJ$3*MAX($R42*$A$3-$A$4-AF$5*+$AJ$3,0))/$AJ$5-SUM($V$7:AE42)-SUM($V$7:AF41)+SUM($V$7:AE41)</f>
        <v>0</v>
      </c>
      <c r="AG42" s="21">
        <f>(2*AG$5*$AJ$3*$R42*$A$3-MIN(AG$5*$AJ$3,$R42*$A$3)^2-2*$R42*$A$3*MAX(AG$5*$AJ$3-$R42*$A$3,0)-MIN(MAX($R42*$A$3-$A$4,0),AG$5*$AJ$3)^2-2*AG$5*$AJ$3*MAX($R42*$A$3-$A$4-AG$5*+$AJ$3,0))/$AJ$5-SUM($V$7:AF42)-SUM($V$7:AG41)+SUM($V$7:AF41)</f>
        <v>0</v>
      </c>
      <c r="AH42" s="21">
        <f>(2*AH$5*$AJ$3*$R42*$A$3-MIN(AH$5*$AJ$3,$R42*$A$3)^2-2*$R42*$A$3*MAX(AH$5*$AJ$3-$R42*$A$3,0)-MIN(MAX($R42*$A$3-$A$4,0),AH$5*$AJ$3)^2-2*AH$5*$AJ$3*MAX($R42*$A$3-$A$4-AH$5*+$AJ$3,0))/$AJ$5-SUM($V$7:AG42)-SUM($V$7:AH41)+SUM($V$7:AG41)</f>
        <v>0</v>
      </c>
      <c r="AJ42" s="8">
        <f t="shared" si="14"/>
        <v>37196</v>
      </c>
      <c r="AK42" s="30">
        <f t="shared" si="16"/>
        <v>37210</v>
      </c>
      <c r="AL42" s="3">
        <f ca="1">SUMPRODUCT(OFFSET($W$8:OFFSET($W$8,$AJ$4-1,0),$T42,$U42),OFFSET($D$8:OFFSET($D$8,$AJ$4-1,0),$S42,MATCH(AL$6,$D$7:$Q$7,0)-1))</f>
        <v>0.42577597184917754</v>
      </c>
      <c r="AM42" s="3">
        <f ca="1">SUMPRODUCT(OFFSET($W$8:OFFSET($W$8,$AJ$4-1,0),$T42,$U42),OFFSET($C$8:OFFSET($C$8,$AJ$4-1,0),$S42,0),OFFSET($D$8:OFFSET($D$8,$AJ$4-1,0),$S42,MATCH(AL$6,$D$7:$Q$7,0)-1))/SUMPRODUCT(OFFSET($W$8:OFFSET($W$8,$AJ$4-1,0),$T42,$U42),OFFSET($C$8:OFFSET($C$8,$AJ$4-1,0),$S42,0))</f>
        <v>0.42577597184917754</v>
      </c>
      <c r="AN42" s="3">
        <f ca="1">SUMPRODUCT(OFFSET($W$8:OFFSET($W$8,$AJ$4-1,0),$T42,$U42),OFFSET($D$8:OFFSET($D$8,$AJ$4-1,0),$S42,MATCH(AN$6,$D$7:$Q$7,0)-1))</f>
        <v>1.911680909256366</v>
      </c>
      <c r="AO42" s="3">
        <f ca="1">SUMPRODUCT(OFFSET($W$8:OFFSET($W$8,$AJ$4-1,0),$T42,$U42),OFFSET($C$8:OFFSET($C$8,$AJ$4-1,0),$S42,0),OFFSET($D$8:OFFSET($D$8,$AJ$4-1,0),$S42,MATCH(AN$6,$D$7:$Q$7,0)-1))/SUMPRODUCT(OFFSET($W$8:OFFSET($W$8,$AJ$4-1,0),$T42,$U42),OFFSET($C$8:OFFSET($C$8,$AJ$4-1,0),$S42,0))</f>
        <v>1.911680909256366</v>
      </c>
      <c r="AP42" s="3">
        <f ca="1">SUMPRODUCT(OFFSET($W$8:OFFSET($W$8,$AJ$4-1,0),$T42,$U42),OFFSET($D$8:OFFSET($D$8,$AJ$4-1,0),$S42,MATCH(AP$6,$D$7:$Q$7,0)-1))</f>
        <v>1.1514922358113204</v>
      </c>
      <c r="AQ42" s="3">
        <f ca="1">SUMPRODUCT(OFFSET($W$8:OFFSET($W$8,$AJ$4-1,0),$T42,$U42),OFFSET($C$8:OFFSET($C$8,$AJ$4-1,0),$S42,0),OFFSET($D$8:OFFSET($D$8,$AJ$4-1,0),$S42,MATCH(AP$6,$D$7:$Q$7,0)-1))/SUMPRODUCT(OFFSET($W$8:OFFSET($W$8,$AJ$4-1,0),$T42,$U42),OFFSET($C$8:OFFSET($C$8,$AJ$4-1,0),$S42,0))</f>
        <v>1.1514922358113207</v>
      </c>
      <c r="AR42" s="3">
        <f ca="1">SUMPRODUCT(OFFSET($W$8:OFFSET($W$8,$AJ$4-1,0),$T42,$U42),OFFSET($D$8:OFFSET($D$8,$AJ$4-1,0),$S42,MATCH(AR$6,$D$7:$Q$7,0)-1))</f>
        <v>0.98489999999999989</v>
      </c>
      <c r="AS42" s="3">
        <f ca="1">SUMPRODUCT(OFFSET($W$8:OFFSET($W$8,$AJ$4-1,0),$T42,$U42),OFFSET($C$8:OFFSET($C$8,$AJ$4-1,0),$S42,0),OFFSET($D$8:OFFSET($D$8,$AJ$4-1,0),$S42,MATCH(AR$6,$D$7:$Q$7,0)-1))/SUMPRODUCT(OFFSET($W$8:OFFSET($W$8,$AJ$4-1,0),$T42,$U42),OFFSET($C$8:OFFSET($C$8,$AJ$4-1,0),$S42,0))</f>
        <v>0.98490000000000022</v>
      </c>
      <c r="AT42" s="3">
        <f ca="1">SUMPRODUCT(OFFSET($W$8:OFFSET($W$8,$AJ$4-1,0),$T42,$U42),OFFSET($D$8:OFFSET($D$8,$AJ$4-1,0),$S42,MATCH(AT$6,$D$7:$Q$7,0)-1))</f>
        <v>1.5710602518536625</v>
      </c>
      <c r="AU42" s="3">
        <f ca="1">SUMPRODUCT(OFFSET($W$8:OFFSET($W$8,$AJ$4-1,0),$T42,$U42),OFFSET($C$8:OFFSET($C$8,$AJ$4-1,0),$S42,0),OFFSET($D$8:OFFSET($D$8,$AJ$4-1,0),$S42,MATCH(AT$6,$D$7:$Q$7,0)-1))/SUMPRODUCT(OFFSET($W$8:OFFSET($W$8,$AJ$4-1,0),$T42,$U42),OFFSET($C$8:OFFSET($C$8,$AJ$4-1,0),$S42,0))</f>
        <v>1.5710602518536625</v>
      </c>
      <c r="AV42" s="3">
        <f ca="1">SUMPRODUCT(OFFSET($W$8:OFFSET($W$8,$AJ$4-1,0),$T42,$U42),OFFSET($D$8:OFFSET($D$8,$AJ$4-1,0),$S42,MATCH(AV$6,$D$7:$Q$7,0)-1))</f>
        <v>0.539557080792468</v>
      </c>
      <c r="AW42" s="3">
        <f ca="1">SUMPRODUCT(OFFSET($W$8:OFFSET($W$8,$AJ$4-1,0),$T42,$U42),OFFSET($C$8:OFFSET($C$8,$AJ$4-1,0),$S42,0),OFFSET($D$8:OFFSET($D$8,$AJ$4-1,0),$S42,MATCH(AV$6,$D$7:$Q$7,0)-1))/SUMPRODUCT(OFFSET($W$8:OFFSET($W$8,$AJ$4-1,0),$T42,$U42),OFFSET($C$8:OFFSET($C$8,$AJ$4-1,0),$S42,0))</f>
        <v>0.539557080792468</v>
      </c>
      <c r="AX42" s="3">
        <f ca="1">SUMPRODUCT(OFFSET($W$8:OFFSET($W$8,$AJ$4-1,0),$T42,$U42),OFFSET($D$8:OFFSET($D$8,$AJ$4-1,0),$S42,MATCH(AX$6,$D$7:$Q$7,0)-1))</f>
        <v>0.75636609706691615</v>
      </c>
      <c r="AY42" s="3">
        <f ca="1">SUMPRODUCT(OFFSET($W$8:OFFSET($W$8,$AJ$4-1,0),$T42,$U42),OFFSET($C$8:OFFSET($C$8,$AJ$4-1,0),$S42,0),OFFSET($D$8:OFFSET($D$8,$AJ$4-1,0),$S42,MATCH(AX$6,$D$7:$Q$7,0)-1))/SUMPRODUCT(OFFSET($W$8:OFFSET($W$8,$AJ$4-1,0),$T42,$U42),OFFSET($C$8:OFFSET($C$8,$AJ$4-1,0),$S42,0))</f>
        <v>0.75636609706691593</v>
      </c>
      <c r="AZ42" s="3">
        <f ca="1">SUMPRODUCT(OFFSET($W$8:OFFSET($W$8,$AJ$4-1,0),$T42,$U42),OFFSET($D$8:OFFSET($D$8,$AJ$4-1,0),$S42,MATCH(AZ$6,$D$7:$Q$7,0)-1))</f>
        <v>2.0551454223764187</v>
      </c>
      <c r="BA42" s="3">
        <f ca="1">SUMPRODUCT(OFFSET($W$8:OFFSET($W$8,$AJ$4-1,0),$T42,$U42),OFFSET($C$8:OFFSET($C$8,$AJ$4-1,0),$S42,0),OFFSET($D$8:OFFSET($D$8,$AJ$4-1,0),$S42,MATCH(AZ$6,$D$7:$Q$7,0)-1))/SUMPRODUCT(OFFSET($W$8:OFFSET($W$8,$AJ$4-1,0),$T42,$U42),OFFSET($C$8:OFFSET($C$8,$AJ$4-1,0),$S42,0))</f>
        <v>2.0551454223764187</v>
      </c>
      <c r="BB42" s="3">
        <f ca="1">SUMPRODUCT(OFFSET($W$8:OFFSET($W$8,$AJ$4-1,0),$T42,$U42),OFFSET($D$8:OFFSET($D$8,$AJ$4-1,0),$S42,MATCH(BB$6,$D$7:$Q$7,0)-1))</f>
        <v>1.1193830389139119</v>
      </c>
      <c r="BC42" s="3">
        <f ca="1">SUMPRODUCT(OFFSET($W$8:OFFSET($W$8,$AJ$4-1,0),$T42,$U42),OFFSET($C$8:OFFSET($C$8,$AJ$4-1,0),$S42,0),OFFSET($D$8:OFFSET($D$8,$AJ$4-1,0),$S42,MATCH(BB$6,$D$7:$Q$7,0)-1))/SUMPRODUCT(OFFSET($W$8:OFFSET($W$8,$AJ$4-1,0),$T42,$U42),OFFSET($C$8:OFFSET($C$8,$AJ$4-1,0),$S42,0))</f>
        <v>1.1193830389139119</v>
      </c>
      <c r="BD42" s="3">
        <f ca="1">SUMPRODUCT(OFFSET($W$8:OFFSET($W$8,$AJ$4-1,0),$T42,$U42),OFFSET($D$8:OFFSET($D$8,$AJ$4-1,0),$S42,MATCH(BD$6,$D$7:$Q$7,0)-1))</f>
        <v>0.60398362667008842</v>
      </c>
      <c r="BE42" s="3">
        <f ca="1">SUMPRODUCT(OFFSET($W$8:OFFSET($W$8,$AJ$4-1,0),$T42,$U42),OFFSET($C$8:OFFSET($C$8,$AJ$4-1,0),$S42,0),OFFSET($D$8:OFFSET($D$8,$AJ$4-1,0),$S42,MATCH(BD$6,$D$7:$Q$7,0)-1))/SUMPRODUCT(OFFSET($W$8:OFFSET($W$8,$AJ$4-1,0),$T42,$U42),OFFSET($C$8:OFFSET($C$8,$AJ$4-1,0),$S42,0))</f>
        <v>0.60398362667008831</v>
      </c>
      <c r="BF42" s="174">
        <f ca="1">SUMPRODUCT(OFFSET($W$8:OFFSET($W$8,$AJ$4-1,0),$T42,$U42),OFFSET($D$8:OFFSET($D$8,$AJ$4-1,0),$S42,MATCH(BF$6,$D$7:$Q$7,0)-1))</f>
        <v>0.99887341547568298</v>
      </c>
      <c r="BG42" s="174">
        <f ca="1">SUMPRODUCT(OFFSET($W$8:OFFSET($W$8,$AJ$4-1,0),$T42,$U42),OFFSET($C$8:OFFSET($C$8,$AJ$4-1,0),$S42,0),OFFSET($D$8:OFFSET($D$8,$AJ$4-1,0),$S42,MATCH(BF$6,$D$7:$Q$7,0)-1))/SUMPRODUCT(OFFSET($W$8:OFFSET($W$8,$AJ$4-1,0),$T42,$U42),OFFSET($C$8:OFFSET($C$8,$AJ$4-1,0),$S42,0))</f>
        <v>0.99887341547568342</v>
      </c>
      <c r="BH42" s="174">
        <f ca="1">SUMPRODUCT(OFFSET($W$8:OFFSET($W$8,$AJ$4-1,0),$T42,$U42),OFFSET($D$8:OFFSET($D$8,$AJ$4-1,0),$S42,MATCH(BH$6,$D$7:$Q$7,0)-1))</f>
        <v>1.1031307949168683</v>
      </c>
      <c r="BI42" s="174">
        <f ca="1">SUMPRODUCT(OFFSET($W$8:OFFSET($W$8,$AJ$4-1,0),$T42,$U42),OFFSET($C$8:OFFSET($C$8,$AJ$4-1,0),$S42,0),OFFSET($D$8:OFFSET($D$8,$AJ$4-1,0),$S42,MATCH(BH$6,$D$7:$Q$7,0)-1))/SUMPRODUCT(OFFSET($W$8:OFFSET($W$8,$AJ$4-1,0),$T42,$U42),OFFSET($C$8:OFFSET($C$8,$AJ$4-1,0),$S42,0))</f>
        <v>1.1031307949168687</v>
      </c>
      <c r="BJ42" s="174">
        <f ca="1">SUMPRODUCT(OFFSET($W$8:OFFSET($W$8,$AJ$4-1,0),$T42,$U42),OFFSET($D$8:OFFSET($D$8,$AJ$4-1,0),$S42,MATCH(BJ$6,$D$7:$Q$7,0)-1))</f>
        <v>1</v>
      </c>
      <c r="BK42" s="174">
        <f ca="1">SUMPRODUCT(OFFSET($W$8:OFFSET($W$8,$AJ$4-1,0),$T42,$U42),OFFSET($C$8:OFFSET($C$8,$AJ$4-1,0),$S42,0),OFFSET($D$8:OFFSET($D$8,$AJ$4-1,0),$S42,MATCH(BJ$6,$D$7:$Q$7,0)-1))/SUMPRODUCT(OFFSET($W$8:OFFSET($W$8,$AJ$4-1,0),$T42,$U42),OFFSET($C$8:OFFSET($C$8,$AJ$4-1,0),$S42,0))</f>
        <v>1</v>
      </c>
      <c r="BM42" s="8">
        <f t="shared" si="11"/>
        <v>37196</v>
      </c>
      <c r="BN42" s="47">
        <f t="shared" ca="1" si="12"/>
        <v>0.99999999999999967</v>
      </c>
      <c r="BO42" s="47">
        <f t="shared" ca="1" si="5"/>
        <v>0</v>
      </c>
      <c r="BP42" s="47">
        <f t="shared" ca="1" si="13"/>
        <v>0.29999999999999993</v>
      </c>
      <c r="BQ42" s="47">
        <f t="shared" ca="1" si="6"/>
        <v>0.69999999999999973</v>
      </c>
    </row>
    <row r="43" spans="1:69">
      <c r="A43" s="58">
        <f t="shared" si="7"/>
        <v>36861</v>
      </c>
      <c r="B43" s="34">
        <f t="shared" si="2"/>
        <v>37057</v>
      </c>
      <c r="C43" s="59">
        <f>SUMIF(WP!$A$3:$A$388,"&lt;"&amp;EOMONTH($A43,$A$3-1)+1,WP!$B$3:$B$388)/1000-SUM(C$8:C42)</f>
        <v>10</v>
      </c>
      <c r="D43" s="42">
        <f>D$6/VLOOKUP($B43,Rate!$B$4:$H$390,7)</f>
        <v>0.42162715210713803</v>
      </c>
      <c r="E43" s="42">
        <f>E$6/VLOOKUP($B43,SAWW!$B$4:$H$390,7)</f>
        <v>1.9275698327737749</v>
      </c>
      <c r="F43" s="42">
        <f>F$6/VLOOKUP($B43,'Indem BL'!$B$4:$H$390,7)</f>
        <v>1.1540305523408505</v>
      </c>
      <c r="G43" s="42">
        <f>G$6/VLOOKUP($B43,'Med BL'!$B$4:$H$390,7)</f>
        <v>0.9849</v>
      </c>
      <c r="H43" s="42">
        <f>H$6/VLOOKUP($B43,'Combined BL &amp; SAWW'!$B$4:$H$390,7)</f>
        <v>1.5828554907134149</v>
      </c>
      <c r="I43" s="42">
        <f>I$6/VLOOKUP($B43,'Freq Trend'!$B$4:$H$390,7)</f>
        <v>0.53078935755760914</v>
      </c>
      <c r="J43" s="42">
        <f>J$6/VLOOKUP($B43,'Severity Trend_IonI'!$B$4:$H$390,7)</f>
        <v>0.75767766363982481</v>
      </c>
      <c r="K43" s="42">
        <f>K$6/VLOOKUP($B43,'Severity Trend_MonI'!$B$4:$H$390,7)</f>
        <v>2.0890131071782529</v>
      </c>
      <c r="L43" s="42">
        <f>L$6/VLOOKUP($B43,'Severity Trend'!$B$4:$H$390,7)</f>
        <v>1.1259113630841115</v>
      </c>
      <c r="M43" s="42">
        <f>M$6/VLOOKUP($B43,'PP Residual Trend'!$B$4:$H$390,7)</f>
        <v>0.59762357178885039</v>
      </c>
      <c r="N43" s="156">
        <f>N$6/VLOOKUP($B43,CR!$B$4:$H$455,7)</f>
        <v>0.99887341547568309</v>
      </c>
      <c r="O43" s="156">
        <f>O$6/VLOOKUP($B43,ER!$B$4:$H$455,7)</f>
        <v>1.1031307949168685</v>
      </c>
      <c r="P43" s="156">
        <f>P$6/VLOOKUP($B43,DR!$B$4:$H$455,7)</f>
        <v>1</v>
      </c>
      <c r="R43">
        <f t="shared" si="17"/>
        <v>36</v>
      </c>
      <c r="S43" s="120">
        <f t="shared" si="15"/>
        <v>35</v>
      </c>
      <c r="T43" s="45">
        <f t="shared" si="9"/>
        <v>0</v>
      </c>
      <c r="U43" s="45">
        <f t="shared" si="10"/>
        <v>0</v>
      </c>
      <c r="V43" s="20">
        <v>0</v>
      </c>
      <c r="W43" s="21">
        <f>(2*W$5*$AJ$3*$R43*$A$3-MIN(W$5*$AJ$3,$R43*$A$3)^2-2*$R43*$A$3*MAX(W$5*$AJ$3-$R43*$A$3,0)-MIN(MAX($R43*$A$3-$A$4,0),W$5*$AJ$3)^2-2*W$5*$AJ$3*MAX($R43*$A$3-$A$4-W$5*+$AJ$3,0))/$AJ$5-SUM($V$7:V43)-SUM($V$7:W42)+SUM($V$7:V42)</f>
        <v>0</v>
      </c>
      <c r="X43" s="21">
        <f>(2*X$5*$AJ$3*$R43*$A$3-MIN(X$5*$AJ$3,$R43*$A$3)^2-2*$R43*$A$3*MAX(X$5*$AJ$3-$R43*$A$3,0)-MIN(MAX($R43*$A$3-$A$4,0),X$5*$AJ$3)^2-2*X$5*$AJ$3*MAX($R43*$A$3-$A$4-X$5*+$AJ$3,0))/$AJ$5-SUM($V$7:W43)-SUM($V$7:X42)+SUM($V$7:W42)</f>
        <v>0</v>
      </c>
      <c r="Y43" s="21">
        <f>(2*Y$5*$AJ$3*$R43*$A$3-MIN(Y$5*$AJ$3,$R43*$A$3)^2-2*$R43*$A$3*MAX(Y$5*$AJ$3-$R43*$A$3,0)-MIN(MAX($R43*$A$3-$A$4,0),Y$5*$AJ$3)^2-2*Y$5*$AJ$3*MAX($R43*$A$3-$A$4-Y$5*+$AJ$3,0))/$AJ$5-SUM($V$7:X43)-SUM($V$7:Y42)+SUM($V$7:X42)</f>
        <v>0</v>
      </c>
      <c r="Z43" s="21">
        <f>(2*Z$5*$AJ$3*$R43*$A$3-MIN(Z$5*$AJ$3,$R43*$A$3)^2-2*$R43*$A$3*MAX(Z$5*$AJ$3-$R43*$A$3,0)-MIN(MAX($R43*$A$3-$A$4,0),Z$5*$AJ$3)^2-2*Z$5*$AJ$3*MAX($R43*$A$3-$A$4-Z$5*+$AJ$3,0))/$AJ$5-SUM($V$7:Y43)-SUM($V$7:Z42)+SUM($V$7:Y42)</f>
        <v>0</v>
      </c>
      <c r="AA43" s="21">
        <f>(2*AA$5*$AJ$3*$R43*$A$3-MIN(AA$5*$AJ$3,$R43*$A$3)^2-2*$R43*$A$3*MAX(AA$5*$AJ$3-$R43*$A$3,0)-MIN(MAX($R43*$A$3-$A$4,0),AA$5*$AJ$3)^2-2*AA$5*$AJ$3*MAX($R43*$A$3-$A$4-AA$5*+$AJ$3,0))/$AJ$5-SUM($V$7:Z43)-SUM($V$7:AA42)+SUM($V$7:Z42)</f>
        <v>0</v>
      </c>
      <c r="AB43" s="21">
        <f>(2*AB$5*$AJ$3*$R43*$A$3-MIN(AB$5*$AJ$3,$R43*$A$3)^2-2*$R43*$A$3*MAX(AB$5*$AJ$3-$R43*$A$3,0)-MIN(MAX($R43*$A$3-$A$4,0),AB$5*$AJ$3)^2-2*AB$5*$AJ$3*MAX($R43*$A$3-$A$4-AB$5*+$AJ$3,0))/$AJ$5-SUM($V$7:AA43)-SUM($V$7:AB42)+SUM($V$7:AA42)</f>
        <v>0</v>
      </c>
      <c r="AC43" s="21">
        <f>(2*AC$5*$AJ$3*$R43*$A$3-MIN(AC$5*$AJ$3,$R43*$A$3)^2-2*$R43*$A$3*MAX(AC$5*$AJ$3-$R43*$A$3,0)-MIN(MAX($R43*$A$3-$A$4,0),AC$5*$AJ$3)^2-2*AC$5*$AJ$3*MAX($R43*$A$3-$A$4-AC$5*+$AJ$3,0))/$AJ$5-SUM($V$7:AB43)-SUM($V$7:AC42)+SUM($V$7:AB42)</f>
        <v>0</v>
      </c>
      <c r="AD43" s="21">
        <f>(2*AD$5*$AJ$3*$R43*$A$3-MIN(AD$5*$AJ$3,$R43*$A$3)^2-2*$R43*$A$3*MAX(AD$5*$AJ$3-$R43*$A$3,0)-MIN(MAX($R43*$A$3-$A$4,0),AD$5*$AJ$3)^2-2*AD$5*$AJ$3*MAX($R43*$A$3-$A$4-AD$5*+$AJ$3,0))/$AJ$5-SUM($V$7:AC43)-SUM($V$7:AD42)+SUM($V$7:AC42)</f>
        <v>0</v>
      </c>
      <c r="AE43" s="21">
        <f>(2*AE$5*$AJ$3*$R43*$A$3-MIN(AE$5*$AJ$3,$R43*$A$3)^2-2*$R43*$A$3*MAX(AE$5*$AJ$3-$R43*$A$3,0)-MIN(MAX($R43*$A$3-$A$4,0),AE$5*$AJ$3)^2-2*AE$5*$AJ$3*MAX($R43*$A$3-$A$4-AE$5*+$AJ$3,0))/$AJ$5-SUM($V$7:AD43)-SUM($V$7:AE42)+SUM($V$7:AD42)</f>
        <v>0</v>
      </c>
      <c r="AF43" s="21">
        <f>(2*AF$5*$AJ$3*$R43*$A$3-MIN(AF$5*$AJ$3,$R43*$A$3)^2-2*$R43*$A$3*MAX(AF$5*$AJ$3-$R43*$A$3,0)-MIN(MAX($R43*$A$3-$A$4,0),AF$5*$AJ$3)^2-2*AF$5*$AJ$3*MAX($R43*$A$3-$A$4-AF$5*+$AJ$3,0))/$AJ$5-SUM($V$7:AE43)-SUM($V$7:AF42)+SUM($V$7:AE42)</f>
        <v>0</v>
      </c>
      <c r="AG43" s="21">
        <f>(2*AG$5*$AJ$3*$R43*$A$3-MIN(AG$5*$AJ$3,$R43*$A$3)^2-2*$R43*$A$3*MAX(AG$5*$AJ$3-$R43*$A$3,0)-MIN(MAX($R43*$A$3-$A$4,0),AG$5*$AJ$3)^2-2*AG$5*$AJ$3*MAX($R43*$A$3-$A$4-AG$5*+$AJ$3,0))/$AJ$5-SUM($V$7:AF43)-SUM($V$7:AG42)+SUM($V$7:AF42)</f>
        <v>0</v>
      </c>
      <c r="AH43" s="21">
        <f>(2*AH$5*$AJ$3*$R43*$A$3-MIN(AH$5*$AJ$3,$R43*$A$3)^2-2*$R43*$A$3*MAX(AH$5*$AJ$3-$R43*$A$3,0)-MIN(MAX($R43*$A$3-$A$4,0),AH$5*$AJ$3)^2-2*AH$5*$AJ$3*MAX($R43*$A$3-$A$4-AH$5*+$AJ$3,0))/$AJ$5-SUM($V$7:AG43)-SUM($V$7:AH42)+SUM($V$7:AG42)</f>
        <v>0</v>
      </c>
      <c r="AJ43" s="8">
        <f t="shared" si="14"/>
        <v>37226</v>
      </c>
      <c r="AK43" s="30">
        <f t="shared" si="16"/>
        <v>37240</v>
      </c>
      <c r="AL43" s="3">
        <f ca="1">SUMPRODUCT(OFFSET($W$8:OFFSET($W$8,$AJ$4-1,0),$T43,$U43),OFFSET($D$8:OFFSET($D$8,$AJ$4-1,0),$S43,MATCH(AL$6,$D$7:$Q$7,0)-1))</f>
        <v>0.42632914781478282</v>
      </c>
      <c r="AM43" s="3">
        <f ca="1">SUMPRODUCT(OFFSET($W$8:OFFSET($W$8,$AJ$4-1,0),$T43,$U43),OFFSET($C$8:OFFSET($C$8,$AJ$4-1,0),$S43,0),OFFSET($D$8:OFFSET($D$8,$AJ$4-1,0),$S43,MATCH(AL$6,$D$7:$Q$7,0)-1))/SUMPRODUCT(OFFSET($W$8:OFFSET($W$8,$AJ$4-1,0),$T43,$U43),OFFSET($C$8:OFFSET($C$8,$AJ$4-1,0),$S43,0))</f>
        <v>0.42632914781478276</v>
      </c>
      <c r="AN43" s="3">
        <f ca="1">SUMPRODUCT(OFFSET($W$8:OFFSET($W$8,$AJ$4-1,0),$T43,$U43),OFFSET($D$8:OFFSET($D$8,$AJ$4-1,0),$S43,MATCH(AN$6,$D$7:$Q$7,0)-1))</f>
        <v>1.9085292017425657</v>
      </c>
      <c r="AO43" s="3">
        <f ca="1">SUMPRODUCT(OFFSET($W$8:OFFSET($W$8,$AJ$4-1,0),$T43,$U43),OFFSET($C$8:OFFSET($C$8,$AJ$4-1,0),$S43,0),OFFSET($D$8:OFFSET($D$8,$AJ$4-1,0),$S43,MATCH(AN$6,$D$7:$Q$7,0)-1))/SUMPRODUCT(OFFSET($W$8:OFFSET($W$8,$AJ$4-1,0),$T43,$U43),OFFSET($C$8:OFFSET($C$8,$AJ$4-1,0),$S43,0))</f>
        <v>1.9085292017425659</v>
      </c>
      <c r="AP43" s="3">
        <f ca="1">SUMPRODUCT(OFFSET($W$8:OFFSET($W$8,$AJ$4-1,0),$T43,$U43),OFFSET($D$8:OFFSET($D$8,$AJ$4-1,0),$S43,MATCH(AP$6,$D$7:$Q$7,0)-1))</f>
        <v>1.150928165471425</v>
      </c>
      <c r="AQ43" s="3">
        <f ca="1">SUMPRODUCT(OFFSET($W$8:OFFSET($W$8,$AJ$4-1,0),$T43,$U43),OFFSET($C$8:OFFSET($C$8,$AJ$4-1,0),$S43,0),OFFSET($D$8:OFFSET($D$8,$AJ$4-1,0),$S43,MATCH(AP$6,$D$7:$Q$7,0)-1))/SUMPRODUCT(OFFSET($W$8:OFFSET($W$8,$AJ$4-1,0),$T43,$U43),OFFSET($C$8:OFFSET($C$8,$AJ$4-1,0),$S43,0))</f>
        <v>1.1509281654714252</v>
      </c>
      <c r="AR43" s="3">
        <f ca="1">SUMPRODUCT(OFFSET($W$8:OFFSET($W$8,$AJ$4-1,0),$T43,$U43),OFFSET($D$8:OFFSET($D$8,$AJ$4-1,0),$S43,MATCH(AR$6,$D$7:$Q$7,0)-1))</f>
        <v>0.98489999999999989</v>
      </c>
      <c r="AS43" s="3">
        <f ca="1">SUMPRODUCT(OFFSET($W$8:OFFSET($W$8,$AJ$4-1,0),$T43,$U43),OFFSET($C$8:OFFSET($C$8,$AJ$4-1,0),$S43,0),OFFSET($D$8:OFFSET($D$8,$AJ$4-1,0),$S43,MATCH(AR$6,$D$7:$Q$7,0)-1))/SUMPRODUCT(OFFSET($W$8:OFFSET($W$8,$AJ$4-1,0),$T43,$U43),OFFSET($C$8:OFFSET($C$8,$AJ$4-1,0),$S43,0))</f>
        <v>0.98490000000000022</v>
      </c>
      <c r="AT43" s="3">
        <f ca="1">SUMPRODUCT(OFFSET($W$8:OFFSET($W$8,$AJ$4-1,0),$T43,$U43),OFFSET($D$8:OFFSET($D$8,$AJ$4-1,0),$S43,MATCH(AT$6,$D$7:$Q$7,0)-1))</f>
        <v>1.568663559184692</v>
      </c>
      <c r="AU43" s="3">
        <f ca="1">SUMPRODUCT(OFFSET($W$8:OFFSET($W$8,$AJ$4-1,0),$T43,$U43),OFFSET($C$8:OFFSET($C$8,$AJ$4-1,0),$S43,0),OFFSET($D$8:OFFSET($D$8,$AJ$4-1,0),$S43,MATCH(AT$6,$D$7:$Q$7,0)-1))/SUMPRODUCT(OFFSET($W$8:OFFSET($W$8,$AJ$4-1,0),$T43,$U43),OFFSET($C$8:OFFSET($C$8,$AJ$4-1,0),$S43,0))</f>
        <v>1.5686635591846922</v>
      </c>
      <c r="AV43" s="3">
        <f ca="1">SUMPRODUCT(OFFSET($W$8:OFFSET($W$8,$AJ$4-1,0),$T43,$U43),OFFSET($D$8:OFFSET($D$8,$AJ$4-1,0),$S43,MATCH(AV$6,$D$7:$Q$7,0)-1))</f>
        <v>0.54133013868890434</v>
      </c>
      <c r="AW43" s="3">
        <f ca="1">SUMPRODUCT(OFFSET($W$8:OFFSET($W$8,$AJ$4-1,0),$T43,$U43),OFFSET($C$8:OFFSET($C$8,$AJ$4-1,0),$S43,0),OFFSET($D$8:OFFSET($D$8,$AJ$4-1,0),$S43,MATCH(AV$6,$D$7:$Q$7,0)-1))/SUMPRODUCT(OFFSET($W$8:OFFSET($W$8,$AJ$4-1,0),$T43,$U43),OFFSET($C$8:OFFSET($C$8,$AJ$4-1,0),$S43,0))</f>
        <v>0.54133013868890423</v>
      </c>
      <c r="AX43" s="3">
        <f ca="1">SUMPRODUCT(OFFSET($W$8:OFFSET($W$8,$AJ$4-1,0),$T43,$U43),OFFSET($D$8:OFFSET($D$8,$AJ$4-1,0),$S43,MATCH(AX$6,$D$7:$Q$7,0)-1))</f>
        <v>0.75610393990080693</v>
      </c>
      <c r="AY43" s="3">
        <f ca="1">SUMPRODUCT(OFFSET($W$8:OFFSET($W$8,$AJ$4-1,0),$T43,$U43),OFFSET($C$8:OFFSET($C$8,$AJ$4-1,0),$S43,0),OFFSET($D$8:OFFSET($D$8,$AJ$4-1,0),$S43,MATCH(AX$6,$D$7:$Q$7,0)-1))/SUMPRODUCT(OFFSET($W$8:OFFSET($W$8,$AJ$4-1,0),$T43,$U43),OFFSET($C$8:OFFSET($C$8,$AJ$4-1,0),$S43,0))</f>
        <v>0.75610393990080693</v>
      </c>
      <c r="AZ43" s="3">
        <f ca="1">SUMPRODUCT(OFFSET($W$8:OFFSET($W$8,$AJ$4-1,0),$T43,$U43),OFFSET($D$8:OFFSET($D$8,$AJ$4-1,0),$S43,MATCH(AZ$6,$D$7:$Q$7,0)-1))</f>
        <v>2.048463131632956</v>
      </c>
      <c r="BA43" s="3">
        <f ca="1">SUMPRODUCT(OFFSET($W$8:OFFSET($W$8,$AJ$4-1,0),$T43,$U43),OFFSET($C$8:OFFSET($C$8,$AJ$4-1,0),$S43,0),OFFSET($D$8:OFFSET($D$8,$AJ$4-1,0),$S43,MATCH(AZ$6,$D$7:$Q$7,0)-1))/SUMPRODUCT(OFFSET($W$8:OFFSET($W$8,$AJ$4-1,0),$T43,$U43),OFFSET($C$8:OFFSET($C$8,$AJ$4-1,0),$S43,0))</f>
        <v>2.048463131632956</v>
      </c>
      <c r="BB43" s="3">
        <f ca="1">SUMPRODUCT(OFFSET($W$8:OFFSET($W$8,$AJ$4-1,0),$T43,$U43),OFFSET($D$8:OFFSET($D$8,$AJ$4-1,0),$S43,MATCH(BB$6,$D$7:$Q$7,0)-1))</f>
        <v>1.1180862172617843</v>
      </c>
      <c r="BC43" s="3">
        <f ca="1">SUMPRODUCT(OFFSET($W$8:OFFSET($W$8,$AJ$4-1,0),$T43,$U43),OFFSET($C$8:OFFSET($C$8,$AJ$4-1,0),$S43,0),OFFSET($D$8:OFFSET($D$8,$AJ$4-1,0),$S43,MATCH(BB$6,$D$7:$Q$7,0)-1))/SUMPRODUCT(OFFSET($W$8:OFFSET($W$8,$AJ$4-1,0),$T43,$U43),OFFSET($C$8:OFFSET($C$8,$AJ$4-1,0),$S43,0))</f>
        <v>1.1180862172617843</v>
      </c>
      <c r="BD43" s="3">
        <f ca="1">SUMPRODUCT(OFFSET($W$8:OFFSET($W$8,$AJ$4-1,0),$T43,$U43),OFFSET($D$8:OFFSET($D$8,$AJ$4-1,0),$S43,MATCH(BD$6,$D$7:$Q$7,0)-1))</f>
        <v>0.60526638070532379</v>
      </c>
      <c r="BE43" s="3">
        <f ca="1">SUMPRODUCT(OFFSET($W$8:OFFSET($W$8,$AJ$4-1,0),$T43,$U43),OFFSET($C$8:OFFSET($C$8,$AJ$4-1,0),$S43,0),OFFSET($D$8:OFFSET($D$8,$AJ$4-1,0),$S43,MATCH(BD$6,$D$7:$Q$7,0)-1))/SUMPRODUCT(OFFSET($W$8:OFFSET($W$8,$AJ$4-1,0),$T43,$U43),OFFSET($C$8:OFFSET($C$8,$AJ$4-1,0),$S43,0))</f>
        <v>0.60526638070532379</v>
      </c>
      <c r="BF43" s="174">
        <f ca="1">SUMPRODUCT(OFFSET($W$8:OFFSET($W$8,$AJ$4-1,0),$T43,$U43),OFFSET($D$8:OFFSET($D$8,$AJ$4-1,0),$S43,MATCH(BF$6,$D$7:$Q$7,0)-1))</f>
        <v>0.99887341547568298</v>
      </c>
      <c r="BG43" s="174">
        <f ca="1">SUMPRODUCT(OFFSET($W$8:OFFSET($W$8,$AJ$4-1,0),$T43,$U43),OFFSET($C$8:OFFSET($C$8,$AJ$4-1,0),$S43,0),OFFSET($D$8:OFFSET($D$8,$AJ$4-1,0),$S43,MATCH(BF$6,$D$7:$Q$7,0)-1))/SUMPRODUCT(OFFSET($W$8:OFFSET($W$8,$AJ$4-1,0),$T43,$U43),OFFSET($C$8:OFFSET($C$8,$AJ$4-1,0),$S43,0))</f>
        <v>0.99887341547568342</v>
      </c>
      <c r="BH43" s="174">
        <f ca="1">SUMPRODUCT(OFFSET($W$8:OFFSET($W$8,$AJ$4-1,0),$T43,$U43),OFFSET($D$8:OFFSET($D$8,$AJ$4-1,0),$S43,MATCH(BH$6,$D$7:$Q$7,0)-1))</f>
        <v>1.1031307949168683</v>
      </c>
      <c r="BI43" s="174">
        <f ca="1">SUMPRODUCT(OFFSET($W$8:OFFSET($W$8,$AJ$4-1,0),$T43,$U43),OFFSET($C$8:OFFSET($C$8,$AJ$4-1,0),$S43,0),OFFSET($D$8:OFFSET($D$8,$AJ$4-1,0),$S43,MATCH(BH$6,$D$7:$Q$7,0)-1))/SUMPRODUCT(OFFSET($W$8:OFFSET($W$8,$AJ$4-1,0),$T43,$U43),OFFSET($C$8:OFFSET($C$8,$AJ$4-1,0),$S43,0))</f>
        <v>1.1031307949168687</v>
      </c>
      <c r="BJ43" s="174">
        <f ca="1">SUMPRODUCT(OFFSET($W$8:OFFSET($W$8,$AJ$4-1,0),$T43,$U43),OFFSET($D$8:OFFSET($D$8,$AJ$4-1,0),$S43,MATCH(BJ$6,$D$7:$Q$7,0)-1))</f>
        <v>1</v>
      </c>
      <c r="BK43" s="174">
        <f ca="1">SUMPRODUCT(OFFSET($W$8:OFFSET($W$8,$AJ$4-1,0),$T43,$U43),OFFSET($C$8:OFFSET($C$8,$AJ$4-1,0),$S43,0),OFFSET($D$8:OFFSET($D$8,$AJ$4-1,0),$S43,MATCH(BJ$6,$D$7:$Q$7,0)-1))/SUMPRODUCT(OFFSET($W$8:OFFSET($W$8,$AJ$4-1,0),$T43,$U43),OFFSET($C$8:OFFSET($C$8,$AJ$4-1,0),$S43,0))</f>
        <v>1</v>
      </c>
      <c r="BM43" s="8">
        <f t="shared" si="11"/>
        <v>37226</v>
      </c>
      <c r="BN43" s="47">
        <f t="shared" ca="1" si="12"/>
        <v>0.99999999999999967</v>
      </c>
      <c r="BO43" s="47">
        <f t="shared" ca="1" si="5"/>
        <v>0</v>
      </c>
      <c r="BP43" s="47">
        <f t="shared" ca="1" si="13"/>
        <v>0.29999999999999993</v>
      </c>
      <c r="BQ43" s="47">
        <f t="shared" ca="1" si="6"/>
        <v>0.69999999999999973</v>
      </c>
    </row>
    <row r="44" spans="1:69">
      <c r="A44" s="58">
        <f t="shared" si="7"/>
        <v>36892</v>
      </c>
      <c r="B44" s="34">
        <f t="shared" si="2"/>
        <v>37087</v>
      </c>
      <c r="C44" s="59">
        <f>SUMIF(WP!$A$3:$A$388,"&lt;"&amp;EOMONTH($A44,$A$3-1)+1,WP!$B$3:$B$388)/1000-SUM(C$8:C43)</f>
        <v>10</v>
      </c>
      <c r="D44" s="42">
        <f>D$6/VLOOKUP($B44,Rate!$B$4:$H$390,7)</f>
        <v>0.42162715210713803</v>
      </c>
      <c r="E44" s="42">
        <f>E$6/VLOOKUP($B44,SAWW!$B$4:$H$390,7)</f>
        <v>1.9239372055069186</v>
      </c>
      <c r="F44" s="42">
        <f>F$6/VLOOKUP($B44,'Indem BL'!$B$4:$H$390,7)</f>
        <v>1.1540305523408505</v>
      </c>
      <c r="G44" s="42">
        <f>G$6/VLOOKUP($B44,'Med BL'!$B$4:$H$390,7)</f>
        <v>0.9849</v>
      </c>
      <c r="H44" s="42">
        <f>H$6/VLOOKUP($B44,'Combined BL &amp; SAWW'!$B$4:$H$390,7)</f>
        <v>1.5807625822124487</v>
      </c>
      <c r="I44" s="42">
        <f>I$6/VLOOKUP($B44,'Freq Trend'!$B$4:$H$390,7)</f>
        <v>0.53229200663575116</v>
      </c>
      <c r="J44" s="42">
        <f>J$6/VLOOKUP($B44,'Severity Trend_IonI'!$B$4:$H$390,7)</f>
        <v>0.75753602372024575</v>
      </c>
      <c r="K44" s="42">
        <f>K$6/VLOOKUP($B44,'Severity Trend_MonI'!$B$4:$H$390,7)</f>
        <v>2.0797645706047891</v>
      </c>
      <c r="L44" s="42">
        <f>L$6/VLOOKUP($B44,'Severity Trend'!$B$4:$H$390,7)</f>
        <v>1.1243763304520831</v>
      </c>
      <c r="M44" s="42">
        <f>M$6/VLOOKUP($B44,'PP Residual Trend'!$B$4:$H$390,7)</f>
        <v>0.59849222293472704</v>
      </c>
      <c r="N44" s="156">
        <f>N$6/VLOOKUP($B44,CR!$B$4:$H$455,7)</f>
        <v>0.99887341547568309</v>
      </c>
      <c r="O44" s="156">
        <f>O$6/VLOOKUP($B44,ER!$B$4:$H$455,7)</f>
        <v>1.1031307949168685</v>
      </c>
      <c r="P44" s="156">
        <f>P$6/VLOOKUP($B44,DR!$B$4:$H$455,7)</f>
        <v>1</v>
      </c>
      <c r="R44">
        <f t="shared" si="17"/>
        <v>37</v>
      </c>
      <c r="S44" s="120">
        <f t="shared" si="15"/>
        <v>36</v>
      </c>
      <c r="T44" s="45">
        <f t="shared" si="9"/>
        <v>0</v>
      </c>
      <c r="U44" s="45">
        <f t="shared" si="10"/>
        <v>0</v>
      </c>
      <c r="V44" s="20">
        <v>0</v>
      </c>
      <c r="W44" s="21">
        <f>(2*W$5*$AJ$3*$R44*$A$3-MIN(W$5*$AJ$3,$R44*$A$3)^2-2*$R44*$A$3*MAX(W$5*$AJ$3-$R44*$A$3,0)-MIN(MAX($R44*$A$3-$A$4,0),W$5*$AJ$3)^2-2*W$5*$AJ$3*MAX($R44*$A$3-$A$4-W$5*+$AJ$3,0))/$AJ$5-SUM($V$7:V44)-SUM($V$7:W43)+SUM($V$7:V43)</f>
        <v>0</v>
      </c>
      <c r="X44" s="21">
        <f>(2*X$5*$AJ$3*$R44*$A$3-MIN(X$5*$AJ$3,$R44*$A$3)^2-2*$R44*$A$3*MAX(X$5*$AJ$3-$R44*$A$3,0)-MIN(MAX($R44*$A$3-$A$4,0),X$5*$AJ$3)^2-2*X$5*$AJ$3*MAX($R44*$A$3-$A$4-X$5*+$AJ$3,0))/$AJ$5-SUM($V$7:W44)-SUM($V$7:X43)+SUM($V$7:W43)</f>
        <v>0</v>
      </c>
      <c r="Y44" s="21">
        <f>(2*Y$5*$AJ$3*$R44*$A$3-MIN(Y$5*$AJ$3,$R44*$A$3)^2-2*$R44*$A$3*MAX(Y$5*$AJ$3-$R44*$A$3,0)-MIN(MAX($R44*$A$3-$A$4,0),Y$5*$AJ$3)^2-2*Y$5*$AJ$3*MAX($R44*$A$3-$A$4-Y$5*+$AJ$3,0))/$AJ$5-SUM($V$7:X44)-SUM($V$7:Y43)+SUM($V$7:X43)</f>
        <v>0</v>
      </c>
      <c r="Z44" s="21">
        <f>(2*Z$5*$AJ$3*$R44*$A$3-MIN(Z$5*$AJ$3,$R44*$A$3)^2-2*$R44*$A$3*MAX(Z$5*$AJ$3-$R44*$A$3,0)-MIN(MAX($R44*$A$3-$A$4,0),Z$5*$AJ$3)^2-2*Z$5*$AJ$3*MAX($R44*$A$3-$A$4-Z$5*+$AJ$3,0))/$AJ$5-SUM($V$7:Y44)-SUM($V$7:Z43)+SUM($V$7:Y43)</f>
        <v>0</v>
      </c>
      <c r="AA44" s="21">
        <f>(2*AA$5*$AJ$3*$R44*$A$3-MIN(AA$5*$AJ$3,$R44*$A$3)^2-2*$R44*$A$3*MAX(AA$5*$AJ$3-$R44*$A$3,0)-MIN(MAX($R44*$A$3-$A$4,0),AA$5*$AJ$3)^2-2*AA$5*$AJ$3*MAX($R44*$A$3-$A$4-AA$5*+$AJ$3,0))/$AJ$5-SUM($V$7:Z44)-SUM($V$7:AA43)+SUM($V$7:Z43)</f>
        <v>0</v>
      </c>
      <c r="AB44" s="21">
        <f>(2*AB$5*$AJ$3*$R44*$A$3-MIN(AB$5*$AJ$3,$R44*$A$3)^2-2*$R44*$A$3*MAX(AB$5*$AJ$3-$R44*$A$3,0)-MIN(MAX($R44*$A$3-$A$4,0),AB$5*$AJ$3)^2-2*AB$5*$AJ$3*MAX($R44*$A$3-$A$4-AB$5*+$AJ$3,0))/$AJ$5-SUM($V$7:AA44)-SUM($V$7:AB43)+SUM($V$7:AA43)</f>
        <v>0</v>
      </c>
      <c r="AC44" s="21">
        <f>(2*AC$5*$AJ$3*$R44*$A$3-MIN(AC$5*$AJ$3,$R44*$A$3)^2-2*$R44*$A$3*MAX(AC$5*$AJ$3-$R44*$A$3,0)-MIN(MAX($R44*$A$3-$A$4,0),AC$5*$AJ$3)^2-2*AC$5*$AJ$3*MAX($R44*$A$3-$A$4-AC$5*+$AJ$3,0))/$AJ$5-SUM($V$7:AB44)-SUM($V$7:AC43)+SUM($V$7:AB43)</f>
        <v>0</v>
      </c>
      <c r="AD44" s="21">
        <f>(2*AD$5*$AJ$3*$R44*$A$3-MIN(AD$5*$AJ$3,$R44*$A$3)^2-2*$R44*$A$3*MAX(AD$5*$AJ$3-$R44*$A$3,0)-MIN(MAX($R44*$A$3-$A$4,0),AD$5*$AJ$3)^2-2*AD$5*$AJ$3*MAX($R44*$A$3-$A$4-AD$5*+$AJ$3,0))/$AJ$5-SUM($V$7:AC44)-SUM($V$7:AD43)+SUM($V$7:AC43)</f>
        <v>0</v>
      </c>
      <c r="AE44" s="21">
        <f>(2*AE$5*$AJ$3*$R44*$A$3-MIN(AE$5*$AJ$3,$R44*$A$3)^2-2*$R44*$A$3*MAX(AE$5*$AJ$3-$R44*$A$3,0)-MIN(MAX($R44*$A$3-$A$4,0),AE$5*$AJ$3)^2-2*AE$5*$AJ$3*MAX($R44*$A$3-$A$4-AE$5*+$AJ$3,0))/$AJ$5-SUM($V$7:AD44)-SUM($V$7:AE43)+SUM($V$7:AD43)</f>
        <v>0</v>
      </c>
      <c r="AF44" s="21">
        <f>(2*AF$5*$AJ$3*$R44*$A$3-MIN(AF$5*$AJ$3,$R44*$A$3)^2-2*$R44*$A$3*MAX(AF$5*$AJ$3-$R44*$A$3,0)-MIN(MAX($R44*$A$3-$A$4,0),AF$5*$AJ$3)^2-2*AF$5*$AJ$3*MAX($R44*$A$3-$A$4-AF$5*+$AJ$3,0))/$AJ$5-SUM($V$7:AE44)-SUM($V$7:AF43)+SUM($V$7:AE43)</f>
        <v>0</v>
      </c>
      <c r="AG44" s="21">
        <f>(2*AG$5*$AJ$3*$R44*$A$3-MIN(AG$5*$AJ$3,$R44*$A$3)^2-2*$R44*$A$3*MAX(AG$5*$AJ$3-$R44*$A$3,0)-MIN(MAX($R44*$A$3-$A$4,0),AG$5*$AJ$3)^2-2*AG$5*$AJ$3*MAX($R44*$A$3-$A$4-AG$5*+$AJ$3,0))/$AJ$5-SUM($V$7:AF44)-SUM($V$7:AG43)+SUM($V$7:AF43)</f>
        <v>0</v>
      </c>
      <c r="AH44" s="21">
        <f>(2*AH$5*$AJ$3*$R44*$A$3-MIN(AH$5*$AJ$3,$R44*$A$3)^2-2*$R44*$A$3*MAX(AH$5*$AJ$3-$R44*$A$3,0)-MIN(MAX($R44*$A$3-$A$4,0),AH$5*$AJ$3)^2-2*AH$5*$AJ$3*MAX($R44*$A$3-$A$4-AH$5*+$AJ$3,0))/$AJ$5-SUM($V$7:AG44)-SUM($V$7:AH43)+SUM($V$7:AG43)</f>
        <v>0</v>
      </c>
      <c r="AJ44" s="8">
        <f t="shared" si="14"/>
        <v>37257</v>
      </c>
      <c r="AK44" s="30">
        <f t="shared" si="16"/>
        <v>37271</v>
      </c>
      <c r="AL44" s="3">
        <f ca="1">SUMPRODUCT(OFFSET($W$8:OFFSET($W$8,$AJ$4-1,0),$T44,$U44),OFFSET($D$8:OFFSET($D$8,$AJ$4-1,0),$S44,MATCH(AL$6,$D$7:$Q$7,0)-1))</f>
        <v>0.4268823237803881</v>
      </c>
      <c r="AM44" s="3">
        <f ca="1">SUMPRODUCT(OFFSET($W$8:OFFSET($W$8,$AJ$4-1,0),$T44,$U44),OFFSET($C$8:OFFSET($C$8,$AJ$4-1,0),$S44,0),OFFSET($D$8:OFFSET($D$8,$AJ$4-1,0),$S44,MATCH(AL$6,$D$7:$Q$7,0)-1))/SUMPRODUCT(OFFSET($W$8:OFFSET($W$8,$AJ$4-1,0),$T44,$U44),OFFSET($C$8:OFFSET($C$8,$AJ$4-1,0),$S44,0))</f>
        <v>0.4268823237803881</v>
      </c>
      <c r="AN44" s="3">
        <f ca="1">SUMPRODUCT(OFFSET($W$8:OFFSET($W$8,$AJ$4-1,0),$T44,$U44),OFFSET($D$8:OFFSET($D$8,$AJ$4-1,0),$S44,MATCH(AN$6,$D$7:$Q$7,0)-1))</f>
        <v>1.9054210051117535</v>
      </c>
      <c r="AO44" s="3">
        <f ca="1">SUMPRODUCT(OFFSET($W$8:OFFSET($W$8,$AJ$4-1,0),$T44,$U44),OFFSET($C$8:OFFSET($C$8,$AJ$4-1,0),$S44,0),OFFSET($D$8:OFFSET($D$8,$AJ$4-1,0),$S44,MATCH(AN$6,$D$7:$Q$7,0)-1))/SUMPRODUCT(OFFSET($W$8:OFFSET($W$8,$AJ$4-1,0),$T44,$U44),OFFSET($C$8:OFFSET($C$8,$AJ$4-1,0),$S44,0))</f>
        <v>1.9054210051117537</v>
      </c>
      <c r="AP44" s="3">
        <f ca="1">SUMPRODUCT(OFFSET($W$8:OFFSET($W$8,$AJ$4-1,0),$T44,$U44),OFFSET($D$8:OFFSET($D$8,$AJ$4-1,0),$S44,MATCH(AP$6,$D$7:$Q$7,0)-1))</f>
        <v>1.1503640951315295</v>
      </c>
      <c r="AQ44" s="3">
        <f ca="1">SUMPRODUCT(OFFSET($W$8:OFFSET($W$8,$AJ$4-1,0),$T44,$U44),OFFSET($C$8:OFFSET($C$8,$AJ$4-1,0),$S44,0),OFFSET($D$8:OFFSET($D$8,$AJ$4-1,0),$S44,MATCH(AP$6,$D$7:$Q$7,0)-1))/SUMPRODUCT(OFFSET($W$8:OFFSET($W$8,$AJ$4-1,0),$T44,$U44),OFFSET($C$8:OFFSET($C$8,$AJ$4-1,0),$S44,0))</f>
        <v>1.1503640951315295</v>
      </c>
      <c r="AR44" s="3">
        <f ca="1">SUMPRODUCT(OFFSET($W$8:OFFSET($W$8,$AJ$4-1,0),$T44,$U44),OFFSET($D$8:OFFSET($D$8,$AJ$4-1,0),$S44,MATCH(AR$6,$D$7:$Q$7,0)-1))</f>
        <v>0.98489999999999989</v>
      </c>
      <c r="AS44" s="3">
        <f ca="1">SUMPRODUCT(OFFSET($W$8:OFFSET($W$8,$AJ$4-1,0),$T44,$U44),OFFSET($C$8:OFFSET($C$8,$AJ$4-1,0),$S44,0),OFFSET($D$8:OFFSET($D$8,$AJ$4-1,0),$S44,MATCH(AR$6,$D$7:$Q$7,0)-1))/SUMPRODUCT(OFFSET($W$8:OFFSET($W$8,$AJ$4-1,0),$T44,$U44),OFFSET($C$8:OFFSET($C$8,$AJ$4-1,0),$S44,0))</f>
        <v>0.98490000000000022</v>
      </c>
      <c r="AT44" s="3">
        <f ca="1">SUMPRODUCT(OFFSET($W$8:OFFSET($W$8,$AJ$4-1,0),$T44,$U44),OFFSET($D$8:OFFSET($D$8,$AJ$4-1,0),$S44,MATCH(AT$6,$D$7:$Q$7,0)-1))</f>
        <v>1.5662929047165528</v>
      </c>
      <c r="AU44" s="3">
        <f ca="1">SUMPRODUCT(OFFSET($W$8:OFFSET($W$8,$AJ$4-1,0),$T44,$U44),OFFSET($C$8:OFFSET($C$8,$AJ$4-1,0),$S44,0),OFFSET($D$8:OFFSET($D$8,$AJ$4-1,0),$S44,MATCH(AT$6,$D$7:$Q$7,0)-1))/SUMPRODUCT(OFFSET($W$8:OFFSET($W$8,$AJ$4-1,0),$T44,$U44),OFFSET($C$8:OFFSET($C$8,$AJ$4-1,0),$S44,0))</f>
        <v>1.5662929047165528</v>
      </c>
      <c r="AV44" s="3">
        <f ca="1">SUMPRODUCT(OFFSET($W$8:OFFSET($W$8,$AJ$4-1,0),$T44,$U44),OFFSET($D$8:OFFSET($D$8,$AJ$4-1,0),$S44,MATCH(AV$6,$D$7:$Q$7,0)-1))</f>
        <v>0.54313434449564779</v>
      </c>
      <c r="AW44" s="3">
        <f ca="1">SUMPRODUCT(OFFSET($W$8:OFFSET($W$8,$AJ$4-1,0),$T44,$U44),OFFSET($C$8:OFFSET($C$8,$AJ$4-1,0),$S44,0),OFFSET($D$8:OFFSET($D$8,$AJ$4-1,0),$S44,MATCH(AV$6,$D$7:$Q$7,0)-1))/SUMPRODUCT(OFFSET($W$8:OFFSET($W$8,$AJ$4-1,0),$T44,$U44),OFFSET($C$8:OFFSET($C$8,$AJ$4-1,0),$S44,0))</f>
        <v>0.54313434449564768</v>
      </c>
      <c r="AX44" s="3">
        <f ca="1">SUMPRODUCT(OFFSET($W$8:OFFSET($W$8,$AJ$4-1,0),$T44,$U44),OFFSET($D$8:OFFSET($D$8,$AJ$4-1,0),$S44,MATCH(AX$6,$D$7:$Q$7,0)-1))</f>
        <v>0.75584438897221906</v>
      </c>
      <c r="AY44" s="3">
        <f ca="1">SUMPRODUCT(OFFSET($W$8:OFFSET($W$8,$AJ$4-1,0),$T44,$U44),OFFSET($C$8:OFFSET($C$8,$AJ$4-1,0),$S44,0),OFFSET($D$8:OFFSET($D$8,$AJ$4-1,0),$S44,MATCH(AX$6,$D$7:$Q$7,0)-1))/SUMPRODUCT(OFFSET($W$8:OFFSET($W$8,$AJ$4-1,0),$T44,$U44),OFFSET($C$8:OFFSET($C$8,$AJ$4-1,0),$S44,0))</f>
        <v>0.75584438897221906</v>
      </c>
      <c r="AZ44" s="3">
        <f ca="1">SUMPRODUCT(OFFSET($W$8:OFFSET($W$8,$AJ$4-1,0),$T44,$U44),OFFSET($D$8:OFFSET($D$8,$AJ$4-1,0),$S44,MATCH(AZ$6,$D$7:$Q$7,0)-1))</f>
        <v>2.0420317767402043</v>
      </c>
      <c r="BA44" s="3">
        <f ca="1">SUMPRODUCT(OFFSET($W$8:OFFSET($W$8,$AJ$4-1,0),$T44,$U44),OFFSET($C$8:OFFSET($C$8,$AJ$4-1,0),$S44,0),OFFSET($D$8:OFFSET($D$8,$AJ$4-1,0),$S44,MATCH(AZ$6,$D$7:$Q$7,0)-1))/SUMPRODUCT(OFFSET($W$8:OFFSET($W$8,$AJ$4-1,0),$T44,$U44),OFFSET($C$8:OFFSET($C$8,$AJ$4-1,0),$S44,0))</f>
        <v>2.0420317767402048</v>
      </c>
      <c r="BB44" s="3">
        <f ca="1">SUMPRODUCT(OFFSET($W$8:OFFSET($W$8,$AJ$4-1,0),$T44,$U44),OFFSET($D$8:OFFSET($D$8,$AJ$4-1,0),$S44,MATCH(BB$6,$D$7:$Q$7,0)-1))</f>
        <v>1.1168248984798859</v>
      </c>
      <c r="BC44" s="3">
        <f ca="1">SUMPRODUCT(OFFSET($W$8:OFFSET($W$8,$AJ$4-1,0),$T44,$U44),OFFSET($C$8:OFFSET($C$8,$AJ$4-1,0),$S44,0),OFFSET($D$8:OFFSET($D$8,$AJ$4-1,0),$S44,MATCH(BB$6,$D$7:$Q$7,0)-1))/SUMPRODUCT(OFFSET($W$8:OFFSET($W$8,$AJ$4-1,0),$T44,$U44),OFFSET($C$8:OFFSET($C$8,$AJ$4-1,0),$S44,0))</f>
        <v>1.1168248984798859</v>
      </c>
      <c r="BD44" s="3">
        <f ca="1">SUMPRODUCT(OFFSET($W$8:OFFSET($W$8,$AJ$4-1,0),$T44,$U44),OFFSET($D$8:OFFSET($D$8,$AJ$4-1,0),$S44,MATCH(BD$6,$D$7:$Q$7,0)-1))</f>
        <v>0.60659850716037034</v>
      </c>
      <c r="BE44" s="3">
        <f ca="1">SUMPRODUCT(OFFSET($W$8:OFFSET($W$8,$AJ$4-1,0),$T44,$U44),OFFSET($C$8:OFFSET($C$8,$AJ$4-1,0),$S44,0),OFFSET($D$8:OFFSET($D$8,$AJ$4-1,0),$S44,MATCH(BD$6,$D$7:$Q$7,0)-1))/SUMPRODUCT(OFFSET($W$8:OFFSET($W$8,$AJ$4-1,0),$T44,$U44),OFFSET($C$8:OFFSET($C$8,$AJ$4-1,0),$S44,0))</f>
        <v>0.60659850716037034</v>
      </c>
      <c r="BF44" s="174">
        <f ca="1">SUMPRODUCT(OFFSET($W$8:OFFSET($W$8,$AJ$4-1,0),$T44,$U44),OFFSET($D$8:OFFSET($D$8,$AJ$4-1,0),$S44,MATCH(BF$6,$D$7:$Q$7,0)-1))</f>
        <v>0.99887341547568298</v>
      </c>
      <c r="BG44" s="174">
        <f ca="1">SUMPRODUCT(OFFSET($W$8:OFFSET($W$8,$AJ$4-1,0),$T44,$U44),OFFSET($C$8:OFFSET($C$8,$AJ$4-1,0),$S44,0),OFFSET($D$8:OFFSET($D$8,$AJ$4-1,0),$S44,MATCH(BF$6,$D$7:$Q$7,0)-1))/SUMPRODUCT(OFFSET($W$8:OFFSET($W$8,$AJ$4-1,0),$T44,$U44),OFFSET($C$8:OFFSET($C$8,$AJ$4-1,0),$S44,0))</f>
        <v>0.99887341547568342</v>
      </c>
      <c r="BH44" s="174">
        <f ca="1">SUMPRODUCT(OFFSET($W$8:OFFSET($W$8,$AJ$4-1,0),$T44,$U44),OFFSET($D$8:OFFSET($D$8,$AJ$4-1,0),$S44,MATCH(BH$6,$D$7:$Q$7,0)-1))</f>
        <v>1.1031307949168683</v>
      </c>
      <c r="BI44" s="174">
        <f ca="1">SUMPRODUCT(OFFSET($W$8:OFFSET($W$8,$AJ$4-1,0),$T44,$U44),OFFSET($C$8:OFFSET($C$8,$AJ$4-1,0),$S44,0),OFFSET($D$8:OFFSET($D$8,$AJ$4-1,0),$S44,MATCH(BH$6,$D$7:$Q$7,0)-1))/SUMPRODUCT(OFFSET($W$8:OFFSET($W$8,$AJ$4-1,0),$T44,$U44),OFFSET($C$8:OFFSET($C$8,$AJ$4-1,0),$S44,0))</f>
        <v>1.1031307949168687</v>
      </c>
      <c r="BJ44" s="174">
        <f ca="1">SUMPRODUCT(OFFSET($W$8:OFFSET($W$8,$AJ$4-1,0),$T44,$U44),OFFSET($D$8:OFFSET($D$8,$AJ$4-1,0),$S44,MATCH(BJ$6,$D$7:$Q$7,0)-1))</f>
        <v>1</v>
      </c>
      <c r="BK44" s="174">
        <f ca="1">SUMPRODUCT(OFFSET($W$8:OFFSET($W$8,$AJ$4-1,0),$T44,$U44),OFFSET($C$8:OFFSET($C$8,$AJ$4-1,0),$S44,0),OFFSET($D$8:OFFSET($D$8,$AJ$4-1,0),$S44,MATCH(BJ$6,$D$7:$Q$7,0)-1))/SUMPRODUCT(OFFSET($W$8:OFFSET($W$8,$AJ$4-1,0),$T44,$U44),OFFSET($C$8:OFFSET($C$8,$AJ$4-1,0),$S44,0))</f>
        <v>1</v>
      </c>
      <c r="BM44" s="8">
        <f t="shared" si="11"/>
        <v>37257</v>
      </c>
      <c r="BN44" s="47">
        <f t="shared" ca="1" si="12"/>
        <v>0.99999999999999967</v>
      </c>
      <c r="BO44" s="47">
        <f t="shared" ca="1" si="5"/>
        <v>0</v>
      </c>
      <c r="BP44" s="47">
        <f t="shared" ca="1" si="13"/>
        <v>0.29999999999999993</v>
      </c>
      <c r="BQ44" s="47">
        <f t="shared" ca="1" si="6"/>
        <v>0.69999999999999973</v>
      </c>
    </row>
    <row r="45" spans="1:69">
      <c r="A45" s="58">
        <f t="shared" si="7"/>
        <v>36923</v>
      </c>
      <c r="B45" s="34">
        <f t="shared" si="2"/>
        <v>37118</v>
      </c>
      <c r="C45" s="59">
        <f>SUMIF(WP!$A$3:$A$388,"&lt;"&amp;EOMONTH($A45,$A$3-1)+1,WP!$B$3:$B$388)/1000-SUM(C$8:C44)</f>
        <v>10</v>
      </c>
      <c r="D45" s="42">
        <f>D$6/VLOOKUP($B45,Rate!$B$4:$H$390,7)</f>
        <v>0.42162715210713803</v>
      </c>
      <c r="E45" s="42">
        <f>E$6/VLOOKUP($B45,SAWW!$B$4:$H$390,7)</f>
        <v>1.9207739324577069</v>
      </c>
      <c r="F45" s="42">
        <f>F$6/VLOOKUP($B45,'Indem BL'!$B$4:$H$390,7)</f>
        <v>1.1540305523408505</v>
      </c>
      <c r="G45" s="42">
        <f>G$6/VLOOKUP($B45,'Med BL'!$B$4:$H$390,7)</f>
        <v>0.9849</v>
      </c>
      <c r="H45" s="42">
        <f>H$6/VLOOKUP($B45,'Combined BL &amp; SAWW'!$B$4:$H$390,7)</f>
        <v>1.5789141008334147</v>
      </c>
      <c r="I45" s="42">
        <f>I$6/VLOOKUP($B45,'Freq Trend'!$B$4:$H$390,7)</f>
        <v>0.53408488471394899</v>
      </c>
      <c r="J45" s="42">
        <f>J$6/VLOOKUP($B45,'Severity Trend_IonI'!$B$4:$H$390,7)</f>
        <v>0.75724594686252811</v>
      </c>
      <c r="K45" s="42">
        <f>K$6/VLOOKUP($B45,'Severity Trend_MonI'!$B$4:$H$390,7)</f>
        <v>2.0732639258290808</v>
      </c>
      <c r="L45" s="42">
        <f>L$6/VLOOKUP($B45,'Severity Trend'!$B$4:$H$390,7)</f>
        <v>1.1230884899426596</v>
      </c>
      <c r="M45" s="42">
        <f>M$6/VLOOKUP($B45,'PP Residual Trend'!$B$4:$H$390,7)</f>
        <v>0.59984343124479977</v>
      </c>
      <c r="N45" s="156">
        <f>N$6/VLOOKUP($B45,CR!$B$4:$H$455,7)</f>
        <v>0.99887341547568309</v>
      </c>
      <c r="O45" s="156">
        <f>O$6/VLOOKUP($B45,ER!$B$4:$H$455,7)</f>
        <v>1.1031307949168685</v>
      </c>
      <c r="P45" s="156">
        <f>P$6/VLOOKUP($B45,DR!$B$4:$H$455,7)</f>
        <v>1</v>
      </c>
      <c r="R45">
        <f t="shared" si="17"/>
        <v>38</v>
      </c>
      <c r="S45" s="120">
        <f t="shared" si="15"/>
        <v>37</v>
      </c>
      <c r="T45" s="45">
        <f t="shared" si="9"/>
        <v>0</v>
      </c>
      <c r="U45" s="45">
        <f t="shared" si="10"/>
        <v>0</v>
      </c>
      <c r="V45" s="20">
        <v>0</v>
      </c>
      <c r="W45" s="21">
        <f>(2*W$5*$AJ$3*$R45*$A$3-MIN(W$5*$AJ$3,$R45*$A$3)^2-2*$R45*$A$3*MAX(W$5*$AJ$3-$R45*$A$3,0)-MIN(MAX($R45*$A$3-$A$4,0),W$5*$AJ$3)^2-2*W$5*$AJ$3*MAX($R45*$A$3-$A$4-W$5*+$AJ$3,0))/$AJ$5-SUM($V$7:V45)-SUM($V$7:W44)+SUM($V$7:V44)</f>
        <v>0</v>
      </c>
      <c r="X45" s="21">
        <f>(2*X$5*$AJ$3*$R45*$A$3-MIN(X$5*$AJ$3,$R45*$A$3)^2-2*$R45*$A$3*MAX(X$5*$AJ$3-$R45*$A$3,0)-MIN(MAX($R45*$A$3-$A$4,0),X$5*$AJ$3)^2-2*X$5*$AJ$3*MAX($R45*$A$3-$A$4-X$5*+$AJ$3,0))/$AJ$5-SUM($V$7:W45)-SUM($V$7:X44)+SUM($V$7:W44)</f>
        <v>0</v>
      </c>
      <c r="Y45" s="21">
        <f>(2*Y$5*$AJ$3*$R45*$A$3-MIN(Y$5*$AJ$3,$R45*$A$3)^2-2*$R45*$A$3*MAX(Y$5*$AJ$3-$R45*$A$3,0)-MIN(MAX($R45*$A$3-$A$4,0),Y$5*$AJ$3)^2-2*Y$5*$AJ$3*MAX($R45*$A$3-$A$4-Y$5*+$AJ$3,0))/$AJ$5-SUM($V$7:X45)-SUM($V$7:Y44)+SUM($V$7:X44)</f>
        <v>0</v>
      </c>
      <c r="Z45" s="21">
        <f>(2*Z$5*$AJ$3*$R45*$A$3-MIN(Z$5*$AJ$3,$R45*$A$3)^2-2*$R45*$A$3*MAX(Z$5*$AJ$3-$R45*$A$3,0)-MIN(MAX($R45*$A$3-$A$4,0),Z$5*$AJ$3)^2-2*Z$5*$AJ$3*MAX($R45*$A$3-$A$4-Z$5*+$AJ$3,0))/$AJ$5-SUM($V$7:Y45)-SUM($V$7:Z44)+SUM($V$7:Y44)</f>
        <v>0</v>
      </c>
      <c r="AA45" s="21">
        <f>(2*AA$5*$AJ$3*$R45*$A$3-MIN(AA$5*$AJ$3,$R45*$A$3)^2-2*$R45*$A$3*MAX(AA$5*$AJ$3-$R45*$A$3,0)-MIN(MAX($R45*$A$3-$A$4,0),AA$5*$AJ$3)^2-2*AA$5*$AJ$3*MAX($R45*$A$3-$A$4-AA$5*+$AJ$3,0))/$AJ$5-SUM($V$7:Z45)-SUM($V$7:AA44)+SUM($V$7:Z44)</f>
        <v>0</v>
      </c>
      <c r="AB45" s="21">
        <f>(2*AB$5*$AJ$3*$R45*$A$3-MIN(AB$5*$AJ$3,$R45*$A$3)^2-2*$R45*$A$3*MAX(AB$5*$AJ$3-$R45*$A$3,0)-MIN(MAX($R45*$A$3-$A$4,0),AB$5*$AJ$3)^2-2*AB$5*$AJ$3*MAX($R45*$A$3-$A$4-AB$5*+$AJ$3,0))/$AJ$5-SUM($V$7:AA45)-SUM($V$7:AB44)+SUM($V$7:AA44)</f>
        <v>0</v>
      </c>
      <c r="AC45" s="21">
        <f>(2*AC$5*$AJ$3*$R45*$A$3-MIN(AC$5*$AJ$3,$R45*$A$3)^2-2*$R45*$A$3*MAX(AC$5*$AJ$3-$R45*$A$3,0)-MIN(MAX($R45*$A$3-$A$4,0),AC$5*$AJ$3)^2-2*AC$5*$AJ$3*MAX($R45*$A$3-$A$4-AC$5*+$AJ$3,0))/$AJ$5-SUM($V$7:AB45)-SUM($V$7:AC44)+SUM($V$7:AB44)</f>
        <v>0</v>
      </c>
      <c r="AD45" s="21">
        <f>(2*AD$5*$AJ$3*$R45*$A$3-MIN(AD$5*$AJ$3,$R45*$A$3)^2-2*$R45*$A$3*MAX(AD$5*$AJ$3-$R45*$A$3,0)-MIN(MAX($R45*$A$3-$A$4,0),AD$5*$AJ$3)^2-2*AD$5*$AJ$3*MAX($R45*$A$3-$A$4-AD$5*+$AJ$3,0))/$AJ$5-SUM($V$7:AC45)-SUM($V$7:AD44)+SUM($V$7:AC44)</f>
        <v>0</v>
      </c>
      <c r="AE45" s="21">
        <f>(2*AE$5*$AJ$3*$R45*$A$3-MIN(AE$5*$AJ$3,$R45*$A$3)^2-2*$R45*$A$3*MAX(AE$5*$AJ$3-$R45*$A$3,0)-MIN(MAX($R45*$A$3-$A$4,0),AE$5*$AJ$3)^2-2*AE$5*$AJ$3*MAX($R45*$A$3-$A$4-AE$5*+$AJ$3,0))/$AJ$5-SUM($V$7:AD45)-SUM($V$7:AE44)+SUM($V$7:AD44)</f>
        <v>0</v>
      </c>
      <c r="AF45" s="21">
        <f>(2*AF$5*$AJ$3*$R45*$A$3-MIN(AF$5*$AJ$3,$R45*$A$3)^2-2*$R45*$A$3*MAX(AF$5*$AJ$3-$R45*$A$3,0)-MIN(MAX($R45*$A$3-$A$4,0),AF$5*$AJ$3)^2-2*AF$5*$AJ$3*MAX($R45*$A$3-$A$4-AF$5*+$AJ$3,0))/$AJ$5-SUM($V$7:AE45)-SUM($V$7:AF44)+SUM($V$7:AE44)</f>
        <v>0</v>
      </c>
      <c r="AG45" s="21">
        <f>(2*AG$5*$AJ$3*$R45*$A$3-MIN(AG$5*$AJ$3,$R45*$A$3)^2-2*$R45*$A$3*MAX(AG$5*$AJ$3-$R45*$A$3,0)-MIN(MAX($R45*$A$3-$A$4,0),AG$5*$AJ$3)^2-2*AG$5*$AJ$3*MAX($R45*$A$3-$A$4-AG$5*+$AJ$3,0))/$AJ$5-SUM($V$7:AF45)-SUM($V$7:AG44)+SUM($V$7:AF44)</f>
        <v>0</v>
      </c>
      <c r="AH45" s="21">
        <f>(2*AH$5*$AJ$3*$R45*$A$3-MIN(AH$5*$AJ$3,$R45*$A$3)^2-2*$R45*$A$3*MAX(AH$5*$AJ$3-$R45*$A$3,0)-MIN(MAX($R45*$A$3-$A$4,0),AH$5*$AJ$3)^2-2*AH$5*$AJ$3*MAX($R45*$A$3-$A$4-AH$5*+$AJ$3,0))/$AJ$5-SUM($V$7:AG45)-SUM($V$7:AH44)+SUM($V$7:AG44)</f>
        <v>0</v>
      </c>
      <c r="AJ45" s="8">
        <f t="shared" si="14"/>
        <v>37288</v>
      </c>
      <c r="AK45" s="30">
        <f t="shared" si="16"/>
        <v>37302</v>
      </c>
      <c r="AL45" s="3">
        <f ca="1">SUMPRODUCT(OFFSET($W$8:OFFSET($W$8,$AJ$4-1,0),$T45,$U45),OFFSET($D$8:OFFSET($D$8,$AJ$4-1,0),$S45,MATCH(AL$6,$D$7:$Q$7,0)-1))</f>
        <v>0.42743549974599337</v>
      </c>
      <c r="AM45" s="3">
        <f ca="1">SUMPRODUCT(OFFSET($W$8:OFFSET($W$8,$AJ$4-1,0),$T45,$U45),OFFSET($C$8:OFFSET($C$8,$AJ$4-1,0),$S45,0),OFFSET($D$8:OFFSET($D$8,$AJ$4-1,0),$S45,MATCH(AL$6,$D$7:$Q$7,0)-1))/SUMPRODUCT(OFFSET($W$8:OFFSET($W$8,$AJ$4-1,0),$T45,$U45),OFFSET($C$8:OFFSET($C$8,$AJ$4-1,0),$S45,0))</f>
        <v>0.42743549974599332</v>
      </c>
      <c r="AN45" s="3">
        <f ca="1">SUMPRODUCT(OFFSET($W$8:OFFSET($W$8,$AJ$4-1,0),$T45,$U45),OFFSET($D$8:OFFSET($D$8,$AJ$4-1,0),$S45,MATCH(AN$6,$D$7:$Q$7,0)-1))</f>
        <v>1.9022380434068153</v>
      </c>
      <c r="AO45" s="3">
        <f ca="1">SUMPRODUCT(OFFSET($W$8:OFFSET($W$8,$AJ$4-1,0),$T45,$U45),OFFSET($C$8:OFFSET($C$8,$AJ$4-1,0),$S45,0),OFFSET($D$8:OFFSET($D$8,$AJ$4-1,0),$S45,MATCH(AN$6,$D$7:$Q$7,0)-1))/SUMPRODUCT(OFFSET($W$8:OFFSET($W$8,$AJ$4-1,0),$T45,$U45),OFFSET($C$8:OFFSET($C$8,$AJ$4-1,0),$S45,0))</f>
        <v>1.9022380434068153</v>
      </c>
      <c r="AP45" s="3">
        <f ca="1">SUMPRODUCT(OFFSET($W$8:OFFSET($W$8,$AJ$4-1,0),$T45,$U45),OFFSET($D$8:OFFSET($D$8,$AJ$4-1,0),$S45,MATCH(AP$6,$D$7:$Q$7,0)-1))</f>
        <v>1.149800024791634</v>
      </c>
      <c r="AQ45" s="3">
        <f ca="1">SUMPRODUCT(OFFSET($W$8:OFFSET($W$8,$AJ$4-1,0),$T45,$U45),OFFSET($C$8:OFFSET($C$8,$AJ$4-1,0),$S45,0),OFFSET($D$8:OFFSET($D$8,$AJ$4-1,0),$S45,MATCH(AP$6,$D$7:$Q$7,0)-1))/SUMPRODUCT(OFFSET($W$8:OFFSET($W$8,$AJ$4-1,0),$T45,$U45),OFFSET($C$8:OFFSET($C$8,$AJ$4-1,0),$S45,0))</f>
        <v>1.149800024791634</v>
      </c>
      <c r="AR45" s="3">
        <f ca="1">SUMPRODUCT(OFFSET($W$8:OFFSET($W$8,$AJ$4-1,0),$T45,$U45),OFFSET($D$8:OFFSET($D$8,$AJ$4-1,0),$S45,MATCH(AR$6,$D$7:$Q$7,0)-1))</f>
        <v>0.98489999999999989</v>
      </c>
      <c r="AS45" s="3">
        <f ca="1">SUMPRODUCT(OFFSET($W$8:OFFSET($W$8,$AJ$4-1,0),$T45,$U45),OFFSET($C$8:OFFSET($C$8,$AJ$4-1,0),$S45,0),OFFSET($D$8:OFFSET($D$8,$AJ$4-1,0),$S45,MATCH(AR$6,$D$7:$Q$7,0)-1))/SUMPRODUCT(OFFSET($W$8:OFFSET($W$8,$AJ$4-1,0),$T45,$U45),OFFSET($C$8:OFFSET($C$8,$AJ$4-1,0),$S45,0))</f>
        <v>0.98490000000000022</v>
      </c>
      <c r="AT45" s="3">
        <f ca="1">SUMPRODUCT(OFFSET($W$8:OFFSET($W$8,$AJ$4-1,0),$T45,$U45),OFFSET($D$8:OFFSET($D$8,$AJ$4-1,0),$S45,MATCH(AT$6,$D$7:$Q$7,0)-1))</f>
        <v>1.5638870105902898</v>
      </c>
      <c r="AU45" s="3">
        <f ca="1">SUMPRODUCT(OFFSET($W$8:OFFSET($W$8,$AJ$4-1,0),$T45,$U45),OFFSET($C$8:OFFSET($C$8,$AJ$4-1,0),$S45,0),OFFSET($D$8:OFFSET($D$8,$AJ$4-1,0),$S45,MATCH(AT$6,$D$7:$Q$7,0)-1))/SUMPRODUCT(OFFSET($W$8:OFFSET($W$8,$AJ$4-1,0),$T45,$U45),OFFSET($C$8:OFFSET($C$8,$AJ$4-1,0),$S45,0))</f>
        <v>1.5638870105902896</v>
      </c>
      <c r="AV45" s="3">
        <f ca="1">SUMPRODUCT(OFFSET($W$8:OFFSET($W$8,$AJ$4-1,0),$T45,$U45),OFFSET($D$8:OFFSET($D$8,$AJ$4-1,0),$S45,MATCH(AV$6,$D$7:$Q$7,0)-1))</f>
        <v>0.54493861221415496</v>
      </c>
      <c r="AW45" s="3">
        <f ca="1">SUMPRODUCT(OFFSET($W$8:OFFSET($W$8,$AJ$4-1,0),$T45,$U45),OFFSET($C$8:OFFSET($C$8,$AJ$4-1,0),$S45,0),OFFSET($D$8:OFFSET($D$8,$AJ$4-1,0),$S45,MATCH(AV$6,$D$7:$Q$7,0)-1))/SUMPRODUCT(OFFSET($W$8:OFFSET($W$8,$AJ$4-1,0),$T45,$U45),OFFSET($C$8:OFFSET($C$8,$AJ$4-1,0),$S45,0))</f>
        <v>0.54493861221415496</v>
      </c>
      <c r="AX45" s="3">
        <f ca="1">SUMPRODUCT(OFFSET($W$8:OFFSET($W$8,$AJ$4-1,0),$T45,$U45),OFFSET($D$8:OFFSET($D$8,$AJ$4-1,0),$S45,MATCH(AX$6,$D$7:$Q$7,0)-1))</f>
        <v>0.75564450899851321</v>
      </c>
      <c r="AY45" s="3">
        <f ca="1">SUMPRODUCT(OFFSET($W$8:OFFSET($W$8,$AJ$4-1,0),$T45,$U45),OFFSET($C$8:OFFSET($C$8,$AJ$4-1,0),$S45,0),OFFSET($D$8:OFFSET($D$8,$AJ$4-1,0),$S45,MATCH(AX$6,$D$7:$Q$7,0)-1))/SUMPRODUCT(OFFSET($W$8:OFFSET($W$8,$AJ$4-1,0),$T45,$U45),OFFSET($C$8:OFFSET($C$8,$AJ$4-1,0),$S45,0))</f>
        <v>0.75564450899851332</v>
      </c>
      <c r="AZ45" s="3">
        <f ca="1">SUMPRODUCT(OFFSET($W$8:OFFSET($W$8,$AJ$4-1,0),$T45,$U45),OFFSET($D$8:OFFSET($D$8,$AJ$4-1,0),$S45,MATCH(AZ$6,$D$7:$Q$7,0)-1))</f>
        <v>2.0353309228148788</v>
      </c>
      <c r="BA45" s="3">
        <f ca="1">SUMPRODUCT(OFFSET($W$8:OFFSET($W$8,$AJ$4-1,0),$T45,$U45),OFFSET($C$8:OFFSET($C$8,$AJ$4-1,0),$S45,0),OFFSET($D$8:OFFSET($D$8,$AJ$4-1,0),$S45,MATCH(AZ$6,$D$7:$Q$7,0)-1))/SUMPRODUCT(OFFSET($W$8:OFFSET($W$8,$AJ$4-1,0),$T45,$U45),OFFSET($C$8:OFFSET($C$8,$AJ$4-1,0),$S45,0))</f>
        <v>2.0353309228148784</v>
      </c>
      <c r="BB45" s="3">
        <f ca="1">SUMPRODUCT(OFFSET($W$8:OFFSET($W$8,$AJ$4-1,0),$T45,$U45),OFFSET($D$8:OFFSET($D$8,$AJ$4-1,0),$S45,MATCH(BB$6,$D$7:$Q$7,0)-1))</f>
        <v>1.1155789203873248</v>
      </c>
      <c r="BC45" s="3">
        <f ca="1">SUMPRODUCT(OFFSET($W$8:OFFSET($W$8,$AJ$4-1,0),$T45,$U45),OFFSET($C$8:OFFSET($C$8,$AJ$4-1,0),$S45,0),OFFSET($D$8:OFFSET($D$8,$AJ$4-1,0),$S45,MATCH(BB$6,$D$7:$Q$7,0)-1))/SUMPRODUCT(OFFSET($W$8:OFFSET($W$8,$AJ$4-1,0),$T45,$U45),OFFSET($C$8:OFFSET($C$8,$AJ$4-1,0),$S45,0))</f>
        <v>1.115578920387325</v>
      </c>
      <c r="BD45" s="3">
        <f ca="1">SUMPRODUCT(OFFSET($W$8:OFFSET($W$8,$AJ$4-1,0),$T45,$U45),OFFSET($D$8:OFFSET($D$8,$AJ$4-1,0),$S45,MATCH(BD$6,$D$7:$Q$7,0)-1))</f>
        <v>0.60793439880710987</v>
      </c>
      <c r="BE45" s="3">
        <f ca="1">SUMPRODUCT(OFFSET($W$8:OFFSET($W$8,$AJ$4-1,0),$T45,$U45),OFFSET($C$8:OFFSET($C$8,$AJ$4-1,0),$S45,0),OFFSET($D$8:OFFSET($D$8,$AJ$4-1,0),$S45,MATCH(BD$6,$D$7:$Q$7,0)-1))/SUMPRODUCT(OFFSET($W$8:OFFSET($W$8,$AJ$4-1,0),$T45,$U45),OFFSET($C$8:OFFSET($C$8,$AJ$4-1,0),$S45,0))</f>
        <v>0.60793439880710998</v>
      </c>
      <c r="BF45" s="174">
        <f ca="1">SUMPRODUCT(OFFSET($W$8:OFFSET($W$8,$AJ$4-1,0),$T45,$U45),OFFSET($D$8:OFFSET($D$8,$AJ$4-1,0),$S45,MATCH(BF$6,$D$7:$Q$7,0)-1))</f>
        <v>0.99887341547568298</v>
      </c>
      <c r="BG45" s="174">
        <f ca="1">SUMPRODUCT(OFFSET($W$8:OFFSET($W$8,$AJ$4-1,0),$T45,$U45),OFFSET($C$8:OFFSET($C$8,$AJ$4-1,0),$S45,0),OFFSET($D$8:OFFSET($D$8,$AJ$4-1,0),$S45,MATCH(BF$6,$D$7:$Q$7,0)-1))/SUMPRODUCT(OFFSET($W$8:OFFSET($W$8,$AJ$4-1,0),$T45,$U45),OFFSET($C$8:OFFSET($C$8,$AJ$4-1,0),$S45,0))</f>
        <v>0.99887341547568342</v>
      </c>
      <c r="BH45" s="174">
        <f ca="1">SUMPRODUCT(OFFSET($W$8:OFFSET($W$8,$AJ$4-1,0),$T45,$U45),OFFSET($D$8:OFFSET($D$8,$AJ$4-1,0),$S45,MATCH(BH$6,$D$7:$Q$7,0)-1))</f>
        <v>1.1031307949168683</v>
      </c>
      <c r="BI45" s="174">
        <f ca="1">SUMPRODUCT(OFFSET($W$8:OFFSET($W$8,$AJ$4-1,0),$T45,$U45),OFFSET($C$8:OFFSET($C$8,$AJ$4-1,0),$S45,0),OFFSET($D$8:OFFSET($D$8,$AJ$4-1,0),$S45,MATCH(BH$6,$D$7:$Q$7,0)-1))/SUMPRODUCT(OFFSET($W$8:OFFSET($W$8,$AJ$4-1,0),$T45,$U45),OFFSET($C$8:OFFSET($C$8,$AJ$4-1,0),$S45,0))</f>
        <v>1.1031307949168687</v>
      </c>
      <c r="BJ45" s="174">
        <f ca="1">SUMPRODUCT(OFFSET($W$8:OFFSET($W$8,$AJ$4-1,0),$T45,$U45),OFFSET($D$8:OFFSET($D$8,$AJ$4-1,0),$S45,MATCH(BJ$6,$D$7:$Q$7,0)-1))</f>
        <v>1</v>
      </c>
      <c r="BK45" s="174">
        <f ca="1">SUMPRODUCT(OFFSET($W$8:OFFSET($W$8,$AJ$4-1,0),$T45,$U45),OFFSET($C$8:OFFSET($C$8,$AJ$4-1,0),$S45,0),OFFSET($D$8:OFFSET($D$8,$AJ$4-1,0),$S45,MATCH(BJ$6,$D$7:$Q$7,0)-1))/SUMPRODUCT(OFFSET($W$8:OFFSET($W$8,$AJ$4-1,0),$T45,$U45),OFFSET($C$8:OFFSET($C$8,$AJ$4-1,0),$S45,0))</f>
        <v>1</v>
      </c>
      <c r="BM45" s="8">
        <f t="shared" si="11"/>
        <v>37288</v>
      </c>
      <c r="BN45" s="47">
        <f t="shared" ca="1" si="12"/>
        <v>0.99999999999999967</v>
      </c>
      <c r="BO45" s="47">
        <f t="shared" ca="1" si="5"/>
        <v>0</v>
      </c>
      <c r="BP45" s="47">
        <f t="shared" ca="1" si="13"/>
        <v>0.29999999999999993</v>
      </c>
      <c r="BQ45" s="47">
        <f t="shared" ca="1" si="6"/>
        <v>0.69999999999999973</v>
      </c>
    </row>
    <row r="46" spans="1:69">
      <c r="A46" s="58">
        <f t="shared" si="7"/>
        <v>36951</v>
      </c>
      <c r="B46" s="34">
        <f t="shared" si="2"/>
        <v>37149</v>
      </c>
      <c r="C46" s="59">
        <f>SUMIF(WP!$A$3:$A$388,"&lt;"&amp;EOMONTH($A46,$A$3-1)+1,WP!$B$3:$B$388)/1000-SUM(C$8:C45)</f>
        <v>10</v>
      </c>
      <c r="D46" s="42">
        <f>D$6/VLOOKUP($B46,Rate!$B$4:$H$390,7)</f>
        <v>0.42162715210713803</v>
      </c>
      <c r="E46" s="42">
        <f>E$6/VLOOKUP($B46,SAWW!$B$4:$H$390,7)</f>
        <v>1.9176210442291055</v>
      </c>
      <c r="F46" s="42">
        <f>F$6/VLOOKUP($B46,'Indem BL'!$B$4:$H$390,7)</f>
        <v>1.1540305523408505</v>
      </c>
      <c r="G46" s="42">
        <f>G$6/VLOOKUP($B46,'Med BL'!$B$4:$H$390,7)</f>
        <v>0.9849</v>
      </c>
      <c r="H46" s="42">
        <f>H$6/VLOOKUP($B46,'Combined BL &amp; SAWW'!$B$4:$H$390,7)</f>
        <v>1.5770728281609323</v>
      </c>
      <c r="I46" s="42">
        <f>I$6/VLOOKUP($B46,'Freq Trend'!$B$4:$H$390,7)</f>
        <v>0.53588988123544035</v>
      </c>
      <c r="J46" s="42">
        <f>J$6/VLOOKUP($B46,'Severity Trend_IonI'!$B$4:$H$390,7)</f>
        <v>0.75695609207312742</v>
      </c>
      <c r="K46" s="42">
        <f>K$6/VLOOKUP($B46,'Severity Trend_MonI'!$B$4:$H$390,7)</f>
        <v>2.0668037920892561</v>
      </c>
      <c r="L46" s="42">
        <f>L$6/VLOOKUP($B46,'Severity Trend'!$B$4:$H$390,7)</f>
        <v>1.1218035961969703</v>
      </c>
      <c r="M46" s="42">
        <f>M$6/VLOOKUP($B46,'PP Residual Trend'!$B$4:$H$390,7)</f>
        <v>0.60120075457243949</v>
      </c>
      <c r="N46" s="156">
        <f>N$6/VLOOKUP($B46,CR!$B$4:$H$455,7)</f>
        <v>0.99887341547568309</v>
      </c>
      <c r="O46" s="156">
        <f>O$6/VLOOKUP($B46,ER!$B$4:$H$455,7)</f>
        <v>1.1031307949168685</v>
      </c>
      <c r="P46" s="156">
        <f>P$6/VLOOKUP($B46,DR!$B$4:$H$455,7)</f>
        <v>1</v>
      </c>
      <c r="R46">
        <f t="shared" si="17"/>
        <v>39</v>
      </c>
      <c r="S46" s="120">
        <f t="shared" si="15"/>
        <v>38</v>
      </c>
      <c r="T46" s="45">
        <f t="shared" si="9"/>
        <v>0</v>
      </c>
      <c r="U46" s="45">
        <f t="shared" si="10"/>
        <v>0</v>
      </c>
      <c r="V46" s="20">
        <v>0</v>
      </c>
      <c r="W46" s="21">
        <f>(2*W$5*$AJ$3*$R46*$A$3-MIN(W$5*$AJ$3,$R46*$A$3)^2-2*$R46*$A$3*MAX(W$5*$AJ$3-$R46*$A$3,0)-MIN(MAX($R46*$A$3-$A$4,0),W$5*$AJ$3)^2-2*W$5*$AJ$3*MAX($R46*$A$3-$A$4-W$5*+$AJ$3,0))/$AJ$5-SUM($V$7:V46)-SUM($V$7:W45)+SUM($V$7:V45)</f>
        <v>0</v>
      </c>
      <c r="X46" s="21">
        <f>(2*X$5*$AJ$3*$R46*$A$3-MIN(X$5*$AJ$3,$R46*$A$3)^2-2*$R46*$A$3*MAX(X$5*$AJ$3-$R46*$A$3,0)-MIN(MAX($R46*$A$3-$A$4,0),X$5*$AJ$3)^2-2*X$5*$AJ$3*MAX($R46*$A$3-$A$4-X$5*+$AJ$3,0))/$AJ$5-SUM($V$7:W46)-SUM($V$7:X45)+SUM($V$7:W45)</f>
        <v>0</v>
      </c>
      <c r="Y46" s="21">
        <f>(2*Y$5*$AJ$3*$R46*$A$3-MIN(Y$5*$AJ$3,$R46*$A$3)^2-2*$R46*$A$3*MAX(Y$5*$AJ$3-$R46*$A$3,0)-MIN(MAX($R46*$A$3-$A$4,0),Y$5*$AJ$3)^2-2*Y$5*$AJ$3*MAX($R46*$A$3-$A$4-Y$5*+$AJ$3,0))/$AJ$5-SUM($V$7:X46)-SUM($V$7:Y45)+SUM($V$7:X45)</f>
        <v>0</v>
      </c>
      <c r="Z46" s="21">
        <f>(2*Z$5*$AJ$3*$R46*$A$3-MIN(Z$5*$AJ$3,$R46*$A$3)^2-2*$R46*$A$3*MAX(Z$5*$AJ$3-$R46*$A$3,0)-MIN(MAX($R46*$A$3-$A$4,0),Z$5*$AJ$3)^2-2*Z$5*$AJ$3*MAX($R46*$A$3-$A$4-Z$5*+$AJ$3,0))/$AJ$5-SUM($V$7:Y46)-SUM($V$7:Z45)+SUM($V$7:Y45)</f>
        <v>0</v>
      </c>
      <c r="AA46" s="21">
        <f>(2*AA$5*$AJ$3*$R46*$A$3-MIN(AA$5*$AJ$3,$R46*$A$3)^2-2*$R46*$A$3*MAX(AA$5*$AJ$3-$R46*$A$3,0)-MIN(MAX($R46*$A$3-$A$4,0),AA$5*$AJ$3)^2-2*AA$5*$AJ$3*MAX($R46*$A$3-$A$4-AA$5*+$AJ$3,0))/$AJ$5-SUM($V$7:Z46)-SUM($V$7:AA45)+SUM($V$7:Z45)</f>
        <v>0</v>
      </c>
      <c r="AB46" s="21">
        <f>(2*AB$5*$AJ$3*$R46*$A$3-MIN(AB$5*$AJ$3,$R46*$A$3)^2-2*$R46*$A$3*MAX(AB$5*$AJ$3-$R46*$A$3,0)-MIN(MAX($R46*$A$3-$A$4,0),AB$5*$AJ$3)^2-2*AB$5*$AJ$3*MAX($R46*$A$3-$A$4-AB$5*+$AJ$3,0))/$AJ$5-SUM($V$7:AA46)-SUM($V$7:AB45)+SUM($V$7:AA45)</f>
        <v>0</v>
      </c>
      <c r="AC46" s="21">
        <f>(2*AC$5*$AJ$3*$R46*$A$3-MIN(AC$5*$AJ$3,$R46*$A$3)^2-2*$R46*$A$3*MAX(AC$5*$AJ$3-$R46*$A$3,0)-MIN(MAX($R46*$A$3-$A$4,0),AC$5*$AJ$3)^2-2*AC$5*$AJ$3*MAX($R46*$A$3-$A$4-AC$5*+$AJ$3,0))/$AJ$5-SUM($V$7:AB46)-SUM($V$7:AC45)+SUM($V$7:AB45)</f>
        <v>0</v>
      </c>
      <c r="AD46" s="21">
        <f>(2*AD$5*$AJ$3*$R46*$A$3-MIN(AD$5*$AJ$3,$R46*$A$3)^2-2*$R46*$A$3*MAX(AD$5*$AJ$3-$R46*$A$3,0)-MIN(MAX($R46*$A$3-$A$4,0),AD$5*$AJ$3)^2-2*AD$5*$AJ$3*MAX($R46*$A$3-$A$4-AD$5*+$AJ$3,0))/$AJ$5-SUM($V$7:AC46)-SUM($V$7:AD45)+SUM($V$7:AC45)</f>
        <v>0</v>
      </c>
      <c r="AE46" s="21">
        <f>(2*AE$5*$AJ$3*$R46*$A$3-MIN(AE$5*$AJ$3,$R46*$A$3)^2-2*$R46*$A$3*MAX(AE$5*$AJ$3-$R46*$A$3,0)-MIN(MAX($R46*$A$3-$A$4,0),AE$5*$AJ$3)^2-2*AE$5*$AJ$3*MAX($R46*$A$3-$A$4-AE$5*+$AJ$3,0))/$AJ$5-SUM($V$7:AD46)-SUM($V$7:AE45)+SUM($V$7:AD45)</f>
        <v>0</v>
      </c>
      <c r="AF46" s="21">
        <f>(2*AF$5*$AJ$3*$R46*$A$3-MIN(AF$5*$AJ$3,$R46*$A$3)^2-2*$R46*$A$3*MAX(AF$5*$AJ$3-$R46*$A$3,0)-MIN(MAX($R46*$A$3-$A$4,0),AF$5*$AJ$3)^2-2*AF$5*$AJ$3*MAX($R46*$A$3-$A$4-AF$5*+$AJ$3,0))/$AJ$5-SUM($V$7:AE46)-SUM($V$7:AF45)+SUM($V$7:AE45)</f>
        <v>0</v>
      </c>
      <c r="AG46" s="21">
        <f>(2*AG$5*$AJ$3*$R46*$A$3-MIN(AG$5*$AJ$3,$R46*$A$3)^2-2*$R46*$A$3*MAX(AG$5*$AJ$3-$R46*$A$3,0)-MIN(MAX($R46*$A$3-$A$4,0),AG$5*$AJ$3)^2-2*AG$5*$AJ$3*MAX($R46*$A$3-$A$4-AG$5*+$AJ$3,0))/$AJ$5-SUM($V$7:AF46)-SUM($V$7:AG45)+SUM($V$7:AF45)</f>
        <v>0</v>
      </c>
      <c r="AH46" s="21">
        <f>(2*AH$5*$AJ$3*$R46*$A$3-MIN(AH$5*$AJ$3,$R46*$A$3)^2-2*$R46*$A$3*MAX(AH$5*$AJ$3-$R46*$A$3,0)-MIN(MAX($R46*$A$3-$A$4,0),AH$5*$AJ$3)^2-2*AH$5*$AJ$3*MAX($R46*$A$3-$A$4-AH$5*+$AJ$3,0))/$AJ$5-SUM($V$7:AG46)-SUM($V$7:AH45)+SUM($V$7:AG45)</f>
        <v>0</v>
      </c>
      <c r="AJ46" s="8">
        <f t="shared" si="14"/>
        <v>37316</v>
      </c>
      <c r="AK46" s="30">
        <f t="shared" si="16"/>
        <v>37330</v>
      </c>
      <c r="AL46" s="3">
        <f ca="1">SUMPRODUCT(OFFSET($W$8:OFFSET($W$8,$AJ$4-1,0),$T46,$U46),OFFSET($D$8:OFFSET($D$8,$AJ$4-1,0),$S46,MATCH(AL$6,$D$7:$Q$7,0)-1))</f>
        <v>0.4279886757115986</v>
      </c>
      <c r="AM46" s="3">
        <f ca="1">SUMPRODUCT(OFFSET($W$8:OFFSET($W$8,$AJ$4-1,0),$T46,$U46),OFFSET($C$8:OFFSET($C$8,$AJ$4-1,0),$S46,0),OFFSET($D$8:OFFSET($D$8,$AJ$4-1,0),$S46,MATCH(AL$6,$D$7:$Q$7,0)-1))/SUMPRODUCT(OFFSET($W$8:OFFSET($W$8,$AJ$4-1,0),$T46,$U46),OFFSET($C$8:OFFSET($C$8,$AJ$4-1,0),$S46,0))</f>
        <v>0.4279886757115986</v>
      </c>
      <c r="AN46" s="3">
        <f ca="1">SUMPRODUCT(OFFSET($W$8:OFFSET($W$8,$AJ$4-1,0),$T46,$U46),OFFSET($D$8:OFFSET($D$8,$AJ$4-1,0),$S46,MATCH(AN$6,$D$7:$Q$7,0)-1))</f>
        <v>1.8989102453524258</v>
      </c>
      <c r="AO46" s="3">
        <f ca="1">SUMPRODUCT(OFFSET($W$8:OFFSET($W$8,$AJ$4-1,0),$T46,$U46),OFFSET($C$8:OFFSET($C$8,$AJ$4-1,0),$S46,0),OFFSET($D$8:OFFSET($D$8,$AJ$4-1,0),$S46,MATCH(AN$6,$D$7:$Q$7,0)-1))/SUMPRODUCT(OFFSET($W$8:OFFSET($W$8,$AJ$4-1,0),$T46,$U46),OFFSET($C$8:OFFSET($C$8,$AJ$4-1,0),$S46,0))</f>
        <v>1.898910245352426</v>
      </c>
      <c r="AP46" s="3">
        <f ca="1">SUMPRODUCT(OFFSET($W$8:OFFSET($W$8,$AJ$4-1,0),$T46,$U46),OFFSET($D$8:OFFSET($D$8,$AJ$4-1,0),$S46,MATCH(AP$6,$D$7:$Q$7,0)-1))</f>
        <v>1.1492359544517385</v>
      </c>
      <c r="AQ46" s="3">
        <f ca="1">SUMPRODUCT(OFFSET($W$8:OFFSET($W$8,$AJ$4-1,0),$T46,$U46),OFFSET($C$8:OFFSET($C$8,$AJ$4-1,0),$S46,0),OFFSET($D$8:OFFSET($D$8,$AJ$4-1,0),$S46,MATCH(AP$6,$D$7:$Q$7,0)-1))/SUMPRODUCT(OFFSET($W$8:OFFSET($W$8,$AJ$4-1,0),$T46,$U46),OFFSET($C$8:OFFSET($C$8,$AJ$4-1,0),$S46,0))</f>
        <v>1.1492359544517385</v>
      </c>
      <c r="AR46" s="3">
        <f ca="1">SUMPRODUCT(OFFSET($W$8:OFFSET($W$8,$AJ$4-1,0),$T46,$U46),OFFSET($D$8:OFFSET($D$8,$AJ$4-1,0),$S46,MATCH(AR$6,$D$7:$Q$7,0)-1))</f>
        <v>0.98489999999999989</v>
      </c>
      <c r="AS46" s="3">
        <f ca="1">SUMPRODUCT(OFFSET($W$8:OFFSET($W$8,$AJ$4-1,0),$T46,$U46),OFFSET($C$8:OFFSET($C$8,$AJ$4-1,0),$S46,0),OFFSET($D$8:OFFSET($D$8,$AJ$4-1,0),$S46,MATCH(AR$6,$D$7:$Q$7,0)-1))/SUMPRODUCT(OFFSET($W$8:OFFSET($W$8,$AJ$4-1,0),$T46,$U46),OFFSET($C$8:OFFSET($C$8,$AJ$4-1,0),$S46,0))</f>
        <v>0.98490000000000022</v>
      </c>
      <c r="AT46" s="3">
        <f ca="1">SUMPRODUCT(OFFSET($W$8:OFFSET($W$8,$AJ$4-1,0),$T46,$U46),OFFSET($D$8:OFFSET($D$8,$AJ$4-1,0),$S46,MATCH(AT$6,$D$7:$Q$7,0)-1))</f>
        <v>1.5614101069238198</v>
      </c>
      <c r="AU46" s="3">
        <f ca="1">SUMPRODUCT(OFFSET($W$8:OFFSET($W$8,$AJ$4-1,0),$T46,$U46),OFFSET($C$8:OFFSET($C$8,$AJ$4-1,0),$S46,0),OFFSET($D$8:OFFSET($D$8,$AJ$4-1,0),$S46,MATCH(AT$6,$D$7:$Q$7,0)-1))/SUMPRODUCT(OFFSET($W$8:OFFSET($W$8,$AJ$4-1,0),$T46,$U46),OFFSET($C$8:OFFSET($C$8,$AJ$4-1,0),$S46,0))</f>
        <v>1.5614101069238195</v>
      </c>
      <c r="AV46" s="3">
        <f ca="1">SUMPRODUCT(OFFSET($W$8:OFFSET($W$8,$AJ$4-1,0),$T46,$U46),OFFSET($D$8:OFFSET($D$8,$AJ$4-1,0),$S46,MATCH(AV$6,$D$7:$Q$7,0)-1))</f>
        <v>0.54672431142345712</v>
      </c>
      <c r="AW46" s="3">
        <f ca="1">SUMPRODUCT(OFFSET($W$8:OFFSET($W$8,$AJ$4-1,0),$T46,$U46),OFFSET($C$8:OFFSET($C$8,$AJ$4-1,0),$S46,0),OFFSET($D$8:OFFSET($D$8,$AJ$4-1,0),$S46,MATCH(AV$6,$D$7:$Q$7,0)-1))/SUMPRODUCT(OFFSET($W$8:OFFSET($W$8,$AJ$4-1,0),$T46,$U46),OFFSET($C$8:OFFSET($C$8,$AJ$4-1,0),$S46,0))</f>
        <v>0.54672431142345723</v>
      </c>
      <c r="AX46" s="3">
        <f ca="1">SUMPRODUCT(OFFSET($W$8:OFFSET($W$8,$AJ$4-1,0),$T46,$U46),OFFSET($D$8:OFFSET($D$8,$AJ$4-1,0),$S46,MATCH(AX$6,$D$7:$Q$7,0)-1))</f>
        <v>0.75553903953315316</v>
      </c>
      <c r="AY46" s="3">
        <f ca="1">SUMPRODUCT(OFFSET($W$8:OFFSET($W$8,$AJ$4-1,0),$T46,$U46),OFFSET($C$8:OFFSET($C$8,$AJ$4-1,0),$S46,0),OFFSET($D$8:OFFSET($D$8,$AJ$4-1,0),$S46,MATCH(AX$6,$D$7:$Q$7,0)-1))/SUMPRODUCT(OFFSET($W$8:OFFSET($W$8,$AJ$4-1,0),$T46,$U46),OFFSET($C$8:OFFSET($C$8,$AJ$4-1,0),$S46,0))</f>
        <v>0.75553903953315305</v>
      </c>
      <c r="AZ46" s="3">
        <f ca="1">SUMPRODUCT(OFFSET($W$8:OFFSET($W$8,$AJ$4-1,0),$T46,$U46),OFFSET($D$8:OFFSET($D$8,$AJ$4-1,0),$S46,MATCH(AZ$6,$D$7:$Q$7,0)-1))</f>
        <v>2.0280581782432376</v>
      </c>
      <c r="BA46" s="3">
        <f ca="1">SUMPRODUCT(OFFSET($W$8:OFFSET($W$8,$AJ$4-1,0),$T46,$U46),OFFSET($C$8:OFFSET($C$8,$AJ$4-1,0),$S46,0),OFFSET($D$8:OFFSET($D$8,$AJ$4-1,0),$S46,MATCH(AZ$6,$D$7:$Q$7,0)-1))/SUMPRODUCT(OFFSET($W$8:OFFSET($W$8,$AJ$4-1,0),$T46,$U46),OFFSET($C$8:OFFSET($C$8,$AJ$4-1,0),$S46,0))</f>
        <v>2.0280581782432376</v>
      </c>
      <c r="BB46" s="3">
        <f ca="1">SUMPRODUCT(OFFSET($W$8:OFFSET($W$8,$AJ$4-1,0),$T46,$U46),OFFSET($D$8:OFFSET($D$8,$AJ$4-1,0),$S46,MATCH(BB$6,$D$7:$Q$7,0)-1))</f>
        <v>1.1143366814277302</v>
      </c>
      <c r="BC46" s="3">
        <f ca="1">SUMPRODUCT(OFFSET($W$8:OFFSET($W$8,$AJ$4-1,0),$T46,$U46),OFFSET($C$8:OFFSET($C$8,$AJ$4-1,0),$S46,0),OFFSET($D$8:OFFSET($D$8,$AJ$4-1,0),$S46,MATCH(BB$6,$D$7:$Q$7,0)-1))/SUMPRODUCT(OFFSET($W$8:OFFSET($W$8,$AJ$4-1,0),$T46,$U46),OFFSET($C$8:OFFSET($C$8,$AJ$4-1,0),$S46,0))</f>
        <v>1.1143366814277302</v>
      </c>
      <c r="BD46" s="3">
        <f ca="1">SUMPRODUCT(OFFSET($W$8:OFFSET($W$8,$AJ$4-1,0),$T46,$U46),OFFSET($D$8:OFFSET($D$8,$AJ$4-1,0),$S46,MATCH(BD$6,$D$7:$Q$7,0)-1))</f>
        <v>0.60924697263240324</v>
      </c>
      <c r="BE46" s="3">
        <f ca="1">SUMPRODUCT(OFFSET($W$8:OFFSET($W$8,$AJ$4-1,0),$T46,$U46),OFFSET($C$8:OFFSET($C$8,$AJ$4-1,0),$S46,0),OFFSET($D$8:OFFSET($D$8,$AJ$4-1,0),$S46,MATCH(BD$6,$D$7:$Q$7,0)-1))/SUMPRODUCT(OFFSET($W$8:OFFSET($W$8,$AJ$4-1,0),$T46,$U46),OFFSET($C$8:OFFSET($C$8,$AJ$4-1,0),$S46,0))</f>
        <v>0.60924697263240335</v>
      </c>
      <c r="BF46" s="174">
        <f ca="1">SUMPRODUCT(OFFSET($W$8:OFFSET($W$8,$AJ$4-1,0),$T46,$U46),OFFSET($D$8:OFFSET($D$8,$AJ$4-1,0),$S46,MATCH(BF$6,$D$7:$Q$7,0)-1))</f>
        <v>0.99887341547568298</v>
      </c>
      <c r="BG46" s="174">
        <f ca="1">SUMPRODUCT(OFFSET($W$8:OFFSET($W$8,$AJ$4-1,0),$T46,$U46),OFFSET($C$8:OFFSET($C$8,$AJ$4-1,0),$S46,0),OFFSET($D$8:OFFSET($D$8,$AJ$4-1,0),$S46,MATCH(BF$6,$D$7:$Q$7,0)-1))/SUMPRODUCT(OFFSET($W$8:OFFSET($W$8,$AJ$4-1,0),$T46,$U46),OFFSET($C$8:OFFSET($C$8,$AJ$4-1,0),$S46,0))</f>
        <v>0.99887341547568342</v>
      </c>
      <c r="BH46" s="174">
        <f ca="1">SUMPRODUCT(OFFSET($W$8:OFFSET($W$8,$AJ$4-1,0),$T46,$U46),OFFSET($D$8:OFFSET($D$8,$AJ$4-1,0),$S46,MATCH(BH$6,$D$7:$Q$7,0)-1))</f>
        <v>1.1031307949168683</v>
      </c>
      <c r="BI46" s="174">
        <f ca="1">SUMPRODUCT(OFFSET($W$8:OFFSET($W$8,$AJ$4-1,0),$T46,$U46),OFFSET($C$8:OFFSET($C$8,$AJ$4-1,0),$S46,0),OFFSET($D$8:OFFSET($D$8,$AJ$4-1,0),$S46,MATCH(BH$6,$D$7:$Q$7,0)-1))/SUMPRODUCT(OFFSET($W$8:OFFSET($W$8,$AJ$4-1,0),$T46,$U46),OFFSET($C$8:OFFSET($C$8,$AJ$4-1,0),$S46,0))</f>
        <v>1.1031307949168687</v>
      </c>
      <c r="BJ46" s="174">
        <f ca="1">SUMPRODUCT(OFFSET($W$8:OFFSET($W$8,$AJ$4-1,0),$T46,$U46),OFFSET($D$8:OFFSET($D$8,$AJ$4-1,0),$S46,MATCH(BJ$6,$D$7:$Q$7,0)-1))</f>
        <v>1</v>
      </c>
      <c r="BK46" s="174">
        <f ca="1">SUMPRODUCT(OFFSET($W$8:OFFSET($W$8,$AJ$4-1,0),$T46,$U46),OFFSET($C$8:OFFSET($C$8,$AJ$4-1,0),$S46,0),OFFSET($D$8:OFFSET($D$8,$AJ$4-1,0),$S46,MATCH(BJ$6,$D$7:$Q$7,0)-1))/SUMPRODUCT(OFFSET($W$8:OFFSET($W$8,$AJ$4-1,0),$T46,$U46),OFFSET($C$8:OFFSET($C$8,$AJ$4-1,0),$S46,0))</f>
        <v>1</v>
      </c>
      <c r="BM46" s="8">
        <f t="shared" si="11"/>
        <v>37316</v>
      </c>
      <c r="BN46" s="47">
        <f t="shared" ca="1" si="12"/>
        <v>0.99999999999999967</v>
      </c>
      <c r="BO46" s="47">
        <f t="shared" ca="1" si="5"/>
        <v>0</v>
      </c>
      <c r="BP46" s="47">
        <f t="shared" ca="1" si="13"/>
        <v>0.29999999999999993</v>
      </c>
      <c r="BQ46" s="47">
        <f t="shared" ca="1" si="6"/>
        <v>0.69999999999999973</v>
      </c>
    </row>
    <row r="47" spans="1:69">
      <c r="A47" s="58">
        <f t="shared" si="7"/>
        <v>36982</v>
      </c>
      <c r="B47" s="34">
        <f t="shared" si="2"/>
        <v>37179</v>
      </c>
      <c r="C47" s="59">
        <f>SUMIF(WP!$A$3:$A$388,"&lt;"&amp;EOMONTH($A47,$A$3-1)+1,WP!$B$3:$B$388)/1000-SUM(C$8:C46)</f>
        <v>10</v>
      </c>
      <c r="D47" s="42">
        <f>D$6/VLOOKUP($B47,Rate!$B$4:$H$390,7)</f>
        <v>0.42826526369440121</v>
      </c>
      <c r="E47" s="42">
        <f>E$6/VLOOKUP($B47,SAWW!$B$4:$H$390,7)</f>
        <v>1.914579701713593</v>
      </c>
      <c r="F47" s="42">
        <f>F$6/VLOOKUP($B47,'Indem BL'!$B$4:$H$390,7)</f>
        <v>1.1540305523408505</v>
      </c>
      <c r="G47" s="42">
        <f>G$6/VLOOKUP($B47,'Med BL'!$B$4:$H$390,7)</f>
        <v>0.9849</v>
      </c>
      <c r="H47" s="42">
        <f>H$6/VLOOKUP($B47,'Combined BL &amp; SAWW'!$B$4:$H$390,7)</f>
        <v>1.5752977817760316</v>
      </c>
      <c r="I47" s="42">
        <f>I$6/VLOOKUP($B47,'Freq Trend'!$B$4:$H$390,7)</f>
        <v>0.53764830654210471</v>
      </c>
      <c r="J47" s="42">
        <f>J$6/VLOOKUP($B47,'Severity Trend_IonI'!$B$4:$H$390,7)</f>
        <v>0.75667579863673917</v>
      </c>
      <c r="K47" s="42">
        <f>K$6/VLOOKUP($B47,'Severity Trend_MonI'!$B$4:$H$390,7)</f>
        <v>2.0605902660503266</v>
      </c>
      <c r="L47" s="42">
        <f>L$6/VLOOKUP($B47,'Severity Trend'!$B$4:$H$390,7)</f>
        <v>1.1205629468324694</v>
      </c>
      <c r="M47" s="42">
        <f>M$6/VLOOKUP($B47,'PP Residual Trend'!$B$4:$H$390,7)</f>
        <v>0.60252015477274268</v>
      </c>
      <c r="N47" s="156">
        <f>N$6/VLOOKUP($B47,CR!$B$4:$H$455,7)</f>
        <v>0.99887341547568309</v>
      </c>
      <c r="O47" s="156">
        <f>O$6/VLOOKUP($B47,ER!$B$4:$H$455,7)</f>
        <v>1.1031307949168685</v>
      </c>
      <c r="P47" s="156">
        <f>P$6/VLOOKUP($B47,DR!$B$4:$H$455,7)</f>
        <v>1</v>
      </c>
      <c r="R47">
        <f t="shared" si="17"/>
        <v>40</v>
      </c>
      <c r="S47" s="120">
        <f t="shared" si="15"/>
        <v>39</v>
      </c>
      <c r="T47" s="45">
        <f t="shared" si="9"/>
        <v>0</v>
      </c>
      <c r="U47" s="45">
        <f t="shared" si="10"/>
        <v>0</v>
      </c>
      <c r="V47" s="20">
        <v>0</v>
      </c>
      <c r="W47" s="21">
        <f>(2*W$5*$AJ$3*$R47*$A$3-MIN(W$5*$AJ$3,$R47*$A$3)^2-2*$R47*$A$3*MAX(W$5*$AJ$3-$R47*$A$3,0)-MIN(MAX($R47*$A$3-$A$4,0),W$5*$AJ$3)^2-2*W$5*$AJ$3*MAX($R47*$A$3-$A$4-W$5*+$AJ$3,0))/$AJ$5-SUM($V$7:V47)-SUM($V$7:W46)+SUM($V$7:V46)</f>
        <v>0</v>
      </c>
      <c r="X47" s="21">
        <f>(2*X$5*$AJ$3*$R47*$A$3-MIN(X$5*$AJ$3,$R47*$A$3)^2-2*$R47*$A$3*MAX(X$5*$AJ$3-$R47*$A$3,0)-MIN(MAX($R47*$A$3-$A$4,0),X$5*$AJ$3)^2-2*X$5*$AJ$3*MAX($R47*$A$3-$A$4-X$5*+$AJ$3,0))/$AJ$5-SUM($V$7:W47)-SUM($V$7:X46)+SUM($V$7:W46)</f>
        <v>0</v>
      </c>
      <c r="Y47" s="21">
        <f>(2*Y$5*$AJ$3*$R47*$A$3-MIN(Y$5*$AJ$3,$R47*$A$3)^2-2*$R47*$A$3*MAX(Y$5*$AJ$3-$R47*$A$3,0)-MIN(MAX($R47*$A$3-$A$4,0),Y$5*$AJ$3)^2-2*Y$5*$AJ$3*MAX($R47*$A$3-$A$4-Y$5*+$AJ$3,0))/$AJ$5-SUM($V$7:X47)-SUM($V$7:Y46)+SUM($V$7:X46)</f>
        <v>0</v>
      </c>
      <c r="Z47" s="21">
        <f>(2*Z$5*$AJ$3*$R47*$A$3-MIN(Z$5*$AJ$3,$R47*$A$3)^2-2*$R47*$A$3*MAX(Z$5*$AJ$3-$R47*$A$3,0)-MIN(MAX($R47*$A$3-$A$4,0),Z$5*$AJ$3)^2-2*Z$5*$AJ$3*MAX($R47*$A$3-$A$4-Z$5*+$AJ$3,0))/$AJ$5-SUM($V$7:Y47)-SUM($V$7:Z46)+SUM($V$7:Y46)</f>
        <v>0</v>
      </c>
      <c r="AA47" s="21">
        <f>(2*AA$5*$AJ$3*$R47*$A$3-MIN(AA$5*$AJ$3,$R47*$A$3)^2-2*$R47*$A$3*MAX(AA$5*$AJ$3-$R47*$A$3,0)-MIN(MAX($R47*$A$3-$A$4,0),AA$5*$AJ$3)^2-2*AA$5*$AJ$3*MAX($R47*$A$3-$A$4-AA$5*+$AJ$3,0))/$AJ$5-SUM($V$7:Z47)-SUM($V$7:AA46)+SUM($V$7:Z46)</f>
        <v>0</v>
      </c>
      <c r="AB47" s="21">
        <f>(2*AB$5*$AJ$3*$R47*$A$3-MIN(AB$5*$AJ$3,$R47*$A$3)^2-2*$R47*$A$3*MAX(AB$5*$AJ$3-$R47*$A$3,0)-MIN(MAX($R47*$A$3-$A$4,0),AB$5*$AJ$3)^2-2*AB$5*$AJ$3*MAX($R47*$A$3-$A$4-AB$5*+$AJ$3,0))/$AJ$5-SUM($V$7:AA47)-SUM($V$7:AB46)+SUM($V$7:AA46)</f>
        <v>0</v>
      </c>
      <c r="AC47" s="21">
        <f>(2*AC$5*$AJ$3*$R47*$A$3-MIN(AC$5*$AJ$3,$R47*$A$3)^2-2*$R47*$A$3*MAX(AC$5*$AJ$3-$R47*$A$3,0)-MIN(MAX($R47*$A$3-$A$4,0),AC$5*$AJ$3)^2-2*AC$5*$AJ$3*MAX($R47*$A$3-$A$4-AC$5*+$AJ$3,0))/$AJ$5-SUM($V$7:AB47)-SUM($V$7:AC46)+SUM($V$7:AB46)</f>
        <v>0</v>
      </c>
      <c r="AD47" s="21">
        <f>(2*AD$5*$AJ$3*$R47*$A$3-MIN(AD$5*$AJ$3,$R47*$A$3)^2-2*$R47*$A$3*MAX(AD$5*$AJ$3-$R47*$A$3,0)-MIN(MAX($R47*$A$3-$A$4,0),AD$5*$AJ$3)^2-2*AD$5*$AJ$3*MAX($R47*$A$3-$A$4-AD$5*+$AJ$3,0))/$AJ$5-SUM($V$7:AC47)-SUM($V$7:AD46)+SUM($V$7:AC46)</f>
        <v>0</v>
      </c>
      <c r="AE47" s="21">
        <f>(2*AE$5*$AJ$3*$R47*$A$3-MIN(AE$5*$AJ$3,$R47*$A$3)^2-2*$R47*$A$3*MAX(AE$5*$AJ$3-$R47*$A$3,0)-MIN(MAX($R47*$A$3-$A$4,0),AE$5*$AJ$3)^2-2*AE$5*$AJ$3*MAX($R47*$A$3-$A$4-AE$5*+$AJ$3,0))/$AJ$5-SUM($V$7:AD47)-SUM($V$7:AE46)+SUM($V$7:AD46)</f>
        <v>0</v>
      </c>
      <c r="AF47" s="21">
        <f>(2*AF$5*$AJ$3*$R47*$A$3-MIN(AF$5*$AJ$3,$R47*$A$3)^2-2*$R47*$A$3*MAX(AF$5*$AJ$3-$R47*$A$3,0)-MIN(MAX($R47*$A$3-$A$4,0),AF$5*$AJ$3)^2-2*AF$5*$AJ$3*MAX($R47*$A$3-$A$4-AF$5*+$AJ$3,0))/$AJ$5-SUM($V$7:AE47)-SUM($V$7:AF46)+SUM($V$7:AE46)</f>
        <v>0</v>
      </c>
      <c r="AG47" s="21">
        <f>(2*AG$5*$AJ$3*$R47*$A$3-MIN(AG$5*$AJ$3,$R47*$A$3)^2-2*$R47*$A$3*MAX(AG$5*$AJ$3-$R47*$A$3,0)-MIN(MAX($R47*$A$3-$A$4,0),AG$5*$AJ$3)^2-2*AG$5*$AJ$3*MAX($R47*$A$3-$A$4-AG$5*+$AJ$3,0))/$AJ$5-SUM($V$7:AF47)-SUM($V$7:AG46)+SUM($V$7:AF46)</f>
        <v>0</v>
      </c>
      <c r="AH47" s="21">
        <f>(2*AH$5*$AJ$3*$R47*$A$3-MIN(AH$5*$AJ$3,$R47*$A$3)^2-2*$R47*$A$3*MAX(AH$5*$AJ$3-$R47*$A$3,0)-MIN(MAX($R47*$A$3-$A$4,0),AH$5*$AJ$3)^2-2*AH$5*$AJ$3*MAX($R47*$A$3-$A$4-AH$5*+$AJ$3,0))/$AJ$5-SUM($V$7:AG47)-SUM($V$7:AH46)+SUM($V$7:AG46)</f>
        <v>0</v>
      </c>
      <c r="AJ47" s="8">
        <f t="shared" si="14"/>
        <v>37347</v>
      </c>
      <c r="AK47" s="30">
        <f t="shared" si="16"/>
        <v>37361</v>
      </c>
      <c r="AL47" s="3">
        <f ca="1">SUMPRODUCT(OFFSET($W$8:OFFSET($W$8,$AJ$4-1,0),$T47,$U47),OFFSET($D$8:OFFSET($D$8,$AJ$4-1,0),$S47,MATCH(AL$6,$D$7:$Q$7,0)-1))</f>
        <v>0.42789481619838676</v>
      </c>
      <c r="AM47" s="3">
        <f ca="1">SUMPRODUCT(OFFSET($W$8:OFFSET($W$8,$AJ$4-1,0),$T47,$U47),OFFSET($C$8:OFFSET($C$8,$AJ$4-1,0),$S47,0),OFFSET($D$8:OFFSET($D$8,$AJ$4-1,0),$S47,MATCH(AL$6,$D$7:$Q$7,0)-1))/SUMPRODUCT(OFFSET($W$8:OFFSET($W$8,$AJ$4-1,0),$T47,$U47),OFFSET($C$8:OFFSET($C$8,$AJ$4-1,0),$S47,0))</f>
        <v>0.4278948161983866</v>
      </c>
      <c r="AN47" s="3">
        <f ca="1">SUMPRODUCT(OFFSET($W$8:OFFSET($W$8,$AJ$4-1,0),$T47,$U47),OFFSET($D$8:OFFSET($D$8,$AJ$4-1,0),$S47,MATCH(AN$6,$D$7:$Q$7,0)-1))</f>
        <v>1.8954411588404145</v>
      </c>
      <c r="AO47" s="3">
        <f ca="1">SUMPRODUCT(OFFSET($W$8:OFFSET($W$8,$AJ$4-1,0),$T47,$U47),OFFSET($C$8:OFFSET($C$8,$AJ$4-1,0),$S47,0),OFFSET($D$8:OFFSET($D$8,$AJ$4-1,0),$S47,MATCH(AN$6,$D$7:$Q$7,0)-1))/SUMPRODUCT(OFFSET($W$8:OFFSET($W$8,$AJ$4-1,0),$T47,$U47),OFFSET($C$8:OFFSET($C$8,$AJ$4-1,0),$S47,0))</f>
        <v>1.895441158840415</v>
      </c>
      <c r="AP47" s="3">
        <f ca="1">SUMPRODUCT(OFFSET($W$8:OFFSET($W$8,$AJ$4-1,0),$T47,$U47),OFFSET($D$8:OFFSET($D$8,$AJ$4-1,0),$S47,MATCH(AP$6,$D$7:$Q$7,0)-1))</f>
        <v>1.1486718841118426</v>
      </c>
      <c r="AQ47" s="3">
        <f ca="1">SUMPRODUCT(OFFSET($W$8:OFFSET($W$8,$AJ$4-1,0),$T47,$U47),OFFSET($C$8:OFFSET($C$8,$AJ$4-1,0),$S47,0),OFFSET($D$8:OFFSET($D$8,$AJ$4-1,0),$S47,MATCH(AP$6,$D$7:$Q$7,0)-1))/SUMPRODUCT(OFFSET($W$8:OFFSET($W$8,$AJ$4-1,0),$T47,$U47),OFFSET($C$8:OFFSET($C$8,$AJ$4-1,0),$S47,0))</f>
        <v>1.1486718841118431</v>
      </c>
      <c r="AR47" s="3">
        <f ca="1">SUMPRODUCT(OFFSET($W$8:OFFSET($W$8,$AJ$4-1,0),$T47,$U47),OFFSET($D$8:OFFSET($D$8,$AJ$4-1,0),$S47,MATCH(AR$6,$D$7:$Q$7,0)-1))</f>
        <v>0.98489999999999989</v>
      </c>
      <c r="AS47" s="3">
        <f ca="1">SUMPRODUCT(OFFSET($W$8:OFFSET($W$8,$AJ$4-1,0),$T47,$U47),OFFSET($C$8:OFFSET($C$8,$AJ$4-1,0),$S47,0),OFFSET($D$8:OFFSET($D$8,$AJ$4-1,0),$S47,MATCH(AR$6,$D$7:$Q$7,0)-1))/SUMPRODUCT(OFFSET($W$8:OFFSET($W$8,$AJ$4-1,0),$T47,$U47),OFFSET($C$8:OFFSET($C$8,$AJ$4-1,0),$S47,0))</f>
        <v>0.98490000000000022</v>
      </c>
      <c r="AT47" s="3">
        <f ca="1">SUMPRODUCT(OFFSET($W$8:OFFSET($W$8,$AJ$4-1,0),$T47,$U47),OFFSET($D$8:OFFSET($D$8,$AJ$4-1,0),$S47,MATCH(AT$6,$D$7:$Q$7,0)-1))</f>
        <v>1.5588645703873387</v>
      </c>
      <c r="AU47" s="3">
        <f ca="1">SUMPRODUCT(OFFSET($W$8:OFFSET($W$8,$AJ$4-1,0),$T47,$U47),OFFSET($C$8:OFFSET($C$8,$AJ$4-1,0),$S47,0),OFFSET($D$8:OFFSET($D$8,$AJ$4-1,0),$S47,MATCH(AT$6,$D$7:$Q$7,0)-1))/SUMPRODUCT(OFFSET($W$8:OFFSET($W$8,$AJ$4-1,0),$T47,$U47),OFFSET($C$8:OFFSET($C$8,$AJ$4-1,0),$S47,0))</f>
        <v>1.5588645703873385</v>
      </c>
      <c r="AV47" s="3">
        <f ca="1">SUMPRODUCT(OFFSET($W$8:OFFSET($W$8,$AJ$4-1,0),$T47,$U47),OFFSET($D$8:OFFSET($D$8,$AJ$4-1,0),$S47,MATCH(AV$6,$D$7:$Q$7,0)-1))</f>
        <v>0.54849148352333321</v>
      </c>
      <c r="AW47" s="3">
        <f ca="1">SUMPRODUCT(OFFSET($W$8:OFFSET($W$8,$AJ$4-1,0),$T47,$U47),OFFSET($C$8:OFFSET($C$8,$AJ$4-1,0),$S47,0),OFFSET($D$8:OFFSET($D$8,$AJ$4-1,0),$S47,MATCH(AV$6,$D$7:$Q$7,0)-1))/SUMPRODUCT(OFFSET($W$8:OFFSET($W$8,$AJ$4-1,0),$T47,$U47),OFFSET($C$8:OFFSET($C$8,$AJ$4-1,0),$S47,0))</f>
        <v>0.54849148352333321</v>
      </c>
      <c r="AX47" s="3">
        <f ca="1">SUMPRODUCT(OFFSET($W$8:OFFSET($W$8,$AJ$4-1,0),$T47,$U47),OFFSET($D$8:OFFSET($D$8,$AJ$4-1,0),$S47,MATCH(AX$6,$D$7:$Q$7,0)-1))</f>
        <v>0.75552659192901683</v>
      </c>
      <c r="AY47" s="3">
        <f ca="1">SUMPRODUCT(OFFSET($W$8:OFFSET($W$8,$AJ$4-1,0),$T47,$U47),OFFSET($C$8:OFFSET($C$8,$AJ$4-1,0),$S47,0),OFFSET($D$8:OFFSET($D$8,$AJ$4-1,0),$S47,MATCH(AX$6,$D$7:$Q$7,0)-1))/SUMPRODUCT(OFFSET($W$8:OFFSET($W$8,$AJ$4-1,0),$T47,$U47),OFFSET($C$8:OFFSET($C$8,$AJ$4-1,0),$S47,0))</f>
        <v>0.75552659192901694</v>
      </c>
      <c r="AZ47" s="3">
        <f ca="1">SUMPRODUCT(OFFSET($W$8:OFFSET($W$8,$AJ$4-1,0),$T47,$U47),OFFSET($D$8:OFFSET($D$8,$AJ$4-1,0),$S47,MATCH(AZ$6,$D$7:$Q$7,0)-1))</f>
        <v>2.0202338122007966</v>
      </c>
      <c r="BA47" s="3">
        <f ca="1">SUMPRODUCT(OFFSET($W$8:OFFSET($W$8,$AJ$4-1,0),$T47,$U47),OFFSET($C$8:OFFSET($C$8,$AJ$4-1,0),$S47,0),OFFSET($D$8:OFFSET($D$8,$AJ$4-1,0),$S47,MATCH(AZ$6,$D$7:$Q$7,0)-1))/SUMPRODUCT(OFFSET($W$8:OFFSET($W$8,$AJ$4-1,0),$T47,$U47),OFFSET($C$8:OFFSET($C$8,$AJ$4-1,0),$S47,0))</f>
        <v>2.0202338122007961</v>
      </c>
      <c r="BB47" s="3">
        <f ca="1">SUMPRODUCT(OFFSET($W$8:OFFSET($W$8,$AJ$4-1,0),$T47,$U47),OFFSET($D$8:OFFSET($D$8,$AJ$4-1,0),$S47,MATCH(BB$6,$D$7:$Q$7,0)-1))</f>
        <v>1.1130981080122111</v>
      </c>
      <c r="BC47" s="3">
        <f ca="1">SUMPRODUCT(OFFSET($W$8:OFFSET($W$8,$AJ$4-1,0),$T47,$U47),OFFSET($C$8:OFFSET($C$8,$AJ$4-1,0),$S47,0),OFFSET($D$8:OFFSET($D$8,$AJ$4-1,0),$S47,MATCH(BB$6,$D$7:$Q$7,0)-1))/SUMPRODUCT(OFFSET($W$8:OFFSET($W$8,$AJ$4-1,0),$T47,$U47),OFFSET($C$8:OFFSET($C$8,$AJ$4-1,0),$S47,0))</f>
        <v>1.1130981080122111</v>
      </c>
      <c r="BD47" s="3">
        <f ca="1">SUMPRODUCT(OFFSET($W$8:OFFSET($W$8,$AJ$4-1,0),$T47,$U47),OFFSET($D$8:OFFSET($D$8,$AJ$4-1,0),$S47,MATCH(BD$6,$D$7:$Q$7,0)-1))</f>
        <v>0.61053641307646367</v>
      </c>
      <c r="BE47" s="3">
        <f ca="1">SUMPRODUCT(OFFSET($W$8:OFFSET($W$8,$AJ$4-1,0),$T47,$U47),OFFSET($C$8:OFFSET($C$8,$AJ$4-1,0),$S47,0),OFFSET($D$8:OFFSET($D$8,$AJ$4-1,0),$S47,MATCH(BD$6,$D$7:$Q$7,0)-1))/SUMPRODUCT(OFFSET($W$8:OFFSET($W$8,$AJ$4-1,0),$T47,$U47),OFFSET($C$8:OFFSET($C$8,$AJ$4-1,0),$S47,0))</f>
        <v>0.61053641307646367</v>
      </c>
      <c r="BF47" s="174">
        <f ca="1">SUMPRODUCT(OFFSET($W$8:OFFSET($W$8,$AJ$4-1,0),$T47,$U47),OFFSET($D$8:OFFSET($D$8,$AJ$4-1,0),$S47,MATCH(BF$6,$D$7:$Q$7,0)-1))</f>
        <v>0.99887341547568298</v>
      </c>
      <c r="BG47" s="174">
        <f ca="1">SUMPRODUCT(OFFSET($W$8:OFFSET($W$8,$AJ$4-1,0),$T47,$U47),OFFSET($C$8:OFFSET($C$8,$AJ$4-1,0),$S47,0),OFFSET($D$8:OFFSET($D$8,$AJ$4-1,0),$S47,MATCH(BF$6,$D$7:$Q$7,0)-1))/SUMPRODUCT(OFFSET($W$8:OFFSET($W$8,$AJ$4-1,0),$T47,$U47),OFFSET($C$8:OFFSET($C$8,$AJ$4-1,0),$S47,0))</f>
        <v>0.99887341547568342</v>
      </c>
      <c r="BH47" s="174">
        <f ca="1">SUMPRODUCT(OFFSET($W$8:OFFSET($W$8,$AJ$4-1,0),$T47,$U47),OFFSET($D$8:OFFSET($D$8,$AJ$4-1,0),$S47,MATCH(BH$6,$D$7:$Q$7,0)-1))</f>
        <v>1.1031307949168683</v>
      </c>
      <c r="BI47" s="174">
        <f ca="1">SUMPRODUCT(OFFSET($W$8:OFFSET($W$8,$AJ$4-1,0),$T47,$U47),OFFSET($C$8:OFFSET($C$8,$AJ$4-1,0),$S47,0),OFFSET($D$8:OFFSET($D$8,$AJ$4-1,0),$S47,MATCH(BH$6,$D$7:$Q$7,0)-1))/SUMPRODUCT(OFFSET($W$8:OFFSET($W$8,$AJ$4-1,0),$T47,$U47),OFFSET($C$8:OFFSET($C$8,$AJ$4-1,0),$S47,0))</f>
        <v>1.1031307949168687</v>
      </c>
      <c r="BJ47" s="174">
        <f ca="1">SUMPRODUCT(OFFSET($W$8:OFFSET($W$8,$AJ$4-1,0),$T47,$U47),OFFSET($D$8:OFFSET($D$8,$AJ$4-1,0),$S47,MATCH(BJ$6,$D$7:$Q$7,0)-1))</f>
        <v>1</v>
      </c>
      <c r="BK47" s="174">
        <f ca="1">SUMPRODUCT(OFFSET($W$8:OFFSET($W$8,$AJ$4-1,0),$T47,$U47),OFFSET($C$8:OFFSET($C$8,$AJ$4-1,0),$S47,0),OFFSET($D$8:OFFSET($D$8,$AJ$4-1,0),$S47,MATCH(BJ$6,$D$7:$Q$7,0)-1))/SUMPRODUCT(OFFSET($W$8:OFFSET($W$8,$AJ$4-1,0),$T47,$U47),OFFSET($C$8:OFFSET($C$8,$AJ$4-1,0),$S47,0))</f>
        <v>1</v>
      </c>
      <c r="BM47" s="8">
        <f t="shared" si="11"/>
        <v>37347</v>
      </c>
      <c r="BN47" s="47">
        <f t="shared" ca="1" si="12"/>
        <v>0.99999999999999967</v>
      </c>
      <c r="BO47" s="47">
        <f t="shared" ca="1" si="5"/>
        <v>0</v>
      </c>
      <c r="BP47" s="47">
        <f t="shared" ca="1" si="13"/>
        <v>0.29999999999999993</v>
      </c>
      <c r="BQ47" s="47">
        <f t="shared" ca="1" si="6"/>
        <v>0.69999999999999973</v>
      </c>
    </row>
    <row r="48" spans="1:69">
      <c r="A48" s="58">
        <f t="shared" si="7"/>
        <v>37012</v>
      </c>
      <c r="B48" s="34">
        <f t="shared" si="2"/>
        <v>37210</v>
      </c>
      <c r="C48" s="59">
        <f>SUMIF(WP!$A$3:$A$388,"&lt;"&amp;EOMONTH($A48,$A$3-1)+1,WP!$B$3:$B$388)/1000-SUM(C$8:C47)</f>
        <v>10</v>
      </c>
      <c r="D48" s="42">
        <f>D$6/VLOOKUP($B48,Rate!$B$4:$H$390,7)</f>
        <v>0.42826526369440121</v>
      </c>
      <c r="E48" s="42">
        <f>E$6/VLOOKUP($B48,SAWW!$B$4:$H$390,7)</f>
        <v>1.9114470993718196</v>
      </c>
      <c r="F48" s="42">
        <f>F$6/VLOOKUP($B48,'Indem BL'!$B$4:$H$390,7)</f>
        <v>1.1540305523408505</v>
      </c>
      <c r="G48" s="42">
        <f>G$6/VLOOKUP($B48,'Med BL'!$B$4:$H$390,7)</f>
        <v>0.9849</v>
      </c>
      <c r="H48" s="42">
        <f>H$6/VLOOKUP($B48,'Combined BL &amp; SAWW'!$B$4:$H$390,7)</f>
        <v>1.5734705911252229</v>
      </c>
      <c r="I48" s="42">
        <f>I$6/VLOOKUP($B48,'Freq Trend'!$B$4:$H$390,7)</f>
        <v>0.53947751058484905</v>
      </c>
      <c r="J48" s="42">
        <f>J$6/VLOOKUP($B48,'Severity Trend_IonI'!$B$4:$H$390,7)</f>
        <v>0.75638638007654346</v>
      </c>
      <c r="K48" s="42">
        <f>K$6/VLOOKUP($B48,'Severity Trend_MonI'!$B$4:$H$390,7)</f>
        <v>2.054208749692584</v>
      </c>
      <c r="L48" s="42">
        <f>L$6/VLOOKUP($B48,'Severity Trend'!$B$4:$H$390,7)</f>
        <v>1.1192838221031445</v>
      </c>
      <c r="M48" s="42">
        <f>M$6/VLOOKUP($B48,'PP Residual Trend'!$B$4:$H$390,7)</f>
        <v>0.60388963271531459</v>
      </c>
      <c r="N48" s="156">
        <f>N$6/VLOOKUP($B48,CR!$B$4:$H$455,7)</f>
        <v>0.99887341547568309</v>
      </c>
      <c r="O48" s="156">
        <f>O$6/VLOOKUP($B48,ER!$B$4:$H$455,7)</f>
        <v>1.1031307949168685</v>
      </c>
      <c r="P48" s="156">
        <f>P$6/VLOOKUP($B48,DR!$B$4:$H$455,7)</f>
        <v>1</v>
      </c>
      <c r="R48">
        <f t="shared" si="17"/>
        <v>41</v>
      </c>
      <c r="S48" s="120">
        <f t="shared" si="15"/>
        <v>40</v>
      </c>
      <c r="T48" s="45">
        <f t="shared" si="9"/>
        <v>0</v>
      </c>
      <c r="U48" s="45">
        <f t="shared" si="10"/>
        <v>0</v>
      </c>
      <c r="V48" s="20">
        <v>0</v>
      </c>
      <c r="W48" s="21">
        <f>(2*W$5*$AJ$3*$R48*$A$3-MIN(W$5*$AJ$3,$R48*$A$3)^2-2*$R48*$A$3*MAX(W$5*$AJ$3-$R48*$A$3,0)-MIN(MAX($R48*$A$3-$A$4,0),W$5*$AJ$3)^2-2*W$5*$AJ$3*MAX($R48*$A$3-$A$4-W$5*+$AJ$3,0))/$AJ$5-SUM($V$7:V48)-SUM($V$7:W47)+SUM($V$7:V47)</f>
        <v>0</v>
      </c>
      <c r="X48" s="21">
        <f>(2*X$5*$AJ$3*$R48*$A$3-MIN(X$5*$AJ$3,$R48*$A$3)^2-2*$R48*$A$3*MAX(X$5*$AJ$3-$R48*$A$3,0)-MIN(MAX($R48*$A$3-$A$4,0),X$5*$AJ$3)^2-2*X$5*$AJ$3*MAX($R48*$A$3-$A$4-X$5*+$AJ$3,0))/$AJ$5-SUM($V$7:W48)-SUM($V$7:X47)+SUM($V$7:W47)</f>
        <v>0</v>
      </c>
      <c r="Y48" s="21">
        <f>(2*Y$5*$AJ$3*$R48*$A$3-MIN(Y$5*$AJ$3,$R48*$A$3)^2-2*$R48*$A$3*MAX(Y$5*$AJ$3-$R48*$A$3,0)-MIN(MAX($R48*$A$3-$A$4,0),Y$5*$AJ$3)^2-2*Y$5*$AJ$3*MAX($R48*$A$3-$A$4-Y$5*+$AJ$3,0))/$AJ$5-SUM($V$7:X48)-SUM($V$7:Y47)+SUM($V$7:X47)</f>
        <v>0</v>
      </c>
      <c r="Z48" s="21">
        <f>(2*Z$5*$AJ$3*$R48*$A$3-MIN(Z$5*$AJ$3,$R48*$A$3)^2-2*$R48*$A$3*MAX(Z$5*$AJ$3-$R48*$A$3,0)-MIN(MAX($R48*$A$3-$A$4,0),Z$5*$AJ$3)^2-2*Z$5*$AJ$3*MAX($R48*$A$3-$A$4-Z$5*+$AJ$3,0))/$AJ$5-SUM($V$7:Y48)-SUM($V$7:Z47)+SUM($V$7:Y47)</f>
        <v>0</v>
      </c>
      <c r="AA48" s="21">
        <f>(2*AA$5*$AJ$3*$R48*$A$3-MIN(AA$5*$AJ$3,$R48*$A$3)^2-2*$R48*$A$3*MAX(AA$5*$AJ$3-$R48*$A$3,0)-MIN(MAX($R48*$A$3-$A$4,0),AA$5*$AJ$3)^2-2*AA$5*$AJ$3*MAX($R48*$A$3-$A$4-AA$5*+$AJ$3,0))/$AJ$5-SUM($V$7:Z48)-SUM($V$7:AA47)+SUM($V$7:Z47)</f>
        <v>0</v>
      </c>
      <c r="AB48" s="21">
        <f>(2*AB$5*$AJ$3*$R48*$A$3-MIN(AB$5*$AJ$3,$R48*$A$3)^2-2*$R48*$A$3*MAX(AB$5*$AJ$3-$R48*$A$3,0)-MIN(MAX($R48*$A$3-$A$4,0),AB$5*$AJ$3)^2-2*AB$5*$AJ$3*MAX($R48*$A$3-$A$4-AB$5*+$AJ$3,0))/$AJ$5-SUM($V$7:AA48)-SUM($V$7:AB47)+SUM($V$7:AA47)</f>
        <v>0</v>
      </c>
      <c r="AC48" s="21">
        <f>(2*AC$5*$AJ$3*$R48*$A$3-MIN(AC$5*$AJ$3,$R48*$A$3)^2-2*$R48*$A$3*MAX(AC$5*$AJ$3-$R48*$A$3,0)-MIN(MAX($R48*$A$3-$A$4,0),AC$5*$AJ$3)^2-2*AC$5*$AJ$3*MAX($R48*$A$3-$A$4-AC$5*+$AJ$3,0))/$AJ$5-SUM($V$7:AB48)-SUM($V$7:AC47)+SUM($V$7:AB47)</f>
        <v>0</v>
      </c>
      <c r="AD48" s="21">
        <f>(2*AD$5*$AJ$3*$R48*$A$3-MIN(AD$5*$AJ$3,$R48*$A$3)^2-2*$R48*$A$3*MAX(AD$5*$AJ$3-$R48*$A$3,0)-MIN(MAX($R48*$A$3-$A$4,0),AD$5*$AJ$3)^2-2*AD$5*$AJ$3*MAX($R48*$A$3-$A$4-AD$5*+$AJ$3,0))/$AJ$5-SUM($V$7:AC48)-SUM($V$7:AD47)+SUM($V$7:AC47)</f>
        <v>0</v>
      </c>
      <c r="AE48" s="21">
        <f>(2*AE$5*$AJ$3*$R48*$A$3-MIN(AE$5*$AJ$3,$R48*$A$3)^2-2*$R48*$A$3*MAX(AE$5*$AJ$3-$R48*$A$3,0)-MIN(MAX($R48*$A$3-$A$4,0),AE$5*$AJ$3)^2-2*AE$5*$AJ$3*MAX($R48*$A$3-$A$4-AE$5*+$AJ$3,0))/$AJ$5-SUM($V$7:AD48)-SUM($V$7:AE47)+SUM($V$7:AD47)</f>
        <v>0</v>
      </c>
      <c r="AF48" s="21">
        <f>(2*AF$5*$AJ$3*$R48*$A$3-MIN(AF$5*$AJ$3,$R48*$A$3)^2-2*$R48*$A$3*MAX(AF$5*$AJ$3-$R48*$A$3,0)-MIN(MAX($R48*$A$3-$A$4,0),AF$5*$AJ$3)^2-2*AF$5*$AJ$3*MAX($R48*$A$3-$A$4-AF$5*+$AJ$3,0))/$AJ$5-SUM($V$7:AE48)-SUM($V$7:AF47)+SUM($V$7:AE47)</f>
        <v>0</v>
      </c>
      <c r="AG48" s="21">
        <f>(2*AG$5*$AJ$3*$R48*$A$3-MIN(AG$5*$AJ$3,$R48*$A$3)^2-2*$R48*$A$3*MAX(AG$5*$AJ$3-$R48*$A$3,0)-MIN(MAX($R48*$A$3-$A$4,0),AG$5*$AJ$3)^2-2*AG$5*$AJ$3*MAX($R48*$A$3-$A$4-AG$5*+$AJ$3,0))/$AJ$5-SUM($V$7:AF48)-SUM($V$7:AG47)+SUM($V$7:AF47)</f>
        <v>0</v>
      </c>
      <c r="AH48" s="21">
        <f>(2*AH$5*$AJ$3*$R48*$A$3-MIN(AH$5*$AJ$3,$R48*$A$3)^2-2*$R48*$A$3*MAX(AH$5*$AJ$3-$R48*$A$3,0)-MIN(MAX($R48*$A$3-$A$4,0),AH$5*$AJ$3)^2-2*AH$5*$AJ$3*MAX($R48*$A$3-$A$4-AH$5*+$AJ$3,0))/$AJ$5-SUM($V$7:AG48)-SUM($V$7:AH47)+SUM($V$7:AG47)</f>
        <v>0</v>
      </c>
      <c r="AJ48" s="8">
        <f t="shared" si="14"/>
        <v>37377</v>
      </c>
      <c r="AK48" s="30">
        <f t="shared" si="16"/>
        <v>37391</v>
      </c>
      <c r="AL48" s="3">
        <f ca="1">SUMPRODUCT(OFFSET($W$8:OFFSET($W$8,$AJ$4-1,0),$T48,$U48),OFFSET($D$8:OFFSET($D$8,$AJ$4-1,0),$S48,MATCH(AL$6,$D$7:$Q$7,0)-1))</f>
        <v>0.42715392120635765</v>
      </c>
      <c r="AM48" s="3">
        <f ca="1">SUMPRODUCT(OFFSET($W$8:OFFSET($W$8,$AJ$4-1,0),$T48,$U48),OFFSET($C$8:OFFSET($C$8,$AJ$4-1,0),$S48,0),OFFSET($D$8:OFFSET($D$8,$AJ$4-1,0),$S48,MATCH(AL$6,$D$7:$Q$7,0)-1))/SUMPRODUCT(OFFSET($W$8:OFFSET($W$8,$AJ$4-1,0),$T48,$U48),OFFSET($C$8:OFFSET($C$8,$AJ$4-1,0),$S48,0))</f>
        <v>0.42715392120635753</v>
      </c>
      <c r="AN48" s="3">
        <f ca="1">SUMPRODUCT(OFFSET($W$8:OFFSET($W$8,$AJ$4-1,0),$T48,$U48),OFFSET($D$8:OFFSET($D$8,$AJ$4-1,0),$S48,MATCH(AN$6,$D$7:$Q$7,0)-1))</f>
        <v>1.891832003621988</v>
      </c>
      <c r="AO48" s="3">
        <f ca="1">SUMPRODUCT(OFFSET($W$8:OFFSET($W$8,$AJ$4-1,0),$T48,$U48),OFFSET($C$8:OFFSET($C$8,$AJ$4-1,0),$S48,0),OFFSET($D$8:OFFSET($D$8,$AJ$4-1,0),$S48,MATCH(AN$6,$D$7:$Q$7,0)-1))/SUMPRODUCT(OFFSET($W$8:OFFSET($W$8,$AJ$4-1,0),$T48,$U48),OFFSET($C$8:OFFSET($C$8,$AJ$4-1,0),$S48,0))</f>
        <v>1.8918320036219882</v>
      </c>
      <c r="AP48" s="3">
        <f ca="1">SUMPRODUCT(OFFSET($W$8:OFFSET($W$8,$AJ$4-1,0),$T48,$U48),OFFSET($D$8:OFFSET($D$8,$AJ$4-1,0),$S48,MATCH(AP$6,$D$7:$Q$7,0)-1))</f>
        <v>1.1481078137719471</v>
      </c>
      <c r="AQ48" s="3">
        <f ca="1">SUMPRODUCT(OFFSET($W$8:OFFSET($W$8,$AJ$4-1,0),$T48,$U48),OFFSET($C$8:OFFSET($C$8,$AJ$4-1,0),$S48,0),OFFSET($D$8:OFFSET($D$8,$AJ$4-1,0),$S48,MATCH(AP$6,$D$7:$Q$7,0)-1))/SUMPRODUCT(OFFSET($W$8:OFFSET($W$8,$AJ$4-1,0),$T48,$U48),OFFSET($C$8:OFFSET($C$8,$AJ$4-1,0),$S48,0))</f>
        <v>1.1481078137719474</v>
      </c>
      <c r="AR48" s="3">
        <f ca="1">SUMPRODUCT(OFFSET($W$8:OFFSET($W$8,$AJ$4-1,0),$T48,$U48),OFFSET($D$8:OFFSET($D$8,$AJ$4-1,0),$S48,MATCH(AR$6,$D$7:$Q$7,0)-1))</f>
        <v>0.98489999999999989</v>
      </c>
      <c r="AS48" s="3">
        <f ca="1">SUMPRODUCT(OFFSET($W$8:OFFSET($W$8,$AJ$4-1,0),$T48,$U48),OFFSET($C$8:OFFSET($C$8,$AJ$4-1,0),$S48,0),OFFSET($D$8:OFFSET($D$8,$AJ$4-1,0),$S48,MATCH(AR$6,$D$7:$Q$7,0)-1))/SUMPRODUCT(OFFSET($W$8:OFFSET($W$8,$AJ$4-1,0),$T48,$U48),OFFSET($C$8:OFFSET($C$8,$AJ$4-1,0),$S48,0))</f>
        <v>0.98490000000000022</v>
      </c>
      <c r="AT48" s="3">
        <f ca="1">SUMPRODUCT(OFFSET($W$8:OFFSET($W$8,$AJ$4-1,0),$T48,$U48),OFFSET($D$8:OFFSET($D$8,$AJ$4-1,0),$S48,MATCH(AT$6,$D$7:$Q$7,0)-1))</f>
        <v>1.5562516403497031</v>
      </c>
      <c r="AU48" s="3">
        <f ca="1">SUMPRODUCT(OFFSET($W$8:OFFSET($W$8,$AJ$4-1,0),$T48,$U48),OFFSET($C$8:OFFSET($C$8,$AJ$4-1,0),$S48,0),OFFSET($D$8:OFFSET($D$8,$AJ$4-1,0),$S48,MATCH(AT$6,$D$7:$Q$7,0)-1))/SUMPRODUCT(OFFSET($W$8:OFFSET($W$8,$AJ$4-1,0),$T48,$U48),OFFSET($C$8:OFFSET($C$8,$AJ$4-1,0),$S48,0))</f>
        <v>1.5562516403497035</v>
      </c>
      <c r="AV48" s="3">
        <f ca="1">SUMPRODUCT(OFFSET($W$8:OFFSET($W$8,$AJ$4-1,0),$T48,$U48),OFFSET($D$8:OFFSET($D$8,$AJ$4-1,0),$S48,MATCH(AV$6,$D$7:$Q$7,0)-1))</f>
        <v>0.55023986233534228</v>
      </c>
      <c r="AW48" s="3">
        <f ca="1">SUMPRODUCT(OFFSET($W$8:OFFSET($W$8,$AJ$4-1,0),$T48,$U48),OFFSET($C$8:OFFSET($C$8,$AJ$4-1,0),$S48,0),OFFSET($D$8:OFFSET($D$8,$AJ$4-1,0),$S48,MATCH(AV$6,$D$7:$Q$7,0)-1))/SUMPRODUCT(OFFSET($W$8:OFFSET($W$8,$AJ$4-1,0),$T48,$U48),OFFSET($C$8:OFFSET($C$8,$AJ$4-1,0),$S48,0))</f>
        <v>0.55023986233534239</v>
      </c>
      <c r="AX48" s="3">
        <f ca="1">SUMPRODUCT(OFFSET($W$8:OFFSET($W$8,$AJ$4-1,0),$T48,$U48),OFFSET($D$8:OFFSET($D$8,$AJ$4-1,0),$S48,MATCH(AX$6,$D$7:$Q$7,0)-1))</f>
        <v>0.75560730302562951</v>
      </c>
      <c r="AY48" s="3">
        <f ca="1">SUMPRODUCT(OFFSET($W$8:OFFSET($W$8,$AJ$4-1,0),$T48,$U48),OFFSET($C$8:OFFSET($C$8,$AJ$4-1,0),$S48,0),OFFSET($D$8:OFFSET($D$8,$AJ$4-1,0),$S48,MATCH(AX$6,$D$7:$Q$7,0)-1))/SUMPRODUCT(OFFSET($W$8:OFFSET($W$8,$AJ$4-1,0),$T48,$U48),OFFSET($C$8:OFFSET($C$8,$AJ$4-1,0),$S48,0))</f>
        <v>0.75560730302562928</v>
      </c>
      <c r="AZ48" s="3">
        <f ca="1">SUMPRODUCT(OFFSET($W$8:OFFSET($W$8,$AJ$4-1,0),$T48,$U48),OFFSET($D$8:OFFSET($D$8,$AJ$4-1,0),$S48,MATCH(AZ$6,$D$7:$Q$7,0)-1))</f>
        <v>2.0118687946946592</v>
      </c>
      <c r="BA48" s="3">
        <f ca="1">SUMPRODUCT(OFFSET($W$8:OFFSET($W$8,$AJ$4-1,0),$T48,$U48),OFFSET($C$8:OFFSET($C$8,$AJ$4-1,0),$S48,0),OFFSET($D$8:OFFSET($D$8,$AJ$4-1,0),$S48,MATCH(AZ$6,$D$7:$Q$7,0)-1))/SUMPRODUCT(OFFSET($W$8:OFFSET($W$8,$AJ$4-1,0),$T48,$U48),OFFSET($C$8:OFFSET($C$8,$AJ$4-1,0),$S48,0))</f>
        <v>2.0118687946946592</v>
      </c>
      <c r="BB48" s="3">
        <f ca="1">SUMPRODUCT(OFFSET($W$8:OFFSET($W$8,$AJ$4-1,0),$T48,$U48),OFFSET($D$8:OFFSET($D$8,$AJ$4-1,0),$S48,MATCH(BB$6,$D$7:$Q$7,0)-1))</f>
        <v>1.1118631867058677</v>
      </c>
      <c r="BC48" s="3">
        <f ca="1">SUMPRODUCT(OFFSET($W$8:OFFSET($W$8,$AJ$4-1,0),$T48,$U48),OFFSET($C$8:OFFSET($C$8,$AJ$4-1,0),$S48,0),OFFSET($D$8:OFFSET($D$8,$AJ$4-1,0),$S48,MATCH(BB$6,$D$7:$Q$7,0)-1))/SUMPRODUCT(OFFSET($W$8:OFFSET($W$8,$AJ$4-1,0),$T48,$U48),OFFSET($C$8:OFFSET($C$8,$AJ$4-1,0),$S48,0))</f>
        <v>1.1118631867058677</v>
      </c>
      <c r="BD48" s="3">
        <f ca="1">SUMPRODUCT(OFFSET($W$8:OFFSET($W$8,$AJ$4-1,0),$T48,$U48),OFFSET($D$8:OFFSET($D$8,$AJ$4-1,0),$S48,MATCH(BD$6,$D$7:$Q$7,0)-1))</f>
        <v>0.61180252354290654</v>
      </c>
      <c r="BE48" s="3">
        <f ca="1">SUMPRODUCT(OFFSET($W$8:OFFSET($W$8,$AJ$4-1,0),$T48,$U48),OFFSET($C$8:OFFSET($C$8,$AJ$4-1,0),$S48,0),OFFSET($D$8:OFFSET($D$8,$AJ$4-1,0),$S48,MATCH(BD$6,$D$7:$Q$7,0)-1))/SUMPRODUCT(OFFSET($W$8:OFFSET($W$8,$AJ$4-1,0),$T48,$U48),OFFSET($C$8:OFFSET($C$8,$AJ$4-1,0),$S48,0))</f>
        <v>0.61180252354290654</v>
      </c>
      <c r="BF48" s="174">
        <f ca="1">SUMPRODUCT(OFFSET($W$8:OFFSET($W$8,$AJ$4-1,0),$T48,$U48),OFFSET($D$8:OFFSET($D$8,$AJ$4-1,0),$S48,MATCH(BF$6,$D$7:$Q$7,0)-1))</f>
        <v>0.99887341547568298</v>
      </c>
      <c r="BG48" s="174">
        <f ca="1">SUMPRODUCT(OFFSET($W$8:OFFSET($W$8,$AJ$4-1,0),$T48,$U48),OFFSET($C$8:OFFSET($C$8,$AJ$4-1,0),$S48,0),OFFSET($D$8:OFFSET($D$8,$AJ$4-1,0),$S48,MATCH(BF$6,$D$7:$Q$7,0)-1))/SUMPRODUCT(OFFSET($W$8:OFFSET($W$8,$AJ$4-1,0),$T48,$U48),OFFSET($C$8:OFFSET($C$8,$AJ$4-1,0),$S48,0))</f>
        <v>0.99887341547568342</v>
      </c>
      <c r="BH48" s="174">
        <f ca="1">SUMPRODUCT(OFFSET($W$8:OFFSET($W$8,$AJ$4-1,0),$T48,$U48),OFFSET($D$8:OFFSET($D$8,$AJ$4-1,0),$S48,MATCH(BH$6,$D$7:$Q$7,0)-1))</f>
        <v>1.1031307949168683</v>
      </c>
      <c r="BI48" s="174">
        <f ca="1">SUMPRODUCT(OFFSET($W$8:OFFSET($W$8,$AJ$4-1,0),$T48,$U48),OFFSET($C$8:OFFSET($C$8,$AJ$4-1,0),$S48,0),OFFSET($D$8:OFFSET($D$8,$AJ$4-1,0),$S48,MATCH(BH$6,$D$7:$Q$7,0)-1))/SUMPRODUCT(OFFSET($W$8:OFFSET($W$8,$AJ$4-1,0),$T48,$U48),OFFSET($C$8:OFFSET($C$8,$AJ$4-1,0),$S48,0))</f>
        <v>1.1031307949168687</v>
      </c>
      <c r="BJ48" s="174">
        <f ca="1">SUMPRODUCT(OFFSET($W$8:OFFSET($W$8,$AJ$4-1,0),$T48,$U48),OFFSET($D$8:OFFSET($D$8,$AJ$4-1,0),$S48,MATCH(BJ$6,$D$7:$Q$7,0)-1))</f>
        <v>1</v>
      </c>
      <c r="BK48" s="174">
        <f ca="1">SUMPRODUCT(OFFSET($W$8:OFFSET($W$8,$AJ$4-1,0),$T48,$U48),OFFSET($C$8:OFFSET($C$8,$AJ$4-1,0),$S48,0),OFFSET($D$8:OFFSET($D$8,$AJ$4-1,0),$S48,MATCH(BJ$6,$D$7:$Q$7,0)-1))/SUMPRODUCT(OFFSET($W$8:OFFSET($W$8,$AJ$4-1,0),$T48,$U48),OFFSET($C$8:OFFSET($C$8,$AJ$4-1,0),$S48,0))</f>
        <v>1</v>
      </c>
      <c r="BM48" s="8">
        <f t="shared" si="11"/>
        <v>37377</v>
      </c>
      <c r="BN48" s="47">
        <f t="shared" ca="1" si="12"/>
        <v>0.99999999999999967</v>
      </c>
      <c r="BO48" s="47">
        <f t="shared" ca="1" si="5"/>
        <v>0</v>
      </c>
      <c r="BP48" s="47">
        <f t="shared" ca="1" si="13"/>
        <v>0.29999999999999993</v>
      </c>
      <c r="BQ48" s="47">
        <f t="shared" ca="1" si="6"/>
        <v>0.69999999999999973</v>
      </c>
    </row>
    <row r="49" spans="1:69">
      <c r="A49" s="58">
        <f t="shared" si="7"/>
        <v>37043</v>
      </c>
      <c r="B49" s="34">
        <f t="shared" si="2"/>
        <v>37240</v>
      </c>
      <c r="C49" s="59">
        <f>SUMIF(WP!$A$3:$A$388,"&lt;"&amp;EOMONTH($A49,$A$3-1)+1,WP!$B$3:$B$388)/1000-SUM(C$8:C48)</f>
        <v>10</v>
      </c>
      <c r="D49" s="42">
        <f>D$6/VLOOKUP($B49,Rate!$B$4:$H$390,7)</f>
        <v>0.42826526369440121</v>
      </c>
      <c r="E49" s="42">
        <f>E$6/VLOOKUP($B49,SAWW!$B$4:$H$390,7)</f>
        <v>1.9084252936248245</v>
      </c>
      <c r="F49" s="42">
        <f>F$6/VLOOKUP($B49,'Indem BL'!$B$4:$H$390,7)</f>
        <v>1.1540305523408505</v>
      </c>
      <c r="G49" s="42">
        <f>G$6/VLOOKUP($B49,'Med BL'!$B$4:$H$390,7)</f>
        <v>0.9849</v>
      </c>
      <c r="H49" s="42">
        <f>H$6/VLOOKUP($B49,'Combined BL &amp; SAWW'!$B$4:$H$390,7)</f>
        <v>1.5717091070291498</v>
      </c>
      <c r="I49" s="42">
        <f>I$6/VLOOKUP($B49,'Freq Trend'!$B$4:$H$390,7)</f>
        <v>0.54125959815881264</v>
      </c>
      <c r="J49" s="42">
        <f>J$6/VLOOKUP($B49,'Severity Trend_IonI'!$B$4:$H$390,7)</f>
        <v>0.75610650832094051</v>
      </c>
      <c r="K49" s="42">
        <f>K$6/VLOOKUP($B49,'Severity Trend_MonI'!$B$4:$H$390,7)</f>
        <v>2.0480706105460023</v>
      </c>
      <c r="L49" s="42">
        <f>L$6/VLOOKUP($B49,'Severity Trend'!$B$4:$H$390,7)</f>
        <v>1.1180487368574643</v>
      </c>
      <c r="M49" s="42">
        <f>M$6/VLOOKUP($B49,'PP Residual Trend'!$B$4:$H$390,7)</f>
        <v>0.60522087444364692</v>
      </c>
      <c r="N49" s="156">
        <f>N$6/VLOOKUP($B49,CR!$B$4:$H$455,7)</f>
        <v>0.99887341547568309</v>
      </c>
      <c r="O49" s="156">
        <f>O$6/VLOOKUP($B49,ER!$B$4:$H$455,7)</f>
        <v>1.1031307949168685</v>
      </c>
      <c r="P49" s="156">
        <f>P$6/VLOOKUP($B49,DR!$B$4:$H$455,7)</f>
        <v>1</v>
      </c>
      <c r="R49">
        <f t="shared" si="17"/>
        <v>42</v>
      </c>
      <c r="S49" s="120">
        <f t="shared" si="15"/>
        <v>41</v>
      </c>
      <c r="T49" s="45">
        <f t="shared" si="9"/>
        <v>0</v>
      </c>
      <c r="U49" s="45">
        <f t="shared" si="10"/>
        <v>0</v>
      </c>
      <c r="V49" s="20">
        <v>0</v>
      </c>
      <c r="W49" s="21">
        <f>(2*W$5*$AJ$3*$R49*$A$3-MIN(W$5*$AJ$3,$R49*$A$3)^2-2*$R49*$A$3*MAX(W$5*$AJ$3-$R49*$A$3,0)-MIN(MAX($R49*$A$3-$A$4,0),W$5*$AJ$3)^2-2*W$5*$AJ$3*MAX($R49*$A$3-$A$4-W$5*+$AJ$3,0))/$AJ$5-SUM($V$7:V49)-SUM($V$7:W48)+SUM($V$7:V48)</f>
        <v>0</v>
      </c>
      <c r="X49" s="21">
        <f>(2*X$5*$AJ$3*$R49*$A$3-MIN(X$5*$AJ$3,$R49*$A$3)^2-2*$R49*$A$3*MAX(X$5*$AJ$3-$R49*$A$3,0)-MIN(MAX($R49*$A$3-$A$4,0),X$5*$AJ$3)^2-2*X$5*$AJ$3*MAX($R49*$A$3-$A$4-X$5*+$AJ$3,0))/$AJ$5-SUM($V$7:W49)-SUM($V$7:X48)+SUM($V$7:W48)</f>
        <v>0</v>
      </c>
      <c r="Y49" s="21">
        <f>(2*Y$5*$AJ$3*$R49*$A$3-MIN(Y$5*$AJ$3,$R49*$A$3)^2-2*$R49*$A$3*MAX(Y$5*$AJ$3-$R49*$A$3,0)-MIN(MAX($R49*$A$3-$A$4,0),Y$5*$AJ$3)^2-2*Y$5*$AJ$3*MAX($R49*$A$3-$A$4-Y$5*+$AJ$3,0))/$AJ$5-SUM($V$7:X49)-SUM($V$7:Y48)+SUM($V$7:X48)</f>
        <v>0</v>
      </c>
      <c r="Z49" s="21">
        <f>(2*Z$5*$AJ$3*$R49*$A$3-MIN(Z$5*$AJ$3,$R49*$A$3)^2-2*$R49*$A$3*MAX(Z$5*$AJ$3-$R49*$A$3,0)-MIN(MAX($R49*$A$3-$A$4,0),Z$5*$AJ$3)^2-2*Z$5*$AJ$3*MAX($R49*$A$3-$A$4-Z$5*+$AJ$3,0))/$AJ$5-SUM($V$7:Y49)-SUM($V$7:Z48)+SUM($V$7:Y48)</f>
        <v>0</v>
      </c>
      <c r="AA49" s="21">
        <f>(2*AA$5*$AJ$3*$R49*$A$3-MIN(AA$5*$AJ$3,$R49*$A$3)^2-2*$R49*$A$3*MAX(AA$5*$AJ$3-$R49*$A$3,0)-MIN(MAX($R49*$A$3-$A$4,0),AA$5*$AJ$3)^2-2*AA$5*$AJ$3*MAX($R49*$A$3-$A$4-AA$5*+$AJ$3,0))/$AJ$5-SUM($V$7:Z49)-SUM($V$7:AA48)+SUM($V$7:Z48)</f>
        <v>0</v>
      </c>
      <c r="AB49" s="21">
        <f>(2*AB$5*$AJ$3*$R49*$A$3-MIN(AB$5*$AJ$3,$R49*$A$3)^2-2*$R49*$A$3*MAX(AB$5*$AJ$3-$R49*$A$3,0)-MIN(MAX($R49*$A$3-$A$4,0),AB$5*$AJ$3)^2-2*AB$5*$AJ$3*MAX($R49*$A$3-$A$4-AB$5*+$AJ$3,0))/$AJ$5-SUM($V$7:AA49)-SUM($V$7:AB48)+SUM($V$7:AA48)</f>
        <v>0</v>
      </c>
      <c r="AC49" s="21">
        <f>(2*AC$5*$AJ$3*$R49*$A$3-MIN(AC$5*$AJ$3,$R49*$A$3)^2-2*$R49*$A$3*MAX(AC$5*$AJ$3-$R49*$A$3,0)-MIN(MAX($R49*$A$3-$A$4,0),AC$5*$AJ$3)^2-2*AC$5*$AJ$3*MAX($R49*$A$3-$A$4-AC$5*+$AJ$3,0))/$AJ$5-SUM($V$7:AB49)-SUM($V$7:AC48)+SUM($V$7:AB48)</f>
        <v>0</v>
      </c>
      <c r="AD49" s="21">
        <f>(2*AD$5*$AJ$3*$R49*$A$3-MIN(AD$5*$AJ$3,$R49*$A$3)^2-2*$R49*$A$3*MAX(AD$5*$AJ$3-$R49*$A$3,0)-MIN(MAX($R49*$A$3-$A$4,0),AD$5*$AJ$3)^2-2*AD$5*$AJ$3*MAX($R49*$A$3-$A$4-AD$5*+$AJ$3,0))/$AJ$5-SUM($V$7:AC49)-SUM($V$7:AD48)+SUM($V$7:AC48)</f>
        <v>0</v>
      </c>
      <c r="AE49" s="21">
        <f>(2*AE$5*$AJ$3*$R49*$A$3-MIN(AE$5*$AJ$3,$R49*$A$3)^2-2*$R49*$A$3*MAX(AE$5*$AJ$3-$R49*$A$3,0)-MIN(MAX($R49*$A$3-$A$4,0),AE$5*$AJ$3)^2-2*AE$5*$AJ$3*MAX($R49*$A$3-$A$4-AE$5*+$AJ$3,0))/$AJ$5-SUM($V$7:AD49)-SUM($V$7:AE48)+SUM($V$7:AD48)</f>
        <v>0</v>
      </c>
      <c r="AF49" s="21">
        <f>(2*AF$5*$AJ$3*$R49*$A$3-MIN(AF$5*$AJ$3,$R49*$A$3)^2-2*$R49*$A$3*MAX(AF$5*$AJ$3-$R49*$A$3,0)-MIN(MAX($R49*$A$3-$A$4,0),AF$5*$AJ$3)^2-2*AF$5*$AJ$3*MAX($R49*$A$3-$A$4-AF$5*+$AJ$3,0))/$AJ$5-SUM($V$7:AE49)-SUM($V$7:AF48)+SUM($V$7:AE48)</f>
        <v>0</v>
      </c>
      <c r="AG49" s="21">
        <f>(2*AG$5*$AJ$3*$R49*$A$3-MIN(AG$5*$AJ$3,$R49*$A$3)^2-2*$R49*$A$3*MAX(AG$5*$AJ$3-$R49*$A$3,0)-MIN(MAX($R49*$A$3-$A$4,0),AG$5*$AJ$3)^2-2*AG$5*$AJ$3*MAX($R49*$A$3-$A$4-AG$5*+$AJ$3,0))/$AJ$5-SUM($V$7:AF49)-SUM($V$7:AG48)+SUM($V$7:AF48)</f>
        <v>0</v>
      </c>
      <c r="AH49" s="21">
        <f>(2*AH$5*$AJ$3*$R49*$A$3-MIN(AH$5*$AJ$3,$R49*$A$3)^2-2*$R49*$A$3*MAX(AH$5*$AJ$3-$R49*$A$3,0)-MIN(MAX($R49*$A$3-$A$4,0),AH$5*$AJ$3)^2-2*AH$5*$AJ$3*MAX($R49*$A$3-$A$4-AH$5*+$AJ$3,0))/$AJ$5-SUM($V$7:AG49)-SUM($V$7:AH48)+SUM($V$7:AG48)</f>
        <v>0</v>
      </c>
      <c r="AJ49" s="8">
        <f t="shared" si="14"/>
        <v>37408</v>
      </c>
      <c r="AK49" s="30">
        <f t="shared" si="16"/>
        <v>37422</v>
      </c>
      <c r="AL49" s="3">
        <f ca="1">SUMPRODUCT(OFFSET($W$8:OFFSET($W$8,$AJ$4-1,0),$T49,$U49),OFFSET($D$8:OFFSET($D$8,$AJ$4-1,0),$S49,MATCH(AL$6,$D$7:$Q$7,0)-1))</f>
        <v>0.42641302621432853</v>
      </c>
      <c r="AM49" s="3">
        <f ca="1">SUMPRODUCT(OFFSET($W$8:OFFSET($W$8,$AJ$4-1,0),$T49,$U49),OFFSET($C$8:OFFSET($C$8,$AJ$4-1,0),$S49,0),OFFSET($D$8:OFFSET($D$8,$AJ$4-1,0),$S49,MATCH(AL$6,$D$7:$Q$7,0)-1))/SUMPRODUCT(OFFSET($W$8:OFFSET($W$8,$AJ$4-1,0),$T49,$U49),OFFSET($C$8:OFFSET($C$8,$AJ$4-1,0),$S49,0))</f>
        <v>0.42641302621432847</v>
      </c>
      <c r="AN49" s="3">
        <f ca="1">SUMPRODUCT(OFFSET($W$8:OFFSET($W$8,$AJ$4-1,0),$T49,$U49),OFFSET($D$8:OFFSET($D$8,$AJ$4-1,0),$S49,MATCH(AN$6,$D$7:$Q$7,0)-1))</f>
        <v>1.8880839488374912</v>
      </c>
      <c r="AO49" s="3">
        <f ca="1">SUMPRODUCT(OFFSET($W$8:OFFSET($W$8,$AJ$4-1,0),$T49,$U49),OFFSET($C$8:OFFSET($C$8,$AJ$4-1,0),$S49,0),OFFSET($D$8:OFFSET($D$8,$AJ$4-1,0),$S49,MATCH(AN$6,$D$7:$Q$7,0)-1))/SUMPRODUCT(OFFSET($W$8:OFFSET($W$8,$AJ$4-1,0),$T49,$U49),OFFSET($C$8:OFFSET($C$8,$AJ$4-1,0),$S49,0))</f>
        <v>1.8880839488374914</v>
      </c>
      <c r="AP49" s="3">
        <f ca="1">SUMPRODUCT(OFFSET($W$8:OFFSET($W$8,$AJ$4-1,0),$T49,$U49),OFFSET($D$8:OFFSET($D$8,$AJ$4-1,0),$S49,MATCH(AP$6,$D$7:$Q$7,0)-1))</f>
        <v>1.1475437434320517</v>
      </c>
      <c r="AQ49" s="3">
        <f ca="1">SUMPRODUCT(OFFSET($W$8:OFFSET($W$8,$AJ$4-1,0),$T49,$U49),OFFSET($C$8:OFFSET($C$8,$AJ$4-1,0),$S49,0),OFFSET($D$8:OFFSET($D$8,$AJ$4-1,0),$S49,MATCH(AP$6,$D$7:$Q$7,0)-1))/SUMPRODUCT(OFFSET($W$8:OFFSET($W$8,$AJ$4-1,0),$T49,$U49),OFFSET($C$8:OFFSET($C$8,$AJ$4-1,0),$S49,0))</f>
        <v>1.1475437434320519</v>
      </c>
      <c r="AR49" s="3">
        <f ca="1">SUMPRODUCT(OFFSET($W$8:OFFSET($W$8,$AJ$4-1,0),$T49,$U49),OFFSET($D$8:OFFSET($D$8,$AJ$4-1,0),$S49,MATCH(AR$6,$D$7:$Q$7,0)-1))</f>
        <v>0.98489999999999989</v>
      </c>
      <c r="AS49" s="3">
        <f ca="1">SUMPRODUCT(OFFSET($W$8:OFFSET($W$8,$AJ$4-1,0),$T49,$U49),OFFSET($C$8:OFFSET($C$8,$AJ$4-1,0),$S49,0),OFFSET($D$8:OFFSET($D$8,$AJ$4-1,0),$S49,MATCH(AR$6,$D$7:$Q$7,0)-1))/SUMPRODUCT(OFFSET($W$8:OFFSET($W$8,$AJ$4-1,0),$T49,$U49),OFFSET($C$8:OFFSET($C$8,$AJ$4-1,0),$S49,0))</f>
        <v>0.98490000000000022</v>
      </c>
      <c r="AT49" s="3">
        <f ca="1">SUMPRODUCT(OFFSET($W$8:OFFSET($W$8,$AJ$4-1,0),$T49,$U49),OFFSET($D$8:OFFSET($D$8,$AJ$4-1,0),$S49,MATCH(AT$6,$D$7:$Q$7,0)-1))</f>
        <v>1.5535725047458273</v>
      </c>
      <c r="AU49" s="3">
        <f ca="1">SUMPRODUCT(OFFSET($W$8:OFFSET($W$8,$AJ$4-1,0),$T49,$U49),OFFSET($C$8:OFFSET($C$8,$AJ$4-1,0),$S49,0),OFFSET($D$8:OFFSET($D$8,$AJ$4-1,0),$S49,MATCH(AT$6,$D$7:$Q$7,0)-1))/SUMPRODUCT(OFFSET($W$8:OFFSET($W$8,$AJ$4-1,0),$T49,$U49),OFFSET($C$8:OFFSET($C$8,$AJ$4-1,0),$S49,0))</f>
        <v>1.5535725047458271</v>
      </c>
      <c r="AV49" s="3">
        <f ca="1">SUMPRODUCT(OFFSET($W$8:OFFSET($W$8,$AJ$4-1,0),$T49,$U49),OFFSET($D$8:OFFSET($D$8,$AJ$4-1,0),$S49,MATCH(AV$6,$D$7:$Q$7,0)-1))</f>
        <v>0.55196918652459293</v>
      </c>
      <c r="AW49" s="3">
        <f ca="1">SUMPRODUCT(OFFSET($W$8:OFFSET($W$8,$AJ$4-1,0),$T49,$U49),OFFSET($C$8:OFFSET($C$8,$AJ$4-1,0),$S49,0),OFFSET($D$8:OFFSET($D$8,$AJ$4-1,0),$S49,MATCH(AV$6,$D$7:$Q$7,0)-1))/SUMPRODUCT(OFFSET($W$8:OFFSET($W$8,$AJ$4-1,0),$T49,$U49),OFFSET($C$8:OFFSET($C$8,$AJ$4-1,0),$S49,0))</f>
        <v>0.55196918652459326</v>
      </c>
      <c r="AX49" s="3">
        <f ca="1">SUMPRODUCT(OFFSET($W$8:OFFSET($W$8,$AJ$4-1,0),$T49,$U49),OFFSET($D$8:OFFSET($D$8,$AJ$4-1,0),$S49,MATCH(AX$6,$D$7:$Q$7,0)-1))</f>
        <v>0.75578130576419889</v>
      </c>
      <c r="AY49" s="3">
        <f ca="1">SUMPRODUCT(OFFSET($W$8:OFFSET($W$8,$AJ$4-1,0),$T49,$U49),OFFSET($C$8:OFFSET($C$8,$AJ$4-1,0),$S49,0),OFFSET($D$8:OFFSET($D$8,$AJ$4-1,0),$S49,MATCH(AX$6,$D$7:$Q$7,0)-1))/SUMPRODUCT(OFFSET($W$8:OFFSET($W$8,$AJ$4-1,0),$T49,$U49),OFFSET($C$8:OFFSET($C$8,$AJ$4-1,0),$S49,0))</f>
        <v>0.755781305764199</v>
      </c>
      <c r="AZ49" s="3">
        <f ca="1">SUMPRODUCT(OFFSET($W$8:OFFSET($W$8,$AJ$4-1,0),$T49,$U49),OFFSET($D$8:OFFSET($D$8,$AJ$4-1,0),$S49,MATCH(AZ$6,$D$7:$Q$7,0)-1))</f>
        <v>2.0029735040299039</v>
      </c>
      <c r="BA49" s="3">
        <f ca="1">SUMPRODUCT(OFFSET($W$8:OFFSET($W$8,$AJ$4-1,0),$T49,$U49),OFFSET($C$8:OFFSET($C$8,$AJ$4-1,0),$S49,0),OFFSET($D$8:OFFSET($D$8,$AJ$4-1,0),$S49,MATCH(AZ$6,$D$7:$Q$7,0)-1))/SUMPRODUCT(OFFSET($W$8:OFFSET($W$8,$AJ$4-1,0),$T49,$U49),OFFSET($C$8:OFFSET($C$8,$AJ$4-1,0),$S49,0))</f>
        <v>2.0029735040299039</v>
      </c>
      <c r="BB49" s="3">
        <f ca="1">SUMPRODUCT(OFFSET($W$8:OFFSET($W$8,$AJ$4-1,0),$T49,$U49),OFFSET($D$8:OFFSET($D$8,$AJ$4-1,0),$S49,MATCH(BB$6,$D$7:$Q$7,0)-1))</f>
        <v>1.1106319045670858</v>
      </c>
      <c r="BC49" s="3">
        <f ca="1">SUMPRODUCT(OFFSET($W$8:OFFSET($W$8,$AJ$4-1,0),$T49,$U49),OFFSET($C$8:OFFSET($C$8,$AJ$4-1,0),$S49,0),OFFSET($D$8:OFFSET($D$8,$AJ$4-1,0),$S49,MATCH(BB$6,$D$7:$Q$7,0)-1))/SUMPRODUCT(OFFSET($W$8:OFFSET($W$8,$AJ$4-1,0),$T49,$U49),OFFSET($C$8:OFFSET($C$8,$AJ$4-1,0),$S49,0))</f>
        <v>1.1106319045670858</v>
      </c>
      <c r="BD49" s="3">
        <f ca="1">SUMPRODUCT(OFFSET($W$8:OFFSET($W$8,$AJ$4-1,0),$T49,$U49),OFFSET($D$8:OFFSET($D$8,$AJ$4-1,0),$S49,MATCH(BD$6,$D$7:$Q$7,0)-1))</f>
        <v>0.61304511203932865</v>
      </c>
      <c r="BE49" s="3">
        <f ca="1">SUMPRODUCT(OFFSET($W$8:OFFSET($W$8,$AJ$4-1,0),$T49,$U49),OFFSET($C$8:OFFSET($C$8,$AJ$4-1,0),$S49,0),OFFSET($D$8:OFFSET($D$8,$AJ$4-1,0),$S49,MATCH(BD$6,$D$7:$Q$7,0)-1))/SUMPRODUCT(OFFSET($W$8:OFFSET($W$8,$AJ$4-1,0),$T49,$U49),OFFSET($C$8:OFFSET($C$8,$AJ$4-1,0),$S49,0))</f>
        <v>0.61304511203932865</v>
      </c>
      <c r="BF49" s="174">
        <f ca="1">SUMPRODUCT(OFFSET($W$8:OFFSET($W$8,$AJ$4-1,0),$T49,$U49),OFFSET($D$8:OFFSET($D$8,$AJ$4-1,0),$S49,MATCH(BF$6,$D$7:$Q$7,0)-1))</f>
        <v>0.99887341547568298</v>
      </c>
      <c r="BG49" s="174">
        <f ca="1">SUMPRODUCT(OFFSET($W$8:OFFSET($W$8,$AJ$4-1,0),$T49,$U49),OFFSET($C$8:OFFSET($C$8,$AJ$4-1,0),$S49,0),OFFSET($D$8:OFFSET($D$8,$AJ$4-1,0),$S49,MATCH(BF$6,$D$7:$Q$7,0)-1))/SUMPRODUCT(OFFSET($W$8:OFFSET($W$8,$AJ$4-1,0),$T49,$U49),OFFSET($C$8:OFFSET($C$8,$AJ$4-1,0),$S49,0))</f>
        <v>0.99887341547568342</v>
      </c>
      <c r="BH49" s="174">
        <f ca="1">SUMPRODUCT(OFFSET($W$8:OFFSET($W$8,$AJ$4-1,0),$T49,$U49),OFFSET($D$8:OFFSET($D$8,$AJ$4-1,0),$S49,MATCH(BH$6,$D$7:$Q$7,0)-1))</f>
        <v>1.1031307949168683</v>
      </c>
      <c r="BI49" s="174">
        <f ca="1">SUMPRODUCT(OFFSET($W$8:OFFSET($W$8,$AJ$4-1,0),$T49,$U49),OFFSET($C$8:OFFSET($C$8,$AJ$4-1,0),$S49,0),OFFSET($D$8:OFFSET($D$8,$AJ$4-1,0),$S49,MATCH(BH$6,$D$7:$Q$7,0)-1))/SUMPRODUCT(OFFSET($W$8:OFFSET($W$8,$AJ$4-1,0),$T49,$U49),OFFSET($C$8:OFFSET($C$8,$AJ$4-1,0),$S49,0))</f>
        <v>1.1031307949168687</v>
      </c>
      <c r="BJ49" s="174">
        <f ca="1">SUMPRODUCT(OFFSET($W$8:OFFSET($W$8,$AJ$4-1,0),$T49,$U49),OFFSET($D$8:OFFSET($D$8,$AJ$4-1,0),$S49,MATCH(BJ$6,$D$7:$Q$7,0)-1))</f>
        <v>1</v>
      </c>
      <c r="BK49" s="174">
        <f ca="1">SUMPRODUCT(OFFSET($W$8:OFFSET($W$8,$AJ$4-1,0),$T49,$U49),OFFSET($C$8:OFFSET($C$8,$AJ$4-1,0),$S49,0),OFFSET($D$8:OFFSET($D$8,$AJ$4-1,0),$S49,MATCH(BJ$6,$D$7:$Q$7,0)-1))/SUMPRODUCT(OFFSET($W$8:OFFSET($W$8,$AJ$4-1,0),$T49,$U49),OFFSET($C$8:OFFSET($C$8,$AJ$4-1,0),$S49,0))</f>
        <v>1</v>
      </c>
      <c r="BM49" s="8">
        <f t="shared" si="11"/>
        <v>37408</v>
      </c>
      <c r="BN49" s="47">
        <f t="shared" ca="1" si="12"/>
        <v>0.99999999999999967</v>
      </c>
      <c r="BO49" s="47">
        <f t="shared" ca="1" si="5"/>
        <v>0</v>
      </c>
      <c r="BP49" s="47">
        <f t="shared" ca="1" si="13"/>
        <v>0.29999999999999993</v>
      </c>
      <c r="BQ49" s="47">
        <f t="shared" ca="1" si="6"/>
        <v>0.69999999999999973</v>
      </c>
    </row>
    <row r="50" spans="1:69">
      <c r="A50" s="58">
        <f t="shared" si="7"/>
        <v>37073</v>
      </c>
      <c r="B50" s="34">
        <f t="shared" si="2"/>
        <v>37271</v>
      </c>
      <c r="C50" s="59">
        <f>SUMIF(WP!$A$3:$A$388,"&lt;"&amp;EOMONTH($A50,$A$3-1)+1,WP!$B$3:$B$388)/1000-SUM(C$8:C49)</f>
        <v>10</v>
      </c>
      <c r="D50" s="42">
        <f>D$6/VLOOKUP($B50,Rate!$B$4:$H$390,7)</f>
        <v>0.42826526369440121</v>
      </c>
      <c r="E50" s="42">
        <f>E$6/VLOOKUP($B50,SAWW!$B$4:$H$390,7)</f>
        <v>1.9053127820167548</v>
      </c>
      <c r="F50" s="42">
        <f>F$6/VLOOKUP($B50,'Indem BL'!$B$4:$H$390,7)</f>
        <v>1.1472617082621039</v>
      </c>
      <c r="G50" s="42">
        <f>G$6/VLOOKUP($B50,'Med BL'!$B$4:$H$390,7)</f>
        <v>0.9849</v>
      </c>
      <c r="H50" s="42">
        <f>H$6/VLOOKUP($B50,'Combined BL &amp; SAWW'!$B$4:$H$390,7)</f>
        <v>1.563085826945394</v>
      </c>
      <c r="I50" s="42">
        <f>I$6/VLOOKUP($B50,'Freq Trend'!$B$4:$H$390,7)</f>
        <v>0.54311349999399128</v>
      </c>
      <c r="J50" s="42">
        <f>J$6/VLOOKUP($B50,'Severity Trend_IonI'!$B$4:$H$390,7)</f>
        <v>0.75581752500590771</v>
      </c>
      <c r="K50" s="42">
        <f>K$6/VLOOKUP($B50,'Severity Trend_MonI'!$B$4:$H$390,7)</f>
        <v>2.0417662851374909</v>
      </c>
      <c r="L50" s="42">
        <f>L$6/VLOOKUP($B50,'Severity Trend'!$B$4:$H$390,7)</f>
        <v>1.1167753423782727</v>
      </c>
      <c r="M50" s="42">
        <f>M$6/VLOOKUP($B50,'PP Residual Trend'!$B$4:$H$390,7)</f>
        <v>0.60660267099920584</v>
      </c>
      <c r="N50" s="156">
        <f>N$6/VLOOKUP($B50,CR!$B$4:$H$455,7)</f>
        <v>0.99887341547568309</v>
      </c>
      <c r="O50" s="156">
        <f>O$6/VLOOKUP($B50,ER!$B$4:$H$455,7)</f>
        <v>1.1031307949168685</v>
      </c>
      <c r="P50" s="156">
        <f>P$6/VLOOKUP($B50,DR!$B$4:$H$455,7)</f>
        <v>1</v>
      </c>
      <c r="R50">
        <f t="shared" si="17"/>
        <v>43</v>
      </c>
      <c r="S50" s="120">
        <f t="shared" si="15"/>
        <v>42</v>
      </c>
      <c r="T50" s="45">
        <f t="shared" si="9"/>
        <v>0</v>
      </c>
      <c r="U50" s="45">
        <f t="shared" si="10"/>
        <v>0</v>
      </c>
      <c r="V50" s="20">
        <v>0</v>
      </c>
      <c r="W50" s="21">
        <f>(2*W$5*$AJ$3*$R50*$A$3-MIN(W$5*$AJ$3,$R50*$A$3)^2-2*$R50*$A$3*MAX(W$5*$AJ$3-$R50*$A$3,0)-MIN(MAX($R50*$A$3-$A$4,0),W$5*$AJ$3)^2-2*W$5*$AJ$3*MAX($R50*$A$3-$A$4-W$5*+$AJ$3,0))/$AJ$5-SUM($V$7:V50)-SUM($V$7:W49)+SUM($V$7:V49)</f>
        <v>0</v>
      </c>
      <c r="X50" s="21">
        <f>(2*X$5*$AJ$3*$R50*$A$3-MIN(X$5*$AJ$3,$R50*$A$3)^2-2*$R50*$A$3*MAX(X$5*$AJ$3-$R50*$A$3,0)-MIN(MAX($R50*$A$3-$A$4,0),X$5*$AJ$3)^2-2*X$5*$AJ$3*MAX($R50*$A$3-$A$4-X$5*+$AJ$3,0))/$AJ$5-SUM($V$7:W50)-SUM($V$7:X49)+SUM($V$7:W49)</f>
        <v>0</v>
      </c>
      <c r="Y50" s="21">
        <f>(2*Y$5*$AJ$3*$R50*$A$3-MIN(Y$5*$AJ$3,$R50*$A$3)^2-2*$R50*$A$3*MAX(Y$5*$AJ$3-$R50*$A$3,0)-MIN(MAX($R50*$A$3-$A$4,0),Y$5*$AJ$3)^2-2*Y$5*$AJ$3*MAX($R50*$A$3-$A$4-Y$5*+$AJ$3,0))/$AJ$5-SUM($V$7:X50)-SUM($V$7:Y49)+SUM($V$7:X49)</f>
        <v>0</v>
      </c>
      <c r="Z50" s="21">
        <f>(2*Z$5*$AJ$3*$R50*$A$3-MIN(Z$5*$AJ$3,$R50*$A$3)^2-2*$R50*$A$3*MAX(Z$5*$AJ$3-$R50*$A$3,0)-MIN(MAX($R50*$A$3-$A$4,0),Z$5*$AJ$3)^2-2*Z$5*$AJ$3*MAX($R50*$A$3-$A$4-Z$5*+$AJ$3,0))/$AJ$5-SUM($V$7:Y50)-SUM($V$7:Z49)+SUM($V$7:Y49)</f>
        <v>0</v>
      </c>
      <c r="AA50" s="21">
        <f>(2*AA$5*$AJ$3*$R50*$A$3-MIN(AA$5*$AJ$3,$R50*$A$3)^2-2*$R50*$A$3*MAX(AA$5*$AJ$3-$R50*$A$3,0)-MIN(MAX($R50*$A$3-$A$4,0),AA$5*$AJ$3)^2-2*AA$5*$AJ$3*MAX($R50*$A$3-$A$4-AA$5*+$AJ$3,0))/$AJ$5-SUM($V$7:Z50)-SUM($V$7:AA49)+SUM($V$7:Z49)</f>
        <v>0</v>
      </c>
      <c r="AB50" s="21">
        <f>(2*AB$5*$AJ$3*$R50*$A$3-MIN(AB$5*$AJ$3,$R50*$A$3)^2-2*$R50*$A$3*MAX(AB$5*$AJ$3-$R50*$A$3,0)-MIN(MAX($R50*$A$3-$A$4,0),AB$5*$AJ$3)^2-2*AB$5*$AJ$3*MAX($R50*$A$3-$A$4-AB$5*+$AJ$3,0))/$AJ$5-SUM($V$7:AA50)-SUM($V$7:AB49)+SUM($V$7:AA49)</f>
        <v>0</v>
      </c>
      <c r="AC50" s="21">
        <f>(2*AC$5*$AJ$3*$R50*$A$3-MIN(AC$5*$AJ$3,$R50*$A$3)^2-2*$R50*$A$3*MAX(AC$5*$AJ$3-$R50*$A$3,0)-MIN(MAX($R50*$A$3-$A$4,0),AC$5*$AJ$3)^2-2*AC$5*$AJ$3*MAX($R50*$A$3-$A$4-AC$5*+$AJ$3,0))/$AJ$5-SUM($V$7:AB50)-SUM($V$7:AC49)+SUM($V$7:AB49)</f>
        <v>0</v>
      </c>
      <c r="AD50" s="21">
        <f>(2*AD$5*$AJ$3*$R50*$A$3-MIN(AD$5*$AJ$3,$R50*$A$3)^2-2*$R50*$A$3*MAX(AD$5*$AJ$3-$R50*$A$3,0)-MIN(MAX($R50*$A$3-$A$4,0),AD$5*$AJ$3)^2-2*AD$5*$AJ$3*MAX($R50*$A$3-$A$4-AD$5*+$AJ$3,0))/$AJ$5-SUM($V$7:AC50)-SUM($V$7:AD49)+SUM($V$7:AC49)</f>
        <v>0</v>
      </c>
      <c r="AE50" s="21">
        <f>(2*AE$5*$AJ$3*$R50*$A$3-MIN(AE$5*$AJ$3,$R50*$A$3)^2-2*$R50*$A$3*MAX(AE$5*$AJ$3-$R50*$A$3,0)-MIN(MAX($R50*$A$3-$A$4,0),AE$5*$AJ$3)^2-2*AE$5*$AJ$3*MAX($R50*$A$3-$A$4-AE$5*+$AJ$3,0))/$AJ$5-SUM($V$7:AD50)-SUM($V$7:AE49)+SUM($V$7:AD49)</f>
        <v>0</v>
      </c>
      <c r="AF50" s="21">
        <f>(2*AF$5*$AJ$3*$R50*$A$3-MIN(AF$5*$AJ$3,$R50*$A$3)^2-2*$R50*$A$3*MAX(AF$5*$AJ$3-$R50*$A$3,0)-MIN(MAX($R50*$A$3-$A$4,0),AF$5*$AJ$3)^2-2*AF$5*$AJ$3*MAX($R50*$A$3-$A$4-AF$5*+$AJ$3,0))/$AJ$5-SUM($V$7:AE50)-SUM($V$7:AF49)+SUM($V$7:AE49)</f>
        <v>0</v>
      </c>
      <c r="AG50" s="21">
        <f>(2*AG$5*$AJ$3*$R50*$A$3-MIN(AG$5*$AJ$3,$R50*$A$3)^2-2*$R50*$A$3*MAX(AG$5*$AJ$3-$R50*$A$3,0)-MIN(MAX($R50*$A$3-$A$4,0),AG$5*$AJ$3)^2-2*AG$5*$AJ$3*MAX($R50*$A$3-$A$4-AG$5*+$AJ$3,0))/$AJ$5-SUM($V$7:AF50)-SUM($V$7:AG49)+SUM($V$7:AF49)</f>
        <v>0</v>
      </c>
      <c r="AH50" s="21">
        <f>(2*AH$5*$AJ$3*$R50*$A$3-MIN(AH$5*$AJ$3,$R50*$A$3)^2-2*$R50*$A$3*MAX(AH$5*$AJ$3-$R50*$A$3,0)-MIN(MAX($R50*$A$3-$A$4,0),AH$5*$AJ$3)^2-2*AH$5*$AJ$3*MAX($R50*$A$3-$A$4-AH$5*+$AJ$3,0))/$AJ$5-SUM($V$7:AG50)-SUM($V$7:AH49)+SUM($V$7:AG49)</f>
        <v>0</v>
      </c>
      <c r="AJ50" s="8">
        <f t="shared" si="14"/>
        <v>37438</v>
      </c>
      <c r="AK50" s="30">
        <f t="shared" si="16"/>
        <v>37452</v>
      </c>
      <c r="AL50" s="3">
        <f ca="1">SUMPRODUCT(OFFSET($W$8:OFFSET($W$8,$AJ$4-1,0),$T50,$U50),OFFSET($D$8:OFFSET($D$8,$AJ$4-1,0),$S50,MATCH(AL$6,$D$7:$Q$7,0)-1))</f>
        <v>0.42567213122229941</v>
      </c>
      <c r="AM50" s="3">
        <f ca="1">SUMPRODUCT(OFFSET($W$8:OFFSET($W$8,$AJ$4-1,0),$T50,$U50),OFFSET($C$8:OFFSET($C$8,$AJ$4-1,0),$S50,0),OFFSET($D$8:OFFSET($D$8,$AJ$4-1,0),$S50,MATCH(AL$6,$D$7:$Q$7,0)-1))/SUMPRODUCT(OFFSET($W$8:OFFSET($W$8,$AJ$4-1,0),$T50,$U50),OFFSET($C$8:OFFSET($C$8,$AJ$4-1,0),$S50,0))</f>
        <v>0.42567213122229941</v>
      </c>
      <c r="AN50" s="3">
        <f ca="1">SUMPRODUCT(OFFSET($W$8:OFFSET($W$8,$AJ$4-1,0),$T50,$U50),OFFSET($D$8:OFFSET($D$8,$AJ$4-1,0),$S50,MATCH(AN$6,$D$7:$Q$7,0)-1))</f>
        <v>1.8841981910927352</v>
      </c>
      <c r="AO50" s="3">
        <f ca="1">SUMPRODUCT(OFFSET($W$8:OFFSET($W$8,$AJ$4-1,0),$T50,$U50),OFFSET($C$8:OFFSET($C$8,$AJ$4-1,0),$S50,0),OFFSET($D$8:OFFSET($D$8,$AJ$4-1,0),$S50,MATCH(AN$6,$D$7:$Q$7,0)-1))/SUMPRODUCT(OFFSET($W$8:OFFSET($W$8,$AJ$4-1,0),$T50,$U50),OFFSET($C$8:OFFSET($C$8,$AJ$4-1,0),$S50,0))</f>
        <v>1.8841981910927352</v>
      </c>
      <c r="AP50" s="3">
        <f ca="1">SUMPRODUCT(OFFSET($W$8:OFFSET($W$8,$AJ$4-1,0),$T50,$U50),OFFSET($D$8:OFFSET($D$8,$AJ$4-1,0),$S50,MATCH(AP$6,$D$7:$Q$7,0)-1))</f>
        <v>1.1470902363049105</v>
      </c>
      <c r="AQ50" s="3">
        <f ca="1">SUMPRODUCT(OFFSET($W$8:OFFSET($W$8,$AJ$4-1,0),$T50,$U50),OFFSET($C$8:OFFSET($C$8,$AJ$4-1,0),$S50,0),OFFSET($D$8:OFFSET($D$8,$AJ$4-1,0),$S50,MATCH(AP$6,$D$7:$Q$7,0)-1))/SUMPRODUCT(OFFSET($W$8:OFFSET($W$8,$AJ$4-1,0),$T50,$U50),OFFSET($C$8:OFFSET($C$8,$AJ$4-1,0),$S50,0))</f>
        <v>1.1470902363049107</v>
      </c>
      <c r="AR50" s="3">
        <f ca="1">SUMPRODUCT(OFFSET($W$8:OFFSET($W$8,$AJ$4-1,0),$T50,$U50),OFFSET($D$8:OFFSET($D$8,$AJ$4-1,0),$S50,MATCH(AR$6,$D$7:$Q$7,0)-1))</f>
        <v>0.98489999999999989</v>
      </c>
      <c r="AS50" s="3">
        <f ca="1">SUMPRODUCT(OFFSET($W$8:OFFSET($W$8,$AJ$4-1,0),$T50,$U50),OFFSET($C$8:OFFSET($C$8,$AJ$4-1,0),$S50,0),OFFSET($D$8:OFFSET($D$8,$AJ$4-1,0),$S50,MATCH(AR$6,$D$7:$Q$7,0)-1))/SUMPRODUCT(OFFSET($W$8:OFFSET($W$8,$AJ$4-1,0),$T50,$U50),OFFSET($C$8:OFFSET($C$8,$AJ$4-1,0),$S50,0))</f>
        <v>0.98490000000000022</v>
      </c>
      <c r="AT50" s="3">
        <f ca="1">SUMPRODUCT(OFFSET($W$8:OFFSET($W$8,$AJ$4-1,0),$T50,$U50),OFFSET($D$8:OFFSET($D$8,$AJ$4-1,0),$S50,MATCH(AT$6,$D$7:$Q$7,0)-1))</f>
        <v>1.550943821167462</v>
      </c>
      <c r="AU50" s="3">
        <f ca="1">SUMPRODUCT(OFFSET($W$8:OFFSET($W$8,$AJ$4-1,0),$T50,$U50),OFFSET($C$8:OFFSET($C$8,$AJ$4-1,0),$S50,0),OFFSET($D$8:OFFSET($D$8,$AJ$4-1,0),$S50,MATCH(AT$6,$D$7:$Q$7,0)-1))/SUMPRODUCT(OFFSET($W$8:OFFSET($W$8,$AJ$4-1,0),$T50,$U50),OFFSET($C$8:OFFSET($C$8,$AJ$4-1,0),$S50,0))</f>
        <v>1.5509438211674618</v>
      </c>
      <c r="AV50" s="3">
        <f ca="1">SUMPRODUCT(OFFSET($W$8:OFFSET($W$8,$AJ$4-1,0),$T50,$U50),OFFSET($D$8:OFFSET($D$8,$AJ$4-1,0),$S50,MATCH(AV$6,$D$7:$Q$7,0)-1))</f>
        <v>0.55367918211150813</v>
      </c>
      <c r="AW50" s="3">
        <f ca="1">SUMPRODUCT(OFFSET($W$8:OFFSET($W$8,$AJ$4-1,0),$T50,$U50),OFFSET($C$8:OFFSET($C$8,$AJ$4-1,0),$S50,0),OFFSET($D$8:OFFSET($D$8,$AJ$4-1,0),$S50,MATCH(AV$6,$D$7:$Q$7,0)-1))/SUMPRODUCT(OFFSET($W$8:OFFSET($W$8,$AJ$4-1,0),$T50,$U50),OFFSET($C$8:OFFSET($C$8,$AJ$4-1,0),$S50,0))</f>
        <v>0.55367918211150824</v>
      </c>
      <c r="AX50" s="3">
        <f ca="1">SUMPRODUCT(OFFSET($W$8:OFFSET($W$8,$AJ$4-1,0),$T50,$U50),OFFSET($D$8:OFFSET($D$8,$AJ$4-1,0),$S50,MATCH(AX$6,$D$7:$Q$7,0)-1))</f>
        <v>0.75604873805260764</v>
      </c>
      <c r="AY50" s="3">
        <f ca="1">SUMPRODUCT(OFFSET($W$8:OFFSET($W$8,$AJ$4-1,0),$T50,$U50),OFFSET($C$8:OFFSET($C$8,$AJ$4-1,0),$S50,0),OFFSET($D$8:OFFSET($D$8,$AJ$4-1,0),$S50,MATCH(AX$6,$D$7:$Q$7,0)-1))/SUMPRODUCT(OFFSET($W$8:OFFSET($W$8,$AJ$4-1,0),$T50,$U50),OFFSET($C$8:OFFSET($C$8,$AJ$4-1,0),$S50,0))</f>
        <v>0.75604873805260775</v>
      </c>
      <c r="AZ50" s="3">
        <f ca="1">SUMPRODUCT(OFFSET($W$8:OFFSET($W$8,$AJ$4-1,0),$T50,$U50),OFFSET($D$8:OFFSET($D$8,$AJ$4-1,0),$S50,MATCH(AZ$6,$D$7:$Q$7,0)-1))</f>
        <v>1.9935584254360255</v>
      </c>
      <c r="BA50" s="3">
        <f ca="1">SUMPRODUCT(OFFSET($W$8:OFFSET($W$8,$AJ$4-1,0),$T50,$U50),OFFSET($C$8:OFFSET($C$8,$AJ$4-1,0),$S50,0),OFFSET($D$8:OFFSET($D$8,$AJ$4-1,0),$S50,MATCH(AZ$6,$D$7:$Q$7,0)-1))/SUMPRODUCT(OFFSET($W$8:OFFSET($W$8,$AJ$4-1,0),$T50,$U50),OFFSET($C$8:OFFSET($C$8,$AJ$4-1,0),$S50,0))</f>
        <v>1.9935584254360257</v>
      </c>
      <c r="BB50" s="3">
        <f ca="1">SUMPRODUCT(OFFSET($W$8:OFFSET($W$8,$AJ$4-1,0),$T50,$U50),OFFSET($D$8:OFFSET($D$8,$AJ$4-1,0),$S50,MATCH(BB$6,$D$7:$Q$7,0)-1))</f>
        <v>1.1094042482844069</v>
      </c>
      <c r="BC50" s="3">
        <f ca="1">SUMPRODUCT(OFFSET($W$8:OFFSET($W$8,$AJ$4-1,0),$T50,$U50),OFFSET($C$8:OFFSET($C$8,$AJ$4-1,0),$S50,0),OFFSET($D$8:OFFSET($D$8,$AJ$4-1,0),$S50,MATCH(BB$6,$D$7:$Q$7,0)-1))/SUMPRODUCT(OFFSET($W$8:OFFSET($W$8,$AJ$4-1,0),$T50,$U50),OFFSET($C$8:OFFSET($C$8,$AJ$4-1,0),$S50,0))</f>
        <v>1.1094042482844069</v>
      </c>
      <c r="BD50" s="3">
        <f ca="1">SUMPRODUCT(OFFSET($W$8:OFFSET($W$8,$AJ$4-1,0),$T50,$U50),OFFSET($D$8:OFFSET($D$8,$AJ$4-1,0),$S50,MATCH(BD$6,$D$7:$Q$7,0)-1))</f>
        <v>0.61426397835829205</v>
      </c>
      <c r="BE50" s="3">
        <f ca="1">SUMPRODUCT(OFFSET($W$8:OFFSET($W$8,$AJ$4-1,0),$T50,$U50),OFFSET($C$8:OFFSET($C$8,$AJ$4-1,0),$S50,0),OFFSET($D$8:OFFSET($D$8,$AJ$4-1,0),$S50,MATCH(BD$6,$D$7:$Q$7,0)-1))/SUMPRODUCT(OFFSET($W$8:OFFSET($W$8,$AJ$4-1,0),$T50,$U50),OFFSET($C$8:OFFSET($C$8,$AJ$4-1,0),$S50,0))</f>
        <v>0.61426397835829216</v>
      </c>
      <c r="BF50" s="174">
        <f ca="1">SUMPRODUCT(OFFSET($W$8:OFFSET($W$8,$AJ$4-1,0),$T50,$U50),OFFSET($D$8:OFFSET($D$8,$AJ$4-1,0),$S50,MATCH(BF$6,$D$7:$Q$7,0)-1))</f>
        <v>0.99887341547568298</v>
      </c>
      <c r="BG50" s="174">
        <f ca="1">SUMPRODUCT(OFFSET($W$8:OFFSET($W$8,$AJ$4-1,0),$T50,$U50),OFFSET($C$8:OFFSET($C$8,$AJ$4-1,0),$S50,0),OFFSET($D$8:OFFSET($D$8,$AJ$4-1,0),$S50,MATCH(BF$6,$D$7:$Q$7,0)-1))/SUMPRODUCT(OFFSET($W$8:OFFSET($W$8,$AJ$4-1,0),$T50,$U50),OFFSET($C$8:OFFSET($C$8,$AJ$4-1,0),$S50,0))</f>
        <v>0.99887341547568342</v>
      </c>
      <c r="BH50" s="174">
        <f ca="1">SUMPRODUCT(OFFSET($W$8:OFFSET($W$8,$AJ$4-1,0),$T50,$U50),OFFSET($D$8:OFFSET($D$8,$AJ$4-1,0),$S50,MATCH(BH$6,$D$7:$Q$7,0)-1))</f>
        <v>1.1031307949168683</v>
      </c>
      <c r="BI50" s="174">
        <f ca="1">SUMPRODUCT(OFFSET($W$8:OFFSET($W$8,$AJ$4-1,0),$T50,$U50),OFFSET($C$8:OFFSET($C$8,$AJ$4-1,0),$S50,0),OFFSET($D$8:OFFSET($D$8,$AJ$4-1,0),$S50,MATCH(BH$6,$D$7:$Q$7,0)-1))/SUMPRODUCT(OFFSET($W$8:OFFSET($W$8,$AJ$4-1,0),$T50,$U50),OFFSET($C$8:OFFSET($C$8,$AJ$4-1,0),$S50,0))</f>
        <v>1.1031307949168687</v>
      </c>
      <c r="BJ50" s="174">
        <f ca="1">SUMPRODUCT(OFFSET($W$8:OFFSET($W$8,$AJ$4-1,0),$T50,$U50),OFFSET($D$8:OFFSET($D$8,$AJ$4-1,0),$S50,MATCH(BJ$6,$D$7:$Q$7,0)-1))</f>
        <v>1</v>
      </c>
      <c r="BK50" s="174">
        <f ca="1">SUMPRODUCT(OFFSET($W$8:OFFSET($W$8,$AJ$4-1,0),$T50,$U50),OFFSET($C$8:OFFSET($C$8,$AJ$4-1,0),$S50,0),OFFSET($D$8:OFFSET($D$8,$AJ$4-1,0),$S50,MATCH(BJ$6,$D$7:$Q$7,0)-1))/SUMPRODUCT(OFFSET($W$8:OFFSET($W$8,$AJ$4-1,0),$T50,$U50),OFFSET($C$8:OFFSET($C$8,$AJ$4-1,0),$S50,0))</f>
        <v>1</v>
      </c>
      <c r="BM50" s="8">
        <f t="shared" si="11"/>
        <v>37438</v>
      </c>
      <c r="BN50" s="47">
        <f t="shared" ca="1" si="12"/>
        <v>0.99999999999999967</v>
      </c>
      <c r="BO50" s="47">
        <f t="shared" ca="1" si="5"/>
        <v>0</v>
      </c>
      <c r="BP50" s="47">
        <f t="shared" ca="1" si="13"/>
        <v>0.29999999999999993</v>
      </c>
      <c r="BQ50" s="47">
        <f t="shared" ca="1" si="6"/>
        <v>0.69999999999999973</v>
      </c>
    </row>
    <row r="51" spans="1:69">
      <c r="A51" s="58">
        <f t="shared" si="7"/>
        <v>37104</v>
      </c>
      <c r="B51" s="34">
        <f t="shared" si="2"/>
        <v>37302</v>
      </c>
      <c r="C51" s="59">
        <f>SUMIF(WP!$A$3:$A$388,"&lt;"&amp;EOMONTH($A51,$A$3-1)+1,WP!$B$3:$B$388)/1000-SUM(C$8:C50)</f>
        <v>10</v>
      </c>
      <c r="D51" s="42">
        <f>D$6/VLOOKUP($B51,Rate!$B$4:$H$390,7)</f>
        <v>0.42826526369440121</v>
      </c>
      <c r="E51" s="42">
        <f>E$6/VLOOKUP($B51,SAWW!$B$4:$H$390,7)</f>
        <v>1.90221040646614</v>
      </c>
      <c r="F51" s="42">
        <f>F$6/VLOOKUP($B51,'Indem BL'!$B$4:$H$390,7)</f>
        <v>1.1472617082621039</v>
      </c>
      <c r="G51" s="42">
        <f>G$6/VLOOKUP($B51,'Med BL'!$B$4:$H$390,7)</f>
        <v>0.9849</v>
      </c>
      <c r="H51" s="42">
        <f>H$6/VLOOKUP($B51,'Combined BL &amp; SAWW'!$B$4:$H$390,7)</f>
        <v>1.5612893472879776</v>
      </c>
      <c r="I51" s="42">
        <f>I$6/VLOOKUP($B51,'Freq Trend'!$B$4:$H$390,7)</f>
        <v>0.54498014530606642</v>
      </c>
      <c r="J51" s="42">
        <f>J$6/VLOOKUP($B51,'Severity Trend_IonI'!$B$4:$H$390,7)</f>
        <v>0.75552876250487333</v>
      </c>
      <c r="K51" s="42">
        <f>K$6/VLOOKUP($B51,'Severity Trend_MonI'!$B$4:$H$390,7)</f>
        <v>2.0355006522949388</v>
      </c>
      <c r="L51" s="42">
        <f>L$6/VLOOKUP($B51,'Severity Trend'!$B$4:$H$390,7)</f>
        <v>1.1155048452482075</v>
      </c>
      <c r="M51" s="42">
        <f>M$6/VLOOKUP($B51,'PP Residual Trend'!$B$4:$H$390,7)</f>
        <v>0.60799079162947578</v>
      </c>
      <c r="N51" s="156">
        <f>N$6/VLOOKUP($B51,CR!$B$4:$H$455,7)</f>
        <v>0.99887341547568309</v>
      </c>
      <c r="O51" s="156">
        <f>O$6/VLOOKUP($B51,ER!$B$4:$H$455,7)</f>
        <v>1.1031307949168685</v>
      </c>
      <c r="P51" s="156">
        <f>P$6/VLOOKUP($B51,DR!$B$4:$H$455,7)</f>
        <v>1</v>
      </c>
      <c r="R51">
        <f t="shared" si="17"/>
        <v>44</v>
      </c>
      <c r="S51" s="120">
        <f t="shared" si="15"/>
        <v>43</v>
      </c>
      <c r="T51" s="45">
        <f t="shared" si="9"/>
        <v>0</v>
      </c>
      <c r="U51" s="45">
        <f t="shared" si="10"/>
        <v>0</v>
      </c>
      <c r="V51" s="20">
        <v>0</v>
      </c>
      <c r="W51" s="21">
        <f>(2*W$5*$AJ$3*$R51*$A$3-MIN(W$5*$AJ$3,$R51*$A$3)^2-2*$R51*$A$3*MAX(W$5*$AJ$3-$R51*$A$3,0)-MIN(MAX($R51*$A$3-$A$4,0),W$5*$AJ$3)^2-2*W$5*$AJ$3*MAX($R51*$A$3-$A$4-W$5*+$AJ$3,0))/$AJ$5-SUM($V$7:V51)-SUM($V$7:W50)+SUM($V$7:V50)</f>
        <v>0</v>
      </c>
      <c r="X51" s="21">
        <f>(2*X$5*$AJ$3*$R51*$A$3-MIN(X$5*$AJ$3,$R51*$A$3)^2-2*$R51*$A$3*MAX(X$5*$AJ$3-$R51*$A$3,0)-MIN(MAX($R51*$A$3-$A$4,0),X$5*$AJ$3)^2-2*X$5*$AJ$3*MAX($R51*$A$3-$A$4-X$5*+$AJ$3,0))/$AJ$5-SUM($V$7:W51)-SUM($V$7:X50)+SUM($V$7:W50)</f>
        <v>0</v>
      </c>
      <c r="Y51" s="21">
        <f>(2*Y$5*$AJ$3*$R51*$A$3-MIN(Y$5*$AJ$3,$R51*$A$3)^2-2*$R51*$A$3*MAX(Y$5*$AJ$3-$R51*$A$3,0)-MIN(MAX($R51*$A$3-$A$4,0),Y$5*$AJ$3)^2-2*Y$5*$AJ$3*MAX($R51*$A$3-$A$4-Y$5*+$AJ$3,0))/$AJ$5-SUM($V$7:X51)-SUM($V$7:Y50)+SUM($V$7:X50)</f>
        <v>0</v>
      </c>
      <c r="Z51" s="21">
        <f>(2*Z$5*$AJ$3*$R51*$A$3-MIN(Z$5*$AJ$3,$R51*$A$3)^2-2*$R51*$A$3*MAX(Z$5*$AJ$3-$R51*$A$3,0)-MIN(MAX($R51*$A$3-$A$4,0),Z$5*$AJ$3)^2-2*Z$5*$AJ$3*MAX($R51*$A$3-$A$4-Z$5*+$AJ$3,0))/$AJ$5-SUM($V$7:Y51)-SUM($V$7:Z50)+SUM($V$7:Y50)</f>
        <v>0</v>
      </c>
      <c r="AA51" s="21">
        <f>(2*AA$5*$AJ$3*$R51*$A$3-MIN(AA$5*$AJ$3,$R51*$A$3)^2-2*$R51*$A$3*MAX(AA$5*$AJ$3-$R51*$A$3,0)-MIN(MAX($R51*$A$3-$A$4,0),AA$5*$AJ$3)^2-2*AA$5*$AJ$3*MAX($R51*$A$3-$A$4-AA$5*+$AJ$3,0))/$AJ$5-SUM($V$7:Z51)-SUM($V$7:AA50)+SUM($V$7:Z50)</f>
        <v>0</v>
      </c>
      <c r="AB51" s="21">
        <f>(2*AB$5*$AJ$3*$R51*$A$3-MIN(AB$5*$AJ$3,$R51*$A$3)^2-2*$R51*$A$3*MAX(AB$5*$AJ$3-$R51*$A$3,0)-MIN(MAX($R51*$A$3-$A$4,0),AB$5*$AJ$3)^2-2*AB$5*$AJ$3*MAX($R51*$A$3-$A$4-AB$5*+$AJ$3,0))/$AJ$5-SUM($V$7:AA51)-SUM($V$7:AB50)+SUM($V$7:AA50)</f>
        <v>0</v>
      </c>
      <c r="AC51" s="21">
        <f>(2*AC$5*$AJ$3*$R51*$A$3-MIN(AC$5*$AJ$3,$R51*$A$3)^2-2*$R51*$A$3*MAX(AC$5*$AJ$3-$R51*$A$3,0)-MIN(MAX($R51*$A$3-$A$4,0),AC$5*$AJ$3)^2-2*AC$5*$AJ$3*MAX($R51*$A$3-$A$4-AC$5*+$AJ$3,0))/$AJ$5-SUM($V$7:AB51)-SUM($V$7:AC50)+SUM($V$7:AB50)</f>
        <v>0</v>
      </c>
      <c r="AD51" s="21">
        <f>(2*AD$5*$AJ$3*$R51*$A$3-MIN(AD$5*$AJ$3,$R51*$A$3)^2-2*$R51*$A$3*MAX(AD$5*$AJ$3-$R51*$A$3,0)-MIN(MAX($R51*$A$3-$A$4,0),AD$5*$AJ$3)^2-2*AD$5*$AJ$3*MAX($R51*$A$3-$A$4-AD$5*+$AJ$3,0))/$AJ$5-SUM($V$7:AC51)-SUM($V$7:AD50)+SUM($V$7:AC50)</f>
        <v>0</v>
      </c>
      <c r="AE51" s="21">
        <f>(2*AE$5*$AJ$3*$R51*$A$3-MIN(AE$5*$AJ$3,$R51*$A$3)^2-2*$R51*$A$3*MAX(AE$5*$AJ$3-$R51*$A$3,0)-MIN(MAX($R51*$A$3-$A$4,0),AE$5*$AJ$3)^2-2*AE$5*$AJ$3*MAX($R51*$A$3-$A$4-AE$5*+$AJ$3,0))/$AJ$5-SUM($V$7:AD51)-SUM($V$7:AE50)+SUM($V$7:AD50)</f>
        <v>0</v>
      </c>
      <c r="AF51" s="21">
        <f>(2*AF$5*$AJ$3*$R51*$A$3-MIN(AF$5*$AJ$3,$R51*$A$3)^2-2*$R51*$A$3*MAX(AF$5*$AJ$3-$R51*$A$3,0)-MIN(MAX($R51*$A$3-$A$4,0),AF$5*$AJ$3)^2-2*AF$5*$AJ$3*MAX($R51*$A$3-$A$4-AF$5*+$AJ$3,0))/$AJ$5-SUM($V$7:AE51)-SUM($V$7:AF50)+SUM($V$7:AE50)</f>
        <v>0</v>
      </c>
      <c r="AG51" s="21">
        <f>(2*AG$5*$AJ$3*$R51*$A$3-MIN(AG$5*$AJ$3,$R51*$A$3)^2-2*$R51*$A$3*MAX(AG$5*$AJ$3-$R51*$A$3,0)-MIN(MAX($R51*$A$3-$A$4,0),AG$5*$AJ$3)^2-2*AG$5*$AJ$3*MAX($R51*$A$3-$A$4-AG$5*+$AJ$3,0))/$AJ$5-SUM($V$7:AF51)-SUM($V$7:AG50)+SUM($V$7:AF50)</f>
        <v>0</v>
      </c>
      <c r="AH51" s="21">
        <f>(2*AH$5*$AJ$3*$R51*$A$3-MIN(AH$5*$AJ$3,$R51*$A$3)^2-2*$R51*$A$3*MAX(AH$5*$AJ$3-$R51*$A$3,0)-MIN(MAX($R51*$A$3-$A$4,0),AH$5*$AJ$3)^2-2*AH$5*$AJ$3*MAX($R51*$A$3-$A$4-AH$5*+$AJ$3,0))/$AJ$5-SUM($V$7:AG51)-SUM($V$7:AH50)+SUM($V$7:AG50)</f>
        <v>0</v>
      </c>
      <c r="AJ51" s="8">
        <f t="shared" si="14"/>
        <v>37469</v>
      </c>
      <c r="AK51" s="30">
        <f t="shared" si="16"/>
        <v>37483</v>
      </c>
      <c r="AL51" s="3">
        <f ca="1">SUMPRODUCT(OFFSET($W$8:OFFSET($W$8,$AJ$4-1,0),$T51,$U51),OFFSET($D$8:OFFSET($D$8,$AJ$4-1,0),$S51,MATCH(AL$6,$D$7:$Q$7,0)-1))</f>
        <v>0.42493123623027029</v>
      </c>
      <c r="AM51" s="3">
        <f ca="1">SUMPRODUCT(OFFSET($W$8:OFFSET($W$8,$AJ$4-1,0),$T51,$U51),OFFSET($C$8:OFFSET($C$8,$AJ$4-1,0),$S51,0),OFFSET($D$8:OFFSET($D$8,$AJ$4-1,0),$S51,MATCH(AL$6,$D$7:$Q$7,0)-1))/SUMPRODUCT(OFFSET($W$8:OFFSET($W$8,$AJ$4-1,0),$T51,$U51),OFFSET($C$8:OFFSET($C$8,$AJ$4-1,0),$S51,0))</f>
        <v>0.42493123623027029</v>
      </c>
      <c r="AN51" s="3">
        <f ca="1">SUMPRODUCT(OFFSET($W$8:OFFSET($W$8,$AJ$4-1,0),$T51,$U51),OFFSET($D$8:OFFSET($D$8,$AJ$4-1,0),$S51,MATCH(AN$6,$D$7:$Q$7,0)-1))</f>
        <v>1.8801736580379997</v>
      </c>
      <c r="AO51" s="3">
        <f ca="1">SUMPRODUCT(OFFSET($W$8:OFFSET($W$8,$AJ$4-1,0),$T51,$U51),OFFSET($C$8:OFFSET($C$8,$AJ$4-1,0),$S51,0),OFFSET($D$8:OFFSET($D$8,$AJ$4-1,0),$S51,MATCH(AN$6,$D$7:$Q$7,0)-1))/SUMPRODUCT(OFFSET($W$8:OFFSET($W$8,$AJ$4-1,0),$T51,$U51),OFFSET($C$8:OFFSET($C$8,$AJ$4-1,0),$S51,0))</f>
        <v>1.8801736580379995</v>
      </c>
      <c r="AP51" s="3">
        <f ca="1">SUMPRODUCT(OFFSET($W$8:OFFSET($W$8,$AJ$4-1,0),$T51,$U51),OFFSET($D$8:OFFSET($D$8,$AJ$4-1,0),$S51,MATCH(AP$6,$D$7:$Q$7,0)-1))</f>
        <v>1.1467472923905235</v>
      </c>
      <c r="AQ51" s="3">
        <f ca="1">SUMPRODUCT(OFFSET($W$8:OFFSET($W$8,$AJ$4-1,0),$T51,$U51),OFFSET($C$8:OFFSET($C$8,$AJ$4-1,0),$S51,0),OFFSET($D$8:OFFSET($D$8,$AJ$4-1,0),$S51,MATCH(AP$6,$D$7:$Q$7,0)-1))/SUMPRODUCT(OFFSET($W$8:OFFSET($W$8,$AJ$4-1,0),$T51,$U51),OFFSET($C$8:OFFSET($C$8,$AJ$4-1,0),$S51,0))</f>
        <v>1.1467472923905238</v>
      </c>
      <c r="AR51" s="3">
        <f ca="1">SUMPRODUCT(OFFSET($W$8:OFFSET($W$8,$AJ$4-1,0),$T51,$U51),OFFSET($D$8:OFFSET($D$8,$AJ$4-1,0),$S51,MATCH(AR$6,$D$7:$Q$7,0)-1))</f>
        <v>0.98489999999999989</v>
      </c>
      <c r="AS51" s="3">
        <f ca="1">SUMPRODUCT(OFFSET($W$8:OFFSET($W$8,$AJ$4-1,0),$T51,$U51),OFFSET($C$8:OFFSET($C$8,$AJ$4-1,0),$S51,0),OFFSET($D$8:OFFSET($D$8,$AJ$4-1,0),$S51,MATCH(AR$6,$D$7:$Q$7,0)-1))/SUMPRODUCT(OFFSET($W$8:OFFSET($W$8,$AJ$4-1,0),$T51,$U51),OFFSET($C$8:OFFSET($C$8,$AJ$4-1,0),$S51,0))</f>
        <v>0.98490000000000022</v>
      </c>
      <c r="AT51" s="3">
        <f ca="1">SUMPRODUCT(OFFSET($W$8:OFFSET($W$8,$AJ$4-1,0),$T51,$U51),OFFSET($D$8:OFFSET($D$8,$AJ$4-1,0),$S51,MATCH(AT$6,$D$7:$Q$7,0)-1))</f>
        <v>1.5483658321263587</v>
      </c>
      <c r="AU51" s="3">
        <f ca="1">SUMPRODUCT(OFFSET($W$8:OFFSET($W$8,$AJ$4-1,0),$T51,$U51),OFFSET($C$8:OFFSET($C$8,$AJ$4-1,0),$S51,0),OFFSET($D$8:OFFSET($D$8,$AJ$4-1,0),$S51,MATCH(AT$6,$D$7:$Q$7,0)-1))/SUMPRODUCT(OFFSET($W$8:OFFSET($W$8,$AJ$4-1,0),$T51,$U51),OFFSET($C$8:OFFSET($C$8,$AJ$4-1,0),$S51,0))</f>
        <v>1.5483658321263589</v>
      </c>
      <c r="AV51" s="3">
        <f ca="1">SUMPRODUCT(OFFSET($W$8:OFFSET($W$8,$AJ$4-1,0),$T51,$U51),OFFSET($D$8:OFFSET($D$8,$AJ$4-1,0),$S51,MATCH(AV$6,$D$7:$Q$7,0)-1))</f>
        <v>0.55536925419859196</v>
      </c>
      <c r="AW51" s="3">
        <f ca="1">SUMPRODUCT(OFFSET($W$8:OFFSET($W$8,$AJ$4-1,0),$T51,$U51),OFFSET($C$8:OFFSET($C$8,$AJ$4-1,0),$S51,0),OFFSET($D$8:OFFSET($D$8,$AJ$4-1,0),$S51,MATCH(AV$6,$D$7:$Q$7,0)-1))/SUMPRODUCT(OFFSET($W$8:OFFSET($W$8,$AJ$4-1,0),$T51,$U51),OFFSET($C$8:OFFSET($C$8,$AJ$4-1,0),$S51,0))</f>
        <v>0.55536925419859196</v>
      </c>
      <c r="AX51" s="3">
        <f ca="1">SUMPRODUCT(OFFSET($W$8:OFFSET($W$8,$AJ$4-1,0),$T51,$U51),OFFSET($D$8:OFFSET($D$8,$AJ$4-1,0),$S51,MATCH(AX$6,$D$7:$Q$7,0)-1))</f>
        <v>0.75641126997562724</v>
      </c>
      <c r="AY51" s="3">
        <f ca="1">SUMPRODUCT(OFFSET($W$8:OFFSET($W$8,$AJ$4-1,0),$T51,$U51),OFFSET($C$8:OFFSET($C$8,$AJ$4-1,0),$S51,0),OFFSET($D$8:OFFSET($D$8,$AJ$4-1,0),$S51,MATCH(AX$6,$D$7:$Q$7,0)-1))/SUMPRODUCT(OFFSET($W$8:OFFSET($W$8,$AJ$4-1,0),$T51,$U51),OFFSET($C$8:OFFSET($C$8,$AJ$4-1,0),$S51,0))</f>
        <v>0.75641126997562702</v>
      </c>
      <c r="AZ51" s="3">
        <f ca="1">SUMPRODUCT(OFFSET($W$8:OFFSET($W$8,$AJ$4-1,0),$T51,$U51),OFFSET($D$8:OFFSET($D$8,$AJ$4-1,0),$S51,MATCH(AZ$6,$D$7:$Q$7,0)-1))</f>
        <v>1.9836252873400597</v>
      </c>
      <c r="BA51" s="3">
        <f ca="1">SUMPRODUCT(OFFSET($W$8:OFFSET($W$8,$AJ$4-1,0),$T51,$U51),OFFSET($C$8:OFFSET($C$8,$AJ$4-1,0),$S51,0),OFFSET($D$8:OFFSET($D$8,$AJ$4-1,0),$S51,MATCH(AZ$6,$D$7:$Q$7,0)-1))/SUMPRODUCT(OFFSET($W$8:OFFSET($W$8,$AJ$4-1,0),$T51,$U51),OFFSET($C$8:OFFSET($C$8,$AJ$4-1,0),$S51,0))</f>
        <v>1.9836252873400599</v>
      </c>
      <c r="BB51" s="3">
        <f ca="1">SUMPRODUCT(OFFSET($W$8:OFFSET($W$8,$AJ$4-1,0),$T51,$U51),OFFSET($D$8:OFFSET($D$8,$AJ$4-1,0),$S51,MATCH(BB$6,$D$7:$Q$7,0)-1))</f>
        <v>1.1081802640486718</v>
      </c>
      <c r="BC51" s="3">
        <f ca="1">SUMPRODUCT(OFFSET($W$8:OFFSET($W$8,$AJ$4-1,0),$T51,$U51),OFFSET($C$8:OFFSET($C$8,$AJ$4-1,0),$S51,0),OFFSET($D$8:OFFSET($D$8,$AJ$4-1,0),$S51,MATCH(BB$6,$D$7:$Q$7,0)-1))/SUMPRODUCT(OFFSET($W$8:OFFSET($W$8,$AJ$4-1,0),$T51,$U51),OFFSET($C$8:OFFSET($C$8,$AJ$4-1,0),$S51,0))</f>
        <v>1.1081802640486715</v>
      </c>
      <c r="BD51" s="3">
        <f ca="1">SUMPRODUCT(OFFSET($W$8:OFFSET($W$8,$AJ$4-1,0),$T51,$U51),OFFSET($D$8:OFFSET($D$8,$AJ$4-1,0),$S51,MATCH(BD$6,$D$7:$Q$7,0)-1))</f>
        <v>0.61545853154399399</v>
      </c>
      <c r="BE51" s="3">
        <f ca="1">SUMPRODUCT(OFFSET($W$8:OFFSET($W$8,$AJ$4-1,0),$T51,$U51),OFFSET($C$8:OFFSET($C$8,$AJ$4-1,0),$S51,0),OFFSET($D$8:OFFSET($D$8,$AJ$4-1,0),$S51,MATCH(BD$6,$D$7:$Q$7,0)-1))/SUMPRODUCT(OFFSET($W$8:OFFSET($W$8,$AJ$4-1,0),$T51,$U51),OFFSET($C$8:OFFSET($C$8,$AJ$4-1,0),$S51,0))</f>
        <v>0.61545853154399399</v>
      </c>
      <c r="BF51" s="174">
        <f ca="1">SUMPRODUCT(OFFSET($W$8:OFFSET($W$8,$AJ$4-1,0),$T51,$U51),OFFSET($D$8:OFFSET($D$8,$AJ$4-1,0),$S51,MATCH(BF$6,$D$7:$Q$7,0)-1))</f>
        <v>0.99887341547568298</v>
      </c>
      <c r="BG51" s="174">
        <f ca="1">SUMPRODUCT(OFFSET($W$8:OFFSET($W$8,$AJ$4-1,0),$T51,$U51),OFFSET($C$8:OFFSET($C$8,$AJ$4-1,0),$S51,0),OFFSET($D$8:OFFSET($D$8,$AJ$4-1,0),$S51,MATCH(BF$6,$D$7:$Q$7,0)-1))/SUMPRODUCT(OFFSET($W$8:OFFSET($W$8,$AJ$4-1,0),$T51,$U51),OFFSET($C$8:OFFSET($C$8,$AJ$4-1,0),$S51,0))</f>
        <v>0.99887341547568342</v>
      </c>
      <c r="BH51" s="174">
        <f ca="1">SUMPRODUCT(OFFSET($W$8:OFFSET($W$8,$AJ$4-1,0),$T51,$U51),OFFSET($D$8:OFFSET($D$8,$AJ$4-1,0),$S51,MATCH(BH$6,$D$7:$Q$7,0)-1))</f>
        <v>1.1031307949168683</v>
      </c>
      <c r="BI51" s="174">
        <f ca="1">SUMPRODUCT(OFFSET($W$8:OFFSET($W$8,$AJ$4-1,0),$T51,$U51),OFFSET($C$8:OFFSET($C$8,$AJ$4-1,0),$S51,0),OFFSET($D$8:OFFSET($D$8,$AJ$4-1,0),$S51,MATCH(BH$6,$D$7:$Q$7,0)-1))/SUMPRODUCT(OFFSET($W$8:OFFSET($W$8,$AJ$4-1,0),$T51,$U51),OFFSET($C$8:OFFSET($C$8,$AJ$4-1,0),$S51,0))</f>
        <v>1.1031307949168687</v>
      </c>
      <c r="BJ51" s="174">
        <f ca="1">SUMPRODUCT(OFFSET($W$8:OFFSET($W$8,$AJ$4-1,0),$T51,$U51),OFFSET($D$8:OFFSET($D$8,$AJ$4-1,0),$S51,MATCH(BJ$6,$D$7:$Q$7,0)-1))</f>
        <v>1</v>
      </c>
      <c r="BK51" s="174">
        <f ca="1">SUMPRODUCT(OFFSET($W$8:OFFSET($W$8,$AJ$4-1,0),$T51,$U51),OFFSET($C$8:OFFSET($C$8,$AJ$4-1,0),$S51,0),OFFSET($D$8:OFFSET($D$8,$AJ$4-1,0),$S51,MATCH(BJ$6,$D$7:$Q$7,0)-1))/SUMPRODUCT(OFFSET($W$8:OFFSET($W$8,$AJ$4-1,0),$T51,$U51),OFFSET($C$8:OFFSET($C$8,$AJ$4-1,0),$S51,0))</f>
        <v>1</v>
      </c>
      <c r="BM51" s="8">
        <f t="shared" si="11"/>
        <v>37469</v>
      </c>
      <c r="BN51" s="47">
        <f t="shared" ca="1" si="12"/>
        <v>0.99999999999999967</v>
      </c>
      <c r="BO51" s="47">
        <f t="shared" ca="1" si="5"/>
        <v>0</v>
      </c>
      <c r="BP51" s="47">
        <f t="shared" ca="1" si="13"/>
        <v>0.29999999999999993</v>
      </c>
      <c r="BQ51" s="47">
        <f t="shared" ca="1" si="6"/>
        <v>0.69999999999999973</v>
      </c>
    </row>
    <row r="52" spans="1:69">
      <c r="A52" s="58">
        <f t="shared" si="7"/>
        <v>37135</v>
      </c>
      <c r="B52" s="34">
        <f t="shared" si="2"/>
        <v>37330</v>
      </c>
      <c r="C52" s="59">
        <f>SUMIF(WP!$A$3:$A$388,"&lt;"&amp;EOMONTH($A52,$A$3-1)+1,WP!$B$3:$B$388)/1000-SUM(C$8:C51)</f>
        <v>10</v>
      </c>
      <c r="D52" s="42">
        <f>D$6/VLOOKUP($B52,Rate!$B$4:$H$390,7)</f>
        <v>0.42826526369440121</v>
      </c>
      <c r="E52" s="42">
        <f>E$6/VLOOKUP($B52,SAWW!$B$4:$H$390,7)</f>
        <v>1.8994169318410263</v>
      </c>
      <c r="F52" s="42">
        <f>F$6/VLOOKUP($B52,'Indem BL'!$B$4:$H$390,7)</f>
        <v>1.1472617082621039</v>
      </c>
      <c r="G52" s="42">
        <f>G$6/VLOOKUP($B52,'Med BL'!$B$4:$H$390,7)</f>
        <v>0.9849</v>
      </c>
      <c r="H52" s="42">
        <f>H$6/VLOOKUP($B52,'Combined BL &amp; SAWW'!$B$4:$H$390,7)</f>
        <v>1.5596727105768751</v>
      </c>
      <c r="I52" s="42">
        <f>I$6/VLOOKUP($B52,'Freq Trend'!$B$4:$H$390,7)</f>
        <v>0.54667721044807605</v>
      </c>
      <c r="J52" s="42">
        <f>J$6/VLOOKUP($B52,'Severity Trend_IonI'!$B$4:$H$390,7)</f>
        <v>0.75526813434590045</v>
      </c>
      <c r="K52" s="42">
        <f>K$6/VLOOKUP($B52,'Severity Trend_MonI'!$B$4:$H$390,7)</f>
        <v>2.0298743326278843</v>
      </c>
      <c r="L52" s="42">
        <f>L$6/VLOOKUP($B52,'Severity Trend'!$B$4:$H$390,7)</f>
        <v>1.1143597815699386</v>
      </c>
      <c r="M52" s="42">
        <f>M$6/VLOOKUP($B52,'PP Residual Trend'!$B$4:$H$390,7)</f>
        <v>0.60925004986960107</v>
      </c>
      <c r="N52" s="156">
        <f>N$6/VLOOKUP($B52,CR!$B$4:$H$455,7)</f>
        <v>0.99887341547568309</v>
      </c>
      <c r="O52" s="156">
        <f>O$6/VLOOKUP($B52,ER!$B$4:$H$455,7)</f>
        <v>1.1031307949168685</v>
      </c>
      <c r="P52" s="156">
        <f>P$6/VLOOKUP($B52,DR!$B$4:$H$455,7)</f>
        <v>1</v>
      </c>
      <c r="R52">
        <f t="shared" si="17"/>
        <v>45</v>
      </c>
      <c r="S52" s="120">
        <f t="shared" si="15"/>
        <v>44</v>
      </c>
      <c r="T52" s="45">
        <f t="shared" si="9"/>
        <v>0</v>
      </c>
      <c r="U52" s="45">
        <f t="shared" si="10"/>
        <v>0</v>
      </c>
      <c r="V52" s="20">
        <v>0</v>
      </c>
      <c r="W52" s="21">
        <f>(2*W$5*$AJ$3*$R52*$A$3-MIN(W$5*$AJ$3,$R52*$A$3)^2-2*$R52*$A$3*MAX(W$5*$AJ$3-$R52*$A$3,0)-MIN(MAX($R52*$A$3-$A$4,0),W$5*$AJ$3)^2-2*W$5*$AJ$3*MAX($R52*$A$3-$A$4-W$5*+$AJ$3,0))/$AJ$5-SUM($V$7:V52)-SUM($V$7:W51)+SUM($V$7:V51)</f>
        <v>0</v>
      </c>
      <c r="X52" s="21">
        <f>(2*X$5*$AJ$3*$R52*$A$3-MIN(X$5*$AJ$3,$R52*$A$3)^2-2*$R52*$A$3*MAX(X$5*$AJ$3-$R52*$A$3,0)-MIN(MAX($R52*$A$3-$A$4,0),X$5*$AJ$3)^2-2*X$5*$AJ$3*MAX($R52*$A$3-$A$4-X$5*+$AJ$3,0))/$AJ$5-SUM($V$7:W52)-SUM($V$7:X51)+SUM($V$7:W51)</f>
        <v>0</v>
      </c>
      <c r="Y52" s="21">
        <f>(2*Y$5*$AJ$3*$R52*$A$3-MIN(Y$5*$AJ$3,$R52*$A$3)^2-2*$R52*$A$3*MAX(Y$5*$AJ$3-$R52*$A$3,0)-MIN(MAX($R52*$A$3-$A$4,0),Y$5*$AJ$3)^2-2*Y$5*$AJ$3*MAX($R52*$A$3-$A$4-Y$5*+$AJ$3,0))/$AJ$5-SUM($V$7:X52)-SUM($V$7:Y51)+SUM($V$7:X51)</f>
        <v>0</v>
      </c>
      <c r="Z52" s="21">
        <f>(2*Z$5*$AJ$3*$R52*$A$3-MIN(Z$5*$AJ$3,$R52*$A$3)^2-2*$R52*$A$3*MAX(Z$5*$AJ$3-$R52*$A$3,0)-MIN(MAX($R52*$A$3-$A$4,0),Z$5*$AJ$3)^2-2*Z$5*$AJ$3*MAX($R52*$A$3-$A$4-Z$5*+$AJ$3,0))/$AJ$5-SUM($V$7:Y52)-SUM($V$7:Z51)+SUM($V$7:Y51)</f>
        <v>0</v>
      </c>
      <c r="AA52" s="21">
        <f>(2*AA$5*$AJ$3*$R52*$A$3-MIN(AA$5*$AJ$3,$R52*$A$3)^2-2*$R52*$A$3*MAX(AA$5*$AJ$3-$R52*$A$3,0)-MIN(MAX($R52*$A$3-$A$4,0),AA$5*$AJ$3)^2-2*AA$5*$AJ$3*MAX($R52*$A$3-$A$4-AA$5*+$AJ$3,0))/$AJ$5-SUM($V$7:Z52)-SUM($V$7:AA51)+SUM($V$7:Z51)</f>
        <v>0</v>
      </c>
      <c r="AB52" s="21">
        <f>(2*AB$5*$AJ$3*$R52*$A$3-MIN(AB$5*$AJ$3,$R52*$A$3)^2-2*$R52*$A$3*MAX(AB$5*$AJ$3-$R52*$A$3,0)-MIN(MAX($R52*$A$3-$A$4,0),AB$5*$AJ$3)^2-2*AB$5*$AJ$3*MAX($R52*$A$3-$A$4-AB$5*+$AJ$3,0))/$AJ$5-SUM($V$7:AA52)-SUM($V$7:AB51)+SUM($V$7:AA51)</f>
        <v>0</v>
      </c>
      <c r="AC52" s="21">
        <f>(2*AC$5*$AJ$3*$R52*$A$3-MIN(AC$5*$AJ$3,$R52*$A$3)^2-2*$R52*$A$3*MAX(AC$5*$AJ$3-$R52*$A$3,0)-MIN(MAX($R52*$A$3-$A$4,0),AC$5*$AJ$3)^2-2*AC$5*$AJ$3*MAX($R52*$A$3-$A$4-AC$5*+$AJ$3,0))/$AJ$5-SUM($V$7:AB52)-SUM($V$7:AC51)+SUM($V$7:AB51)</f>
        <v>0</v>
      </c>
      <c r="AD52" s="21">
        <f>(2*AD$5*$AJ$3*$R52*$A$3-MIN(AD$5*$AJ$3,$R52*$A$3)^2-2*$R52*$A$3*MAX(AD$5*$AJ$3-$R52*$A$3,0)-MIN(MAX($R52*$A$3-$A$4,0),AD$5*$AJ$3)^2-2*AD$5*$AJ$3*MAX($R52*$A$3-$A$4-AD$5*+$AJ$3,0))/$AJ$5-SUM($V$7:AC52)-SUM($V$7:AD51)+SUM($V$7:AC51)</f>
        <v>0</v>
      </c>
      <c r="AE52" s="21">
        <f>(2*AE$5*$AJ$3*$R52*$A$3-MIN(AE$5*$AJ$3,$R52*$A$3)^2-2*$R52*$A$3*MAX(AE$5*$AJ$3-$R52*$A$3,0)-MIN(MAX($R52*$A$3-$A$4,0),AE$5*$AJ$3)^2-2*AE$5*$AJ$3*MAX($R52*$A$3-$A$4-AE$5*+$AJ$3,0))/$AJ$5-SUM($V$7:AD52)-SUM($V$7:AE51)+SUM($V$7:AD51)</f>
        <v>0</v>
      </c>
      <c r="AF52" s="21">
        <f>(2*AF$5*$AJ$3*$R52*$A$3-MIN(AF$5*$AJ$3,$R52*$A$3)^2-2*$R52*$A$3*MAX(AF$5*$AJ$3-$R52*$A$3,0)-MIN(MAX($R52*$A$3-$A$4,0),AF$5*$AJ$3)^2-2*AF$5*$AJ$3*MAX($R52*$A$3-$A$4-AF$5*+$AJ$3,0))/$AJ$5-SUM($V$7:AE52)-SUM($V$7:AF51)+SUM($V$7:AE51)</f>
        <v>0</v>
      </c>
      <c r="AG52" s="21">
        <f>(2*AG$5*$AJ$3*$R52*$A$3-MIN(AG$5*$AJ$3,$R52*$A$3)^2-2*$R52*$A$3*MAX(AG$5*$AJ$3-$R52*$A$3,0)-MIN(MAX($R52*$A$3-$A$4,0),AG$5*$AJ$3)^2-2*AG$5*$AJ$3*MAX($R52*$A$3-$A$4-AG$5*+$AJ$3,0))/$AJ$5-SUM($V$7:AF52)-SUM($V$7:AG51)+SUM($V$7:AF51)</f>
        <v>0</v>
      </c>
      <c r="AH52" s="21">
        <f>(2*AH$5*$AJ$3*$R52*$A$3-MIN(AH$5*$AJ$3,$R52*$A$3)^2-2*$R52*$A$3*MAX(AH$5*$AJ$3-$R52*$A$3,0)-MIN(MAX($R52*$A$3-$A$4,0),AH$5*$AJ$3)^2-2*AH$5*$AJ$3*MAX($R52*$A$3-$A$4-AH$5*+$AJ$3,0))/$AJ$5-SUM($V$7:AG52)-SUM($V$7:AH51)+SUM($V$7:AG51)</f>
        <v>0</v>
      </c>
      <c r="AJ52" s="8">
        <f t="shared" si="14"/>
        <v>37500</v>
      </c>
      <c r="AK52" s="30">
        <f t="shared" si="16"/>
        <v>37514</v>
      </c>
      <c r="AL52" s="3">
        <f ca="1">SUMPRODUCT(OFFSET($W$8:OFFSET($W$8,$AJ$4-1,0),$T52,$U52),OFFSET($D$8:OFFSET($D$8,$AJ$4-1,0),$S52,MATCH(AL$6,$D$7:$Q$7,0)-1))</f>
        <v>0.42419034123824118</v>
      </c>
      <c r="AM52" s="3">
        <f ca="1">SUMPRODUCT(OFFSET($W$8:OFFSET($W$8,$AJ$4-1,0),$T52,$U52),OFFSET($C$8:OFFSET($C$8,$AJ$4-1,0),$S52,0),OFFSET($D$8:OFFSET($D$8,$AJ$4-1,0),$S52,MATCH(AL$6,$D$7:$Q$7,0)-1))/SUMPRODUCT(OFFSET($W$8:OFFSET($W$8,$AJ$4-1,0),$T52,$U52),OFFSET($C$8:OFFSET($C$8,$AJ$4-1,0),$S52,0))</f>
        <v>0.42419034123824123</v>
      </c>
      <c r="AN52" s="3">
        <f ca="1">SUMPRODUCT(OFFSET($W$8:OFFSET($W$8,$AJ$4-1,0),$T52,$U52),OFFSET($D$8:OFFSET($D$8,$AJ$4-1,0),$S52,MATCH(AN$6,$D$7:$Q$7,0)-1))</f>
        <v>1.8760181454145992</v>
      </c>
      <c r="AO52" s="3">
        <f ca="1">SUMPRODUCT(OFFSET($W$8:OFFSET($W$8,$AJ$4-1,0),$T52,$U52),OFFSET($C$8:OFFSET($C$8,$AJ$4-1,0),$S52,0),OFFSET($D$8:OFFSET($D$8,$AJ$4-1,0),$S52,MATCH(AN$6,$D$7:$Q$7,0)-1))/SUMPRODUCT(OFFSET($W$8:OFFSET($W$8,$AJ$4-1,0),$T52,$U52),OFFSET($C$8:OFFSET($C$8,$AJ$4-1,0),$S52,0))</f>
        <v>1.8760181454145992</v>
      </c>
      <c r="AP52" s="3">
        <f ca="1">SUMPRODUCT(OFFSET($W$8:OFFSET($W$8,$AJ$4-1,0),$T52,$U52),OFFSET($D$8:OFFSET($D$8,$AJ$4-1,0),$S52,MATCH(AP$6,$D$7:$Q$7,0)-1))</f>
        <v>1.1464043484761366</v>
      </c>
      <c r="AQ52" s="3">
        <f ca="1">SUMPRODUCT(OFFSET($W$8:OFFSET($W$8,$AJ$4-1,0),$T52,$U52),OFFSET($C$8:OFFSET($C$8,$AJ$4-1,0),$S52,0),OFFSET($D$8:OFFSET($D$8,$AJ$4-1,0),$S52,MATCH(AP$6,$D$7:$Q$7,0)-1))/SUMPRODUCT(OFFSET($W$8:OFFSET($W$8,$AJ$4-1,0),$T52,$U52),OFFSET($C$8:OFFSET($C$8,$AJ$4-1,0),$S52,0))</f>
        <v>1.1464043484761368</v>
      </c>
      <c r="AR52" s="3">
        <f ca="1">SUMPRODUCT(OFFSET($W$8:OFFSET($W$8,$AJ$4-1,0),$T52,$U52),OFFSET($D$8:OFFSET($D$8,$AJ$4-1,0),$S52,MATCH(AR$6,$D$7:$Q$7,0)-1))</f>
        <v>0.98489999999999989</v>
      </c>
      <c r="AS52" s="3">
        <f ca="1">SUMPRODUCT(OFFSET($W$8:OFFSET($W$8,$AJ$4-1,0),$T52,$U52),OFFSET($C$8:OFFSET($C$8,$AJ$4-1,0),$S52,0),OFFSET($D$8:OFFSET($D$8,$AJ$4-1,0),$S52,MATCH(AR$6,$D$7:$Q$7,0)-1))/SUMPRODUCT(OFFSET($W$8:OFFSET($W$8,$AJ$4-1,0),$T52,$U52),OFFSET($C$8:OFFSET($C$8,$AJ$4-1,0),$S52,0))</f>
        <v>0.98490000000000022</v>
      </c>
      <c r="AT52" s="3">
        <f ca="1">SUMPRODUCT(OFFSET($W$8:OFFSET($W$8,$AJ$4-1,0),$T52,$U52),OFFSET($D$8:OFFSET($D$8,$AJ$4-1,0),$S52,MATCH(AT$6,$D$7:$Q$7,0)-1))</f>
        <v>1.5457274242130974</v>
      </c>
      <c r="AU52" s="3">
        <f ca="1">SUMPRODUCT(OFFSET($W$8:OFFSET($W$8,$AJ$4-1,0),$T52,$U52),OFFSET($C$8:OFFSET($C$8,$AJ$4-1,0),$S52,0),OFFSET($D$8:OFFSET($D$8,$AJ$4-1,0),$S52,MATCH(AT$6,$D$7:$Q$7,0)-1))/SUMPRODUCT(OFFSET($W$8:OFFSET($W$8,$AJ$4-1,0),$T52,$U52),OFFSET($C$8:OFFSET($C$8,$AJ$4-1,0),$S52,0))</f>
        <v>1.5457274242130976</v>
      </c>
      <c r="AV52" s="3">
        <f ca="1">SUMPRODUCT(OFFSET($W$8:OFFSET($W$8,$AJ$4-1,0),$T52,$U52),OFFSET($D$8:OFFSET($D$8,$AJ$4-1,0),$S52,MATCH(AV$6,$D$7:$Q$7,0)-1))</f>
        <v>0.55704010732037934</v>
      </c>
      <c r="AW52" s="3">
        <f ca="1">SUMPRODUCT(OFFSET($W$8:OFFSET($W$8,$AJ$4-1,0),$T52,$U52),OFFSET($C$8:OFFSET($C$8,$AJ$4-1,0),$S52,0),OFFSET($D$8:OFFSET($D$8,$AJ$4-1,0),$S52,MATCH(AV$6,$D$7:$Q$7,0)-1))/SUMPRODUCT(OFFSET($W$8:OFFSET($W$8,$AJ$4-1,0),$T52,$U52),OFFSET($C$8:OFFSET($C$8,$AJ$4-1,0),$S52,0))</f>
        <v>0.55704010732037934</v>
      </c>
      <c r="AX52" s="3">
        <f ca="1">SUMPRODUCT(OFFSET($W$8:OFFSET($W$8,$AJ$4-1,0),$T52,$U52),OFFSET($D$8:OFFSET($D$8,$AJ$4-1,0),$S52,MATCH(AX$6,$D$7:$Q$7,0)-1))</f>
        <v>0.75686442784929631</v>
      </c>
      <c r="AY52" s="3">
        <f ca="1">SUMPRODUCT(OFFSET($W$8:OFFSET($W$8,$AJ$4-1,0),$T52,$U52),OFFSET($C$8:OFFSET($C$8,$AJ$4-1,0),$S52,0),OFFSET($D$8:OFFSET($D$8,$AJ$4-1,0),$S52,MATCH(AX$6,$D$7:$Q$7,0)-1))/SUMPRODUCT(OFFSET($W$8:OFFSET($W$8,$AJ$4-1,0),$T52,$U52),OFFSET($C$8:OFFSET($C$8,$AJ$4-1,0),$S52,0))</f>
        <v>0.75686442784929642</v>
      </c>
      <c r="AZ52" s="3">
        <f ca="1">SUMPRODUCT(OFFSET($W$8:OFFSET($W$8,$AJ$4-1,0),$T52,$U52),OFFSET($D$8:OFFSET($D$8,$AJ$4-1,0),$S52,MATCH(AZ$6,$D$7:$Q$7,0)-1))</f>
        <v>1.9732083906564508</v>
      </c>
      <c r="BA52" s="3">
        <f ca="1">SUMPRODUCT(OFFSET($W$8:OFFSET($W$8,$AJ$4-1,0),$T52,$U52),OFFSET($C$8:OFFSET($C$8,$AJ$4-1,0),$S52,0),OFFSET($D$8:OFFSET($D$8,$AJ$4-1,0),$S52,MATCH(AZ$6,$D$7:$Q$7,0)-1))/SUMPRODUCT(OFFSET($W$8:OFFSET($W$8,$AJ$4-1,0),$T52,$U52),OFFSET($C$8:OFFSET($C$8,$AJ$4-1,0),$S52,0))</f>
        <v>1.9732083906564515</v>
      </c>
      <c r="BB52" s="3">
        <f ca="1">SUMPRODUCT(OFFSET($W$8:OFFSET($W$8,$AJ$4-1,0),$T52,$U52),OFFSET($D$8:OFFSET($D$8,$AJ$4-1,0),$S52,MATCH(BB$6,$D$7:$Q$7,0)-1))</f>
        <v>1.1069597620390981</v>
      </c>
      <c r="BC52" s="3">
        <f ca="1">SUMPRODUCT(OFFSET($W$8:OFFSET($W$8,$AJ$4-1,0),$T52,$U52),OFFSET($C$8:OFFSET($C$8,$AJ$4-1,0),$S52,0),OFFSET($D$8:OFFSET($D$8,$AJ$4-1,0),$S52,MATCH(BB$6,$D$7:$Q$7,0)-1))/SUMPRODUCT(OFFSET($W$8:OFFSET($W$8,$AJ$4-1,0),$T52,$U52),OFFSET($C$8:OFFSET($C$8,$AJ$4-1,0),$S52,0))</f>
        <v>1.1069597620390981</v>
      </c>
      <c r="BD52" s="3">
        <f ca="1">SUMPRODUCT(OFFSET($W$8:OFFSET($W$8,$AJ$4-1,0),$T52,$U52),OFFSET($D$8:OFFSET($D$8,$AJ$4-1,0),$S52,MATCH(BD$6,$D$7:$Q$7,0)-1))</f>
        <v>0.61662976041193385</v>
      </c>
      <c r="BE52" s="3">
        <f ca="1">SUMPRODUCT(OFFSET($W$8:OFFSET($W$8,$AJ$4-1,0),$T52,$U52),OFFSET($C$8:OFFSET($C$8,$AJ$4-1,0),$S52,0),OFFSET($D$8:OFFSET($D$8,$AJ$4-1,0),$S52,MATCH(BD$6,$D$7:$Q$7,0)-1))/SUMPRODUCT(OFFSET($W$8:OFFSET($W$8,$AJ$4-1,0),$T52,$U52),OFFSET($C$8:OFFSET($C$8,$AJ$4-1,0),$S52,0))</f>
        <v>0.61662976041193396</v>
      </c>
      <c r="BF52" s="174">
        <f ca="1">SUMPRODUCT(OFFSET($W$8:OFFSET($W$8,$AJ$4-1,0),$T52,$U52),OFFSET($D$8:OFFSET($D$8,$AJ$4-1,0),$S52,MATCH(BF$6,$D$7:$Q$7,0)-1))</f>
        <v>0.99887341547568298</v>
      </c>
      <c r="BG52" s="174">
        <f ca="1">SUMPRODUCT(OFFSET($W$8:OFFSET($W$8,$AJ$4-1,0),$T52,$U52),OFFSET($C$8:OFFSET($C$8,$AJ$4-1,0),$S52,0),OFFSET($D$8:OFFSET($D$8,$AJ$4-1,0),$S52,MATCH(BF$6,$D$7:$Q$7,0)-1))/SUMPRODUCT(OFFSET($W$8:OFFSET($W$8,$AJ$4-1,0),$T52,$U52),OFFSET($C$8:OFFSET($C$8,$AJ$4-1,0),$S52,0))</f>
        <v>0.99887341547568342</v>
      </c>
      <c r="BH52" s="174">
        <f ca="1">SUMPRODUCT(OFFSET($W$8:OFFSET($W$8,$AJ$4-1,0),$T52,$U52),OFFSET($D$8:OFFSET($D$8,$AJ$4-1,0),$S52,MATCH(BH$6,$D$7:$Q$7,0)-1))</f>
        <v>1.1031307949168683</v>
      </c>
      <c r="BI52" s="174">
        <f ca="1">SUMPRODUCT(OFFSET($W$8:OFFSET($W$8,$AJ$4-1,0),$T52,$U52),OFFSET($C$8:OFFSET($C$8,$AJ$4-1,0),$S52,0),OFFSET($D$8:OFFSET($D$8,$AJ$4-1,0),$S52,MATCH(BH$6,$D$7:$Q$7,0)-1))/SUMPRODUCT(OFFSET($W$8:OFFSET($W$8,$AJ$4-1,0),$T52,$U52),OFFSET($C$8:OFFSET($C$8,$AJ$4-1,0),$S52,0))</f>
        <v>1.1031307949168687</v>
      </c>
      <c r="BJ52" s="174">
        <f ca="1">SUMPRODUCT(OFFSET($W$8:OFFSET($W$8,$AJ$4-1,0),$T52,$U52),OFFSET($D$8:OFFSET($D$8,$AJ$4-1,0),$S52,MATCH(BJ$6,$D$7:$Q$7,0)-1))</f>
        <v>1</v>
      </c>
      <c r="BK52" s="174">
        <f ca="1">SUMPRODUCT(OFFSET($W$8:OFFSET($W$8,$AJ$4-1,0),$T52,$U52),OFFSET($C$8:OFFSET($C$8,$AJ$4-1,0),$S52,0),OFFSET($D$8:OFFSET($D$8,$AJ$4-1,0),$S52,MATCH(BJ$6,$D$7:$Q$7,0)-1))/SUMPRODUCT(OFFSET($W$8:OFFSET($W$8,$AJ$4-1,0),$T52,$U52),OFFSET($C$8:OFFSET($C$8,$AJ$4-1,0),$S52,0))</f>
        <v>1</v>
      </c>
      <c r="BM52" s="8">
        <f t="shared" si="11"/>
        <v>37500</v>
      </c>
      <c r="BN52" s="47">
        <f t="shared" ca="1" si="12"/>
        <v>0.99999999999999967</v>
      </c>
      <c r="BO52" s="47">
        <f t="shared" ca="1" si="5"/>
        <v>0</v>
      </c>
      <c r="BP52" s="47">
        <f t="shared" ca="1" si="13"/>
        <v>0.29999999999999993</v>
      </c>
      <c r="BQ52" s="47">
        <f t="shared" ca="1" si="6"/>
        <v>0.69999999999999973</v>
      </c>
    </row>
    <row r="53" spans="1:69">
      <c r="A53" s="58">
        <f t="shared" si="7"/>
        <v>37165</v>
      </c>
      <c r="B53" s="34">
        <f t="shared" si="2"/>
        <v>37361</v>
      </c>
      <c r="C53" s="59">
        <f>SUMIF(WP!$A$3:$A$388,"&lt;"&amp;EOMONTH($A53,$A$3-1)+1,WP!$B$3:$B$388)/1000-SUM(C$8:C52)</f>
        <v>10</v>
      </c>
      <c r="D53" s="42">
        <f>D$6/VLOOKUP($B53,Rate!$B$4:$H$390,7)</f>
        <v>0.42826526369440121</v>
      </c>
      <c r="E53" s="42">
        <f>E$6/VLOOKUP($B53,SAWW!$B$4:$H$390,7)</f>
        <v>1.896333711194258</v>
      </c>
      <c r="F53" s="42">
        <f>F$6/VLOOKUP($B53,'Indem BL'!$B$4:$H$390,7)</f>
        <v>1.1472617082621039</v>
      </c>
      <c r="G53" s="42">
        <f>G$6/VLOOKUP($B53,'Med BL'!$B$4:$H$390,7)</f>
        <v>0.9849</v>
      </c>
      <c r="H53" s="42">
        <f>H$6/VLOOKUP($B53,'Combined BL &amp; SAWW'!$B$4:$H$390,7)</f>
        <v>1.5578894636062746</v>
      </c>
      <c r="I53" s="42">
        <f>I$6/VLOOKUP($B53,'Freq Trend'!$B$4:$H$390,7)</f>
        <v>0.54856847525618824</v>
      </c>
      <c r="J53" s="42">
        <f>J$6/VLOOKUP($B53,'Severity Trend_IonI'!$B$4:$H$390,7)</f>
        <v>0.75497979140513594</v>
      </c>
      <c r="K53" s="42">
        <f>K$6/VLOOKUP($B53,'Severity Trend_MonI'!$B$4:$H$390,7)</f>
        <v>2.0236813629694632</v>
      </c>
      <c r="L53" s="42">
        <f>L$6/VLOOKUP($B53,'Severity Trend'!$B$4:$H$390,7)</f>
        <v>1.1130947714984565</v>
      </c>
      <c r="M53" s="42">
        <f>M$6/VLOOKUP($B53,'PP Residual Trend'!$B$4:$H$390,7)</f>
        <v>0.61065032719494472</v>
      </c>
      <c r="N53" s="156">
        <f>N$6/VLOOKUP($B53,CR!$B$4:$H$455,7)</f>
        <v>0.99887341547568309</v>
      </c>
      <c r="O53" s="156">
        <f>O$6/VLOOKUP($B53,ER!$B$4:$H$455,7)</f>
        <v>1.1031307949168685</v>
      </c>
      <c r="P53" s="156">
        <f>P$6/VLOOKUP($B53,DR!$B$4:$H$455,7)</f>
        <v>1</v>
      </c>
      <c r="R53">
        <f t="shared" si="17"/>
        <v>46</v>
      </c>
      <c r="S53" s="120">
        <f t="shared" si="15"/>
        <v>45</v>
      </c>
      <c r="T53" s="45">
        <f t="shared" si="9"/>
        <v>0</v>
      </c>
      <c r="U53" s="45">
        <f t="shared" si="10"/>
        <v>0</v>
      </c>
      <c r="V53" s="20">
        <v>0</v>
      </c>
      <c r="W53" s="21">
        <f>(2*W$5*$AJ$3*$R53*$A$3-MIN(W$5*$AJ$3,$R53*$A$3)^2-2*$R53*$A$3*MAX(W$5*$AJ$3-$R53*$A$3,0)-MIN(MAX($R53*$A$3-$A$4,0),W$5*$AJ$3)^2-2*W$5*$AJ$3*MAX($R53*$A$3-$A$4-W$5*+$AJ$3,0))/$AJ$5-SUM($V$7:V53)-SUM($V$7:W52)+SUM($V$7:V52)</f>
        <v>0</v>
      </c>
      <c r="X53" s="21">
        <f>(2*X$5*$AJ$3*$R53*$A$3-MIN(X$5*$AJ$3,$R53*$A$3)^2-2*$R53*$A$3*MAX(X$5*$AJ$3-$R53*$A$3,0)-MIN(MAX($R53*$A$3-$A$4,0),X$5*$AJ$3)^2-2*X$5*$AJ$3*MAX($R53*$A$3-$A$4-X$5*+$AJ$3,0))/$AJ$5-SUM($V$7:W53)-SUM($V$7:X52)+SUM($V$7:W52)</f>
        <v>0</v>
      </c>
      <c r="Y53" s="21">
        <f>(2*Y$5*$AJ$3*$R53*$A$3-MIN(Y$5*$AJ$3,$R53*$A$3)^2-2*$R53*$A$3*MAX(Y$5*$AJ$3-$R53*$A$3,0)-MIN(MAX($R53*$A$3-$A$4,0),Y$5*$AJ$3)^2-2*Y$5*$AJ$3*MAX($R53*$A$3-$A$4-Y$5*+$AJ$3,0))/$AJ$5-SUM($V$7:X53)-SUM($V$7:Y52)+SUM($V$7:X52)</f>
        <v>0</v>
      </c>
      <c r="Z53" s="21">
        <f>(2*Z$5*$AJ$3*$R53*$A$3-MIN(Z$5*$AJ$3,$R53*$A$3)^2-2*$R53*$A$3*MAX(Z$5*$AJ$3-$R53*$A$3,0)-MIN(MAX($R53*$A$3-$A$4,0),Z$5*$AJ$3)^2-2*Z$5*$AJ$3*MAX($R53*$A$3-$A$4-Z$5*+$AJ$3,0))/$AJ$5-SUM($V$7:Y53)-SUM($V$7:Z52)+SUM($V$7:Y52)</f>
        <v>0</v>
      </c>
      <c r="AA53" s="21">
        <f>(2*AA$5*$AJ$3*$R53*$A$3-MIN(AA$5*$AJ$3,$R53*$A$3)^2-2*$R53*$A$3*MAX(AA$5*$AJ$3-$R53*$A$3,0)-MIN(MAX($R53*$A$3-$A$4,0),AA$5*$AJ$3)^2-2*AA$5*$AJ$3*MAX($R53*$A$3-$A$4-AA$5*+$AJ$3,0))/$AJ$5-SUM($V$7:Z53)-SUM($V$7:AA52)+SUM($V$7:Z52)</f>
        <v>0</v>
      </c>
      <c r="AB53" s="21">
        <f>(2*AB$5*$AJ$3*$R53*$A$3-MIN(AB$5*$AJ$3,$R53*$A$3)^2-2*$R53*$A$3*MAX(AB$5*$AJ$3-$R53*$A$3,0)-MIN(MAX($R53*$A$3-$A$4,0),AB$5*$AJ$3)^2-2*AB$5*$AJ$3*MAX($R53*$A$3-$A$4-AB$5*+$AJ$3,0))/$AJ$5-SUM($V$7:AA53)-SUM($V$7:AB52)+SUM($V$7:AA52)</f>
        <v>0</v>
      </c>
      <c r="AC53" s="21">
        <f>(2*AC$5*$AJ$3*$R53*$A$3-MIN(AC$5*$AJ$3,$R53*$A$3)^2-2*$R53*$A$3*MAX(AC$5*$AJ$3-$R53*$A$3,0)-MIN(MAX($R53*$A$3-$A$4,0),AC$5*$AJ$3)^2-2*AC$5*$AJ$3*MAX($R53*$A$3-$A$4-AC$5*+$AJ$3,0))/$AJ$5-SUM($V$7:AB53)-SUM($V$7:AC52)+SUM($V$7:AB52)</f>
        <v>0</v>
      </c>
      <c r="AD53" s="21">
        <f>(2*AD$5*$AJ$3*$R53*$A$3-MIN(AD$5*$AJ$3,$R53*$A$3)^2-2*$R53*$A$3*MAX(AD$5*$AJ$3-$R53*$A$3,0)-MIN(MAX($R53*$A$3-$A$4,0),AD$5*$AJ$3)^2-2*AD$5*$AJ$3*MAX($R53*$A$3-$A$4-AD$5*+$AJ$3,0))/$AJ$5-SUM($V$7:AC53)-SUM($V$7:AD52)+SUM($V$7:AC52)</f>
        <v>0</v>
      </c>
      <c r="AE53" s="21">
        <f>(2*AE$5*$AJ$3*$R53*$A$3-MIN(AE$5*$AJ$3,$R53*$A$3)^2-2*$R53*$A$3*MAX(AE$5*$AJ$3-$R53*$A$3,0)-MIN(MAX($R53*$A$3-$A$4,0),AE$5*$AJ$3)^2-2*AE$5*$AJ$3*MAX($R53*$A$3-$A$4-AE$5*+$AJ$3,0))/$AJ$5-SUM($V$7:AD53)-SUM($V$7:AE52)+SUM($V$7:AD52)</f>
        <v>0</v>
      </c>
      <c r="AF53" s="21">
        <f>(2*AF$5*$AJ$3*$R53*$A$3-MIN(AF$5*$AJ$3,$R53*$A$3)^2-2*$R53*$A$3*MAX(AF$5*$AJ$3-$R53*$A$3,0)-MIN(MAX($R53*$A$3-$A$4,0),AF$5*$AJ$3)^2-2*AF$5*$AJ$3*MAX($R53*$A$3-$A$4-AF$5*+$AJ$3,0))/$AJ$5-SUM($V$7:AE53)-SUM($V$7:AF52)+SUM($V$7:AE52)</f>
        <v>0</v>
      </c>
      <c r="AG53" s="21">
        <f>(2*AG$5*$AJ$3*$R53*$A$3-MIN(AG$5*$AJ$3,$R53*$A$3)^2-2*$R53*$A$3*MAX(AG$5*$AJ$3-$R53*$A$3,0)-MIN(MAX($R53*$A$3-$A$4,0),AG$5*$AJ$3)^2-2*AG$5*$AJ$3*MAX($R53*$A$3-$A$4-AG$5*+$AJ$3,0))/$AJ$5-SUM($V$7:AF53)-SUM($V$7:AG52)+SUM($V$7:AF52)</f>
        <v>0</v>
      </c>
      <c r="AH53" s="21">
        <f>(2*AH$5*$AJ$3*$R53*$A$3-MIN(AH$5*$AJ$3,$R53*$A$3)^2-2*$R53*$A$3*MAX(AH$5*$AJ$3-$R53*$A$3,0)-MIN(MAX($R53*$A$3-$A$4,0),AH$5*$AJ$3)^2-2*AH$5*$AJ$3*MAX($R53*$A$3-$A$4-AH$5*+$AJ$3,0))/$AJ$5-SUM($V$7:AG53)-SUM($V$7:AH52)+SUM($V$7:AG52)</f>
        <v>0</v>
      </c>
      <c r="AJ53" s="8">
        <f t="shared" si="14"/>
        <v>37530</v>
      </c>
      <c r="AK53" s="30">
        <f t="shared" si="16"/>
        <v>37544</v>
      </c>
      <c r="AL53" s="3">
        <f ca="1">SUMPRODUCT(OFFSET($W$8:OFFSET($W$8,$AJ$4-1,0),$T53,$U53),OFFSET($D$8:OFFSET($D$8,$AJ$4-1,0),$S53,MATCH(AL$6,$D$7:$Q$7,0)-1))</f>
        <v>0.42344944624621206</v>
      </c>
      <c r="AM53" s="3">
        <f ca="1">SUMPRODUCT(OFFSET($W$8:OFFSET($W$8,$AJ$4-1,0),$T53,$U53),OFFSET($C$8:OFFSET($C$8,$AJ$4-1,0),$S53,0),OFFSET($D$8:OFFSET($D$8,$AJ$4-1,0),$S53,MATCH(AL$6,$D$7:$Q$7,0)-1))/SUMPRODUCT(OFFSET($W$8:OFFSET($W$8,$AJ$4-1,0),$T53,$U53),OFFSET($C$8:OFFSET($C$8,$AJ$4-1,0),$S53,0))</f>
        <v>0.42344944624621206</v>
      </c>
      <c r="AN53" s="3">
        <f ca="1">SUMPRODUCT(OFFSET($W$8:OFFSET($W$8,$AJ$4-1,0),$T53,$U53),OFFSET($D$8:OFFSET($D$8,$AJ$4-1,0),$S53,MATCH(AN$6,$D$7:$Q$7,0)-1))</f>
        <v>1.8717327781364794</v>
      </c>
      <c r="AO53" s="3">
        <f ca="1">SUMPRODUCT(OFFSET($W$8:OFFSET($W$8,$AJ$4-1,0),$T53,$U53),OFFSET($C$8:OFFSET($C$8,$AJ$4-1,0),$S53,0),OFFSET($D$8:OFFSET($D$8,$AJ$4-1,0),$S53,MATCH(AN$6,$D$7:$Q$7,0)-1))/SUMPRODUCT(OFFSET($W$8:OFFSET($W$8,$AJ$4-1,0),$T53,$U53),OFFSET($C$8:OFFSET($C$8,$AJ$4-1,0),$S53,0))</f>
        <v>1.871732778136479</v>
      </c>
      <c r="AP53" s="3">
        <f ca="1">SUMPRODUCT(OFFSET($W$8:OFFSET($W$8,$AJ$4-1,0),$T53,$U53),OFFSET($D$8:OFFSET($D$8,$AJ$4-1,0),$S53,MATCH(AP$6,$D$7:$Q$7,0)-1))</f>
        <v>1.1460614045617497</v>
      </c>
      <c r="AQ53" s="3">
        <f ca="1">SUMPRODUCT(OFFSET($W$8:OFFSET($W$8,$AJ$4-1,0),$T53,$U53),OFFSET($C$8:OFFSET($C$8,$AJ$4-1,0),$S53,0),OFFSET($D$8:OFFSET($D$8,$AJ$4-1,0),$S53,MATCH(AP$6,$D$7:$Q$7,0)-1))/SUMPRODUCT(OFFSET($W$8:OFFSET($W$8,$AJ$4-1,0),$T53,$U53),OFFSET($C$8:OFFSET($C$8,$AJ$4-1,0),$S53,0))</f>
        <v>1.1460614045617501</v>
      </c>
      <c r="AR53" s="3">
        <f ca="1">SUMPRODUCT(OFFSET($W$8:OFFSET($W$8,$AJ$4-1,0),$T53,$U53),OFFSET($D$8:OFFSET($D$8,$AJ$4-1,0),$S53,MATCH(AR$6,$D$7:$Q$7,0)-1))</f>
        <v>0.98489999999999989</v>
      </c>
      <c r="AS53" s="3">
        <f ca="1">SUMPRODUCT(OFFSET($W$8:OFFSET($W$8,$AJ$4-1,0),$T53,$U53),OFFSET($C$8:OFFSET($C$8,$AJ$4-1,0),$S53,0),OFFSET($D$8:OFFSET($D$8,$AJ$4-1,0),$S53,MATCH(AR$6,$D$7:$Q$7,0)-1))/SUMPRODUCT(OFFSET($W$8:OFFSET($W$8,$AJ$4-1,0),$T53,$U53),OFFSET($C$8:OFFSET($C$8,$AJ$4-1,0),$S53,0))</f>
        <v>0.98490000000000022</v>
      </c>
      <c r="AT53" s="3">
        <f ca="1">SUMPRODUCT(OFFSET($W$8:OFFSET($W$8,$AJ$4-1,0),$T53,$U53),OFFSET($D$8:OFFSET($D$8,$AJ$4-1,0),$S53,MATCH(AT$6,$D$7:$Q$7,0)-1))</f>
        <v>1.5430297371031023</v>
      </c>
      <c r="AU53" s="3">
        <f ca="1">SUMPRODUCT(OFFSET($W$8:OFFSET($W$8,$AJ$4-1,0),$T53,$U53),OFFSET($C$8:OFFSET($C$8,$AJ$4-1,0),$S53,0),OFFSET($D$8:OFFSET($D$8,$AJ$4-1,0),$S53,MATCH(AT$6,$D$7:$Q$7,0)-1))/SUMPRODUCT(OFFSET($W$8:OFFSET($W$8,$AJ$4-1,0),$T53,$U53),OFFSET($C$8:OFFSET($C$8,$AJ$4-1,0),$S53,0))</f>
        <v>1.5430297371031023</v>
      </c>
      <c r="AV53" s="3">
        <f ca="1">SUMPRODUCT(OFFSET($W$8:OFFSET($W$8,$AJ$4-1,0),$T53,$U53),OFFSET($D$8:OFFSET($D$8,$AJ$4-1,0),$S53,MATCH(AV$6,$D$7:$Q$7,0)-1))</f>
        <v>0.55869146474086318</v>
      </c>
      <c r="AW53" s="3">
        <f ca="1">SUMPRODUCT(OFFSET($W$8:OFFSET($W$8,$AJ$4-1,0),$T53,$U53),OFFSET($C$8:OFFSET($C$8,$AJ$4-1,0),$S53,0),OFFSET($D$8:OFFSET($D$8,$AJ$4-1,0),$S53,MATCH(AV$6,$D$7:$Q$7,0)-1))/SUMPRODUCT(OFFSET($W$8:OFFSET($W$8,$AJ$4-1,0),$T53,$U53),OFFSET($C$8:OFFSET($C$8,$AJ$4-1,0),$S53,0))</f>
        <v>0.55869146474086306</v>
      </c>
      <c r="AX53" s="3">
        <f ca="1">SUMPRODUCT(OFFSET($W$8:OFFSET($W$8,$AJ$4-1,0),$T53,$U53),OFFSET($D$8:OFFSET($D$8,$AJ$4-1,0),$S53,MATCH(AX$6,$D$7:$Q$7,0)-1))</f>
        <v>0.75740834661759293</v>
      </c>
      <c r="AY53" s="3">
        <f ca="1">SUMPRODUCT(OFFSET($W$8:OFFSET($W$8,$AJ$4-1,0),$T53,$U53),OFFSET($C$8:OFFSET($C$8,$AJ$4-1,0),$S53,0),OFFSET($D$8:OFFSET($D$8,$AJ$4-1,0),$S53,MATCH(AX$6,$D$7:$Q$7,0)-1))/SUMPRODUCT(OFFSET($W$8:OFFSET($W$8,$AJ$4-1,0),$T53,$U53),OFFSET($C$8:OFFSET($C$8,$AJ$4-1,0),$S53,0))</f>
        <v>0.75740834661759282</v>
      </c>
      <c r="AZ53" s="3">
        <f ca="1">SUMPRODUCT(OFFSET($W$8:OFFSET($W$8,$AJ$4-1,0),$T53,$U53),OFFSET($D$8:OFFSET($D$8,$AJ$4-1,0),$S53,MATCH(AZ$6,$D$7:$Q$7,0)-1))</f>
        <v>1.9623172234366708</v>
      </c>
      <c r="BA53" s="3">
        <f ca="1">SUMPRODUCT(OFFSET($W$8:OFFSET($W$8,$AJ$4-1,0),$T53,$U53),OFFSET($C$8:OFFSET($C$8,$AJ$4-1,0),$S53,0),OFFSET($D$8:OFFSET($D$8,$AJ$4-1,0),$S53,MATCH(AZ$6,$D$7:$Q$7,0)-1))/SUMPRODUCT(OFFSET($W$8:OFFSET($W$8,$AJ$4-1,0),$T53,$U53),OFFSET($C$8:OFFSET($C$8,$AJ$4-1,0),$S53,0))</f>
        <v>1.9623172234366713</v>
      </c>
      <c r="BB53" s="3">
        <f ca="1">SUMPRODUCT(OFFSET($W$8:OFFSET($W$8,$AJ$4-1,0),$T53,$U53),OFFSET($D$8:OFFSET($D$8,$AJ$4-1,0),$S53,MATCH(BB$6,$D$7:$Q$7,0)-1))</f>
        <v>1.1057427295562889</v>
      </c>
      <c r="BC53" s="3">
        <f ca="1">SUMPRODUCT(OFFSET($W$8:OFFSET($W$8,$AJ$4-1,0),$T53,$U53),OFFSET($C$8:OFFSET($C$8,$AJ$4-1,0),$S53,0),OFFSET($D$8:OFFSET($D$8,$AJ$4-1,0),$S53,MATCH(BB$6,$D$7:$Q$7,0)-1))/SUMPRODUCT(OFFSET($W$8:OFFSET($W$8,$AJ$4-1,0),$T53,$U53),OFFSET($C$8:OFFSET($C$8,$AJ$4-1,0),$S53,0))</f>
        <v>1.1057427295562885</v>
      </c>
      <c r="BD53" s="3">
        <f ca="1">SUMPRODUCT(OFFSET($W$8:OFFSET($W$8,$AJ$4-1,0),$T53,$U53),OFFSET($D$8:OFFSET($D$8,$AJ$4-1,0),$S53,MATCH(BD$6,$D$7:$Q$7,0)-1))</f>
        <v>0.61777746596671856</v>
      </c>
      <c r="BE53" s="3">
        <f ca="1">SUMPRODUCT(OFFSET($W$8:OFFSET($W$8,$AJ$4-1,0),$T53,$U53),OFFSET($C$8:OFFSET($C$8,$AJ$4-1,0),$S53,0),OFFSET($D$8:OFFSET($D$8,$AJ$4-1,0),$S53,MATCH(BD$6,$D$7:$Q$7,0)-1))/SUMPRODUCT(OFFSET($W$8:OFFSET($W$8,$AJ$4-1,0),$T53,$U53),OFFSET($C$8:OFFSET($C$8,$AJ$4-1,0),$S53,0))</f>
        <v>0.61777746596671868</v>
      </c>
      <c r="BF53" s="174">
        <f ca="1">SUMPRODUCT(OFFSET($W$8:OFFSET($W$8,$AJ$4-1,0),$T53,$U53),OFFSET($D$8:OFFSET($D$8,$AJ$4-1,0),$S53,MATCH(BF$6,$D$7:$Q$7,0)-1))</f>
        <v>0.99887341547568298</v>
      </c>
      <c r="BG53" s="174">
        <f ca="1">SUMPRODUCT(OFFSET($W$8:OFFSET($W$8,$AJ$4-1,0),$T53,$U53),OFFSET($C$8:OFFSET($C$8,$AJ$4-1,0),$S53,0),OFFSET($D$8:OFFSET($D$8,$AJ$4-1,0),$S53,MATCH(BF$6,$D$7:$Q$7,0)-1))/SUMPRODUCT(OFFSET($W$8:OFFSET($W$8,$AJ$4-1,0),$T53,$U53),OFFSET($C$8:OFFSET($C$8,$AJ$4-1,0),$S53,0))</f>
        <v>0.99887341547568342</v>
      </c>
      <c r="BH53" s="174">
        <f ca="1">SUMPRODUCT(OFFSET($W$8:OFFSET($W$8,$AJ$4-1,0),$T53,$U53),OFFSET($D$8:OFFSET($D$8,$AJ$4-1,0),$S53,MATCH(BH$6,$D$7:$Q$7,0)-1))</f>
        <v>1.1031307949168683</v>
      </c>
      <c r="BI53" s="174">
        <f ca="1">SUMPRODUCT(OFFSET($W$8:OFFSET($W$8,$AJ$4-1,0),$T53,$U53),OFFSET($C$8:OFFSET($C$8,$AJ$4-1,0),$S53,0),OFFSET($D$8:OFFSET($D$8,$AJ$4-1,0),$S53,MATCH(BH$6,$D$7:$Q$7,0)-1))/SUMPRODUCT(OFFSET($W$8:OFFSET($W$8,$AJ$4-1,0),$T53,$U53),OFFSET($C$8:OFFSET($C$8,$AJ$4-1,0),$S53,0))</f>
        <v>1.1031307949168687</v>
      </c>
      <c r="BJ53" s="174">
        <f ca="1">SUMPRODUCT(OFFSET($W$8:OFFSET($W$8,$AJ$4-1,0),$T53,$U53),OFFSET($D$8:OFFSET($D$8,$AJ$4-1,0),$S53,MATCH(BJ$6,$D$7:$Q$7,0)-1))</f>
        <v>1</v>
      </c>
      <c r="BK53" s="174">
        <f ca="1">SUMPRODUCT(OFFSET($W$8:OFFSET($W$8,$AJ$4-1,0),$T53,$U53),OFFSET($C$8:OFFSET($C$8,$AJ$4-1,0),$S53,0),OFFSET($D$8:OFFSET($D$8,$AJ$4-1,0),$S53,MATCH(BJ$6,$D$7:$Q$7,0)-1))/SUMPRODUCT(OFFSET($W$8:OFFSET($W$8,$AJ$4-1,0),$T53,$U53),OFFSET($C$8:OFFSET($C$8,$AJ$4-1,0),$S53,0))</f>
        <v>1</v>
      </c>
      <c r="BM53" s="8">
        <f t="shared" si="11"/>
        <v>37530</v>
      </c>
      <c r="BN53" s="47">
        <f t="shared" ca="1" si="12"/>
        <v>0.99999999999999967</v>
      </c>
      <c r="BO53" s="47">
        <f t="shared" ca="1" si="5"/>
        <v>0</v>
      </c>
      <c r="BP53" s="47">
        <f t="shared" ca="1" si="13"/>
        <v>0.29999999999999993</v>
      </c>
      <c r="BQ53" s="47">
        <f t="shared" ca="1" si="6"/>
        <v>0.69999999999999973</v>
      </c>
    </row>
    <row r="54" spans="1:69">
      <c r="A54" s="58">
        <f t="shared" si="7"/>
        <v>37196</v>
      </c>
      <c r="B54" s="34">
        <f t="shared" si="2"/>
        <v>37391</v>
      </c>
      <c r="C54" s="59">
        <f>SUMIF(WP!$A$3:$A$388,"&lt;"&amp;EOMONTH($A54,$A$3-1)+1,WP!$B$3:$B$388)/1000-SUM(C$8:C53)</f>
        <v>10</v>
      </c>
      <c r="D54" s="42">
        <f>D$6/VLOOKUP($B54,Rate!$B$4:$H$390,7)</f>
        <v>0.42826526369440121</v>
      </c>
      <c r="E54" s="42">
        <f>E$6/VLOOKUP($B54,SAWW!$B$4:$H$390,7)</f>
        <v>1.8933594648504213</v>
      </c>
      <c r="F54" s="42">
        <f>F$6/VLOOKUP($B54,'Indem BL'!$B$4:$H$390,7)</f>
        <v>1.1472617082621039</v>
      </c>
      <c r="G54" s="42">
        <f>G$6/VLOOKUP($B54,'Med BL'!$B$4:$H$390,7)</f>
        <v>0.9849</v>
      </c>
      <c r="H54" s="42">
        <f>H$6/VLOOKUP($B54,'Combined BL &amp; SAWW'!$B$4:$H$390,7)</f>
        <v>1.556170314634685</v>
      </c>
      <c r="I54" s="42">
        <f>I$6/VLOOKUP($B54,'Freq Trend'!$B$4:$H$390,7)</f>
        <v>0.5504112328992552</v>
      </c>
      <c r="J54" s="42">
        <f>J$6/VLOOKUP($B54,'Severity Trend_IonI'!$B$4:$H$390,7)</f>
        <v>0.75470095939815651</v>
      </c>
      <c r="K54" s="42">
        <f>K$6/VLOOKUP($B54,'Severity Trend_MonI'!$B$4:$H$390,7)</f>
        <v>2.0177240402191332</v>
      </c>
      <c r="L54" s="42">
        <f>L$6/VLOOKUP($B54,'Severity Trend'!$B$4:$H$390,7)</f>
        <v>1.1118732997801606</v>
      </c>
      <c r="M54" s="42">
        <f>M$6/VLOOKUP($B54,'PP Residual Trend'!$B$4:$H$390,7)</f>
        <v>0.61201157653109273</v>
      </c>
      <c r="N54" s="156">
        <f>N$6/VLOOKUP($B54,CR!$B$4:$H$455,7)</f>
        <v>0.99887341547568309</v>
      </c>
      <c r="O54" s="156">
        <f>O$6/VLOOKUP($B54,ER!$B$4:$H$455,7)</f>
        <v>1.1031307949168685</v>
      </c>
      <c r="P54" s="156">
        <f>P$6/VLOOKUP($B54,DR!$B$4:$H$455,7)</f>
        <v>1</v>
      </c>
      <c r="R54">
        <f t="shared" si="17"/>
        <v>47</v>
      </c>
      <c r="S54" s="120">
        <f t="shared" si="15"/>
        <v>46</v>
      </c>
      <c r="T54" s="45">
        <f t="shared" si="9"/>
        <v>0</v>
      </c>
      <c r="U54" s="45">
        <f t="shared" si="10"/>
        <v>0</v>
      </c>
      <c r="V54" s="20">
        <v>0</v>
      </c>
      <c r="W54" s="21">
        <f>(2*W$5*$AJ$3*$R54*$A$3-MIN(W$5*$AJ$3,$R54*$A$3)^2-2*$R54*$A$3*MAX(W$5*$AJ$3-$R54*$A$3,0)-MIN(MAX($R54*$A$3-$A$4,0),W$5*$AJ$3)^2-2*W$5*$AJ$3*MAX($R54*$A$3-$A$4-W$5*+$AJ$3,0))/$AJ$5-SUM($V$7:V54)-SUM($V$7:W53)+SUM($V$7:V53)</f>
        <v>0</v>
      </c>
      <c r="X54" s="21">
        <f>(2*X$5*$AJ$3*$R54*$A$3-MIN(X$5*$AJ$3,$R54*$A$3)^2-2*$R54*$A$3*MAX(X$5*$AJ$3-$R54*$A$3,0)-MIN(MAX($R54*$A$3-$A$4,0),X$5*$AJ$3)^2-2*X$5*$AJ$3*MAX($R54*$A$3-$A$4-X$5*+$AJ$3,0))/$AJ$5-SUM($V$7:W54)-SUM($V$7:X53)+SUM($V$7:W53)</f>
        <v>0</v>
      </c>
      <c r="Y54" s="21">
        <f>(2*Y$5*$AJ$3*$R54*$A$3-MIN(Y$5*$AJ$3,$R54*$A$3)^2-2*$R54*$A$3*MAX(Y$5*$AJ$3-$R54*$A$3,0)-MIN(MAX($R54*$A$3-$A$4,0),Y$5*$AJ$3)^2-2*Y$5*$AJ$3*MAX($R54*$A$3-$A$4-Y$5*+$AJ$3,0))/$AJ$5-SUM($V$7:X54)-SUM($V$7:Y53)+SUM($V$7:X53)</f>
        <v>0</v>
      </c>
      <c r="Z54" s="21">
        <f>(2*Z$5*$AJ$3*$R54*$A$3-MIN(Z$5*$AJ$3,$R54*$A$3)^2-2*$R54*$A$3*MAX(Z$5*$AJ$3-$R54*$A$3,0)-MIN(MAX($R54*$A$3-$A$4,0),Z$5*$AJ$3)^2-2*Z$5*$AJ$3*MAX($R54*$A$3-$A$4-Z$5*+$AJ$3,0))/$AJ$5-SUM($V$7:Y54)-SUM($V$7:Z53)+SUM($V$7:Y53)</f>
        <v>0</v>
      </c>
      <c r="AA54" s="21">
        <f>(2*AA$5*$AJ$3*$R54*$A$3-MIN(AA$5*$AJ$3,$R54*$A$3)^2-2*$R54*$A$3*MAX(AA$5*$AJ$3-$R54*$A$3,0)-MIN(MAX($R54*$A$3-$A$4,0),AA$5*$AJ$3)^2-2*AA$5*$AJ$3*MAX($R54*$A$3-$A$4-AA$5*+$AJ$3,0))/$AJ$5-SUM($V$7:Z54)-SUM($V$7:AA53)+SUM($V$7:Z53)</f>
        <v>0</v>
      </c>
      <c r="AB54" s="21">
        <f>(2*AB$5*$AJ$3*$R54*$A$3-MIN(AB$5*$AJ$3,$R54*$A$3)^2-2*$R54*$A$3*MAX(AB$5*$AJ$3-$R54*$A$3,0)-MIN(MAX($R54*$A$3-$A$4,0),AB$5*$AJ$3)^2-2*AB$5*$AJ$3*MAX($R54*$A$3-$A$4-AB$5*+$AJ$3,0))/$AJ$5-SUM($V$7:AA54)-SUM($V$7:AB53)+SUM($V$7:AA53)</f>
        <v>0</v>
      </c>
      <c r="AC54" s="21">
        <f>(2*AC$5*$AJ$3*$R54*$A$3-MIN(AC$5*$AJ$3,$R54*$A$3)^2-2*$R54*$A$3*MAX(AC$5*$AJ$3-$R54*$A$3,0)-MIN(MAX($R54*$A$3-$A$4,0),AC$5*$AJ$3)^2-2*AC$5*$AJ$3*MAX($R54*$A$3-$A$4-AC$5*+$AJ$3,0))/$AJ$5-SUM($V$7:AB54)-SUM($V$7:AC53)+SUM($V$7:AB53)</f>
        <v>0</v>
      </c>
      <c r="AD54" s="21">
        <f>(2*AD$5*$AJ$3*$R54*$A$3-MIN(AD$5*$AJ$3,$R54*$A$3)^2-2*$R54*$A$3*MAX(AD$5*$AJ$3-$R54*$A$3,0)-MIN(MAX($R54*$A$3-$A$4,0),AD$5*$AJ$3)^2-2*AD$5*$AJ$3*MAX($R54*$A$3-$A$4-AD$5*+$AJ$3,0))/$AJ$5-SUM($V$7:AC54)-SUM($V$7:AD53)+SUM($V$7:AC53)</f>
        <v>0</v>
      </c>
      <c r="AE54" s="21">
        <f>(2*AE$5*$AJ$3*$R54*$A$3-MIN(AE$5*$AJ$3,$R54*$A$3)^2-2*$R54*$A$3*MAX(AE$5*$AJ$3-$R54*$A$3,0)-MIN(MAX($R54*$A$3-$A$4,0),AE$5*$AJ$3)^2-2*AE$5*$AJ$3*MAX($R54*$A$3-$A$4-AE$5*+$AJ$3,0))/$AJ$5-SUM($V$7:AD54)-SUM($V$7:AE53)+SUM($V$7:AD53)</f>
        <v>0</v>
      </c>
      <c r="AF54" s="21">
        <f>(2*AF$5*$AJ$3*$R54*$A$3-MIN(AF$5*$AJ$3,$R54*$A$3)^2-2*$R54*$A$3*MAX(AF$5*$AJ$3-$R54*$A$3,0)-MIN(MAX($R54*$A$3-$A$4,0),AF$5*$AJ$3)^2-2*AF$5*$AJ$3*MAX($R54*$A$3-$A$4-AF$5*+$AJ$3,0))/$AJ$5-SUM($V$7:AE54)-SUM($V$7:AF53)+SUM($V$7:AE53)</f>
        <v>0</v>
      </c>
      <c r="AG54" s="21">
        <f>(2*AG$5*$AJ$3*$R54*$A$3-MIN(AG$5*$AJ$3,$R54*$A$3)^2-2*$R54*$A$3*MAX(AG$5*$AJ$3-$R54*$A$3,0)-MIN(MAX($R54*$A$3-$A$4,0),AG$5*$AJ$3)^2-2*AG$5*$AJ$3*MAX($R54*$A$3-$A$4-AG$5*+$AJ$3,0))/$AJ$5-SUM($V$7:AF54)-SUM($V$7:AG53)+SUM($V$7:AF53)</f>
        <v>0</v>
      </c>
      <c r="AH54" s="21">
        <f>(2*AH$5*$AJ$3*$R54*$A$3-MIN(AH$5*$AJ$3,$R54*$A$3)^2-2*$R54*$A$3*MAX(AH$5*$AJ$3-$R54*$A$3,0)-MIN(MAX($R54*$A$3-$A$4,0),AH$5*$AJ$3)^2-2*AH$5*$AJ$3*MAX($R54*$A$3-$A$4-AH$5*+$AJ$3,0))/$AJ$5-SUM($V$7:AG54)-SUM($V$7:AH53)+SUM($V$7:AG53)</f>
        <v>0</v>
      </c>
      <c r="AJ54" s="8">
        <f t="shared" si="14"/>
        <v>37561</v>
      </c>
      <c r="AK54" s="30">
        <f t="shared" si="16"/>
        <v>37575</v>
      </c>
      <c r="AL54" s="3">
        <f ca="1">SUMPRODUCT(OFFSET($W$8:OFFSET($W$8,$AJ$4-1,0),$T54,$U54),OFFSET($D$8:OFFSET($D$8,$AJ$4-1,0),$S54,MATCH(AL$6,$D$7:$Q$7,0)-1))</f>
        <v>0.422708551254183</v>
      </c>
      <c r="AM54" s="3">
        <f ca="1">SUMPRODUCT(OFFSET($W$8:OFFSET($W$8,$AJ$4-1,0),$T54,$U54),OFFSET($C$8:OFFSET($C$8,$AJ$4-1,0),$S54,0),OFFSET($D$8:OFFSET($D$8,$AJ$4-1,0),$S54,MATCH(AL$6,$D$7:$Q$7,0)-1))/SUMPRODUCT(OFFSET($W$8:OFFSET($W$8,$AJ$4-1,0),$T54,$U54),OFFSET($C$8:OFFSET($C$8,$AJ$4-1,0),$S54,0))</f>
        <v>0.422708551254183</v>
      </c>
      <c r="AN54" s="3">
        <f ca="1">SUMPRODUCT(OFFSET($W$8:OFFSET($W$8,$AJ$4-1,0),$T54,$U54),OFFSET($D$8:OFFSET($D$8,$AJ$4-1,0),$S54,MATCH(AN$6,$D$7:$Q$7,0)-1))</f>
        <v>1.8673142321293099</v>
      </c>
      <c r="AO54" s="3">
        <f ca="1">SUMPRODUCT(OFFSET($W$8:OFFSET($W$8,$AJ$4-1,0),$T54,$U54),OFFSET($C$8:OFFSET($C$8,$AJ$4-1,0),$S54,0),OFFSET($D$8:OFFSET($D$8,$AJ$4-1,0),$S54,MATCH(AN$6,$D$7:$Q$7,0)-1))/SUMPRODUCT(OFFSET($W$8:OFFSET($W$8,$AJ$4-1,0),$T54,$U54),OFFSET($C$8:OFFSET($C$8,$AJ$4-1,0),$S54,0))</f>
        <v>1.8673142321293099</v>
      </c>
      <c r="AP54" s="3">
        <f ca="1">SUMPRODUCT(OFFSET($W$8:OFFSET($W$8,$AJ$4-1,0),$T54,$U54),OFFSET($D$8:OFFSET($D$8,$AJ$4-1,0),$S54,MATCH(AP$6,$D$7:$Q$7,0)-1))</f>
        <v>1.1457184606473629</v>
      </c>
      <c r="AQ54" s="3">
        <f ca="1">SUMPRODUCT(OFFSET($W$8:OFFSET($W$8,$AJ$4-1,0),$T54,$U54),OFFSET($C$8:OFFSET($C$8,$AJ$4-1,0),$S54,0),OFFSET($D$8:OFFSET($D$8,$AJ$4-1,0),$S54,MATCH(AP$6,$D$7:$Q$7,0)-1))/SUMPRODUCT(OFFSET($W$8:OFFSET($W$8,$AJ$4-1,0),$T54,$U54),OFFSET($C$8:OFFSET($C$8,$AJ$4-1,0),$S54,0))</f>
        <v>1.1457184606473632</v>
      </c>
      <c r="AR54" s="3">
        <f ca="1">SUMPRODUCT(OFFSET($W$8:OFFSET($W$8,$AJ$4-1,0),$T54,$U54),OFFSET($D$8:OFFSET($D$8,$AJ$4-1,0),$S54,MATCH(AR$6,$D$7:$Q$7,0)-1))</f>
        <v>0.98489999999999989</v>
      </c>
      <c r="AS54" s="3">
        <f ca="1">SUMPRODUCT(OFFSET($W$8:OFFSET($W$8,$AJ$4-1,0),$T54,$U54),OFFSET($C$8:OFFSET($C$8,$AJ$4-1,0),$S54,0),OFFSET($D$8:OFFSET($D$8,$AJ$4-1,0),$S54,MATCH(AR$6,$D$7:$Q$7,0)-1))/SUMPRODUCT(OFFSET($W$8:OFFSET($W$8,$AJ$4-1,0),$T54,$U54),OFFSET($C$8:OFFSET($C$8,$AJ$4-1,0),$S54,0))</f>
        <v>0.98490000000000022</v>
      </c>
      <c r="AT54" s="3">
        <f ca="1">SUMPRODUCT(OFFSET($W$8:OFFSET($W$8,$AJ$4-1,0),$T54,$U54),OFFSET($D$8:OFFSET($D$8,$AJ$4-1,0),$S54,MATCH(AT$6,$D$7:$Q$7,0)-1))</f>
        <v>1.5402718534119275</v>
      </c>
      <c r="AU54" s="3">
        <f ca="1">SUMPRODUCT(OFFSET($W$8:OFFSET($W$8,$AJ$4-1,0),$T54,$U54),OFFSET($C$8:OFFSET($C$8,$AJ$4-1,0),$S54,0),OFFSET($D$8:OFFSET($D$8,$AJ$4-1,0),$S54,MATCH(AT$6,$D$7:$Q$7,0)-1))/SUMPRODUCT(OFFSET($W$8:OFFSET($W$8,$AJ$4-1,0),$T54,$U54),OFFSET($C$8:OFFSET($C$8,$AJ$4-1,0),$S54,0))</f>
        <v>1.540271853411928</v>
      </c>
      <c r="AV54" s="3">
        <f ca="1">SUMPRODUCT(OFFSET($W$8:OFFSET($W$8,$AJ$4-1,0),$T54,$U54),OFFSET($D$8:OFFSET($D$8,$AJ$4-1,0),$S54,MATCH(AV$6,$D$7:$Q$7,0)-1))</f>
        <v>0.56032239401509309</v>
      </c>
      <c r="AW54" s="3">
        <f ca="1">SUMPRODUCT(OFFSET($W$8:OFFSET($W$8,$AJ$4-1,0),$T54,$U54),OFFSET($C$8:OFFSET($C$8,$AJ$4-1,0),$S54,0),OFFSET($D$8:OFFSET($D$8,$AJ$4-1,0),$S54,MATCH(AV$6,$D$7:$Q$7,0)-1))/SUMPRODUCT(OFFSET($W$8:OFFSET($W$8,$AJ$4-1,0),$T54,$U54),OFFSET($C$8:OFFSET($C$8,$AJ$4-1,0),$S54,0))</f>
        <v>0.56032239401509298</v>
      </c>
      <c r="AX54" s="3">
        <f ca="1">SUMPRODUCT(OFFSET($W$8:OFFSET($W$8,$AJ$4-1,0),$T54,$U54),OFFSET($D$8:OFFSET($D$8,$AJ$4-1,0),$S54,MATCH(AX$6,$D$7:$Q$7,0)-1))</f>
        <v>0.75804623394477344</v>
      </c>
      <c r="AY54" s="3">
        <f ca="1">SUMPRODUCT(OFFSET($W$8:OFFSET($W$8,$AJ$4-1,0),$T54,$U54),OFFSET($C$8:OFFSET($C$8,$AJ$4-1,0),$S54,0),OFFSET($D$8:OFFSET($D$8,$AJ$4-1,0),$S54,MATCH(AX$6,$D$7:$Q$7,0)-1))/SUMPRODUCT(OFFSET($W$8:OFFSET($W$8,$AJ$4-1,0),$T54,$U54),OFFSET($C$8:OFFSET($C$8,$AJ$4-1,0),$S54,0))</f>
        <v>0.75804623394477344</v>
      </c>
      <c r="AZ54" s="3">
        <f ca="1">SUMPRODUCT(OFFSET($W$8:OFFSET($W$8,$AJ$4-1,0),$T54,$U54),OFFSET($D$8:OFFSET($D$8,$AJ$4-1,0),$S54,MATCH(AZ$6,$D$7:$Q$7,0)-1))</f>
        <v>1.9509446859209589</v>
      </c>
      <c r="BA54" s="3">
        <f ca="1">SUMPRODUCT(OFFSET($W$8:OFFSET($W$8,$AJ$4-1,0),$T54,$U54),OFFSET($C$8:OFFSET($C$8,$AJ$4-1,0),$S54,0),OFFSET($D$8:OFFSET($D$8,$AJ$4-1,0),$S54,MATCH(AZ$6,$D$7:$Q$7,0)-1))/SUMPRODUCT(OFFSET($W$8:OFFSET($W$8,$AJ$4-1,0),$T54,$U54),OFFSET($C$8:OFFSET($C$8,$AJ$4-1,0),$S54,0))</f>
        <v>1.9509446859209585</v>
      </c>
      <c r="BB54" s="3">
        <f ca="1">SUMPRODUCT(OFFSET($W$8:OFFSET($W$8,$AJ$4-1,0),$T54,$U54),OFFSET($D$8:OFFSET($D$8,$AJ$4-1,0),$S54,MATCH(BB$6,$D$7:$Q$7,0)-1))</f>
        <v>1.1045292719845281</v>
      </c>
      <c r="BC54" s="3">
        <f ca="1">SUMPRODUCT(OFFSET($W$8:OFFSET($W$8,$AJ$4-1,0),$T54,$U54),OFFSET($C$8:OFFSET($C$8,$AJ$4-1,0),$S54,0),OFFSET($D$8:OFFSET($D$8,$AJ$4-1,0),$S54,MATCH(BB$6,$D$7:$Q$7,0)-1))/SUMPRODUCT(OFFSET($W$8:OFFSET($W$8,$AJ$4-1,0),$T54,$U54),OFFSET($C$8:OFFSET($C$8,$AJ$4-1,0),$S54,0))</f>
        <v>1.1045292719845281</v>
      </c>
      <c r="BD54" s="3">
        <f ca="1">SUMPRODUCT(OFFSET($W$8:OFFSET($W$8,$AJ$4-1,0),$T54,$U54),OFFSET($D$8:OFFSET($D$8,$AJ$4-1,0),$S54,MATCH(BD$6,$D$7:$Q$7,0)-1))</f>
        <v>0.61890065657678417</v>
      </c>
      <c r="BE54" s="3">
        <f ca="1">SUMPRODUCT(OFFSET($W$8:OFFSET($W$8,$AJ$4-1,0),$T54,$U54),OFFSET($C$8:OFFSET($C$8,$AJ$4-1,0),$S54,0),OFFSET($D$8:OFFSET($D$8,$AJ$4-1,0),$S54,MATCH(BD$6,$D$7:$Q$7,0)-1))/SUMPRODUCT(OFFSET($W$8:OFFSET($W$8,$AJ$4-1,0),$T54,$U54),OFFSET($C$8:OFFSET($C$8,$AJ$4-1,0),$S54,0))</f>
        <v>0.61890065657678428</v>
      </c>
      <c r="BF54" s="174">
        <f ca="1">SUMPRODUCT(OFFSET($W$8:OFFSET($W$8,$AJ$4-1,0),$T54,$U54),OFFSET($D$8:OFFSET($D$8,$AJ$4-1,0),$S54,MATCH(BF$6,$D$7:$Q$7,0)-1))</f>
        <v>0.99887341547568298</v>
      </c>
      <c r="BG54" s="174">
        <f ca="1">SUMPRODUCT(OFFSET($W$8:OFFSET($W$8,$AJ$4-1,0),$T54,$U54),OFFSET($C$8:OFFSET($C$8,$AJ$4-1,0),$S54,0),OFFSET($D$8:OFFSET($D$8,$AJ$4-1,0),$S54,MATCH(BF$6,$D$7:$Q$7,0)-1))/SUMPRODUCT(OFFSET($W$8:OFFSET($W$8,$AJ$4-1,0),$T54,$U54),OFFSET($C$8:OFFSET($C$8,$AJ$4-1,0),$S54,0))</f>
        <v>0.99887341547568342</v>
      </c>
      <c r="BH54" s="174">
        <f ca="1">SUMPRODUCT(OFFSET($W$8:OFFSET($W$8,$AJ$4-1,0),$T54,$U54),OFFSET($D$8:OFFSET($D$8,$AJ$4-1,0),$S54,MATCH(BH$6,$D$7:$Q$7,0)-1))</f>
        <v>1.1031307949168683</v>
      </c>
      <c r="BI54" s="174">
        <f ca="1">SUMPRODUCT(OFFSET($W$8:OFFSET($W$8,$AJ$4-1,0),$T54,$U54),OFFSET($C$8:OFFSET($C$8,$AJ$4-1,0),$S54,0),OFFSET($D$8:OFFSET($D$8,$AJ$4-1,0),$S54,MATCH(BH$6,$D$7:$Q$7,0)-1))/SUMPRODUCT(OFFSET($W$8:OFFSET($W$8,$AJ$4-1,0),$T54,$U54),OFFSET($C$8:OFFSET($C$8,$AJ$4-1,0),$S54,0))</f>
        <v>1.1031307949168687</v>
      </c>
      <c r="BJ54" s="174">
        <f ca="1">SUMPRODUCT(OFFSET($W$8:OFFSET($W$8,$AJ$4-1,0),$T54,$U54),OFFSET($D$8:OFFSET($D$8,$AJ$4-1,0),$S54,MATCH(BJ$6,$D$7:$Q$7,0)-1))</f>
        <v>1</v>
      </c>
      <c r="BK54" s="174">
        <f ca="1">SUMPRODUCT(OFFSET($W$8:OFFSET($W$8,$AJ$4-1,0),$T54,$U54),OFFSET($C$8:OFFSET($C$8,$AJ$4-1,0),$S54,0),OFFSET($D$8:OFFSET($D$8,$AJ$4-1,0),$S54,MATCH(BJ$6,$D$7:$Q$7,0)-1))/SUMPRODUCT(OFFSET($W$8:OFFSET($W$8,$AJ$4-1,0),$T54,$U54),OFFSET($C$8:OFFSET($C$8,$AJ$4-1,0),$S54,0))</f>
        <v>1</v>
      </c>
      <c r="BM54" s="8">
        <f t="shared" si="11"/>
        <v>37561</v>
      </c>
      <c r="BN54" s="47">
        <f t="shared" ca="1" si="12"/>
        <v>0.99999999999999967</v>
      </c>
      <c r="BO54" s="47">
        <f t="shared" ca="1" si="5"/>
        <v>0</v>
      </c>
      <c r="BP54" s="47">
        <f t="shared" ca="1" si="13"/>
        <v>0.29999999999999993</v>
      </c>
      <c r="BQ54" s="47">
        <f t="shared" ca="1" si="6"/>
        <v>0.69999999999999973</v>
      </c>
    </row>
    <row r="55" spans="1:69">
      <c r="A55" s="58">
        <f t="shared" si="7"/>
        <v>37226</v>
      </c>
      <c r="B55" s="34">
        <f t="shared" si="2"/>
        <v>37422</v>
      </c>
      <c r="C55" s="59">
        <f>SUMIF(WP!$A$3:$A$388,"&lt;"&amp;EOMONTH($A55,$A$3-1)+1,WP!$B$3:$B$388)/1000-SUM(C$8:C54)</f>
        <v>10</v>
      </c>
      <c r="D55" s="42">
        <f>D$6/VLOOKUP($B55,Rate!$B$4:$H$390,7)</f>
        <v>0.42826526369440121</v>
      </c>
      <c r="E55" s="42">
        <f>E$6/VLOOKUP($B55,SAWW!$B$4:$H$390,7)</f>
        <v>1.8902958625026645</v>
      </c>
      <c r="F55" s="42">
        <f>F$6/VLOOKUP($B55,'Indem BL'!$B$4:$H$390,7)</f>
        <v>1.1472617082621039</v>
      </c>
      <c r="G55" s="42">
        <f>G$6/VLOOKUP($B55,'Med BL'!$B$4:$H$390,7)</f>
        <v>0.9849</v>
      </c>
      <c r="H55" s="42">
        <f>H$6/VLOOKUP($B55,'Combined BL &amp; SAWW'!$B$4:$H$390,7)</f>
        <v>1.554400621342386</v>
      </c>
      <c r="I55" s="42">
        <f>I$6/VLOOKUP($B55,'Freq Trend'!$B$4:$H$390,7)</f>
        <v>0.55232846742712638</v>
      </c>
      <c r="J55" s="42">
        <f>J$6/VLOOKUP($B55,'Severity Trend_IonI'!$B$4:$H$390,7)</f>
        <v>0.75441304927934638</v>
      </c>
      <c r="K55" s="42">
        <f>K$6/VLOOKUP($B55,'Severity Trend_MonI'!$B$4:$H$390,7)</f>
        <v>2.0116048758907898</v>
      </c>
      <c r="L55" s="42">
        <f>L$6/VLOOKUP($B55,'Severity Trend'!$B$4:$H$390,7)</f>
        <v>1.1106139254790592</v>
      </c>
      <c r="M55" s="42">
        <f>M$6/VLOOKUP($B55,'PP Residual Trend'!$B$4:$H$390,7)</f>
        <v>0.61342459132293947</v>
      </c>
      <c r="N55" s="156">
        <f>N$6/VLOOKUP($B55,CR!$B$4:$H$455,7)</f>
        <v>0.99887341547568309</v>
      </c>
      <c r="O55" s="156">
        <f>O$6/VLOOKUP($B55,ER!$B$4:$H$455,7)</f>
        <v>1.1031307949168685</v>
      </c>
      <c r="P55" s="156">
        <f>P$6/VLOOKUP($B55,DR!$B$4:$H$455,7)</f>
        <v>1</v>
      </c>
      <c r="R55">
        <f t="shared" si="17"/>
        <v>48</v>
      </c>
      <c r="S55" s="120">
        <f t="shared" si="15"/>
        <v>47</v>
      </c>
      <c r="T55" s="45">
        <f t="shared" si="9"/>
        <v>0</v>
      </c>
      <c r="U55" s="45">
        <f t="shared" si="10"/>
        <v>0</v>
      </c>
      <c r="V55" s="20">
        <v>0</v>
      </c>
      <c r="W55" s="21">
        <f>(2*W$5*$AJ$3*$R55*$A$3-MIN(W$5*$AJ$3,$R55*$A$3)^2-2*$R55*$A$3*MAX(W$5*$AJ$3-$R55*$A$3,0)-MIN(MAX($R55*$A$3-$A$4,0),W$5*$AJ$3)^2-2*W$5*$AJ$3*MAX($R55*$A$3-$A$4-W$5*+$AJ$3,0))/$AJ$5-SUM($V$7:V55)-SUM($V$7:W54)+SUM($V$7:V54)</f>
        <v>0</v>
      </c>
      <c r="X55" s="21">
        <f>(2*X$5*$AJ$3*$R55*$A$3-MIN(X$5*$AJ$3,$R55*$A$3)^2-2*$R55*$A$3*MAX(X$5*$AJ$3-$R55*$A$3,0)-MIN(MAX($R55*$A$3-$A$4,0),X$5*$AJ$3)^2-2*X$5*$AJ$3*MAX($R55*$A$3-$A$4-X$5*+$AJ$3,0))/$AJ$5-SUM($V$7:W55)-SUM($V$7:X54)+SUM($V$7:W54)</f>
        <v>0</v>
      </c>
      <c r="Y55" s="21">
        <f>(2*Y$5*$AJ$3*$R55*$A$3-MIN(Y$5*$AJ$3,$R55*$A$3)^2-2*$R55*$A$3*MAX(Y$5*$AJ$3-$R55*$A$3,0)-MIN(MAX($R55*$A$3-$A$4,0),Y$5*$AJ$3)^2-2*Y$5*$AJ$3*MAX($R55*$A$3-$A$4-Y$5*+$AJ$3,0))/$AJ$5-SUM($V$7:X55)-SUM($V$7:Y54)+SUM($V$7:X54)</f>
        <v>0</v>
      </c>
      <c r="Z55" s="21">
        <f>(2*Z$5*$AJ$3*$R55*$A$3-MIN(Z$5*$AJ$3,$R55*$A$3)^2-2*$R55*$A$3*MAX(Z$5*$AJ$3-$R55*$A$3,0)-MIN(MAX($R55*$A$3-$A$4,0),Z$5*$AJ$3)^2-2*Z$5*$AJ$3*MAX($R55*$A$3-$A$4-Z$5*+$AJ$3,0))/$AJ$5-SUM($V$7:Y55)-SUM($V$7:Z54)+SUM($V$7:Y54)</f>
        <v>0</v>
      </c>
      <c r="AA55" s="21">
        <f>(2*AA$5*$AJ$3*$R55*$A$3-MIN(AA$5*$AJ$3,$R55*$A$3)^2-2*$R55*$A$3*MAX(AA$5*$AJ$3-$R55*$A$3,0)-MIN(MAX($R55*$A$3-$A$4,0),AA$5*$AJ$3)^2-2*AA$5*$AJ$3*MAX($R55*$A$3-$A$4-AA$5*+$AJ$3,0))/$AJ$5-SUM($V$7:Z55)-SUM($V$7:AA54)+SUM($V$7:Z54)</f>
        <v>0</v>
      </c>
      <c r="AB55" s="21">
        <f>(2*AB$5*$AJ$3*$R55*$A$3-MIN(AB$5*$AJ$3,$R55*$A$3)^2-2*$R55*$A$3*MAX(AB$5*$AJ$3-$R55*$A$3,0)-MIN(MAX($R55*$A$3-$A$4,0),AB$5*$AJ$3)^2-2*AB$5*$AJ$3*MAX($R55*$A$3-$A$4-AB$5*+$AJ$3,0))/$AJ$5-SUM($V$7:AA55)-SUM($V$7:AB54)+SUM($V$7:AA54)</f>
        <v>0</v>
      </c>
      <c r="AC55" s="21">
        <f>(2*AC$5*$AJ$3*$R55*$A$3-MIN(AC$5*$AJ$3,$R55*$A$3)^2-2*$R55*$A$3*MAX(AC$5*$AJ$3-$R55*$A$3,0)-MIN(MAX($R55*$A$3-$A$4,0),AC$5*$AJ$3)^2-2*AC$5*$AJ$3*MAX($R55*$A$3-$A$4-AC$5*+$AJ$3,0))/$AJ$5-SUM($V$7:AB55)-SUM($V$7:AC54)+SUM($V$7:AB54)</f>
        <v>0</v>
      </c>
      <c r="AD55" s="21">
        <f>(2*AD$5*$AJ$3*$R55*$A$3-MIN(AD$5*$AJ$3,$R55*$A$3)^2-2*$R55*$A$3*MAX(AD$5*$AJ$3-$R55*$A$3,0)-MIN(MAX($R55*$A$3-$A$4,0),AD$5*$AJ$3)^2-2*AD$5*$AJ$3*MAX($R55*$A$3-$A$4-AD$5*+$AJ$3,0))/$AJ$5-SUM($V$7:AC55)-SUM($V$7:AD54)+SUM($V$7:AC54)</f>
        <v>0</v>
      </c>
      <c r="AE55" s="21">
        <f>(2*AE$5*$AJ$3*$R55*$A$3-MIN(AE$5*$AJ$3,$R55*$A$3)^2-2*$R55*$A$3*MAX(AE$5*$AJ$3-$R55*$A$3,0)-MIN(MAX($R55*$A$3-$A$4,0),AE$5*$AJ$3)^2-2*AE$5*$AJ$3*MAX($R55*$A$3-$A$4-AE$5*+$AJ$3,0))/$AJ$5-SUM($V$7:AD55)-SUM($V$7:AE54)+SUM($V$7:AD54)</f>
        <v>0</v>
      </c>
      <c r="AF55" s="21">
        <f>(2*AF$5*$AJ$3*$R55*$A$3-MIN(AF$5*$AJ$3,$R55*$A$3)^2-2*$R55*$A$3*MAX(AF$5*$AJ$3-$R55*$A$3,0)-MIN(MAX($R55*$A$3-$A$4,0),AF$5*$AJ$3)^2-2*AF$5*$AJ$3*MAX($R55*$A$3-$A$4-AF$5*+$AJ$3,0))/$AJ$5-SUM($V$7:AE55)-SUM($V$7:AF54)+SUM($V$7:AE54)</f>
        <v>0</v>
      </c>
      <c r="AG55" s="21">
        <f>(2*AG$5*$AJ$3*$R55*$A$3-MIN(AG$5*$AJ$3,$R55*$A$3)^2-2*$R55*$A$3*MAX(AG$5*$AJ$3-$R55*$A$3,0)-MIN(MAX($R55*$A$3-$A$4,0),AG$5*$AJ$3)^2-2*AG$5*$AJ$3*MAX($R55*$A$3-$A$4-AG$5*+$AJ$3,0))/$AJ$5-SUM($V$7:AF55)-SUM($V$7:AG54)+SUM($V$7:AF54)</f>
        <v>0</v>
      </c>
      <c r="AH55" s="21">
        <f>(2*AH$5*$AJ$3*$R55*$A$3-MIN(AH$5*$AJ$3,$R55*$A$3)^2-2*$R55*$A$3*MAX(AH$5*$AJ$3-$R55*$A$3,0)-MIN(MAX($R55*$A$3-$A$4,0),AH$5*$AJ$3)^2-2*AH$5*$AJ$3*MAX($R55*$A$3-$A$4-AH$5*+$AJ$3,0))/$AJ$5-SUM($V$7:AG55)-SUM($V$7:AH54)+SUM($V$7:AG54)</f>
        <v>0</v>
      </c>
      <c r="AJ55" s="8">
        <f t="shared" si="14"/>
        <v>37591</v>
      </c>
      <c r="AK55" s="30">
        <f t="shared" si="16"/>
        <v>37605</v>
      </c>
      <c r="AL55" s="3">
        <f ca="1">SUMPRODUCT(OFFSET($W$8:OFFSET($W$8,$AJ$4-1,0),$T55,$U55),OFFSET($D$8:OFFSET($D$8,$AJ$4-1,0),$S55,MATCH(AL$6,$D$7:$Q$7,0)-1))</f>
        <v>0.42196765626215388</v>
      </c>
      <c r="AM55" s="3">
        <f ca="1">SUMPRODUCT(OFFSET($W$8:OFFSET($W$8,$AJ$4-1,0),$T55,$U55),OFFSET($C$8:OFFSET($C$8,$AJ$4-1,0),$S55,0),OFFSET($D$8:OFFSET($D$8,$AJ$4-1,0),$S55,MATCH(AL$6,$D$7:$Q$7,0)-1))/SUMPRODUCT(OFFSET($W$8:OFFSET($W$8,$AJ$4-1,0),$T55,$U55),OFFSET($C$8:OFFSET($C$8,$AJ$4-1,0),$S55,0))</f>
        <v>0.42196765626215393</v>
      </c>
      <c r="AN55" s="3">
        <f ca="1">SUMPRODUCT(OFFSET($W$8:OFFSET($W$8,$AJ$4-1,0),$T55,$U55),OFFSET($D$8:OFFSET($D$8,$AJ$4-1,0),$S55,MATCH(AN$6,$D$7:$Q$7,0)-1))</f>
        <v>1.8627636489310635</v>
      </c>
      <c r="AO55" s="3">
        <f ca="1">SUMPRODUCT(OFFSET($W$8:OFFSET($W$8,$AJ$4-1,0),$T55,$U55),OFFSET($C$8:OFFSET($C$8,$AJ$4-1,0),$S55,0),OFFSET($D$8:OFFSET($D$8,$AJ$4-1,0),$S55,MATCH(AN$6,$D$7:$Q$7,0)-1))/SUMPRODUCT(OFFSET($W$8:OFFSET($W$8,$AJ$4-1,0),$T55,$U55),OFFSET($C$8:OFFSET($C$8,$AJ$4-1,0),$S55,0))</f>
        <v>1.8627636489310633</v>
      </c>
      <c r="AP55" s="3">
        <f ca="1">SUMPRODUCT(OFFSET($W$8:OFFSET($W$8,$AJ$4-1,0),$T55,$U55),OFFSET($D$8:OFFSET($D$8,$AJ$4-1,0),$S55,MATCH(AP$6,$D$7:$Q$7,0)-1))</f>
        <v>1.145375516732976</v>
      </c>
      <c r="AQ55" s="3">
        <f ca="1">SUMPRODUCT(OFFSET($W$8:OFFSET($W$8,$AJ$4-1,0),$T55,$U55),OFFSET($C$8:OFFSET($C$8,$AJ$4-1,0),$S55,0),OFFSET($D$8:OFFSET($D$8,$AJ$4-1,0),$S55,MATCH(AP$6,$D$7:$Q$7,0)-1))/SUMPRODUCT(OFFSET($W$8:OFFSET($W$8,$AJ$4-1,0),$T55,$U55),OFFSET($C$8:OFFSET($C$8,$AJ$4-1,0),$S55,0))</f>
        <v>1.1453755167329764</v>
      </c>
      <c r="AR55" s="3">
        <f ca="1">SUMPRODUCT(OFFSET($W$8:OFFSET($W$8,$AJ$4-1,0),$T55,$U55),OFFSET($D$8:OFFSET($D$8,$AJ$4-1,0),$S55,MATCH(AR$6,$D$7:$Q$7,0)-1))</f>
        <v>0.98489999999999989</v>
      </c>
      <c r="AS55" s="3">
        <f ca="1">SUMPRODUCT(OFFSET($W$8:OFFSET($W$8,$AJ$4-1,0),$T55,$U55),OFFSET($C$8:OFFSET($C$8,$AJ$4-1,0),$S55,0),OFFSET($D$8:OFFSET($D$8,$AJ$4-1,0),$S55,MATCH(AR$6,$D$7:$Q$7,0)-1))/SUMPRODUCT(OFFSET($W$8:OFFSET($W$8,$AJ$4-1,0),$T55,$U55),OFFSET($C$8:OFFSET($C$8,$AJ$4-1,0),$S55,0))</f>
        <v>0.98490000000000022</v>
      </c>
      <c r="AT55" s="3">
        <f ca="1">SUMPRODUCT(OFFSET($W$8:OFFSET($W$8,$AJ$4-1,0),$T55,$U55),OFFSET($D$8:OFFSET($D$8,$AJ$4-1,0),$S55,MATCH(AT$6,$D$7:$Q$7,0)-1))</f>
        <v>1.5374549300202878</v>
      </c>
      <c r="AU55" s="3">
        <f ca="1">SUMPRODUCT(OFFSET($W$8:OFFSET($W$8,$AJ$4-1,0),$T55,$U55),OFFSET($C$8:OFFSET($C$8,$AJ$4-1,0),$S55,0),OFFSET($D$8:OFFSET($D$8,$AJ$4-1,0),$S55,MATCH(AT$6,$D$7:$Q$7,0)-1))/SUMPRODUCT(OFFSET($W$8:OFFSET($W$8,$AJ$4-1,0),$T55,$U55),OFFSET($C$8:OFFSET($C$8,$AJ$4-1,0),$S55,0))</f>
        <v>1.5374549300202875</v>
      </c>
      <c r="AV55" s="3">
        <f ca="1">SUMPRODUCT(OFFSET($W$8:OFFSET($W$8,$AJ$4-1,0),$T55,$U55),OFFSET($D$8:OFFSET($D$8,$AJ$4-1,0),$S55,MATCH(AV$6,$D$7:$Q$7,0)-1))</f>
        <v>0.5619326006792601</v>
      </c>
      <c r="AW55" s="3">
        <f ca="1">SUMPRODUCT(OFFSET($W$8:OFFSET($W$8,$AJ$4-1,0),$T55,$U55),OFFSET($C$8:OFFSET($C$8,$AJ$4-1,0),$S55,0),OFFSET($D$8:OFFSET($D$8,$AJ$4-1,0),$S55,MATCH(AV$6,$D$7:$Q$7,0)-1))/SUMPRODUCT(OFFSET($W$8:OFFSET($W$8,$AJ$4-1,0),$T55,$U55),OFFSET($C$8:OFFSET($C$8,$AJ$4-1,0),$S55,0))</f>
        <v>0.5619326006792601</v>
      </c>
      <c r="AX55" s="3">
        <f ca="1">SUMPRODUCT(OFFSET($W$8:OFFSET($W$8,$AJ$4-1,0),$T55,$U55),OFFSET($D$8:OFFSET($D$8,$AJ$4-1,0),$S55,MATCH(AX$6,$D$7:$Q$7,0)-1))</f>
        <v>0.75877823042216486</v>
      </c>
      <c r="AY55" s="3">
        <f ca="1">SUMPRODUCT(OFFSET($W$8:OFFSET($W$8,$AJ$4-1,0),$T55,$U55),OFFSET($C$8:OFFSET($C$8,$AJ$4-1,0),$S55,0),OFFSET($D$8:OFFSET($D$8,$AJ$4-1,0),$S55,MATCH(AX$6,$D$7:$Q$7,0)-1))/SUMPRODUCT(OFFSET($W$8:OFFSET($W$8,$AJ$4-1,0),$T55,$U55),OFFSET($C$8:OFFSET($C$8,$AJ$4-1,0),$S55,0))</f>
        <v>0.75877823042216508</v>
      </c>
      <c r="AZ55" s="3">
        <f ca="1">SUMPRODUCT(OFFSET($W$8:OFFSET($W$8,$AJ$4-1,0),$T55,$U55),OFFSET($D$8:OFFSET($D$8,$AJ$4-1,0),$S55,MATCH(AZ$6,$D$7:$Q$7,0)-1))</f>
        <v>1.9391001714317719</v>
      </c>
      <c r="BA55" s="3">
        <f ca="1">SUMPRODUCT(OFFSET($W$8:OFFSET($W$8,$AJ$4-1,0),$T55,$U55),OFFSET($C$8:OFFSET($C$8,$AJ$4-1,0),$S55,0),OFFSET($D$8:OFFSET($D$8,$AJ$4-1,0),$S55,MATCH(AZ$6,$D$7:$Q$7,0)-1))/SUMPRODUCT(OFFSET($W$8:OFFSET($W$8,$AJ$4-1,0),$T55,$U55),OFFSET($C$8:OFFSET($C$8,$AJ$4-1,0),$S55,0))</f>
        <v>1.9391001714317717</v>
      </c>
      <c r="BB55" s="3">
        <f ca="1">SUMPRODUCT(OFFSET($W$8:OFFSET($W$8,$AJ$4-1,0),$T55,$U55),OFFSET($D$8:OFFSET($D$8,$AJ$4-1,0),$S55,MATCH(BB$6,$D$7:$Q$7,0)-1))</f>
        <v>1.103319376311976</v>
      </c>
      <c r="BC55" s="3">
        <f ca="1">SUMPRODUCT(OFFSET($W$8:OFFSET($W$8,$AJ$4-1,0),$T55,$U55),OFFSET($C$8:OFFSET($C$8,$AJ$4-1,0),$S55,0),OFFSET($D$8:OFFSET($D$8,$AJ$4-1,0),$S55,MATCH(BB$6,$D$7:$Q$7,0)-1))/SUMPRODUCT(OFFSET($W$8:OFFSET($W$8,$AJ$4-1,0),$T55,$U55),OFFSET($C$8:OFFSET($C$8,$AJ$4-1,0),$S55,0))</f>
        <v>1.1033193763119762</v>
      </c>
      <c r="BD55" s="3">
        <f ca="1">SUMPRODUCT(OFFSET($W$8:OFFSET($W$8,$AJ$4-1,0),$T55,$U55),OFFSET($D$8:OFFSET($D$8,$AJ$4-1,0),$S55,MATCH(BD$6,$D$7:$Q$7,0)-1))</f>
        <v>0.61999912275324021</v>
      </c>
      <c r="BE55" s="3">
        <f ca="1">SUMPRODUCT(OFFSET($W$8:OFFSET($W$8,$AJ$4-1,0),$T55,$U55),OFFSET($C$8:OFFSET($C$8,$AJ$4-1,0),$S55,0),OFFSET($D$8:OFFSET($D$8,$AJ$4-1,0),$S55,MATCH(BD$6,$D$7:$Q$7,0)-1))/SUMPRODUCT(OFFSET($W$8:OFFSET($W$8,$AJ$4-1,0),$T55,$U55),OFFSET($C$8:OFFSET($C$8,$AJ$4-1,0),$S55,0))</f>
        <v>0.61999912275324021</v>
      </c>
      <c r="BF55" s="174">
        <f ca="1">SUMPRODUCT(OFFSET($W$8:OFFSET($W$8,$AJ$4-1,0),$T55,$U55),OFFSET($D$8:OFFSET($D$8,$AJ$4-1,0),$S55,MATCH(BF$6,$D$7:$Q$7,0)-1))</f>
        <v>0.99887341547568298</v>
      </c>
      <c r="BG55" s="174">
        <f ca="1">SUMPRODUCT(OFFSET($W$8:OFFSET($W$8,$AJ$4-1,0),$T55,$U55),OFFSET($C$8:OFFSET($C$8,$AJ$4-1,0),$S55,0),OFFSET($D$8:OFFSET($D$8,$AJ$4-1,0),$S55,MATCH(BF$6,$D$7:$Q$7,0)-1))/SUMPRODUCT(OFFSET($W$8:OFFSET($W$8,$AJ$4-1,0),$T55,$U55),OFFSET($C$8:OFFSET($C$8,$AJ$4-1,0),$S55,0))</f>
        <v>0.99887341547568342</v>
      </c>
      <c r="BH55" s="174">
        <f ca="1">SUMPRODUCT(OFFSET($W$8:OFFSET($W$8,$AJ$4-1,0),$T55,$U55),OFFSET($D$8:OFFSET($D$8,$AJ$4-1,0),$S55,MATCH(BH$6,$D$7:$Q$7,0)-1))</f>
        <v>1.1031307949168683</v>
      </c>
      <c r="BI55" s="174">
        <f ca="1">SUMPRODUCT(OFFSET($W$8:OFFSET($W$8,$AJ$4-1,0),$T55,$U55),OFFSET($C$8:OFFSET($C$8,$AJ$4-1,0),$S55,0),OFFSET($D$8:OFFSET($D$8,$AJ$4-1,0),$S55,MATCH(BH$6,$D$7:$Q$7,0)-1))/SUMPRODUCT(OFFSET($W$8:OFFSET($W$8,$AJ$4-1,0),$T55,$U55),OFFSET($C$8:OFFSET($C$8,$AJ$4-1,0),$S55,0))</f>
        <v>1.1031307949168687</v>
      </c>
      <c r="BJ55" s="174">
        <f ca="1">SUMPRODUCT(OFFSET($W$8:OFFSET($W$8,$AJ$4-1,0),$T55,$U55),OFFSET($D$8:OFFSET($D$8,$AJ$4-1,0),$S55,MATCH(BJ$6,$D$7:$Q$7,0)-1))</f>
        <v>1</v>
      </c>
      <c r="BK55" s="174">
        <f ca="1">SUMPRODUCT(OFFSET($W$8:OFFSET($W$8,$AJ$4-1,0),$T55,$U55),OFFSET($C$8:OFFSET($C$8,$AJ$4-1,0),$S55,0),OFFSET($D$8:OFFSET($D$8,$AJ$4-1,0),$S55,MATCH(BJ$6,$D$7:$Q$7,0)-1))/SUMPRODUCT(OFFSET($W$8:OFFSET($W$8,$AJ$4-1,0),$T55,$U55),OFFSET($C$8:OFFSET($C$8,$AJ$4-1,0),$S55,0))</f>
        <v>1</v>
      </c>
      <c r="BM55" s="8">
        <f t="shared" si="11"/>
        <v>37591</v>
      </c>
      <c r="BN55" s="47">
        <f t="shared" ca="1" si="12"/>
        <v>0.99999999999999967</v>
      </c>
      <c r="BO55" s="47">
        <f t="shared" ca="1" si="5"/>
        <v>0</v>
      </c>
      <c r="BP55" s="47">
        <f t="shared" ca="1" si="13"/>
        <v>0.29999999999999993</v>
      </c>
      <c r="BQ55" s="47">
        <f t="shared" ca="1" si="6"/>
        <v>0.69999999999999973</v>
      </c>
    </row>
    <row r="56" spans="1:69">
      <c r="A56" s="58">
        <f t="shared" si="7"/>
        <v>37257</v>
      </c>
      <c r="B56" s="34">
        <f t="shared" si="2"/>
        <v>37452</v>
      </c>
      <c r="C56" s="59">
        <f>SUMIF(WP!$A$3:$A$388,"&lt;"&amp;EOMONTH($A56,$A$3-1)+1,WP!$B$3:$B$388)/1000-SUM(C$8:C55)</f>
        <v>10</v>
      </c>
      <c r="D56" s="42">
        <f>D$6/VLOOKUP($B56,Rate!$B$4:$H$390,7)</f>
        <v>0.42826526369440121</v>
      </c>
      <c r="E56" s="42">
        <f>E$6/VLOOKUP($B56,SAWW!$B$4:$H$390,7)</f>
        <v>1.886614456638533</v>
      </c>
      <c r="F56" s="42">
        <f>F$6/VLOOKUP($B56,'Indem BL'!$B$4:$H$390,7)</f>
        <v>1.1472617082621039</v>
      </c>
      <c r="G56" s="42">
        <f>G$6/VLOOKUP($B56,'Med BL'!$B$4:$H$390,7)</f>
        <v>0.9849</v>
      </c>
      <c r="H56" s="42">
        <f>H$6/VLOOKUP($B56,'Combined BL &amp; SAWW'!$B$4:$H$390,7)</f>
        <v>1.5523217443481327</v>
      </c>
      <c r="I56" s="42">
        <f>I$6/VLOOKUP($B56,'Freq Trend'!$B$4:$H$390,7)</f>
        <v>0.5540538361280759</v>
      </c>
      <c r="J56" s="42">
        <f>J$6/VLOOKUP($B56,'Severity Trend_IonI'!$B$4:$H$390,7)</f>
        <v>0.75457141579461273</v>
      </c>
      <c r="K56" s="42">
        <f>K$6/VLOOKUP($B56,'Severity Trend_MonI'!$B$4:$H$390,7)</f>
        <v>2.0028202844662202</v>
      </c>
      <c r="L56" s="42">
        <f>L$6/VLOOKUP($B56,'Severity Trend'!$B$4:$H$390,7)</f>
        <v>1.1094021172915705</v>
      </c>
      <c r="M56" s="42">
        <f>M$6/VLOOKUP($B56,'PP Residual Trend'!$B$4:$H$390,7)</f>
        <v>0.61466223832175337</v>
      </c>
      <c r="N56" s="156">
        <f>N$6/VLOOKUP($B56,CR!$B$4:$H$455,7)</f>
        <v>0.99887341547568309</v>
      </c>
      <c r="O56" s="156">
        <f>O$6/VLOOKUP($B56,ER!$B$4:$H$455,7)</f>
        <v>1.1031307949168685</v>
      </c>
      <c r="P56" s="156">
        <f>P$6/VLOOKUP($B56,DR!$B$4:$H$455,7)</f>
        <v>1</v>
      </c>
      <c r="R56">
        <f t="shared" si="17"/>
        <v>49</v>
      </c>
      <c r="S56" s="120">
        <f t="shared" si="15"/>
        <v>48</v>
      </c>
      <c r="T56" s="45">
        <f t="shared" si="9"/>
        <v>0</v>
      </c>
      <c r="U56" s="45">
        <f t="shared" si="10"/>
        <v>0</v>
      </c>
      <c r="V56" s="20">
        <v>0</v>
      </c>
      <c r="W56" s="21">
        <f>(2*W$5*$AJ$3*$R56*$A$3-MIN(W$5*$AJ$3,$R56*$A$3)^2-2*$R56*$A$3*MAX(W$5*$AJ$3-$R56*$A$3,0)-MIN(MAX($R56*$A$3-$A$4,0),W$5*$AJ$3)^2-2*W$5*$AJ$3*MAX($R56*$A$3-$A$4-W$5*+$AJ$3,0))/$AJ$5-SUM($V$7:V56)-SUM($V$7:W55)+SUM($V$7:V55)</f>
        <v>0</v>
      </c>
      <c r="X56" s="21">
        <f>(2*X$5*$AJ$3*$R56*$A$3-MIN(X$5*$AJ$3,$R56*$A$3)^2-2*$R56*$A$3*MAX(X$5*$AJ$3-$R56*$A$3,0)-MIN(MAX($R56*$A$3-$A$4,0),X$5*$AJ$3)^2-2*X$5*$AJ$3*MAX($R56*$A$3-$A$4-X$5*+$AJ$3,0))/$AJ$5-SUM($V$7:W56)-SUM($V$7:X55)+SUM($V$7:W55)</f>
        <v>0</v>
      </c>
      <c r="Y56" s="21">
        <f>(2*Y$5*$AJ$3*$R56*$A$3-MIN(Y$5*$AJ$3,$R56*$A$3)^2-2*$R56*$A$3*MAX(Y$5*$AJ$3-$R56*$A$3,0)-MIN(MAX($R56*$A$3-$A$4,0),Y$5*$AJ$3)^2-2*Y$5*$AJ$3*MAX($R56*$A$3-$A$4-Y$5*+$AJ$3,0))/$AJ$5-SUM($V$7:X56)-SUM($V$7:Y55)+SUM($V$7:X55)</f>
        <v>0</v>
      </c>
      <c r="Z56" s="21">
        <f>(2*Z$5*$AJ$3*$R56*$A$3-MIN(Z$5*$AJ$3,$R56*$A$3)^2-2*$R56*$A$3*MAX(Z$5*$AJ$3-$R56*$A$3,0)-MIN(MAX($R56*$A$3-$A$4,0),Z$5*$AJ$3)^2-2*Z$5*$AJ$3*MAX($R56*$A$3-$A$4-Z$5*+$AJ$3,0))/$AJ$5-SUM($V$7:Y56)-SUM($V$7:Z55)+SUM($V$7:Y55)</f>
        <v>0</v>
      </c>
      <c r="AA56" s="21">
        <f>(2*AA$5*$AJ$3*$R56*$A$3-MIN(AA$5*$AJ$3,$R56*$A$3)^2-2*$R56*$A$3*MAX(AA$5*$AJ$3-$R56*$A$3,0)-MIN(MAX($R56*$A$3-$A$4,0),AA$5*$AJ$3)^2-2*AA$5*$AJ$3*MAX($R56*$A$3-$A$4-AA$5*+$AJ$3,0))/$AJ$5-SUM($V$7:Z56)-SUM($V$7:AA55)+SUM($V$7:Z55)</f>
        <v>0</v>
      </c>
      <c r="AB56" s="21">
        <f>(2*AB$5*$AJ$3*$R56*$A$3-MIN(AB$5*$AJ$3,$R56*$A$3)^2-2*$R56*$A$3*MAX(AB$5*$AJ$3-$R56*$A$3,0)-MIN(MAX($R56*$A$3-$A$4,0),AB$5*$AJ$3)^2-2*AB$5*$AJ$3*MAX($R56*$A$3-$A$4-AB$5*+$AJ$3,0))/$AJ$5-SUM($V$7:AA56)-SUM($V$7:AB55)+SUM($V$7:AA55)</f>
        <v>0</v>
      </c>
      <c r="AC56" s="21">
        <f>(2*AC$5*$AJ$3*$R56*$A$3-MIN(AC$5*$AJ$3,$R56*$A$3)^2-2*$R56*$A$3*MAX(AC$5*$AJ$3-$R56*$A$3,0)-MIN(MAX($R56*$A$3-$A$4,0),AC$5*$AJ$3)^2-2*AC$5*$AJ$3*MAX($R56*$A$3-$A$4-AC$5*+$AJ$3,0))/$AJ$5-SUM($V$7:AB56)-SUM($V$7:AC55)+SUM($V$7:AB55)</f>
        <v>0</v>
      </c>
      <c r="AD56" s="21">
        <f>(2*AD$5*$AJ$3*$R56*$A$3-MIN(AD$5*$AJ$3,$R56*$A$3)^2-2*$R56*$A$3*MAX(AD$5*$AJ$3-$R56*$A$3,0)-MIN(MAX($R56*$A$3-$A$4,0),AD$5*$AJ$3)^2-2*AD$5*$AJ$3*MAX($R56*$A$3-$A$4-AD$5*+$AJ$3,0))/$AJ$5-SUM($V$7:AC56)-SUM($V$7:AD55)+SUM($V$7:AC55)</f>
        <v>0</v>
      </c>
      <c r="AE56" s="21">
        <f>(2*AE$5*$AJ$3*$R56*$A$3-MIN(AE$5*$AJ$3,$R56*$A$3)^2-2*$R56*$A$3*MAX(AE$5*$AJ$3-$R56*$A$3,0)-MIN(MAX($R56*$A$3-$A$4,0),AE$5*$AJ$3)^2-2*AE$5*$AJ$3*MAX($R56*$A$3-$A$4-AE$5*+$AJ$3,0))/$AJ$5-SUM($V$7:AD56)-SUM($V$7:AE55)+SUM($V$7:AD55)</f>
        <v>0</v>
      </c>
      <c r="AF56" s="21">
        <f>(2*AF$5*$AJ$3*$R56*$A$3-MIN(AF$5*$AJ$3,$R56*$A$3)^2-2*$R56*$A$3*MAX(AF$5*$AJ$3-$R56*$A$3,0)-MIN(MAX($R56*$A$3-$A$4,0),AF$5*$AJ$3)^2-2*AF$5*$AJ$3*MAX($R56*$A$3-$A$4-AF$5*+$AJ$3,0))/$AJ$5-SUM($V$7:AE56)-SUM($V$7:AF55)+SUM($V$7:AE55)</f>
        <v>0</v>
      </c>
      <c r="AG56" s="21">
        <f>(2*AG$5*$AJ$3*$R56*$A$3-MIN(AG$5*$AJ$3,$R56*$A$3)^2-2*$R56*$A$3*MAX(AG$5*$AJ$3-$R56*$A$3,0)-MIN(MAX($R56*$A$3-$A$4,0),AG$5*$AJ$3)^2-2*AG$5*$AJ$3*MAX($R56*$A$3-$A$4-AG$5*+$AJ$3,0))/$AJ$5-SUM($V$7:AF56)-SUM($V$7:AG55)+SUM($V$7:AF55)</f>
        <v>0</v>
      </c>
      <c r="AH56" s="21">
        <f>(2*AH$5*$AJ$3*$R56*$A$3-MIN(AH$5*$AJ$3,$R56*$A$3)^2-2*$R56*$A$3*MAX(AH$5*$AJ$3-$R56*$A$3,0)-MIN(MAX($R56*$A$3-$A$4,0),AH$5*$AJ$3)^2-2*AH$5*$AJ$3*MAX($R56*$A$3-$A$4-AH$5*+$AJ$3,0))/$AJ$5-SUM($V$7:AG56)-SUM($V$7:AH55)+SUM($V$7:AG55)</f>
        <v>0</v>
      </c>
      <c r="AJ56" s="8">
        <f t="shared" si="14"/>
        <v>37622</v>
      </c>
      <c r="AK56" s="30">
        <f t="shared" si="16"/>
        <v>37636</v>
      </c>
      <c r="AL56" s="3">
        <f ca="1">SUMPRODUCT(OFFSET($W$8:OFFSET($W$8,$AJ$4-1,0),$T56,$U56),OFFSET($D$8:OFFSET($D$8,$AJ$4-1,0),$S56,MATCH(AL$6,$D$7:$Q$7,0)-1))</f>
        <v>0.42122676127012482</v>
      </c>
      <c r="AM56" s="3">
        <f ca="1">SUMPRODUCT(OFFSET($W$8:OFFSET($W$8,$AJ$4-1,0),$T56,$U56),OFFSET($C$8:OFFSET($C$8,$AJ$4-1,0),$S56,0),OFFSET($D$8:OFFSET($D$8,$AJ$4-1,0),$S56,MATCH(AL$6,$D$7:$Q$7,0)-1))/SUMPRODUCT(OFFSET($W$8:OFFSET($W$8,$AJ$4-1,0),$T56,$U56),OFFSET($C$8:OFFSET($C$8,$AJ$4-1,0),$S56,0))</f>
        <v>0.42122676127012476</v>
      </c>
      <c r="AN56" s="3">
        <f ca="1">SUMPRODUCT(OFFSET($W$8:OFFSET($W$8,$AJ$4-1,0),$T56,$U56),OFFSET($D$8:OFFSET($D$8,$AJ$4-1,0),$S56,MATCH(AN$6,$D$7:$Q$7,0)-1))</f>
        <v>1.8580910322490347</v>
      </c>
      <c r="AO56" s="3">
        <f ca="1">SUMPRODUCT(OFFSET($W$8:OFFSET($W$8,$AJ$4-1,0),$T56,$U56),OFFSET($C$8:OFFSET($C$8,$AJ$4-1,0),$S56,0),OFFSET($D$8:OFFSET($D$8,$AJ$4-1,0),$S56,MATCH(AN$6,$D$7:$Q$7,0)-1))/SUMPRODUCT(OFFSET($W$8:OFFSET($W$8,$AJ$4-1,0),$T56,$U56),OFFSET($C$8:OFFSET($C$8,$AJ$4-1,0),$S56,0))</f>
        <v>1.8580910322490347</v>
      </c>
      <c r="AP56" s="3">
        <f ca="1">SUMPRODUCT(OFFSET($W$8:OFFSET($W$8,$AJ$4-1,0),$T56,$U56),OFFSET($D$8:OFFSET($D$8,$AJ$4-1,0),$S56,MATCH(AP$6,$D$7:$Q$7,0)-1))</f>
        <v>1.1450325728185893</v>
      </c>
      <c r="AQ56" s="3">
        <f ca="1">SUMPRODUCT(OFFSET($W$8:OFFSET($W$8,$AJ$4-1,0),$T56,$U56),OFFSET($C$8:OFFSET($C$8,$AJ$4-1,0),$S56,0),OFFSET($D$8:OFFSET($D$8,$AJ$4-1,0),$S56,MATCH(AP$6,$D$7:$Q$7,0)-1))/SUMPRODUCT(OFFSET($W$8:OFFSET($W$8,$AJ$4-1,0),$T56,$U56),OFFSET($C$8:OFFSET($C$8,$AJ$4-1,0),$S56,0))</f>
        <v>1.1450325728185895</v>
      </c>
      <c r="AR56" s="3">
        <f ca="1">SUMPRODUCT(OFFSET($W$8:OFFSET($W$8,$AJ$4-1,0),$T56,$U56),OFFSET($D$8:OFFSET($D$8,$AJ$4-1,0),$S56,MATCH(AR$6,$D$7:$Q$7,0)-1))</f>
        <v>0.98489999999999989</v>
      </c>
      <c r="AS56" s="3">
        <f ca="1">SUMPRODUCT(OFFSET($W$8:OFFSET($W$8,$AJ$4-1,0),$T56,$U56),OFFSET($C$8:OFFSET($C$8,$AJ$4-1,0),$S56,0),OFFSET($D$8:OFFSET($D$8,$AJ$4-1,0),$S56,MATCH(AR$6,$D$7:$Q$7,0)-1))/SUMPRODUCT(OFFSET($W$8:OFFSET($W$8,$AJ$4-1,0),$T56,$U56),OFFSET($C$8:OFFSET($C$8,$AJ$4-1,0),$S56,0))</f>
        <v>0.98490000000000022</v>
      </c>
      <c r="AT56" s="3">
        <f ca="1">SUMPRODUCT(OFFSET($W$8:OFFSET($W$8,$AJ$4-1,0),$T56,$U56),OFFSET($D$8:OFFSET($D$8,$AJ$4-1,0),$S56,MATCH(AT$6,$D$7:$Q$7,0)-1))</f>
        <v>1.5345827610997902</v>
      </c>
      <c r="AU56" s="3">
        <f ca="1">SUMPRODUCT(OFFSET($W$8:OFFSET($W$8,$AJ$4-1,0),$T56,$U56),OFFSET($C$8:OFFSET($C$8,$AJ$4-1,0),$S56,0),OFFSET($D$8:OFFSET($D$8,$AJ$4-1,0),$S56,MATCH(AT$6,$D$7:$Q$7,0)-1))/SUMPRODUCT(OFFSET($W$8:OFFSET($W$8,$AJ$4-1,0),$T56,$U56),OFFSET($C$8:OFFSET($C$8,$AJ$4-1,0),$S56,0))</f>
        <v>1.5345827610997897</v>
      </c>
      <c r="AV56" s="3">
        <f ca="1">SUMPRODUCT(OFFSET($W$8:OFFSET($W$8,$AJ$4-1,0),$T56,$U56),OFFSET($D$8:OFFSET($D$8,$AJ$4-1,0),$S56,MATCH(AV$6,$D$7:$Q$7,0)-1))</f>
        <v>0.56354818758968173</v>
      </c>
      <c r="AW56" s="3">
        <f ca="1">SUMPRODUCT(OFFSET($W$8:OFFSET($W$8,$AJ$4-1,0),$T56,$U56),OFFSET($C$8:OFFSET($C$8,$AJ$4-1,0),$S56,0),OFFSET($D$8:OFFSET($D$8,$AJ$4-1,0),$S56,MATCH(AV$6,$D$7:$Q$7,0)-1))/SUMPRODUCT(OFFSET($W$8:OFFSET($W$8,$AJ$4-1,0),$T56,$U56),OFFSET($C$8:OFFSET($C$8,$AJ$4-1,0),$S56,0))</f>
        <v>0.56354818758968184</v>
      </c>
      <c r="AX56" s="3">
        <f ca="1">SUMPRODUCT(OFFSET($W$8:OFFSET($W$8,$AJ$4-1,0),$T56,$U56),OFFSET($D$8:OFFSET($D$8,$AJ$4-1,0),$S56,MATCH(AX$6,$D$7:$Q$7,0)-1))</f>
        <v>0.75956244264146699</v>
      </c>
      <c r="AY56" s="3">
        <f ca="1">SUMPRODUCT(OFFSET($W$8:OFFSET($W$8,$AJ$4-1,0),$T56,$U56),OFFSET($C$8:OFFSET($C$8,$AJ$4-1,0),$S56,0),OFFSET($D$8:OFFSET($D$8,$AJ$4-1,0),$S56,MATCH(AX$6,$D$7:$Q$7,0)-1))/SUMPRODUCT(OFFSET($W$8:OFFSET($W$8,$AJ$4-1,0),$T56,$U56),OFFSET($C$8:OFFSET($C$8,$AJ$4-1,0),$S56,0))</f>
        <v>0.75956244264146711</v>
      </c>
      <c r="AZ56" s="3">
        <f ca="1">SUMPRODUCT(OFFSET($W$8:OFFSET($W$8,$AJ$4-1,0),$T56,$U56),OFFSET($D$8:OFFSET($D$8,$AJ$4-1,0),$S56,MATCH(AZ$6,$D$7:$Q$7,0)-1))</f>
        <v>1.9268434973128676</v>
      </c>
      <c r="BA56" s="3">
        <f ca="1">SUMPRODUCT(OFFSET($W$8:OFFSET($W$8,$AJ$4-1,0),$T56,$U56),OFFSET($C$8:OFFSET($C$8,$AJ$4-1,0),$S56,0),OFFSET($D$8:OFFSET($D$8,$AJ$4-1,0),$S56,MATCH(AZ$6,$D$7:$Q$7,0)-1))/SUMPRODUCT(OFFSET($W$8:OFFSET($W$8,$AJ$4-1,0),$T56,$U56),OFFSET($C$8:OFFSET($C$8,$AJ$4-1,0),$S56,0))</f>
        <v>1.9268434973128674</v>
      </c>
      <c r="BB56" s="3">
        <f ca="1">SUMPRODUCT(OFFSET($W$8:OFFSET($W$8,$AJ$4-1,0),$T56,$U56),OFFSET($D$8:OFFSET($D$8,$AJ$4-1,0),$S56,MATCH(BB$6,$D$7:$Q$7,0)-1))</f>
        <v>1.1020765816925548</v>
      </c>
      <c r="BC56" s="3">
        <f ca="1">SUMPRODUCT(OFFSET($W$8:OFFSET($W$8,$AJ$4-1,0),$T56,$U56),OFFSET($C$8:OFFSET($C$8,$AJ$4-1,0),$S56,0),OFFSET($D$8:OFFSET($D$8,$AJ$4-1,0),$S56,MATCH(BB$6,$D$7:$Q$7,0)-1))/SUMPRODUCT(OFFSET($W$8:OFFSET($W$8,$AJ$4-1,0),$T56,$U56),OFFSET($C$8:OFFSET($C$8,$AJ$4-1,0),$S56,0))</f>
        <v>1.1020765816925546</v>
      </c>
      <c r="BD56" s="3">
        <f ca="1">SUMPRODUCT(OFFSET($W$8:OFFSET($W$8,$AJ$4-1,0),$T56,$U56),OFFSET($D$8:OFFSET($D$8,$AJ$4-1,0),$S56,MATCH(BD$6,$D$7:$Q$7,0)-1))</f>
        <v>0.62108217488984185</v>
      </c>
      <c r="BE56" s="3">
        <f ca="1">SUMPRODUCT(OFFSET($W$8:OFFSET($W$8,$AJ$4-1,0),$T56,$U56),OFFSET($C$8:OFFSET($C$8,$AJ$4-1,0),$S56,0),OFFSET($D$8:OFFSET($D$8,$AJ$4-1,0),$S56,MATCH(BD$6,$D$7:$Q$7,0)-1))/SUMPRODUCT(OFFSET($W$8:OFFSET($W$8,$AJ$4-1,0),$T56,$U56),OFFSET($C$8:OFFSET($C$8,$AJ$4-1,0),$S56,0))</f>
        <v>0.62108217488984196</v>
      </c>
      <c r="BF56" s="174">
        <f ca="1">SUMPRODUCT(OFFSET($W$8:OFFSET($W$8,$AJ$4-1,0),$T56,$U56),OFFSET($D$8:OFFSET($D$8,$AJ$4-1,0),$S56,MATCH(BF$6,$D$7:$Q$7,0)-1))</f>
        <v>0.99887341547568298</v>
      </c>
      <c r="BG56" s="174">
        <f ca="1">SUMPRODUCT(OFFSET($W$8:OFFSET($W$8,$AJ$4-1,0),$T56,$U56),OFFSET($C$8:OFFSET($C$8,$AJ$4-1,0),$S56,0),OFFSET($D$8:OFFSET($D$8,$AJ$4-1,0),$S56,MATCH(BF$6,$D$7:$Q$7,0)-1))/SUMPRODUCT(OFFSET($W$8:OFFSET($W$8,$AJ$4-1,0),$T56,$U56),OFFSET($C$8:OFFSET($C$8,$AJ$4-1,0),$S56,0))</f>
        <v>0.99887341547568342</v>
      </c>
      <c r="BH56" s="174">
        <f ca="1">SUMPRODUCT(OFFSET($W$8:OFFSET($W$8,$AJ$4-1,0),$T56,$U56),OFFSET($D$8:OFFSET($D$8,$AJ$4-1,0),$S56,MATCH(BH$6,$D$7:$Q$7,0)-1))</f>
        <v>1.1031307949168683</v>
      </c>
      <c r="BI56" s="174">
        <f ca="1">SUMPRODUCT(OFFSET($W$8:OFFSET($W$8,$AJ$4-1,0),$T56,$U56),OFFSET($C$8:OFFSET($C$8,$AJ$4-1,0),$S56,0),OFFSET($D$8:OFFSET($D$8,$AJ$4-1,0),$S56,MATCH(BH$6,$D$7:$Q$7,0)-1))/SUMPRODUCT(OFFSET($W$8:OFFSET($W$8,$AJ$4-1,0),$T56,$U56),OFFSET($C$8:OFFSET($C$8,$AJ$4-1,0),$S56,0))</f>
        <v>1.1031307949168687</v>
      </c>
      <c r="BJ56" s="174">
        <f ca="1">SUMPRODUCT(OFFSET($W$8:OFFSET($W$8,$AJ$4-1,0),$T56,$U56),OFFSET($D$8:OFFSET($D$8,$AJ$4-1,0),$S56,MATCH(BJ$6,$D$7:$Q$7,0)-1))</f>
        <v>1</v>
      </c>
      <c r="BK56" s="174">
        <f ca="1">SUMPRODUCT(OFFSET($W$8:OFFSET($W$8,$AJ$4-1,0),$T56,$U56),OFFSET($C$8:OFFSET($C$8,$AJ$4-1,0),$S56,0),OFFSET($D$8:OFFSET($D$8,$AJ$4-1,0),$S56,MATCH(BJ$6,$D$7:$Q$7,0)-1))/SUMPRODUCT(OFFSET($W$8:OFFSET($W$8,$AJ$4-1,0),$T56,$U56),OFFSET($C$8:OFFSET($C$8,$AJ$4-1,0),$S56,0))</f>
        <v>1</v>
      </c>
      <c r="BM56" s="8">
        <f t="shared" si="11"/>
        <v>37622</v>
      </c>
      <c r="BN56" s="47">
        <f t="shared" ca="1" si="12"/>
        <v>0.99999999999999967</v>
      </c>
      <c r="BO56" s="47">
        <f t="shared" ca="1" si="5"/>
        <v>0</v>
      </c>
      <c r="BP56" s="47">
        <f t="shared" ca="1" si="13"/>
        <v>0.29999999999999993</v>
      </c>
      <c r="BQ56" s="47">
        <f t="shared" ca="1" si="6"/>
        <v>0.69999999999999973</v>
      </c>
    </row>
    <row r="57" spans="1:69">
      <c r="A57" s="58">
        <f t="shared" si="7"/>
        <v>37288</v>
      </c>
      <c r="B57" s="34">
        <f t="shared" si="2"/>
        <v>37483</v>
      </c>
      <c r="C57" s="59">
        <f>SUMIF(WP!$A$3:$A$388,"&lt;"&amp;EOMONTH($A57,$A$3-1)+1,WP!$B$3:$B$388)/1000-SUM(C$8:C56)</f>
        <v>10</v>
      </c>
      <c r="D57" s="42">
        <f>D$6/VLOOKUP($B57,Rate!$B$4:$H$390,7)</f>
        <v>0.42826526369440121</v>
      </c>
      <c r="E57" s="42">
        <f>E$6/VLOOKUP($B57,SAWW!$B$4:$H$390,7)</f>
        <v>1.8817056004075812</v>
      </c>
      <c r="F57" s="42">
        <f>F$6/VLOOKUP($B57,'Indem BL'!$B$4:$H$390,7)</f>
        <v>1.1472617082621039</v>
      </c>
      <c r="G57" s="42">
        <f>G$6/VLOOKUP($B57,'Med BL'!$B$4:$H$390,7)</f>
        <v>0.9849</v>
      </c>
      <c r="H57" s="42">
        <f>H$6/VLOOKUP($B57,'Combined BL &amp; SAWW'!$B$4:$H$390,7)</f>
        <v>1.5496134796674135</v>
      </c>
      <c r="I57" s="42">
        <f>I$6/VLOOKUP($B57,'Freq Trend'!$B$4:$H$390,7)</f>
        <v>0.55562548046579885</v>
      </c>
      <c r="J57" s="42">
        <f>J$6/VLOOKUP($B57,'Severity Trend_IonI'!$B$4:$H$390,7)</f>
        <v>0.75541343541922201</v>
      </c>
      <c r="K57" s="42">
        <f>K$6/VLOOKUP($B57,'Severity Trend_MonI'!$B$4:$H$390,7)</f>
        <v>1.9893877177598331</v>
      </c>
      <c r="L57" s="42">
        <f>L$6/VLOOKUP($B57,'Severity Trend'!$B$4:$H$390,7)</f>
        <v>1.1081592288817068</v>
      </c>
      <c r="M57" s="42">
        <f>M$6/VLOOKUP($B57,'PP Residual Trend'!$B$4:$H$390,7)</f>
        <v>0.61573481537952424</v>
      </c>
      <c r="N57" s="156">
        <f>N$6/VLOOKUP($B57,CR!$B$4:$H$455,7)</f>
        <v>0.99887341547568309</v>
      </c>
      <c r="O57" s="156">
        <f>O$6/VLOOKUP($B57,ER!$B$4:$H$455,7)</f>
        <v>1.1031307949168685</v>
      </c>
      <c r="P57" s="156">
        <f>P$6/VLOOKUP($B57,DR!$B$4:$H$455,7)</f>
        <v>1</v>
      </c>
      <c r="R57">
        <f t="shared" si="17"/>
        <v>50</v>
      </c>
      <c r="S57" s="120">
        <f t="shared" si="15"/>
        <v>49</v>
      </c>
      <c r="T57" s="45">
        <f t="shared" si="9"/>
        <v>0</v>
      </c>
      <c r="U57" s="45">
        <f t="shared" si="10"/>
        <v>0</v>
      </c>
      <c r="V57" s="20">
        <v>0</v>
      </c>
      <c r="W57" s="21">
        <f>(2*W$5*$AJ$3*$R57*$A$3-MIN(W$5*$AJ$3,$R57*$A$3)^2-2*$R57*$A$3*MAX(W$5*$AJ$3-$R57*$A$3,0)-MIN(MAX($R57*$A$3-$A$4,0),W$5*$AJ$3)^2-2*W$5*$AJ$3*MAX($R57*$A$3-$A$4-W$5*+$AJ$3,0))/$AJ$5-SUM($V$7:V57)-SUM($V$7:W56)+SUM($V$7:V56)</f>
        <v>0</v>
      </c>
      <c r="X57" s="21">
        <f>(2*X$5*$AJ$3*$R57*$A$3-MIN(X$5*$AJ$3,$R57*$A$3)^2-2*$R57*$A$3*MAX(X$5*$AJ$3-$R57*$A$3,0)-MIN(MAX($R57*$A$3-$A$4,0),X$5*$AJ$3)^2-2*X$5*$AJ$3*MAX($R57*$A$3-$A$4-X$5*+$AJ$3,0))/$AJ$5-SUM($V$7:W57)-SUM($V$7:X56)+SUM($V$7:W56)</f>
        <v>0</v>
      </c>
      <c r="Y57" s="21">
        <f>(2*Y$5*$AJ$3*$R57*$A$3-MIN(Y$5*$AJ$3,$R57*$A$3)^2-2*$R57*$A$3*MAX(Y$5*$AJ$3-$R57*$A$3,0)-MIN(MAX($R57*$A$3-$A$4,0),Y$5*$AJ$3)^2-2*Y$5*$AJ$3*MAX($R57*$A$3-$A$4-Y$5*+$AJ$3,0))/$AJ$5-SUM($V$7:X57)-SUM($V$7:Y56)+SUM($V$7:X56)</f>
        <v>0</v>
      </c>
      <c r="Z57" s="21">
        <f>(2*Z$5*$AJ$3*$R57*$A$3-MIN(Z$5*$AJ$3,$R57*$A$3)^2-2*$R57*$A$3*MAX(Z$5*$AJ$3-$R57*$A$3,0)-MIN(MAX($R57*$A$3-$A$4,0),Z$5*$AJ$3)^2-2*Z$5*$AJ$3*MAX($R57*$A$3-$A$4-Z$5*+$AJ$3,0))/$AJ$5-SUM($V$7:Y57)-SUM($V$7:Z56)+SUM($V$7:Y56)</f>
        <v>0</v>
      </c>
      <c r="AA57" s="21">
        <f>(2*AA$5*$AJ$3*$R57*$A$3-MIN(AA$5*$AJ$3,$R57*$A$3)^2-2*$R57*$A$3*MAX(AA$5*$AJ$3-$R57*$A$3,0)-MIN(MAX($R57*$A$3-$A$4,0),AA$5*$AJ$3)^2-2*AA$5*$AJ$3*MAX($R57*$A$3-$A$4-AA$5*+$AJ$3,0))/$AJ$5-SUM($V$7:Z57)-SUM($V$7:AA56)+SUM($V$7:Z56)</f>
        <v>0</v>
      </c>
      <c r="AB57" s="21">
        <f>(2*AB$5*$AJ$3*$R57*$A$3-MIN(AB$5*$AJ$3,$R57*$A$3)^2-2*$R57*$A$3*MAX(AB$5*$AJ$3-$R57*$A$3,0)-MIN(MAX($R57*$A$3-$A$4,0),AB$5*$AJ$3)^2-2*AB$5*$AJ$3*MAX($R57*$A$3-$A$4-AB$5*+$AJ$3,0))/$AJ$5-SUM($V$7:AA57)-SUM($V$7:AB56)+SUM($V$7:AA56)</f>
        <v>0</v>
      </c>
      <c r="AC57" s="21">
        <f>(2*AC$5*$AJ$3*$R57*$A$3-MIN(AC$5*$AJ$3,$R57*$A$3)^2-2*$R57*$A$3*MAX(AC$5*$AJ$3-$R57*$A$3,0)-MIN(MAX($R57*$A$3-$A$4,0),AC$5*$AJ$3)^2-2*AC$5*$AJ$3*MAX($R57*$A$3-$A$4-AC$5*+$AJ$3,0))/$AJ$5-SUM($V$7:AB57)-SUM($V$7:AC56)+SUM($V$7:AB56)</f>
        <v>0</v>
      </c>
      <c r="AD57" s="21">
        <f>(2*AD$5*$AJ$3*$R57*$A$3-MIN(AD$5*$AJ$3,$R57*$A$3)^2-2*$R57*$A$3*MAX(AD$5*$AJ$3-$R57*$A$3,0)-MIN(MAX($R57*$A$3-$A$4,0),AD$5*$AJ$3)^2-2*AD$5*$AJ$3*MAX($R57*$A$3-$A$4-AD$5*+$AJ$3,0))/$AJ$5-SUM($V$7:AC57)-SUM($V$7:AD56)+SUM($V$7:AC56)</f>
        <v>0</v>
      </c>
      <c r="AE57" s="21">
        <f>(2*AE$5*$AJ$3*$R57*$A$3-MIN(AE$5*$AJ$3,$R57*$A$3)^2-2*$R57*$A$3*MAX(AE$5*$AJ$3-$R57*$A$3,0)-MIN(MAX($R57*$A$3-$A$4,0),AE$5*$AJ$3)^2-2*AE$5*$AJ$3*MAX($R57*$A$3-$A$4-AE$5*+$AJ$3,0))/$AJ$5-SUM($V$7:AD57)-SUM($V$7:AE56)+SUM($V$7:AD56)</f>
        <v>0</v>
      </c>
      <c r="AF57" s="21">
        <f>(2*AF$5*$AJ$3*$R57*$A$3-MIN(AF$5*$AJ$3,$R57*$A$3)^2-2*$R57*$A$3*MAX(AF$5*$AJ$3-$R57*$A$3,0)-MIN(MAX($R57*$A$3-$A$4,0),AF$5*$AJ$3)^2-2*AF$5*$AJ$3*MAX($R57*$A$3-$A$4-AF$5*+$AJ$3,0))/$AJ$5-SUM($V$7:AE57)-SUM($V$7:AF56)+SUM($V$7:AE56)</f>
        <v>0</v>
      </c>
      <c r="AG57" s="21">
        <f>(2*AG$5*$AJ$3*$R57*$A$3-MIN(AG$5*$AJ$3,$R57*$A$3)^2-2*$R57*$A$3*MAX(AG$5*$AJ$3-$R57*$A$3,0)-MIN(MAX($R57*$A$3-$A$4,0),AG$5*$AJ$3)^2-2*AG$5*$AJ$3*MAX($R57*$A$3-$A$4-AG$5*+$AJ$3,0))/$AJ$5-SUM($V$7:AF57)-SUM($V$7:AG56)+SUM($V$7:AF56)</f>
        <v>0</v>
      </c>
      <c r="AH57" s="21">
        <f>(2*AH$5*$AJ$3*$R57*$A$3-MIN(AH$5*$AJ$3,$R57*$A$3)^2-2*$R57*$A$3*MAX(AH$5*$AJ$3-$R57*$A$3,0)-MIN(MAX($R57*$A$3-$A$4,0),AH$5*$AJ$3)^2-2*AH$5*$AJ$3*MAX($R57*$A$3-$A$4-AH$5*+$AJ$3,0))/$AJ$5-SUM($V$7:AG57)-SUM($V$7:AH56)+SUM($V$7:AG56)</f>
        <v>0</v>
      </c>
      <c r="AJ57" s="8">
        <f t="shared" si="14"/>
        <v>37653</v>
      </c>
      <c r="AK57" s="30">
        <f t="shared" si="16"/>
        <v>37667</v>
      </c>
      <c r="AL57" s="3">
        <f ca="1">SUMPRODUCT(OFFSET($W$8:OFFSET($W$8,$AJ$4-1,0),$T57,$U57),OFFSET($D$8:OFFSET($D$8,$AJ$4-1,0),$S57,MATCH(AL$6,$D$7:$Q$7,0)-1))</f>
        <v>0.4204858662780957</v>
      </c>
      <c r="AM57" s="3">
        <f ca="1">SUMPRODUCT(OFFSET($W$8:OFFSET($W$8,$AJ$4-1,0),$T57,$U57),OFFSET($C$8:OFFSET($C$8,$AJ$4-1,0),$S57,0),OFFSET($D$8:OFFSET($D$8,$AJ$4-1,0),$S57,MATCH(AL$6,$D$7:$Q$7,0)-1))/SUMPRODUCT(OFFSET($W$8:OFFSET($W$8,$AJ$4-1,0),$T57,$U57),OFFSET($C$8:OFFSET($C$8,$AJ$4-1,0),$S57,0))</f>
        <v>0.4204858662780957</v>
      </c>
      <c r="AN57" s="3">
        <f ca="1">SUMPRODUCT(OFFSET($W$8:OFFSET($W$8,$AJ$4-1,0),$T57,$U57),OFFSET($D$8:OFFSET($D$8,$AJ$4-1,0),$S57,MATCH(AN$6,$D$7:$Q$7,0)-1))</f>
        <v>1.8533205021755774</v>
      </c>
      <c r="AO57" s="3">
        <f ca="1">SUMPRODUCT(OFFSET($W$8:OFFSET($W$8,$AJ$4-1,0),$T57,$U57),OFFSET($C$8:OFFSET($C$8,$AJ$4-1,0),$S57,0),OFFSET($D$8:OFFSET($D$8,$AJ$4-1,0),$S57,MATCH(AN$6,$D$7:$Q$7,0)-1))/SUMPRODUCT(OFFSET($W$8:OFFSET($W$8,$AJ$4-1,0),$T57,$U57),OFFSET($C$8:OFFSET($C$8,$AJ$4-1,0),$S57,0))</f>
        <v>1.8533205021755776</v>
      </c>
      <c r="AP57" s="3">
        <f ca="1">SUMPRODUCT(OFFSET($W$8:OFFSET($W$8,$AJ$4-1,0),$T57,$U57),OFFSET($D$8:OFFSET($D$8,$AJ$4-1,0),$S57,MATCH(AP$6,$D$7:$Q$7,0)-1))</f>
        <v>1.1446896289042023</v>
      </c>
      <c r="AQ57" s="3">
        <f ca="1">SUMPRODUCT(OFFSET($W$8:OFFSET($W$8,$AJ$4-1,0),$T57,$U57),OFFSET($C$8:OFFSET($C$8,$AJ$4-1,0),$S57,0),OFFSET($D$8:OFFSET($D$8,$AJ$4-1,0),$S57,MATCH(AP$6,$D$7:$Q$7,0)-1))/SUMPRODUCT(OFFSET($W$8:OFFSET($W$8,$AJ$4-1,0),$T57,$U57),OFFSET($C$8:OFFSET($C$8,$AJ$4-1,0),$S57,0))</f>
        <v>1.1446896289042026</v>
      </c>
      <c r="AR57" s="3">
        <f ca="1">SUMPRODUCT(OFFSET($W$8:OFFSET($W$8,$AJ$4-1,0),$T57,$U57),OFFSET($D$8:OFFSET($D$8,$AJ$4-1,0),$S57,MATCH(AR$6,$D$7:$Q$7,0)-1))</f>
        <v>0.98489999999999989</v>
      </c>
      <c r="AS57" s="3">
        <f ca="1">SUMPRODUCT(OFFSET($W$8:OFFSET($W$8,$AJ$4-1,0),$T57,$U57),OFFSET($C$8:OFFSET($C$8,$AJ$4-1,0),$S57,0),OFFSET($D$8:OFFSET($D$8,$AJ$4-1,0),$S57,MATCH(AR$6,$D$7:$Q$7,0)-1))/SUMPRODUCT(OFFSET($W$8:OFFSET($W$8,$AJ$4-1,0),$T57,$U57),OFFSET($C$8:OFFSET($C$8,$AJ$4-1,0),$S57,0))</f>
        <v>0.98490000000000022</v>
      </c>
      <c r="AT57" s="3">
        <f ca="1">SUMPRODUCT(OFFSET($W$8:OFFSET($W$8,$AJ$4-1,0),$T57,$U57),OFFSET($D$8:OFFSET($D$8,$AJ$4-1,0),$S57,MATCH(AT$6,$D$7:$Q$7,0)-1))</f>
        <v>1.5316632371484535</v>
      </c>
      <c r="AU57" s="3">
        <f ca="1">SUMPRODUCT(OFFSET($W$8:OFFSET($W$8,$AJ$4-1,0),$T57,$U57),OFFSET($C$8:OFFSET($C$8,$AJ$4-1,0),$S57,0),OFFSET($D$8:OFFSET($D$8,$AJ$4-1,0),$S57,MATCH(AT$6,$D$7:$Q$7,0)-1))/SUMPRODUCT(OFFSET($W$8:OFFSET($W$8,$AJ$4-1,0),$T57,$U57),OFFSET($C$8:OFFSET($C$8,$AJ$4-1,0),$S57,0))</f>
        <v>1.5316632371484533</v>
      </c>
      <c r="AV57" s="3">
        <f ca="1">SUMPRODUCT(OFFSET($W$8:OFFSET($W$8,$AJ$4-1,0),$T57,$U57),OFFSET($D$8:OFFSET($D$8,$AJ$4-1,0),$S57,MATCH(AV$6,$D$7:$Q$7,0)-1))</f>
        <v>0.56523776092331512</v>
      </c>
      <c r="AW57" s="3">
        <f ca="1">SUMPRODUCT(OFFSET($W$8:OFFSET($W$8,$AJ$4-1,0),$T57,$U57),OFFSET($C$8:OFFSET($C$8,$AJ$4-1,0),$S57,0),OFFSET($D$8:OFFSET($D$8,$AJ$4-1,0),$S57,MATCH(AV$6,$D$7:$Q$7,0)-1))/SUMPRODUCT(OFFSET($W$8:OFFSET($W$8,$AJ$4-1,0),$T57,$U57),OFFSET($C$8:OFFSET($C$8,$AJ$4-1,0),$S57,0))</f>
        <v>0.56523776092331501</v>
      </c>
      <c r="AX57" s="3">
        <f ca="1">SUMPRODUCT(OFFSET($W$8:OFFSET($W$8,$AJ$4-1,0),$T57,$U57),OFFSET($D$8:OFFSET($D$8,$AJ$4-1,0),$S57,MATCH(AX$6,$D$7:$Q$7,0)-1))</f>
        <v>0.76029035902085151</v>
      </c>
      <c r="AY57" s="3">
        <f ca="1">SUMPRODUCT(OFFSET($W$8:OFFSET($W$8,$AJ$4-1,0),$T57,$U57),OFFSET($C$8:OFFSET($C$8,$AJ$4-1,0),$S57,0),OFFSET($D$8:OFFSET($D$8,$AJ$4-1,0),$S57,MATCH(AX$6,$D$7:$Q$7,0)-1))/SUMPRODUCT(OFFSET($W$8:OFFSET($W$8,$AJ$4-1,0),$T57,$U57),OFFSET($C$8:OFFSET($C$8,$AJ$4-1,0),$S57,0))</f>
        <v>0.76029035902085174</v>
      </c>
      <c r="AZ57" s="3">
        <f ca="1">SUMPRODUCT(OFFSET($W$8:OFFSET($W$8,$AJ$4-1,0),$T57,$U57),OFFSET($D$8:OFFSET($D$8,$AJ$4-1,0),$S57,MATCH(AZ$6,$D$7:$Q$7,0)-1))</f>
        <v>1.9143146824641464</v>
      </c>
      <c r="BA57" s="3">
        <f ca="1">SUMPRODUCT(OFFSET($W$8:OFFSET($W$8,$AJ$4-1,0),$T57,$U57),OFFSET($C$8:OFFSET($C$8,$AJ$4-1,0),$S57,0),OFFSET($D$8:OFFSET($D$8,$AJ$4-1,0),$S57,MATCH(AZ$6,$D$7:$Q$7,0)-1))/SUMPRODUCT(OFFSET($W$8:OFFSET($W$8,$AJ$4-1,0),$T57,$U57),OFFSET($C$8:OFFSET($C$8,$AJ$4-1,0),$S57,0))</f>
        <v>1.9143146824641466</v>
      </c>
      <c r="BB57" s="3">
        <f ca="1">SUMPRODUCT(OFFSET($W$8:OFFSET($W$8,$AJ$4-1,0),$T57,$U57),OFFSET($D$8:OFFSET($D$8,$AJ$4-1,0),$S57,MATCH(BB$6,$D$7:$Q$7,0)-1))</f>
        <v>1.1007072712023698</v>
      </c>
      <c r="BC57" s="3">
        <f ca="1">SUMPRODUCT(OFFSET($W$8:OFFSET($W$8,$AJ$4-1,0),$T57,$U57),OFFSET($C$8:OFFSET($C$8,$AJ$4-1,0),$S57,0),OFFSET($D$8:OFFSET($D$8,$AJ$4-1,0),$S57,MATCH(BB$6,$D$7:$Q$7,0)-1))/SUMPRODUCT(OFFSET($W$8:OFFSET($W$8,$AJ$4-1,0),$T57,$U57),OFFSET($C$8:OFFSET($C$8,$AJ$4-1,0),$S57,0))</f>
        <v>1.1007072712023698</v>
      </c>
      <c r="BD57" s="3">
        <f ca="1">SUMPRODUCT(OFFSET($W$8:OFFSET($W$8,$AJ$4-1,0),$T57,$U57),OFFSET($D$8:OFFSET($D$8,$AJ$4-1,0),$S57,MATCH(BD$6,$D$7:$Q$7,0)-1))</f>
        <v>0.62217431708351778</v>
      </c>
      <c r="BE57" s="3">
        <f ca="1">SUMPRODUCT(OFFSET($W$8:OFFSET($W$8,$AJ$4-1,0),$T57,$U57),OFFSET($C$8:OFFSET($C$8,$AJ$4-1,0),$S57,0),OFFSET($D$8:OFFSET($D$8,$AJ$4-1,0),$S57,MATCH(BD$6,$D$7:$Q$7,0)-1))/SUMPRODUCT(OFFSET($W$8:OFFSET($W$8,$AJ$4-1,0),$T57,$U57),OFFSET($C$8:OFFSET($C$8,$AJ$4-1,0),$S57,0))</f>
        <v>0.622174317083518</v>
      </c>
      <c r="BF57" s="174">
        <f ca="1">SUMPRODUCT(OFFSET($W$8:OFFSET($W$8,$AJ$4-1,0),$T57,$U57),OFFSET($D$8:OFFSET($D$8,$AJ$4-1,0),$S57,MATCH(BF$6,$D$7:$Q$7,0)-1))</f>
        <v>0.99887341547568298</v>
      </c>
      <c r="BG57" s="174">
        <f ca="1">SUMPRODUCT(OFFSET($W$8:OFFSET($W$8,$AJ$4-1,0),$T57,$U57),OFFSET($C$8:OFFSET($C$8,$AJ$4-1,0),$S57,0),OFFSET($D$8:OFFSET($D$8,$AJ$4-1,0),$S57,MATCH(BF$6,$D$7:$Q$7,0)-1))/SUMPRODUCT(OFFSET($W$8:OFFSET($W$8,$AJ$4-1,0),$T57,$U57),OFFSET($C$8:OFFSET($C$8,$AJ$4-1,0),$S57,0))</f>
        <v>0.99887341547568342</v>
      </c>
      <c r="BH57" s="174">
        <f ca="1">SUMPRODUCT(OFFSET($W$8:OFFSET($W$8,$AJ$4-1,0),$T57,$U57),OFFSET($D$8:OFFSET($D$8,$AJ$4-1,0),$S57,MATCH(BH$6,$D$7:$Q$7,0)-1))</f>
        <v>1.1031307949168683</v>
      </c>
      <c r="BI57" s="174">
        <f ca="1">SUMPRODUCT(OFFSET($W$8:OFFSET($W$8,$AJ$4-1,0),$T57,$U57),OFFSET($C$8:OFFSET($C$8,$AJ$4-1,0),$S57,0),OFFSET($D$8:OFFSET($D$8,$AJ$4-1,0),$S57,MATCH(BH$6,$D$7:$Q$7,0)-1))/SUMPRODUCT(OFFSET($W$8:OFFSET($W$8,$AJ$4-1,0),$T57,$U57),OFFSET($C$8:OFFSET($C$8,$AJ$4-1,0),$S57,0))</f>
        <v>1.1031307949168687</v>
      </c>
      <c r="BJ57" s="174">
        <f ca="1">SUMPRODUCT(OFFSET($W$8:OFFSET($W$8,$AJ$4-1,0),$T57,$U57),OFFSET($D$8:OFFSET($D$8,$AJ$4-1,0),$S57,MATCH(BJ$6,$D$7:$Q$7,0)-1))</f>
        <v>1</v>
      </c>
      <c r="BK57" s="174">
        <f ca="1">SUMPRODUCT(OFFSET($W$8:OFFSET($W$8,$AJ$4-1,0),$T57,$U57),OFFSET($C$8:OFFSET($C$8,$AJ$4-1,0),$S57,0),OFFSET($D$8:OFFSET($D$8,$AJ$4-1,0),$S57,MATCH(BJ$6,$D$7:$Q$7,0)-1))/SUMPRODUCT(OFFSET($W$8:OFFSET($W$8,$AJ$4-1,0),$T57,$U57),OFFSET($C$8:OFFSET($C$8,$AJ$4-1,0),$S57,0))</f>
        <v>1</v>
      </c>
      <c r="BM57" s="8">
        <f t="shared" si="11"/>
        <v>37653</v>
      </c>
      <c r="BN57" s="47">
        <f t="shared" ca="1" si="12"/>
        <v>0.99999999999999967</v>
      </c>
      <c r="BO57" s="47">
        <f t="shared" ca="1" si="5"/>
        <v>0</v>
      </c>
      <c r="BP57" s="47">
        <f t="shared" ca="1" si="13"/>
        <v>0.29999999999999993</v>
      </c>
      <c r="BQ57" s="47">
        <f t="shared" ca="1" si="6"/>
        <v>0.69999999999999973</v>
      </c>
    </row>
    <row r="58" spans="1:69">
      <c r="A58" s="58">
        <f t="shared" si="7"/>
        <v>37316</v>
      </c>
      <c r="B58" s="34">
        <f t="shared" si="2"/>
        <v>37514</v>
      </c>
      <c r="C58" s="59">
        <f>SUMIF(WP!$A$3:$A$388,"&lt;"&amp;EOMONTH($A58,$A$3-1)+1,WP!$B$3:$B$388)/1000-SUM(C$8:C57)</f>
        <v>10</v>
      </c>
      <c r="D58" s="42">
        <f>D$6/VLOOKUP($B58,Rate!$B$4:$H$390,7)</f>
        <v>0.42826526369440121</v>
      </c>
      <c r="E58" s="42">
        <f>E$6/VLOOKUP($B58,SAWW!$B$4:$H$390,7)</f>
        <v>1.8768222229738847</v>
      </c>
      <c r="F58" s="42">
        <f>F$6/VLOOKUP($B58,'Indem BL'!$B$4:$H$390,7)</f>
        <v>1.1472617082621039</v>
      </c>
      <c r="G58" s="42">
        <f>G$6/VLOOKUP($B58,'Med BL'!$B$4:$H$390,7)</f>
        <v>0.9849</v>
      </c>
      <c r="H58" s="42">
        <f>H$6/VLOOKUP($B58,'Combined BL &amp; SAWW'!$B$4:$H$390,7)</f>
        <v>1.546927761331651</v>
      </c>
      <c r="I58" s="42">
        <f>I$6/VLOOKUP($B58,'Freq Trend'!$B$4:$H$390,7)</f>
        <v>0.55720606650684157</v>
      </c>
      <c r="J58" s="42">
        <f>J$6/VLOOKUP($B58,'Severity Trend_IonI'!$B$4:$H$390,7)</f>
        <v>0.75625733634778958</v>
      </c>
      <c r="K58" s="42">
        <f>K$6/VLOOKUP($B58,'Severity Trend_MonI'!$B$4:$H$390,7)</f>
        <v>1.9761341304391062</v>
      </c>
      <c r="L58" s="42">
        <f>L$6/VLOOKUP($B58,'Severity Trend'!$B$4:$H$390,7)</f>
        <v>1.1069191222276547</v>
      </c>
      <c r="M58" s="42">
        <f>M$6/VLOOKUP($B58,'PP Residual Trend'!$B$4:$H$390,7)</f>
        <v>0.61681114224475597</v>
      </c>
      <c r="N58" s="156">
        <f>N$6/VLOOKUP($B58,CR!$B$4:$H$455,7)</f>
        <v>0.99887341547568309</v>
      </c>
      <c r="O58" s="156">
        <f>O$6/VLOOKUP($B58,ER!$B$4:$H$455,7)</f>
        <v>1.1031307949168685</v>
      </c>
      <c r="P58" s="156">
        <f>P$6/VLOOKUP($B58,DR!$B$4:$H$455,7)</f>
        <v>1</v>
      </c>
      <c r="R58">
        <f t="shared" si="17"/>
        <v>51</v>
      </c>
      <c r="S58" s="120">
        <f t="shared" si="15"/>
        <v>50</v>
      </c>
      <c r="T58" s="45">
        <f t="shared" si="9"/>
        <v>0</v>
      </c>
      <c r="U58" s="45">
        <f t="shared" si="10"/>
        <v>0</v>
      </c>
      <c r="V58" s="20">
        <v>0</v>
      </c>
      <c r="W58" s="21">
        <f>(2*W$5*$AJ$3*$R58*$A$3-MIN(W$5*$AJ$3,$R58*$A$3)^2-2*$R58*$A$3*MAX(W$5*$AJ$3-$R58*$A$3,0)-MIN(MAX($R58*$A$3-$A$4,0),W$5*$AJ$3)^2-2*W$5*$AJ$3*MAX($R58*$A$3-$A$4-W$5*+$AJ$3,0))/$AJ$5-SUM($V$7:V58)-SUM($V$7:W57)+SUM($V$7:V57)</f>
        <v>0</v>
      </c>
      <c r="X58" s="21">
        <f>(2*X$5*$AJ$3*$R58*$A$3-MIN(X$5*$AJ$3,$R58*$A$3)^2-2*$R58*$A$3*MAX(X$5*$AJ$3-$R58*$A$3,0)-MIN(MAX($R58*$A$3-$A$4,0),X$5*$AJ$3)^2-2*X$5*$AJ$3*MAX($R58*$A$3-$A$4-X$5*+$AJ$3,0))/$AJ$5-SUM($V$7:W58)-SUM($V$7:X57)+SUM($V$7:W57)</f>
        <v>0</v>
      </c>
      <c r="Y58" s="21">
        <f>(2*Y$5*$AJ$3*$R58*$A$3-MIN(Y$5*$AJ$3,$R58*$A$3)^2-2*$R58*$A$3*MAX(Y$5*$AJ$3-$R58*$A$3,0)-MIN(MAX($R58*$A$3-$A$4,0),Y$5*$AJ$3)^2-2*Y$5*$AJ$3*MAX($R58*$A$3-$A$4-Y$5*+$AJ$3,0))/$AJ$5-SUM($V$7:X58)-SUM($V$7:Y57)+SUM($V$7:X57)</f>
        <v>0</v>
      </c>
      <c r="Z58" s="21">
        <f>(2*Z$5*$AJ$3*$R58*$A$3-MIN(Z$5*$AJ$3,$R58*$A$3)^2-2*$R58*$A$3*MAX(Z$5*$AJ$3-$R58*$A$3,0)-MIN(MAX($R58*$A$3-$A$4,0),Z$5*$AJ$3)^2-2*Z$5*$AJ$3*MAX($R58*$A$3-$A$4-Z$5*+$AJ$3,0))/$AJ$5-SUM($V$7:Y58)-SUM($V$7:Z57)+SUM($V$7:Y57)</f>
        <v>0</v>
      </c>
      <c r="AA58" s="21">
        <f>(2*AA$5*$AJ$3*$R58*$A$3-MIN(AA$5*$AJ$3,$R58*$A$3)^2-2*$R58*$A$3*MAX(AA$5*$AJ$3-$R58*$A$3,0)-MIN(MAX($R58*$A$3-$A$4,0),AA$5*$AJ$3)^2-2*AA$5*$AJ$3*MAX($R58*$A$3-$A$4-AA$5*+$AJ$3,0))/$AJ$5-SUM($V$7:Z58)-SUM($V$7:AA57)+SUM($V$7:Z57)</f>
        <v>0</v>
      </c>
      <c r="AB58" s="21">
        <f>(2*AB$5*$AJ$3*$R58*$A$3-MIN(AB$5*$AJ$3,$R58*$A$3)^2-2*$R58*$A$3*MAX(AB$5*$AJ$3-$R58*$A$3,0)-MIN(MAX($R58*$A$3-$A$4,0),AB$5*$AJ$3)^2-2*AB$5*$AJ$3*MAX($R58*$A$3-$A$4-AB$5*+$AJ$3,0))/$AJ$5-SUM($V$7:AA58)-SUM($V$7:AB57)+SUM($V$7:AA57)</f>
        <v>0</v>
      </c>
      <c r="AC58" s="21">
        <f>(2*AC$5*$AJ$3*$R58*$A$3-MIN(AC$5*$AJ$3,$R58*$A$3)^2-2*$R58*$A$3*MAX(AC$5*$AJ$3-$R58*$A$3,0)-MIN(MAX($R58*$A$3-$A$4,0),AC$5*$AJ$3)^2-2*AC$5*$AJ$3*MAX($R58*$A$3-$A$4-AC$5*+$AJ$3,0))/$AJ$5-SUM($V$7:AB58)-SUM($V$7:AC57)+SUM($V$7:AB57)</f>
        <v>0</v>
      </c>
      <c r="AD58" s="21">
        <f>(2*AD$5*$AJ$3*$R58*$A$3-MIN(AD$5*$AJ$3,$R58*$A$3)^2-2*$R58*$A$3*MAX(AD$5*$AJ$3-$R58*$A$3,0)-MIN(MAX($R58*$A$3-$A$4,0),AD$5*$AJ$3)^2-2*AD$5*$AJ$3*MAX($R58*$A$3-$A$4-AD$5*+$AJ$3,0))/$AJ$5-SUM($V$7:AC58)-SUM($V$7:AD57)+SUM($V$7:AC57)</f>
        <v>0</v>
      </c>
      <c r="AE58" s="21">
        <f>(2*AE$5*$AJ$3*$R58*$A$3-MIN(AE$5*$AJ$3,$R58*$A$3)^2-2*$R58*$A$3*MAX(AE$5*$AJ$3-$R58*$A$3,0)-MIN(MAX($R58*$A$3-$A$4,0),AE$5*$AJ$3)^2-2*AE$5*$AJ$3*MAX($R58*$A$3-$A$4-AE$5*+$AJ$3,0))/$AJ$5-SUM($V$7:AD58)-SUM($V$7:AE57)+SUM($V$7:AD57)</f>
        <v>0</v>
      </c>
      <c r="AF58" s="21">
        <f>(2*AF$5*$AJ$3*$R58*$A$3-MIN(AF$5*$AJ$3,$R58*$A$3)^2-2*$R58*$A$3*MAX(AF$5*$AJ$3-$R58*$A$3,0)-MIN(MAX($R58*$A$3-$A$4,0),AF$5*$AJ$3)^2-2*AF$5*$AJ$3*MAX($R58*$A$3-$A$4-AF$5*+$AJ$3,0))/$AJ$5-SUM($V$7:AE58)-SUM($V$7:AF57)+SUM($V$7:AE57)</f>
        <v>0</v>
      </c>
      <c r="AG58" s="21">
        <f>(2*AG$5*$AJ$3*$R58*$A$3-MIN(AG$5*$AJ$3,$R58*$A$3)^2-2*$R58*$A$3*MAX(AG$5*$AJ$3-$R58*$A$3,0)-MIN(MAX($R58*$A$3-$A$4,0),AG$5*$AJ$3)^2-2*AG$5*$AJ$3*MAX($R58*$A$3-$A$4-AG$5*+$AJ$3,0))/$AJ$5-SUM($V$7:AF58)-SUM($V$7:AG57)+SUM($V$7:AF57)</f>
        <v>0</v>
      </c>
      <c r="AH58" s="21">
        <f>(2*AH$5*$AJ$3*$R58*$A$3-MIN(AH$5*$AJ$3,$R58*$A$3)^2-2*$R58*$A$3*MAX(AH$5*$AJ$3-$R58*$A$3,0)-MIN(MAX($R58*$A$3-$A$4,0),AH$5*$AJ$3)^2-2*AH$5*$AJ$3*MAX($R58*$A$3-$A$4-AH$5*+$AJ$3,0))/$AJ$5-SUM($V$7:AG58)-SUM($V$7:AH57)+SUM($V$7:AG57)</f>
        <v>0</v>
      </c>
      <c r="AJ58" s="8">
        <f t="shared" si="14"/>
        <v>37681</v>
      </c>
      <c r="AK58" s="30">
        <f t="shared" si="16"/>
        <v>37695</v>
      </c>
      <c r="AL58" s="3">
        <f ca="1">SUMPRODUCT(OFFSET($W$8:OFFSET($W$8,$AJ$4-1,0),$T58,$U58),OFFSET($D$8:OFFSET($D$8,$AJ$4-1,0),$S58,MATCH(AL$6,$D$7:$Q$7,0)-1))</f>
        <v>0.41974497128606658</v>
      </c>
      <c r="AM58" s="3">
        <f ca="1">SUMPRODUCT(OFFSET($W$8:OFFSET($W$8,$AJ$4-1,0),$T58,$U58),OFFSET($C$8:OFFSET($C$8,$AJ$4-1,0),$S58,0),OFFSET($D$8:OFFSET($D$8,$AJ$4-1,0),$S58,MATCH(AL$6,$D$7:$Q$7,0)-1))/SUMPRODUCT(OFFSET($W$8:OFFSET($W$8,$AJ$4-1,0),$T58,$U58),OFFSET($C$8:OFFSET($C$8,$AJ$4-1,0),$S58,0))</f>
        <v>0.41974497128606664</v>
      </c>
      <c r="AN58" s="3">
        <f ca="1">SUMPRODUCT(OFFSET($W$8:OFFSET($W$8,$AJ$4-1,0),$T58,$U58),OFFSET($D$8:OFFSET($D$8,$AJ$4-1,0),$S58,MATCH(AN$6,$D$7:$Q$7,0)-1))</f>
        <v>1.8484651059055417</v>
      </c>
      <c r="AO58" s="3">
        <f ca="1">SUMPRODUCT(OFFSET($W$8:OFFSET($W$8,$AJ$4-1,0),$T58,$U58),OFFSET($C$8:OFFSET($C$8,$AJ$4-1,0),$S58,0),OFFSET($D$8:OFFSET($D$8,$AJ$4-1,0),$S58,MATCH(AN$6,$D$7:$Q$7,0)-1))/SUMPRODUCT(OFFSET($W$8:OFFSET($W$8,$AJ$4-1,0),$T58,$U58),OFFSET($C$8:OFFSET($C$8,$AJ$4-1,0),$S58,0))</f>
        <v>1.8484651059055417</v>
      </c>
      <c r="AP58" s="3">
        <f ca="1">SUMPRODUCT(OFFSET($W$8:OFFSET($W$8,$AJ$4-1,0),$T58,$U58),OFFSET($D$8:OFFSET($D$8,$AJ$4-1,0),$S58,MATCH(AP$6,$D$7:$Q$7,0)-1))</f>
        <v>1.1443466849898154</v>
      </c>
      <c r="AQ58" s="3">
        <f ca="1">SUMPRODUCT(OFFSET($W$8:OFFSET($W$8,$AJ$4-1,0),$T58,$U58),OFFSET($C$8:OFFSET($C$8,$AJ$4-1,0),$S58,0),OFFSET($D$8:OFFSET($D$8,$AJ$4-1,0),$S58,MATCH(AP$6,$D$7:$Q$7,0)-1))/SUMPRODUCT(OFFSET($W$8:OFFSET($W$8,$AJ$4-1,0),$T58,$U58),OFFSET($C$8:OFFSET($C$8,$AJ$4-1,0),$S58,0))</f>
        <v>1.1443466849898158</v>
      </c>
      <c r="AR58" s="3">
        <f ca="1">SUMPRODUCT(OFFSET($W$8:OFFSET($W$8,$AJ$4-1,0),$T58,$U58),OFFSET($D$8:OFFSET($D$8,$AJ$4-1,0),$S58,MATCH(AR$6,$D$7:$Q$7,0)-1))</f>
        <v>0.98489999999999989</v>
      </c>
      <c r="AS58" s="3">
        <f ca="1">SUMPRODUCT(OFFSET($W$8:OFFSET($W$8,$AJ$4-1,0),$T58,$U58),OFFSET($C$8:OFFSET($C$8,$AJ$4-1,0),$S58,0),OFFSET($D$8:OFFSET($D$8,$AJ$4-1,0),$S58,MATCH(AR$6,$D$7:$Q$7,0)-1))/SUMPRODUCT(OFFSET($W$8:OFFSET($W$8,$AJ$4-1,0),$T58,$U58),OFFSET($C$8:OFFSET($C$8,$AJ$4-1,0),$S58,0))</f>
        <v>0.98490000000000022</v>
      </c>
      <c r="AT58" s="3">
        <f ca="1">SUMPRODUCT(OFFSET($W$8:OFFSET($W$8,$AJ$4-1,0),$T58,$U58),OFFSET($D$8:OFFSET($D$8,$AJ$4-1,0),$S58,MATCH(AT$6,$D$7:$Q$7,0)-1))</f>
        <v>1.528700361399675</v>
      </c>
      <c r="AU58" s="3">
        <f ca="1">SUMPRODUCT(OFFSET($W$8:OFFSET($W$8,$AJ$4-1,0),$T58,$U58),OFFSET($C$8:OFFSET($C$8,$AJ$4-1,0),$S58,0),OFFSET($D$8:OFFSET($D$8,$AJ$4-1,0),$S58,MATCH(AT$6,$D$7:$Q$7,0)-1))/SUMPRODUCT(OFFSET($W$8:OFFSET($W$8,$AJ$4-1,0),$T58,$U58),OFFSET($C$8:OFFSET($C$8,$AJ$4-1,0),$S58,0))</f>
        <v>1.5287003613996748</v>
      </c>
      <c r="AV58" s="3">
        <f ca="1">SUMPRODUCT(OFFSET($W$8:OFFSET($W$8,$AJ$4-1,0),$T58,$U58),OFFSET($D$8:OFFSET($D$8,$AJ$4-1,0),$S58,MATCH(AV$6,$D$7:$Q$7,0)-1))</f>
        <v>0.56704424845947865</v>
      </c>
      <c r="AW58" s="3">
        <f ca="1">SUMPRODUCT(OFFSET($W$8:OFFSET($W$8,$AJ$4-1,0),$T58,$U58),OFFSET($C$8:OFFSET($C$8,$AJ$4-1,0),$S58,0),OFFSET($D$8:OFFSET($D$8,$AJ$4-1,0),$S58,MATCH(AV$6,$D$7:$Q$7,0)-1))/SUMPRODUCT(OFFSET($W$8:OFFSET($W$8,$AJ$4-1,0),$T58,$U58),OFFSET($C$8:OFFSET($C$8,$AJ$4-1,0),$S58,0))</f>
        <v>0.56704424845947854</v>
      </c>
      <c r="AX58" s="3">
        <f ca="1">SUMPRODUCT(OFFSET($W$8:OFFSET($W$8,$AJ$4-1,0),$T58,$U58),OFFSET($D$8:OFFSET($D$8,$AJ$4-1,0),$S58,MATCH(AX$6,$D$7:$Q$7,0)-1))</f>
        <v>0.76089693608379139</v>
      </c>
      <c r="AY58" s="3">
        <f ca="1">SUMPRODUCT(OFFSET($W$8:OFFSET($W$8,$AJ$4-1,0),$T58,$U58),OFFSET($C$8:OFFSET($C$8,$AJ$4-1,0),$S58,0),OFFSET($D$8:OFFSET($D$8,$AJ$4-1,0),$S58,MATCH(AX$6,$D$7:$Q$7,0)-1))/SUMPRODUCT(OFFSET($W$8:OFFSET($W$8,$AJ$4-1,0),$T58,$U58),OFFSET($C$8:OFFSET($C$8,$AJ$4-1,0),$S58,0))</f>
        <v>0.76089693608379139</v>
      </c>
      <c r="AZ58" s="3">
        <f ca="1">SUMPRODUCT(OFFSET($W$8:OFFSET($W$8,$AJ$4-1,0),$T58,$U58),OFFSET($D$8:OFFSET($D$8,$AJ$4-1,0),$S58,MATCH(AZ$6,$D$7:$Q$7,0)-1))</f>
        <v>1.9015943937867215</v>
      </c>
      <c r="BA58" s="3">
        <f ca="1">SUMPRODUCT(OFFSET($W$8:OFFSET($W$8,$AJ$4-1,0),$T58,$U58),OFFSET($C$8:OFFSET($C$8,$AJ$4-1,0),$S58,0),OFFSET($D$8:OFFSET($D$8,$AJ$4-1,0),$S58,MATCH(AZ$6,$D$7:$Q$7,0)-1))/SUMPRODUCT(OFFSET($W$8:OFFSET($W$8,$AJ$4-1,0),$T58,$U58),OFFSET($C$8:OFFSET($C$8,$AJ$4-1,0),$S58,0))</f>
        <v>1.9015943937867217</v>
      </c>
      <c r="BB58" s="3">
        <f ca="1">SUMPRODUCT(OFFSET($W$8:OFFSET($W$8,$AJ$4-1,0),$T58,$U58),OFFSET($D$8:OFFSET($D$8,$AJ$4-1,0),$S58,MATCH(BB$6,$D$7:$Q$7,0)-1))</f>
        <v>1.0991551266848267</v>
      </c>
      <c r="BC58" s="3">
        <f ca="1">SUMPRODUCT(OFFSET($W$8:OFFSET($W$8,$AJ$4-1,0),$T58,$U58),OFFSET($C$8:OFFSET($C$8,$AJ$4-1,0),$S58,0),OFFSET($D$8:OFFSET($D$8,$AJ$4-1,0),$S58,MATCH(BB$6,$D$7:$Q$7,0)-1))/SUMPRODUCT(OFFSET($W$8:OFFSET($W$8,$AJ$4-1,0),$T58,$U58),OFFSET($C$8:OFFSET($C$8,$AJ$4-1,0),$S58,0))</f>
        <v>1.0991551266848267</v>
      </c>
      <c r="BD58" s="3">
        <f ca="1">SUMPRODUCT(OFFSET($W$8:OFFSET($W$8,$AJ$4-1,0),$T58,$U58),OFFSET($D$8:OFFSET($D$8,$AJ$4-1,0),$S58,MATCH(BD$6,$D$7:$Q$7,0)-1))</f>
        <v>0.62329032331970957</v>
      </c>
      <c r="BE58" s="3">
        <f ca="1">SUMPRODUCT(OFFSET($W$8:OFFSET($W$8,$AJ$4-1,0),$T58,$U58),OFFSET($C$8:OFFSET($C$8,$AJ$4-1,0),$S58,0),OFFSET($D$8:OFFSET($D$8,$AJ$4-1,0),$S58,MATCH(BD$6,$D$7:$Q$7,0)-1))/SUMPRODUCT(OFFSET($W$8:OFFSET($W$8,$AJ$4-1,0),$T58,$U58),OFFSET($C$8:OFFSET($C$8,$AJ$4-1,0),$S58,0))</f>
        <v>0.62329032331970968</v>
      </c>
      <c r="BF58" s="174">
        <f ca="1">SUMPRODUCT(OFFSET($W$8:OFFSET($W$8,$AJ$4-1,0),$T58,$U58),OFFSET($D$8:OFFSET($D$8,$AJ$4-1,0),$S58,MATCH(BF$6,$D$7:$Q$7,0)-1))</f>
        <v>0.99887341547568298</v>
      </c>
      <c r="BG58" s="174">
        <f ca="1">SUMPRODUCT(OFFSET($W$8:OFFSET($W$8,$AJ$4-1,0),$T58,$U58),OFFSET($C$8:OFFSET($C$8,$AJ$4-1,0),$S58,0),OFFSET($D$8:OFFSET($D$8,$AJ$4-1,0),$S58,MATCH(BF$6,$D$7:$Q$7,0)-1))/SUMPRODUCT(OFFSET($W$8:OFFSET($W$8,$AJ$4-1,0),$T58,$U58),OFFSET($C$8:OFFSET($C$8,$AJ$4-1,0),$S58,0))</f>
        <v>0.99887341547568342</v>
      </c>
      <c r="BH58" s="174">
        <f ca="1">SUMPRODUCT(OFFSET($W$8:OFFSET($W$8,$AJ$4-1,0),$T58,$U58),OFFSET($D$8:OFFSET($D$8,$AJ$4-1,0),$S58,MATCH(BH$6,$D$7:$Q$7,0)-1))</f>
        <v>1.1031307949168683</v>
      </c>
      <c r="BI58" s="174">
        <f ca="1">SUMPRODUCT(OFFSET($W$8:OFFSET($W$8,$AJ$4-1,0),$T58,$U58),OFFSET($C$8:OFFSET($C$8,$AJ$4-1,0),$S58,0),OFFSET($D$8:OFFSET($D$8,$AJ$4-1,0),$S58,MATCH(BH$6,$D$7:$Q$7,0)-1))/SUMPRODUCT(OFFSET($W$8:OFFSET($W$8,$AJ$4-1,0),$T58,$U58),OFFSET($C$8:OFFSET($C$8,$AJ$4-1,0),$S58,0))</f>
        <v>1.1031307949168687</v>
      </c>
      <c r="BJ58" s="174">
        <f ca="1">SUMPRODUCT(OFFSET($W$8:OFFSET($W$8,$AJ$4-1,0),$T58,$U58),OFFSET($D$8:OFFSET($D$8,$AJ$4-1,0),$S58,MATCH(BJ$6,$D$7:$Q$7,0)-1))</f>
        <v>1</v>
      </c>
      <c r="BK58" s="174">
        <f ca="1">SUMPRODUCT(OFFSET($W$8:OFFSET($W$8,$AJ$4-1,0),$T58,$U58),OFFSET($C$8:OFFSET($C$8,$AJ$4-1,0),$S58,0),OFFSET($D$8:OFFSET($D$8,$AJ$4-1,0),$S58,MATCH(BJ$6,$D$7:$Q$7,0)-1))/SUMPRODUCT(OFFSET($W$8:OFFSET($W$8,$AJ$4-1,0),$T58,$U58),OFFSET($C$8:OFFSET($C$8,$AJ$4-1,0),$S58,0))</f>
        <v>1</v>
      </c>
      <c r="BM58" s="8">
        <f t="shared" si="11"/>
        <v>37681</v>
      </c>
      <c r="BN58" s="47">
        <f t="shared" ca="1" si="12"/>
        <v>0.99999999999999967</v>
      </c>
      <c r="BO58" s="47">
        <f t="shared" ca="1" si="5"/>
        <v>0</v>
      </c>
      <c r="BP58" s="47">
        <f t="shared" ca="1" si="13"/>
        <v>0.29999999999999993</v>
      </c>
      <c r="BQ58" s="47">
        <f t="shared" ca="1" si="6"/>
        <v>0.69999999999999973</v>
      </c>
    </row>
    <row r="59" spans="1:69">
      <c r="A59" s="58">
        <f t="shared" si="7"/>
        <v>37347</v>
      </c>
      <c r="B59" s="34">
        <f t="shared" si="2"/>
        <v>37544</v>
      </c>
      <c r="C59" s="59">
        <f>SUMIF(WP!$A$3:$A$388,"&lt;"&amp;EOMONTH($A59,$A$3-1)+1,WP!$B$3:$B$388)/1000-SUM(C$8:C58)</f>
        <v>10</v>
      </c>
      <c r="D59" s="42">
        <f>D$6/VLOOKUP($B59,Rate!$B$4:$H$390,7)</f>
        <v>0.41937452379005208</v>
      </c>
      <c r="E59" s="42">
        <f>E$6/VLOOKUP($B59,SAWW!$B$4:$H$390,7)</f>
        <v>1.8721204466805419</v>
      </c>
      <c r="F59" s="42">
        <f>F$6/VLOOKUP($B59,'Indem BL'!$B$4:$H$390,7)</f>
        <v>1.1472617082621039</v>
      </c>
      <c r="G59" s="42">
        <f>G$6/VLOOKUP($B59,'Med BL'!$B$4:$H$390,7)</f>
        <v>0.9849</v>
      </c>
      <c r="H59" s="42">
        <f>H$6/VLOOKUP($B59,'Combined BL &amp; SAWW'!$B$4:$H$390,7)</f>
        <v>1.5443499717297675</v>
      </c>
      <c r="I59" s="42">
        <f>I$6/VLOOKUP($B59,'Freq Trend'!$B$4:$H$390,7)</f>
        <v>0.55874425166772923</v>
      </c>
      <c r="J59" s="42">
        <f>J$6/VLOOKUP($B59,'Severity Trend_IonI'!$B$4:$H$390,7)</f>
        <v>0.75707581186280837</v>
      </c>
      <c r="K59" s="42">
        <f>K$6/VLOOKUP($B59,'Severity Trend_MonI'!$B$4:$H$390,7)</f>
        <v>1.9634751426818831</v>
      </c>
      <c r="L59" s="42">
        <f>L$6/VLOOKUP($B59,'Severity Trend'!$B$4:$H$390,7)</f>
        <v>1.1057216588293246</v>
      </c>
      <c r="M59" s="42">
        <f>M$6/VLOOKUP($B59,'PP Residual Trend'!$B$4:$H$390,7)</f>
        <v>0.61785633775787485</v>
      </c>
      <c r="N59" s="156">
        <f>N$6/VLOOKUP($B59,CR!$B$4:$H$455,7)</f>
        <v>0.99887341547568309</v>
      </c>
      <c r="O59" s="156">
        <f>O$6/VLOOKUP($B59,ER!$B$4:$H$455,7)</f>
        <v>1.1031307949168685</v>
      </c>
      <c r="P59" s="156">
        <f>P$6/VLOOKUP($B59,DR!$B$4:$H$455,7)</f>
        <v>1</v>
      </c>
      <c r="R59">
        <f t="shared" si="17"/>
        <v>52</v>
      </c>
      <c r="S59" s="120">
        <f t="shared" si="15"/>
        <v>51</v>
      </c>
      <c r="T59" s="45">
        <f t="shared" si="9"/>
        <v>0</v>
      </c>
      <c r="U59" s="45">
        <f t="shared" si="10"/>
        <v>0</v>
      </c>
      <c r="V59" s="20">
        <v>0</v>
      </c>
      <c r="W59" s="21">
        <f>(2*W$5*$AJ$3*$R59*$A$3-MIN(W$5*$AJ$3,$R59*$A$3)^2-2*$R59*$A$3*MAX(W$5*$AJ$3-$R59*$A$3,0)-MIN(MAX($R59*$A$3-$A$4,0),W$5*$AJ$3)^2-2*W$5*$AJ$3*MAX($R59*$A$3-$A$4-W$5*+$AJ$3,0))/$AJ$5-SUM($V$7:V59)-SUM($V$7:W58)+SUM($V$7:V58)</f>
        <v>0</v>
      </c>
      <c r="X59" s="21">
        <f>(2*X$5*$AJ$3*$R59*$A$3-MIN(X$5*$AJ$3,$R59*$A$3)^2-2*$R59*$A$3*MAX(X$5*$AJ$3-$R59*$A$3,0)-MIN(MAX($R59*$A$3-$A$4,0),X$5*$AJ$3)^2-2*X$5*$AJ$3*MAX($R59*$A$3-$A$4-X$5*+$AJ$3,0))/$AJ$5-SUM($V$7:W59)-SUM($V$7:X58)+SUM($V$7:W58)</f>
        <v>0</v>
      </c>
      <c r="Y59" s="21">
        <f>(2*Y$5*$AJ$3*$R59*$A$3-MIN(Y$5*$AJ$3,$R59*$A$3)^2-2*$R59*$A$3*MAX(Y$5*$AJ$3-$R59*$A$3,0)-MIN(MAX($R59*$A$3-$A$4,0),Y$5*$AJ$3)^2-2*Y$5*$AJ$3*MAX($R59*$A$3-$A$4-Y$5*+$AJ$3,0))/$AJ$5-SUM($V$7:X59)-SUM($V$7:Y58)+SUM($V$7:X58)</f>
        <v>0</v>
      </c>
      <c r="Z59" s="21">
        <f>(2*Z$5*$AJ$3*$R59*$A$3-MIN(Z$5*$AJ$3,$R59*$A$3)^2-2*$R59*$A$3*MAX(Z$5*$AJ$3-$R59*$A$3,0)-MIN(MAX($R59*$A$3-$A$4,0),Z$5*$AJ$3)^2-2*Z$5*$AJ$3*MAX($R59*$A$3-$A$4-Z$5*+$AJ$3,0))/$AJ$5-SUM($V$7:Y59)-SUM($V$7:Z58)+SUM($V$7:Y58)</f>
        <v>0</v>
      </c>
      <c r="AA59" s="21">
        <f>(2*AA$5*$AJ$3*$R59*$A$3-MIN(AA$5*$AJ$3,$R59*$A$3)^2-2*$R59*$A$3*MAX(AA$5*$AJ$3-$R59*$A$3,0)-MIN(MAX($R59*$A$3-$A$4,0),AA$5*$AJ$3)^2-2*AA$5*$AJ$3*MAX($R59*$A$3-$A$4-AA$5*+$AJ$3,0))/$AJ$5-SUM($V$7:Z59)-SUM($V$7:AA58)+SUM($V$7:Z58)</f>
        <v>0</v>
      </c>
      <c r="AB59" s="21">
        <f>(2*AB$5*$AJ$3*$R59*$A$3-MIN(AB$5*$AJ$3,$R59*$A$3)^2-2*$R59*$A$3*MAX(AB$5*$AJ$3-$R59*$A$3,0)-MIN(MAX($R59*$A$3-$A$4,0),AB$5*$AJ$3)^2-2*AB$5*$AJ$3*MAX($R59*$A$3-$A$4-AB$5*+$AJ$3,0))/$AJ$5-SUM($V$7:AA59)-SUM($V$7:AB58)+SUM($V$7:AA58)</f>
        <v>0</v>
      </c>
      <c r="AC59" s="21">
        <f>(2*AC$5*$AJ$3*$R59*$A$3-MIN(AC$5*$AJ$3,$R59*$A$3)^2-2*$R59*$A$3*MAX(AC$5*$AJ$3-$R59*$A$3,0)-MIN(MAX($R59*$A$3-$A$4,0),AC$5*$AJ$3)^2-2*AC$5*$AJ$3*MAX($R59*$A$3-$A$4-AC$5*+$AJ$3,0))/$AJ$5-SUM($V$7:AB59)-SUM($V$7:AC58)+SUM($V$7:AB58)</f>
        <v>0</v>
      </c>
      <c r="AD59" s="21">
        <f>(2*AD$5*$AJ$3*$R59*$A$3-MIN(AD$5*$AJ$3,$R59*$A$3)^2-2*$R59*$A$3*MAX(AD$5*$AJ$3-$R59*$A$3,0)-MIN(MAX($R59*$A$3-$A$4,0),AD$5*$AJ$3)^2-2*AD$5*$AJ$3*MAX($R59*$A$3-$A$4-AD$5*+$AJ$3,0))/$AJ$5-SUM($V$7:AC59)-SUM($V$7:AD58)+SUM($V$7:AC58)</f>
        <v>0</v>
      </c>
      <c r="AE59" s="21">
        <f>(2*AE$5*$AJ$3*$R59*$A$3-MIN(AE$5*$AJ$3,$R59*$A$3)^2-2*$R59*$A$3*MAX(AE$5*$AJ$3-$R59*$A$3,0)-MIN(MAX($R59*$A$3-$A$4,0),AE$5*$AJ$3)^2-2*AE$5*$AJ$3*MAX($R59*$A$3-$A$4-AE$5*+$AJ$3,0))/$AJ$5-SUM($V$7:AD59)-SUM($V$7:AE58)+SUM($V$7:AD58)</f>
        <v>0</v>
      </c>
      <c r="AF59" s="21">
        <f>(2*AF$5*$AJ$3*$R59*$A$3-MIN(AF$5*$AJ$3,$R59*$A$3)^2-2*$R59*$A$3*MAX(AF$5*$AJ$3-$R59*$A$3,0)-MIN(MAX($R59*$A$3-$A$4,0),AF$5*$AJ$3)^2-2*AF$5*$AJ$3*MAX($R59*$A$3-$A$4-AF$5*+$AJ$3,0))/$AJ$5-SUM($V$7:AE59)-SUM($V$7:AF58)+SUM($V$7:AE58)</f>
        <v>0</v>
      </c>
      <c r="AG59" s="21">
        <f>(2*AG$5*$AJ$3*$R59*$A$3-MIN(AG$5*$AJ$3,$R59*$A$3)^2-2*$R59*$A$3*MAX(AG$5*$AJ$3-$R59*$A$3,0)-MIN(MAX($R59*$A$3-$A$4,0),AG$5*$AJ$3)^2-2*AG$5*$AJ$3*MAX($R59*$A$3-$A$4-AG$5*+$AJ$3,0))/$AJ$5-SUM($V$7:AF59)-SUM($V$7:AG58)+SUM($V$7:AF58)</f>
        <v>0</v>
      </c>
      <c r="AH59" s="21">
        <f>(2*AH$5*$AJ$3*$R59*$A$3-MIN(AH$5*$AJ$3,$R59*$A$3)^2-2*$R59*$A$3*MAX(AH$5*$AJ$3-$R59*$A$3,0)-MIN(MAX($R59*$A$3-$A$4,0),AH$5*$AJ$3)^2-2*AH$5*$AJ$3*MAX($R59*$A$3-$A$4-AH$5*+$AJ$3,0))/$AJ$5-SUM($V$7:AG59)-SUM($V$7:AH58)+SUM($V$7:AG58)</f>
        <v>0</v>
      </c>
      <c r="AJ59" s="8">
        <f t="shared" si="14"/>
        <v>37712</v>
      </c>
      <c r="AK59" s="30">
        <f t="shared" si="16"/>
        <v>37726</v>
      </c>
      <c r="AL59" s="3">
        <f ca="1">SUMPRODUCT(OFFSET($W$8:OFFSET($W$8,$AJ$4-1,0),$T59,$U59),OFFSET($D$8:OFFSET($D$8,$AJ$4-1,0),$S59,MATCH(AL$6,$D$7:$Q$7,0)-1))</f>
        <v>0.41980604537795979</v>
      </c>
      <c r="AM59" s="3">
        <f ca="1">SUMPRODUCT(OFFSET($W$8:OFFSET($W$8,$AJ$4-1,0),$T59,$U59),OFFSET($C$8:OFFSET($C$8,$AJ$4-1,0),$S59,0),OFFSET($D$8:OFFSET($D$8,$AJ$4-1,0),$S59,MATCH(AL$6,$D$7:$Q$7,0)-1))/SUMPRODUCT(OFFSET($W$8:OFFSET($W$8,$AJ$4-1,0),$T59,$U59),OFFSET($C$8:OFFSET($C$8,$AJ$4-1,0),$S59,0))</f>
        <v>0.41980604537795985</v>
      </c>
      <c r="AN59" s="3">
        <f ca="1">SUMPRODUCT(OFFSET($W$8:OFFSET($W$8,$AJ$4-1,0),$T59,$U59),OFFSET($D$8:OFFSET($D$8,$AJ$4-1,0),$S59,MATCH(AN$6,$D$7:$Q$7,0)-1))</f>
        <v>1.843527244351812</v>
      </c>
      <c r="AO59" s="3">
        <f ca="1">SUMPRODUCT(OFFSET($W$8:OFFSET($W$8,$AJ$4-1,0),$T59,$U59),OFFSET($C$8:OFFSET($C$8,$AJ$4-1,0),$S59,0),OFFSET($D$8:OFFSET($D$8,$AJ$4-1,0),$S59,MATCH(AN$6,$D$7:$Q$7,0)-1))/SUMPRODUCT(OFFSET($W$8:OFFSET($W$8,$AJ$4-1,0),$T59,$U59),OFFSET($C$8:OFFSET($C$8,$AJ$4-1,0),$S59,0))</f>
        <v>1.843527244351812</v>
      </c>
      <c r="AP59" s="3">
        <f ca="1">SUMPRODUCT(OFFSET($W$8:OFFSET($W$8,$AJ$4-1,0),$T59,$U59),OFFSET($D$8:OFFSET($D$8,$AJ$4-1,0),$S59,MATCH(AP$6,$D$7:$Q$7,0)-1))</f>
        <v>1.1440037410754287</v>
      </c>
      <c r="AQ59" s="3">
        <f ca="1">SUMPRODUCT(OFFSET($W$8:OFFSET($W$8,$AJ$4-1,0),$T59,$U59),OFFSET($C$8:OFFSET($C$8,$AJ$4-1,0),$S59,0),OFFSET($D$8:OFFSET($D$8,$AJ$4-1,0),$S59,MATCH(AP$6,$D$7:$Q$7,0)-1))/SUMPRODUCT(OFFSET($W$8:OFFSET($W$8,$AJ$4-1,0),$T59,$U59),OFFSET($C$8:OFFSET($C$8,$AJ$4-1,0),$S59,0))</f>
        <v>1.1440037410754289</v>
      </c>
      <c r="AR59" s="3">
        <f ca="1">SUMPRODUCT(OFFSET($W$8:OFFSET($W$8,$AJ$4-1,0),$T59,$U59),OFFSET($D$8:OFFSET($D$8,$AJ$4-1,0),$S59,MATCH(AR$6,$D$7:$Q$7,0)-1))</f>
        <v>0.98489999999999989</v>
      </c>
      <c r="AS59" s="3">
        <f ca="1">SUMPRODUCT(OFFSET($W$8:OFFSET($W$8,$AJ$4-1,0),$T59,$U59),OFFSET($C$8:OFFSET($C$8,$AJ$4-1,0),$S59,0),OFFSET($D$8:OFFSET($D$8,$AJ$4-1,0),$S59,MATCH(AR$6,$D$7:$Q$7,0)-1))/SUMPRODUCT(OFFSET($W$8:OFFSET($W$8,$AJ$4-1,0),$T59,$U59),OFFSET($C$8:OFFSET($C$8,$AJ$4-1,0),$S59,0))</f>
        <v>0.98490000000000022</v>
      </c>
      <c r="AT59" s="3">
        <f ca="1">SUMPRODUCT(OFFSET($W$8:OFFSET($W$8,$AJ$4-1,0),$T59,$U59),OFFSET($D$8:OFFSET($D$8,$AJ$4-1,0),$S59,MATCH(AT$6,$D$7:$Q$7,0)-1))</f>
        <v>1.5256954260642195</v>
      </c>
      <c r="AU59" s="3">
        <f ca="1">SUMPRODUCT(OFFSET($W$8:OFFSET($W$8,$AJ$4-1,0),$T59,$U59),OFFSET($C$8:OFFSET($C$8,$AJ$4-1,0),$S59,0),OFFSET($D$8:OFFSET($D$8,$AJ$4-1,0),$S59,MATCH(AT$6,$D$7:$Q$7,0)-1))/SUMPRODUCT(OFFSET($W$8:OFFSET($W$8,$AJ$4-1,0),$T59,$U59),OFFSET($C$8:OFFSET($C$8,$AJ$4-1,0),$S59,0))</f>
        <v>1.5256954260642197</v>
      </c>
      <c r="AV59" s="3">
        <f ca="1">SUMPRODUCT(OFFSET($W$8:OFFSET($W$8,$AJ$4-1,0),$T59,$U59),OFFSET($D$8:OFFSET($D$8,$AJ$4-1,0),$S59,MATCH(AV$6,$D$7:$Q$7,0)-1))</f>
        <v>0.56896754227664392</v>
      </c>
      <c r="AW59" s="3">
        <f ca="1">SUMPRODUCT(OFFSET($W$8:OFFSET($W$8,$AJ$4-1,0),$T59,$U59),OFFSET($C$8:OFFSET($C$8,$AJ$4-1,0),$S59,0),OFFSET($D$8:OFFSET($D$8,$AJ$4-1,0),$S59,MATCH(AV$6,$D$7:$Q$7,0)-1))/SUMPRODUCT(OFFSET($W$8:OFFSET($W$8,$AJ$4-1,0),$T59,$U59),OFFSET($C$8:OFFSET($C$8,$AJ$4-1,0),$S59,0))</f>
        <v>0.56896754227664403</v>
      </c>
      <c r="AX59" s="3">
        <f ca="1">SUMPRODUCT(OFFSET($W$8:OFFSET($W$8,$AJ$4-1,0),$T59,$U59),OFFSET($D$8:OFFSET($D$8,$AJ$4-1,0),$S59,MATCH(AX$6,$D$7:$Q$7,0)-1))</f>
        <v>0.76138405825661504</v>
      </c>
      <c r="AY59" s="3">
        <f ca="1">SUMPRODUCT(OFFSET($W$8:OFFSET($W$8,$AJ$4-1,0),$T59,$U59),OFFSET($C$8:OFFSET($C$8,$AJ$4-1,0),$S59,0),OFFSET($D$8:OFFSET($D$8,$AJ$4-1,0),$S59,MATCH(AX$6,$D$7:$Q$7,0)-1))/SUMPRODUCT(OFFSET($W$8:OFFSET($W$8,$AJ$4-1,0),$T59,$U59),OFFSET($C$8:OFFSET($C$8,$AJ$4-1,0),$S59,0))</f>
        <v>0.76138405825661515</v>
      </c>
      <c r="AZ59" s="3">
        <f ca="1">SUMPRODUCT(OFFSET($W$8:OFFSET($W$8,$AJ$4-1,0),$T59,$U59),OFFSET($D$8:OFFSET($D$8,$AJ$4-1,0),$S59,MATCH(AZ$6,$D$7:$Q$7,0)-1))</f>
        <v>1.8886926321284581</v>
      </c>
      <c r="BA59" s="3">
        <f ca="1">SUMPRODUCT(OFFSET($W$8:OFFSET($W$8,$AJ$4-1,0),$T59,$U59),OFFSET($C$8:OFFSET($C$8,$AJ$4-1,0),$S59,0),OFFSET($D$8:OFFSET($D$8,$AJ$4-1,0),$S59,MATCH(AZ$6,$D$7:$Q$7,0)-1))/SUMPRODUCT(OFFSET($W$8:OFFSET($W$8,$AJ$4-1,0),$T59,$U59),OFFSET($C$8:OFFSET($C$8,$AJ$4-1,0),$S59,0))</f>
        <v>1.8886926321284581</v>
      </c>
      <c r="BB59" s="3">
        <f ca="1">SUMPRODUCT(OFFSET($W$8:OFFSET($W$8,$AJ$4-1,0),$T59,$U59),OFFSET($D$8:OFFSET($D$8,$AJ$4-1,0),$S59,MATCH(BB$6,$D$7:$Q$7,0)-1))</f>
        <v>1.0974246109970531</v>
      </c>
      <c r="BC59" s="3">
        <f ca="1">SUMPRODUCT(OFFSET($W$8:OFFSET($W$8,$AJ$4-1,0),$T59,$U59),OFFSET($C$8:OFFSET($C$8,$AJ$4-1,0),$S59,0),OFFSET($D$8:OFFSET($D$8,$AJ$4-1,0),$S59,MATCH(BB$6,$D$7:$Q$7,0)-1))/SUMPRODUCT(OFFSET($W$8:OFFSET($W$8,$AJ$4-1,0),$T59,$U59),OFFSET($C$8:OFFSET($C$8,$AJ$4-1,0),$S59,0))</f>
        <v>1.0974246109970534</v>
      </c>
      <c r="BD59" s="3">
        <f ca="1">SUMPRODUCT(OFFSET($W$8:OFFSET($W$8,$AJ$4-1,0),$T59,$U59),OFFSET($D$8:OFFSET($D$8,$AJ$4-1,0),$S59,MATCH(BD$6,$D$7:$Q$7,0)-1))</f>
        <v>0.62442998193394639</v>
      </c>
      <c r="BE59" s="3">
        <f ca="1">SUMPRODUCT(OFFSET($W$8:OFFSET($W$8,$AJ$4-1,0),$T59,$U59),OFFSET($C$8:OFFSET($C$8,$AJ$4-1,0),$S59,0),OFFSET($D$8:OFFSET($D$8,$AJ$4-1,0),$S59,MATCH(BD$6,$D$7:$Q$7,0)-1))/SUMPRODUCT(OFFSET($W$8:OFFSET($W$8,$AJ$4-1,0),$T59,$U59),OFFSET($C$8:OFFSET($C$8,$AJ$4-1,0),$S59,0))</f>
        <v>0.6244299819339465</v>
      </c>
      <c r="BF59" s="174">
        <f ca="1">SUMPRODUCT(OFFSET($W$8:OFFSET($W$8,$AJ$4-1,0),$T59,$U59),OFFSET($D$8:OFFSET($D$8,$AJ$4-1,0),$S59,MATCH(BF$6,$D$7:$Q$7,0)-1))</f>
        <v>0.99887341547568298</v>
      </c>
      <c r="BG59" s="174">
        <f ca="1">SUMPRODUCT(OFFSET($W$8:OFFSET($W$8,$AJ$4-1,0),$T59,$U59),OFFSET($C$8:OFFSET($C$8,$AJ$4-1,0),$S59,0),OFFSET($D$8:OFFSET($D$8,$AJ$4-1,0),$S59,MATCH(BF$6,$D$7:$Q$7,0)-1))/SUMPRODUCT(OFFSET($W$8:OFFSET($W$8,$AJ$4-1,0),$T59,$U59),OFFSET($C$8:OFFSET($C$8,$AJ$4-1,0),$S59,0))</f>
        <v>0.99887341547568342</v>
      </c>
      <c r="BH59" s="174">
        <f ca="1">SUMPRODUCT(OFFSET($W$8:OFFSET($W$8,$AJ$4-1,0),$T59,$U59),OFFSET($D$8:OFFSET($D$8,$AJ$4-1,0),$S59,MATCH(BH$6,$D$7:$Q$7,0)-1))</f>
        <v>1.1031307949168683</v>
      </c>
      <c r="BI59" s="174">
        <f ca="1">SUMPRODUCT(OFFSET($W$8:OFFSET($W$8,$AJ$4-1,0),$T59,$U59),OFFSET($C$8:OFFSET($C$8,$AJ$4-1,0),$S59,0),OFFSET($D$8:OFFSET($D$8,$AJ$4-1,0),$S59,MATCH(BH$6,$D$7:$Q$7,0)-1))/SUMPRODUCT(OFFSET($W$8:OFFSET($W$8,$AJ$4-1,0),$T59,$U59),OFFSET($C$8:OFFSET($C$8,$AJ$4-1,0),$S59,0))</f>
        <v>1.1031307949168687</v>
      </c>
      <c r="BJ59" s="174">
        <f ca="1">SUMPRODUCT(OFFSET($W$8:OFFSET($W$8,$AJ$4-1,0),$T59,$U59),OFFSET($D$8:OFFSET($D$8,$AJ$4-1,0),$S59,MATCH(BJ$6,$D$7:$Q$7,0)-1))</f>
        <v>1</v>
      </c>
      <c r="BK59" s="174">
        <f ca="1">SUMPRODUCT(OFFSET($W$8:OFFSET($W$8,$AJ$4-1,0),$T59,$U59),OFFSET($C$8:OFFSET($C$8,$AJ$4-1,0),$S59,0),OFFSET($D$8:OFFSET($D$8,$AJ$4-1,0),$S59,MATCH(BJ$6,$D$7:$Q$7,0)-1))/SUMPRODUCT(OFFSET($W$8:OFFSET($W$8,$AJ$4-1,0),$T59,$U59),OFFSET($C$8:OFFSET($C$8,$AJ$4-1,0),$S59,0))</f>
        <v>1</v>
      </c>
      <c r="BM59" s="8">
        <f t="shared" si="11"/>
        <v>37712</v>
      </c>
      <c r="BN59" s="47">
        <f t="shared" ca="1" si="12"/>
        <v>0.99999999999999967</v>
      </c>
      <c r="BO59" s="47">
        <f t="shared" ca="1" si="5"/>
        <v>0</v>
      </c>
      <c r="BP59" s="47">
        <f t="shared" ca="1" si="13"/>
        <v>0.29999999999999993</v>
      </c>
      <c r="BQ59" s="47">
        <f t="shared" ca="1" si="6"/>
        <v>0.69999999999999973</v>
      </c>
    </row>
    <row r="60" spans="1:69">
      <c r="A60" s="58">
        <f t="shared" si="7"/>
        <v>37377</v>
      </c>
      <c r="B60" s="34">
        <f t="shared" si="2"/>
        <v>37575</v>
      </c>
      <c r="C60" s="59">
        <f>SUMIF(WP!$A$3:$A$388,"&lt;"&amp;EOMONTH($A60,$A$3-1)+1,WP!$B$3:$B$388)/1000-SUM(C$8:C59)</f>
        <v>10</v>
      </c>
      <c r="D60" s="42">
        <f>D$6/VLOOKUP($B60,Rate!$B$4:$H$390,7)</f>
        <v>0.41937452379005208</v>
      </c>
      <c r="E60" s="42">
        <f>E$6/VLOOKUP($B60,SAWW!$B$4:$H$390,7)</f>
        <v>1.8672866291626382</v>
      </c>
      <c r="F60" s="42">
        <f>F$6/VLOOKUP($B60,'Indem BL'!$B$4:$H$390,7)</f>
        <v>1.1472617082621039</v>
      </c>
      <c r="G60" s="42">
        <f>G$6/VLOOKUP($B60,'Med BL'!$B$4:$H$390,7)</f>
        <v>0.9849</v>
      </c>
      <c r="H60" s="42">
        <f>H$6/VLOOKUP($B60,'Combined BL &amp; SAWW'!$B$4:$H$390,7)</f>
        <v>1.5417080802682412</v>
      </c>
      <c r="I60" s="42">
        <f>I$6/VLOOKUP($B60,'Freq Trend'!$B$4:$H$390,7)</f>
        <v>0.56034265694744301</v>
      </c>
      <c r="J60" s="42">
        <f>J$6/VLOOKUP($B60,'Severity Trend_IonI'!$B$4:$H$390,7)</f>
        <v>0.75792343316917543</v>
      </c>
      <c r="K60" s="42">
        <f>K$6/VLOOKUP($B60,'Severity Trend_MonI'!$B$4:$H$390,7)</f>
        <v>1.9505634529137459</v>
      </c>
      <c r="L60" s="42">
        <f>L$6/VLOOKUP($B60,'Severity Trend'!$B$4:$H$390,7)</f>
        <v>1.1044869987540522</v>
      </c>
      <c r="M60" s="42">
        <f>M$6/VLOOKUP($B60,'PP Residual Trend'!$B$4:$H$390,7)</f>
        <v>0.61894010092481255</v>
      </c>
      <c r="N60" s="156">
        <f>N$6/VLOOKUP($B60,CR!$B$4:$H$455,7)</f>
        <v>0.99887341547568309</v>
      </c>
      <c r="O60" s="156">
        <f>O$6/VLOOKUP($B60,ER!$B$4:$H$455,7)</f>
        <v>1.1031307949168685</v>
      </c>
      <c r="P60" s="156">
        <f>P$6/VLOOKUP($B60,DR!$B$4:$H$455,7)</f>
        <v>1</v>
      </c>
      <c r="R60">
        <f t="shared" si="17"/>
        <v>53</v>
      </c>
      <c r="S60" s="120">
        <f t="shared" si="15"/>
        <v>52</v>
      </c>
      <c r="T60" s="45">
        <f t="shared" si="9"/>
        <v>0</v>
      </c>
      <c r="U60" s="45">
        <f t="shared" si="10"/>
        <v>0</v>
      </c>
      <c r="V60" s="20">
        <v>0</v>
      </c>
      <c r="W60" s="21">
        <f>(2*W$5*$AJ$3*$R60*$A$3-MIN(W$5*$AJ$3,$R60*$A$3)^2-2*$R60*$A$3*MAX(W$5*$AJ$3-$R60*$A$3,0)-MIN(MAX($R60*$A$3-$A$4,0),W$5*$AJ$3)^2-2*W$5*$AJ$3*MAX($R60*$A$3-$A$4-W$5*+$AJ$3,0))/$AJ$5-SUM($V$7:V60)-SUM($V$7:W59)+SUM($V$7:V59)</f>
        <v>0</v>
      </c>
      <c r="X60" s="21">
        <f>(2*X$5*$AJ$3*$R60*$A$3-MIN(X$5*$AJ$3,$R60*$A$3)^2-2*$R60*$A$3*MAX(X$5*$AJ$3-$R60*$A$3,0)-MIN(MAX($R60*$A$3-$A$4,0),X$5*$AJ$3)^2-2*X$5*$AJ$3*MAX($R60*$A$3-$A$4-X$5*+$AJ$3,0))/$AJ$5-SUM($V$7:W60)-SUM($V$7:X59)+SUM($V$7:W59)</f>
        <v>0</v>
      </c>
      <c r="Y60" s="21">
        <f>(2*Y$5*$AJ$3*$R60*$A$3-MIN(Y$5*$AJ$3,$R60*$A$3)^2-2*$R60*$A$3*MAX(Y$5*$AJ$3-$R60*$A$3,0)-MIN(MAX($R60*$A$3-$A$4,0),Y$5*$AJ$3)^2-2*Y$5*$AJ$3*MAX($R60*$A$3-$A$4-Y$5*+$AJ$3,0))/$AJ$5-SUM($V$7:X60)-SUM($V$7:Y59)+SUM($V$7:X59)</f>
        <v>0</v>
      </c>
      <c r="Z60" s="21">
        <f>(2*Z$5*$AJ$3*$R60*$A$3-MIN(Z$5*$AJ$3,$R60*$A$3)^2-2*$R60*$A$3*MAX(Z$5*$AJ$3-$R60*$A$3,0)-MIN(MAX($R60*$A$3-$A$4,0),Z$5*$AJ$3)^2-2*Z$5*$AJ$3*MAX($R60*$A$3-$A$4-Z$5*+$AJ$3,0))/$AJ$5-SUM($V$7:Y60)-SUM($V$7:Z59)+SUM($V$7:Y59)</f>
        <v>0</v>
      </c>
      <c r="AA60" s="21">
        <f>(2*AA$5*$AJ$3*$R60*$A$3-MIN(AA$5*$AJ$3,$R60*$A$3)^2-2*$R60*$A$3*MAX(AA$5*$AJ$3-$R60*$A$3,0)-MIN(MAX($R60*$A$3-$A$4,0),AA$5*$AJ$3)^2-2*AA$5*$AJ$3*MAX($R60*$A$3-$A$4-AA$5*+$AJ$3,0))/$AJ$5-SUM($V$7:Z60)-SUM($V$7:AA59)+SUM($V$7:Z59)</f>
        <v>0</v>
      </c>
      <c r="AB60" s="21">
        <f>(2*AB$5*$AJ$3*$R60*$A$3-MIN(AB$5*$AJ$3,$R60*$A$3)^2-2*$R60*$A$3*MAX(AB$5*$AJ$3-$R60*$A$3,0)-MIN(MAX($R60*$A$3-$A$4,0),AB$5*$AJ$3)^2-2*AB$5*$AJ$3*MAX($R60*$A$3-$A$4-AB$5*+$AJ$3,0))/$AJ$5-SUM($V$7:AA60)-SUM($V$7:AB59)+SUM($V$7:AA59)</f>
        <v>0</v>
      </c>
      <c r="AC60" s="21">
        <f>(2*AC$5*$AJ$3*$R60*$A$3-MIN(AC$5*$AJ$3,$R60*$A$3)^2-2*$R60*$A$3*MAX(AC$5*$AJ$3-$R60*$A$3,0)-MIN(MAX($R60*$A$3-$A$4,0),AC$5*$AJ$3)^2-2*AC$5*$AJ$3*MAX($R60*$A$3-$A$4-AC$5*+$AJ$3,0))/$AJ$5-SUM($V$7:AB60)-SUM($V$7:AC59)+SUM($V$7:AB59)</f>
        <v>0</v>
      </c>
      <c r="AD60" s="21">
        <f>(2*AD$5*$AJ$3*$R60*$A$3-MIN(AD$5*$AJ$3,$R60*$A$3)^2-2*$R60*$A$3*MAX(AD$5*$AJ$3-$R60*$A$3,0)-MIN(MAX($R60*$A$3-$A$4,0),AD$5*$AJ$3)^2-2*AD$5*$AJ$3*MAX($R60*$A$3-$A$4-AD$5*+$AJ$3,0))/$AJ$5-SUM($V$7:AC60)-SUM($V$7:AD59)+SUM($V$7:AC59)</f>
        <v>0</v>
      </c>
      <c r="AE60" s="21">
        <f>(2*AE$5*$AJ$3*$R60*$A$3-MIN(AE$5*$AJ$3,$R60*$A$3)^2-2*$R60*$A$3*MAX(AE$5*$AJ$3-$R60*$A$3,0)-MIN(MAX($R60*$A$3-$A$4,0),AE$5*$AJ$3)^2-2*AE$5*$AJ$3*MAX($R60*$A$3-$A$4-AE$5*+$AJ$3,0))/$AJ$5-SUM($V$7:AD60)-SUM($V$7:AE59)+SUM($V$7:AD59)</f>
        <v>0</v>
      </c>
      <c r="AF60" s="21">
        <f>(2*AF$5*$AJ$3*$R60*$A$3-MIN(AF$5*$AJ$3,$R60*$A$3)^2-2*$R60*$A$3*MAX(AF$5*$AJ$3-$R60*$A$3,0)-MIN(MAX($R60*$A$3-$A$4,0),AF$5*$AJ$3)^2-2*AF$5*$AJ$3*MAX($R60*$A$3-$A$4-AF$5*+$AJ$3,0))/$AJ$5-SUM($V$7:AE60)-SUM($V$7:AF59)+SUM($V$7:AE59)</f>
        <v>0</v>
      </c>
      <c r="AG60" s="21">
        <f>(2*AG$5*$AJ$3*$R60*$A$3-MIN(AG$5*$AJ$3,$R60*$A$3)^2-2*$R60*$A$3*MAX(AG$5*$AJ$3-$R60*$A$3,0)-MIN(MAX($R60*$A$3-$A$4,0),AG$5*$AJ$3)^2-2*AG$5*$AJ$3*MAX($R60*$A$3-$A$4-AG$5*+$AJ$3,0))/$AJ$5-SUM($V$7:AF60)-SUM($V$7:AG59)+SUM($V$7:AF59)</f>
        <v>0</v>
      </c>
      <c r="AH60" s="21">
        <f>(2*AH$5*$AJ$3*$R60*$A$3-MIN(AH$5*$AJ$3,$R60*$A$3)^2-2*$R60*$A$3*MAX(AH$5*$AJ$3-$R60*$A$3,0)-MIN(MAX($R60*$A$3-$A$4,0),AH$5*$AJ$3)^2-2*AH$5*$AJ$3*MAX($R60*$A$3-$A$4-AH$5*+$AJ$3,0))/$AJ$5-SUM($V$7:AG60)-SUM($V$7:AH59)+SUM($V$7:AG59)</f>
        <v>0</v>
      </c>
      <c r="AJ60" s="8">
        <f t="shared" si="14"/>
        <v>37742</v>
      </c>
      <c r="AK60" s="30">
        <f t="shared" si="16"/>
        <v>37756</v>
      </c>
      <c r="AL60" s="3">
        <f ca="1">SUMPRODUCT(OFFSET($W$8:OFFSET($W$8,$AJ$4-1,0),$T60,$U60),OFFSET($D$8:OFFSET($D$8,$AJ$4-1,0),$S60,MATCH(AL$6,$D$7:$Q$7,0)-1))</f>
        <v>0.42066908855377533</v>
      </c>
      <c r="AM60" s="3">
        <f ca="1">SUMPRODUCT(OFFSET($W$8:OFFSET($W$8,$AJ$4-1,0),$T60,$U60),OFFSET($C$8:OFFSET($C$8,$AJ$4-1,0),$S60,0),OFFSET($D$8:OFFSET($D$8,$AJ$4-1,0),$S60,MATCH(AL$6,$D$7:$Q$7,0)-1))/SUMPRODUCT(OFFSET($W$8:OFFSET($W$8,$AJ$4-1,0),$T60,$U60),OFFSET($C$8:OFFSET($C$8,$AJ$4-1,0),$S60,0))</f>
        <v>0.42066908855377544</v>
      </c>
      <c r="AN60" s="3">
        <f ca="1">SUMPRODUCT(OFFSET($W$8:OFFSET($W$8,$AJ$4-1,0),$T60,$U60),OFFSET($D$8:OFFSET($D$8,$AJ$4-1,0),$S60,MATCH(AN$6,$D$7:$Q$7,0)-1))</f>
        <v>1.8385079525077881</v>
      </c>
      <c r="AO60" s="3">
        <f ca="1">SUMPRODUCT(OFFSET($W$8:OFFSET($W$8,$AJ$4-1,0),$T60,$U60),OFFSET($C$8:OFFSET($C$8,$AJ$4-1,0),$S60,0),OFFSET($D$8:OFFSET($D$8,$AJ$4-1,0),$S60,MATCH(AN$6,$D$7:$Q$7,0)-1))/SUMPRODUCT(OFFSET($W$8:OFFSET($W$8,$AJ$4-1,0),$T60,$U60),OFFSET($C$8:OFFSET($C$8,$AJ$4-1,0),$S60,0))</f>
        <v>1.8385079525077876</v>
      </c>
      <c r="AP60" s="3">
        <f ca="1">SUMPRODUCT(OFFSET($W$8:OFFSET($W$8,$AJ$4-1,0),$T60,$U60),OFFSET($D$8:OFFSET($D$8,$AJ$4-1,0),$S60,MATCH(AP$6,$D$7:$Q$7,0)-1))</f>
        <v>1.1436607971610417</v>
      </c>
      <c r="AQ60" s="3">
        <f ca="1">SUMPRODUCT(OFFSET($W$8:OFFSET($W$8,$AJ$4-1,0),$T60,$U60),OFFSET($C$8:OFFSET($C$8,$AJ$4-1,0),$S60,0),OFFSET($D$8:OFFSET($D$8,$AJ$4-1,0),$S60,MATCH(AP$6,$D$7:$Q$7,0)-1))/SUMPRODUCT(OFFSET($W$8:OFFSET($W$8,$AJ$4-1,0),$T60,$U60),OFFSET($C$8:OFFSET($C$8,$AJ$4-1,0),$S60,0))</f>
        <v>1.1436607971610422</v>
      </c>
      <c r="AR60" s="3">
        <f ca="1">SUMPRODUCT(OFFSET($W$8:OFFSET($W$8,$AJ$4-1,0),$T60,$U60),OFFSET($D$8:OFFSET($D$8,$AJ$4-1,0),$S60,MATCH(AR$6,$D$7:$Q$7,0)-1))</f>
        <v>0.98489999999999989</v>
      </c>
      <c r="AS60" s="3">
        <f ca="1">SUMPRODUCT(OFFSET($W$8:OFFSET($W$8,$AJ$4-1,0),$T60,$U60),OFFSET($C$8:OFFSET($C$8,$AJ$4-1,0),$S60,0),OFFSET($D$8:OFFSET($D$8,$AJ$4-1,0),$S60,MATCH(AR$6,$D$7:$Q$7,0)-1))/SUMPRODUCT(OFFSET($W$8:OFFSET($W$8,$AJ$4-1,0),$T60,$U60),OFFSET($C$8:OFFSET($C$8,$AJ$4-1,0),$S60,0))</f>
        <v>0.98490000000000022</v>
      </c>
      <c r="AT60" s="3">
        <f ca="1">SUMPRODUCT(OFFSET($W$8:OFFSET($W$8,$AJ$4-1,0),$T60,$U60),OFFSET($D$8:OFFSET($D$8,$AJ$4-1,0),$S60,MATCH(AT$6,$D$7:$Q$7,0)-1))</f>
        <v>1.5226490251598785</v>
      </c>
      <c r="AU60" s="3">
        <f ca="1">SUMPRODUCT(OFFSET($W$8:OFFSET($W$8,$AJ$4-1,0),$T60,$U60),OFFSET($C$8:OFFSET($C$8,$AJ$4-1,0),$S60,0),OFFSET($D$8:OFFSET($D$8,$AJ$4-1,0),$S60,MATCH(AT$6,$D$7:$Q$7,0)-1))/SUMPRODUCT(OFFSET($W$8:OFFSET($W$8,$AJ$4-1,0),$T60,$U60),OFFSET($C$8:OFFSET($C$8,$AJ$4-1,0),$S60,0))</f>
        <v>1.5226490251598783</v>
      </c>
      <c r="AV60" s="3">
        <f ca="1">SUMPRODUCT(OFFSET($W$8:OFFSET($W$8,$AJ$4-1,0),$T60,$U60),OFFSET($D$8:OFFSET($D$8,$AJ$4-1,0),$S60,MATCH(AV$6,$D$7:$Q$7,0)-1))</f>
        <v>0.57100948284136488</v>
      </c>
      <c r="AW60" s="3">
        <f ca="1">SUMPRODUCT(OFFSET($W$8:OFFSET($W$8,$AJ$4-1,0),$T60,$U60),OFFSET($C$8:OFFSET($C$8,$AJ$4-1,0),$S60,0),OFFSET($D$8:OFFSET($D$8,$AJ$4-1,0),$S60,MATCH(AV$6,$D$7:$Q$7,0)-1))/SUMPRODUCT(OFFSET($W$8:OFFSET($W$8,$AJ$4-1,0),$T60,$U60),OFFSET($C$8:OFFSET($C$8,$AJ$4-1,0),$S60,0))</f>
        <v>0.57100948284136477</v>
      </c>
      <c r="AX60" s="3">
        <f ca="1">SUMPRODUCT(OFFSET($W$8:OFFSET($W$8,$AJ$4-1,0),$T60,$U60),OFFSET($D$8:OFFSET($D$8,$AJ$4-1,0),$S60,MATCH(AX$6,$D$7:$Q$7,0)-1))</f>
        <v>0.76175165097808173</v>
      </c>
      <c r="AY60" s="3">
        <f ca="1">SUMPRODUCT(OFFSET($W$8:OFFSET($W$8,$AJ$4-1,0),$T60,$U60),OFFSET($C$8:OFFSET($C$8,$AJ$4-1,0),$S60,0),OFFSET($D$8:OFFSET($D$8,$AJ$4-1,0),$S60,MATCH(AX$6,$D$7:$Q$7,0)-1))/SUMPRODUCT(OFFSET($W$8:OFFSET($W$8,$AJ$4-1,0),$T60,$U60),OFFSET($C$8:OFFSET($C$8,$AJ$4-1,0),$S60,0))</f>
        <v>0.76175165097808184</v>
      </c>
      <c r="AZ60" s="3">
        <f ca="1">SUMPRODUCT(OFFSET($W$8:OFFSET($W$8,$AJ$4-1,0),$T60,$U60),OFFSET($D$8:OFFSET($D$8,$AJ$4-1,0),$S60,MATCH(AZ$6,$D$7:$Q$7,0)-1))</f>
        <v>1.875616172628743</v>
      </c>
      <c r="BA60" s="3">
        <f ca="1">SUMPRODUCT(OFFSET($W$8:OFFSET($W$8,$AJ$4-1,0),$T60,$U60),OFFSET($C$8:OFFSET($C$8,$AJ$4-1,0),$S60,0),OFFSET($D$8:OFFSET($D$8,$AJ$4-1,0),$S60,MATCH(AZ$6,$D$7:$Q$7,0)-1))/SUMPRODUCT(OFFSET($W$8:OFFSET($W$8,$AJ$4-1,0),$T60,$U60),OFFSET($C$8:OFFSET($C$8,$AJ$4-1,0),$S60,0))</f>
        <v>1.875616172628743</v>
      </c>
      <c r="BB60" s="3">
        <f ca="1">SUMPRODUCT(OFFSET($W$8:OFFSET($W$8,$AJ$4-1,0),$T60,$U60),OFFSET($D$8:OFFSET($D$8,$AJ$4-1,0),$S60,MATCH(BB$6,$D$7:$Q$7,0)-1))</f>
        <v>1.0955172471197441</v>
      </c>
      <c r="BC60" s="3">
        <f ca="1">SUMPRODUCT(OFFSET($W$8:OFFSET($W$8,$AJ$4-1,0),$T60,$U60),OFFSET($C$8:OFFSET($C$8,$AJ$4-1,0),$S60,0),OFFSET($D$8:OFFSET($D$8,$AJ$4-1,0),$S60,MATCH(BB$6,$D$7:$Q$7,0)-1))/SUMPRODUCT(OFFSET($W$8:OFFSET($W$8,$AJ$4-1,0),$T60,$U60),OFFSET($C$8:OFFSET($C$8,$AJ$4-1,0),$S60,0))</f>
        <v>1.0955172471197443</v>
      </c>
      <c r="BD60" s="3">
        <f ca="1">SUMPRODUCT(OFFSET($W$8:OFFSET($W$8,$AJ$4-1,0),$T60,$U60),OFFSET($D$8:OFFSET($D$8,$AJ$4-1,0),$S60,MATCH(BD$6,$D$7:$Q$7,0)-1))</f>
        <v>0.62559347054138525</v>
      </c>
      <c r="BE60" s="3">
        <f ca="1">SUMPRODUCT(OFFSET($W$8:OFFSET($W$8,$AJ$4-1,0),$T60,$U60),OFFSET($C$8:OFFSET($C$8,$AJ$4-1,0),$S60,0),OFFSET($D$8:OFFSET($D$8,$AJ$4-1,0),$S60,MATCH(BD$6,$D$7:$Q$7,0)-1))/SUMPRODUCT(OFFSET($W$8:OFFSET($W$8,$AJ$4-1,0),$T60,$U60),OFFSET($C$8:OFFSET($C$8,$AJ$4-1,0),$S60,0))</f>
        <v>0.62559347054138548</v>
      </c>
      <c r="BF60" s="174">
        <f ca="1">SUMPRODUCT(OFFSET($W$8:OFFSET($W$8,$AJ$4-1,0),$T60,$U60),OFFSET($D$8:OFFSET($D$8,$AJ$4-1,0),$S60,MATCH(BF$6,$D$7:$Q$7,0)-1))</f>
        <v>0.99887341547568298</v>
      </c>
      <c r="BG60" s="174">
        <f ca="1">SUMPRODUCT(OFFSET($W$8:OFFSET($W$8,$AJ$4-1,0),$T60,$U60),OFFSET($C$8:OFFSET($C$8,$AJ$4-1,0),$S60,0),OFFSET($D$8:OFFSET($D$8,$AJ$4-1,0),$S60,MATCH(BF$6,$D$7:$Q$7,0)-1))/SUMPRODUCT(OFFSET($W$8:OFFSET($W$8,$AJ$4-1,0),$T60,$U60),OFFSET($C$8:OFFSET($C$8,$AJ$4-1,0),$S60,0))</f>
        <v>0.99887341547568342</v>
      </c>
      <c r="BH60" s="174">
        <f ca="1">SUMPRODUCT(OFFSET($W$8:OFFSET($W$8,$AJ$4-1,0),$T60,$U60),OFFSET($D$8:OFFSET($D$8,$AJ$4-1,0),$S60,MATCH(BH$6,$D$7:$Q$7,0)-1))</f>
        <v>1.1031307949168683</v>
      </c>
      <c r="BI60" s="174">
        <f ca="1">SUMPRODUCT(OFFSET($W$8:OFFSET($W$8,$AJ$4-1,0),$T60,$U60),OFFSET($C$8:OFFSET($C$8,$AJ$4-1,0),$S60,0),OFFSET($D$8:OFFSET($D$8,$AJ$4-1,0),$S60,MATCH(BH$6,$D$7:$Q$7,0)-1))/SUMPRODUCT(OFFSET($W$8:OFFSET($W$8,$AJ$4-1,0),$T60,$U60),OFFSET($C$8:OFFSET($C$8,$AJ$4-1,0),$S60,0))</f>
        <v>1.1031307949168687</v>
      </c>
      <c r="BJ60" s="174">
        <f ca="1">SUMPRODUCT(OFFSET($W$8:OFFSET($W$8,$AJ$4-1,0),$T60,$U60),OFFSET($D$8:OFFSET($D$8,$AJ$4-1,0),$S60,MATCH(BJ$6,$D$7:$Q$7,0)-1))</f>
        <v>1</v>
      </c>
      <c r="BK60" s="174">
        <f ca="1">SUMPRODUCT(OFFSET($W$8:OFFSET($W$8,$AJ$4-1,0),$T60,$U60),OFFSET($C$8:OFFSET($C$8,$AJ$4-1,0),$S60,0),OFFSET($D$8:OFFSET($D$8,$AJ$4-1,0),$S60,MATCH(BJ$6,$D$7:$Q$7,0)-1))/SUMPRODUCT(OFFSET($W$8:OFFSET($W$8,$AJ$4-1,0),$T60,$U60),OFFSET($C$8:OFFSET($C$8,$AJ$4-1,0),$S60,0))</f>
        <v>1</v>
      </c>
      <c r="BM60" s="8">
        <f t="shared" si="11"/>
        <v>37742</v>
      </c>
      <c r="BN60" s="47">
        <f t="shared" ca="1" si="12"/>
        <v>0.99999999999999967</v>
      </c>
      <c r="BO60" s="47">
        <f t="shared" ca="1" si="5"/>
        <v>0</v>
      </c>
      <c r="BP60" s="47">
        <f t="shared" ca="1" si="13"/>
        <v>0.29999999999999993</v>
      </c>
      <c r="BQ60" s="47">
        <f t="shared" ca="1" si="6"/>
        <v>0.69999999999999973</v>
      </c>
    </row>
    <row r="61" spans="1:69">
      <c r="A61" s="58">
        <f t="shared" si="7"/>
        <v>37408</v>
      </c>
      <c r="B61" s="34">
        <f t="shared" si="2"/>
        <v>37605</v>
      </c>
      <c r="C61" s="59">
        <f>SUMIF(WP!$A$3:$A$388,"&lt;"&amp;EOMONTH($A61,$A$3-1)+1,WP!$B$3:$B$388)/1000-SUM(C$8:C60)</f>
        <v>10</v>
      </c>
      <c r="D61" s="42">
        <f>D$6/VLOOKUP($B61,Rate!$B$4:$H$390,7)</f>
        <v>0.41937452379005208</v>
      </c>
      <c r="E61" s="42">
        <f>E$6/VLOOKUP($B61,SAWW!$B$4:$H$390,7)</f>
        <v>1.8626324490060775</v>
      </c>
      <c r="F61" s="42">
        <f>F$6/VLOOKUP($B61,'Indem BL'!$B$4:$H$390,7)</f>
        <v>1.1472617082621039</v>
      </c>
      <c r="G61" s="42">
        <f>G$6/VLOOKUP($B61,'Med BL'!$B$4:$H$390,7)</f>
        <v>0.9849</v>
      </c>
      <c r="H61" s="42">
        <f>H$6/VLOOKUP($B61,'Combined BL &amp; SAWW'!$B$4:$H$390,7)</f>
        <v>1.539172363393106</v>
      </c>
      <c r="I61" s="42">
        <f>I$6/VLOOKUP($B61,'Freq Trend'!$B$4:$H$390,7)</f>
        <v>0.56189823233823943</v>
      </c>
      <c r="J61" s="42">
        <f>J$6/VLOOKUP($B61,'Severity Trend_IonI'!$B$4:$H$390,7)</f>
        <v>0.75874552095397696</v>
      </c>
      <c r="K61" s="42">
        <f>K$6/VLOOKUP($B61,'Severity Trend_MonI'!$B$4:$H$390,7)</f>
        <v>1.9382289313707217</v>
      </c>
      <c r="L61" s="42">
        <f>L$6/VLOOKUP($B61,'Severity Trend'!$B$4:$H$390,7)</f>
        <v>1.1032947888757831</v>
      </c>
      <c r="M61" s="42">
        <f>M$6/VLOOKUP($B61,'PP Residual Trend'!$B$4:$H$390,7)</f>
        <v>0.61999253014827738</v>
      </c>
      <c r="N61" s="156">
        <f>N$6/VLOOKUP($B61,CR!$B$4:$H$455,7)</f>
        <v>0.99887341547568309</v>
      </c>
      <c r="O61" s="156">
        <f>O$6/VLOOKUP($B61,ER!$B$4:$H$455,7)</f>
        <v>1.1031307949168685</v>
      </c>
      <c r="P61" s="156">
        <f>P$6/VLOOKUP($B61,DR!$B$4:$H$455,7)</f>
        <v>1</v>
      </c>
      <c r="R61">
        <f t="shared" si="17"/>
        <v>54</v>
      </c>
      <c r="S61" s="120">
        <f t="shared" si="15"/>
        <v>53</v>
      </c>
      <c r="T61" s="45">
        <f t="shared" si="9"/>
        <v>0</v>
      </c>
      <c r="U61" s="45">
        <f t="shared" si="10"/>
        <v>0</v>
      </c>
      <c r="V61" s="20">
        <v>0</v>
      </c>
      <c r="W61" s="21">
        <f>(2*W$5*$AJ$3*$R61*$A$3-MIN(W$5*$AJ$3,$R61*$A$3)^2-2*$R61*$A$3*MAX(W$5*$AJ$3-$R61*$A$3,0)-MIN(MAX($R61*$A$3-$A$4,0),W$5*$AJ$3)^2-2*W$5*$AJ$3*MAX($R61*$A$3-$A$4-W$5*+$AJ$3,0))/$AJ$5-SUM($V$7:V61)-SUM($V$7:W60)+SUM($V$7:V60)</f>
        <v>0</v>
      </c>
      <c r="X61" s="21">
        <f>(2*X$5*$AJ$3*$R61*$A$3-MIN(X$5*$AJ$3,$R61*$A$3)^2-2*$R61*$A$3*MAX(X$5*$AJ$3-$R61*$A$3,0)-MIN(MAX($R61*$A$3-$A$4,0),X$5*$AJ$3)^2-2*X$5*$AJ$3*MAX($R61*$A$3-$A$4-X$5*+$AJ$3,0))/$AJ$5-SUM($V$7:W61)-SUM($V$7:X60)+SUM($V$7:W60)</f>
        <v>0</v>
      </c>
      <c r="Y61" s="21">
        <f>(2*Y$5*$AJ$3*$R61*$A$3-MIN(Y$5*$AJ$3,$R61*$A$3)^2-2*$R61*$A$3*MAX(Y$5*$AJ$3-$R61*$A$3,0)-MIN(MAX($R61*$A$3-$A$4,0),Y$5*$AJ$3)^2-2*Y$5*$AJ$3*MAX($R61*$A$3-$A$4-Y$5*+$AJ$3,0))/$AJ$5-SUM($V$7:X61)-SUM($V$7:Y60)+SUM($V$7:X60)</f>
        <v>0</v>
      </c>
      <c r="Z61" s="21">
        <f>(2*Z$5*$AJ$3*$R61*$A$3-MIN(Z$5*$AJ$3,$R61*$A$3)^2-2*$R61*$A$3*MAX(Z$5*$AJ$3-$R61*$A$3,0)-MIN(MAX($R61*$A$3-$A$4,0),Z$5*$AJ$3)^2-2*Z$5*$AJ$3*MAX($R61*$A$3-$A$4-Z$5*+$AJ$3,0))/$AJ$5-SUM($V$7:Y61)-SUM($V$7:Z60)+SUM($V$7:Y60)</f>
        <v>0</v>
      </c>
      <c r="AA61" s="21">
        <f>(2*AA$5*$AJ$3*$R61*$A$3-MIN(AA$5*$AJ$3,$R61*$A$3)^2-2*$R61*$A$3*MAX(AA$5*$AJ$3-$R61*$A$3,0)-MIN(MAX($R61*$A$3-$A$4,0),AA$5*$AJ$3)^2-2*AA$5*$AJ$3*MAX($R61*$A$3-$A$4-AA$5*+$AJ$3,0))/$AJ$5-SUM($V$7:Z61)-SUM($V$7:AA60)+SUM($V$7:Z60)</f>
        <v>0</v>
      </c>
      <c r="AB61" s="21">
        <f>(2*AB$5*$AJ$3*$R61*$A$3-MIN(AB$5*$AJ$3,$R61*$A$3)^2-2*$R61*$A$3*MAX(AB$5*$AJ$3-$R61*$A$3,0)-MIN(MAX($R61*$A$3-$A$4,0),AB$5*$AJ$3)^2-2*AB$5*$AJ$3*MAX($R61*$A$3-$A$4-AB$5*+$AJ$3,0))/$AJ$5-SUM($V$7:AA61)-SUM($V$7:AB60)+SUM($V$7:AA60)</f>
        <v>0</v>
      </c>
      <c r="AC61" s="21">
        <f>(2*AC$5*$AJ$3*$R61*$A$3-MIN(AC$5*$AJ$3,$R61*$A$3)^2-2*$R61*$A$3*MAX(AC$5*$AJ$3-$R61*$A$3,0)-MIN(MAX($R61*$A$3-$A$4,0),AC$5*$AJ$3)^2-2*AC$5*$AJ$3*MAX($R61*$A$3-$A$4-AC$5*+$AJ$3,0))/$AJ$5-SUM($V$7:AB61)-SUM($V$7:AC60)+SUM($V$7:AB60)</f>
        <v>0</v>
      </c>
      <c r="AD61" s="21">
        <f>(2*AD$5*$AJ$3*$R61*$A$3-MIN(AD$5*$AJ$3,$R61*$A$3)^2-2*$R61*$A$3*MAX(AD$5*$AJ$3-$R61*$A$3,0)-MIN(MAX($R61*$A$3-$A$4,0),AD$5*$AJ$3)^2-2*AD$5*$AJ$3*MAX($R61*$A$3-$A$4-AD$5*+$AJ$3,0))/$AJ$5-SUM($V$7:AC61)-SUM($V$7:AD60)+SUM($V$7:AC60)</f>
        <v>0</v>
      </c>
      <c r="AE61" s="21">
        <f>(2*AE$5*$AJ$3*$R61*$A$3-MIN(AE$5*$AJ$3,$R61*$A$3)^2-2*$R61*$A$3*MAX(AE$5*$AJ$3-$R61*$A$3,0)-MIN(MAX($R61*$A$3-$A$4,0),AE$5*$AJ$3)^2-2*AE$5*$AJ$3*MAX($R61*$A$3-$A$4-AE$5*+$AJ$3,0))/$AJ$5-SUM($V$7:AD61)-SUM($V$7:AE60)+SUM($V$7:AD60)</f>
        <v>0</v>
      </c>
      <c r="AF61" s="21">
        <f>(2*AF$5*$AJ$3*$R61*$A$3-MIN(AF$5*$AJ$3,$R61*$A$3)^2-2*$R61*$A$3*MAX(AF$5*$AJ$3-$R61*$A$3,0)-MIN(MAX($R61*$A$3-$A$4,0),AF$5*$AJ$3)^2-2*AF$5*$AJ$3*MAX($R61*$A$3-$A$4-AF$5*+$AJ$3,0))/$AJ$5-SUM($V$7:AE61)-SUM($V$7:AF60)+SUM($V$7:AE60)</f>
        <v>0</v>
      </c>
      <c r="AG61" s="21">
        <f>(2*AG$5*$AJ$3*$R61*$A$3-MIN(AG$5*$AJ$3,$R61*$A$3)^2-2*$R61*$A$3*MAX(AG$5*$AJ$3-$R61*$A$3,0)-MIN(MAX($R61*$A$3-$A$4,0),AG$5*$AJ$3)^2-2*AG$5*$AJ$3*MAX($R61*$A$3-$A$4-AG$5*+$AJ$3,0))/$AJ$5-SUM($V$7:AF61)-SUM($V$7:AG60)+SUM($V$7:AF60)</f>
        <v>0</v>
      </c>
      <c r="AH61" s="21">
        <f>(2*AH$5*$AJ$3*$R61*$A$3-MIN(AH$5*$AJ$3,$R61*$A$3)^2-2*$R61*$A$3*MAX(AH$5*$AJ$3-$R61*$A$3,0)-MIN(MAX($R61*$A$3-$A$4,0),AH$5*$AJ$3)^2-2*AH$5*$AJ$3*MAX($R61*$A$3-$A$4-AH$5*+$AJ$3,0))/$AJ$5-SUM($V$7:AG61)-SUM($V$7:AH60)+SUM($V$7:AG60)</f>
        <v>0</v>
      </c>
      <c r="AJ61" s="8">
        <f t="shared" si="14"/>
        <v>37773</v>
      </c>
      <c r="AK61" s="30">
        <f t="shared" si="16"/>
        <v>37787</v>
      </c>
      <c r="AL61" s="3">
        <f ca="1">SUMPRODUCT(OFFSET($W$8:OFFSET($W$8,$AJ$4-1,0),$T61,$U61),OFFSET($D$8:OFFSET($D$8,$AJ$4-1,0),$S61,MATCH(AL$6,$D$7:$Q$7,0)-1))</f>
        <v>0.42153213172959086</v>
      </c>
      <c r="AM61" s="3">
        <f ca="1">SUMPRODUCT(OFFSET($W$8:OFFSET($W$8,$AJ$4-1,0),$T61,$U61),OFFSET($C$8:OFFSET($C$8,$AJ$4-1,0),$S61,0),OFFSET($D$8:OFFSET($D$8,$AJ$4-1,0),$S61,MATCH(AL$6,$D$7:$Q$7,0)-1))/SUMPRODUCT(OFFSET($W$8:OFFSET($W$8,$AJ$4-1,0),$T61,$U61),OFFSET($C$8:OFFSET($C$8,$AJ$4-1,0),$S61,0))</f>
        <v>0.42153213172959092</v>
      </c>
      <c r="AN61" s="3">
        <f ca="1">SUMPRODUCT(OFFSET($W$8:OFFSET($W$8,$AJ$4-1,0),$T61,$U61),OFFSET($D$8:OFFSET($D$8,$AJ$4-1,0),$S61,MATCH(AN$6,$D$7:$Q$7,0)-1))</f>
        <v>1.8334082187946856</v>
      </c>
      <c r="AO61" s="3">
        <f ca="1">SUMPRODUCT(OFFSET($W$8:OFFSET($W$8,$AJ$4-1,0),$T61,$U61),OFFSET($C$8:OFFSET($C$8,$AJ$4-1,0),$S61,0),OFFSET($D$8:OFFSET($D$8,$AJ$4-1,0),$S61,MATCH(AN$6,$D$7:$Q$7,0)-1))/SUMPRODUCT(OFFSET($W$8:OFFSET($W$8,$AJ$4-1,0),$T61,$U61),OFFSET($C$8:OFFSET($C$8,$AJ$4-1,0),$S61,0))</f>
        <v>1.8334082187946859</v>
      </c>
      <c r="AP61" s="3">
        <f ca="1">SUMPRODUCT(OFFSET($W$8:OFFSET($W$8,$AJ$4-1,0),$T61,$U61),OFFSET($D$8:OFFSET($D$8,$AJ$4-1,0),$S61,MATCH(AP$6,$D$7:$Q$7,0)-1))</f>
        <v>1.143317853246655</v>
      </c>
      <c r="AQ61" s="3">
        <f ca="1">SUMPRODUCT(OFFSET($W$8:OFFSET($W$8,$AJ$4-1,0),$T61,$U61),OFFSET($C$8:OFFSET($C$8,$AJ$4-1,0),$S61,0),OFFSET($D$8:OFFSET($D$8,$AJ$4-1,0),$S61,MATCH(AP$6,$D$7:$Q$7,0)-1))/SUMPRODUCT(OFFSET($W$8:OFFSET($W$8,$AJ$4-1,0),$T61,$U61),OFFSET($C$8:OFFSET($C$8,$AJ$4-1,0),$S61,0))</f>
        <v>1.1433178532466555</v>
      </c>
      <c r="AR61" s="3">
        <f ca="1">SUMPRODUCT(OFFSET($W$8:OFFSET($W$8,$AJ$4-1,0),$T61,$U61),OFFSET($D$8:OFFSET($D$8,$AJ$4-1,0),$S61,MATCH(AR$6,$D$7:$Q$7,0)-1))</f>
        <v>0.98489999999999989</v>
      </c>
      <c r="AS61" s="3">
        <f ca="1">SUMPRODUCT(OFFSET($W$8:OFFSET($W$8,$AJ$4-1,0),$T61,$U61),OFFSET($C$8:OFFSET($C$8,$AJ$4-1,0),$S61,0),OFFSET($D$8:OFFSET($D$8,$AJ$4-1,0),$S61,MATCH(AR$6,$D$7:$Q$7,0)-1))/SUMPRODUCT(OFFSET($W$8:OFFSET($W$8,$AJ$4-1,0),$T61,$U61),OFFSET($C$8:OFFSET($C$8,$AJ$4-1,0),$S61,0))</f>
        <v>0.98490000000000022</v>
      </c>
      <c r="AT61" s="3">
        <f ca="1">SUMPRODUCT(OFFSET($W$8:OFFSET($W$8,$AJ$4-1,0),$T61,$U61),OFFSET($D$8:OFFSET($D$8,$AJ$4-1,0),$S61,MATCH(AT$6,$D$7:$Q$7,0)-1))</f>
        <v>1.5195617253940887</v>
      </c>
      <c r="AU61" s="3">
        <f ca="1">SUMPRODUCT(OFFSET($W$8:OFFSET($W$8,$AJ$4-1,0),$T61,$U61),OFFSET($C$8:OFFSET($C$8,$AJ$4-1,0),$S61,0),OFFSET($D$8:OFFSET($D$8,$AJ$4-1,0),$S61,MATCH(AT$6,$D$7:$Q$7,0)-1))/SUMPRODUCT(OFFSET($W$8:OFFSET($W$8,$AJ$4-1,0),$T61,$U61),OFFSET($C$8:OFFSET($C$8,$AJ$4-1,0),$S61,0))</f>
        <v>1.519561725394089</v>
      </c>
      <c r="AV61" s="3">
        <f ca="1">SUMPRODUCT(OFFSET($W$8:OFFSET($W$8,$AJ$4-1,0),$T61,$U61),OFFSET($D$8:OFFSET($D$8,$AJ$4-1,0),$S61,MATCH(AV$6,$D$7:$Q$7,0)-1))</f>
        <v>0.57317188398417318</v>
      </c>
      <c r="AW61" s="3">
        <f ca="1">SUMPRODUCT(OFFSET($W$8:OFFSET($W$8,$AJ$4-1,0),$T61,$U61),OFFSET($C$8:OFFSET($C$8,$AJ$4-1,0),$S61,0),OFFSET($D$8:OFFSET($D$8,$AJ$4-1,0),$S61,MATCH(AV$6,$D$7:$Q$7,0)-1))/SUMPRODUCT(OFFSET($W$8:OFFSET($W$8,$AJ$4-1,0),$T61,$U61),OFFSET($C$8:OFFSET($C$8,$AJ$4-1,0),$S61,0))</f>
        <v>0.57317188398417307</v>
      </c>
      <c r="AX61" s="3">
        <f ca="1">SUMPRODUCT(OFFSET($W$8:OFFSET($W$8,$AJ$4-1,0),$T61,$U61),OFFSET($D$8:OFFSET($D$8,$AJ$4-1,0),$S61,MATCH(AX$6,$D$7:$Q$7,0)-1))</f>
        <v>0.76199964141209064</v>
      </c>
      <c r="AY61" s="3">
        <f ca="1">SUMPRODUCT(OFFSET($W$8:OFFSET($W$8,$AJ$4-1,0),$T61,$U61),OFFSET($C$8:OFFSET($C$8,$AJ$4-1,0),$S61,0),OFFSET($D$8:OFFSET($D$8,$AJ$4-1,0),$S61,MATCH(AX$6,$D$7:$Q$7,0)-1))/SUMPRODUCT(OFFSET($W$8:OFFSET($W$8,$AJ$4-1,0),$T61,$U61),OFFSET($C$8:OFFSET($C$8,$AJ$4-1,0),$S61,0))</f>
        <v>0.76199964141209064</v>
      </c>
      <c r="AZ61" s="3">
        <f ca="1">SUMPRODUCT(OFFSET($W$8:OFFSET($W$8,$AJ$4-1,0),$T61,$U61),OFFSET($D$8:OFFSET($D$8,$AJ$4-1,0),$S61,MATCH(AZ$6,$D$7:$Q$7,0)-1))</f>
        <v>1.862371342189119</v>
      </c>
      <c r="BA61" s="3">
        <f ca="1">SUMPRODUCT(OFFSET($W$8:OFFSET($W$8,$AJ$4-1,0),$T61,$U61),OFFSET($C$8:OFFSET($C$8,$AJ$4-1,0),$S61,0),OFFSET($D$8:OFFSET($D$8,$AJ$4-1,0),$S61,MATCH(AZ$6,$D$7:$Q$7,0)-1))/SUMPRODUCT(OFFSET($W$8:OFFSET($W$8,$AJ$4-1,0),$T61,$U61),OFFSET($C$8:OFFSET($C$8,$AJ$4-1,0),$S61,0))</f>
        <v>1.8623713421891193</v>
      </c>
      <c r="BB61" s="3">
        <f ca="1">SUMPRODUCT(OFFSET($W$8:OFFSET($W$8,$AJ$4-1,0),$T61,$U61),OFFSET($D$8:OFFSET($D$8,$AJ$4-1,0),$S61,MATCH(BB$6,$D$7:$Q$7,0)-1))</f>
        <v>1.0934344940521117</v>
      </c>
      <c r="BC61" s="3">
        <f ca="1">SUMPRODUCT(OFFSET($W$8:OFFSET($W$8,$AJ$4-1,0),$T61,$U61),OFFSET($C$8:OFFSET($C$8,$AJ$4-1,0),$S61,0),OFFSET($D$8:OFFSET($D$8,$AJ$4-1,0),$S61,MATCH(BB$6,$D$7:$Q$7,0)-1))/SUMPRODUCT(OFFSET($W$8:OFFSET($W$8,$AJ$4-1,0),$T61,$U61),OFFSET($C$8:OFFSET($C$8,$AJ$4-1,0),$S61,0))</f>
        <v>1.0934344940521115</v>
      </c>
      <c r="BD61" s="3">
        <f ca="1">SUMPRODUCT(OFFSET($W$8:OFFSET($W$8,$AJ$4-1,0),$T61,$U61),OFFSET($D$8:OFFSET($D$8,$AJ$4-1,0),$S61,MATCH(BD$6,$D$7:$Q$7,0)-1))</f>
        <v>0.62678096250898974</v>
      </c>
      <c r="BE61" s="3">
        <f ca="1">SUMPRODUCT(OFFSET($W$8:OFFSET($W$8,$AJ$4-1,0),$T61,$U61),OFFSET($C$8:OFFSET($C$8,$AJ$4-1,0),$S61,0),OFFSET($D$8:OFFSET($D$8,$AJ$4-1,0),$S61,MATCH(BD$6,$D$7:$Q$7,0)-1))/SUMPRODUCT(OFFSET($W$8:OFFSET($W$8,$AJ$4-1,0),$T61,$U61),OFFSET($C$8:OFFSET($C$8,$AJ$4-1,0),$S61,0))</f>
        <v>0.62678096250898974</v>
      </c>
      <c r="BF61" s="174">
        <f ca="1">SUMPRODUCT(OFFSET($W$8:OFFSET($W$8,$AJ$4-1,0),$T61,$U61),OFFSET($D$8:OFFSET($D$8,$AJ$4-1,0),$S61,MATCH(BF$6,$D$7:$Q$7,0)-1))</f>
        <v>0.99887341547568298</v>
      </c>
      <c r="BG61" s="174">
        <f ca="1">SUMPRODUCT(OFFSET($W$8:OFFSET($W$8,$AJ$4-1,0),$T61,$U61),OFFSET($C$8:OFFSET($C$8,$AJ$4-1,0),$S61,0),OFFSET($D$8:OFFSET($D$8,$AJ$4-1,0),$S61,MATCH(BF$6,$D$7:$Q$7,0)-1))/SUMPRODUCT(OFFSET($W$8:OFFSET($W$8,$AJ$4-1,0),$T61,$U61),OFFSET($C$8:OFFSET($C$8,$AJ$4-1,0),$S61,0))</f>
        <v>0.99887341547568342</v>
      </c>
      <c r="BH61" s="174">
        <f ca="1">SUMPRODUCT(OFFSET($W$8:OFFSET($W$8,$AJ$4-1,0),$T61,$U61),OFFSET($D$8:OFFSET($D$8,$AJ$4-1,0),$S61,MATCH(BH$6,$D$7:$Q$7,0)-1))</f>
        <v>1.1031307949168683</v>
      </c>
      <c r="BI61" s="174">
        <f ca="1">SUMPRODUCT(OFFSET($W$8:OFFSET($W$8,$AJ$4-1,0),$T61,$U61),OFFSET($C$8:OFFSET($C$8,$AJ$4-1,0),$S61,0),OFFSET($D$8:OFFSET($D$8,$AJ$4-1,0),$S61,MATCH(BH$6,$D$7:$Q$7,0)-1))/SUMPRODUCT(OFFSET($W$8:OFFSET($W$8,$AJ$4-1,0),$T61,$U61),OFFSET($C$8:OFFSET($C$8,$AJ$4-1,0),$S61,0))</f>
        <v>1.1031307949168687</v>
      </c>
      <c r="BJ61" s="174">
        <f ca="1">SUMPRODUCT(OFFSET($W$8:OFFSET($W$8,$AJ$4-1,0),$T61,$U61),OFFSET($D$8:OFFSET($D$8,$AJ$4-1,0),$S61,MATCH(BJ$6,$D$7:$Q$7,0)-1))</f>
        <v>1</v>
      </c>
      <c r="BK61" s="174">
        <f ca="1">SUMPRODUCT(OFFSET($W$8:OFFSET($W$8,$AJ$4-1,0),$T61,$U61),OFFSET($C$8:OFFSET($C$8,$AJ$4-1,0),$S61,0),OFFSET($D$8:OFFSET($D$8,$AJ$4-1,0),$S61,MATCH(BJ$6,$D$7:$Q$7,0)-1))/SUMPRODUCT(OFFSET($W$8:OFFSET($W$8,$AJ$4-1,0),$T61,$U61),OFFSET($C$8:OFFSET($C$8,$AJ$4-1,0),$S61,0))</f>
        <v>1</v>
      </c>
      <c r="BM61" s="8">
        <f t="shared" si="11"/>
        <v>37773</v>
      </c>
      <c r="BN61" s="47">
        <f t="shared" ca="1" si="12"/>
        <v>0.99999999999999967</v>
      </c>
      <c r="BO61" s="47">
        <f t="shared" ca="1" si="5"/>
        <v>0</v>
      </c>
      <c r="BP61" s="47">
        <f t="shared" ca="1" si="13"/>
        <v>0.29999999999999993</v>
      </c>
      <c r="BQ61" s="47">
        <f t="shared" ca="1" si="6"/>
        <v>0.69999999999999973</v>
      </c>
    </row>
    <row r="62" spans="1:69">
      <c r="A62" s="58">
        <f t="shared" si="7"/>
        <v>37438</v>
      </c>
      <c r="B62" s="34">
        <f t="shared" si="2"/>
        <v>37636</v>
      </c>
      <c r="C62" s="59">
        <f>SUMIF(WP!$A$3:$A$388,"&lt;"&amp;EOMONTH($A62,$A$3-1)+1,WP!$B$3:$B$388)/1000-SUM(C$8:C61)</f>
        <v>10</v>
      </c>
      <c r="D62" s="42">
        <f>D$6/VLOOKUP($B62,Rate!$B$4:$H$390,7)</f>
        <v>0.41937452379005208</v>
      </c>
      <c r="E62" s="42">
        <f>E$6/VLOOKUP($B62,SAWW!$B$4:$H$390,7)</f>
        <v>1.8578474407613568</v>
      </c>
      <c r="F62" s="42">
        <f>F$6/VLOOKUP($B62,'Indem BL'!$B$4:$H$390,7)</f>
        <v>1.1431463812894618</v>
      </c>
      <c r="G62" s="42">
        <f>G$6/VLOOKUP($B62,'Med BL'!$B$4:$H$390,7)</f>
        <v>0.9849</v>
      </c>
      <c r="H62" s="42">
        <f>H$6/VLOOKUP($B62,'Combined BL &amp; SAWW'!$B$4:$H$390,7)</f>
        <v>1.5325341647006652</v>
      </c>
      <c r="I62" s="42">
        <f>I$6/VLOOKUP($B62,'Freq Trend'!$B$4:$H$390,7)</f>
        <v>0.56351475990052535</v>
      </c>
      <c r="J62" s="42">
        <f>J$6/VLOOKUP($B62,'Severity Trend_IonI'!$B$4:$H$390,7)</f>
        <v>0.75959688729468255</v>
      </c>
      <c r="K62" s="42">
        <f>K$6/VLOOKUP($B62,'Severity Trend_MonI'!$B$4:$H$390,7)</f>
        <v>1.9256460780596927</v>
      </c>
      <c r="L62" s="42">
        <f>L$6/VLOOKUP($B62,'Severity Trend'!$B$4:$H$390,7)</f>
        <v>1.1020655395756651</v>
      </c>
      <c r="M62" s="42">
        <f>M$6/VLOOKUP($B62,'PP Residual Trend'!$B$4:$H$390,7)</f>
        <v>0.62108380694970056</v>
      </c>
      <c r="N62" s="156">
        <f>N$6/VLOOKUP($B62,CR!$B$4:$H$455,7)</f>
        <v>0.99887341547568309</v>
      </c>
      <c r="O62" s="156">
        <f>O$6/VLOOKUP($B62,ER!$B$4:$H$455,7)</f>
        <v>1.1031307949168685</v>
      </c>
      <c r="P62" s="156">
        <f>P$6/VLOOKUP($B62,DR!$B$4:$H$455,7)</f>
        <v>1</v>
      </c>
      <c r="R62">
        <f t="shared" si="17"/>
        <v>55</v>
      </c>
      <c r="S62" s="120">
        <f t="shared" si="15"/>
        <v>54</v>
      </c>
      <c r="T62" s="45">
        <f t="shared" si="9"/>
        <v>0</v>
      </c>
      <c r="U62" s="45">
        <f t="shared" si="10"/>
        <v>0</v>
      </c>
      <c r="V62" s="20">
        <v>0</v>
      </c>
      <c r="W62" s="21">
        <f>(2*W$5*$AJ$3*$R62*$A$3-MIN(W$5*$AJ$3,$R62*$A$3)^2-2*$R62*$A$3*MAX(W$5*$AJ$3-$R62*$A$3,0)-MIN(MAX($R62*$A$3-$A$4,0),W$5*$AJ$3)^2-2*W$5*$AJ$3*MAX($R62*$A$3-$A$4-W$5*+$AJ$3,0))/$AJ$5-SUM($V$7:V62)-SUM($V$7:W61)+SUM($V$7:V61)</f>
        <v>0</v>
      </c>
      <c r="X62" s="21">
        <f>(2*X$5*$AJ$3*$R62*$A$3-MIN(X$5*$AJ$3,$R62*$A$3)^2-2*$R62*$A$3*MAX(X$5*$AJ$3-$R62*$A$3,0)-MIN(MAX($R62*$A$3-$A$4,0),X$5*$AJ$3)^2-2*X$5*$AJ$3*MAX($R62*$A$3-$A$4-X$5*+$AJ$3,0))/$AJ$5-SUM($V$7:W62)-SUM($V$7:X61)+SUM($V$7:W61)</f>
        <v>0</v>
      </c>
      <c r="Y62" s="21">
        <f>(2*Y$5*$AJ$3*$R62*$A$3-MIN(Y$5*$AJ$3,$R62*$A$3)^2-2*$R62*$A$3*MAX(Y$5*$AJ$3-$R62*$A$3,0)-MIN(MAX($R62*$A$3-$A$4,0),Y$5*$AJ$3)^2-2*Y$5*$AJ$3*MAX($R62*$A$3-$A$4-Y$5*+$AJ$3,0))/$AJ$5-SUM($V$7:X62)-SUM($V$7:Y61)+SUM($V$7:X61)</f>
        <v>0</v>
      </c>
      <c r="Z62" s="21">
        <f>(2*Z$5*$AJ$3*$R62*$A$3-MIN(Z$5*$AJ$3,$R62*$A$3)^2-2*$R62*$A$3*MAX(Z$5*$AJ$3-$R62*$A$3,0)-MIN(MAX($R62*$A$3-$A$4,0),Z$5*$AJ$3)^2-2*Z$5*$AJ$3*MAX($R62*$A$3-$A$4-Z$5*+$AJ$3,0))/$AJ$5-SUM($V$7:Y62)-SUM($V$7:Z61)+SUM($V$7:Y61)</f>
        <v>0</v>
      </c>
      <c r="AA62" s="21">
        <f>(2*AA$5*$AJ$3*$R62*$A$3-MIN(AA$5*$AJ$3,$R62*$A$3)^2-2*$R62*$A$3*MAX(AA$5*$AJ$3-$R62*$A$3,0)-MIN(MAX($R62*$A$3-$A$4,0),AA$5*$AJ$3)^2-2*AA$5*$AJ$3*MAX($R62*$A$3-$A$4-AA$5*+$AJ$3,0))/$AJ$5-SUM($V$7:Z62)-SUM($V$7:AA61)+SUM($V$7:Z61)</f>
        <v>0</v>
      </c>
      <c r="AB62" s="21">
        <f>(2*AB$5*$AJ$3*$R62*$A$3-MIN(AB$5*$AJ$3,$R62*$A$3)^2-2*$R62*$A$3*MAX(AB$5*$AJ$3-$R62*$A$3,0)-MIN(MAX($R62*$A$3-$A$4,0),AB$5*$AJ$3)^2-2*AB$5*$AJ$3*MAX($R62*$A$3-$A$4-AB$5*+$AJ$3,0))/$AJ$5-SUM($V$7:AA62)-SUM($V$7:AB61)+SUM($V$7:AA61)</f>
        <v>0</v>
      </c>
      <c r="AC62" s="21">
        <f>(2*AC$5*$AJ$3*$R62*$A$3-MIN(AC$5*$AJ$3,$R62*$A$3)^2-2*$R62*$A$3*MAX(AC$5*$AJ$3-$R62*$A$3,0)-MIN(MAX($R62*$A$3-$A$4,0),AC$5*$AJ$3)^2-2*AC$5*$AJ$3*MAX($R62*$A$3-$A$4-AC$5*+$AJ$3,0))/$AJ$5-SUM($V$7:AB62)-SUM($V$7:AC61)+SUM($V$7:AB61)</f>
        <v>0</v>
      </c>
      <c r="AD62" s="21">
        <f>(2*AD$5*$AJ$3*$R62*$A$3-MIN(AD$5*$AJ$3,$R62*$A$3)^2-2*$R62*$A$3*MAX(AD$5*$AJ$3-$R62*$A$3,0)-MIN(MAX($R62*$A$3-$A$4,0),AD$5*$AJ$3)^2-2*AD$5*$AJ$3*MAX($R62*$A$3-$A$4-AD$5*+$AJ$3,0))/$AJ$5-SUM($V$7:AC62)-SUM($V$7:AD61)+SUM($V$7:AC61)</f>
        <v>0</v>
      </c>
      <c r="AE62" s="21">
        <f>(2*AE$5*$AJ$3*$R62*$A$3-MIN(AE$5*$AJ$3,$R62*$A$3)^2-2*$R62*$A$3*MAX(AE$5*$AJ$3-$R62*$A$3,0)-MIN(MAX($R62*$A$3-$A$4,0),AE$5*$AJ$3)^2-2*AE$5*$AJ$3*MAX($R62*$A$3-$A$4-AE$5*+$AJ$3,0))/$AJ$5-SUM($V$7:AD62)-SUM($V$7:AE61)+SUM($V$7:AD61)</f>
        <v>0</v>
      </c>
      <c r="AF62" s="21">
        <f>(2*AF$5*$AJ$3*$R62*$A$3-MIN(AF$5*$AJ$3,$R62*$A$3)^2-2*$R62*$A$3*MAX(AF$5*$AJ$3-$R62*$A$3,0)-MIN(MAX($R62*$A$3-$A$4,0),AF$5*$AJ$3)^2-2*AF$5*$AJ$3*MAX($R62*$A$3-$A$4-AF$5*+$AJ$3,0))/$AJ$5-SUM($V$7:AE62)-SUM($V$7:AF61)+SUM($V$7:AE61)</f>
        <v>0</v>
      </c>
      <c r="AG62" s="21">
        <f>(2*AG$5*$AJ$3*$R62*$A$3-MIN(AG$5*$AJ$3,$R62*$A$3)^2-2*$R62*$A$3*MAX(AG$5*$AJ$3-$R62*$A$3,0)-MIN(MAX($R62*$A$3-$A$4,0),AG$5*$AJ$3)^2-2*AG$5*$AJ$3*MAX($R62*$A$3-$A$4-AG$5*+$AJ$3,0))/$AJ$5-SUM($V$7:AF62)-SUM($V$7:AG61)+SUM($V$7:AF61)</f>
        <v>0</v>
      </c>
      <c r="AH62" s="21">
        <f>(2*AH$5*$AJ$3*$R62*$A$3-MIN(AH$5*$AJ$3,$R62*$A$3)^2-2*$R62*$A$3*MAX(AH$5*$AJ$3-$R62*$A$3,0)-MIN(MAX($R62*$A$3-$A$4,0),AH$5*$AJ$3)^2-2*AH$5*$AJ$3*MAX($R62*$A$3-$A$4-AH$5*+$AJ$3,0))/$AJ$5-SUM($V$7:AG62)-SUM($V$7:AH61)+SUM($V$7:AG61)</f>
        <v>0</v>
      </c>
      <c r="AJ62" s="8">
        <f t="shared" si="14"/>
        <v>37803</v>
      </c>
      <c r="AK62" s="30">
        <f t="shared" si="16"/>
        <v>37817</v>
      </c>
      <c r="AL62" s="3">
        <f ca="1">SUMPRODUCT(OFFSET($W$8:OFFSET($W$8,$AJ$4-1,0),$T62,$U62),OFFSET($D$8:OFFSET($D$8,$AJ$4-1,0),$S62,MATCH(AL$6,$D$7:$Q$7,0)-1))</f>
        <v>0.4223951749054064</v>
      </c>
      <c r="AM62" s="3">
        <f ca="1">SUMPRODUCT(OFFSET($W$8:OFFSET($W$8,$AJ$4-1,0),$T62,$U62),OFFSET($C$8:OFFSET($C$8,$AJ$4-1,0),$S62,0),OFFSET($D$8:OFFSET($D$8,$AJ$4-1,0),$S62,MATCH(AL$6,$D$7:$Q$7,0)-1))/SUMPRODUCT(OFFSET($W$8:OFFSET($W$8,$AJ$4-1,0),$T62,$U62),OFFSET($C$8:OFFSET($C$8,$AJ$4-1,0),$S62,0))</f>
        <v>0.42239517490540646</v>
      </c>
      <c r="AN62" s="3">
        <f ca="1">SUMPRODUCT(OFFSET($W$8:OFFSET($W$8,$AJ$4-1,0),$T62,$U62),OFFSET($D$8:OFFSET($D$8,$AJ$4-1,0),$S62,MATCH(AN$6,$D$7:$Q$7,0)-1))</f>
        <v>1.8282290511674637</v>
      </c>
      <c r="AO62" s="3">
        <f ca="1">SUMPRODUCT(OFFSET($W$8:OFFSET($W$8,$AJ$4-1,0),$T62,$U62),OFFSET($C$8:OFFSET($C$8,$AJ$4-1,0),$S62,0),OFFSET($D$8:OFFSET($D$8,$AJ$4-1,0),$S62,MATCH(AN$6,$D$7:$Q$7,0)-1))/SUMPRODUCT(OFFSET($W$8:OFFSET($W$8,$AJ$4-1,0),$T62,$U62),OFFSET($C$8:OFFSET($C$8,$AJ$4-1,0),$S62,0))</f>
        <v>1.8282290511674641</v>
      </c>
      <c r="AP62" s="3">
        <f ca="1">SUMPRODUCT(OFFSET($W$8:OFFSET($W$8,$AJ$4-1,0),$T62,$U62),OFFSET($D$8:OFFSET($D$8,$AJ$4-1,0),$S62,MATCH(AP$6,$D$7:$Q$7,0)-1))</f>
        <v>1.1429424444910472</v>
      </c>
      <c r="AQ62" s="3">
        <f ca="1">SUMPRODUCT(OFFSET($W$8:OFFSET($W$8,$AJ$4-1,0),$T62,$U62),OFFSET($C$8:OFFSET($C$8,$AJ$4-1,0),$S62,0),OFFSET($D$8:OFFSET($D$8,$AJ$4-1,0),$S62,MATCH(AP$6,$D$7:$Q$7,0)-1))/SUMPRODUCT(OFFSET($W$8:OFFSET($W$8,$AJ$4-1,0),$T62,$U62),OFFSET($C$8:OFFSET($C$8,$AJ$4-1,0),$S62,0))</f>
        <v>1.1429424444910476</v>
      </c>
      <c r="AR62" s="3">
        <f ca="1">SUMPRODUCT(OFFSET($W$8:OFFSET($W$8,$AJ$4-1,0),$T62,$U62),OFFSET($D$8:OFFSET($D$8,$AJ$4-1,0),$S62,MATCH(AR$6,$D$7:$Q$7,0)-1))</f>
        <v>0.98489999999999989</v>
      </c>
      <c r="AS62" s="3">
        <f ca="1">SUMPRODUCT(OFFSET($W$8:OFFSET($W$8,$AJ$4-1,0),$T62,$U62),OFFSET($C$8:OFFSET($C$8,$AJ$4-1,0),$S62,0),OFFSET($D$8:OFFSET($D$8,$AJ$4-1,0),$S62,MATCH(AR$6,$D$7:$Q$7,0)-1))/SUMPRODUCT(OFFSET($W$8:OFFSET($W$8,$AJ$4-1,0),$T62,$U62),OFFSET($C$8:OFFSET($C$8,$AJ$4-1,0),$S62,0))</f>
        <v>0.98490000000000022</v>
      </c>
      <c r="AT62" s="3">
        <f ca="1">SUMPRODUCT(OFFSET($W$8:OFFSET($W$8,$AJ$4-1,0),$T62,$U62),OFFSET($D$8:OFFSET($D$8,$AJ$4-1,0),$S62,MATCH(AT$6,$D$7:$Q$7,0)-1))</f>
        <v>1.5164090919839384</v>
      </c>
      <c r="AU62" s="3">
        <f ca="1">SUMPRODUCT(OFFSET($W$8:OFFSET($W$8,$AJ$4-1,0),$T62,$U62),OFFSET($C$8:OFFSET($C$8,$AJ$4-1,0),$S62,0),OFFSET($D$8:OFFSET($D$8,$AJ$4-1,0),$S62,MATCH(AT$6,$D$7:$Q$7,0)-1))/SUMPRODUCT(OFFSET($W$8:OFFSET($W$8,$AJ$4-1,0),$T62,$U62),OFFSET($C$8:OFFSET($C$8,$AJ$4-1,0),$S62,0))</f>
        <v>1.5164090919839384</v>
      </c>
      <c r="AV62" s="3">
        <f ca="1">SUMPRODUCT(OFFSET($W$8:OFFSET($W$8,$AJ$4-1,0),$T62,$U62),OFFSET($D$8:OFFSET($D$8,$AJ$4-1,0),$S62,MATCH(AV$6,$D$7:$Q$7,0)-1))</f>
        <v>0.57545665458941053</v>
      </c>
      <c r="AW62" s="3">
        <f ca="1">SUMPRODUCT(OFFSET($W$8:OFFSET($W$8,$AJ$4-1,0),$T62,$U62),OFFSET($C$8:OFFSET($C$8,$AJ$4-1,0),$S62,0),OFFSET($D$8:OFFSET($D$8,$AJ$4-1,0),$S62,MATCH(AV$6,$D$7:$Q$7,0)-1))/SUMPRODUCT(OFFSET($W$8:OFFSET($W$8,$AJ$4-1,0),$T62,$U62),OFFSET($C$8:OFFSET($C$8,$AJ$4-1,0),$S62,0))</f>
        <v>0.57545665458941053</v>
      </c>
      <c r="AX62" s="3">
        <f ca="1">SUMPRODUCT(OFFSET($W$8:OFFSET($W$8,$AJ$4-1,0),$T62,$U62),OFFSET($D$8:OFFSET($D$8,$AJ$4-1,0),$S62,MATCH(AX$6,$D$7:$Q$7,0)-1))</f>
        <v>0.76212795359026797</v>
      </c>
      <c r="AY62" s="3">
        <f ca="1">SUMPRODUCT(OFFSET($W$8:OFFSET($W$8,$AJ$4-1,0),$T62,$U62),OFFSET($C$8:OFFSET($C$8,$AJ$4-1,0),$S62,0),OFFSET($D$8:OFFSET($D$8,$AJ$4-1,0),$S62,MATCH(AX$6,$D$7:$Q$7,0)-1))/SUMPRODUCT(OFFSET($W$8:OFFSET($W$8,$AJ$4-1,0),$T62,$U62),OFFSET($C$8:OFFSET($C$8,$AJ$4-1,0),$S62,0))</f>
        <v>0.76212795359026797</v>
      </c>
      <c r="AZ62" s="3">
        <f ca="1">SUMPRODUCT(OFFSET($W$8:OFFSET($W$8,$AJ$4-1,0),$T62,$U62),OFFSET($D$8:OFFSET($D$8,$AJ$4-1,0),$S62,MATCH(AZ$6,$D$7:$Q$7,0)-1))</f>
        <v>1.8489644508081668</v>
      </c>
      <c r="BA62" s="3">
        <f ca="1">SUMPRODUCT(OFFSET($W$8:OFFSET($W$8,$AJ$4-1,0),$T62,$U62),OFFSET($C$8:OFFSET($C$8,$AJ$4-1,0),$S62,0),OFFSET($D$8:OFFSET($D$8,$AJ$4-1,0),$S62,MATCH(AZ$6,$D$7:$Q$7,0)-1))/SUMPRODUCT(OFFSET($W$8:OFFSET($W$8,$AJ$4-1,0),$T62,$U62),OFFSET($C$8:OFFSET($C$8,$AJ$4-1,0),$S62,0))</f>
        <v>1.8489644508081671</v>
      </c>
      <c r="BB62" s="3">
        <f ca="1">SUMPRODUCT(OFFSET($W$8:OFFSET($W$8,$AJ$4-1,0),$T62,$U62),OFFSET($D$8:OFFSET($D$8,$AJ$4-1,0),$S62,MATCH(BB$6,$D$7:$Q$7,0)-1))</f>
        <v>1.0911778442730544</v>
      </c>
      <c r="BC62" s="3">
        <f ca="1">SUMPRODUCT(OFFSET($W$8:OFFSET($W$8,$AJ$4-1,0),$T62,$U62),OFFSET($C$8:OFFSET($C$8,$AJ$4-1,0),$S62,0),OFFSET($D$8:OFFSET($D$8,$AJ$4-1,0),$S62,MATCH(BB$6,$D$7:$Q$7,0)-1))/SUMPRODUCT(OFFSET($W$8:OFFSET($W$8,$AJ$4-1,0),$T62,$U62),OFFSET($C$8:OFFSET($C$8,$AJ$4-1,0),$S62,0))</f>
        <v>1.0911778442730542</v>
      </c>
      <c r="BD62" s="3">
        <f ca="1">SUMPRODUCT(OFFSET($W$8:OFFSET($W$8,$AJ$4-1,0),$T62,$U62),OFFSET($D$8:OFFSET($D$8,$AJ$4-1,0),$S62,MATCH(BD$6,$D$7:$Q$7,0)-1))</f>
        <v>0.62799263852926346</v>
      </c>
      <c r="BE62" s="3">
        <f ca="1">SUMPRODUCT(OFFSET($W$8:OFFSET($W$8,$AJ$4-1,0),$T62,$U62),OFFSET($C$8:OFFSET($C$8,$AJ$4-1,0),$S62,0),OFFSET($D$8:OFFSET($D$8,$AJ$4-1,0),$S62,MATCH(BD$6,$D$7:$Q$7,0)-1))/SUMPRODUCT(OFFSET($W$8:OFFSET($W$8,$AJ$4-1,0),$T62,$U62),OFFSET($C$8:OFFSET($C$8,$AJ$4-1,0),$S62,0))</f>
        <v>0.62799263852926335</v>
      </c>
      <c r="BF62" s="174">
        <f ca="1">SUMPRODUCT(OFFSET($W$8:OFFSET($W$8,$AJ$4-1,0),$T62,$U62),OFFSET($D$8:OFFSET($D$8,$AJ$4-1,0),$S62,MATCH(BF$6,$D$7:$Q$7,0)-1))</f>
        <v>0.99887341547568298</v>
      </c>
      <c r="BG62" s="174">
        <f ca="1">SUMPRODUCT(OFFSET($W$8:OFFSET($W$8,$AJ$4-1,0),$T62,$U62),OFFSET($C$8:OFFSET($C$8,$AJ$4-1,0),$S62,0),OFFSET($D$8:OFFSET($D$8,$AJ$4-1,0),$S62,MATCH(BF$6,$D$7:$Q$7,0)-1))/SUMPRODUCT(OFFSET($W$8:OFFSET($W$8,$AJ$4-1,0),$T62,$U62),OFFSET($C$8:OFFSET($C$8,$AJ$4-1,0),$S62,0))</f>
        <v>0.99887341547568342</v>
      </c>
      <c r="BH62" s="174">
        <f ca="1">SUMPRODUCT(OFFSET($W$8:OFFSET($W$8,$AJ$4-1,0),$T62,$U62),OFFSET($D$8:OFFSET($D$8,$AJ$4-1,0),$S62,MATCH(BH$6,$D$7:$Q$7,0)-1))</f>
        <v>1.1031307949168683</v>
      </c>
      <c r="BI62" s="174">
        <f ca="1">SUMPRODUCT(OFFSET($W$8:OFFSET($W$8,$AJ$4-1,0),$T62,$U62),OFFSET($C$8:OFFSET($C$8,$AJ$4-1,0),$S62,0),OFFSET($D$8:OFFSET($D$8,$AJ$4-1,0),$S62,MATCH(BH$6,$D$7:$Q$7,0)-1))/SUMPRODUCT(OFFSET($W$8:OFFSET($W$8,$AJ$4-1,0),$T62,$U62),OFFSET($C$8:OFFSET($C$8,$AJ$4-1,0),$S62,0))</f>
        <v>1.1031307949168687</v>
      </c>
      <c r="BJ62" s="174">
        <f ca="1">SUMPRODUCT(OFFSET($W$8:OFFSET($W$8,$AJ$4-1,0),$T62,$U62),OFFSET($D$8:OFFSET($D$8,$AJ$4-1,0),$S62,MATCH(BJ$6,$D$7:$Q$7,0)-1))</f>
        <v>1</v>
      </c>
      <c r="BK62" s="174">
        <f ca="1">SUMPRODUCT(OFFSET($W$8:OFFSET($W$8,$AJ$4-1,0),$T62,$U62),OFFSET($C$8:OFFSET($C$8,$AJ$4-1,0),$S62,0),OFFSET($D$8:OFFSET($D$8,$AJ$4-1,0),$S62,MATCH(BJ$6,$D$7:$Q$7,0)-1))/SUMPRODUCT(OFFSET($W$8:OFFSET($W$8,$AJ$4-1,0),$T62,$U62),OFFSET($C$8:OFFSET($C$8,$AJ$4-1,0),$S62,0))</f>
        <v>1</v>
      </c>
      <c r="BM62" s="8">
        <f t="shared" si="11"/>
        <v>37803</v>
      </c>
      <c r="BN62" s="47">
        <f t="shared" ca="1" si="12"/>
        <v>0.99999999999999967</v>
      </c>
      <c r="BO62" s="47">
        <f t="shared" ca="1" si="5"/>
        <v>0</v>
      </c>
      <c r="BP62" s="47">
        <f t="shared" ca="1" si="13"/>
        <v>0.29999999999999993</v>
      </c>
      <c r="BQ62" s="47">
        <f t="shared" ca="1" si="6"/>
        <v>0.69999999999999973</v>
      </c>
    </row>
    <row r="63" spans="1:69">
      <c r="A63" s="58">
        <f t="shared" si="7"/>
        <v>37469</v>
      </c>
      <c r="B63" s="34">
        <f t="shared" si="2"/>
        <v>37667</v>
      </c>
      <c r="C63" s="59">
        <f>SUMIF(WP!$A$3:$A$388,"&lt;"&amp;EOMONTH($A63,$A$3-1)+1,WP!$B$3:$B$388)/1000-SUM(C$8:C62)</f>
        <v>10</v>
      </c>
      <c r="D63" s="42">
        <f>D$6/VLOOKUP($B63,Rate!$B$4:$H$390,7)</f>
        <v>0.41937452379005208</v>
      </c>
      <c r="E63" s="42">
        <f>E$6/VLOOKUP($B63,SAWW!$B$4:$H$390,7)</f>
        <v>1.8530869544078854</v>
      </c>
      <c r="F63" s="42">
        <f>F$6/VLOOKUP($B63,'Indem BL'!$B$4:$H$390,7)</f>
        <v>1.1431463812894618</v>
      </c>
      <c r="G63" s="42">
        <f>G$6/VLOOKUP($B63,'Med BL'!$B$4:$H$390,7)</f>
        <v>0.9849</v>
      </c>
      <c r="H63" s="42">
        <f>H$6/VLOOKUP($B63,'Combined BL &amp; SAWW'!$B$4:$H$390,7)</f>
        <v>1.5299692725462426</v>
      </c>
      <c r="I63" s="42">
        <f>I$6/VLOOKUP($B63,'Freq Trend'!$B$4:$H$390,7)</f>
        <v>0.56514061548954297</v>
      </c>
      <c r="J63" s="42">
        <f>J$6/VLOOKUP($B63,'Severity Trend_IonI'!$B$4:$H$390,7)</f>
        <v>0.76045016636856244</v>
      </c>
      <c r="K63" s="42">
        <f>K$6/VLOOKUP($B63,'Severity Trend_MonI'!$B$4:$H$390,7)</f>
        <v>1.9132255450695557</v>
      </c>
      <c r="L63" s="42">
        <f>L$6/VLOOKUP($B63,'Severity Trend'!$B$4:$H$390,7)</f>
        <v>1.100839026393168</v>
      </c>
      <c r="M63" s="42">
        <f>M$6/VLOOKUP($B63,'PP Residual Trend'!$B$4:$H$390,7)</f>
        <v>0.62217893213582465</v>
      </c>
      <c r="N63" s="156">
        <f>N$6/VLOOKUP($B63,CR!$B$4:$H$455,7)</f>
        <v>0.99887341547568309</v>
      </c>
      <c r="O63" s="156">
        <f>O$6/VLOOKUP($B63,ER!$B$4:$H$455,7)</f>
        <v>1.1031307949168685</v>
      </c>
      <c r="P63" s="156">
        <f>P$6/VLOOKUP($B63,DR!$B$4:$H$455,7)</f>
        <v>1</v>
      </c>
      <c r="R63">
        <f t="shared" si="17"/>
        <v>56</v>
      </c>
      <c r="S63" s="120">
        <f t="shared" si="15"/>
        <v>55</v>
      </c>
      <c r="T63" s="45">
        <f t="shared" si="9"/>
        <v>0</v>
      </c>
      <c r="U63" s="45">
        <f t="shared" si="10"/>
        <v>0</v>
      </c>
      <c r="V63" s="20">
        <v>0</v>
      </c>
      <c r="W63" s="21">
        <f>(2*W$5*$AJ$3*$R63*$A$3-MIN(W$5*$AJ$3,$R63*$A$3)^2-2*$R63*$A$3*MAX(W$5*$AJ$3-$R63*$A$3,0)-MIN(MAX($R63*$A$3-$A$4,0),W$5*$AJ$3)^2-2*W$5*$AJ$3*MAX($R63*$A$3-$A$4-W$5*+$AJ$3,0))/$AJ$5-SUM($V$7:V63)-SUM($V$7:W62)+SUM($V$7:V62)</f>
        <v>0</v>
      </c>
      <c r="X63" s="21">
        <f>(2*X$5*$AJ$3*$R63*$A$3-MIN(X$5*$AJ$3,$R63*$A$3)^2-2*$R63*$A$3*MAX(X$5*$AJ$3-$R63*$A$3,0)-MIN(MAX($R63*$A$3-$A$4,0),X$5*$AJ$3)^2-2*X$5*$AJ$3*MAX($R63*$A$3-$A$4-X$5*+$AJ$3,0))/$AJ$5-SUM($V$7:W63)-SUM($V$7:X62)+SUM($V$7:W62)</f>
        <v>0</v>
      </c>
      <c r="Y63" s="21">
        <f>(2*Y$5*$AJ$3*$R63*$A$3-MIN(Y$5*$AJ$3,$R63*$A$3)^2-2*$R63*$A$3*MAX(Y$5*$AJ$3-$R63*$A$3,0)-MIN(MAX($R63*$A$3-$A$4,0),Y$5*$AJ$3)^2-2*Y$5*$AJ$3*MAX($R63*$A$3-$A$4-Y$5*+$AJ$3,0))/$AJ$5-SUM($V$7:X63)-SUM($V$7:Y62)+SUM($V$7:X62)</f>
        <v>0</v>
      </c>
      <c r="Z63" s="21">
        <f>(2*Z$5*$AJ$3*$R63*$A$3-MIN(Z$5*$AJ$3,$R63*$A$3)^2-2*$R63*$A$3*MAX(Z$5*$AJ$3-$R63*$A$3,0)-MIN(MAX($R63*$A$3-$A$4,0),Z$5*$AJ$3)^2-2*Z$5*$AJ$3*MAX($R63*$A$3-$A$4-Z$5*+$AJ$3,0))/$AJ$5-SUM($V$7:Y63)-SUM($V$7:Z62)+SUM($V$7:Y62)</f>
        <v>0</v>
      </c>
      <c r="AA63" s="21">
        <f>(2*AA$5*$AJ$3*$R63*$A$3-MIN(AA$5*$AJ$3,$R63*$A$3)^2-2*$R63*$A$3*MAX(AA$5*$AJ$3-$R63*$A$3,0)-MIN(MAX($R63*$A$3-$A$4,0),AA$5*$AJ$3)^2-2*AA$5*$AJ$3*MAX($R63*$A$3-$A$4-AA$5*+$AJ$3,0))/$AJ$5-SUM($V$7:Z63)-SUM($V$7:AA62)+SUM($V$7:Z62)</f>
        <v>0</v>
      </c>
      <c r="AB63" s="21">
        <f>(2*AB$5*$AJ$3*$R63*$A$3-MIN(AB$5*$AJ$3,$R63*$A$3)^2-2*$R63*$A$3*MAX(AB$5*$AJ$3-$R63*$A$3,0)-MIN(MAX($R63*$A$3-$A$4,0),AB$5*$AJ$3)^2-2*AB$5*$AJ$3*MAX($R63*$A$3-$A$4-AB$5*+$AJ$3,0))/$AJ$5-SUM($V$7:AA63)-SUM($V$7:AB62)+SUM($V$7:AA62)</f>
        <v>0</v>
      </c>
      <c r="AC63" s="21">
        <f>(2*AC$5*$AJ$3*$R63*$A$3-MIN(AC$5*$AJ$3,$R63*$A$3)^2-2*$R63*$A$3*MAX(AC$5*$AJ$3-$R63*$A$3,0)-MIN(MAX($R63*$A$3-$A$4,0),AC$5*$AJ$3)^2-2*AC$5*$AJ$3*MAX($R63*$A$3-$A$4-AC$5*+$AJ$3,0))/$AJ$5-SUM($V$7:AB63)-SUM($V$7:AC62)+SUM($V$7:AB62)</f>
        <v>0</v>
      </c>
      <c r="AD63" s="21">
        <f>(2*AD$5*$AJ$3*$R63*$A$3-MIN(AD$5*$AJ$3,$R63*$A$3)^2-2*$R63*$A$3*MAX(AD$5*$AJ$3-$R63*$A$3,0)-MIN(MAX($R63*$A$3-$A$4,0),AD$5*$AJ$3)^2-2*AD$5*$AJ$3*MAX($R63*$A$3-$A$4-AD$5*+$AJ$3,0))/$AJ$5-SUM($V$7:AC63)-SUM($V$7:AD62)+SUM($V$7:AC62)</f>
        <v>0</v>
      </c>
      <c r="AE63" s="21">
        <f>(2*AE$5*$AJ$3*$R63*$A$3-MIN(AE$5*$AJ$3,$R63*$A$3)^2-2*$R63*$A$3*MAX(AE$5*$AJ$3-$R63*$A$3,0)-MIN(MAX($R63*$A$3-$A$4,0),AE$5*$AJ$3)^2-2*AE$5*$AJ$3*MAX($R63*$A$3-$A$4-AE$5*+$AJ$3,0))/$AJ$5-SUM($V$7:AD63)-SUM($V$7:AE62)+SUM($V$7:AD62)</f>
        <v>0</v>
      </c>
      <c r="AF63" s="21">
        <f>(2*AF$5*$AJ$3*$R63*$A$3-MIN(AF$5*$AJ$3,$R63*$A$3)^2-2*$R63*$A$3*MAX(AF$5*$AJ$3-$R63*$A$3,0)-MIN(MAX($R63*$A$3-$A$4,0),AF$5*$AJ$3)^2-2*AF$5*$AJ$3*MAX($R63*$A$3-$A$4-AF$5*+$AJ$3,0))/$AJ$5-SUM($V$7:AE63)-SUM($V$7:AF62)+SUM($V$7:AE62)</f>
        <v>0</v>
      </c>
      <c r="AG63" s="21">
        <f>(2*AG$5*$AJ$3*$R63*$A$3-MIN(AG$5*$AJ$3,$R63*$A$3)^2-2*$R63*$A$3*MAX(AG$5*$AJ$3-$R63*$A$3,0)-MIN(MAX($R63*$A$3-$A$4,0),AG$5*$AJ$3)^2-2*AG$5*$AJ$3*MAX($R63*$A$3-$A$4-AG$5*+$AJ$3,0))/$AJ$5-SUM($V$7:AF63)-SUM($V$7:AG62)+SUM($V$7:AF62)</f>
        <v>0</v>
      </c>
      <c r="AH63" s="21">
        <f>(2*AH$5*$AJ$3*$R63*$A$3-MIN(AH$5*$AJ$3,$R63*$A$3)^2-2*$R63*$A$3*MAX(AH$5*$AJ$3-$R63*$A$3,0)-MIN(MAX($R63*$A$3-$A$4,0),AH$5*$AJ$3)^2-2*AH$5*$AJ$3*MAX($R63*$A$3-$A$4-AH$5*+$AJ$3,0))/$AJ$5-SUM($V$7:AG63)-SUM($V$7:AH62)+SUM($V$7:AG62)</f>
        <v>0</v>
      </c>
      <c r="AJ63" s="8">
        <f t="shared" si="14"/>
        <v>37834</v>
      </c>
      <c r="AK63" s="30">
        <f t="shared" si="16"/>
        <v>37848</v>
      </c>
      <c r="AL63" s="3">
        <f ca="1">SUMPRODUCT(OFFSET($W$8:OFFSET($W$8,$AJ$4-1,0),$T63,$U63),OFFSET($D$8:OFFSET($D$8,$AJ$4-1,0),$S63,MATCH(AL$6,$D$7:$Q$7,0)-1))</f>
        <v>0.42325821808122194</v>
      </c>
      <c r="AM63" s="3">
        <f ca="1">SUMPRODUCT(OFFSET($W$8:OFFSET($W$8,$AJ$4-1,0),$T63,$U63),OFFSET($C$8:OFFSET($C$8,$AJ$4-1,0),$S63,0),OFFSET($D$8:OFFSET($D$8,$AJ$4-1,0),$S63,MATCH(AL$6,$D$7:$Q$7,0)-1))/SUMPRODUCT(OFFSET($W$8:OFFSET($W$8,$AJ$4-1,0),$T63,$U63),OFFSET($C$8:OFFSET($C$8,$AJ$4-1,0),$S63,0))</f>
        <v>0.42325821808122194</v>
      </c>
      <c r="AN63" s="3">
        <f ca="1">SUMPRODUCT(OFFSET($W$8:OFFSET($W$8,$AJ$4-1,0),$T63,$U63),OFFSET($D$8:OFFSET($D$8,$AJ$4-1,0),$S63,MATCH(AN$6,$D$7:$Q$7,0)-1))</f>
        <v>1.8229701419984747</v>
      </c>
      <c r="AO63" s="3">
        <f ca="1">SUMPRODUCT(OFFSET($W$8:OFFSET($W$8,$AJ$4-1,0),$T63,$U63),OFFSET($C$8:OFFSET($C$8,$AJ$4-1,0),$S63,0),OFFSET($D$8:OFFSET($D$8,$AJ$4-1,0),$S63,MATCH(AN$6,$D$7:$Q$7,0)-1))/SUMPRODUCT(OFFSET($W$8:OFFSET($W$8,$AJ$4-1,0),$T63,$U63),OFFSET($C$8:OFFSET($C$8,$AJ$4-1,0),$S63,0))</f>
        <v>1.822970141998475</v>
      </c>
      <c r="AP63" s="3">
        <f ca="1">SUMPRODUCT(OFFSET($W$8:OFFSET($W$8,$AJ$4-1,0),$T63,$U63),OFFSET($D$8:OFFSET($D$8,$AJ$4-1,0),$S63,MATCH(AP$6,$D$7:$Q$7,0)-1))</f>
        <v>1.1425345708942183</v>
      </c>
      <c r="AQ63" s="3">
        <f ca="1">SUMPRODUCT(OFFSET($W$8:OFFSET($W$8,$AJ$4-1,0),$T63,$U63),OFFSET($C$8:OFFSET($C$8,$AJ$4-1,0),$S63,0),OFFSET($D$8:OFFSET($D$8,$AJ$4-1,0),$S63,MATCH(AP$6,$D$7:$Q$7,0)-1))/SUMPRODUCT(OFFSET($W$8:OFFSET($W$8,$AJ$4-1,0),$T63,$U63),OFFSET($C$8:OFFSET($C$8,$AJ$4-1,0),$S63,0))</f>
        <v>1.1425345708942185</v>
      </c>
      <c r="AR63" s="3">
        <f ca="1">SUMPRODUCT(OFFSET($W$8:OFFSET($W$8,$AJ$4-1,0),$T63,$U63),OFFSET($D$8:OFFSET($D$8,$AJ$4-1,0),$S63,MATCH(AR$6,$D$7:$Q$7,0)-1))</f>
        <v>0.98489999999999989</v>
      </c>
      <c r="AS63" s="3">
        <f ca="1">SUMPRODUCT(OFFSET($W$8:OFFSET($W$8,$AJ$4-1,0),$T63,$U63),OFFSET($C$8:OFFSET($C$8,$AJ$4-1,0),$S63,0),OFFSET($D$8:OFFSET($D$8,$AJ$4-1,0),$S63,MATCH(AR$6,$D$7:$Q$7,0)-1))/SUMPRODUCT(OFFSET($W$8:OFFSET($W$8,$AJ$4-1,0),$T63,$U63),OFFSET($C$8:OFFSET($C$8,$AJ$4-1,0),$S63,0))</f>
        <v>0.98490000000000022</v>
      </c>
      <c r="AT63" s="3">
        <f ca="1">SUMPRODUCT(OFFSET($W$8:OFFSET($W$8,$AJ$4-1,0),$T63,$U63),OFFSET($D$8:OFFSET($D$8,$AJ$4-1,0),$S63,MATCH(AT$6,$D$7:$Q$7,0)-1))</f>
        <v>1.5131911428944784</v>
      </c>
      <c r="AU63" s="3">
        <f ca="1">SUMPRODUCT(OFFSET($W$8:OFFSET($W$8,$AJ$4-1,0),$T63,$U63),OFFSET($C$8:OFFSET($C$8,$AJ$4-1,0),$S63,0),OFFSET($D$8:OFFSET($D$8,$AJ$4-1,0),$S63,MATCH(AT$6,$D$7:$Q$7,0)-1))/SUMPRODUCT(OFFSET($W$8:OFFSET($W$8,$AJ$4-1,0),$T63,$U63),OFFSET($C$8:OFFSET($C$8,$AJ$4-1,0),$S63,0))</f>
        <v>1.5131911428944782</v>
      </c>
      <c r="AV63" s="3">
        <f ca="1">SUMPRODUCT(OFFSET($W$8:OFFSET($W$8,$AJ$4-1,0),$T63,$U63),OFFSET($D$8:OFFSET($D$8,$AJ$4-1,0),$S63,MATCH(AV$6,$D$7:$Q$7,0)-1))</f>
        <v>0.57786774546482833</v>
      </c>
      <c r="AW63" s="3">
        <f ca="1">SUMPRODUCT(OFFSET($W$8:OFFSET($W$8,$AJ$4-1,0),$T63,$U63),OFFSET($C$8:OFFSET($C$8,$AJ$4-1,0),$S63,0),OFFSET($D$8:OFFSET($D$8,$AJ$4-1,0),$S63,MATCH(AV$6,$D$7:$Q$7,0)-1))/SUMPRODUCT(OFFSET($W$8:OFFSET($W$8,$AJ$4-1,0),$T63,$U63),OFFSET($C$8:OFFSET($C$8,$AJ$4-1,0),$S63,0))</f>
        <v>0.57786774546482822</v>
      </c>
      <c r="AX63" s="3">
        <f ca="1">SUMPRODUCT(OFFSET($W$8:OFFSET($W$8,$AJ$4-1,0),$T63,$U63),OFFSET($D$8:OFFSET($D$8,$AJ$4-1,0),$S63,MATCH(AX$6,$D$7:$Q$7,0)-1))</f>
        <v>0.76213454888985266</v>
      </c>
      <c r="AY63" s="3">
        <f ca="1">SUMPRODUCT(OFFSET($W$8:OFFSET($W$8,$AJ$4-1,0),$T63,$U63),OFFSET($C$8:OFFSET($C$8,$AJ$4-1,0),$S63,0),OFFSET($D$8:OFFSET($D$8,$AJ$4-1,0),$S63,MATCH(AX$6,$D$7:$Q$7,0)-1))/SUMPRODUCT(OFFSET($W$8:OFFSET($W$8,$AJ$4-1,0),$T63,$U63),OFFSET($C$8:OFFSET($C$8,$AJ$4-1,0),$S63,0))</f>
        <v>0.76213454888985288</v>
      </c>
      <c r="AZ63" s="3">
        <f ca="1">SUMPRODUCT(OFFSET($W$8:OFFSET($W$8,$AJ$4-1,0),$T63,$U63),OFFSET($D$8:OFFSET($D$8,$AJ$4-1,0),$S63,MATCH(AZ$6,$D$7:$Q$7,0)-1))</f>
        <v>1.8353989300482718</v>
      </c>
      <c r="BA63" s="3">
        <f ca="1">SUMPRODUCT(OFFSET($W$8:OFFSET($W$8,$AJ$4-1,0),$T63,$U63),OFFSET($C$8:OFFSET($C$8,$AJ$4-1,0),$S63,0),OFFSET($D$8:OFFSET($D$8,$AJ$4-1,0),$S63,MATCH(AZ$6,$D$7:$Q$7,0)-1))/SUMPRODUCT(OFFSET($W$8:OFFSET($W$8,$AJ$4-1,0),$T63,$U63),OFFSET($C$8:OFFSET($C$8,$AJ$4-1,0),$S63,0))</f>
        <v>1.8353989300482716</v>
      </c>
      <c r="BB63" s="3">
        <f ca="1">SUMPRODUCT(OFFSET($W$8:OFFSET($W$8,$AJ$4-1,0),$T63,$U63),OFFSET($D$8:OFFSET($D$8,$AJ$4-1,0),$S63,MATCH(BB$6,$D$7:$Q$7,0)-1))</f>
        <v>1.0887459243285591</v>
      </c>
      <c r="BC63" s="3">
        <f ca="1">SUMPRODUCT(OFFSET($W$8:OFFSET($W$8,$AJ$4-1,0),$T63,$U63),OFFSET($C$8:OFFSET($C$8,$AJ$4-1,0),$S63,0),OFFSET($D$8:OFFSET($D$8,$AJ$4-1,0),$S63,MATCH(BB$6,$D$7:$Q$7,0)-1))/SUMPRODUCT(OFFSET($W$8:OFFSET($W$8,$AJ$4-1,0),$T63,$U63),OFFSET($C$8:OFFSET($C$8,$AJ$4-1,0),$S63,0))</f>
        <v>1.0887459243285593</v>
      </c>
      <c r="BD63" s="3">
        <f ca="1">SUMPRODUCT(OFFSET($W$8:OFFSET($W$8,$AJ$4-1,0),$T63,$U63),OFFSET($D$8:OFFSET($D$8,$AJ$4-1,0),$S63,MATCH(BD$6,$D$7:$Q$7,0)-1))</f>
        <v>0.62922907733878586</v>
      </c>
      <c r="BE63" s="3">
        <f ca="1">SUMPRODUCT(OFFSET($W$8:OFFSET($W$8,$AJ$4-1,0),$T63,$U63),OFFSET($C$8:OFFSET($C$8,$AJ$4-1,0),$S63,0),OFFSET($D$8:OFFSET($D$8,$AJ$4-1,0),$S63,MATCH(BD$6,$D$7:$Q$7,0)-1))/SUMPRODUCT(OFFSET($W$8:OFFSET($W$8,$AJ$4-1,0),$T63,$U63),OFFSET($C$8:OFFSET($C$8,$AJ$4-1,0),$S63,0))</f>
        <v>0.62922907733878586</v>
      </c>
      <c r="BF63" s="174">
        <f ca="1">SUMPRODUCT(OFFSET($W$8:OFFSET($W$8,$AJ$4-1,0),$T63,$U63),OFFSET($D$8:OFFSET($D$8,$AJ$4-1,0),$S63,MATCH(BF$6,$D$7:$Q$7,0)-1))</f>
        <v>0.99887341547568298</v>
      </c>
      <c r="BG63" s="174">
        <f ca="1">SUMPRODUCT(OFFSET($W$8:OFFSET($W$8,$AJ$4-1,0),$T63,$U63),OFFSET($C$8:OFFSET($C$8,$AJ$4-1,0),$S63,0),OFFSET($D$8:OFFSET($D$8,$AJ$4-1,0),$S63,MATCH(BF$6,$D$7:$Q$7,0)-1))/SUMPRODUCT(OFFSET($W$8:OFFSET($W$8,$AJ$4-1,0),$T63,$U63),OFFSET($C$8:OFFSET($C$8,$AJ$4-1,0),$S63,0))</f>
        <v>0.99887341547568342</v>
      </c>
      <c r="BH63" s="174">
        <f ca="1">SUMPRODUCT(OFFSET($W$8:OFFSET($W$8,$AJ$4-1,0),$T63,$U63),OFFSET($D$8:OFFSET($D$8,$AJ$4-1,0),$S63,MATCH(BH$6,$D$7:$Q$7,0)-1))</f>
        <v>1.1031307949168683</v>
      </c>
      <c r="BI63" s="174">
        <f ca="1">SUMPRODUCT(OFFSET($W$8:OFFSET($W$8,$AJ$4-1,0),$T63,$U63),OFFSET($C$8:OFFSET($C$8,$AJ$4-1,0),$S63,0),OFFSET($D$8:OFFSET($D$8,$AJ$4-1,0),$S63,MATCH(BH$6,$D$7:$Q$7,0)-1))/SUMPRODUCT(OFFSET($W$8:OFFSET($W$8,$AJ$4-1,0),$T63,$U63),OFFSET($C$8:OFFSET($C$8,$AJ$4-1,0),$S63,0))</f>
        <v>1.1031307949168687</v>
      </c>
      <c r="BJ63" s="174">
        <f ca="1">SUMPRODUCT(OFFSET($W$8:OFFSET($W$8,$AJ$4-1,0),$T63,$U63),OFFSET($D$8:OFFSET($D$8,$AJ$4-1,0),$S63,MATCH(BJ$6,$D$7:$Q$7,0)-1))</f>
        <v>1</v>
      </c>
      <c r="BK63" s="174">
        <f ca="1">SUMPRODUCT(OFFSET($W$8:OFFSET($W$8,$AJ$4-1,0),$T63,$U63),OFFSET($C$8:OFFSET($C$8,$AJ$4-1,0),$S63,0),OFFSET($D$8:OFFSET($D$8,$AJ$4-1,0),$S63,MATCH(BJ$6,$D$7:$Q$7,0)-1))/SUMPRODUCT(OFFSET($W$8:OFFSET($W$8,$AJ$4-1,0),$T63,$U63),OFFSET($C$8:OFFSET($C$8,$AJ$4-1,0),$S63,0))</f>
        <v>1</v>
      </c>
      <c r="BM63" s="8">
        <f t="shared" si="11"/>
        <v>37834</v>
      </c>
      <c r="BN63" s="47">
        <f t="shared" ca="1" si="12"/>
        <v>0.99999999999999967</v>
      </c>
      <c r="BO63" s="47">
        <f t="shared" ca="1" si="5"/>
        <v>0</v>
      </c>
      <c r="BP63" s="47">
        <f t="shared" ca="1" si="13"/>
        <v>0.29999999999999993</v>
      </c>
      <c r="BQ63" s="47">
        <f t="shared" ca="1" si="6"/>
        <v>0.69999999999999973</v>
      </c>
    </row>
    <row r="64" spans="1:69">
      <c r="A64" s="58">
        <f t="shared" si="7"/>
        <v>37500</v>
      </c>
      <c r="B64" s="34">
        <f t="shared" si="2"/>
        <v>37695</v>
      </c>
      <c r="C64" s="59">
        <f>SUMIF(WP!$A$3:$A$388,"&lt;"&amp;EOMONTH($A64,$A$3-1)+1,WP!$B$3:$B$388)/1000-SUM(C$8:C63)</f>
        <v>10</v>
      </c>
      <c r="D64" s="42">
        <f>D$6/VLOOKUP($B64,Rate!$B$4:$H$390,7)</f>
        <v>0.41937452379005208</v>
      </c>
      <c r="E64" s="42">
        <f>E$6/VLOOKUP($B64,SAWW!$B$4:$H$390,7)</f>
        <v>1.8488080809376639</v>
      </c>
      <c r="F64" s="42">
        <f>F$6/VLOOKUP($B64,'Indem BL'!$B$4:$H$390,7)</f>
        <v>1.1431463812894618</v>
      </c>
      <c r="G64" s="42">
        <f>G$6/VLOOKUP($B64,'Med BL'!$B$4:$H$390,7)</f>
        <v>0.9849</v>
      </c>
      <c r="H64" s="42">
        <f>H$6/VLOOKUP($B64,'Combined BL &amp; SAWW'!$B$4:$H$390,7)</f>
        <v>1.5276709954003318</v>
      </c>
      <c r="I64" s="42">
        <f>I$6/VLOOKUP($B64,'Freq Trend'!$B$4:$H$390,7)</f>
        <v>0.56661721518749553</v>
      </c>
      <c r="J64" s="42">
        <f>J$6/VLOOKUP($B64,'Severity Trend_IonI'!$B$4:$H$390,7)</f>
        <v>0.76122251945027353</v>
      </c>
      <c r="K64" s="42">
        <f>K$6/VLOOKUP($B64,'Severity Trend_MonI'!$B$4:$H$390,7)</f>
        <v>1.9021439194466552</v>
      </c>
      <c r="L64" s="42">
        <f>L$6/VLOOKUP($B64,'Severity Trend'!$B$4:$H$390,7)</f>
        <v>1.0997335521952158</v>
      </c>
      <c r="M64" s="42">
        <f>M$6/VLOOKUP($B64,'PP Residual Trend'!$B$4:$H$390,7)</f>
        <v>0.62317140219380984</v>
      </c>
      <c r="N64" s="156">
        <f>N$6/VLOOKUP($B64,CR!$B$4:$H$455,7)</f>
        <v>0.99887341547568309</v>
      </c>
      <c r="O64" s="156">
        <f>O$6/VLOOKUP($B64,ER!$B$4:$H$455,7)</f>
        <v>1.1031307949168685</v>
      </c>
      <c r="P64" s="156">
        <f>P$6/VLOOKUP($B64,DR!$B$4:$H$455,7)</f>
        <v>1</v>
      </c>
      <c r="R64">
        <f t="shared" si="17"/>
        <v>57</v>
      </c>
      <c r="S64" s="120">
        <f t="shared" si="15"/>
        <v>56</v>
      </c>
      <c r="T64" s="45">
        <f t="shared" si="9"/>
        <v>0</v>
      </c>
      <c r="U64" s="45">
        <f t="shared" si="10"/>
        <v>0</v>
      </c>
      <c r="V64" s="20">
        <v>0</v>
      </c>
      <c r="W64" s="21">
        <f>(2*W$5*$AJ$3*$R64*$A$3-MIN(W$5*$AJ$3,$R64*$A$3)^2-2*$R64*$A$3*MAX(W$5*$AJ$3-$R64*$A$3,0)-MIN(MAX($R64*$A$3-$A$4,0),W$5*$AJ$3)^2-2*W$5*$AJ$3*MAX($R64*$A$3-$A$4-W$5*+$AJ$3,0))/$AJ$5-SUM($V$7:V64)-SUM($V$7:W63)+SUM($V$7:V63)</f>
        <v>0</v>
      </c>
      <c r="X64" s="21">
        <f>(2*X$5*$AJ$3*$R64*$A$3-MIN(X$5*$AJ$3,$R64*$A$3)^2-2*$R64*$A$3*MAX(X$5*$AJ$3-$R64*$A$3,0)-MIN(MAX($R64*$A$3-$A$4,0),X$5*$AJ$3)^2-2*X$5*$AJ$3*MAX($R64*$A$3-$A$4-X$5*+$AJ$3,0))/$AJ$5-SUM($V$7:W64)-SUM($V$7:X63)+SUM($V$7:W63)</f>
        <v>0</v>
      </c>
      <c r="Y64" s="21">
        <f>(2*Y$5*$AJ$3*$R64*$A$3-MIN(Y$5*$AJ$3,$R64*$A$3)^2-2*$R64*$A$3*MAX(Y$5*$AJ$3-$R64*$A$3,0)-MIN(MAX($R64*$A$3-$A$4,0),Y$5*$AJ$3)^2-2*Y$5*$AJ$3*MAX($R64*$A$3-$A$4-Y$5*+$AJ$3,0))/$AJ$5-SUM($V$7:X64)-SUM($V$7:Y63)+SUM($V$7:X63)</f>
        <v>0</v>
      </c>
      <c r="Z64" s="21">
        <f>(2*Z$5*$AJ$3*$R64*$A$3-MIN(Z$5*$AJ$3,$R64*$A$3)^2-2*$R64*$A$3*MAX(Z$5*$AJ$3-$R64*$A$3,0)-MIN(MAX($R64*$A$3-$A$4,0),Z$5*$AJ$3)^2-2*Z$5*$AJ$3*MAX($R64*$A$3-$A$4-Z$5*+$AJ$3,0))/$AJ$5-SUM($V$7:Y64)-SUM($V$7:Z63)+SUM($V$7:Y63)</f>
        <v>0</v>
      </c>
      <c r="AA64" s="21">
        <f>(2*AA$5*$AJ$3*$R64*$A$3-MIN(AA$5*$AJ$3,$R64*$A$3)^2-2*$R64*$A$3*MAX(AA$5*$AJ$3-$R64*$A$3,0)-MIN(MAX($R64*$A$3-$A$4,0),AA$5*$AJ$3)^2-2*AA$5*$AJ$3*MAX($R64*$A$3-$A$4-AA$5*+$AJ$3,0))/$AJ$5-SUM($V$7:Z64)-SUM($V$7:AA63)+SUM($V$7:Z63)</f>
        <v>0</v>
      </c>
      <c r="AB64" s="21">
        <f>(2*AB$5*$AJ$3*$R64*$A$3-MIN(AB$5*$AJ$3,$R64*$A$3)^2-2*$R64*$A$3*MAX(AB$5*$AJ$3-$R64*$A$3,0)-MIN(MAX($R64*$A$3-$A$4,0),AB$5*$AJ$3)^2-2*AB$5*$AJ$3*MAX($R64*$A$3-$A$4-AB$5*+$AJ$3,0))/$AJ$5-SUM($V$7:AA64)-SUM($V$7:AB63)+SUM($V$7:AA63)</f>
        <v>0</v>
      </c>
      <c r="AC64" s="21">
        <f>(2*AC$5*$AJ$3*$R64*$A$3-MIN(AC$5*$AJ$3,$R64*$A$3)^2-2*$R64*$A$3*MAX(AC$5*$AJ$3-$R64*$A$3,0)-MIN(MAX($R64*$A$3-$A$4,0),AC$5*$AJ$3)^2-2*AC$5*$AJ$3*MAX($R64*$A$3-$A$4-AC$5*+$AJ$3,0))/$AJ$5-SUM($V$7:AB64)-SUM($V$7:AC63)+SUM($V$7:AB63)</f>
        <v>0</v>
      </c>
      <c r="AD64" s="21">
        <f>(2*AD$5*$AJ$3*$R64*$A$3-MIN(AD$5*$AJ$3,$R64*$A$3)^2-2*$R64*$A$3*MAX(AD$5*$AJ$3-$R64*$A$3,0)-MIN(MAX($R64*$A$3-$A$4,0),AD$5*$AJ$3)^2-2*AD$5*$AJ$3*MAX($R64*$A$3-$A$4-AD$5*+$AJ$3,0))/$AJ$5-SUM($V$7:AC64)-SUM($V$7:AD63)+SUM($V$7:AC63)</f>
        <v>0</v>
      </c>
      <c r="AE64" s="21">
        <f>(2*AE$5*$AJ$3*$R64*$A$3-MIN(AE$5*$AJ$3,$R64*$A$3)^2-2*$R64*$A$3*MAX(AE$5*$AJ$3-$R64*$A$3,0)-MIN(MAX($R64*$A$3-$A$4,0),AE$5*$AJ$3)^2-2*AE$5*$AJ$3*MAX($R64*$A$3-$A$4-AE$5*+$AJ$3,0))/$AJ$5-SUM($V$7:AD64)-SUM($V$7:AE63)+SUM($V$7:AD63)</f>
        <v>0</v>
      </c>
      <c r="AF64" s="21">
        <f>(2*AF$5*$AJ$3*$R64*$A$3-MIN(AF$5*$AJ$3,$R64*$A$3)^2-2*$R64*$A$3*MAX(AF$5*$AJ$3-$R64*$A$3,0)-MIN(MAX($R64*$A$3-$A$4,0),AF$5*$AJ$3)^2-2*AF$5*$AJ$3*MAX($R64*$A$3-$A$4-AF$5*+$AJ$3,0))/$AJ$5-SUM($V$7:AE64)-SUM($V$7:AF63)+SUM($V$7:AE63)</f>
        <v>0</v>
      </c>
      <c r="AG64" s="21">
        <f>(2*AG$5*$AJ$3*$R64*$A$3-MIN(AG$5*$AJ$3,$R64*$A$3)^2-2*$R64*$A$3*MAX(AG$5*$AJ$3-$R64*$A$3,0)-MIN(MAX($R64*$A$3-$A$4,0),AG$5*$AJ$3)^2-2*AG$5*$AJ$3*MAX($R64*$A$3-$A$4-AG$5*+$AJ$3,0))/$AJ$5-SUM($V$7:AF64)-SUM($V$7:AG63)+SUM($V$7:AF63)</f>
        <v>0</v>
      </c>
      <c r="AH64" s="21">
        <f>(2*AH$5*$AJ$3*$R64*$A$3-MIN(AH$5*$AJ$3,$R64*$A$3)^2-2*$R64*$A$3*MAX(AH$5*$AJ$3-$R64*$A$3,0)-MIN(MAX($R64*$A$3-$A$4,0),AH$5*$AJ$3)^2-2*AH$5*$AJ$3*MAX($R64*$A$3-$A$4-AH$5*+$AJ$3,0))/$AJ$5-SUM($V$7:AG64)-SUM($V$7:AH63)+SUM($V$7:AG63)</f>
        <v>0</v>
      </c>
      <c r="AJ64" s="8">
        <f t="shared" si="14"/>
        <v>37865</v>
      </c>
      <c r="AK64" s="30">
        <f t="shared" si="16"/>
        <v>37879</v>
      </c>
      <c r="AL64" s="3">
        <f ca="1">SUMPRODUCT(OFFSET($W$8:OFFSET($W$8,$AJ$4-1,0),$T64,$U64),OFFSET($D$8:OFFSET($D$8,$AJ$4-1,0),$S64,MATCH(AL$6,$D$7:$Q$7,0)-1))</f>
        <v>0.42412126125703747</v>
      </c>
      <c r="AM64" s="3">
        <f ca="1">SUMPRODUCT(OFFSET($W$8:OFFSET($W$8,$AJ$4-1,0),$T64,$U64),OFFSET($C$8:OFFSET($C$8,$AJ$4-1,0),$S64,0),OFFSET($D$8:OFFSET($D$8,$AJ$4-1,0),$S64,MATCH(AL$6,$D$7:$Q$7,0)-1))/SUMPRODUCT(OFFSET($W$8:OFFSET($W$8,$AJ$4-1,0),$T64,$U64),OFFSET($C$8:OFFSET($C$8,$AJ$4-1,0),$S64,0))</f>
        <v>0.42412126125703747</v>
      </c>
      <c r="AN64" s="3">
        <f ca="1">SUMPRODUCT(OFFSET($W$8:OFFSET($W$8,$AJ$4-1,0),$T64,$U64),OFFSET($D$8:OFFSET($D$8,$AJ$4-1,0),$S64,MATCH(AN$6,$D$7:$Q$7,0)-1))</f>
        <v>1.8176286460842477</v>
      </c>
      <c r="AO64" s="3">
        <f ca="1">SUMPRODUCT(OFFSET($W$8:OFFSET($W$8,$AJ$4-1,0),$T64,$U64),OFFSET($C$8:OFFSET($C$8,$AJ$4-1,0),$S64,0),OFFSET($D$8:OFFSET($D$8,$AJ$4-1,0),$S64,MATCH(AN$6,$D$7:$Q$7,0)-1))/SUMPRODUCT(OFFSET($W$8:OFFSET($W$8,$AJ$4-1,0),$T64,$U64),OFFSET($C$8:OFFSET($C$8,$AJ$4-1,0),$S64,0))</f>
        <v>1.8176286460842479</v>
      </c>
      <c r="AP64" s="3">
        <f ca="1">SUMPRODUCT(OFFSET($W$8:OFFSET($W$8,$AJ$4-1,0),$T64,$U64),OFFSET($D$8:OFFSET($D$8,$AJ$4-1,0),$S64,MATCH(AP$6,$D$7:$Q$7,0)-1))</f>
        <v>1.1421266972973894</v>
      </c>
      <c r="AQ64" s="3">
        <f ca="1">SUMPRODUCT(OFFSET($W$8:OFFSET($W$8,$AJ$4-1,0),$T64,$U64),OFFSET($C$8:OFFSET($C$8,$AJ$4-1,0),$S64,0),OFFSET($D$8:OFFSET($D$8,$AJ$4-1,0),$S64,MATCH(AP$6,$D$7:$Q$7,0)-1))/SUMPRODUCT(OFFSET($W$8:OFFSET($W$8,$AJ$4-1,0),$T64,$U64),OFFSET($C$8:OFFSET($C$8,$AJ$4-1,0),$S64,0))</f>
        <v>1.1421266972973894</v>
      </c>
      <c r="AR64" s="3">
        <f ca="1">SUMPRODUCT(OFFSET($W$8:OFFSET($W$8,$AJ$4-1,0),$T64,$U64),OFFSET($D$8:OFFSET($D$8,$AJ$4-1,0),$S64,MATCH(AR$6,$D$7:$Q$7,0)-1))</f>
        <v>0.98489999999999989</v>
      </c>
      <c r="AS64" s="3">
        <f ca="1">SUMPRODUCT(OFFSET($W$8:OFFSET($W$8,$AJ$4-1,0),$T64,$U64),OFFSET($C$8:OFFSET($C$8,$AJ$4-1,0),$S64,0),OFFSET($D$8:OFFSET($D$8,$AJ$4-1,0),$S64,MATCH(AR$6,$D$7:$Q$7,0)-1))/SUMPRODUCT(OFFSET($W$8:OFFSET($W$8,$AJ$4-1,0),$T64,$U64),OFFSET($C$8:OFFSET($C$8,$AJ$4-1,0),$S64,0))</f>
        <v>0.98490000000000022</v>
      </c>
      <c r="AT64" s="3">
        <f ca="1">SUMPRODUCT(OFFSET($W$8:OFFSET($W$8,$AJ$4-1,0),$T64,$U64),OFFSET($D$8:OFFSET($D$8,$AJ$4-1,0),$S64,MATCH(AT$6,$D$7:$Q$7,0)-1))</f>
        <v>1.5099314231154686</v>
      </c>
      <c r="AU64" s="3">
        <f ca="1">SUMPRODUCT(OFFSET($W$8:OFFSET($W$8,$AJ$4-1,0),$T64,$U64),OFFSET($C$8:OFFSET($C$8,$AJ$4-1,0),$S64,0),OFFSET($D$8:OFFSET($D$8,$AJ$4-1,0),$S64,MATCH(AT$6,$D$7:$Q$7,0)-1))/SUMPRODUCT(OFFSET($W$8:OFFSET($W$8,$AJ$4-1,0),$T64,$U64),OFFSET($C$8:OFFSET($C$8,$AJ$4-1,0),$S64,0))</f>
        <v>1.5099314231154686</v>
      </c>
      <c r="AV64" s="3">
        <f ca="1">SUMPRODUCT(OFFSET($W$8:OFFSET($W$8,$AJ$4-1,0),$T64,$U64),OFFSET($D$8:OFFSET($D$8,$AJ$4-1,0),$S64,MATCH(AV$6,$D$7:$Q$7,0)-1))</f>
        <v>0.58040516977806111</v>
      </c>
      <c r="AW64" s="3">
        <f ca="1">SUMPRODUCT(OFFSET($W$8:OFFSET($W$8,$AJ$4-1,0),$T64,$U64),OFFSET($C$8:OFFSET($C$8,$AJ$4-1,0),$S64,0),OFFSET($D$8:OFFSET($D$8,$AJ$4-1,0),$S64,MATCH(AV$6,$D$7:$Q$7,0)-1))/SUMPRODUCT(OFFSET($W$8:OFFSET($W$8,$AJ$4-1,0),$T64,$U64),OFFSET($C$8:OFFSET($C$8,$AJ$4-1,0),$S64,0))</f>
        <v>0.58040516977806123</v>
      </c>
      <c r="AX64" s="3">
        <f ca="1">SUMPRODUCT(OFFSET($W$8:OFFSET($W$8,$AJ$4-1,0),$T64,$U64),OFFSET($D$8:OFFSET($D$8,$AJ$4-1,0),$S64,MATCH(AX$6,$D$7:$Q$7,0)-1))</f>
        <v>0.76202443055489044</v>
      </c>
      <c r="AY64" s="3">
        <f ca="1">SUMPRODUCT(OFFSET($W$8:OFFSET($W$8,$AJ$4-1,0),$T64,$U64),OFFSET($C$8:OFFSET($C$8,$AJ$4-1,0),$S64,0),OFFSET($D$8:OFFSET($D$8,$AJ$4-1,0),$S64,MATCH(AX$6,$D$7:$Q$7,0)-1))/SUMPRODUCT(OFFSET($W$8:OFFSET($W$8,$AJ$4-1,0),$T64,$U64),OFFSET($C$8:OFFSET($C$8,$AJ$4-1,0),$S64,0))</f>
        <v>0.76202443055489044</v>
      </c>
      <c r="AZ64" s="3">
        <f ca="1">SUMPRODUCT(OFFSET($W$8:OFFSET($W$8,$AJ$4-1,0),$T64,$U64),OFFSET($D$8:OFFSET($D$8,$AJ$4-1,0),$S64,MATCH(AZ$6,$D$7:$Q$7,0)-1))</f>
        <v>1.8216691056098642</v>
      </c>
      <c r="BA64" s="3">
        <f ca="1">SUMPRODUCT(OFFSET($W$8:OFFSET($W$8,$AJ$4-1,0),$T64,$U64),OFFSET($C$8:OFFSET($C$8,$AJ$4-1,0),$S64,0),OFFSET($D$8:OFFSET($D$8,$AJ$4-1,0),$S64,MATCH(AZ$6,$D$7:$Q$7,0)-1))/SUMPRODUCT(OFFSET($W$8:OFFSET($W$8,$AJ$4-1,0),$T64,$U64),OFFSET($C$8:OFFSET($C$8,$AJ$4-1,0),$S64,0))</f>
        <v>1.8216691056098646</v>
      </c>
      <c r="BB64" s="3">
        <f ca="1">SUMPRODUCT(OFFSET($W$8:OFFSET($W$8,$AJ$4-1,0),$T64,$U64),OFFSET($D$8:OFFSET($D$8,$AJ$4-1,0),$S64,MATCH(BB$6,$D$7:$Q$7,0)-1))</f>
        <v>1.0861441372580822</v>
      </c>
      <c r="BC64" s="3">
        <f ca="1">SUMPRODUCT(OFFSET($W$8:OFFSET($W$8,$AJ$4-1,0),$T64,$U64),OFFSET($C$8:OFFSET($C$8,$AJ$4-1,0),$S64,0),OFFSET($D$8:OFFSET($D$8,$AJ$4-1,0),$S64,MATCH(BB$6,$D$7:$Q$7,0)-1))/SUMPRODUCT(OFFSET($W$8:OFFSET($W$8,$AJ$4-1,0),$T64,$U64),OFFSET($C$8:OFFSET($C$8,$AJ$4-1,0),$S64,0))</f>
        <v>1.0861441372580822</v>
      </c>
      <c r="BD64" s="3">
        <f ca="1">SUMPRODUCT(OFFSET($W$8:OFFSET($W$8,$AJ$4-1,0),$T64,$U64),OFFSET($D$8:OFFSET($D$8,$AJ$4-1,0),$S64,MATCH(BD$6,$D$7:$Q$7,0)-1))</f>
        <v>0.63049113443863081</v>
      </c>
      <c r="BE64" s="3">
        <f ca="1">SUMPRODUCT(OFFSET($W$8:OFFSET($W$8,$AJ$4-1,0),$T64,$U64),OFFSET($C$8:OFFSET($C$8,$AJ$4-1,0),$S64,0),OFFSET($D$8:OFFSET($D$8,$AJ$4-1,0),$S64,MATCH(BD$6,$D$7:$Q$7,0)-1))/SUMPRODUCT(OFFSET($W$8:OFFSET($W$8,$AJ$4-1,0),$T64,$U64),OFFSET($C$8:OFFSET($C$8,$AJ$4-1,0),$S64,0))</f>
        <v>0.6304911344386307</v>
      </c>
      <c r="BF64" s="174">
        <f ca="1">SUMPRODUCT(OFFSET($W$8:OFFSET($W$8,$AJ$4-1,0),$T64,$U64),OFFSET($D$8:OFFSET($D$8,$AJ$4-1,0),$S64,MATCH(BF$6,$D$7:$Q$7,0)-1))</f>
        <v>0.99887341547568298</v>
      </c>
      <c r="BG64" s="174">
        <f ca="1">SUMPRODUCT(OFFSET($W$8:OFFSET($W$8,$AJ$4-1,0),$T64,$U64),OFFSET($C$8:OFFSET($C$8,$AJ$4-1,0),$S64,0),OFFSET($D$8:OFFSET($D$8,$AJ$4-1,0),$S64,MATCH(BF$6,$D$7:$Q$7,0)-1))/SUMPRODUCT(OFFSET($W$8:OFFSET($W$8,$AJ$4-1,0),$T64,$U64),OFFSET($C$8:OFFSET($C$8,$AJ$4-1,0),$S64,0))</f>
        <v>0.99887341547568342</v>
      </c>
      <c r="BH64" s="174">
        <f ca="1">SUMPRODUCT(OFFSET($W$8:OFFSET($W$8,$AJ$4-1,0),$T64,$U64),OFFSET($D$8:OFFSET($D$8,$AJ$4-1,0),$S64,MATCH(BH$6,$D$7:$Q$7,0)-1))</f>
        <v>1.1031307949168683</v>
      </c>
      <c r="BI64" s="174">
        <f ca="1">SUMPRODUCT(OFFSET($W$8:OFFSET($W$8,$AJ$4-1,0),$T64,$U64),OFFSET($C$8:OFFSET($C$8,$AJ$4-1,0),$S64,0),OFFSET($D$8:OFFSET($D$8,$AJ$4-1,0),$S64,MATCH(BH$6,$D$7:$Q$7,0)-1))/SUMPRODUCT(OFFSET($W$8:OFFSET($W$8,$AJ$4-1,0),$T64,$U64),OFFSET($C$8:OFFSET($C$8,$AJ$4-1,0),$S64,0))</f>
        <v>1.1031307949168687</v>
      </c>
      <c r="BJ64" s="174">
        <f ca="1">SUMPRODUCT(OFFSET($W$8:OFFSET($W$8,$AJ$4-1,0),$T64,$U64),OFFSET($D$8:OFFSET($D$8,$AJ$4-1,0),$S64,MATCH(BJ$6,$D$7:$Q$7,0)-1))</f>
        <v>1</v>
      </c>
      <c r="BK64" s="174">
        <f ca="1">SUMPRODUCT(OFFSET($W$8:OFFSET($W$8,$AJ$4-1,0),$T64,$U64),OFFSET($C$8:OFFSET($C$8,$AJ$4-1,0),$S64,0),OFFSET($D$8:OFFSET($D$8,$AJ$4-1,0),$S64,MATCH(BJ$6,$D$7:$Q$7,0)-1))/SUMPRODUCT(OFFSET($W$8:OFFSET($W$8,$AJ$4-1,0),$T64,$U64),OFFSET($C$8:OFFSET($C$8,$AJ$4-1,0),$S64,0))</f>
        <v>1</v>
      </c>
      <c r="BM64" s="8">
        <f t="shared" si="11"/>
        <v>37865</v>
      </c>
      <c r="BN64" s="47">
        <f t="shared" ca="1" si="12"/>
        <v>0.99999999999999967</v>
      </c>
      <c r="BO64" s="47">
        <f t="shared" ca="1" si="5"/>
        <v>0</v>
      </c>
      <c r="BP64" s="47">
        <f t="shared" ca="1" si="13"/>
        <v>0.29999999999999993</v>
      </c>
      <c r="BQ64" s="47">
        <f t="shared" ca="1" si="6"/>
        <v>0.69999999999999973</v>
      </c>
    </row>
    <row r="65" spans="1:69">
      <c r="A65" s="58">
        <f t="shared" si="7"/>
        <v>37530</v>
      </c>
      <c r="B65" s="34">
        <f t="shared" si="2"/>
        <v>37726</v>
      </c>
      <c r="C65" s="59">
        <f>SUMIF(WP!$A$3:$A$388,"&lt;"&amp;EOMONTH($A65,$A$3-1)+1,WP!$B$3:$B$388)/1000-SUM(C$8:C64)</f>
        <v>10</v>
      </c>
      <c r="D65" s="42">
        <f>D$6/VLOOKUP($B65,Rate!$B$4:$H$390,7)</f>
        <v>0.41937452379005208</v>
      </c>
      <c r="E65" s="42">
        <f>E$6/VLOOKUP($B65,SAWW!$B$4:$H$390,7)</f>
        <v>1.8440937474227523</v>
      </c>
      <c r="F65" s="42">
        <f>F$6/VLOOKUP($B65,'Indem BL'!$B$4:$H$390,7)</f>
        <v>1.1431463812894618</v>
      </c>
      <c r="G65" s="42">
        <f>G$6/VLOOKUP($B65,'Med BL'!$B$4:$H$390,7)</f>
        <v>0.9849</v>
      </c>
      <c r="H65" s="42">
        <f>H$6/VLOOKUP($B65,'Combined BL &amp; SAWW'!$B$4:$H$390,7)</f>
        <v>1.5251466881429354</v>
      </c>
      <c r="I65" s="42">
        <f>I$6/VLOOKUP($B65,'Freq Trend'!$B$4:$H$390,7)</f>
        <v>0.56826104860837945</v>
      </c>
      <c r="J65" s="42">
        <f>J$6/VLOOKUP($B65,'Severity Trend_IonI'!$B$4:$H$390,7)</f>
        <v>0.76207945673988053</v>
      </c>
      <c r="K65" s="42">
        <f>K$6/VLOOKUP($B65,'Severity Trend_MonI'!$B$4:$H$390,7)</f>
        <v>1.8900237628759653</v>
      </c>
      <c r="L65" s="42">
        <f>L$6/VLOOKUP($B65,'Severity Trend'!$B$4:$H$390,7)</f>
        <v>1.0985122212857528</v>
      </c>
      <c r="M65" s="42">
        <f>M$6/VLOOKUP($B65,'PP Residual Trend'!$B$4:$H$390,7)</f>
        <v>0.6242739081855686</v>
      </c>
      <c r="N65" s="156">
        <f>N$6/VLOOKUP($B65,CR!$B$4:$H$455,7)</f>
        <v>0.99887341547568309</v>
      </c>
      <c r="O65" s="156">
        <f>O$6/VLOOKUP($B65,ER!$B$4:$H$455,7)</f>
        <v>1.1031307949168685</v>
      </c>
      <c r="P65" s="156">
        <f>P$6/VLOOKUP($B65,DR!$B$4:$H$455,7)</f>
        <v>1</v>
      </c>
      <c r="R65">
        <f t="shared" si="17"/>
        <v>58</v>
      </c>
      <c r="S65" s="120">
        <f t="shared" si="15"/>
        <v>57</v>
      </c>
      <c r="T65" s="45">
        <f t="shared" si="9"/>
        <v>0</v>
      </c>
      <c r="U65" s="45">
        <f t="shared" si="10"/>
        <v>0</v>
      </c>
      <c r="V65" s="20">
        <v>0</v>
      </c>
      <c r="W65" s="21">
        <f>(2*W$5*$AJ$3*$R65*$A$3-MIN(W$5*$AJ$3,$R65*$A$3)^2-2*$R65*$A$3*MAX(W$5*$AJ$3-$R65*$A$3,0)-MIN(MAX($R65*$A$3-$A$4,0),W$5*$AJ$3)^2-2*W$5*$AJ$3*MAX($R65*$A$3-$A$4-W$5*+$AJ$3,0))/$AJ$5-SUM($V$7:V65)-SUM($V$7:W64)+SUM($V$7:V64)</f>
        <v>0</v>
      </c>
      <c r="X65" s="21">
        <f>(2*X$5*$AJ$3*$R65*$A$3-MIN(X$5*$AJ$3,$R65*$A$3)^2-2*$R65*$A$3*MAX(X$5*$AJ$3-$R65*$A$3,0)-MIN(MAX($R65*$A$3-$A$4,0),X$5*$AJ$3)^2-2*X$5*$AJ$3*MAX($R65*$A$3-$A$4-X$5*+$AJ$3,0))/$AJ$5-SUM($V$7:W65)-SUM($V$7:X64)+SUM($V$7:W64)</f>
        <v>0</v>
      </c>
      <c r="Y65" s="21">
        <f>(2*Y$5*$AJ$3*$R65*$A$3-MIN(Y$5*$AJ$3,$R65*$A$3)^2-2*$R65*$A$3*MAX(Y$5*$AJ$3-$R65*$A$3,0)-MIN(MAX($R65*$A$3-$A$4,0),Y$5*$AJ$3)^2-2*Y$5*$AJ$3*MAX($R65*$A$3-$A$4-Y$5*+$AJ$3,0))/$AJ$5-SUM($V$7:X65)-SUM($V$7:Y64)+SUM($V$7:X64)</f>
        <v>0</v>
      </c>
      <c r="Z65" s="21">
        <f>(2*Z$5*$AJ$3*$R65*$A$3-MIN(Z$5*$AJ$3,$R65*$A$3)^2-2*$R65*$A$3*MAX(Z$5*$AJ$3-$R65*$A$3,0)-MIN(MAX($R65*$A$3-$A$4,0),Z$5*$AJ$3)^2-2*Z$5*$AJ$3*MAX($R65*$A$3-$A$4-Z$5*+$AJ$3,0))/$AJ$5-SUM($V$7:Y65)-SUM($V$7:Z64)+SUM($V$7:Y64)</f>
        <v>0</v>
      </c>
      <c r="AA65" s="21">
        <f>(2*AA$5*$AJ$3*$R65*$A$3-MIN(AA$5*$AJ$3,$R65*$A$3)^2-2*$R65*$A$3*MAX(AA$5*$AJ$3-$R65*$A$3,0)-MIN(MAX($R65*$A$3-$A$4,0),AA$5*$AJ$3)^2-2*AA$5*$AJ$3*MAX($R65*$A$3-$A$4-AA$5*+$AJ$3,0))/$AJ$5-SUM($V$7:Z65)-SUM($V$7:AA64)+SUM($V$7:Z64)</f>
        <v>0</v>
      </c>
      <c r="AB65" s="21">
        <f>(2*AB$5*$AJ$3*$R65*$A$3-MIN(AB$5*$AJ$3,$R65*$A$3)^2-2*$R65*$A$3*MAX(AB$5*$AJ$3-$R65*$A$3,0)-MIN(MAX($R65*$A$3-$A$4,0),AB$5*$AJ$3)^2-2*AB$5*$AJ$3*MAX($R65*$A$3-$A$4-AB$5*+$AJ$3,0))/$AJ$5-SUM($V$7:AA65)-SUM($V$7:AB64)+SUM($V$7:AA64)</f>
        <v>0</v>
      </c>
      <c r="AC65" s="21">
        <f>(2*AC$5*$AJ$3*$R65*$A$3-MIN(AC$5*$AJ$3,$R65*$A$3)^2-2*$R65*$A$3*MAX(AC$5*$AJ$3-$R65*$A$3,0)-MIN(MAX($R65*$A$3-$A$4,0),AC$5*$AJ$3)^2-2*AC$5*$AJ$3*MAX($R65*$A$3-$A$4-AC$5*+$AJ$3,0))/$AJ$5-SUM($V$7:AB65)-SUM($V$7:AC64)+SUM($V$7:AB64)</f>
        <v>0</v>
      </c>
      <c r="AD65" s="21">
        <f>(2*AD$5*$AJ$3*$R65*$A$3-MIN(AD$5*$AJ$3,$R65*$A$3)^2-2*$R65*$A$3*MAX(AD$5*$AJ$3-$R65*$A$3,0)-MIN(MAX($R65*$A$3-$A$4,0),AD$5*$AJ$3)^2-2*AD$5*$AJ$3*MAX($R65*$A$3-$A$4-AD$5*+$AJ$3,0))/$AJ$5-SUM($V$7:AC65)-SUM($V$7:AD64)+SUM($V$7:AC64)</f>
        <v>0</v>
      </c>
      <c r="AE65" s="21">
        <f>(2*AE$5*$AJ$3*$R65*$A$3-MIN(AE$5*$AJ$3,$R65*$A$3)^2-2*$R65*$A$3*MAX(AE$5*$AJ$3-$R65*$A$3,0)-MIN(MAX($R65*$A$3-$A$4,0),AE$5*$AJ$3)^2-2*AE$5*$AJ$3*MAX($R65*$A$3-$A$4-AE$5*+$AJ$3,0))/$AJ$5-SUM($V$7:AD65)-SUM($V$7:AE64)+SUM($V$7:AD64)</f>
        <v>0</v>
      </c>
      <c r="AF65" s="21">
        <f>(2*AF$5*$AJ$3*$R65*$A$3-MIN(AF$5*$AJ$3,$R65*$A$3)^2-2*$R65*$A$3*MAX(AF$5*$AJ$3-$R65*$A$3,0)-MIN(MAX($R65*$A$3-$A$4,0),AF$5*$AJ$3)^2-2*AF$5*$AJ$3*MAX($R65*$A$3-$A$4-AF$5*+$AJ$3,0))/$AJ$5-SUM($V$7:AE65)-SUM($V$7:AF64)+SUM($V$7:AE64)</f>
        <v>0</v>
      </c>
      <c r="AG65" s="21">
        <f>(2*AG$5*$AJ$3*$R65*$A$3-MIN(AG$5*$AJ$3,$R65*$A$3)^2-2*$R65*$A$3*MAX(AG$5*$AJ$3-$R65*$A$3,0)-MIN(MAX($R65*$A$3-$A$4,0),AG$5*$AJ$3)^2-2*AG$5*$AJ$3*MAX($R65*$A$3-$A$4-AG$5*+$AJ$3,0))/$AJ$5-SUM($V$7:AF65)-SUM($V$7:AG64)+SUM($V$7:AF64)</f>
        <v>0</v>
      </c>
      <c r="AH65" s="21">
        <f>(2*AH$5*$AJ$3*$R65*$A$3-MIN(AH$5*$AJ$3,$R65*$A$3)^2-2*$R65*$A$3*MAX(AH$5*$AJ$3-$R65*$A$3,0)-MIN(MAX($R65*$A$3-$A$4,0),AH$5*$AJ$3)^2-2*AH$5*$AJ$3*MAX($R65*$A$3-$A$4-AH$5*+$AJ$3,0))/$AJ$5-SUM($V$7:AG65)-SUM($V$7:AH64)+SUM($V$7:AG64)</f>
        <v>0</v>
      </c>
      <c r="AJ65" s="8">
        <f t="shared" si="14"/>
        <v>37895</v>
      </c>
      <c r="AK65" s="30">
        <f t="shared" si="16"/>
        <v>37909</v>
      </c>
      <c r="AL65" s="3">
        <f ca="1">SUMPRODUCT(OFFSET($W$8:OFFSET($W$8,$AJ$4-1,0),$T65,$U65),OFFSET($D$8:OFFSET($D$8,$AJ$4-1,0),$S65,MATCH(AL$6,$D$7:$Q$7,0)-1))</f>
        <v>0.42498430443285296</v>
      </c>
      <c r="AM65" s="3">
        <f ca="1">SUMPRODUCT(OFFSET($W$8:OFFSET($W$8,$AJ$4-1,0),$T65,$U65),OFFSET($C$8:OFFSET($C$8,$AJ$4-1,0),$S65,0),OFFSET($D$8:OFFSET($D$8,$AJ$4-1,0),$S65,MATCH(AL$6,$D$7:$Q$7,0)-1))/SUMPRODUCT(OFFSET($W$8:OFFSET($W$8,$AJ$4-1,0),$T65,$U65),OFFSET($C$8:OFFSET($C$8,$AJ$4-1,0),$S65,0))</f>
        <v>0.42498430443285296</v>
      </c>
      <c r="AN65" s="3">
        <f ca="1">SUMPRODUCT(OFFSET($W$8:OFFSET($W$8,$AJ$4-1,0),$T65,$U65),OFFSET($D$8:OFFSET($D$8,$AJ$4-1,0),$S65,MATCH(AN$6,$D$7:$Q$7,0)-1))</f>
        <v>1.8122055488271129</v>
      </c>
      <c r="AO65" s="3">
        <f ca="1">SUMPRODUCT(OFFSET($W$8:OFFSET($W$8,$AJ$4-1,0),$T65,$U65),OFFSET($C$8:OFFSET($C$8,$AJ$4-1,0),$S65,0),OFFSET($D$8:OFFSET($D$8,$AJ$4-1,0),$S65,MATCH(AN$6,$D$7:$Q$7,0)-1))/SUMPRODUCT(OFFSET($W$8:OFFSET($W$8,$AJ$4-1,0),$T65,$U65),OFFSET($C$8:OFFSET($C$8,$AJ$4-1,0),$S65,0))</f>
        <v>1.8122055488271134</v>
      </c>
      <c r="AP65" s="3">
        <f ca="1">SUMPRODUCT(OFFSET($W$8:OFFSET($W$8,$AJ$4-1,0),$T65,$U65),OFFSET($D$8:OFFSET($D$8,$AJ$4-1,0),$S65,MATCH(AP$6,$D$7:$Q$7,0)-1))</f>
        <v>1.1417188237005602</v>
      </c>
      <c r="AQ65" s="3">
        <f ca="1">SUMPRODUCT(OFFSET($W$8:OFFSET($W$8,$AJ$4-1,0),$T65,$U65),OFFSET($C$8:OFFSET($C$8,$AJ$4-1,0),$S65,0),OFFSET($D$8:OFFSET($D$8,$AJ$4-1,0),$S65,MATCH(AP$6,$D$7:$Q$7,0)-1))/SUMPRODUCT(OFFSET($W$8:OFFSET($W$8,$AJ$4-1,0),$T65,$U65),OFFSET($C$8:OFFSET($C$8,$AJ$4-1,0),$S65,0))</f>
        <v>1.1417188237005604</v>
      </c>
      <c r="AR65" s="3">
        <f ca="1">SUMPRODUCT(OFFSET($W$8:OFFSET($W$8,$AJ$4-1,0),$T65,$U65),OFFSET($D$8:OFFSET($D$8,$AJ$4-1,0),$S65,MATCH(AR$6,$D$7:$Q$7,0)-1))</f>
        <v>0.98489999999999989</v>
      </c>
      <c r="AS65" s="3">
        <f ca="1">SUMPRODUCT(OFFSET($W$8:OFFSET($W$8,$AJ$4-1,0),$T65,$U65),OFFSET($C$8:OFFSET($C$8,$AJ$4-1,0),$S65,0),OFFSET($D$8:OFFSET($D$8,$AJ$4-1,0),$S65,MATCH(AR$6,$D$7:$Q$7,0)-1))/SUMPRODUCT(OFFSET($W$8:OFFSET($W$8,$AJ$4-1,0),$T65,$U65),OFFSET($C$8:OFFSET($C$8,$AJ$4-1,0),$S65,0))</f>
        <v>0.98490000000000022</v>
      </c>
      <c r="AT65" s="3">
        <f ca="1">SUMPRODUCT(OFFSET($W$8:OFFSET($W$8,$AJ$4-1,0),$T65,$U65),OFFSET($D$8:OFFSET($D$8,$AJ$4-1,0),$S65,MATCH(AT$6,$D$7:$Q$7,0)-1))</f>
        <v>1.5066305028434006</v>
      </c>
      <c r="AU65" s="3">
        <f ca="1">SUMPRODUCT(OFFSET($W$8:OFFSET($W$8,$AJ$4-1,0),$T65,$U65),OFFSET($C$8:OFFSET($C$8,$AJ$4-1,0),$S65,0),OFFSET($D$8:OFFSET($D$8,$AJ$4-1,0),$S65,MATCH(AT$6,$D$7:$Q$7,0)-1))/SUMPRODUCT(OFFSET($W$8:OFFSET($W$8,$AJ$4-1,0),$T65,$U65),OFFSET($C$8:OFFSET($C$8,$AJ$4-1,0),$S65,0))</f>
        <v>1.5066305028434006</v>
      </c>
      <c r="AV65" s="3">
        <f ca="1">SUMPRODUCT(OFFSET($W$8:OFFSET($W$8,$AJ$4-1,0),$T65,$U65),OFFSET($D$8:OFFSET($D$8,$AJ$4-1,0),$S65,MATCH(AV$6,$D$7:$Q$7,0)-1))</f>
        <v>0.5830709247044944</v>
      </c>
      <c r="AW65" s="3">
        <f ca="1">SUMPRODUCT(OFFSET($W$8:OFFSET($W$8,$AJ$4-1,0),$T65,$U65),OFFSET($C$8:OFFSET($C$8,$AJ$4-1,0),$S65,0),OFFSET($D$8:OFFSET($D$8,$AJ$4-1,0),$S65,MATCH(AV$6,$D$7:$Q$7,0)-1))/SUMPRODUCT(OFFSET($W$8:OFFSET($W$8,$AJ$4-1,0),$T65,$U65),OFFSET($C$8:OFFSET($C$8,$AJ$4-1,0),$S65,0))</f>
        <v>0.5830709247044944</v>
      </c>
      <c r="AX65" s="3">
        <f ca="1">SUMPRODUCT(OFFSET($W$8:OFFSET($W$8,$AJ$4-1,0),$T65,$U65),OFFSET($D$8:OFFSET($D$8,$AJ$4-1,0),$S65,MATCH(AX$6,$D$7:$Q$7,0)-1))</f>
        <v>0.7617975243658146</v>
      </c>
      <c r="AY65" s="3">
        <f ca="1">SUMPRODUCT(OFFSET($W$8:OFFSET($W$8,$AJ$4-1,0),$T65,$U65),OFFSET($C$8:OFFSET($C$8,$AJ$4-1,0),$S65,0),OFFSET($D$8:OFFSET($D$8,$AJ$4-1,0),$S65,MATCH(AX$6,$D$7:$Q$7,0)-1))/SUMPRODUCT(OFFSET($W$8:OFFSET($W$8,$AJ$4-1,0),$T65,$U65),OFFSET($C$8:OFFSET($C$8,$AJ$4-1,0),$S65,0))</f>
        <v>0.76179752436581472</v>
      </c>
      <c r="AZ65" s="3">
        <f ca="1">SUMPRODUCT(OFFSET($W$8:OFFSET($W$8,$AJ$4-1,0),$T65,$U65),OFFSET($D$8:OFFSET($D$8,$AJ$4-1,0),$S65,MATCH(AZ$6,$D$7:$Q$7,0)-1))</f>
        <v>1.8077807717492467</v>
      </c>
      <c r="BA65" s="3">
        <f ca="1">SUMPRODUCT(OFFSET($W$8:OFFSET($W$8,$AJ$4-1,0),$T65,$U65),OFFSET($C$8:OFFSET($C$8,$AJ$4-1,0),$S65,0),OFFSET($D$8:OFFSET($D$8,$AJ$4-1,0),$S65,MATCH(AZ$6,$D$7:$Q$7,0)-1))/SUMPRODUCT(OFFSET($W$8:OFFSET($W$8,$AJ$4-1,0),$T65,$U65),OFFSET($C$8:OFFSET($C$8,$AJ$4-1,0),$S65,0))</f>
        <v>1.8077807717492469</v>
      </c>
      <c r="BB65" s="3">
        <f ca="1">SUMPRODUCT(OFFSET($W$8:OFFSET($W$8,$AJ$4-1,0),$T65,$U65),OFFSET($D$8:OFFSET($D$8,$AJ$4-1,0),$S65,MATCH(BB$6,$D$7:$Q$7,0)-1))</f>
        <v>1.0833739111164582</v>
      </c>
      <c r="BC65" s="3">
        <f ca="1">SUMPRODUCT(OFFSET($W$8:OFFSET($W$8,$AJ$4-1,0),$T65,$U65),OFFSET($C$8:OFFSET($C$8,$AJ$4-1,0),$S65,0),OFFSET($D$8:OFFSET($D$8,$AJ$4-1,0),$S65,MATCH(BB$6,$D$7:$Q$7,0)-1))/SUMPRODUCT(OFFSET($W$8:OFFSET($W$8,$AJ$4-1,0),$T65,$U65),OFFSET($C$8:OFFSET($C$8,$AJ$4-1,0),$S65,0))</f>
        <v>1.0833739111164582</v>
      </c>
      <c r="BD65" s="3">
        <f ca="1">SUMPRODUCT(OFFSET($W$8:OFFSET($W$8,$AJ$4-1,0),$T65,$U65),OFFSET($D$8:OFFSET($D$8,$AJ$4-1,0),$S65,MATCH(BD$6,$D$7:$Q$7,0)-1))</f>
        <v>0.63177899745744359</v>
      </c>
      <c r="BE65" s="3">
        <f ca="1">SUMPRODUCT(OFFSET($W$8:OFFSET($W$8,$AJ$4-1,0),$T65,$U65),OFFSET($C$8:OFFSET($C$8,$AJ$4-1,0),$S65,0),OFFSET($D$8:OFFSET($D$8,$AJ$4-1,0),$S65,MATCH(BD$6,$D$7:$Q$7,0)-1))/SUMPRODUCT(OFFSET($W$8:OFFSET($W$8,$AJ$4-1,0),$T65,$U65),OFFSET($C$8:OFFSET($C$8,$AJ$4-1,0),$S65,0))</f>
        <v>0.63177899745744359</v>
      </c>
      <c r="BF65" s="174">
        <f ca="1">SUMPRODUCT(OFFSET($W$8:OFFSET($W$8,$AJ$4-1,0),$T65,$U65),OFFSET($D$8:OFFSET($D$8,$AJ$4-1,0),$S65,MATCH(BF$6,$D$7:$Q$7,0)-1))</f>
        <v>0.99887341547568298</v>
      </c>
      <c r="BG65" s="174">
        <f ca="1">SUMPRODUCT(OFFSET($W$8:OFFSET($W$8,$AJ$4-1,0),$T65,$U65),OFFSET($C$8:OFFSET($C$8,$AJ$4-1,0),$S65,0),OFFSET($D$8:OFFSET($D$8,$AJ$4-1,0),$S65,MATCH(BF$6,$D$7:$Q$7,0)-1))/SUMPRODUCT(OFFSET($W$8:OFFSET($W$8,$AJ$4-1,0),$T65,$U65),OFFSET($C$8:OFFSET($C$8,$AJ$4-1,0),$S65,0))</f>
        <v>0.99887341547568342</v>
      </c>
      <c r="BH65" s="174">
        <f ca="1">SUMPRODUCT(OFFSET($W$8:OFFSET($W$8,$AJ$4-1,0),$T65,$U65),OFFSET($D$8:OFFSET($D$8,$AJ$4-1,0),$S65,MATCH(BH$6,$D$7:$Q$7,0)-1))</f>
        <v>1.1031307949168683</v>
      </c>
      <c r="BI65" s="174">
        <f ca="1">SUMPRODUCT(OFFSET($W$8:OFFSET($W$8,$AJ$4-1,0),$T65,$U65),OFFSET($C$8:OFFSET($C$8,$AJ$4-1,0),$S65,0),OFFSET($D$8:OFFSET($D$8,$AJ$4-1,0),$S65,MATCH(BH$6,$D$7:$Q$7,0)-1))/SUMPRODUCT(OFFSET($W$8:OFFSET($W$8,$AJ$4-1,0),$T65,$U65),OFFSET($C$8:OFFSET($C$8,$AJ$4-1,0),$S65,0))</f>
        <v>1.1031307949168687</v>
      </c>
      <c r="BJ65" s="174">
        <f ca="1">SUMPRODUCT(OFFSET($W$8:OFFSET($W$8,$AJ$4-1,0),$T65,$U65),OFFSET($D$8:OFFSET($D$8,$AJ$4-1,0),$S65,MATCH(BJ$6,$D$7:$Q$7,0)-1))</f>
        <v>1</v>
      </c>
      <c r="BK65" s="174">
        <f ca="1">SUMPRODUCT(OFFSET($W$8:OFFSET($W$8,$AJ$4-1,0),$T65,$U65),OFFSET($C$8:OFFSET($C$8,$AJ$4-1,0),$S65,0),OFFSET($D$8:OFFSET($D$8,$AJ$4-1,0),$S65,MATCH(BJ$6,$D$7:$Q$7,0)-1))/SUMPRODUCT(OFFSET($W$8:OFFSET($W$8,$AJ$4-1,0),$T65,$U65),OFFSET($C$8:OFFSET($C$8,$AJ$4-1,0),$S65,0))</f>
        <v>1</v>
      </c>
      <c r="BM65" s="8">
        <f t="shared" si="11"/>
        <v>37895</v>
      </c>
      <c r="BN65" s="47">
        <f t="shared" ca="1" si="12"/>
        <v>0.99999999999999967</v>
      </c>
      <c r="BO65" s="47">
        <f t="shared" ca="1" si="5"/>
        <v>0</v>
      </c>
      <c r="BP65" s="47">
        <f t="shared" ca="1" si="13"/>
        <v>0.29999999999999993</v>
      </c>
      <c r="BQ65" s="47">
        <f t="shared" ca="1" si="6"/>
        <v>0.69999999999999973</v>
      </c>
    </row>
    <row r="66" spans="1:69">
      <c r="A66" s="58">
        <f t="shared" si="7"/>
        <v>37561</v>
      </c>
      <c r="B66" s="34">
        <f t="shared" si="2"/>
        <v>37756</v>
      </c>
      <c r="C66" s="59">
        <f>SUMIF(WP!$A$3:$A$388,"&lt;"&amp;EOMONTH($A66,$A$3-1)+1,WP!$B$3:$B$388)/1000-SUM(C$8:C65)</f>
        <v>10</v>
      </c>
      <c r="D66" s="42">
        <f>D$6/VLOOKUP($B66,Rate!$B$4:$H$390,7)</f>
        <v>0.41937452379005208</v>
      </c>
      <c r="E66" s="42">
        <f>E$6/VLOOKUP($B66,SAWW!$B$4:$H$390,7)</f>
        <v>1.839554324449856</v>
      </c>
      <c r="F66" s="42">
        <f>F$6/VLOOKUP($B66,'Indem BL'!$B$4:$H$390,7)</f>
        <v>1.1431463812894618</v>
      </c>
      <c r="G66" s="42">
        <f>G$6/VLOOKUP($B66,'Med BL'!$B$4:$H$390,7)</f>
        <v>0.9849</v>
      </c>
      <c r="H66" s="42">
        <f>H$6/VLOOKUP($B66,'Combined BL &amp; SAWW'!$B$4:$H$390,7)</f>
        <v>1.5227238815098287</v>
      </c>
      <c r="I66" s="42">
        <f>I$6/VLOOKUP($B66,'Freq Trend'!$B$4:$H$390,7)</f>
        <v>0.56986096212858339</v>
      </c>
      <c r="J66" s="42">
        <f>J$6/VLOOKUP($B66,'Severity Trend_IonI'!$B$4:$H$390,7)</f>
        <v>0.76291058991574534</v>
      </c>
      <c r="K66" s="42">
        <f>K$6/VLOOKUP($B66,'Severity Trend_MonI'!$B$4:$H$390,7)</f>
        <v>1.878440739935537</v>
      </c>
      <c r="L66" s="42">
        <f>L$6/VLOOKUP($B66,'Severity Trend'!$B$4:$H$390,7)</f>
        <v>1.0973328682706107</v>
      </c>
      <c r="M66" s="42">
        <f>M$6/VLOOKUP($B66,'PP Residual Trend'!$B$4:$H$390,7)</f>
        <v>0.6253445701820437</v>
      </c>
      <c r="N66" s="156">
        <f>N$6/VLOOKUP($B66,CR!$B$4:$H$455,7)</f>
        <v>0.99887341547568309</v>
      </c>
      <c r="O66" s="156">
        <f>O$6/VLOOKUP($B66,ER!$B$4:$H$455,7)</f>
        <v>1.1031307949168685</v>
      </c>
      <c r="P66" s="156">
        <f>P$6/VLOOKUP($B66,DR!$B$4:$H$455,7)</f>
        <v>1</v>
      </c>
      <c r="R66">
        <f t="shared" si="17"/>
        <v>59</v>
      </c>
      <c r="S66" s="120">
        <f t="shared" si="15"/>
        <v>58</v>
      </c>
      <c r="T66" s="45">
        <f t="shared" si="9"/>
        <v>0</v>
      </c>
      <c r="U66" s="45">
        <f t="shared" si="10"/>
        <v>0</v>
      </c>
      <c r="V66" s="20">
        <v>0</v>
      </c>
      <c r="W66" s="21">
        <f>(2*W$5*$AJ$3*$R66*$A$3-MIN(W$5*$AJ$3,$R66*$A$3)^2-2*$R66*$A$3*MAX(W$5*$AJ$3-$R66*$A$3,0)-MIN(MAX($R66*$A$3-$A$4,0),W$5*$AJ$3)^2-2*W$5*$AJ$3*MAX($R66*$A$3-$A$4-W$5*+$AJ$3,0))/$AJ$5-SUM($V$7:V66)-SUM($V$7:W65)+SUM($V$7:V65)</f>
        <v>0</v>
      </c>
      <c r="X66" s="21">
        <f>(2*X$5*$AJ$3*$R66*$A$3-MIN(X$5*$AJ$3,$R66*$A$3)^2-2*$R66*$A$3*MAX(X$5*$AJ$3-$R66*$A$3,0)-MIN(MAX($R66*$A$3-$A$4,0),X$5*$AJ$3)^2-2*X$5*$AJ$3*MAX($R66*$A$3-$A$4-X$5*+$AJ$3,0))/$AJ$5-SUM($V$7:W66)-SUM($V$7:X65)+SUM($V$7:W65)</f>
        <v>0</v>
      </c>
      <c r="Y66" s="21">
        <f>(2*Y$5*$AJ$3*$R66*$A$3-MIN(Y$5*$AJ$3,$R66*$A$3)^2-2*$R66*$A$3*MAX(Y$5*$AJ$3-$R66*$A$3,0)-MIN(MAX($R66*$A$3-$A$4,0),Y$5*$AJ$3)^2-2*Y$5*$AJ$3*MAX($R66*$A$3-$A$4-Y$5*+$AJ$3,0))/$AJ$5-SUM($V$7:X66)-SUM($V$7:Y65)+SUM($V$7:X65)</f>
        <v>0</v>
      </c>
      <c r="Z66" s="21">
        <f>(2*Z$5*$AJ$3*$R66*$A$3-MIN(Z$5*$AJ$3,$R66*$A$3)^2-2*$R66*$A$3*MAX(Z$5*$AJ$3-$R66*$A$3,0)-MIN(MAX($R66*$A$3-$A$4,0),Z$5*$AJ$3)^2-2*Z$5*$AJ$3*MAX($R66*$A$3-$A$4-Z$5*+$AJ$3,0))/$AJ$5-SUM($V$7:Y66)-SUM($V$7:Z65)+SUM($V$7:Y65)</f>
        <v>0</v>
      </c>
      <c r="AA66" s="21">
        <f>(2*AA$5*$AJ$3*$R66*$A$3-MIN(AA$5*$AJ$3,$R66*$A$3)^2-2*$R66*$A$3*MAX(AA$5*$AJ$3-$R66*$A$3,0)-MIN(MAX($R66*$A$3-$A$4,0),AA$5*$AJ$3)^2-2*AA$5*$AJ$3*MAX($R66*$A$3-$A$4-AA$5*+$AJ$3,0))/$AJ$5-SUM($V$7:Z66)-SUM($V$7:AA65)+SUM($V$7:Z65)</f>
        <v>0</v>
      </c>
      <c r="AB66" s="21">
        <f>(2*AB$5*$AJ$3*$R66*$A$3-MIN(AB$5*$AJ$3,$R66*$A$3)^2-2*$R66*$A$3*MAX(AB$5*$AJ$3-$R66*$A$3,0)-MIN(MAX($R66*$A$3-$A$4,0),AB$5*$AJ$3)^2-2*AB$5*$AJ$3*MAX($R66*$A$3-$A$4-AB$5*+$AJ$3,0))/$AJ$5-SUM($V$7:AA66)-SUM($V$7:AB65)+SUM($V$7:AA65)</f>
        <v>0</v>
      </c>
      <c r="AC66" s="21">
        <f>(2*AC$5*$AJ$3*$R66*$A$3-MIN(AC$5*$AJ$3,$R66*$A$3)^2-2*$R66*$A$3*MAX(AC$5*$AJ$3-$R66*$A$3,0)-MIN(MAX($R66*$A$3-$A$4,0),AC$5*$AJ$3)^2-2*AC$5*$AJ$3*MAX($R66*$A$3-$A$4-AC$5*+$AJ$3,0))/$AJ$5-SUM($V$7:AB66)-SUM($V$7:AC65)+SUM($V$7:AB65)</f>
        <v>0</v>
      </c>
      <c r="AD66" s="21">
        <f>(2*AD$5*$AJ$3*$R66*$A$3-MIN(AD$5*$AJ$3,$R66*$A$3)^2-2*$R66*$A$3*MAX(AD$5*$AJ$3-$R66*$A$3,0)-MIN(MAX($R66*$A$3-$A$4,0),AD$5*$AJ$3)^2-2*AD$5*$AJ$3*MAX($R66*$A$3-$A$4-AD$5*+$AJ$3,0))/$AJ$5-SUM($V$7:AC66)-SUM($V$7:AD65)+SUM($V$7:AC65)</f>
        <v>0</v>
      </c>
      <c r="AE66" s="21">
        <f>(2*AE$5*$AJ$3*$R66*$A$3-MIN(AE$5*$AJ$3,$R66*$A$3)^2-2*$R66*$A$3*MAX(AE$5*$AJ$3-$R66*$A$3,0)-MIN(MAX($R66*$A$3-$A$4,0),AE$5*$AJ$3)^2-2*AE$5*$AJ$3*MAX($R66*$A$3-$A$4-AE$5*+$AJ$3,0))/$AJ$5-SUM($V$7:AD66)-SUM($V$7:AE65)+SUM($V$7:AD65)</f>
        <v>0</v>
      </c>
      <c r="AF66" s="21">
        <f>(2*AF$5*$AJ$3*$R66*$A$3-MIN(AF$5*$AJ$3,$R66*$A$3)^2-2*$R66*$A$3*MAX(AF$5*$AJ$3-$R66*$A$3,0)-MIN(MAX($R66*$A$3-$A$4,0),AF$5*$AJ$3)^2-2*AF$5*$AJ$3*MAX($R66*$A$3-$A$4-AF$5*+$AJ$3,0))/$AJ$5-SUM($V$7:AE66)-SUM($V$7:AF65)+SUM($V$7:AE65)</f>
        <v>0</v>
      </c>
      <c r="AG66" s="21">
        <f>(2*AG$5*$AJ$3*$R66*$A$3-MIN(AG$5*$AJ$3,$R66*$A$3)^2-2*$R66*$A$3*MAX(AG$5*$AJ$3-$R66*$A$3,0)-MIN(MAX($R66*$A$3-$A$4,0),AG$5*$AJ$3)^2-2*AG$5*$AJ$3*MAX($R66*$A$3-$A$4-AG$5*+$AJ$3,0))/$AJ$5-SUM($V$7:AF66)-SUM($V$7:AG65)+SUM($V$7:AF65)</f>
        <v>0</v>
      </c>
      <c r="AH66" s="21">
        <f>(2*AH$5*$AJ$3*$R66*$A$3-MIN(AH$5*$AJ$3,$R66*$A$3)^2-2*$R66*$A$3*MAX(AH$5*$AJ$3-$R66*$A$3,0)-MIN(MAX($R66*$A$3-$A$4,0),AH$5*$AJ$3)^2-2*AH$5*$AJ$3*MAX($R66*$A$3-$A$4-AH$5*+$AJ$3,0))/$AJ$5-SUM($V$7:AG66)-SUM($V$7:AH65)+SUM($V$7:AG65)</f>
        <v>0</v>
      </c>
      <c r="AJ66" s="8">
        <f t="shared" si="14"/>
        <v>37926</v>
      </c>
      <c r="AK66" s="30">
        <f t="shared" si="16"/>
        <v>37940</v>
      </c>
      <c r="AL66" s="3">
        <f ca="1">SUMPRODUCT(OFFSET($W$8:OFFSET($W$8,$AJ$4-1,0),$T66,$U66),OFFSET($D$8:OFFSET($D$8,$AJ$4-1,0),$S66,MATCH(AL$6,$D$7:$Q$7,0)-1))</f>
        <v>0.42584734760866844</v>
      </c>
      <c r="AM66" s="3">
        <f ca="1">SUMPRODUCT(OFFSET($W$8:OFFSET($W$8,$AJ$4-1,0),$T66,$U66),OFFSET($C$8:OFFSET($C$8,$AJ$4-1,0),$S66,0),OFFSET($D$8:OFFSET($D$8,$AJ$4-1,0),$S66,MATCH(AL$6,$D$7:$Q$7,0)-1))/SUMPRODUCT(OFFSET($W$8:OFFSET($W$8,$AJ$4-1,0),$T66,$U66),OFFSET($C$8:OFFSET($C$8,$AJ$4-1,0),$S66,0))</f>
        <v>0.42584734760866849</v>
      </c>
      <c r="AN66" s="3">
        <f ca="1">SUMPRODUCT(OFFSET($W$8:OFFSET($W$8,$AJ$4-1,0),$T66,$U66),OFFSET($D$8:OFFSET($D$8,$AJ$4-1,0),$S66,MATCH(AN$6,$D$7:$Q$7,0)-1))</f>
        <v>1.8067068888333393</v>
      </c>
      <c r="AO66" s="3">
        <f ca="1">SUMPRODUCT(OFFSET($W$8:OFFSET($W$8,$AJ$4-1,0),$T66,$U66),OFFSET($C$8:OFFSET($C$8,$AJ$4-1,0),$S66,0),OFFSET($D$8:OFFSET($D$8,$AJ$4-1,0),$S66,MATCH(AN$6,$D$7:$Q$7,0)-1))/SUMPRODUCT(OFFSET($W$8:OFFSET($W$8,$AJ$4-1,0),$T66,$U66),OFFSET($C$8:OFFSET($C$8,$AJ$4-1,0),$S66,0))</f>
        <v>1.8067068888333391</v>
      </c>
      <c r="AP66" s="3">
        <f ca="1">SUMPRODUCT(OFFSET($W$8:OFFSET($W$8,$AJ$4-1,0),$T66,$U66),OFFSET($D$8:OFFSET($D$8,$AJ$4-1,0),$S66,MATCH(AP$6,$D$7:$Q$7,0)-1))</f>
        <v>1.1413109501037311</v>
      </c>
      <c r="AQ66" s="3">
        <f ca="1">SUMPRODUCT(OFFSET($W$8:OFFSET($W$8,$AJ$4-1,0),$T66,$U66),OFFSET($C$8:OFFSET($C$8,$AJ$4-1,0),$S66,0),OFFSET($D$8:OFFSET($D$8,$AJ$4-1,0),$S66,MATCH(AP$6,$D$7:$Q$7,0)-1))/SUMPRODUCT(OFFSET($W$8:OFFSET($W$8,$AJ$4-1,0),$T66,$U66),OFFSET($C$8:OFFSET($C$8,$AJ$4-1,0),$S66,0))</f>
        <v>1.1413109501037313</v>
      </c>
      <c r="AR66" s="3">
        <f ca="1">SUMPRODUCT(OFFSET($W$8:OFFSET($W$8,$AJ$4-1,0),$T66,$U66),OFFSET($D$8:OFFSET($D$8,$AJ$4-1,0),$S66,MATCH(AR$6,$D$7:$Q$7,0)-1))</f>
        <v>0.98489999999999989</v>
      </c>
      <c r="AS66" s="3">
        <f ca="1">SUMPRODUCT(OFFSET($W$8:OFFSET($W$8,$AJ$4-1,0),$T66,$U66),OFFSET($C$8:OFFSET($C$8,$AJ$4-1,0),$S66,0),OFFSET($D$8:OFFSET($D$8,$AJ$4-1,0),$S66,MATCH(AR$6,$D$7:$Q$7,0)-1))/SUMPRODUCT(OFFSET($W$8:OFFSET($W$8,$AJ$4-1,0),$T66,$U66),OFFSET($C$8:OFFSET($C$8,$AJ$4-1,0),$S66,0))</f>
        <v>0.98490000000000022</v>
      </c>
      <c r="AT66" s="3">
        <f ca="1">SUMPRODUCT(OFFSET($W$8:OFFSET($W$8,$AJ$4-1,0),$T66,$U66),OFFSET($D$8:OFFSET($D$8,$AJ$4-1,0),$S66,MATCH(AT$6,$D$7:$Q$7,0)-1))</f>
        <v>1.5032917025440167</v>
      </c>
      <c r="AU66" s="3">
        <f ca="1">SUMPRODUCT(OFFSET($W$8:OFFSET($W$8,$AJ$4-1,0),$T66,$U66),OFFSET($C$8:OFFSET($C$8,$AJ$4-1,0),$S66,0),OFFSET($D$8:OFFSET($D$8,$AJ$4-1,0),$S66,MATCH(AT$6,$D$7:$Q$7,0)-1))/SUMPRODUCT(OFFSET($W$8:OFFSET($W$8,$AJ$4-1,0),$T66,$U66),OFFSET($C$8:OFFSET($C$8,$AJ$4-1,0),$S66,0))</f>
        <v>1.5032917025440167</v>
      </c>
      <c r="AV66" s="3">
        <f ca="1">SUMPRODUCT(OFFSET($W$8:OFFSET($W$8,$AJ$4-1,0),$T66,$U66),OFFSET($D$8:OFFSET($D$8,$AJ$4-1,0),$S66,MATCH(AV$6,$D$7:$Q$7,0)-1))</f>
        <v>0.5858668771414397</v>
      </c>
      <c r="AW66" s="3">
        <f ca="1">SUMPRODUCT(OFFSET($W$8:OFFSET($W$8,$AJ$4-1,0),$T66,$U66),OFFSET($C$8:OFFSET($C$8,$AJ$4-1,0),$S66,0),OFFSET($D$8:OFFSET($D$8,$AJ$4-1,0),$S66,MATCH(AV$6,$D$7:$Q$7,0)-1))/SUMPRODUCT(OFFSET($W$8:OFFSET($W$8,$AJ$4-1,0),$T66,$U66),OFFSET($C$8:OFFSET($C$8,$AJ$4-1,0),$S66,0))</f>
        <v>0.58586687714143992</v>
      </c>
      <c r="AX66" s="3">
        <f ca="1">SUMPRODUCT(OFFSET($W$8:OFFSET($W$8,$AJ$4-1,0),$T66,$U66),OFFSET($D$8:OFFSET($D$8,$AJ$4-1,0),$S66,MATCH(AX$6,$D$7:$Q$7,0)-1))</f>
        <v>0.7614506416240393</v>
      </c>
      <c r="AY66" s="3">
        <f ca="1">SUMPRODUCT(OFFSET($W$8:OFFSET($W$8,$AJ$4-1,0),$T66,$U66),OFFSET($C$8:OFFSET($C$8,$AJ$4-1,0),$S66,0),OFFSET($D$8:OFFSET($D$8,$AJ$4-1,0),$S66,MATCH(AX$6,$D$7:$Q$7,0)-1))/SUMPRODUCT(OFFSET($W$8:OFFSET($W$8,$AJ$4-1,0),$T66,$U66),OFFSET($C$8:OFFSET($C$8,$AJ$4-1,0),$S66,0))</f>
        <v>0.7614506416240393</v>
      </c>
      <c r="AZ66" s="3">
        <f ca="1">SUMPRODUCT(OFFSET($W$8:OFFSET($W$8,$AJ$4-1,0),$T66,$U66),OFFSET($D$8:OFFSET($D$8,$AJ$4-1,0),$S66,MATCH(AZ$6,$D$7:$Q$7,0)-1))</f>
        <v>1.7937533658936431</v>
      </c>
      <c r="BA66" s="3">
        <f ca="1">SUMPRODUCT(OFFSET($W$8:OFFSET($W$8,$AJ$4-1,0),$T66,$U66),OFFSET($C$8:OFFSET($C$8,$AJ$4-1,0),$S66,0),OFFSET($D$8:OFFSET($D$8,$AJ$4-1,0),$S66,MATCH(AZ$6,$D$7:$Q$7,0)-1))/SUMPRODUCT(OFFSET($W$8:OFFSET($W$8,$AJ$4-1,0),$T66,$U66),OFFSET($C$8:OFFSET($C$8,$AJ$4-1,0),$S66,0))</f>
        <v>1.7937533658936435</v>
      </c>
      <c r="BB66" s="3">
        <f ca="1">SUMPRODUCT(OFFSET($W$8:OFFSET($W$8,$AJ$4-1,0),$T66,$U66),OFFSET($D$8:OFFSET($D$8,$AJ$4-1,0),$S66,MATCH(BB$6,$D$7:$Q$7,0)-1))</f>
        <v>1.0804354771710456</v>
      </c>
      <c r="BC66" s="3">
        <f ca="1">SUMPRODUCT(OFFSET($W$8:OFFSET($W$8,$AJ$4-1,0),$T66,$U66),OFFSET($C$8:OFFSET($C$8,$AJ$4-1,0),$S66,0),OFFSET($D$8:OFFSET($D$8,$AJ$4-1,0),$S66,MATCH(BB$6,$D$7:$Q$7,0)-1))/SUMPRODUCT(OFFSET($W$8:OFFSET($W$8,$AJ$4-1,0),$T66,$U66),OFFSET($C$8:OFFSET($C$8,$AJ$4-1,0),$S66,0))</f>
        <v>1.0804354771710458</v>
      </c>
      <c r="BD66" s="3">
        <f ca="1">SUMPRODUCT(OFFSET($W$8:OFFSET($W$8,$AJ$4-1,0),$T66,$U66),OFFSET($D$8:OFFSET($D$8,$AJ$4-1,0),$S66,MATCH(BD$6,$D$7:$Q$7,0)-1))</f>
        <v>0.63309177550451845</v>
      </c>
      <c r="BE66" s="3">
        <f ca="1">SUMPRODUCT(OFFSET($W$8:OFFSET($W$8,$AJ$4-1,0),$T66,$U66),OFFSET($C$8:OFFSET($C$8,$AJ$4-1,0),$S66,0),OFFSET($D$8:OFFSET($D$8,$AJ$4-1,0),$S66,MATCH(BD$6,$D$7:$Q$7,0)-1))/SUMPRODUCT(OFFSET($W$8:OFFSET($W$8,$AJ$4-1,0),$T66,$U66),OFFSET($C$8:OFFSET($C$8,$AJ$4-1,0),$S66,0))</f>
        <v>0.63309177550451867</v>
      </c>
      <c r="BF66" s="174">
        <f ca="1">SUMPRODUCT(OFFSET($W$8:OFFSET($W$8,$AJ$4-1,0),$T66,$U66),OFFSET($D$8:OFFSET($D$8,$AJ$4-1,0),$S66,MATCH(BF$6,$D$7:$Q$7,0)-1))</f>
        <v>0.99887341547568298</v>
      </c>
      <c r="BG66" s="174">
        <f ca="1">SUMPRODUCT(OFFSET($W$8:OFFSET($W$8,$AJ$4-1,0),$T66,$U66),OFFSET($C$8:OFFSET($C$8,$AJ$4-1,0),$S66,0),OFFSET($D$8:OFFSET($D$8,$AJ$4-1,0),$S66,MATCH(BF$6,$D$7:$Q$7,0)-1))/SUMPRODUCT(OFFSET($W$8:OFFSET($W$8,$AJ$4-1,0),$T66,$U66),OFFSET($C$8:OFFSET($C$8,$AJ$4-1,0),$S66,0))</f>
        <v>0.99887341547568342</v>
      </c>
      <c r="BH66" s="174">
        <f ca="1">SUMPRODUCT(OFFSET($W$8:OFFSET($W$8,$AJ$4-1,0),$T66,$U66),OFFSET($D$8:OFFSET($D$8,$AJ$4-1,0),$S66,MATCH(BH$6,$D$7:$Q$7,0)-1))</f>
        <v>1.1031307949168683</v>
      </c>
      <c r="BI66" s="174">
        <f ca="1">SUMPRODUCT(OFFSET($W$8:OFFSET($W$8,$AJ$4-1,0),$T66,$U66),OFFSET($C$8:OFFSET($C$8,$AJ$4-1,0),$S66,0),OFFSET($D$8:OFFSET($D$8,$AJ$4-1,0),$S66,MATCH(BH$6,$D$7:$Q$7,0)-1))/SUMPRODUCT(OFFSET($W$8:OFFSET($W$8,$AJ$4-1,0),$T66,$U66),OFFSET($C$8:OFFSET($C$8,$AJ$4-1,0),$S66,0))</f>
        <v>1.1031307949168687</v>
      </c>
      <c r="BJ66" s="174">
        <f ca="1">SUMPRODUCT(OFFSET($W$8:OFFSET($W$8,$AJ$4-1,0),$T66,$U66),OFFSET($D$8:OFFSET($D$8,$AJ$4-1,0),$S66,MATCH(BJ$6,$D$7:$Q$7,0)-1))</f>
        <v>1</v>
      </c>
      <c r="BK66" s="174">
        <f ca="1">SUMPRODUCT(OFFSET($W$8:OFFSET($W$8,$AJ$4-1,0),$T66,$U66),OFFSET($C$8:OFFSET($C$8,$AJ$4-1,0),$S66,0),OFFSET($D$8:OFFSET($D$8,$AJ$4-1,0),$S66,MATCH(BJ$6,$D$7:$Q$7,0)-1))/SUMPRODUCT(OFFSET($W$8:OFFSET($W$8,$AJ$4-1,0),$T66,$U66),OFFSET($C$8:OFFSET($C$8,$AJ$4-1,0),$S66,0))</f>
        <v>1</v>
      </c>
      <c r="BM66" s="8">
        <f t="shared" si="11"/>
        <v>37926</v>
      </c>
      <c r="BN66" s="47">
        <f t="shared" ca="1" si="12"/>
        <v>0.99999999999999967</v>
      </c>
      <c r="BO66" s="47">
        <f t="shared" ca="1" si="5"/>
        <v>0</v>
      </c>
      <c r="BP66" s="47">
        <f t="shared" ca="1" si="13"/>
        <v>0.29999999999999993</v>
      </c>
      <c r="BQ66" s="47">
        <f t="shared" ca="1" si="6"/>
        <v>0.69999999999999973</v>
      </c>
    </row>
    <row r="67" spans="1:69">
      <c r="A67" s="58">
        <f t="shared" si="7"/>
        <v>37591</v>
      </c>
      <c r="B67" s="34">
        <f t="shared" si="2"/>
        <v>37787</v>
      </c>
      <c r="C67" s="59">
        <f>SUMIF(WP!$A$3:$A$388,"&lt;"&amp;EOMONTH($A67,$A$3-1)+1,WP!$B$3:$B$388)/1000-SUM(C$8:C66)</f>
        <v>10</v>
      </c>
      <c r="D67" s="42">
        <f>D$6/VLOOKUP($B67,Rate!$B$4:$H$390,7)</f>
        <v>0.41937452379005208</v>
      </c>
      <c r="E67" s="42">
        <f>E$6/VLOOKUP($B67,SAWW!$B$4:$H$390,7)</f>
        <v>1.8348870061453106</v>
      </c>
      <c r="F67" s="42">
        <f>F$6/VLOOKUP($B67,'Indem BL'!$B$4:$H$390,7)</f>
        <v>1.1431463812894618</v>
      </c>
      <c r="G67" s="42">
        <f>G$6/VLOOKUP($B67,'Med BL'!$B$4:$H$390,7)</f>
        <v>0.9849</v>
      </c>
      <c r="H67" s="42">
        <f>H$6/VLOOKUP($B67,'Combined BL &amp; SAWW'!$B$4:$H$390,7)</f>
        <v>1.5202408930678843</v>
      </c>
      <c r="I67" s="42">
        <f>I$6/VLOOKUP($B67,'Freq Trend'!$B$4:$H$390,7)</f>
        <v>0.5715236981378059</v>
      </c>
      <c r="J67" s="42">
        <f>J$6/VLOOKUP($B67,'Severity Trend_IonI'!$B$4:$H$390,7)</f>
        <v>0.76377133421915222</v>
      </c>
      <c r="K67" s="42">
        <f>K$6/VLOOKUP($B67,'Severity Trend_MonI'!$B$4:$H$390,7)</f>
        <v>1.8666198284339073</v>
      </c>
      <c r="L67" s="42">
        <f>L$6/VLOOKUP($B67,'Severity Trend'!$B$4:$H$390,7)</f>
        <v>1.0961168608473606</v>
      </c>
      <c r="M67" s="42">
        <f>M$6/VLOOKUP($B67,'PP Residual Trend'!$B$4:$H$390,7)</f>
        <v>0.62645478590693404</v>
      </c>
      <c r="N67" s="156">
        <f>N$6/VLOOKUP($B67,CR!$B$4:$H$455,7)</f>
        <v>0.99887341547568309</v>
      </c>
      <c r="O67" s="156">
        <f>O$6/VLOOKUP($B67,ER!$B$4:$H$455,7)</f>
        <v>1.1031307949168685</v>
      </c>
      <c r="P67" s="156">
        <f>P$6/VLOOKUP($B67,DR!$B$4:$H$455,7)</f>
        <v>1</v>
      </c>
      <c r="R67">
        <f t="shared" si="17"/>
        <v>60</v>
      </c>
      <c r="S67" s="120">
        <f t="shared" si="15"/>
        <v>59</v>
      </c>
      <c r="T67" s="45">
        <f t="shared" si="9"/>
        <v>0</v>
      </c>
      <c r="U67" s="45">
        <f t="shared" si="10"/>
        <v>0</v>
      </c>
      <c r="V67" s="20">
        <v>0</v>
      </c>
      <c r="W67" s="21">
        <f>(2*W$5*$AJ$3*$R67*$A$3-MIN(W$5*$AJ$3,$R67*$A$3)^2-2*$R67*$A$3*MAX(W$5*$AJ$3-$R67*$A$3,0)-MIN(MAX($R67*$A$3-$A$4,0),W$5*$AJ$3)^2-2*W$5*$AJ$3*MAX($R67*$A$3-$A$4-W$5*+$AJ$3,0))/$AJ$5-SUM($V$7:V67)-SUM($V$7:W66)+SUM($V$7:V66)</f>
        <v>0</v>
      </c>
      <c r="X67" s="21">
        <f>(2*X$5*$AJ$3*$R67*$A$3-MIN(X$5*$AJ$3,$R67*$A$3)^2-2*$R67*$A$3*MAX(X$5*$AJ$3-$R67*$A$3,0)-MIN(MAX($R67*$A$3-$A$4,0),X$5*$AJ$3)^2-2*X$5*$AJ$3*MAX($R67*$A$3-$A$4-X$5*+$AJ$3,0))/$AJ$5-SUM($V$7:W67)-SUM($V$7:X66)+SUM($V$7:W66)</f>
        <v>0</v>
      </c>
      <c r="Y67" s="21">
        <f>(2*Y$5*$AJ$3*$R67*$A$3-MIN(Y$5*$AJ$3,$R67*$A$3)^2-2*$R67*$A$3*MAX(Y$5*$AJ$3-$R67*$A$3,0)-MIN(MAX($R67*$A$3-$A$4,0),Y$5*$AJ$3)^2-2*Y$5*$AJ$3*MAX($R67*$A$3-$A$4-Y$5*+$AJ$3,0))/$AJ$5-SUM($V$7:X67)-SUM($V$7:Y66)+SUM($V$7:X66)</f>
        <v>0</v>
      </c>
      <c r="Z67" s="21">
        <f>(2*Z$5*$AJ$3*$R67*$A$3-MIN(Z$5*$AJ$3,$R67*$A$3)^2-2*$R67*$A$3*MAX(Z$5*$AJ$3-$R67*$A$3,0)-MIN(MAX($R67*$A$3-$A$4,0),Z$5*$AJ$3)^2-2*Z$5*$AJ$3*MAX($R67*$A$3-$A$4-Z$5*+$AJ$3,0))/$AJ$5-SUM($V$7:Y67)-SUM($V$7:Z66)+SUM($V$7:Y66)</f>
        <v>0</v>
      </c>
      <c r="AA67" s="21">
        <f>(2*AA$5*$AJ$3*$R67*$A$3-MIN(AA$5*$AJ$3,$R67*$A$3)^2-2*$R67*$A$3*MAX(AA$5*$AJ$3-$R67*$A$3,0)-MIN(MAX($R67*$A$3-$A$4,0),AA$5*$AJ$3)^2-2*AA$5*$AJ$3*MAX($R67*$A$3-$A$4-AA$5*+$AJ$3,0))/$AJ$5-SUM($V$7:Z67)-SUM($V$7:AA66)+SUM($V$7:Z66)</f>
        <v>0</v>
      </c>
      <c r="AB67" s="21">
        <f>(2*AB$5*$AJ$3*$R67*$A$3-MIN(AB$5*$AJ$3,$R67*$A$3)^2-2*$R67*$A$3*MAX(AB$5*$AJ$3-$R67*$A$3,0)-MIN(MAX($R67*$A$3-$A$4,0),AB$5*$AJ$3)^2-2*AB$5*$AJ$3*MAX($R67*$A$3-$A$4-AB$5*+$AJ$3,0))/$AJ$5-SUM($V$7:AA67)-SUM($V$7:AB66)+SUM($V$7:AA66)</f>
        <v>0</v>
      </c>
      <c r="AC67" s="21">
        <f>(2*AC$5*$AJ$3*$R67*$A$3-MIN(AC$5*$AJ$3,$R67*$A$3)^2-2*$R67*$A$3*MAX(AC$5*$AJ$3-$R67*$A$3,0)-MIN(MAX($R67*$A$3-$A$4,0),AC$5*$AJ$3)^2-2*AC$5*$AJ$3*MAX($R67*$A$3-$A$4-AC$5*+$AJ$3,0))/$AJ$5-SUM($V$7:AB67)-SUM($V$7:AC66)+SUM($V$7:AB66)</f>
        <v>0</v>
      </c>
      <c r="AD67" s="21">
        <f>(2*AD$5*$AJ$3*$R67*$A$3-MIN(AD$5*$AJ$3,$R67*$A$3)^2-2*$R67*$A$3*MAX(AD$5*$AJ$3-$R67*$A$3,0)-MIN(MAX($R67*$A$3-$A$4,0),AD$5*$AJ$3)^2-2*AD$5*$AJ$3*MAX($R67*$A$3-$A$4-AD$5*+$AJ$3,0))/$AJ$5-SUM($V$7:AC67)-SUM($V$7:AD66)+SUM($V$7:AC66)</f>
        <v>0</v>
      </c>
      <c r="AE67" s="21">
        <f>(2*AE$5*$AJ$3*$R67*$A$3-MIN(AE$5*$AJ$3,$R67*$A$3)^2-2*$R67*$A$3*MAX(AE$5*$AJ$3-$R67*$A$3,0)-MIN(MAX($R67*$A$3-$A$4,0),AE$5*$AJ$3)^2-2*AE$5*$AJ$3*MAX($R67*$A$3-$A$4-AE$5*+$AJ$3,0))/$AJ$5-SUM($V$7:AD67)-SUM($V$7:AE66)+SUM($V$7:AD66)</f>
        <v>0</v>
      </c>
      <c r="AF67" s="21">
        <f>(2*AF$5*$AJ$3*$R67*$A$3-MIN(AF$5*$AJ$3,$R67*$A$3)^2-2*$R67*$A$3*MAX(AF$5*$AJ$3-$R67*$A$3,0)-MIN(MAX($R67*$A$3-$A$4,0),AF$5*$AJ$3)^2-2*AF$5*$AJ$3*MAX($R67*$A$3-$A$4-AF$5*+$AJ$3,0))/$AJ$5-SUM($V$7:AE67)-SUM($V$7:AF66)+SUM($V$7:AE66)</f>
        <v>0</v>
      </c>
      <c r="AG67" s="21">
        <f>(2*AG$5*$AJ$3*$R67*$A$3-MIN(AG$5*$AJ$3,$R67*$A$3)^2-2*$R67*$A$3*MAX(AG$5*$AJ$3-$R67*$A$3,0)-MIN(MAX($R67*$A$3-$A$4,0),AG$5*$AJ$3)^2-2*AG$5*$AJ$3*MAX($R67*$A$3-$A$4-AG$5*+$AJ$3,0))/$AJ$5-SUM($V$7:AF67)-SUM($V$7:AG66)+SUM($V$7:AF66)</f>
        <v>0</v>
      </c>
      <c r="AH67" s="21">
        <f>(2*AH$5*$AJ$3*$R67*$A$3-MIN(AH$5*$AJ$3,$R67*$A$3)^2-2*$R67*$A$3*MAX(AH$5*$AJ$3-$R67*$A$3,0)-MIN(MAX($R67*$A$3-$A$4,0),AH$5*$AJ$3)^2-2*AH$5*$AJ$3*MAX($R67*$A$3-$A$4-AH$5*+$AJ$3,0))/$AJ$5-SUM($V$7:AG67)-SUM($V$7:AH66)+SUM($V$7:AG66)</f>
        <v>0</v>
      </c>
      <c r="AJ67" s="8">
        <f t="shared" si="14"/>
        <v>37956</v>
      </c>
      <c r="AK67" s="30">
        <f t="shared" si="16"/>
        <v>37970</v>
      </c>
      <c r="AL67" s="3">
        <f ca="1">SUMPRODUCT(OFFSET($W$8:OFFSET($W$8,$AJ$4-1,0),$T67,$U67),OFFSET($D$8:OFFSET($D$8,$AJ$4-1,0),$S67,MATCH(AL$6,$D$7:$Q$7,0)-1))</f>
        <v>0.42671039078448392</v>
      </c>
      <c r="AM67" s="3">
        <f ca="1">SUMPRODUCT(OFFSET($W$8:OFFSET($W$8,$AJ$4-1,0),$T67,$U67),OFFSET($C$8:OFFSET($C$8,$AJ$4-1,0),$S67,0),OFFSET($D$8:OFFSET($D$8,$AJ$4-1,0),$S67,MATCH(AL$6,$D$7:$Q$7,0)-1))/SUMPRODUCT(OFFSET($W$8:OFFSET($W$8,$AJ$4-1,0),$T67,$U67),OFFSET($C$8:OFFSET($C$8,$AJ$4-1,0),$S67,0))</f>
        <v>0.42671039078448397</v>
      </c>
      <c r="AN67" s="3">
        <f ca="1">SUMPRODUCT(OFFSET($W$8:OFFSET($W$8,$AJ$4-1,0),$T67,$U67),OFFSET($D$8:OFFSET($D$8,$AJ$4-1,0),$S67,MATCH(AN$6,$D$7:$Q$7,0)-1))</f>
        <v>1.8011336097270685</v>
      </c>
      <c r="AO67" s="3">
        <f ca="1">SUMPRODUCT(OFFSET($W$8:OFFSET($W$8,$AJ$4-1,0),$T67,$U67),OFFSET($C$8:OFFSET($C$8,$AJ$4-1,0),$S67,0),OFFSET($D$8:OFFSET($D$8,$AJ$4-1,0),$S67,MATCH(AN$6,$D$7:$Q$7,0)-1))/SUMPRODUCT(OFFSET($W$8:OFFSET($W$8,$AJ$4-1,0),$T67,$U67),OFFSET($C$8:OFFSET($C$8,$AJ$4-1,0),$S67,0))</f>
        <v>1.8011336097270685</v>
      </c>
      <c r="AP67" s="3">
        <f ca="1">SUMPRODUCT(OFFSET($W$8:OFFSET($W$8,$AJ$4-1,0),$T67,$U67),OFFSET($D$8:OFFSET($D$8,$AJ$4-1,0),$S67,MATCH(AP$6,$D$7:$Q$7,0)-1))</f>
        <v>1.1409030765069021</v>
      </c>
      <c r="AQ67" s="3">
        <f ca="1">SUMPRODUCT(OFFSET($W$8:OFFSET($W$8,$AJ$4-1,0),$T67,$U67),OFFSET($C$8:OFFSET($C$8,$AJ$4-1,0),$S67,0),OFFSET($D$8:OFFSET($D$8,$AJ$4-1,0),$S67,MATCH(AP$6,$D$7:$Q$7,0)-1))/SUMPRODUCT(OFFSET($W$8:OFFSET($W$8,$AJ$4-1,0),$T67,$U67),OFFSET($C$8:OFFSET($C$8,$AJ$4-1,0),$S67,0))</f>
        <v>1.1409030765069024</v>
      </c>
      <c r="AR67" s="3">
        <f ca="1">SUMPRODUCT(OFFSET($W$8:OFFSET($W$8,$AJ$4-1,0),$T67,$U67),OFFSET($D$8:OFFSET($D$8,$AJ$4-1,0),$S67,MATCH(AR$6,$D$7:$Q$7,0)-1))</f>
        <v>0.98489999999999989</v>
      </c>
      <c r="AS67" s="3">
        <f ca="1">SUMPRODUCT(OFFSET($W$8:OFFSET($W$8,$AJ$4-1,0),$T67,$U67),OFFSET($C$8:OFFSET($C$8,$AJ$4-1,0),$S67,0),OFFSET($D$8:OFFSET($D$8,$AJ$4-1,0),$S67,MATCH(AR$6,$D$7:$Q$7,0)-1))/SUMPRODUCT(OFFSET($W$8:OFFSET($W$8,$AJ$4-1,0),$T67,$U67),OFFSET($C$8:OFFSET($C$8,$AJ$4-1,0),$S67,0))</f>
        <v>0.98490000000000022</v>
      </c>
      <c r="AT67" s="3">
        <f ca="1">SUMPRODUCT(OFFSET($W$8:OFFSET($W$8,$AJ$4-1,0),$T67,$U67),OFFSET($D$8:OFFSET($D$8,$AJ$4-1,0),$S67,MATCH(AT$6,$D$7:$Q$7,0)-1))</f>
        <v>1.4999155574960563</v>
      </c>
      <c r="AU67" s="3">
        <f ca="1">SUMPRODUCT(OFFSET($W$8:OFFSET($W$8,$AJ$4-1,0),$T67,$U67),OFFSET($C$8:OFFSET($C$8,$AJ$4-1,0),$S67,0),OFFSET($D$8:OFFSET($D$8,$AJ$4-1,0),$S67,MATCH(AT$6,$D$7:$Q$7,0)-1))/SUMPRODUCT(OFFSET($W$8:OFFSET($W$8,$AJ$4-1,0),$T67,$U67),OFFSET($C$8:OFFSET($C$8,$AJ$4-1,0),$S67,0))</f>
        <v>1.4999155574960565</v>
      </c>
      <c r="AV67" s="3">
        <f ca="1">SUMPRODUCT(OFFSET($W$8:OFFSET($W$8,$AJ$4-1,0),$T67,$U67),OFFSET($D$8:OFFSET($D$8,$AJ$4-1,0),$S67,MATCH(AV$6,$D$7:$Q$7,0)-1))</f>
        <v>0.58879512071309681</v>
      </c>
      <c r="AW67" s="3">
        <f ca="1">SUMPRODUCT(OFFSET($W$8:OFFSET($W$8,$AJ$4-1,0),$T67,$U67),OFFSET($C$8:OFFSET($C$8,$AJ$4-1,0),$S67,0),OFFSET($D$8:OFFSET($D$8,$AJ$4-1,0),$S67,MATCH(AV$6,$D$7:$Q$7,0)-1))/SUMPRODUCT(OFFSET($W$8:OFFSET($W$8,$AJ$4-1,0),$T67,$U67),OFFSET($C$8:OFFSET($C$8,$AJ$4-1,0),$S67,0))</f>
        <v>0.58879512071309692</v>
      </c>
      <c r="AX67" s="3">
        <f ca="1">SUMPRODUCT(OFFSET($W$8:OFFSET($W$8,$AJ$4-1,0),$T67,$U67),OFFSET($D$8:OFFSET($D$8,$AJ$4-1,0),$S67,MATCH(AX$6,$D$7:$Q$7,0)-1))</f>
        <v>0.76098370284272532</v>
      </c>
      <c r="AY67" s="3">
        <f ca="1">SUMPRODUCT(OFFSET($W$8:OFFSET($W$8,$AJ$4-1,0),$T67,$U67),OFFSET($C$8:OFFSET($C$8,$AJ$4-1,0),$S67,0),OFFSET($D$8:OFFSET($D$8,$AJ$4-1,0),$S67,MATCH(AX$6,$D$7:$Q$7,0)-1))/SUMPRODUCT(OFFSET($W$8:OFFSET($W$8,$AJ$4-1,0),$T67,$U67),OFFSET($C$8:OFFSET($C$8,$AJ$4-1,0),$S67,0))</f>
        <v>0.76098370284272543</v>
      </c>
      <c r="AZ67" s="3">
        <f ca="1">SUMPRODUCT(OFFSET($W$8:OFFSET($W$8,$AJ$4-1,0),$T67,$U67),OFFSET($D$8:OFFSET($D$8,$AJ$4-1,0),$S67,MATCH(AZ$6,$D$7:$Q$7,0)-1))</f>
        <v>1.779592182056269</v>
      </c>
      <c r="BA67" s="3">
        <f ca="1">SUMPRODUCT(OFFSET($W$8:OFFSET($W$8,$AJ$4-1,0),$T67,$U67),OFFSET($C$8:OFFSET($C$8,$AJ$4-1,0),$S67,0),OFFSET($D$8:OFFSET($D$8,$AJ$4-1,0),$S67,MATCH(AZ$6,$D$7:$Q$7,0)-1))/SUMPRODUCT(OFFSET($W$8:OFFSET($W$8,$AJ$4-1,0),$T67,$U67),OFFSET($C$8:OFFSET($C$8,$AJ$4-1,0),$S67,0))</f>
        <v>1.779592182056269</v>
      </c>
      <c r="BB67" s="3">
        <f ca="1">SUMPRODUCT(OFFSET($W$8:OFFSET($W$8,$AJ$4-1,0),$T67,$U67),OFFSET($D$8:OFFSET($D$8,$AJ$4-1,0),$S67,MATCH(BB$6,$D$7:$Q$7,0)-1))</f>
        <v>1.077330255138143</v>
      </c>
      <c r="BC67" s="3">
        <f ca="1">SUMPRODUCT(OFFSET($W$8:OFFSET($W$8,$AJ$4-1,0),$T67,$U67),OFFSET($C$8:OFFSET($C$8,$AJ$4-1,0),$S67,0),OFFSET($D$8:OFFSET($D$8,$AJ$4-1,0),$S67,MATCH(BB$6,$D$7:$Q$7,0)-1))/SUMPRODUCT(OFFSET($W$8:OFFSET($W$8,$AJ$4-1,0),$T67,$U67),OFFSET($C$8:OFFSET($C$8,$AJ$4-1,0),$S67,0))</f>
        <v>1.077330255138143</v>
      </c>
      <c r="BD67" s="3">
        <f ca="1">SUMPRODUCT(OFFSET($W$8:OFFSET($W$8,$AJ$4-1,0),$T67,$U67),OFFSET($D$8:OFFSET($D$8,$AJ$4-1,0),$S67,MATCH(BD$6,$D$7:$Q$7,0)-1))</f>
        <v>0.63442965727822176</v>
      </c>
      <c r="BE67" s="3">
        <f ca="1">SUMPRODUCT(OFFSET($W$8:OFFSET($W$8,$AJ$4-1,0),$T67,$U67),OFFSET($C$8:OFFSET($C$8,$AJ$4-1,0),$S67,0),OFFSET($D$8:OFFSET($D$8,$AJ$4-1,0),$S67,MATCH(BD$6,$D$7:$Q$7,0)-1))/SUMPRODUCT(OFFSET($W$8:OFFSET($W$8,$AJ$4-1,0),$T67,$U67),OFFSET($C$8:OFFSET($C$8,$AJ$4-1,0),$S67,0))</f>
        <v>0.63442965727822187</v>
      </c>
      <c r="BF67" s="174">
        <f ca="1">SUMPRODUCT(OFFSET($W$8:OFFSET($W$8,$AJ$4-1,0),$T67,$U67),OFFSET($D$8:OFFSET($D$8,$AJ$4-1,0),$S67,MATCH(BF$6,$D$7:$Q$7,0)-1))</f>
        <v>0.99887341547568298</v>
      </c>
      <c r="BG67" s="174">
        <f ca="1">SUMPRODUCT(OFFSET($W$8:OFFSET($W$8,$AJ$4-1,0),$T67,$U67),OFFSET($C$8:OFFSET($C$8,$AJ$4-1,0),$S67,0),OFFSET($D$8:OFFSET($D$8,$AJ$4-1,0),$S67,MATCH(BF$6,$D$7:$Q$7,0)-1))/SUMPRODUCT(OFFSET($W$8:OFFSET($W$8,$AJ$4-1,0),$T67,$U67),OFFSET($C$8:OFFSET($C$8,$AJ$4-1,0),$S67,0))</f>
        <v>0.99887341547568342</v>
      </c>
      <c r="BH67" s="174">
        <f ca="1">SUMPRODUCT(OFFSET($W$8:OFFSET($W$8,$AJ$4-1,0),$T67,$U67),OFFSET($D$8:OFFSET($D$8,$AJ$4-1,0),$S67,MATCH(BH$6,$D$7:$Q$7,0)-1))</f>
        <v>1.1031307949168683</v>
      </c>
      <c r="BI67" s="174">
        <f ca="1">SUMPRODUCT(OFFSET($W$8:OFFSET($W$8,$AJ$4-1,0),$T67,$U67),OFFSET($C$8:OFFSET($C$8,$AJ$4-1,0),$S67,0),OFFSET($D$8:OFFSET($D$8,$AJ$4-1,0),$S67,MATCH(BH$6,$D$7:$Q$7,0)-1))/SUMPRODUCT(OFFSET($W$8:OFFSET($W$8,$AJ$4-1,0),$T67,$U67),OFFSET($C$8:OFFSET($C$8,$AJ$4-1,0),$S67,0))</f>
        <v>1.1031307949168687</v>
      </c>
      <c r="BJ67" s="174">
        <f ca="1">SUMPRODUCT(OFFSET($W$8:OFFSET($W$8,$AJ$4-1,0),$T67,$U67),OFFSET($D$8:OFFSET($D$8,$AJ$4-1,0),$S67,MATCH(BJ$6,$D$7:$Q$7,0)-1))</f>
        <v>1</v>
      </c>
      <c r="BK67" s="174">
        <f ca="1">SUMPRODUCT(OFFSET($W$8:OFFSET($W$8,$AJ$4-1,0),$T67,$U67),OFFSET($C$8:OFFSET($C$8,$AJ$4-1,0),$S67,0),OFFSET($D$8:OFFSET($D$8,$AJ$4-1,0),$S67,MATCH(BJ$6,$D$7:$Q$7,0)-1))/SUMPRODUCT(OFFSET($W$8:OFFSET($W$8,$AJ$4-1,0),$T67,$U67),OFFSET($C$8:OFFSET($C$8,$AJ$4-1,0),$S67,0))</f>
        <v>1</v>
      </c>
      <c r="BM67" s="8">
        <f t="shared" si="11"/>
        <v>37956</v>
      </c>
      <c r="BN67" s="47">
        <f t="shared" ca="1" si="12"/>
        <v>0.99999999999999967</v>
      </c>
      <c r="BO67" s="47">
        <f t="shared" ca="1" si="5"/>
        <v>0</v>
      </c>
      <c r="BP67" s="47">
        <f t="shared" ca="1" si="13"/>
        <v>0.29999999999999993</v>
      </c>
      <c r="BQ67" s="47">
        <f t="shared" ca="1" si="6"/>
        <v>0.69999999999999973</v>
      </c>
    </row>
    <row r="68" spans="1:69">
      <c r="A68" s="58">
        <f t="shared" si="7"/>
        <v>37622</v>
      </c>
      <c r="B68" s="34">
        <f t="shared" si="2"/>
        <v>37817</v>
      </c>
      <c r="C68" s="59">
        <f>SUMIF(WP!$A$3:$A$388,"&lt;"&amp;EOMONTH($A68,$A$3-1)+1,WP!$B$3:$B$388)/1000-SUM(C$8:C67)</f>
        <v>10</v>
      </c>
      <c r="D68" s="42">
        <f>D$6/VLOOKUP($B68,Rate!$B$4:$H$390,7)</f>
        <v>0.41937452379005208</v>
      </c>
      <c r="E68" s="42">
        <f>E$6/VLOOKUP($B68,SAWW!$B$4:$H$390,7)</f>
        <v>1.8298805126271978</v>
      </c>
      <c r="F68" s="42">
        <f>F$6/VLOOKUP($B68,'Indem BL'!$B$4:$H$390,7)</f>
        <v>1.1431463812894618</v>
      </c>
      <c r="G68" s="42">
        <f>G$6/VLOOKUP($B68,'Med BL'!$B$4:$H$390,7)</f>
        <v>0.9849</v>
      </c>
      <c r="H68" s="42">
        <f>H$6/VLOOKUP($B68,'Combined BL &amp; SAWW'!$B$4:$H$390,7)</f>
        <v>1.517549418530685</v>
      </c>
      <c r="I68" s="42">
        <f>I$6/VLOOKUP($B68,'Freq Trend'!$B$4:$H$390,7)</f>
        <v>0.57363269126751693</v>
      </c>
      <c r="J68" s="42">
        <f>J$6/VLOOKUP($B68,'Severity Trend_IonI'!$B$4:$H$390,7)</f>
        <v>0.76403422411805944</v>
      </c>
      <c r="K68" s="42">
        <f>K$6/VLOOKUP($B68,'Severity Trend_MonI'!$B$4:$H$390,7)</f>
        <v>1.8536451530693945</v>
      </c>
      <c r="L68" s="42">
        <f>L$6/VLOOKUP($B68,'Severity Trend'!$B$4:$H$390,7)</f>
        <v>1.0940721110571514</v>
      </c>
      <c r="M68" s="42">
        <f>M$6/VLOOKUP($B68,'PP Residual Trend'!$B$4:$H$390,7)</f>
        <v>0.62762529501619913</v>
      </c>
      <c r="N68" s="156">
        <f>N$6/VLOOKUP($B68,CR!$B$4:$H$455,7)</f>
        <v>0.99887341547568309</v>
      </c>
      <c r="O68" s="156">
        <f>O$6/VLOOKUP($B68,ER!$B$4:$H$455,7)</f>
        <v>1.1031307949168685</v>
      </c>
      <c r="P68" s="156">
        <f>P$6/VLOOKUP($B68,DR!$B$4:$H$455,7)</f>
        <v>1</v>
      </c>
      <c r="R68">
        <f t="shared" si="17"/>
        <v>61</v>
      </c>
      <c r="S68" s="120">
        <f t="shared" si="15"/>
        <v>60</v>
      </c>
      <c r="T68" s="45">
        <f t="shared" si="9"/>
        <v>0</v>
      </c>
      <c r="U68" s="45">
        <f t="shared" si="10"/>
        <v>0</v>
      </c>
      <c r="V68" s="20">
        <v>0</v>
      </c>
      <c r="W68" s="21">
        <f>(2*W$5*$AJ$3*$R68*$A$3-MIN(W$5*$AJ$3,$R68*$A$3)^2-2*$R68*$A$3*MAX(W$5*$AJ$3-$R68*$A$3,0)-MIN(MAX($R68*$A$3-$A$4,0),W$5*$AJ$3)^2-2*W$5*$AJ$3*MAX($R68*$A$3-$A$4-W$5*+$AJ$3,0))/$AJ$5-SUM($V$7:V68)-SUM($V$7:W67)+SUM($V$7:V67)</f>
        <v>0</v>
      </c>
      <c r="X68" s="21">
        <f>(2*X$5*$AJ$3*$R68*$A$3-MIN(X$5*$AJ$3,$R68*$A$3)^2-2*$R68*$A$3*MAX(X$5*$AJ$3-$R68*$A$3,0)-MIN(MAX($R68*$A$3-$A$4,0),X$5*$AJ$3)^2-2*X$5*$AJ$3*MAX($R68*$A$3-$A$4-X$5*+$AJ$3,0))/$AJ$5-SUM($V$7:W68)-SUM($V$7:X67)+SUM($V$7:W67)</f>
        <v>0</v>
      </c>
      <c r="Y68" s="21">
        <f>(2*Y$5*$AJ$3*$R68*$A$3-MIN(Y$5*$AJ$3,$R68*$A$3)^2-2*$R68*$A$3*MAX(Y$5*$AJ$3-$R68*$A$3,0)-MIN(MAX($R68*$A$3-$A$4,0),Y$5*$AJ$3)^2-2*Y$5*$AJ$3*MAX($R68*$A$3-$A$4-Y$5*+$AJ$3,0))/$AJ$5-SUM($V$7:X68)-SUM($V$7:Y67)+SUM($V$7:X67)</f>
        <v>0</v>
      </c>
      <c r="Z68" s="21">
        <f>(2*Z$5*$AJ$3*$R68*$A$3-MIN(Z$5*$AJ$3,$R68*$A$3)^2-2*$R68*$A$3*MAX(Z$5*$AJ$3-$R68*$A$3,0)-MIN(MAX($R68*$A$3-$A$4,0),Z$5*$AJ$3)^2-2*Z$5*$AJ$3*MAX($R68*$A$3-$A$4-Z$5*+$AJ$3,0))/$AJ$5-SUM($V$7:Y68)-SUM($V$7:Z67)+SUM($V$7:Y67)</f>
        <v>0</v>
      </c>
      <c r="AA68" s="21">
        <f>(2*AA$5*$AJ$3*$R68*$A$3-MIN(AA$5*$AJ$3,$R68*$A$3)^2-2*$R68*$A$3*MAX(AA$5*$AJ$3-$R68*$A$3,0)-MIN(MAX($R68*$A$3-$A$4,0),AA$5*$AJ$3)^2-2*AA$5*$AJ$3*MAX($R68*$A$3-$A$4-AA$5*+$AJ$3,0))/$AJ$5-SUM($V$7:Z68)-SUM($V$7:AA67)+SUM($V$7:Z67)</f>
        <v>0</v>
      </c>
      <c r="AB68" s="21">
        <f>(2*AB$5*$AJ$3*$R68*$A$3-MIN(AB$5*$AJ$3,$R68*$A$3)^2-2*$R68*$A$3*MAX(AB$5*$AJ$3-$R68*$A$3,0)-MIN(MAX($R68*$A$3-$A$4,0),AB$5*$AJ$3)^2-2*AB$5*$AJ$3*MAX($R68*$A$3-$A$4-AB$5*+$AJ$3,0))/$AJ$5-SUM($V$7:AA68)-SUM($V$7:AB67)+SUM($V$7:AA67)</f>
        <v>0</v>
      </c>
      <c r="AC68" s="21">
        <f>(2*AC$5*$AJ$3*$R68*$A$3-MIN(AC$5*$AJ$3,$R68*$A$3)^2-2*$R68*$A$3*MAX(AC$5*$AJ$3-$R68*$A$3,0)-MIN(MAX($R68*$A$3-$A$4,0),AC$5*$AJ$3)^2-2*AC$5*$AJ$3*MAX($R68*$A$3-$A$4-AC$5*+$AJ$3,0))/$AJ$5-SUM($V$7:AB68)-SUM($V$7:AC67)+SUM($V$7:AB67)</f>
        <v>0</v>
      </c>
      <c r="AD68" s="21">
        <f>(2*AD$5*$AJ$3*$R68*$A$3-MIN(AD$5*$AJ$3,$R68*$A$3)^2-2*$R68*$A$3*MAX(AD$5*$AJ$3-$R68*$A$3,0)-MIN(MAX($R68*$A$3-$A$4,0),AD$5*$AJ$3)^2-2*AD$5*$AJ$3*MAX($R68*$A$3-$A$4-AD$5*+$AJ$3,0))/$AJ$5-SUM($V$7:AC68)-SUM($V$7:AD67)+SUM($V$7:AC67)</f>
        <v>0</v>
      </c>
      <c r="AE68" s="21">
        <f>(2*AE$5*$AJ$3*$R68*$A$3-MIN(AE$5*$AJ$3,$R68*$A$3)^2-2*$R68*$A$3*MAX(AE$5*$AJ$3-$R68*$A$3,0)-MIN(MAX($R68*$A$3-$A$4,0),AE$5*$AJ$3)^2-2*AE$5*$AJ$3*MAX($R68*$A$3-$A$4-AE$5*+$AJ$3,0))/$AJ$5-SUM($V$7:AD68)-SUM($V$7:AE67)+SUM($V$7:AD67)</f>
        <v>0</v>
      </c>
      <c r="AF68" s="21">
        <f>(2*AF$5*$AJ$3*$R68*$A$3-MIN(AF$5*$AJ$3,$R68*$A$3)^2-2*$R68*$A$3*MAX(AF$5*$AJ$3-$R68*$A$3,0)-MIN(MAX($R68*$A$3-$A$4,0),AF$5*$AJ$3)^2-2*AF$5*$AJ$3*MAX($R68*$A$3-$A$4-AF$5*+$AJ$3,0))/$AJ$5-SUM($V$7:AE68)-SUM($V$7:AF67)+SUM($V$7:AE67)</f>
        <v>0</v>
      </c>
      <c r="AG68" s="21">
        <f>(2*AG$5*$AJ$3*$R68*$A$3-MIN(AG$5*$AJ$3,$R68*$A$3)^2-2*$R68*$A$3*MAX(AG$5*$AJ$3-$R68*$A$3,0)-MIN(MAX($R68*$A$3-$A$4,0),AG$5*$AJ$3)^2-2*AG$5*$AJ$3*MAX($R68*$A$3-$A$4-AG$5*+$AJ$3,0))/$AJ$5-SUM($V$7:AF68)-SUM($V$7:AG67)+SUM($V$7:AF67)</f>
        <v>0</v>
      </c>
      <c r="AH68" s="21">
        <f>(2*AH$5*$AJ$3*$R68*$A$3-MIN(AH$5*$AJ$3,$R68*$A$3)^2-2*$R68*$A$3*MAX(AH$5*$AJ$3-$R68*$A$3,0)-MIN(MAX($R68*$A$3-$A$4,0),AH$5*$AJ$3)^2-2*AH$5*$AJ$3*MAX($R68*$A$3-$A$4-AH$5*+$AJ$3,0))/$AJ$5-SUM($V$7:AG68)-SUM($V$7:AH67)+SUM($V$7:AG67)</f>
        <v>0</v>
      </c>
      <c r="AJ68" s="8">
        <f t="shared" si="14"/>
        <v>37987</v>
      </c>
      <c r="AK68" s="30">
        <f t="shared" si="16"/>
        <v>38001</v>
      </c>
      <c r="AL68" s="3">
        <f ca="1">SUMPRODUCT(OFFSET($W$8:OFFSET($W$8,$AJ$4-1,0),$T68,$U68),OFFSET($D$8:OFFSET($D$8,$AJ$4-1,0),$S68,MATCH(AL$6,$D$7:$Q$7,0)-1))</f>
        <v>0.42757343396029945</v>
      </c>
      <c r="AM68" s="3">
        <f ca="1">SUMPRODUCT(OFFSET($W$8:OFFSET($W$8,$AJ$4-1,0),$T68,$U68),OFFSET($C$8:OFFSET($C$8,$AJ$4-1,0),$S68,0),OFFSET($D$8:OFFSET($D$8,$AJ$4-1,0),$S68,MATCH(AL$6,$D$7:$Q$7,0)-1))/SUMPRODUCT(OFFSET($W$8:OFFSET($W$8,$AJ$4-1,0),$T68,$U68),OFFSET($C$8:OFFSET($C$8,$AJ$4-1,0),$S68,0))</f>
        <v>0.42757343396029956</v>
      </c>
      <c r="AN68" s="3">
        <f ca="1">SUMPRODUCT(OFFSET($W$8:OFFSET($W$8,$AJ$4-1,0),$T68,$U68),OFFSET($D$8:OFFSET($D$8,$AJ$4-1,0),$S68,MATCH(AN$6,$D$7:$Q$7,0)-1))</f>
        <v>1.7954939699152714</v>
      </c>
      <c r="AO68" s="3">
        <f ca="1">SUMPRODUCT(OFFSET($W$8:OFFSET($W$8,$AJ$4-1,0),$T68,$U68),OFFSET($C$8:OFFSET($C$8,$AJ$4-1,0),$S68,0),OFFSET($D$8:OFFSET($D$8,$AJ$4-1,0),$S68,MATCH(AN$6,$D$7:$Q$7,0)-1))/SUMPRODUCT(OFFSET($W$8:OFFSET($W$8,$AJ$4-1,0),$T68,$U68),OFFSET($C$8:OFFSET($C$8,$AJ$4-1,0),$S68,0))</f>
        <v>1.795493969915271</v>
      </c>
      <c r="AP68" s="3">
        <f ca="1">SUMPRODUCT(OFFSET($W$8:OFFSET($W$8,$AJ$4-1,0),$T68,$U68),OFFSET($D$8:OFFSET($D$8,$AJ$4-1,0),$S68,MATCH(AP$6,$D$7:$Q$7,0)-1))</f>
        <v>1.1404952029100732</v>
      </c>
      <c r="AQ68" s="3">
        <f ca="1">SUMPRODUCT(OFFSET($W$8:OFFSET($W$8,$AJ$4-1,0),$T68,$U68),OFFSET($C$8:OFFSET($C$8,$AJ$4-1,0),$S68,0),OFFSET($D$8:OFFSET($D$8,$AJ$4-1,0),$S68,MATCH(AP$6,$D$7:$Q$7,0)-1))/SUMPRODUCT(OFFSET($W$8:OFFSET($W$8,$AJ$4-1,0),$T68,$U68),OFFSET($C$8:OFFSET($C$8,$AJ$4-1,0),$S68,0))</f>
        <v>1.1404952029100732</v>
      </c>
      <c r="AR68" s="3">
        <f ca="1">SUMPRODUCT(OFFSET($W$8:OFFSET($W$8,$AJ$4-1,0),$T68,$U68),OFFSET($D$8:OFFSET($D$8,$AJ$4-1,0),$S68,MATCH(AR$6,$D$7:$Q$7,0)-1))</f>
        <v>0.98489999999999989</v>
      </c>
      <c r="AS68" s="3">
        <f ca="1">SUMPRODUCT(OFFSET($W$8:OFFSET($W$8,$AJ$4-1,0),$T68,$U68),OFFSET($C$8:OFFSET($C$8,$AJ$4-1,0),$S68,0),OFFSET($D$8:OFFSET($D$8,$AJ$4-1,0),$S68,MATCH(AR$6,$D$7:$Q$7,0)-1))/SUMPRODUCT(OFFSET($W$8:OFFSET($W$8,$AJ$4-1,0),$T68,$U68),OFFSET($C$8:OFFSET($C$8,$AJ$4-1,0),$S68,0))</f>
        <v>0.98490000000000022</v>
      </c>
      <c r="AT68" s="3">
        <f ca="1">SUMPRODUCT(OFFSET($W$8:OFFSET($W$8,$AJ$4-1,0),$T68,$U68),OFFSET($D$8:OFFSET($D$8,$AJ$4-1,0),$S68,MATCH(AT$6,$D$7:$Q$7,0)-1))</f>
        <v>1.4965073874834889</v>
      </c>
      <c r="AU68" s="3">
        <f ca="1">SUMPRODUCT(OFFSET($W$8:OFFSET($W$8,$AJ$4-1,0),$T68,$U68),OFFSET($C$8:OFFSET($C$8,$AJ$4-1,0),$S68,0),OFFSET($D$8:OFFSET($D$8,$AJ$4-1,0),$S68,MATCH(AT$6,$D$7:$Q$7,0)-1))/SUMPRODUCT(OFFSET($W$8:OFFSET($W$8,$AJ$4-1,0),$T68,$U68),OFFSET($C$8:OFFSET($C$8,$AJ$4-1,0),$S68,0))</f>
        <v>1.4965073874834889</v>
      </c>
      <c r="AV68" s="3">
        <f ca="1">SUMPRODUCT(OFFSET($W$8:OFFSET($W$8,$AJ$4-1,0),$T68,$U68),OFFSET($D$8:OFFSET($D$8,$AJ$4-1,0),$S68,MATCH(AV$6,$D$7:$Q$7,0)-1))</f>
        <v>0.59179821153223899</v>
      </c>
      <c r="AW68" s="3">
        <f ca="1">SUMPRODUCT(OFFSET($W$8:OFFSET($W$8,$AJ$4-1,0),$T68,$U68),OFFSET($C$8:OFFSET($C$8,$AJ$4-1,0),$S68,0),OFFSET($D$8:OFFSET($D$8,$AJ$4-1,0),$S68,MATCH(AV$6,$D$7:$Q$7,0)-1))/SUMPRODUCT(OFFSET($W$8:OFFSET($W$8,$AJ$4-1,0),$T68,$U68),OFFSET($C$8:OFFSET($C$8,$AJ$4-1,0),$S68,0))</f>
        <v>0.5917982115322391</v>
      </c>
      <c r="AX68" s="3">
        <f ca="1">SUMPRODUCT(OFFSET($W$8:OFFSET($W$8,$AJ$4-1,0),$T68,$U68),OFFSET($D$8:OFFSET($D$8,$AJ$4-1,0),$S68,MATCH(AX$6,$D$7:$Q$7,0)-1))</f>
        <v>0.76044516984120847</v>
      </c>
      <c r="AY68" s="3">
        <f ca="1">SUMPRODUCT(OFFSET($W$8:OFFSET($W$8,$AJ$4-1,0),$T68,$U68),OFFSET($C$8:OFFSET($C$8,$AJ$4-1,0),$S68,0),OFFSET($D$8:OFFSET($D$8,$AJ$4-1,0),$S68,MATCH(AX$6,$D$7:$Q$7,0)-1))/SUMPRODUCT(OFFSET($W$8:OFFSET($W$8,$AJ$4-1,0),$T68,$U68),OFFSET($C$8:OFFSET($C$8,$AJ$4-1,0),$S68,0))</f>
        <v>0.76044516984120836</v>
      </c>
      <c r="AZ68" s="3">
        <f ca="1">SUMPRODUCT(OFFSET($W$8:OFFSET($W$8,$AJ$4-1,0),$T68,$U68),OFFSET($D$8:OFFSET($D$8,$AJ$4-1,0),$S68,MATCH(AZ$6,$D$7:$Q$7,0)-1))</f>
        <v>1.7654045051451792</v>
      </c>
      <c r="BA68" s="3">
        <f ca="1">SUMPRODUCT(OFFSET($W$8:OFFSET($W$8,$AJ$4-1,0),$T68,$U68),OFFSET($C$8:OFFSET($C$8,$AJ$4-1,0),$S68,0),OFFSET($D$8:OFFSET($D$8,$AJ$4-1,0),$S68,MATCH(AZ$6,$D$7:$Q$7,0)-1))/SUMPRODUCT(OFFSET($W$8:OFFSET($W$8,$AJ$4-1,0),$T68,$U68),OFFSET($C$8:OFFSET($C$8,$AJ$4-1,0),$S68,0))</f>
        <v>1.7654045051451792</v>
      </c>
      <c r="BB68" s="3">
        <f ca="1">SUMPRODUCT(OFFSET($W$8:OFFSET($W$8,$AJ$4-1,0),$T68,$U68),OFFSET($D$8:OFFSET($D$8,$AJ$4-1,0),$S68,MATCH(BB$6,$D$7:$Q$7,0)-1))</f>
        <v>1.0741257872104188</v>
      </c>
      <c r="BC68" s="3">
        <f ca="1">SUMPRODUCT(OFFSET($W$8:OFFSET($W$8,$AJ$4-1,0),$T68,$U68),OFFSET($C$8:OFFSET($C$8,$AJ$4-1,0),$S68,0),OFFSET($D$8:OFFSET($D$8,$AJ$4-1,0),$S68,MATCH(BB$6,$D$7:$Q$7,0)-1))/SUMPRODUCT(OFFSET($W$8:OFFSET($W$8,$AJ$4-1,0),$T68,$U68),OFFSET($C$8:OFFSET($C$8,$AJ$4-1,0),$S68,0))</f>
        <v>1.0741257872104188</v>
      </c>
      <c r="BD68" s="3">
        <f ca="1">SUMPRODUCT(OFFSET($W$8:OFFSET($W$8,$AJ$4-1,0),$T68,$U68),OFFSET($D$8:OFFSET($D$8,$AJ$4-1,0),$S68,MATCH(BD$6,$D$7:$Q$7,0)-1))</f>
        <v>0.63576863054082422</v>
      </c>
      <c r="BE68" s="3">
        <f ca="1">SUMPRODUCT(OFFSET($W$8:OFFSET($W$8,$AJ$4-1,0),$T68,$U68),OFFSET($C$8:OFFSET($C$8,$AJ$4-1,0),$S68,0),OFFSET($D$8:OFFSET($D$8,$AJ$4-1,0),$S68,MATCH(BD$6,$D$7:$Q$7,0)-1))/SUMPRODUCT(OFFSET($W$8:OFFSET($W$8,$AJ$4-1,0),$T68,$U68),OFFSET($C$8:OFFSET($C$8,$AJ$4-1,0),$S68,0))</f>
        <v>0.63576863054082422</v>
      </c>
      <c r="BF68" s="174">
        <f ca="1">SUMPRODUCT(OFFSET($W$8:OFFSET($W$8,$AJ$4-1,0),$T68,$U68),OFFSET($D$8:OFFSET($D$8,$AJ$4-1,0),$S68,MATCH(BF$6,$D$7:$Q$7,0)-1))</f>
        <v>0.99887341547568298</v>
      </c>
      <c r="BG68" s="174">
        <f ca="1">SUMPRODUCT(OFFSET($W$8:OFFSET($W$8,$AJ$4-1,0),$T68,$U68),OFFSET($C$8:OFFSET($C$8,$AJ$4-1,0),$S68,0),OFFSET($D$8:OFFSET($D$8,$AJ$4-1,0),$S68,MATCH(BF$6,$D$7:$Q$7,0)-1))/SUMPRODUCT(OFFSET($W$8:OFFSET($W$8,$AJ$4-1,0),$T68,$U68),OFFSET($C$8:OFFSET($C$8,$AJ$4-1,0),$S68,0))</f>
        <v>0.99887341547568342</v>
      </c>
      <c r="BH68" s="174">
        <f ca="1">SUMPRODUCT(OFFSET($W$8:OFFSET($W$8,$AJ$4-1,0),$T68,$U68),OFFSET($D$8:OFFSET($D$8,$AJ$4-1,0),$S68,MATCH(BH$6,$D$7:$Q$7,0)-1))</f>
        <v>1.1031307949168683</v>
      </c>
      <c r="BI68" s="174">
        <f ca="1">SUMPRODUCT(OFFSET($W$8:OFFSET($W$8,$AJ$4-1,0),$T68,$U68),OFFSET($C$8:OFFSET($C$8,$AJ$4-1,0),$S68,0),OFFSET($D$8:OFFSET($D$8,$AJ$4-1,0),$S68,MATCH(BH$6,$D$7:$Q$7,0)-1))/SUMPRODUCT(OFFSET($W$8:OFFSET($W$8,$AJ$4-1,0),$T68,$U68),OFFSET($C$8:OFFSET($C$8,$AJ$4-1,0),$S68,0))</f>
        <v>1.1031307949168687</v>
      </c>
      <c r="BJ68" s="174">
        <f ca="1">SUMPRODUCT(OFFSET($W$8:OFFSET($W$8,$AJ$4-1,0),$T68,$U68),OFFSET($D$8:OFFSET($D$8,$AJ$4-1,0),$S68,MATCH(BJ$6,$D$7:$Q$7,0)-1))</f>
        <v>1</v>
      </c>
      <c r="BK68" s="174">
        <f ca="1">SUMPRODUCT(OFFSET($W$8:OFFSET($W$8,$AJ$4-1,0),$T68,$U68),OFFSET($C$8:OFFSET($C$8,$AJ$4-1,0),$S68,0),OFFSET($D$8:OFFSET($D$8,$AJ$4-1,0),$S68,MATCH(BJ$6,$D$7:$Q$7,0)-1))/SUMPRODUCT(OFFSET($W$8:OFFSET($W$8,$AJ$4-1,0),$T68,$U68),OFFSET($C$8:OFFSET($C$8,$AJ$4-1,0),$S68,0))</f>
        <v>1</v>
      </c>
      <c r="BM68" s="8">
        <f t="shared" si="11"/>
        <v>37987</v>
      </c>
      <c r="BN68" s="47">
        <f t="shared" ca="1" si="12"/>
        <v>0.99999999999999967</v>
      </c>
      <c r="BO68" s="47">
        <f t="shared" ca="1" si="5"/>
        <v>0</v>
      </c>
      <c r="BP68" s="47">
        <f t="shared" ca="1" si="13"/>
        <v>0.29999999999999993</v>
      </c>
      <c r="BQ68" s="47">
        <f t="shared" ca="1" si="6"/>
        <v>0.69999999999999973</v>
      </c>
    </row>
    <row r="69" spans="1:69">
      <c r="A69" s="58">
        <f t="shared" si="7"/>
        <v>37653</v>
      </c>
      <c r="B69" s="34">
        <f t="shared" si="2"/>
        <v>37848</v>
      </c>
      <c r="C69" s="59">
        <f>SUMIF(WP!$A$3:$A$388,"&lt;"&amp;EOMONTH($A69,$A$3-1)+1,WP!$B$3:$B$388)/1000-SUM(C$8:C68)</f>
        <v>10</v>
      </c>
      <c r="D69" s="42">
        <f>D$6/VLOOKUP($B69,Rate!$B$4:$H$390,7)</f>
        <v>0.41937452379005208</v>
      </c>
      <c r="E69" s="42">
        <f>E$6/VLOOKUP($B69,SAWW!$B$4:$H$390,7)</f>
        <v>1.8239468226559483</v>
      </c>
      <c r="F69" s="42">
        <f>F$6/VLOOKUP($B69,'Indem BL'!$B$4:$H$390,7)</f>
        <v>1.1431463812894618</v>
      </c>
      <c r="G69" s="42">
        <f>G$6/VLOOKUP($B69,'Med BL'!$B$4:$H$390,7)</f>
        <v>0.9849</v>
      </c>
      <c r="H69" s="42">
        <f>H$6/VLOOKUP($B69,'Combined BL &amp; SAWW'!$B$4:$H$390,7)</f>
        <v>1.514317230652791</v>
      </c>
      <c r="I69" s="42">
        <f>I$6/VLOOKUP($B69,'Freq Trend'!$B$4:$H$390,7)</f>
        <v>0.5765963853335585</v>
      </c>
      <c r="J69" s="42">
        <f>J$6/VLOOKUP($B69,'Severity Trend_IonI'!$B$4:$H$390,7)</f>
        <v>0.76342062020100421</v>
      </c>
      <c r="K69" s="42">
        <f>K$6/VLOOKUP($B69,'Severity Trend_MonI'!$B$4:$H$390,7)</f>
        <v>1.8378712927873495</v>
      </c>
      <c r="L69" s="42">
        <f>L$6/VLOOKUP($B69,'Severity Trend'!$B$4:$H$390,7)</f>
        <v>1.0906257833516904</v>
      </c>
      <c r="M69" s="42">
        <f>M$6/VLOOKUP($B69,'PP Residual Trend'!$B$4:$H$390,7)</f>
        <v>0.62898317133330262</v>
      </c>
      <c r="N69" s="156">
        <f>N$6/VLOOKUP($B69,CR!$B$4:$H$455,7)</f>
        <v>0.99887341547568309</v>
      </c>
      <c r="O69" s="156">
        <f>O$6/VLOOKUP($B69,ER!$B$4:$H$455,7)</f>
        <v>1.1031307949168685</v>
      </c>
      <c r="P69" s="156">
        <f>P$6/VLOOKUP($B69,DR!$B$4:$H$455,7)</f>
        <v>1</v>
      </c>
      <c r="R69">
        <f t="shared" si="17"/>
        <v>62</v>
      </c>
      <c r="S69" s="120">
        <f t="shared" si="15"/>
        <v>61</v>
      </c>
      <c r="T69" s="45">
        <f t="shared" si="9"/>
        <v>0</v>
      </c>
      <c r="U69" s="45">
        <f t="shared" si="10"/>
        <v>0</v>
      </c>
      <c r="V69" s="20">
        <v>0</v>
      </c>
      <c r="W69" s="21">
        <f>(2*W$5*$AJ$3*$R69*$A$3-MIN(W$5*$AJ$3,$R69*$A$3)^2-2*$R69*$A$3*MAX(W$5*$AJ$3-$R69*$A$3,0)-MIN(MAX($R69*$A$3-$A$4,0),W$5*$AJ$3)^2-2*W$5*$AJ$3*MAX($R69*$A$3-$A$4-W$5*+$AJ$3,0))/$AJ$5-SUM($V$7:V69)-SUM($V$7:W68)+SUM($V$7:V68)</f>
        <v>0</v>
      </c>
      <c r="X69" s="21">
        <f>(2*X$5*$AJ$3*$R69*$A$3-MIN(X$5*$AJ$3,$R69*$A$3)^2-2*$R69*$A$3*MAX(X$5*$AJ$3-$R69*$A$3,0)-MIN(MAX($R69*$A$3-$A$4,0),X$5*$AJ$3)^2-2*X$5*$AJ$3*MAX($R69*$A$3-$A$4-X$5*+$AJ$3,0))/$AJ$5-SUM($V$7:W69)-SUM($V$7:X68)+SUM($V$7:W68)</f>
        <v>0</v>
      </c>
      <c r="Y69" s="21">
        <f>(2*Y$5*$AJ$3*$R69*$A$3-MIN(Y$5*$AJ$3,$R69*$A$3)^2-2*$R69*$A$3*MAX(Y$5*$AJ$3-$R69*$A$3,0)-MIN(MAX($R69*$A$3-$A$4,0),Y$5*$AJ$3)^2-2*Y$5*$AJ$3*MAX($R69*$A$3-$A$4-Y$5*+$AJ$3,0))/$AJ$5-SUM($V$7:X69)-SUM($V$7:Y68)+SUM($V$7:X68)</f>
        <v>0</v>
      </c>
      <c r="Z69" s="21">
        <f>(2*Z$5*$AJ$3*$R69*$A$3-MIN(Z$5*$AJ$3,$R69*$A$3)^2-2*$R69*$A$3*MAX(Z$5*$AJ$3-$R69*$A$3,0)-MIN(MAX($R69*$A$3-$A$4,0),Z$5*$AJ$3)^2-2*Z$5*$AJ$3*MAX($R69*$A$3-$A$4-Z$5*+$AJ$3,0))/$AJ$5-SUM($V$7:Y69)-SUM($V$7:Z68)+SUM($V$7:Y68)</f>
        <v>0</v>
      </c>
      <c r="AA69" s="21">
        <f>(2*AA$5*$AJ$3*$R69*$A$3-MIN(AA$5*$AJ$3,$R69*$A$3)^2-2*$R69*$A$3*MAX(AA$5*$AJ$3-$R69*$A$3,0)-MIN(MAX($R69*$A$3-$A$4,0),AA$5*$AJ$3)^2-2*AA$5*$AJ$3*MAX($R69*$A$3-$A$4-AA$5*+$AJ$3,0))/$AJ$5-SUM($V$7:Z69)-SUM($V$7:AA68)+SUM($V$7:Z68)</f>
        <v>0</v>
      </c>
      <c r="AB69" s="21">
        <f>(2*AB$5*$AJ$3*$R69*$A$3-MIN(AB$5*$AJ$3,$R69*$A$3)^2-2*$R69*$A$3*MAX(AB$5*$AJ$3-$R69*$A$3,0)-MIN(MAX($R69*$A$3-$A$4,0),AB$5*$AJ$3)^2-2*AB$5*$AJ$3*MAX($R69*$A$3-$A$4-AB$5*+$AJ$3,0))/$AJ$5-SUM($V$7:AA69)-SUM($V$7:AB68)+SUM($V$7:AA68)</f>
        <v>0</v>
      </c>
      <c r="AC69" s="21">
        <f>(2*AC$5*$AJ$3*$R69*$A$3-MIN(AC$5*$AJ$3,$R69*$A$3)^2-2*$R69*$A$3*MAX(AC$5*$AJ$3-$R69*$A$3,0)-MIN(MAX($R69*$A$3-$A$4,0),AC$5*$AJ$3)^2-2*AC$5*$AJ$3*MAX($R69*$A$3-$A$4-AC$5*+$AJ$3,0))/$AJ$5-SUM($V$7:AB69)-SUM($V$7:AC68)+SUM($V$7:AB68)</f>
        <v>0</v>
      </c>
      <c r="AD69" s="21">
        <f>(2*AD$5*$AJ$3*$R69*$A$3-MIN(AD$5*$AJ$3,$R69*$A$3)^2-2*$R69*$A$3*MAX(AD$5*$AJ$3-$R69*$A$3,0)-MIN(MAX($R69*$A$3-$A$4,0),AD$5*$AJ$3)^2-2*AD$5*$AJ$3*MAX($R69*$A$3-$A$4-AD$5*+$AJ$3,0))/$AJ$5-SUM($V$7:AC69)-SUM($V$7:AD68)+SUM($V$7:AC68)</f>
        <v>0</v>
      </c>
      <c r="AE69" s="21">
        <f>(2*AE$5*$AJ$3*$R69*$A$3-MIN(AE$5*$AJ$3,$R69*$A$3)^2-2*$R69*$A$3*MAX(AE$5*$AJ$3-$R69*$A$3,0)-MIN(MAX($R69*$A$3-$A$4,0),AE$5*$AJ$3)^2-2*AE$5*$AJ$3*MAX($R69*$A$3-$A$4-AE$5*+$AJ$3,0))/$AJ$5-SUM($V$7:AD69)-SUM($V$7:AE68)+SUM($V$7:AD68)</f>
        <v>0</v>
      </c>
      <c r="AF69" s="21">
        <f>(2*AF$5*$AJ$3*$R69*$A$3-MIN(AF$5*$AJ$3,$R69*$A$3)^2-2*$R69*$A$3*MAX(AF$5*$AJ$3-$R69*$A$3,0)-MIN(MAX($R69*$A$3-$A$4,0),AF$5*$AJ$3)^2-2*AF$5*$AJ$3*MAX($R69*$A$3-$A$4-AF$5*+$AJ$3,0))/$AJ$5-SUM($V$7:AE69)-SUM($V$7:AF68)+SUM($V$7:AE68)</f>
        <v>0</v>
      </c>
      <c r="AG69" s="21">
        <f>(2*AG$5*$AJ$3*$R69*$A$3-MIN(AG$5*$AJ$3,$R69*$A$3)^2-2*$R69*$A$3*MAX(AG$5*$AJ$3-$R69*$A$3,0)-MIN(MAX($R69*$A$3-$A$4,0),AG$5*$AJ$3)^2-2*AG$5*$AJ$3*MAX($R69*$A$3-$A$4-AG$5*+$AJ$3,0))/$AJ$5-SUM($V$7:AF69)-SUM($V$7:AG68)+SUM($V$7:AF68)</f>
        <v>0</v>
      </c>
      <c r="AH69" s="21">
        <f>(2*AH$5*$AJ$3*$R69*$A$3-MIN(AH$5*$AJ$3,$R69*$A$3)^2-2*$R69*$A$3*MAX(AH$5*$AJ$3-$R69*$A$3,0)-MIN(MAX($R69*$A$3-$A$4,0),AH$5*$AJ$3)^2-2*AH$5*$AJ$3*MAX($R69*$A$3-$A$4-AH$5*+$AJ$3,0))/$AJ$5-SUM($V$7:AG69)-SUM($V$7:AH68)+SUM($V$7:AG68)</f>
        <v>0</v>
      </c>
      <c r="AJ69" s="8">
        <f t="shared" si="14"/>
        <v>38018</v>
      </c>
      <c r="AK69" s="30">
        <f t="shared" si="16"/>
        <v>38032</v>
      </c>
      <c r="AL69" s="3">
        <f ca="1">SUMPRODUCT(OFFSET($W$8:OFFSET($W$8,$AJ$4-1,0),$T69,$U69),OFFSET($D$8:OFFSET($D$8,$AJ$4-1,0),$S69,MATCH(AL$6,$D$7:$Q$7,0)-1))</f>
        <v>0.42843647713611493</v>
      </c>
      <c r="AM69" s="3">
        <f ca="1">SUMPRODUCT(OFFSET($W$8:OFFSET($W$8,$AJ$4-1,0),$T69,$U69),OFFSET($C$8:OFFSET($C$8,$AJ$4-1,0),$S69,0),OFFSET($D$8:OFFSET($D$8,$AJ$4-1,0),$S69,MATCH(AL$6,$D$7:$Q$7,0)-1))/SUMPRODUCT(OFFSET($W$8:OFFSET($W$8,$AJ$4-1,0),$T69,$U69),OFFSET($C$8:OFFSET($C$8,$AJ$4-1,0),$S69,0))</f>
        <v>0.42843647713611499</v>
      </c>
      <c r="AN69" s="3">
        <f ca="1">SUMPRODUCT(OFFSET($W$8:OFFSET($W$8,$AJ$4-1,0),$T69,$U69),OFFSET($D$8:OFFSET($D$8,$AJ$4-1,0),$S69,MATCH(AN$6,$D$7:$Q$7,0)-1))</f>
        <v>1.7898105497406822</v>
      </c>
      <c r="AO69" s="3">
        <f ca="1">SUMPRODUCT(OFFSET($W$8:OFFSET($W$8,$AJ$4-1,0),$T69,$U69),OFFSET($C$8:OFFSET($C$8,$AJ$4-1,0),$S69,0),OFFSET($D$8:OFFSET($D$8,$AJ$4-1,0),$S69,MATCH(AN$6,$D$7:$Q$7,0)-1))/SUMPRODUCT(OFFSET($W$8:OFFSET($W$8,$AJ$4-1,0),$T69,$U69),OFFSET($C$8:OFFSET($C$8,$AJ$4-1,0),$S69,0))</f>
        <v>1.7898105497406824</v>
      </c>
      <c r="AP69" s="3">
        <f ca="1">SUMPRODUCT(OFFSET($W$8:OFFSET($W$8,$AJ$4-1,0),$T69,$U69),OFFSET($D$8:OFFSET($D$8,$AJ$4-1,0),$S69,MATCH(AP$6,$D$7:$Q$7,0)-1))</f>
        <v>1.1400873293132441</v>
      </c>
      <c r="AQ69" s="3">
        <f ca="1">SUMPRODUCT(OFFSET($W$8:OFFSET($W$8,$AJ$4-1,0),$T69,$U69),OFFSET($C$8:OFFSET($C$8,$AJ$4-1,0),$S69,0),OFFSET($D$8:OFFSET($D$8,$AJ$4-1,0),$S69,MATCH(AP$6,$D$7:$Q$7,0)-1))/SUMPRODUCT(OFFSET($W$8:OFFSET($W$8,$AJ$4-1,0),$T69,$U69),OFFSET($C$8:OFFSET($C$8,$AJ$4-1,0),$S69,0))</f>
        <v>1.1400873293132441</v>
      </c>
      <c r="AR69" s="3">
        <f ca="1">SUMPRODUCT(OFFSET($W$8:OFFSET($W$8,$AJ$4-1,0),$T69,$U69),OFFSET($D$8:OFFSET($D$8,$AJ$4-1,0),$S69,MATCH(AR$6,$D$7:$Q$7,0)-1))</f>
        <v>0.98489999999999989</v>
      </c>
      <c r="AS69" s="3">
        <f ca="1">SUMPRODUCT(OFFSET($W$8:OFFSET($W$8,$AJ$4-1,0),$T69,$U69),OFFSET($C$8:OFFSET($C$8,$AJ$4-1,0),$S69,0),OFFSET($D$8:OFFSET($D$8,$AJ$4-1,0),$S69,MATCH(AR$6,$D$7:$Q$7,0)-1))/SUMPRODUCT(OFFSET($W$8:OFFSET($W$8,$AJ$4-1,0),$T69,$U69),OFFSET($C$8:OFFSET($C$8,$AJ$4-1,0),$S69,0))</f>
        <v>0.98490000000000022</v>
      </c>
      <c r="AT69" s="3">
        <f ca="1">SUMPRODUCT(OFFSET($W$8:OFFSET($W$8,$AJ$4-1,0),$T69,$U69),OFFSET($D$8:OFFSET($D$8,$AJ$4-1,0),$S69,MATCH(AT$6,$D$7:$Q$7,0)-1))</f>
        <v>1.4930816629581427</v>
      </c>
      <c r="AU69" s="3">
        <f ca="1">SUMPRODUCT(OFFSET($W$8:OFFSET($W$8,$AJ$4-1,0),$T69,$U69),OFFSET($C$8:OFFSET($C$8,$AJ$4-1,0),$S69,0),OFFSET($D$8:OFFSET($D$8,$AJ$4-1,0),$S69,MATCH(AT$6,$D$7:$Q$7,0)-1))/SUMPRODUCT(OFFSET($W$8:OFFSET($W$8,$AJ$4-1,0),$T69,$U69),OFFSET($C$8:OFFSET($C$8,$AJ$4-1,0),$S69,0))</f>
        <v>1.4930816629581425</v>
      </c>
      <c r="AV69" s="3">
        <f ca="1">SUMPRODUCT(OFFSET($W$8:OFFSET($W$8,$AJ$4-1,0),$T69,$U69),OFFSET($D$8:OFFSET($D$8,$AJ$4-1,0),$S69,MATCH(AV$6,$D$7:$Q$7,0)-1))</f>
        <v>0.59473079442901811</v>
      </c>
      <c r="AW69" s="3">
        <f ca="1">SUMPRODUCT(OFFSET($W$8:OFFSET($W$8,$AJ$4-1,0),$T69,$U69),OFFSET($C$8:OFFSET($C$8,$AJ$4-1,0),$S69,0),OFFSET($D$8:OFFSET($D$8,$AJ$4-1,0),$S69,MATCH(AV$6,$D$7:$Q$7,0)-1))/SUMPRODUCT(OFFSET($W$8:OFFSET($W$8,$AJ$4-1,0),$T69,$U69),OFFSET($C$8:OFFSET($C$8,$AJ$4-1,0),$S69,0))</f>
        <v>0.59473079442901822</v>
      </c>
      <c r="AX69" s="3">
        <f ca="1">SUMPRODUCT(OFFSET($W$8:OFFSET($W$8,$AJ$4-1,0),$T69,$U69),OFFSET($D$8:OFFSET($D$8,$AJ$4-1,0),$S69,MATCH(AX$6,$D$7:$Q$7,0)-1))</f>
        <v>0.75995549620088931</v>
      </c>
      <c r="AY69" s="3">
        <f ca="1">SUMPRODUCT(OFFSET($W$8:OFFSET($W$8,$AJ$4-1,0),$T69,$U69),OFFSET($C$8:OFFSET($C$8,$AJ$4-1,0),$S69,0),OFFSET($D$8:OFFSET($D$8,$AJ$4-1,0),$S69,MATCH(AX$6,$D$7:$Q$7,0)-1))/SUMPRODUCT(OFFSET($W$8:OFFSET($W$8,$AJ$4-1,0),$T69,$U69),OFFSET($C$8:OFFSET($C$8,$AJ$4-1,0),$S69,0))</f>
        <v>0.7599554962008892</v>
      </c>
      <c r="AZ69" s="3">
        <f ca="1">SUMPRODUCT(OFFSET($W$8:OFFSET($W$8,$AJ$4-1,0),$T69,$U69),OFFSET($D$8:OFFSET($D$8,$AJ$4-1,0),$S69,MATCH(AZ$6,$D$7:$Q$7,0)-1))</f>
        <v>1.7514479358674784</v>
      </c>
      <c r="BA69" s="3">
        <f ca="1">SUMPRODUCT(OFFSET($W$8:OFFSET($W$8,$AJ$4-1,0),$T69,$U69),OFFSET($C$8:OFFSET($C$8,$AJ$4-1,0),$S69,0),OFFSET($D$8:OFFSET($D$8,$AJ$4-1,0),$S69,MATCH(AZ$6,$D$7:$Q$7,0)-1))/SUMPRODUCT(OFFSET($W$8:OFFSET($W$8,$AJ$4-1,0),$T69,$U69),OFFSET($C$8:OFFSET($C$8,$AJ$4-1,0),$S69,0))</f>
        <v>1.7514479358674788</v>
      </c>
      <c r="BB69" s="3">
        <f ca="1">SUMPRODUCT(OFFSET($W$8:OFFSET($W$8,$AJ$4-1,0),$T69,$U69),OFFSET($D$8:OFFSET($D$8,$AJ$4-1,0),$S69,MATCH(BB$6,$D$7:$Q$7,0)-1))</f>
        <v>1.07098748762068</v>
      </c>
      <c r="BC69" s="3">
        <f ca="1">SUMPRODUCT(OFFSET($W$8:OFFSET($W$8,$AJ$4-1,0),$T69,$U69),OFFSET($C$8:OFFSET($C$8,$AJ$4-1,0),$S69,0),OFFSET($D$8:OFFSET($D$8,$AJ$4-1,0),$S69,MATCH(BB$6,$D$7:$Q$7,0)-1))/SUMPRODUCT(OFFSET($W$8:OFFSET($W$8,$AJ$4-1,0),$T69,$U69),OFFSET($C$8:OFFSET($C$8,$AJ$4-1,0),$S69,0))</f>
        <v>1.07098748762068</v>
      </c>
      <c r="BD69" s="3">
        <f ca="1">SUMPRODUCT(OFFSET($W$8:OFFSET($W$8,$AJ$4-1,0),$T69,$U69),OFFSET($D$8:OFFSET($D$8,$AJ$4-1,0),$S69,MATCH(BD$6,$D$7:$Q$7,0)-1))</f>
        <v>0.63705018811274261</v>
      </c>
      <c r="BE69" s="3">
        <f ca="1">SUMPRODUCT(OFFSET($W$8:OFFSET($W$8,$AJ$4-1,0),$T69,$U69),OFFSET($C$8:OFFSET($C$8,$AJ$4-1,0),$S69,0),OFFSET($D$8:OFFSET($D$8,$AJ$4-1,0),$S69,MATCH(BD$6,$D$7:$Q$7,0)-1))/SUMPRODUCT(OFFSET($W$8:OFFSET($W$8,$AJ$4-1,0),$T69,$U69),OFFSET($C$8:OFFSET($C$8,$AJ$4-1,0),$S69,0))</f>
        <v>0.63705018811274272</v>
      </c>
      <c r="BF69" s="174">
        <f ca="1">SUMPRODUCT(OFFSET($W$8:OFFSET($W$8,$AJ$4-1,0),$T69,$U69),OFFSET($D$8:OFFSET($D$8,$AJ$4-1,0),$S69,MATCH(BF$6,$D$7:$Q$7,0)-1))</f>
        <v>0.99887341547568298</v>
      </c>
      <c r="BG69" s="174">
        <f ca="1">SUMPRODUCT(OFFSET($W$8:OFFSET($W$8,$AJ$4-1,0),$T69,$U69),OFFSET($C$8:OFFSET($C$8,$AJ$4-1,0),$S69,0),OFFSET($D$8:OFFSET($D$8,$AJ$4-1,0),$S69,MATCH(BF$6,$D$7:$Q$7,0)-1))/SUMPRODUCT(OFFSET($W$8:OFFSET($W$8,$AJ$4-1,0),$T69,$U69),OFFSET($C$8:OFFSET($C$8,$AJ$4-1,0),$S69,0))</f>
        <v>0.99887341547568342</v>
      </c>
      <c r="BH69" s="174">
        <f ca="1">SUMPRODUCT(OFFSET($W$8:OFFSET($W$8,$AJ$4-1,0),$T69,$U69),OFFSET($D$8:OFFSET($D$8,$AJ$4-1,0),$S69,MATCH(BH$6,$D$7:$Q$7,0)-1))</f>
        <v>1.1031307949168683</v>
      </c>
      <c r="BI69" s="174">
        <f ca="1">SUMPRODUCT(OFFSET($W$8:OFFSET($W$8,$AJ$4-1,0),$T69,$U69),OFFSET($C$8:OFFSET($C$8,$AJ$4-1,0),$S69,0),OFFSET($D$8:OFFSET($D$8,$AJ$4-1,0),$S69,MATCH(BH$6,$D$7:$Q$7,0)-1))/SUMPRODUCT(OFFSET($W$8:OFFSET($W$8,$AJ$4-1,0),$T69,$U69),OFFSET($C$8:OFFSET($C$8,$AJ$4-1,0),$S69,0))</f>
        <v>1.1031307949168687</v>
      </c>
      <c r="BJ69" s="174">
        <f ca="1">SUMPRODUCT(OFFSET($W$8:OFFSET($W$8,$AJ$4-1,0),$T69,$U69),OFFSET($D$8:OFFSET($D$8,$AJ$4-1,0),$S69,MATCH(BJ$6,$D$7:$Q$7,0)-1))</f>
        <v>1</v>
      </c>
      <c r="BK69" s="174">
        <f ca="1">SUMPRODUCT(OFFSET($W$8:OFFSET($W$8,$AJ$4-1,0),$T69,$U69),OFFSET($C$8:OFFSET($C$8,$AJ$4-1,0),$S69,0),OFFSET($D$8:OFFSET($D$8,$AJ$4-1,0),$S69,MATCH(BJ$6,$D$7:$Q$7,0)-1))/SUMPRODUCT(OFFSET($W$8:OFFSET($W$8,$AJ$4-1,0),$T69,$U69),OFFSET($C$8:OFFSET($C$8,$AJ$4-1,0),$S69,0))</f>
        <v>1</v>
      </c>
      <c r="BM69" s="8">
        <f t="shared" si="11"/>
        <v>38018</v>
      </c>
      <c r="BN69" s="47">
        <f t="shared" ca="1" si="12"/>
        <v>0.99999999999999967</v>
      </c>
      <c r="BO69" s="47">
        <f t="shared" ca="1" si="5"/>
        <v>0</v>
      </c>
      <c r="BP69" s="47">
        <f t="shared" ca="1" si="13"/>
        <v>0.29999999999999993</v>
      </c>
      <c r="BQ69" s="47">
        <f t="shared" ca="1" si="6"/>
        <v>0.69999999999999973</v>
      </c>
    </row>
    <row r="70" spans="1:69">
      <c r="A70" s="58">
        <f t="shared" si="7"/>
        <v>37681</v>
      </c>
      <c r="B70" s="34">
        <f t="shared" si="2"/>
        <v>37879</v>
      </c>
      <c r="C70" s="59">
        <f>SUMIF(WP!$A$3:$A$388,"&lt;"&amp;EOMONTH($A70,$A$3-1)+1,WP!$B$3:$B$388)/1000-SUM(C$8:C69)</f>
        <v>10</v>
      </c>
      <c r="D70" s="42">
        <f>D$6/VLOOKUP($B70,Rate!$B$4:$H$390,7)</f>
        <v>0.41937452379005208</v>
      </c>
      <c r="E70" s="42">
        <f>E$6/VLOOKUP($B70,SAWW!$B$4:$H$390,7)</f>
        <v>1.8180514902446581</v>
      </c>
      <c r="F70" s="42">
        <f>F$6/VLOOKUP($B70,'Indem BL'!$B$4:$H$390,7)</f>
        <v>1.1431463812894618</v>
      </c>
      <c r="G70" s="42">
        <f>G$6/VLOOKUP($B70,'Med BL'!$B$4:$H$390,7)</f>
        <v>0.9849</v>
      </c>
      <c r="H70" s="42">
        <f>H$6/VLOOKUP($B70,'Combined BL &amp; SAWW'!$B$4:$H$390,7)</f>
        <v>1.5111149923755895</v>
      </c>
      <c r="I70" s="42">
        <f>I$6/VLOOKUP($B70,'Freq Trend'!$B$4:$H$390,7)</f>
        <v>0.57959086250700553</v>
      </c>
      <c r="J70" s="42">
        <f>J$6/VLOOKUP($B70,'Severity Trend_IonI'!$B$4:$H$390,7)</f>
        <v>0.76280800107656388</v>
      </c>
      <c r="K70" s="42">
        <f>K$6/VLOOKUP($B70,'Severity Trend_MonI'!$B$4:$H$390,7)</f>
        <v>1.8223636271533983</v>
      </c>
      <c r="L70" s="42">
        <f>L$6/VLOOKUP($B70,'Severity Trend'!$B$4:$H$390,7)</f>
        <v>1.0872010993366379</v>
      </c>
      <c r="M70" s="42">
        <f>M$6/VLOOKUP($B70,'PP Residual Trend'!$B$4:$H$390,7)</f>
        <v>0.63034693595957725</v>
      </c>
      <c r="N70" s="156">
        <f>N$6/VLOOKUP($B70,CR!$B$4:$H$455,7)</f>
        <v>0.99887341547568309</v>
      </c>
      <c r="O70" s="156">
        <f>O$6/VLOOKUP($B70,ER!$B$4:$H$455,7)</f>
        <v>1.1031307949168685</v>
      </c>
      <c r="P70" s="156">
        <f>P$6/VLOOKUP($B70,DR!$B$4:$H$455,7)</f>
        <v>1</v>
      </c>
      <c r="R70">
        <f t="shared" si="17"/>
        <v>63</v>
      </c>
      <c r="S70" s="120">
        <f t="shared" si="15"/>
        <v>62</v>
      </c>
      <c r="T70" s="45">
        <f t="shared" si="9"/>
        <v>0</v>
      </c>
      <c r="U70" s="45">
        <f t="shared" si="10"/>
        <v>0</v>
      </c>
      <c r="V70" s="20">
        <v>0</v>
      </c>
      <c r="W70" s="21">
        <f>(2*W$5*$AJ$3*$R70*$A$3-MIN(W$5*$AJ$3,$R70*$A$3)^2-2*$R70*$A$3*MAX(W$5*$AJ$3-$R70*$A$3,0)-MIN(MAX($R70*$A$3-$A$4,0),W$5*$AJ$3)^2-2*W$5*$AJ$3*MAX($R70*$A$3-$A$4-W$5*+$AJ$3,0))/$AJ$5-SUM($V$7:V70)-SUM($V$7:W69)+SUM($V$7:V69)</f>
        <v>0</v>
      </c>
      <c r="X70" s="21">
        <f>(2*X$5*$AJ$3*$R70*$A$3-MIN(X$5*$AJ$3,$R70*$A$3)^2-2*$R70*$A$3*MAX(X$5*$AJ$3-$R70*$A$3,0)-MIN(MAX($R70*$A$3-$A$4,0),X$5*$AJ$3)^2-2*X$5*$AJ$3*MAX($R70*$A$3-$A$4-X$5*+$AJ$3,0))/$AJ$5-SUM($V$7:W70)-SUM($V$7:X69)+SUM($V$7:W69)</f>
        <v>0</v>
      </c>
      <c r="Y70" s="21">
        <f>(2*Y$5*$AJ$3*$R70*$A$3-MIN(Y$5*$AJ$3,$R70*$A$3)^2-2*$R70*$A$3*MAX(Y$5*$AJ$3-$R70*$A$3,0)-MIN(MAX($R70*$A$3-$A$4,0),Y$5*$AJ$3)^2-2*Y$5*$AJ$3*MAX($R70*$A$3-$A$4-Y$5*+$AJ$3,0))/$AJ$5-SUM($V$7:X70)-SUM($V$7:Y69)+SUM($V$7:X69)</f>
        <v>0</v>
      </c>
      <c r="Z70" s="21">
        <f>(2*Z$5*$AJ$3*$R70*$A$3-MIN(Z$5*$AJ$3,$R70*$A$3)^2-2*$R70*$A$3*MAX(Z$5*$AJ$3-$R70*$A$3,0)-MIN(MAX($R70*$A$3-$A$4,0),Z$5*$AJ$3)^2-2*Z$5*$AJ$3*MAX($R70*$A$3-$A$4-Z$5*+$AJ$3,0))/$AJ$5-SUM($V$7:Y70)-SUM($V$7:Z69)+SUM($V$7:Y69)</f>
        <v>0</v>
      </c>
      <c r="AA70" s="21">
        <f>(2*AA$5*$AJ$3*$R70*$A$3-MIN(AA$5*$AJ$3,$R70*$A$3)^2-2*$R70*$A$3*MAX(AA$5*$AJ$3-$R70*$A$3,0)-MIN(MAX($R70*$A$3-$A$4,0),AA$5*$AJ$3)^2-2*AA$5*$AJ$3*MAX($R70*$A$3-$A$4-AA$5*+$AJ$3,0))/$AJ$5-SUM($V$7:Z70)-SUM($V$7:AA69)+SUM($V$7:Z69)</f>
        <v>0</v>
      </c>
      <c r="AB70" s="21">
        <f>(2*AB$5*$AJ$3*$R70*$A$3-MIN(AB$5*$AJ$3,$R70*$A$3)^2-2*$R70*$A$3*MAX(AB$5*$AJ$3-$R70*$A$3,0)-MIN(MAX($R70*$A$3-$A$4,0),AB$5*$AJ$3)^2-2*AB$5*$AJ$3*MAX($R70*$A$3-$A$4-AB$5*+$AJ$3,0))/$AJ$5-SUM($V$7:AA70)-SUM($V$7:AB69)+SUM($V$7:AA69)</f>
        <v>0</v>
      </c>
      <c r="AC70" s="21">
        <f>(2*AC$5*$AJ$3*$R70*$A$3-MIN(AC$5*$AJ$3,$R70*$A$3)^2-2*$R70*$A$3*MAX(AC$5*$AJ$3-$R70*$A$3,0)-MIN(MAX($R70*$A$3-$A$4,0),AC$5*$AJ$3)^2-2*AC$5*$AJ$3*MAX($R70*$A$3-$A$4-AC$5*+$AJ$3,0))/$AJ$5-SUM($V$7:AB70)-SUM($V$7:AC69)+SUM($V$7:AB69)</f>
        <v>0</v>
      </c>
      <c r="AD70" s="21">
        <f>(2*AD$5*$AJ$3*$R70*$A$3-MIN(AD$5*$AJ$3,$R70*$A$3)^2-2*$R70*$A$3*MAX(AD$5*$AJ$3-$R70*$A$3,0)-MIN(MAX($R70*$A$3-$A$4,0),AD$5*$AJ$3)^2-2*AD$5*$AJ$3*MAX($R70*$A$3-$A$4-AD$5*+$AJ$3,0))/$AJ$5-SUM($V$7:AC70)-SUM($V$7:AD69)+SUM($V$7:AC69)</f>
        <v>0</v>
      </c>
      <c r="AE70" s="21">
        <f>(2*AE$5*$AJ$3*$R70*$A$3-MIN(AE$5*$AJ$3,$R70*$A$3)^2-2*$R70*$A$3*MAX(AE$5*$AJ$3-$R70*$A$3,0)-MIN(MAX($R70*$A$3-$A$4,0),AE$5*$AJ$3)^2-2*AE$5*$AJ$3*MAX($R70*$A$3-$A$4-AE$5*+$AJ$3,0))/$AJ$5-SUM($V$7:AD70)-SUM($V$7:AE69)+SUM($V$7:AD69)</f>
        <v>0</v>
      </c>
      <c r="AF70" s="21">
        <f>(2*AF$5*$AJ$3*$R70*$A$3-MIN(AF$5*$AJ$3,$R70*$A$3)^2-2*$R70*$A$3*MAX(AF$5*$AJ$3-$R70*$A$3,0)-MIN(MAX($R70*$A$3-$A$4,0),AF$5*$AJ$3)^2-2*AF$5*$AJ$3*MAX($R70*$A$3-$A$4-AF$5*+$AJ$3,0))/$AJ$5-SUM($V$7:AE70)-SUM($V$7:AF69)+SUM($V$7:AE69)</f>
        <v>0</v>
      </c>
      <c r="AG70" s="21">
        <f>(2*AG$5*$AJ$3*$R70*$A$3-MIN(AG$5*$AJ$3,$R70*$A$3)^2-2*$R70*$A$3*MAX(AG$5*$AJ$3-$R70*$A$3,0)-MIN(MAX($R70*$A$3-$A$4,0),AG$5*$AJ$3)^2-2*AG$5*$AJ$3*MAX($R70*$A$3-$A$4-AG$5*+$AJ$3,0))/$AJ$5-SUM($V$7:AF70)-SUM($V$7:AG69)+SUM($V$7:AF69)</f>
        <v>0</v>
      </c>
      <c r="AH70" s="21">
        <f>(2*AH$5*$AJ$3*$R70*$A$3-MIN(AH$5*$AJ$3,$R70*$A$3)^2-2*$R70*$A$3*MAX(AH$5*$AJ$3-$R70*$A$3,0)-MIN(MAX($R70*$A$3-$A$4,0),AH$5*$AJ$3)^2-2*AH$5*$AJ$3*MAX($R70*$A$3-$A$4-AH$5*+$AJ$3,0))/$AJ$5-SUM($V$7:AG70)-SUM($V$7:AH69)+SUM($V$7:AG69)</f>
        <v>0</v>
      </c>
      <c r="AJ70" s="8">
        <f t="shared" si="14"/>
        <v>38047</v>
      </c>
      <c r="AK70" s="30">
        <f t="shared" si="16"/>
        <v>38061</v>
      </c>
      <c r="AL70" s="3">
        <f ca="1">SUMPRODUCT(OFFSET($W$8:OFFSET($W$8,$AJ$4-1,0),$T70,$U70),OFFSET($D$8:OFFSET($D$8,$AJ$4-1,0),$S70,MATCH(AL$6,$D$7:$Q$7,0)-1))</f>
        <v>0.42929952031193047</v>
      </c>
      <c r="AM70" s="3">
        <f ca="1">SUMPRODUCT(OFFSET($W$8:OFFSET($W$8,$AJ$4-1,0),$T70,$U70),OFFSET($C$8:OFFSET($C$8,$AJ$4-1,0),$S70,0),OFFSET($D$8:OFFSET($D$8,$AJ$4-1,0),$S70,MATCH(AL$6,$D$7:$Q$7,0)-1))/SUMPRODUCT(OFFSET($W$8:OFFSET($W$8,$AJ$4-1,0),$T70,$U70),OFFSET($C$8:OFFSET($C$8,$AJ$4-1,0),$S70,0))</f>
        <v>0.42929952031193058</v>
      </c>
      <c r="AN70" s="3">
        <f ca="1">SUMPRODUCT(OFFSET($W$8:OFFSET($W$8,$AJ$4-1,0),$T70,$U70),OFFSET($D$8:OFFSET($D$8,$AJ$4-1,0),$S70,MATCH(AN$6,$D$7:$Q$7,0)-1))</f>
        <v>1.7840971790916662</v>
      </c>
      <c r="AO70" s="3">
        <f ca="1">SUMPRODUCT(OFFSET($W$8:OFFSET($W$8,$AJ$4-1,0),$T70,$U70),OFFSET($C$8:OFFSET($C$8,$AJ$4-1,0),$S70,0),OFFSET($D$8:OFFSET($D$8,$AJ$4-1,0),$S70,MATCH(AN$6,$D$7:$Q$7,0)-1))/SUMPRODUCT(OFFSET($W$8:OFFSET($W$8,$AJ$4-1,0),$T70,$U70),OFFSET($C$8:OFFSET($C$8,$AJ$4-1,0),$S70,0))</f>
        <v>1.7840971790916662</v>
      </c>
      <c r="AP70" s="3">
        <f ca="1">SUMPRODUCT(OFFSET($W$8:OFFSET($W$8,$AJ$4-1,0),$T70,$U70),OFFSET($D$8:OFFSET($D$8,$AJ$4-1,0),$S70,MATCH(AP$6,$D$7:$Q$7,0)-1))</f>
        <v>1.1396794557164154</v>
      </c>
      <c r="AQ70" s="3">
        <f ca="1">SUMPRODUCT(OFFSET($W$8:OFFSET($W$8,$AJ$4-1,0),$T70,$U70),OFFSET($C$8:OFFSET($C$8,$AJ$4-1,0),$S70,0),OFFSET($D$8:OFFSET($D$8,$AJ$4-1,0),$S70,MATCH(AP$6,$D$7:$Q$7,0)-1))/SUMPRODUCT(OFFSET($W$8:OFFSET($W$8,$AJ$4-1,0),$T70,$U70),OFFSET($C$8:OFFSET($C$8,$AJ$4-1,0),$S70,0))</f>
        <v>1.1396794557164152</v>
      </c>
      <c r="AR70" s="3">
        <f ca="1">SUMPRODUCT(OFFSET($W$8:OFFSET($W$8,$AJ$4-1,0),$T70,$U70),OFFSET($D$8:OFFSET($D$8,$AJ$4-1,0),$S70,MATCH(AR$6,$D$7:$Q$7,0)-1))</f>
        <v>0.98489999999999989</v>
      </c>
      <c r="AS70" s="3">
        <f ca="1">SUMPRODUCT(OFFSET($W$8:OFFSET($W$8,$AJ$4-1,0),$T70,$U70),OFFSET($C$8:OFFSET($C$8,$AJ$4-1,0),$S70,0),OFFSET($D$8:OFFSET($D$8,$AJ$4-1,0),$S70,MATCH(AR$6,$D$7:$Q$7,0)-1))/SUMPRODUCT(OFFSET($W$8:OFFSET($W$8,$AJ$4-1,0),$T70,$U70),OFFSET($C$8:OFFSET($C$8,$AJ$4-1,0),$S70,0))</f>
        <v>0.98490000000000022</v>
      </c>
      <c r="AT70" s="3">
        <f ca="1">SUMPRODUCT(OFFSET($W$8:OFFSET($W$8,$AJ$4-1,0),$T70,$U70),OFFSET($D$8:OFFSET($D$8,$AJ$4-1,0),$S70,MATCH(AT$6,$D$7:$Q$7,0)-1))</f>
        <v>1.489647335119858</v>
      </c>
      <c r="AU70" s="3">
        <f ca="1">SUMPRODUCT(OFFSET($W$8:OFFSET($W$8,$AJ$4-1,0),$T70,$U70),OFFSET($C$8:OFFSET($C$8,$AJ$4-1,0),$S70,0),OFFSET($D$8:OFFSET($D$8,$AJ$4-1,0),$S70,MATCH(AT$6,$D$7:$Q$7,0)-1))/SUMPRODUCT(OFFSET($W$8:OFFSET($W$8,$AJ$4-1,0),$T70,$U70),OFFSET($C$8:OFFSET($C$8,$AJ$4-1,0),$S70,0))</f>
        <v>1.489647335119858</v>
      </c>
      <c r="AV70" s="3">
        <f ca="1">SUMPRODUCT(OFFSET($W$8:OFFSET($W$8,$AJ$4-1,0),$T70,$U70),OFFSET($D$8:OFFSET($D$8,$AJ$4-1,0),$S70,MATCH(AV$6,$D$7:$Q$7,0)-1))</f>
        <v>0.59750704954911094</v>
      </c>
      <c r="AW70" s="3">
        <f ca="1">SUMPRODUCT(OFFSET($W$8:OFFSET($W$8,$AJ$4-1,0),$T70,$U70),OFFSET($C$8:OFFSET($C$8,$AJ$4-1,0),$S70,0),OFFSET($D$8:OFFSET($D$8,$AJ$4-1,0),$S70,MATCH(AV$6,$D$7:$Q$7,0)-1))/SUMPRODUCT(OFFSET($W$8:OFFSET($W$8,$AJ$4-1,0),$T70,$U70),OFFSET($C$8:OFFSET($C$8,$AJ$4-1,0),$S70,0))</f>
        <v>0.59750704954911094</v>
      </c>
      <c r="AX70" s="3">
        <f ca="1">SUMPRODUCT(OFFSET($W$8:OFFSET($W$8,$AJ$4-1,0),$T70,$U70),OFFSET($D$8:OFFSET($D$8,$AJ$4-1,0),$S70,MATCH(AX$6,$D$7:$Q$7,0)-1))</f>
        <v>0.75958469796208983</v>
      </c>
      <c r="AY70" s="3">
        <f ca="1">SUMPRODUCT(OFFSET($W$8:OFFSET($W$8,$AJ$4-1,0),$T70,$U70),OFFSET($C$8:OFFSET($C$8,$AJ$4-1,0),$S70,0),OFFSET($D$8:OFFSET($D$8,$AJ$4-1,0),$S70,MATCH(AX$6,$D$7:$Q$7,0)-1))/SUMPRODUCT(OFFSET($W$8:OFFSET($W$8,$AJ$4-1,0),$T70,$U70),OFFSET($C$8:OFFSET($C$8,$AJ$4-1,0),$S70,0))</f>
        <v>0.75958469796208994</v>
      </c>
      <c r="AZ70" s="3">
        <f ca="1">SUMPRODUCT(OFFSET($W$8:OFFSET($W$8,$AJ$4-1,0),$T70,$U70),OFFSET($D$8:OFFSET($D$8,$AJ$4-1,0),$S70,MATCH(AZ$6,$D$7:$Q$7,0)-1))</f>
        <v>1.7378682224638109</v>
      </c>
      <c r="BA70" s="3">
        <f ca="1">SUMPRODUCT(OFFSET($W$8:OFFSET($W$8,$AJ$4-1,0),$T70,$U70),OFFSET($C$8:OFFSET($C$8,$AJ$4-1,0),$S70,0),OFFSET($D$8:OFFSET($D$8,$AJ$4-1,0),$S70,MATCH(AZ$6,$D$7:$Q$7,0)-1))/SUMPRODUCT(OFFSET($W$8:OFFSET($W$8,$AJ$4-1,0),$T70,$U70),OFFSET($C$8:OFFSET($C$8,$AJ$4-1,0),$S70,0))</f>
        <v>1.7378682224638105</v>
      </c>
      <c r="BB70" s="3">
        <f ca="1">SUMPRODUCT(OFFSET($W$8:OFFSET($W$8,$AJ$4-1,0),$T70,$U70),OFFSET($D$8:OFFSET($D$8,$AJ$4-1,0),$S70,MATCH(BB$6,$D$7:$Q$7,0)-1))</f>
        <v>1.0680104650286928</v>
      </c>
      <c r="BC70" s="3">
        <f ca="1">SUMPRODUCT(OFFSET($W$8:OFFSET($W$8,$AJ$4-1,0),$T70,$U70),OFFSET($C$8:OFFSET($C$8,$AJ$4-1,0),$S70,0),OFFSET($D$8:OFFSET($D$8,$AJ$4-1,0),$S70,MATCH(BB$6,$D$7:$Q$7,0)-1))/SUMPRODUCT(OFFSET($W$8:OFFSET($W$8,$AJ$4-1,0),$T70,$U70),OFFSET($C$8:OFFSET($C$8,$AJ$4-1,0),$S70,0))</f>
        <v>1.0680104650286928</v>
      </c>
      <c r="BD70" s="3">
        <f ca="1">SUMPRODUCT(OFFSET($W$8:OFFSET($W$8,$AJ$4-1,0),$T70,$U70),OFFSET($D$8:OFFSET($D$8,$AJ$4-1,0),$S70,MATCH(BD$6,$D$7:$Q$7,0)-1))</f>
        <v>0.63824010327464553</v>
      </c>
      <c r="BE70" s="3">
        <f ca="1">SUMPRODUCT(OFFSET($W$8:OFFSET($W$8,$AJ$4-1,0),$T70,$U70),OFFSET($C$8:OFFSET($C$8,$AJ$4-1,0),$S70,0),OFFSET($D$8:OFFSET($D$8,$AJ$4-1,0),$S70,MATCH(BD$6,$D$7:$Q$7,0)-1))/SUMPRODUCT(OFFSET($W$8:OFFSET($W$8,$AJ$4-1,0),$T70,$U70),OFFSET($C$8:OFFSET($C$8,$AJ$4-1,0),$S70,0))</f>
        <v>0.63824010327464553</v>
      </c>
      <c r="BF70" s="174">
        <f ca="1">SUMPRODUCT(OFFSET($W$8:OFFSET($W$8,$AJ$4-1,0),$T70,$U70),OFFSET($D$8:OFFSET($D$8,$AJ$4-1,0),$S70,MATCH(BF$6,$D$7:$Q$7,0)-1))</f>
        <v>0.99887341547568298</v>
      </c>
      <c r="BG70" s="174">
        <f ca="1">SUMPRODUCT(OFFSET($W$8:OFFSET($W$8,$AJ$4-1,0),$T70,$U70),OFFSET($C$8:OFFSET($C$8,$AJ$4-1,0),$S70,0),OFFSET($D$8:OFFSET($D$8,$AJ$4-1,0),$S70,MATCH(BF$6,$D$7:$Q$7,0)-1))/SUMPRODUCT(OFFSET($W$8:OFFSET($W$8,$AJ$4-1,0),$T70,$U70),OFFSET($C$8:OFFSET($C$8,$AJ$4-1,0),$S70,0))</f>
        <v>0.99887341547568342</v>
      </c>
      <c r="BH70" s="174">
        <f ca="1">SUMPRODUCT(OFFSET($W$8:OFFSET($W$8,$AJ$4-1,0),$T70,$U70),OFFSET($D$8:OFFSET($D$8,$AJ$4-1,0),$S70,MATCH(BH$6,$D$7:$Q$7,0)-1))</f>
        <v>1.1031307949168683</v>
      </c>
      <c r="BI70" s="174">
        <f ca="1">SUMPRODUCT(OFFSET($W$8:OFFSET($W$8,$AJ$4-1,0),$T70,$U70),OFFSET($C$8:OFFSET($C$8,$AJ$4-1,0),$S70,0),OFFSET($D$8:OFFSET($D$8,$AJ$4-1,0),$S70,MATCH(BH$6,$D$7:$Q$7,0)-1))/SUMPRODUCT(OFFSET($W$8:OFFSET($W$8,$AJ$4-1,0),$T70,$U70),OFFSET($C$8:OFFSET($C$8,$AJ$4-1,0),$S70,0))</f>
        <v>1.1031307949168687</v>
      </c>
      <c r="BJ70" s="174">
        <f ca="1">SUMPRODUCT(OFFSET($W$8:OFFSET($W$8,$AJ$4-1,0),$T70,$U70),OFFSET($D$8:OFFSET($D$8,$AJ$4-1,0),$S70,MATCH(BJ$6,$D$7:$Q$7,0)-1))</f>
        <v>1</v>
      </c>
      <c r="BK70" s="174">
        <f ca="1">SUMPRODUCT(OFFSET($W$8:OFFSET($W$8,$AJ$4-1,0),$T70,$U70),OFFSET($C$8:OFFSET($C$8,$AJ$4-1,0),$S70,0),OFFSET($D$8:OFFSET($D$8,$AJ$4-1,0),$S70,MATCH(BJ$6,$D$7:$Q$7,0)-1))/SUMPRODUCT(OFFSET($W$8:OFFSET($W$8,$AJ$4-1,0),$T70,$U70),OFFSET($C$8:OFFSET($C$8,$AJ$4-1,0),$S70,0))</f>
        <v>1</v>
      </c>
      <c r="BM70" s="8">
        <f t="shared" si="11"/>
        <v>38047</v>
      </c>
      <c r="BN70" s="47">
        <f t="shared" ca="1" si="12"/>
        <v>0.99999999999999967</v>
      </c>
      <c r="BO70" s="47">
        <f t="shared" ca="1" si="5"/>
        <v>0</v>
      </c>
      <c r="BP70" s="47">
        <f t="shared" ca="1" si="13"/>
        <v>0.29999999999999993</v>
      </c>
      <c r="BQ70" s="47">
        <f t="shared" ca="1" si="6"/>
        <v>0.69999999999999973</v>
      </c>
    </row>
    <row r="71" spans="1:69">
      <c r="A71" s="58">
        <f t="shared" si="7"/>
        <v>37712</v>
      </c>
      <c r="B71" s="34">
        <f t="shared" si="2"/>
        <v>37909</v>
      </c>
      <c r="C71" s="59">
        <f>SUMIF(WP!$A$3:$A$388,"&lt;"&amp;EOMONTH($A71,$A$3-1)+1,WP!$B$3:$B$388)/1000-SUM(C$8:C70)</f>
        <v>10</v>
      </c>
      <c r="D71" s="42">
        <f>D$6/VLOOKUP($B71,Rate!$B$4:$H$390,7)</f>
        <v>0.42973104189983818</v>
      </c>
      <c r="E71" s="42">
        <f>E$6/VLOOKUP($B71,SAWW!$B$4:$H$390,7)</f>
        <v>1.8123825021202606</v>
      </c>
      <c r="F71" s="42">
        <f>F$6/VLOOKUP($B71,'Indem BL'!$B$4:$H$390,7)</f>
        <v>1.1431463812894618</v>
      </c>
      <c r="G71" s="42">
        <f>G$6/VLOOKUP($B71,'Med BL'!$B$4:$H$390,7)</f>
        <v>0.9849</v>
      </c>
      <c r="H71" s="42">
        <f>H$6/VLOOKUP($B71,'Combined BL &amp; SAWW'!$B$4:$H$390,7)</f>
        <v>1.5080442926349065</v>
      </c>
      <c r="I71" s="42">
        <f>I$6/VLOOKUP($B71,'Freq Trend'!$B$4:$H$390,7)</f>
        <v>0.58251850727953292</v>
      </c>
      <c r="J71" s="42">
        <f>J$6/VLOOKUP($B71,'Severity Trend_IonI'!$B$4:$H$390,7)</f>
        <v>0.76221607928180102</v>
      </c>
      <c r="K71" s="42">
        <f>K$6/VLOOKUP($B71,'Severity Trend_MonI'!$B$4:$H$390,7)</f>
        <v>1.8076033661692583</v>
      </c>
      <c r="L71" s="42">
        <f>L$6/VLOOKUP($B71,'Severity Trend'!$B$4:$H$390,7)</f>
        <v>1.0839073052137731</v>
      </c>
      <c r="M71" s="42">
        <f>M$6/VLOOKUP($B71,'PP Residual Trend'!$B$4:$H$390,7)</f>
        <v>0.63167235078473627</v>
      </c>
      <c r="N71" s="156">
        <f>N$6/VLOOKUP($B71,CR!$B$4:$H$455,7)</f>
        <v>0.99887341547568309</v>
      </c>
      <c r="O71" s="156">
        <f>O$6/VLOOKUP($B71,ER!$B$4:$H$455,7)</f>
        <v>1.1031307949168685</v>
      </c>
      <c r="P71" s="156">
        <f>P$6/VLOOKUP($B71,DR!$B$4:$H$455,7)</f>
        <v>1</v>
      </c>
      <c r="R71">
        <f t="shared" si="17"/>
        <v>64</v>
      </c>
      <c r="S71" s="120">
        <f t="shared" si="15"/>
        <v>63</v>
      </c>
      <c r="T71" s="45">
        <f t="shared" si="9"/>
        <v>0</v>
      </c>
      <c r="U71" s="45">
        <f t="shared" si="10"/>
        <v>0</v>
      </c>
      <c r="V71" s="20">
        <v>0</v>
      </c>
      <c r="W71" s="21">
        <f>(2*W$5*$AJ$3*$R71*$A$3-MIN(W$5*$AJ$3,$R71*$A$3)^2-2*$R71*$A$3*MAX(W$5*$AJ$3-$R71*$A$3,0)-MIN(MAX($R71*$A$3-$A$4,0),W$5*$AJ$3)^2-2*W$5*$AJ$3*MAX($R71*$A$3-$A$4-W$5*+$AJ$3,0))/$AJ$5-SUM($V$7:V71)-SUM($V$7:W70)+SUM($V$7:V70)</f>
        <v>0</v>
      </c>
      <c r="X71" s="21">
        <f>(2*X$5*$AJ$3*$R71*$A$3-MIN(X$5*$AJ$3,$R71*$A$3)^2-2*$R71*$A$3*MAX(X$5*$AJ$3-$R71*$A$3,0)-MIN(MAX($R71*$A$3-$A$4,0),X$5*$AJ$3)^2-2*X$5*$AJ$3*MAX($R71*$A$3-$A$4-X$5*+$AJ$3,0))/$AJ$5-SUM($V$7:W71)-SUM($V$7:X70)+SUM($V$7:W70)</f>
        <v>0</v>
      </c>
      <c r="Y71" s="21">
        <f>(2*Y$5*$AJ$3*$R71*$A$3-MIN(Y$5*$AJ$3,$R71*$A$3)^2-2*$R71*$A$3*MAX(Y$5*$AJ$3-$R71*$A$3,0)-MIN(MAX($R71*$A$3-$A$4,0),Y$5*$AJ$3)^2-2*Y$5*$AJ$3*MAX($R71*$A$3-$A$4-Y$5*+$AJ$3,0))/$AJ$5-SUM($V$7:X71)-SUM($V$7:Y70)+SUM($V$7:X70)</f>
        <v>0</v>
      </c>
      <c r="Z71" s="21">
        <f>(2*Z$5*$AJ$3*$R71*$A$3-MIN(Z$5*$AJ$3,$R71*$A$3)^2-2*$R71*$A$3*MAX(Z$5*$AJ$3-$R71*$A$3,0)-MIN(MAX($R71*$A$3-$A$4,0),Z$5*$AJ$3)^2-2*Z$5*$AJ$3*MAX($R71*$A$3-$A$4-Z$5*+$AJ$3,0))/$AJ$5-SUM($V$7:Y71)-SUM($V$7:Z70)+SUM($V$7:Y70)</f>
        <v>0</v>
      </c>
      <c r="AA71" s="21">
        <f>(2*AA$5*$AJ$3*$R71*$A$3-MIN(AA$5*$AJ$3,$R71*$A$3)^2-2*$R71*$A$3*MAX(AA$5*$AJ$3-$R71*$A$3,0)-MIN(MAX($R71*$A$3-$A$4,0),AA$5*$AJ$3)^2-2*AA$5*$AJ$3*MAX($R71*$A$3-$A$4-AA$5*+$AJ$3,0))/$AJ$5-SUM($V$7:Z71)-SUM($V$7:AA70)+SUM($V$7:Z70)</f>
        <v>0</v>
      </c>
      <c r="AB71" s="21">
        <f>(2*AB$5*$AJ$3*$R71*$A$3-MIN(AB$5*$AJ$3,$R71*$A$3)^2-2*$R71*$A$3*MAX(AB$5*$AJ$3-$R71*$A$3,0)-MIN(MAX($R71*$A$3-$A$4,0),AB$5*$AJ$3)^2-2*AB$5*$AJ$3*MAX($R71*$A$3-$A$4-AB$5*+$AJ$3,0))/$AJ$5-SUM($V$7:AA71)-SUM($V$7:AB70)+SUM($V$7:AA70)</f>
        <v>0</v>
      </c>
      <c r="AC71" s="21">
        <f>(2*AC$5*$AJ$3*$R71*$A$3-MIN(AC$5*$AJ$3,$R71*$A$3)^2-2*$R71*$A$3*MAX(AC$5*$AJ$3-$R71*$A$3,0)-MIN(MAX($R71*$A$3-$A$4,0),AC$5*$AJ$3)^2-2*AC$5*$AJ$3*MAX($R71*$A$3-$A$4-AC$5*+$AJ$3,0))/$AJ$5-SUM($V$7:AB71)-SUM($V$7:AC70)+SUM($V$7:AB70)</f>
        <v>0</v>
      </c>
      <c r="AD71" s="21">
        <f>(2*AD$5*$AJ$3*$R71*$A$3-MIN(AD$5*$AJ$3,$R71*$A$3)^2-2*$R71*$A$3*MAX(AD$5*$AJ$3-$R71*$A$3,0)-MIN(MAX($R71*$A$3-$A$4,0),AD$5*$AJ$3)^2-2*AD$5*$AJ$3*MAX($R71*$A$3-$A$4-AD$5*+$AJ$3,0))/$AJ$5-SUM($V$7:AC71)-SUM($V$7:AD70)+SUM($V$7:AC70)</f>
        <v>0</v>
      </c>
      <c r="AE71" s="21">
        <f>(2*AE$5*$AJ$3*$R71*$A$3-MIN(AE$5*$AJ$3,$R71*$A$3)^2-2*$R71*$A$3*MAX(AE$5*$AJ$3-$R71*$A$3,0)-MIN(MAX($R71*$A$3-$A$4,0),AE$5*$AJ$3)^2-2*AE$5*$AJ$3*MAX($R71*$A$3-$A$4-AE$5*+$AJ$3,0))/$AJ$5-SUM($V$7:AD71)-SUM($V$7:AE70)+SUM($V$7:AD70)</f>
        <v>0</v>
      </c>
      <c r="AF71" s="21">
        <f>(2*AF$5*$AJ$3*$R71*$A$3-MIN(AF$5*$AJ$3,$R71*$A$3)^2-2*$R71*$A$3*MAX(AF$5*$AJ$3-$R71*$A$3,0)-MIN(MAX($R71*$A$3-$A$4,0),AF$5*$AJ$3)^2-2*AF$5*$AJ$3*MAX($R71*$A$3-$A$4-AF$5*+$AJ$3,0))/$AJ$5-SUM($V$7:AE71)-SUM($V$7:AF70)+SUM($V$7:AE70)</f>
        <v>0</v>
      </c>
      <c r="AG71" s="21">
        <f>(2*AG$5*$AJ$3*$R71*$A$3-MIN(AG$5*$AJ$3,$R71*$A$3)^2-2*$R71*$A$3*MAX(AG$5*$AJ$3-$R71*$A$3,0)-MIN(MAX($R71*$A$3-$A$4,0),AG$5*$AJ$3)^2-2*AG$5*$AJ$3*MAX($R71*$A$3-$A$4-AG$5*+$AJ$3,0))/$AJ$5-SUM($V$7:AF71)-SUM($V$7:AG70)+SUM($V$7:AF70)</f>
        <v>0</v>
      </c>
      <c r="AH71" s="21">
        <f>(2*AH$5*$AJ$3*$R71*$A$3-MIN(AH$5*$AJ$3,$R71*$A$3)^2-2*$R71*$A$3*MAX(AH$5*$AJ$3-$R71*$A$3,0)-MIN(MAX($R71*$A$3-$A$4,0),AH$5*$AJ$3)^2-2*AH$5*$AJ$3*MAX($R71*$A$3-$A$4-AH$5*+$AJ$3,0))/$AJ$5-SUM($V$7:AG71)-SUM($V$7:AH70)+SUM($V$7:AG70)</f>
        <v>0</v>
      </c>
      <c r="AJ71" s="8">
        <f t="shared" si="14"/>
        <v>38078</v>
      </c>
      <c r="AK71" s="30">
        <f t="shared" si="16"/>
        <v>38092</v>
      </c>
      <c r="AL71" s="3">
        <f ca="1">SUMPRODUCT(OFFSET($W$8:OFFSET($W$8,$AJ$4-1,0),$T71,$U71),OFFSET($D$8:OFFSET($D$8,$AJ$4-1,0),$S71,MATCH(AL$6,$D$7:$Q$7,0)-1))</f>
        <v>0.42915568255544401</v>
      </c>
      <c r="AM71" s="3">
        <f ca="1">SUMPRODUCT(OFFSET($W$8:OFFSET($W$8,$AJ$4-1,0),$T71,$U71),OFFSET($C$8:OFFSET($C$8,$AJ$4-1,0),$S71,0),OFFSET($D$8:OFFSET($D$8,$AJ$4-1,0),$S71,MATCH(AL$6,$D$7:$Q$7,0)-1))/SUMPRODUCT(OFFSET($W$8:OFFSET($W$8,$AJ$4-1,0),$T71,$U71),OFFSET($C$8:OFFSET($C$8,$AJ$4-1,0),$S71,0))</f>
        <v>0.42915568255544406</v>
      </c>
      <c r="AN71" s="3">
        <f ca="1">SUMPRODUCT(OFFSET($W$8:OFFSET($W$8,$AJ$4-1,0),$T71,$U71),OFFSET($D$8:OFFSET($D$8,$AJ$4-1,0),$S71,MATCH(AN$6,$D$7:$Q$7,0)-1))</f>
        <v>1.7783548599370986</v>
      </c>
      <c r="AO71" s="3">
        <f ca="1">SUMPRODUCT(OFFSET($W$8:OFFSET($W$8,$AJ$4-1,0),$T71,$U71),OFFSET($C$8:OFFSET($C$8,$AJ$4-1,0),$S71,0),OFFSET($D$8:OFFSET($D$8,$AJ$4-1,0),$S71,MATCH(AN$6,$D$7:$Q$7,0)-1))/SUMPRODUCT(OFFSET($W$8:OFFSET($W$8,$AJ$4-1,0),$T71,$U71),OFFSET($C$8:OFFSET($C$8,$AJ$4-1,0),$S71,0))</f>
        <v>1.7783548599370989</v>
      </c>
      <c r="AP71" s="3">
        <f ca="1">SUMPRODUCT(OFFSET($W$8:OFFSET($W$8,$AJ$4-1,0),$T71,$U71),OFFSET($D$8:OFFSET($D$8,$AJ$4-1,0),$S71,MATCH(AP$6,$D$7:$Q$7,0)-1))</f>
        <v>1.1392715821195862</v>
      </c>
      <c r="AQ71" s="3">
        <f ca="1">SUMPRODUCT(OFFSET($W$8:OFFSET($W$8,$AJ$4-1,0),$T71,$U71),OFFSET($C$8:OFFSET($C$8,$AJ$4-1,0),$S71,0),OFFSET($D$8:OFFSET($D$8,$AJ$4-1,0),$S71,MATCH(AP$6,$D$7:$Q$7,0)-1))/SUMPRODUCT(OFFSET($W$8:OFFSET($W$8,$AJ$4-1,0),$T71,$U71),OFFSET($C$8:OFFSET($C$8,$AJ$4-1,0),$S71,0))</f>
        <v>1.139271582119586</v>
      </c>
      <c r="AR71" s="3">
        <f ca="1">SUMPRODUCT(OFFSET($W$8:OFFSET($W$8,$AJ$4-1,0),$T71,$U71),OFFSET($D$8:OFFSET($D$8,$AJ$4-1,0),$S71,MATCH(AR$6,$D$7:$Q$7,0)-1))</f>
        <v>0.98489999999999989</v>
      </c>
      <c r="AS71" s="3">
        <f ca="1">SUMPRODUCT(OFFSET($W$8:OFFSET($W$8,$AJ$4-1,0),$T71,$U71),OFFSET($C$8:OFFSET($C$8,$AJ$4-1,0),$S71,0),OFFSET($D$8:OFFSET($D$8,$AJ$4-1,0),$S71,MATCH(AR$6,$D$7:$Q$7,0)-1))/SUMPRODUCT(OFFSET($W$8:OFFSET($W$8,$AJ$4-1,0),$T71,$U71),OFFSET($C$8:OFFSET($C$8,$AJ$4-1,0),$S71,0))</f>
        <v>0.98490000000000022</v>
      </c>
      <c r="AT71" s="3">
        <f ca="1">SUMPRODUCT(OFFSET($W$8:OFFSET($W$8,$AJ$4-1,0),$T71,$U71),OFFSET($D$8:OFFSET($D$8,$AJ$4-1,0),$S71,MATCH(AT$6,$D$7:$Q$7,0)-1))</f>
        <v>1.4862048334498692</v>
      </c>
      <c r="AU71" s="3">
        <f ca="1">SUMPRODUCT(OFFSET($W$8:OFFSET($W$8,$AJ$4-1,0),$T71,$U71),OFFSET($C$8:OFFSET($C$8,$AJ$4-1,0),$S71,0),OFFSET($D$8:OFFSET($D$8,$AJ$4-1,0),$S71,MATCH(AT$6,$D$7:$Q$7,0)-1))/SUMPRODUCT(OFFSET($W$8:OFFSET($W$8,$AJ$4-1,0),$T71,$U71),OFFSET($C$8:OFFSET($C$8,$AJ$4-1,0),$S71,0))</f>
        <v>1.4862048334498694</v>
      </c>
      <c r="AV71" s="3">
        <f ca="1">SUMPRODUCT(OFFSET($W$8:OFFSET($W$8,$AJ$4-1,0),$T71,$U71),OFFSET($D$8:OFFSET($D$8,$AJ$4-1,0),$S71,MATCH(AV$6,$D$7:$Q$7,0)-1))</f>
        <v>0.60012731847225065</v>
      </c>
      <c r="AW71" s="3">
        <f ca="1">SUMPRODUCT(OFFSET($W$8:OFFSET($W$8,$AJ$4-1,0),$T71,$U71),OFFSET($C$8:OFFSET($C$8,$AJ$4-1,0),$S71,0),OFFSET($D$8:OFFSET($D$8,$AJ$4-1,0),$S71,MATCH(AV$6,$D$7:$Q$7,0)-1))/SUMPRODUCT(OFFSET($W$8:OFFSET($W$8,$AJ$4-1,0),$T71,$U71),OFFSET($C$8:OFFSET($C$8,$AJ$4-1,0),$S71,0))</f>
        <v>0.60012731847225065</v>
      </c>
      <c r="AX71" s="3">
        <f ca="1">SUMPRODUCT(OFFSET($W$8:OFFSET($W$8,$AJ$4-1,0),$T71,$U71),OFFSET($D$8:OFFSET($D$8,$AJ$4-1,0),$S71,MATCH(AX$6,$D$7:$Q$7,0)-1))</f>
        <v>0.75933091942297537</v>
      </c>
      <c r="AY71" s="3">
        <f ca="1">SUMPRODUCT(OFFSET($W$8:OFFSET($W$8,$AJ$4-1,0),$T71,$U71),OFFSET($C$8:OFFSET($C$8,$AJ$4-1,0),$S71,0),OFFSET($D$8:OFFSET($D$8,$AJ$4-1,0),$S71,MATCH(AX$6,$D$7:$Q$7,0)-1))/SUMPRODUCT(OFFSET($W$8:OFFSET($W$8,$AJ$4-1,0),$T71,$U71),OFFSET($C$8:OFFSET($C$8,$AJ$4-1,0),$S71,0))</f>
        <v>0.75933091942297548</v>
      </c>
      <c r="AZ71" s="3">
        <f ca="1">SUMPRODUCT(OFFSET($W$8:OFFSET($W$8,$AJ$4-1,0),$T71,$U71),OFFSET($D$8:OFFSET($D$8,$AJ$4-1,0),$S71,MATCH(AZ$6,$D$7:$Q$7,0)-1))</f>
        <v>1.724649884622218</v>
      </c>
      <c r="BA71" s="3">
        <f ca="1">SUMPRODUCT(OFFSET($W$8:OFFSET($W$8,$AJ$4-1,0),$T71,$U71),OFFSET($C$8:OFFSET($C$8,$AJ$4-1,0),$S71,0),OFFSET($D$8:OFFSET($D$8,$AJ$4-1,0),$S71,MATCH(AZ$6,$D$7:$Q$7,0)-1))/SUMPRODUCT(OFFSET($W$8:OFFSET($W$8,$AJ$4-1,0),$T71,$U71),OFFSET($C$8:OFFSET($C$8,$AJ$4-1,0),$S71,0))</f>
        <v>1.724649884622218</v>
      </c>
      <c r="BB71" s="3">
        <f ca="1">SUMPRODUCT(OFFSET($W$8:OFFSET($W$8,$AJ$4-1,0),$T71,$U71),OFFSET($D$8:OFFSET($D$8,$AJ$4-1,0),$S71,MATCH(BB$6,$D$7:$Q$7,0)-1))</f>
        <v>1.0651907240343501</v>
      </c>
      <c r="BC71" s="3">
        <f ca="1">SUMPRODUCT(OFFSET($W$8:OFFSET($W$8,$AJ$4-1,0),$T71,$U71),OFFSET($C$8:OFFSET($C$8,$AJ$4-1,0),$S71,0),OFFSET($D$8:OFFSET($D$8,$AJ$4-1,0),$S71,MATCH(BB$6,$D$7:$Q$7,0)-1))/SUMPRODUCT(OFFSET($W$8:OFFSET($W$8,$AJ$4-1,0),$T71,$U71),OFFSET($C$8:OFFSET($C$8,$AJ$4-1,0),$S71,0))</f>
        <v>1.0651907240343501</v>
      </c>
      <c r="BD71" s="3">
        <f ca="1">SUMPRODUCT(OFFSET($W$8:OFFSET($W$8,$AJ$4-1,0),$T71,$U71),OFFSET($D$8:OFFSET($D$8,$AJ$4-1,0),$S71,MATCH(BD$6,$D$7:$Q$7,0)-1))</f>
        <v>0.639339394727516</v>
      </c>
      <c r="BE71" s="3">
        <f ca="1">SUMPRODUCT(OFFSET($W$8:OFFSET($W$8,$AJ$4-1,0),$T71,$U71),OFFSET($C$8:OFFSET($C$8,$AJ$4-1,0),$S71,0),OFFSET($D$8:OFFSET($D$8,$AJ$4-1,0),$S71,MATCH(BD$6,$D$7:$Q$7,0)-1))/SUMPRODUCT(OFFSET($W$8:OFFSET($W$8,$AJ$4-1,0),$T71,$U71),OFFSET($C$8:OFFSET($C$8,$AJ$4-1,0),$S71,0))</f>
        <v>0.63933939472751589</v>
      </c>
      <c r="BF71" s="174">
        <f ca="1">SUMPRODUCT(OFFSET($W$8:OFFSET($W$8,$AJ$4-1,0),$T71,$U71),OFFSET($D$8:OFFSET($D$8,$AJ$4-1,0),$S71,MATCH(BF$6,$D$7:$Q$7,0)-1))</f>
        <v>0.99887341547568298</v>
      </c>
      <c r="BG71" s="174">
        <f ca="1">SUMPRODUCT(OFFSET($W$8:OFFSET($W$8,$AJ$4-1,0),$T71,$U71),OFFSET($C$8:OFFSET($C$8,$AJ$4-1,0),$S71,0),OFFSET($D$8:OFFSET($D$8,$AJ$4-1,0),$S71,MATCH(BF$6,$D$7:$Q$7,0)-1))/SUMPRODUCT(OFFSET($W$8:OFFSET($W$8,$AJ$4-1,0),$T71,$U71),OFFSET($C$8:OFFSET($C$8,$AJ$4-1,0),$S71,0))</f>
        <v>0.99887341547568342</v>
      </c>
      <c r="BH71" s="174">
        <f ca="1">SUMPRODUCT(OFFSET($W$8:OFFSET($W$8,$AJ$4-1,0),$T71,$U71),OFFSET($D$8:OFFSET($D$8,$AJ$4-1,0),$S71,MATCH(BH$6,$D$7:$Q$7,0)-1))</f>
        <v>1.1031307949168683</v>
      </c>
      <c r="BI71" s="174">
        <f ca="1">SUMPRODUCT(OFFSET($W$8:OFFSET($W$8,$AJ$4-1,0),$T71,$U71),OFFSET($C$8:OFFSET($C$8,$AJ$4-1,0),$S71,0),OFFSET($D$8:OFFSET($D$8,$AJ$4-1,0),$S71,MATCH(BH$6,$D$7:$Q$7,0)-1))/SUMPRODUCT(OFFSET($W$8:OFFSET($W$8,$AJ$4-1,0),$T71,$U71),OFFSET($C$8:OFFSET($C$8,$AJ$4-1,0),$S71,0))</f>
        <v>1.1031307949168687</v>
      </c>
      <c r="BJ71" s="174">
        <f ca="1">SUMPRODUCT(OFFSET($W$8:OFFSET($W$8,$AJ$4-1,0),$T71,$U71),OFFSET($D$8:OFFSET($D$8,$AJ$4-1,0),$S71,MATCH(BJ$6,$D$7:$Q$7,0)-1))</f>
        <v>1</v>
      </c>
      <c r="BK71" s="174">
        <f ca="1">SUMPRODUCT(OFFSET($W$8:OFFSET($W$8,$AJ$4-1,0),$T71,$U71),OFFSET($C$8:OFFSET($C$8,$AJ$4-1,0),$S71,0),OFFSET($D$8:OFFSET($D$8,$AJ$4-1,0),$S71,MATCH(BJ$6,$D$7:$Q$7,0)-1))/SUMPRODUCT(OFFSET($W$8:OFFSET($W$8,$AJ$4-1,0),$T71,$U71),OFFSET($C$8:OFFSET($C$8,$AJ$4-1,0),$S71,0))</f>
        <v>1</v>
      </c>
      <c r="BM71" s="8">
        <f t="shared" si="11"/>
        <v>38078</v>
      </c>
      <c r="BN71" s="47">
        <f t="shared" ca="1" si="12"/>
        <v>0.99999999999999967</v>
      </c>
      <c r="BO71" s="47">
        <f t="shared" ca="1" si="5"/>
        <v>0</v>
      </c>
      <c r="BP71" s="47">
        <f t="shared" ca="1" si="13"/>
        <v>0.29999999999999993</v>
      </c>
      <c r="BQ71" s="47">
        <f t="shared" ca="1" si="6"/>
        <v>0.69999999999999973</v>
      </c>
    </row>
    <row r="72" spans="1:69">
      <c r="A72" s="58">
        <f t="shared" si="7"/>
        <v>37742</v>
      </c>
      <c r="B72" s="34">
        <f t="shared" ref="B72:B135" si="18">DATE(YEAR(A72),MONTH(A72)+FLOOR(($A$3+$A$4)/2,1),1+14*MOD($A$3+$A$4,2))</f>
        <v>37940</v>
      </c>
      <c r="C72" s="59">
        <f>SUMIF(WP!$A$3:$A$388,"&lt;"&amp;EOMONTH($A72,$A$3-1)+1,WP!$B$3:$B$388)/1000-SUM(C$8:C71)</f>
        <v>10</v>
      </c>
      <c r="D72" s="42">
        <f>D$6/VLOOKUP($B72,Rate!$B$4:$H$390,7)</f>
        <v>0.42973104189983818</v>
      </c>
      <c r="E72" s="42">
        <f>E$6/VLOOKUP($B72,SAWW!$B$4:$H$390,7)</f>
        <v>1.8065615694663417</v>
      </c>
      <c r="F72" s="42">
        <f>F$6/VLOOKUP($B72,'Indem BL'!$B$4:$H$390,7)</f>
        <v>1.1431463812894618</v>
      </c>
      <c r="G72" s="42">
        <f>G$6/VLOOKUP($B72,'Med BL'!$B$4:$H$390,7)</f>
        <v>0.9849</v>
      </c>
      <c r="H72" s="42">
        <f>H$6/VLOOKUP($B72,'Combined BL &amp; SAWW'!$B$4:$H$390,7)</f>
        <v>1.504900137658906</v>
      </c>
      <c r="I72" s="42">
        <f>I$6/VLOOKUP($B72,'Freq Trend'!$B$4:$H$390,7)</f>
        <v>0.58557497488894072</v>
      </c>
      <c r="J72" s="42">
        <f>J$6/VLOOKUP($B72,'Severity Trend_IonI'!$B$4:$H$390,7)</f>
        <v>0.7616053910653835</v>
      </c>
      <c r="K72" s="42">
        <f>K$6/VLOOKUP($B72,'Severity Trend_MonI'!$B$4:$H$390,7)</f>
        <v>1.7926002014332145</v>
      </c>
      <c r="L72" s="42">
        <f>L$6/VLOOKUP($B72,'Severity Trend'!$B$4:$H$390,7)</f>
        <v>1.0805246193141946</v>
      </c>
      <c r="M72" s="42">
        <f>M$6/VLOOKUP($B72,'PP Residual Trend'!$B$4:$H$390,7)</f>
        <v>0.63304781447648872</v>
      </c>
      <c r="N72" s="156">
        <f>N$6/VLOOKUP($B72,CR!$B$4:$H$455,7)</f>
        <v>0.99887341547568309</v>
      </c>
      <c r="O72" s="156">
        <f>O$6/VLOOKUP($B72,ER!$B$4:$H$455,7)</f>
        <v>1.1031307949168685</v>
      </c>
      <c r="P72" s="156">
        <f>P$6/VLOOKUP($B72,DR!$B$4:$H$455,7)</f>
        <v>1</v>
      </c>
      <c r="R72">
        <f t="shared" si="17"/>
        <v>65</v>
      </c>
      <c r="S72" s="120">
        <f t="shared" ref="S72:S103" si="19">QUOTIENT($AJ$3*(R72-1),$A$3)</f>
        <v>64</v>
      </c>
      <c r="T72" s="45">
        <f t="shared" si="9"/>
        <v>0</v>
      </c>
      <c r="U72" s="45">
        <f t="shared" si="10"/>
        <v>0</v>
      </c>
      <c r="V72" s="20">
        <v>0</v>
      </c>
      <c r="W72" s="21">
        <f>(2*W$5*$AJ$3*$R72*$A$3-MIN(W$5*$AJ$3,$R72*$A$3)^2-2*$R72*$A$3*MAX(W$5*$AJ$3-$R72*$A$3,0)-MIN(MAX($R72*$A$3-$A$4,0),W$5*$AJ$3)^2-2*W$5*$AJ$3*MAX($R72*$A$3-$A$4-W$5*+$AJ$3,0))/$AJ$5-SUM($V$7:V72)-SUM($V$7:W71)+SUM($V$7:V71)</f>
        <v>0</v>
      </c>
      <c r="X72" s="21">
        <f>(2*X$5*$AJ$3*$R72*$A$3-MIN(X$5*$AJ$3,$R72*$A$3)^2-2*$R72*$A$3*MAX(X$5*$AJ$3-$R72*$A$3,0)-MIN(MAX($R72*$A$3-$A$4,0),X$5*$AJ$3)^2-2*X$5*$AJ$3*MAX($R72*$A$3-$A$4-X$5*+$AJ$3,0))/$AJ$5-SUM($V$7:W72)-SUM($V$7:X71)+SUM($V$7:W71)</f>
        <v>0</v>
      </c>
      <c r="Y72" s="21">
        <f>(2*Y$5*$AJ$3*$R72*$A$3-MIN(Y$5*$AJ$3,$R72*$A$3)^2-2*$R72*$A$3*MAX(Y$5*$AJ$3-$R72*$A$3,0)-MIN(MAX($R72*$A$3-$A$4,0),Y$5*$AJ$3)^2-2*Y$5*$AJ$3*MAX($R72*$A$3-$A$4-Y$5*+$AJ$3,0))/$AJ$5-SUM($V$7:X72)-SUM($V$7:Y71)+SUM($V$7:X71)</f>
        <v>0</v>
      </c>
      <c r="Z72" s="21">
        <f>(2*Z$5*$AJ$3*$R72*$A$3-MIN(Z$5*$AJ$3,$R72*$A$3)^2-2*$R72*$A$3*MAX(Z$5*$AJ$3-$R72*$A$3,0)-MIN(MAX($R72*$A$3-$A$4,0),Z$5*$AJ$3)^2-2*Z$5*$AJ$3*MAX($R72*$A$3-$A$4-Z$5*+$AJ$3,0))/$AJ$5-SUM($V$7:Y72)-SUM($V$7:Z71)+SUM($V$7:Y71)</f>
        <v>0</v>
      </c>
      <c r="AA72" s="21">
        <f>(2*AA$5*$AJ$3*$R72*$A$3-MIN(AA$5*$AJ$3,$R72*$A$3)^2-2*$R72*$A$3*MAX(AA$5*$AJ$3-$R72*$A$3,0)-MIN(MAX($R72*$A$3-$A$4,0),AA$5*$AJ$3)^2-2*AA$5*$AJ$3*MAX($R72*$A$3-$A$4-AA$5*+$AJ$3,0))/$AJ$5-SUM($V$7:Z72)-SUM($V$7:AA71)+SUM($V$7:Z71)</f>
        <v>0</v>
      </c>
      <c r="AB72" s="21">
        <f>(2*AB$5*$AJ$3*$R72*$A$3-MIN(AB$5*$AJ$3,$R72*$A$3)^2-2*$R72*$A$3*MAX(AB$5*$AJ$3-$R72*$A$3,0)-MIN(MAX($R72*$A$3-$A$4,0),AB$5*$AJ$3)^2-2*AB$5*$AJ$3*MAX($R72*$A$3-$A$4-AB$5*+$AJ$3,0))/$AJ$5-SUM($V$7:AA72)-SUM($V$7:AB71)+SUM($V$7:AA71)</f>
        <v>0</v>
      </c>
      <c r="AC72" s="21">
        <f>(2*AC$5*$AJ$3*$R72*$A$3-MIN(AC$5*$AJ$3,$R72*$A$3)^2-2*$R72*$A$3*MAX(AC$5*$AJ$3-$R72*$A$3,0)-MIN(MAX($R72*$A$3-$A$4,0),AC$5*$AJ$3)^2-2*AC$5*$AJ$3*MAX($R72*$A$3-$A$4-AC$5*+$AJ$3,0))/$AJ$5-SUM($V$7:AB72)-SUM($V$7:AC71)+SUM($V$7:AB71)</f>
        <v>0</v>
      </c>
      <c r="AD72" s="21">
        <f>(2*AD$5*$AJ$3*$R72*$A$3-MIN(AD$5*$AJ$3,$R72*$A$3)^2-2*$R72*$A$3*MAX(AD$5*$AJ$3-$R72*$A$3,0)-MIN(MAX($R72*$A$3-$A$4,0),AD$5*$AJ$3)^2-2*AD$5*$AJ$3*MAX($R72*$A$3-$A$4-AD$5*+$AJ$3,0))/$AJ$5-SUM($V$7:AC72)-SUM($V$7:AD71)+SUM($V$7:AC71)</f>
        <v>0</v>
      </c>
      <c r="AE72" s="21">
        <f>(2*AE$5*$AJ$3*$R72*$A$3-MIN(AE$5*$AJ$3,$R72*$A$3)^2-2*$R72*$A$3*MAX(AE$5*$AJ$3-$R72*$A$3,0)-MIN(MAX($R72*$A$3-$A$4,0),AE$5*$AJ$3)^2-2*AE$5*$AJ$3*MAX($R72*$A$3-$A$4-AE$5*+$AJ$3,0))/$AJ$5-SUM($V$7:AD72)-SUM($V$7:AE71)+SUM($V$7:AD71)</f>
        <v>0</v>
      </c>
      <c r="AF72" s="21">
        <f>(2*AF$5*$AJ$3*$R72*$A$3-MIN(AF$5*$AJ$3,$R72*$A$3)^2-2*$R72*$A$3*MAX(AF$5*$AJ$3-$R72*$A$3,0)-MIN(MAX($R72*$A$3-$A$4,0),AF$5*$AJ$3)^2-2*AF$5*$AJ$3*MAX($R72*$A$3-$A$4-AF$5*+$AJ$3,0))/$AJ$5-SUM($V$7:AE72)-SUM($V$7:AF71)+SUM($V$7:AE71)</f>
        <v>0</v>
      </c>
      <c r="AG72" s="21">
        <f>(2*AG$5*$AJ$3*$R72*$A$3-MIN(AG$5*$AJ$3,$R72*$A$3)^2-2*$R72*$A$3*MAX(AG$5*$AJ$3-$R72*$A$3,0)-MIN(MAX($R72*$A$3-$A$4,0),AG$5*$AJ$3)^2-2*AG$5*$AJ$3*MAX($R72*$A$3-$A$4-AG$5*+$AJ$3,0))/$AJ$5-SUM($V$7:AF72)-SUM($V$7:AG71)+SUM($V$7:AF71)</f>
        <v>0</v>
      </c>
      <c r="AH72" s="21">
        <f>(2*AH$5*$AJ$3*$R72*$A$3-MIN(AH$5*$AJ$3,$R72*$A$3)^2-2*$R72*$A$3*MAX(AH$5*$AJ$3-$R72*$A$3,0)-MIN(MAX($R72*$A$3-$A$4,0),AH$5*$AJ$3)^2-2*AH$5*$AJ$3*MAX($R72*$A$3-$A$4-AH$5*+$AJ$3,0))/$AJ$5-SUM($V$7:AG72)-SUM($V$7:AH71)+SUM($V$7:AG71)</f>
        <v>0</v>
      </c>
      <c r="AJ72" s="8">
        <f t="shared" si="14"/>
        <v>38108</v>
      </c>
      <c r="AK72" s="30">
        <f t="shared" ref="AK72:AK135" si="20">DATE(YEAR(AJ72),MONTH(AJ72)+FLOOR($AJ$3/2,1),1+14*MOD($AJ$3,2))</f>
        <v>38122</v>
      </c>
      <c r="AL72" s="3">
        <f ca="1">SUMPRODUCT(OFFSET($W$8:OFFSET($W$8,$AJ$4-1,0),$T72,$U72),OFFSET($D$8:OFFSET($D$8,$AJ$4-1,0),$S72,MATCH(AL$6,$D$7:$Q$7,0)-1))</f>
        <v>0.42800496386665554</v>
      </c>
      <c r="AM72" s="3">
        <f ca="1">SUMPRODUCT(OFFSET($W$8:OFFSET($W$8,$AJ$4-1,0),$T72,$U72),OFFSET($C$8:OFFSET($C$8,$AJ$4-1,0),$S72,0),OFFSET($D$8:OFFSET($D$8,$AJ$4-1,0),$S72,MATCH(AL$6,$D$7:$Q$7,0)-1))/SUMPRODUCT(OFFSET($W$8:OFFSET($W$8,$AJ$4-1,0),$T72,$U72),OFFSET($C$8:OFFSET($C$8,$AJ$4-1,0),$S72,0))</f>
        <v>0.4280049638666556</v>
      </c>
      <c r="AN72" s="3">
        <f ca="1">SUMPRODUCT(OFFSET($W$8:OFFSET($W$8,$AJ$4-1,0),$T72,$U72),OFFSET($D$8:OFFSET($D$8,$AJ$4-1,0),$S72,MATCH(AN$6,$D$7:$Q$7,0)-1))</f>
        <v>1.7725841110415912</v>
      </c>
      <c r="AO72" s="3">
        <f ca="1">SUMPRODUCT(OFFSET($W$8:OFFSET($W$8,$AJ$4-1,0),$T72,$U72),OFFSET($C$8:OFFSET($C$8,$AJ$4-1,0),$S72,0),OFFSET($D$8:OFFSET($D$8,$AJ$4-1,0),$S72,MATCH(AN$6,$D$7:$Q$7,0)-1))/SUMPRODUCT(OFFSET($W$8:OFFSET($W$8,$AJ$4-1,0),$T72,$U72),OFFSET($C$8:OFFSET($C$8,$AJ$4-1,0),$S72,0))</f>
        <v>1.7725841110415916</v>
      </c>
      <c r="AP72" s="3">
        <f ca="1">SUMPRODUCT(OFFSET($W$8:OFFSET($W$8,$AJ$4-1,0),$T72,$U72),OFFSET($D$8:OFFSET($D$8,$AJ$4-1,0),$S72,MATCH(AP$6,$D$7:$Q$7,0)-1))</f>
        <v>1.1388637085227571</v>
      </c>
      <c r="AQ72" s="3">
        <f ca="1">SUMPRODUCT(OFFSET($W$8:OFFSET($W$8,$AJ$4-1,0),$T72,$U72),OFFSET($C$8:OFFSET($C$8,$AJ$4-1,0),$S72,0),OFFSET($D$8:OFFSET($D$8,$AJ$4-1,0),$S72,MATCH(AP$6,$D$7:$Q$7,0)-1))/SUMPRODUCT(OFFSET($W$8:OFFSET($W$8,$AJ$4-1,0),$T72,$U72),OFFSET($C$8:OFFSET($C$8,$AJ$4-1,0),$S72,0))</f>
        <v>1.1388637085227571</v>
      </c>
      <c r="AR72" s="3">
        <f ca="1">SUMPRODUCT(OFFSET($W$8:OFFSET($W$8,$AJ$4-1,0),$T72,$U72),OFFSET($D$8:OFFSET($D$8,$AJ$4-1,0),$S72,MATCH(AR$6,$D$7:$Q$7,0)-1))</f>
        <v>0.98489999999999989</v>
      </c>
      <c r="AS72" s="3">
        <f ca="1">SUMPRODUCT(OFFSET($W$8:OFFSET($W$8,$AJ$4-1,0),$T72,$U72),OFFSET($C$8:OFFSET($C$8,$AJ$4-1,0),$S72,0),OFFSET($D$8:OFFSET($D$8,$AJ$4-1,0),$S72,MATCH(AR$6,$D$7:$Q$7,0)-1))/SUMPRODUCT(OFFSET($W$8:OFFSET($W$8,$AJ$4-1,0),$T72,$U72),OFFSET($C$8:OFFSET($C$8,$AJ$4-1,0),$S72,0))</f>
        <v>0.98490000000000022</v>
      </c>
      <c r="AT72" s="3">
        <f ca="1">SUMPRODUCT(OFFSET($W$8:OFFSET($W$8,$AJ$4-1,0),$T72,$U72),OFFSET($D$8:OFFSET($D$8,$AJ$4-1,0),$S72,MATCH(AT$6,$D$7:$Q$7,0)-1))</f>
        <v>1.4827544487679092</v>
      </c>
      <c r="AU72" s="3">
        <f ca="1">SUMPRODUCT(OFFSET($W$8:OFFSET($W$8,$AJ$4-1,0),$T72,$U72),OFFSET($C$8:OFFSET($C$8,$AJ$4-1,0),$S72,0),OFFSET($D$8:OFFSET($D$8,$AJ$4-1,0),$S72,MATCH(AT$6,$D$7:$Q$7,0)-1))/SUMPRODUCT(OFFSET($W$8:OFFSET($W$8,$AJ$4-1,0),$T72,$U72),OFFSET($C$8:OFFSET($C$8,$AJ$4-1,0),$S72,0))</f>
        <v>1.4827544487679094</v>
      </c>
      <c r="AV72" s="3">
        <f ca="1">SUMPRODUCT(OFFSET($W$8:OFFSET($W$8,$AJ$4-1,0),$T72,$U72),OFFSET($D$8:OFFSET($D$8,$AJ$4-1,0),$S72,MATCH(AV$6,$D$7:$Q$7,0)-1))</f>
        <v>0.60258934758171989</v>
      </c>
      <c r="AW72" s="3">
        <f ca="1">SUMPRODUCT(OFFSET($W$8:OFFSET($W$8,$AJ$4-1,0),$T72,$U72),OFFSET($C$8:OFFSET($C$8,$AJ$4-1,0),$S72,0),OFFSET($D$8:OFFSET($D$8,$AJ$4-1,0),$S72,MATCH(AV$6,$D$7:$Q$7,0)-1))/SUMPRODUCT(OFFSET($W$8:OFFSET($W$8,$AJ$4-1,0),$T72,$U72),OFFSET($C$8:OFFSET($C$8,$AJ$4-1,0),$S72,0))</f>
        <v>0.60258934758171989</v>
      </c>
      <c r="AX72" s="3">
        <f ca="1">SUMPRODUCT(OFFSET($W$8:OFFSET($W$8,$AJ$4-1,0),$T72,$U72),OFFSET($D$8:OFFSET($D$8,$AJ$4-1,0),$S72,MATCH(AX$6,$D$7:$Q$7,0)-1))</f>
        <v>0.75919422389202407</v>
      </c>
      <c r="AY72" s="3">
        <f ca="1">SUMPRODUCT(OFFSET($W$8:OFFSET($W$8,$AJ$4-1,0),$T72,$U72),OFFSET($C$8:OFFSET($C$8,$AJ$4-1,0),$S72,0),OFFSET($D$8:OFFSET($D$8,$AJ$4-1,0),$S72,MATCH(AX$6,$D$7:$Q$7,0)-1))/SUMPRODUCT(OFFSET($W$8:OFFSET($W$8,$AJ$4-1,0),$T72,$U72),OFFSET($C$8:OFFSET($C$8,$AJ$4-1,0),$S72,0))</f>
        <v>0.75919422389202396</v>
      </c>
      <c r="AZ72" s="3">
        <f ca="1">SUMPRODUCT(OFFSET($W$8:OFFSET($W$8,$AJ$4-1,0),$T72,$U72),OFFSET($D$8:OFFSET($D$8,$AJ$4-1,0),$S72,MATCH(AZ$6,$D$7:$Q$7,0)-1))</f>
        <v>1.7117836689958017</v>
      </c>
      <c r="BA72" s="3">
        <f ca="1">SUMPRODUCT(OFFSET($W$8:OFFSET($W$8,$AJ$4-1,0),$T72,$U72),OFFSET($C$8:OFFSET($C$8,$AJ$4-1,0),$S72,0),OFFSET($D$8:OFFSET($D$8,$AJ$4-1,0),$S72,MATCH(AZ$6,$D$7:$Q$7,0)-1))/SUMPRODUCT(OFFSET($W$8:OFFSET($W$8,$AJ$4-1,0),$T72,$U72),OFFSET($C$8:OFFSET($C$8,$AJ$4-1,0),$S72,0))</f>
        <v>1.7117836689958019</v>
      </c>
      <c r="BB72" s="3">
        <f ca="1">SUMPRODUCT(OFFSET($W$8:OFFSET($W$8,$AJ$4-1,0),$T72,$U72),OFFSET($D$8:OFFSET($D$8,$AJ$4-1,0),$S72,MATCH(BB$6,$D$7:$Q$7,0)-1))</f>
        <v>1.0625268626614812</v>
      </c>
      <c r="BC72" s="3">
        <f ca="1">SUMPRODUCT(OFFSET($W$8:OFFSET($W$8,$AJ$4-1,0),$T72,$U72),OFFSET($C$8:OFFSET($C$8,$AJ$4-1,0),$S72,0),OFFSET($D$8:OFFSET($D$8,$AJ$4-1,0),$S72,MATCH(BB$6,$D$7:$Q$7,0)-1))/SUMPRODUCT(OFFSET($W$8:OFFSET($W$8,$AJ$4-1,0),$T72,$U72),OFFSET($C$8:OFFSET($C$8,$AJ$4-1,0),$S72,0))</f>
        <v>1.0625268626614814</v>
      </c>
      <c r="BD72" s="3">
        <f ca="1">SUMPRODUCT(OFFSET($W$8:OFFSET($W$8,$AJ$4-1,0),$T72,$U72),OFFSET($D$8:OFFSET($D$8,$AJ$4-1,0),$S72,MATCH(BD$6,$D$7:$Q$7,0)-1))</f>
        <v>0.64034759240685291</v>
      </c>
      <c r="BE72" s="3">
        <f ca="1">SUMPRODUCT(OFFSET($W$8:OFFSET($W$8,$AJ$4-1,0),$T72,$U72),OFFSET($C$8:OFFSET($C$8,$AJ$4-1,0),$S72,0),OFFSET($D$8:OFFSET($D$8,$AJ$4-1,0),$S72,MATCH(BD$6,$D$7:$Q$7,0)-1))/SUMPRODUCT(OFFSET($W$8:OFFSET($W$8,$AJ$4-1,0),$T72,$U72),OFFSET($C$8:OFFSET($C$8,$AJ$4-1,0),$S72,0))</f>
        <v>0.64034759240685291</v>
      </c>
      <c r="BF72" s="174">
        <f ca="1">SUMPRODUCT(OFFSET($W$8:OFFSET($W$8,$AJ$4-1,0),$T72,$U72),OFFSET($D$8:OFFSET($D$8,$AJ$4-1,0),$S72,MATCH(BF$6,$D$7:$Q$7,0)-1))</f>
        <v>0.99887341547568298</v>
      </c>
      <c r="BG72" s="174">
        <f ca="1">SUMPRODUCT(OFFSET($W$8:OFFSET($W$8,$AJ$4-1,0),$T72,$U72),OFFSET($C$8:OFFSET($C$8,$AJ$4-1,0),$S72,0),OFFSET($D$8:OFFSET($D$8,$AJ$4-1,0),$S72,MATCH(BF$6,$D$7:$Q$7,0)-1))/SUMPRODUCT(OFFSET($W$8:OFFSET($W$8,$AJ$4-1,0),$T72,$U72),OFFSET($C$8:OFFSET($C$8,$AJ$4-1,0),$S72,0))</f>
        <v>0.99887341547568342</v>
      </c>
      <c r="BH72" s="174">
        <f ca="1">SUMPRODUCT(OFFSET($W$8:OFFSET($W$8,$AJ$4-1,0),$T72,$U72),OFFSET($D$8:OFFSET($D$8,$AJ$4-1,0),$S72,MATCH(BH$6,$D$7:$Q$7,0)-1))</f>
        <v>1.1031307949168683</v>
      </c>
      <c r="BI72" s="174">
        <f ca="1">SUMPRODUCT(OFFSET($W$8:OFFSET($W$8,$AJ$4-1,0),$T72,$U72),OFFSET($C$8:OFFSET($C$8,$AJ$4-1,0),$S72,0),OFFSET($D$8:OFFSET($D$8,$AJ$4-1,0),$S72,MATCH(BH$6,$D$7:$Q$7,0)-1))/SUMPRODUCT(OFFSET($W$8:OFFSET($W$8,$AJ$4-1,0),$T72,$U72),OFFSET($C$8:OFFSET($C$8,$AJ$4-1,0),$S72,0))</f>
        <v>1.1031307949168687</v>
      </c>
      <c r="BJ72" s="174">
        <f ca="1">SUMPRODUCT(OFFSET($W$8:OFFSET($W$8,$AJ$4-1,0),$T72,$U72),OFFSET($D$8:OFFSET($D$8,$AJ$4-1,0),$S72,MATCH(BJ$6,$D$7:$Q$7,0)-1))</f>
        <v>1</v>
      </c>
      <c r="BK72" s="174">
        <f ca="1">SUMPRODUCT(OFFSET($W$8:OFFSET($W$8,$AJ$4-1,0),$T72,$U72),OFFSET($C$8:OFFSET($C$8,$AJ$4-1,0),$S72,0),OFFSET($D$8:OFFSET($D$8,$AJ$4-1,0),$S72,MATCH(BJ$6,$D$7:$Q$7,0)-1))/SUMPRODUCT(OFFSET($W$8:OFFSET($W$8,$AJ$4-1,0),$T72,$U72),OFFSET($C$8:OFFSET($C$8,$AJ$4-1,0),$S72,0))</f>
        <v>1</v>
      </c>
      <c r="BM72" s="8">
        <f t="shared" si="11"/>
        <v>38108</v>
      </c>
      <c r="BN72" s="47">
        <f t="shared" ca="1" si="12"/>
        <v>0.99999999999999967</v>
      </c>
      <c r="BO72" s="47">
        <f t="shared" ref="BO72:BO135" ca="1" si="21">1-P$6/BK72*BO$6</f>
        <v>0</v>
      </c>
      <c r="BP72" s="47">
        <f t="shared" ca="1" si="13"/>
        <v>0.29999999999999993</v>
      </c>
      <c r="BQ72" s="47">
        <f t="shared" ref="BQ72:BQ135" ca="1" si="22">BN72-BP72-BO72</f>
        <v>0.69999999999999973</v>
      </c>
    </row>
    <row r="73" spans="1:69">
      <c r="A73" s="58">
        <f t="shared" ref="A73:A136" si="23">EOMONTH(A72,$A$3-1)+1</f>
        <v>37773</v>
      </c>
      <c r="B73" s="34">
        <f t="shared" si="18"/>
        <v>37970</v>
      </c>
      <c r="C73" s="59">
        <f>SUMIF(WP!$A$3:$A$388,"&lt;"&amp;EOMONTH($A73,$A$3-1)+1,WP!$B$3:$B$388)/1000-SUM(C$8:C72)</f>
        <v>10</v>
      </c>
      <c r="D73" s="42">
        <f>D$6/VLOOKUP($B73,Rate!$B$4:$H$390,7)</f>
        <v>0.42973104189983818</v>
      </c>
      <c r="E73" s="42">
        <f>E$6/VLOOKUP($B73,SAWW!$B$4:$H$390,7)</f>
        <v>1.8009638995879198</v>
      </c>
      <c r="F73" s="42">
        <f>F$6/VLOOKUP($B73,'Indem BL'!$B$4:$H$390,7)</f>
        <v>1.1431463812894618</v>
      </c>
      <c r="G73" s="42">
        <f>G$6/VLOOKUP($B73,'Med BL'!$B$4:$H$390,7)</f>
        <v>0.9849</v>
      </c>
      <c r="H73" s="42">
        <f>H$6/VLOOKUP($B73,'Combined BL &amp; SAWW'!$B$4:$H$390,7)</f>
        <v>1.5018851116234981</v>
      </c>
      <c r="I73" s="42">
        <f>I$6/VLOOKUP($B73,'Freq Trend'!$B$4:$H$390,7)</f>
        <v>0.5885635418241405</v>
      </c>
      <c r="J73" s="42">
        <f>J$6/VLOOKUP($B73,'Severity Trend_IonI'!$B$4:$H$390,7)</f>
        <v>0.76101533347397998</v>
      </c>
      <c r="K73" s="42">
        <f>K$6/VLOOKUP($B73,'Severity Trend_MonI'!$B$4:$H$390,7)</f>
        <v>1.7783162523002809</v>
      </c>
      <c r="L73" s="42">
        <f>L$6/VLOOKUP($B73,'Severity Trend'!$B$4:$H$390,7)</f>
        <v>1.0772710946924529</v>
      </c>
      <c r="M73" s="42">
        <f>M$6/VLOOKUP($B73,'PP Residual Trend'!$B$4:$H$390,7)</f>
        <v>0.63438462381910643</v>
      </c>
      <c r="N73" s="156">
        <f>N$6/VLOOKUP($B73,CR!$B$4:$H$455,7)</f>
        <v>0.99887341547568309</v>
      </c>
      <c r="O73" s="156">
        <f>O$6/VLOOKUP($B73,ER!$B$4:$H$455,7)</f>
        <v>1.1031307949168685</v>
      </c>
      <c r="P73" s="156">
        <f>P$6/VLOOKUP($B73,DR!$B$4:$H$455,7)</f>
        <v>1</v>
      </c>
      <c r="R73">
        <f t="shared" ref="R73:R81" si="24">R72+1</f>
        <v>66</v>
      </c>
      <c r="S73" s="120">
        <f t="shared" si="19"/>
        <v>65</v>
      </c>
      <c r="T73" s="45">
        <f t="shared" ref="T73:T136" si="25">MOD(S73,$AJ$3)</f>
        <v>0</v>
      </c>
      <c r="U73" s="45">
        <f t="shared" ref="U73:U81" si="26">MOD(R73-1,$A$3)</f>
        <v>0</v>
      </c>
      <c r="V73" s="20">
        <v>0</v>
      </c>
      <c r="W73" s="21">
        <f>(2*W$5*$AJ$3*$R73*$A$3-MIN(W$5*$AJ$3,$R73*$A$3)^2-2*$R73*$A$3*MAX(W$5*$AJ$3-$R73*$A$3,0)-MIN(MAX($R73*$A$3-$A$4,0),W$5*$AJ$3)^2-2*W$5*$AJ$3*MAX($R73*$A$3-$A$4-W$5*+$AJ$3,0))/$AJ$5-SUM($V$7:V73)-SUM($V$7:W72)+SUM($V$7:V72)</f>
        <v>0</v>
      </c>
      <c r="X73" s="21">
        <f>(2*X$5*$AJ$3*$R73*$A$3-MIN(X$5*$AJ$3,$R73*$A$3)^2-2*$R73*$A$3*MAX(X$5*$AJ$3-$R73*$A$3,0)-MIN(MAX($R73*$A$3-$A$4,0),X$5*$AJ$3)^2-2*X$5*$AJ$3*MAX($R73*$A$3-$A$4-X$5*+$AJ$3,0))/$AJ$5-SUM($V$7:W73)-SUM($V$7:X72)+SUM($V$7:W72)</f>
        <v>0</v>
      </c>
      <c r="Y73" s="21">
        <f>(2*Y$5*$AJ$3*$R73*$A$3-MIN(Y$5*$AJ$3,$R73*$A$3)^2-2*$R73*$A$3*MAX(Y$5*$AJ$3-$R73*$A$3,0)-MIN(MAX($R73*$A$3-$A$4,0),Y$5*$AJ$3)^2-2*Y$5*$AJ$3*MAX($R73*$A$3-$A$4-Y$5*+$AJ$3,0))/$AJ$5-SUM($V$7:X73)-SUM($V$7:Y72)+SUM($V$7:X72)</f>
        <v>0</v>
      </c>
      <c r="Z73" s="21">
        <f>(2*Z$5*$AJ$3*$R73*$A$3-MIN(Z$5*$AJ$3,$R73*$A$3)^2-2*$R73*$A$3*MAX(Z$5*$AJ$3-$R73*$A$3,0)-MIN(MAX($R73*$A$3-$A$4,0),Z$5*$AJ$3)^2-2*Z$5*$AJ$3*MAX($R73*$A$3-$A$4-Z$5*+$AJ$3,0))/$AJ$5-SUM($V$7:Y73)-SUM($V$7:Z72)+SUM($V$7:Y72)</f>
        <v>0</v>
      </c>
      <c r="AA73" s="21">
        <f>(2*AA$5*$AJ$3*$R73*$A$3-MIN(AA$5*$AJ$3,$R73*$A$3)^2-2*$R73*$A$3*MAX(AA$5*$AJ$3-$R73*$A$3,0)-MIN(MAX($R73*$A$3-$A$4,0),AA$5*$AJ$3)^2-2*AA$5*$AJ$3*MAX($R73*$A$3-$A$4-AA$5*+$AJ$3,0))/$AJ$5-SUM($V$7:Z73)-SUM($V$7:AA72)+SUM($V$7:Z72)</f>
        <v>0</v>
      </c>
      <c r="AB73" s="21">
        <f>(2*AB$5*$AJ$3*$R73*$A$3-MIN(AB$5*$AJ$3,$R73*$A$3)^2-2*$R73*$A$3*MAX(AB$5*$AJ$3-$R73*$A$3,0)-MIN(MAX($R73*$A$3-$A$4,0),AB$5*$AJ$3)^2-2*AB$5*$AJ$3*MAX($R73*$A$3-$A$4-AB$5*+$AJ$3,0))/$AJ$5-SUM($V$7:AA73)-SUM($V$7:AB72)+SUM($V$7:AA72)</f>
        <v>0</v>
      </c>
      <c r="AC73" s="21">
        <f>(2*AC$5*$AJ$3*$R73*$A$3-MIN(AC$5*$AJ$3,$R73*$A$3)^2-2*$R73*$A$3*MAX(AC$5*$AJ$3-$R73*$A$3,0)-MIN(MAX($R73*$A$3-$A$4,0),AC$5*$AJ$3)^2-2*AC$5*$AJ$3*MAX($R73*$A$3-$A$4-AC$5*+$AJ$3,0))/$AJ$5-SUM($V$7:AB73)-SUM($V$7:AC72)+SUM($V$7:AB72)</f>
        <v>0</v>
      </c>
      <c r="AD73" s="21">
        <f>(2*AD$5*$AJ$3*$R73*$A$3-MIN(AD$5*$AJ$3,$R73*$A$3)^2-2*$R73*$A$3*MAX(AD$5*$AJ$3-$R73*$A$3,0)-MIN(MAX($R73*$A$3-$A$4,0),AD$5*$AJ$3)^2-2*AD$5*$AJ$3*MAX($R73*$A$3-$A$4-AD$5*+$AJ$3,0))/$AJ$5-SUM($V$7:AC73)-SUM($V$7:AD72)+SUM($V$7:AC72)</f>
        <v>0</v>
      </c>
      <c r="AE73" s="21">
        <f>(2*AE$5*$AJ$3*$R73*$A$3-MIN(AE$5*$AJ$3,$R73*$A$3)^2-2*$R73*$A$3*MAX(AE$5*$AJ$3-$R73*$A$3,0)-MIN(MAX($R73*$A$3-$A$4,0),AE$5*$AJ$3)^2-2*AE$5*$AJ$3*MAX($R73*$A$3-$A$4-AE$5*+$AJ$3,0))/$AJ$5-SUM($V$7:AD73)-SUM($V$7:AE72)+SUM($V$7:AD72)</f>
        <v>0</v>
      </c>
      <c r="AF73" s="21">
        <f>(2*AF$5*$AJ$3*$R73*$A$3-MIN(AF$5*$AJ$3,$R73*$A$3)^2-2*$R73*$A$3*MAX(AF$5*$AJ$3-$R73*$A$3,0)-MIN(MAX($R73*$A$3-$A$4,0),AF$5*$AJ$3)^2-2*AF$5*$AJ$3*MAX($R73*$A$3-$A$4-AF$5*+$AJ$3,0))/$AJ$5-SUM($V$7:AE73)-SUM($V$7:AF72)+SUM($V$7:AE72)</f>
        <v>0</v>
      </c>
      <c r="AG73" s="21">
        <f>(2*AG$5*$AJ$3*$R73*$A$3-MIN(AG$5*$AJ$3,$R73*$A$3)^2-2*$R73*$A$3*MAX(AG$5*$AJ$3-$R73*$A$3,0)-MIN(MAX($R73*$A$3-$A$4,0),AG$5*$AJ$3)^2-2*AG$5*$AJ$3*MAX($R73*$A$3-$A$4-AG$5*+$AJ$3,0))/$AJ$5-SUM($V$7:AF73)-SUM($V$7:AG72)+SUM($V$7:AF72)</f>
        <v>0</v>
      </c>
      <c r="AH73" s="21">
        <f>(2*AH$5*$AJ$3*$R73*$A$3-MIN(AH$5*$AJ$3,$R73*$A$3)^2-2*$R73*$A$3*MAX(AH$5*$AJ$3-$R73*$A$3,0)-MIN(MAX($R73*$A$3-$A$4,0),AH$5*$AJ$3)^2-2*AH$5*$AJ$3*MAX($R73*$A$3-$A$4-AH$5*+$AJ$3,0))/$AJ$5-SUM($V$7:AG73)-SUM($V$7:AH72)+SUM($V$7:AG72)</f>
        <v>0</v>
      </c>
      <c r="AJ73" s="8">
        <f t="shared" si="14"/>
        <v>38139</v>
      </c>
      <c r="AK73" s="30">
        <f t="shared" si="20"/>
        <v>38153</v>
      </c>
      <c r="AL73" s="3">
        <f ca="1">SUMPRODUCT(OFFSET($W$8:OFFSET($W$8,$AJ$4-1,0),$T73,$U73),OFFSET($D$8:OFFSET($D$8,$AJ$4-1,0),$S73,MATCH(AL$6,$D$7:$Q$7,0)-1))</f>
        <v>0.42685424517786708</v>
      </c>
      <c r="AM73" s="3">
        <f ca="1">SUMPRODUCT(OFFSET($W$8:OFFSET($W$8,$AJ$4-1,0),$T73,$U73),OFFSET($C$8:OFFSET($C$8,$AJ$4-1,0),$S73,0),OFFSET($D$8:OFFSET($D$8,$AJ$4-1,0),$S73,MATCH(AL$6,$D$7:$Q$7,0)-1))/SUMPRODUCT(OFFSET($W$8:OFFSET($W$8,$AJ$4-1,0),$T73,$U73),OFFSET($C$8:OFFSET($C$8,$AJ$4-1,0),$S73,0))</f>
        <v>0.42685424517786713</v>
      </c>
      <c r="AN73" s="3">
        <f ca="1">SUMPRODUCT(OFFSET($W$8:OFFSET($W$8,$AJ$4-1,0),$T73,$U73),OFFSET($D$8:OFFSET($D$8,$AJ$4-1,0),$S73,MATCH(AN$6,$D$7:$Q$7,0)-1))</f>
        <v>1.7667854263405216</v>
      </c>
      <c r="AO73" s="3">
        <f ca="1">SUMPRODUCT(OFFSET($W$8:OFFSET($W$8,$AJ$4-1,0),$T73,$U73),OFFSET($C$8:OFFSET($C$8,$AJ$4-1,0),$S73,0),OFFSET($D$8:OFFSET($D$8,$AJ$4-1,0),$S73,MATCH(AN$6,$D$7:$Q$7,0)-1))/SUMPRODUCT(OFFSET($W$8:OFFSET($W$8,$AJ$4-1,0),$T73,$U73),OFFSET($C$8:OFFSET($C$8,$AJ$4-1,0),$S73,0))</f>
        <v>1.7667854263405218</v>
      </c>
      <c r="AP73" s="3">
        <f ca="1">SUMPRODUCT(OFFSET($W$8:OFFSET($W$8,$AJ$4-1,0),$T73,$U73),OFFSET($D$8:OFFSET($D$8,$AJ$4-1,0),$S73,MATCH(AP$6,$D$7:$Q$7,0)-1))</f>
        <v>1.1384558349259284</v>
      </c>
      <c r="AQ73" s="3">
        <f ca="1">SUMPRODUCT(OFFSET($W$8:OFFSET($W$8,$AJ$4-1,0),$T73,$U73),OFFSET($C$8:OFFSET($C$8,$AJ$4-1,0),$S73,0),OFFSET($D$8:OFFSET($D$8,$AJ$4-1,0),$S73,MATCH(AP$6,$D$7:$Q$7,0)-1))/SUMPRODUCT(OFFSET($W$8:OFFSET($W$8,$AJ$4-1,0),$T73,$U73),OFFSET($C$8:OFFSET($C$8,$AJ$4-1,0),$S73,0))</f>
        <v>1.1384558349259279</v>
      </c>
      <c r="AR73" s="3">
        <f ca="1">SUMPRODUCT(OFFSET($W$8:OFFSET($W$8,$AJ$4-1,0),$T73,$U73),OFFSET($D$8:OFFSET($D$8,$AJ$4-1,0),$S73,MATCH(AR$6,$D$7:$Q$7,0)-1))</f>
        <v>0.98489999999999989</v>
      </c>
      <c r="AS73" s="3">
        <f ca="1">SUMPRODUCT(OFFSET($W$8:OFFSET($W$8,$AJ$4-1,0),$T73,$U73),OFFSET($C$8:OFFSET($C$8,$AJ$4-1,0),$S73,0),OFFSET($D$8:OFFSET($D$8,$AJ$4-1,0),$S73,MATCH(AR$6,$D$7:$Q$7,0)-1))/SUMPRODUCT(OFFSET($W$8:OFFSET($W$8,$AJ$4-1,0),$T73,$U73),OFFSET($C$8:OFFSET($C$8,$AJ$4-1,0),$S73,0))</f>
        <v>0.98490000000000022</v>
      </c>
      <c r="AT73" s="3">
        <f ca="1">SUMPRODUCT(OFFSET($W$8:OFFSET($W$8,$AJ$4-1,0),$T73,$U73),OFFSET($D$8:OFFSET($D$8,$AJ$4-1,0),$S73,MATCH(AT$6,$D$7:$Q$7,0)-1))</f>
        <v>1.4792964581560681</v>
      </c>
      <c r="AU73" s="3">
        <f ca="1">SUMPRODUCT(OFFSET($W$8:OFFSET($W$8,$AJ$4-1,0),$T73,$U73),OFFSET($C$8:OFFSET($C$8,$AJ$4-1,0),$S73,0),OFFSET($D$8:OFFSET($D$8,$AJ$4-1,0),$S73,MATCH(AT$6,$D$7:$Q$7,0)-1))/SUMPRODUCT(OFFSET($W$8:OFFSET($W$8,$AJ$4-1,0),$T73,$U73),OFFSET($C$8:OFFSET($C$8,$AJ$4-1,0),$S73,0))</f>
        <v>1.4792964581560681</v>
      </c>
      <c r="AV73" s="3">
        <f ca="1">SUMPRODUCT(OFFSET($W$8:OFFSET($W$8,$AJ$4-1,0),$T73,$U73),OFFSET($D$8:OFFSET($D$8,$AJ$4-1,0),$S73,MATCH(AV$6,$D$7:$Q$7,0)-1))</f>
        <v>0.60489091885840174</v>
      </c>
      <c r="AW73" s="3">
        <f ca="1">SUMPRODUCT(OFFSET($W$8:OFFSET($W$8,$AJ$4-1,0),$T73,$U73),OFFSET($C$8:OFFSET($C$8,$AJ$4-1,0),$S73,0),OFFSET($D$8:OFFSET($D$8,$AJ$4-1,0),$S73,MATCH(AV$6,$D$7:$Q$7,0)-1))/SUMPRODUCT(OFFSET($W$8:OFFSET($W$8,$AJ$4-1,0),$T73,$U73),OFFSET($C$8:OFFSET($C$8,$AJ$4-1,0),$S73,0))</f>
        <v>0.60489091885840174</v>
      </c>
      <c r="AX73" s="3">
        <f ca="1">SUMPRODUCT(OFFSET($W$8:OFFSET($W$8,$AJ$4-1,0),$T73,$U73),OFFSET($D$8:OFFSET($D$8,$AJ$4-1,0),$S73,MATCH(AX$6,$D$7:$Q$7,0)-1))</f>
        <v>0.7591746732616953</v>
      </c>
      <c r="AY73" s="3">
        <f ca="1">SUMPRODUCT(OFFSET($W$8:OFFSET($W$8,$AJ$4-1,0),$T73,$U73),OFFSET($C$8:OFFSET($C$8,$AJ$4-1,0),$S73,0),OFFSET($D$8:OFFSET($D$8,$AJ$4-1,0),$S73,MATCH(AX$6,$D$7:$Q$7,0)-1))/SUMPRODUCT(OFFSET($W$8:OFFSET($W$8,$AJ$4-1,0),$T73,$U73),OFFSET($C$8:OFFSET($C$8,$AJ$4-1,0),$S73,0))</f>
        <v>0.75917467326169508</v>
      </c>
      <c r="AZ73" s="3">
        <f ca="1">SUMPRODUCT(OFFSET($W$8:OFFSET($W$8,$AJ$4-1,0),$T73,$U73),OFFSET($D$8:OFFSET($D$8,$AJ$4-1,0),$S73,MATCH(AZ$6,$D$7:$Q$7,0)-1))</f>
        <v>1.6992608987527462</v>
      </c>
      <c r="BA73" s="3">
        <f ca="1">SUMPRODUCT(OFFSET($W$8:OFFSET($W$8,$AJ$4-1,0),$T73,$U73),OFFSET($C$8:OFFSET($C$8,$AJ$4-1,0),$S73,0),OFFSET($D$8:OFFSET($D$8,$AJ$4-1,0),$S73,MATCH(AZ$6,$D$7:$Q$7,0)-1))/SUMPRODUCT(OFFSET($W$8:OFFSET($W$8,$AJ$4-1,0),$T73,$U73),OFFSET($C$8:OFFSET($C$8,$AJ$4-1,0),$S73,0))</f>
        <v>1.6992608987527458</v>
      </c>
      <c r="BB73" s="3">
        <f ca="1">SUMPRODUCT(OFFSET($W$8:OFFSET($W$8,$AJ$4-1,0),$T73,$U73),OFFSET($D$8:OFFSET($D$8,$AJ$4-1,0),$S73,MATCH(BB$6,$D$7:$Q$7,0)-1))</f>
        <v>1.0600175383276846</v>
      </c>
      <c r="BC73" s="3">
        <f ca="1">SUMPRODUCT(OFFSET($W$8:OFFSET($W$8,$AJ$4-1,0),$T73,$U73),OFFSET($C$8:OFFSET($C$8,$AJ$4-1,0),$S73,0),OFFSET($D$8:OFFSET($D$8,$AJ$4-1,0),$S73,MATCH(BB$6,$D$7:$Q$7,0)-1))/SUMPRODUCT(OFFSET($W$8:OFFSET($W$8,$AJ$4-1,0),$T73,$U73),OFFSET($C$8:OFFSET($C$8,$AJ$4-1,0),$S73,0))</f>
        <v>1.0600175383276844</v>
      </c>
      <c r="BD73" s="3">
        <f ca="1">SUMPRODUCT(OFFSET($W$8:OFFSET($W$8,$AJ$4-1,0),$T73,$U73),OFFSET($D$8:OFFSET($D$8,$AJ$4-1,0),$S73,MATCH(BD$6,$D$7:$Q$7,0)-1))</f>
        <v>0.6412642383966588</v>
      </c>
      <c r="BE73" s="3">
        <f ca="1">SUMPRODUCT(OFFSET($W$8:OFFSET($W$8,$AJ$4-1,0),$T73,$U73),OFFSET($C$8:OFFSET($C$8,$AJ$4-1,0),$S73,0),OFFSET($D$8:OFFSET($D$8,$AJ$4-1,0),$S73,MATCH(BD$6,$D$7:$Q$7,0)-1))/SUMPRODUCT(OFFSET($W$8:OFFSET($W$8,$AJ$4-1,0),$T73,$U73),OFFSET($C$8:OFFSET($C$8,$AJ$4-1,0),$S73,0))</f>
        <v>0.64126423839665869</v>
      </c>
      <c r="BF73" s="174">
        <f ca="1">SUMPRODUCT(OFFSET($W$8:OFFSET($W$8,$AJ$4-1,0),$T73,$U73),OFFSET($D$8:OFFSET($D$8,$AJ$4-1,0),$S73,MATCH(BF$6,$D$7:$Q$7,0)-1))</f>
        <v>0.99887341547568298</v>
      </c>
      <c r="BG73" s="174">
        <f ca="1">SUMPRODUCT(OFFSET($W$8:OFFSET($W$8,$AJ$4-1,0),$T73,$U73),OFFSET($C$8:OFFSET($C$8,$AJ$4-1,0),$S73,0),OFFSET($D$8:OFFSET($D$8,$AJ$4-1,0),$S73,MATCH(BF$6,$D$7:$Q$7,0)-1))/SUMPRODUCT(OFFSET($W$8:OFFSET($W$8,$AJ$4-1,0),$T73,$U73),OFFSET($C$8:OFFSET($C$8,$AJ$4-1,0),$S73,0))</f>
        <v>0.99887341547568342</v>
      </c>
      <c r="BH73" s="174">
        <f ca="1">SUMPRODUCT(OFFSET($W$8:OFFSET($W$8,$AJ$4-1,0),$T73,$U73),OFFSET($D$8:OFFSET($D$8,$AJ$4-1,0),$S73,MATCH(BH$6,$D$7:$Q$7,0)-1))</f>
        <v>1.1031307949168683</v>
      </c>
      <c r="BI73" s="174">
        <f ca="1">SUMPRODUCT(OFFSET($W$8:OFFSET($W$8,$AJ$4-1,0),$T73,$U73),OFFSET($C$8:OFFSET($C$8,$AJ$4-1,0),$S73,0),OFFSET($D$8:OFFSET($D$8,$AJ$4-1,0),$S73,MATCH(BH$6,$D$7:$Q$7,0)-1))/SUMPRODUCT(OFFSET($W$8:OFFSET($W$8,$AJ$4-1,0),$T73,$U73),OFFSET($C$8:OFFSET($C$8,$AJ$4-1,0),$S73,0))</f>
        <v>1.1031307949168687</v>
      </c>
      <c r="BJ73" s="174">
        <f ca="1">SUMPRODUCT(OFFSET($W$8:OFFSET($W$8,$AJ$4-1,0),$T73,$U73),OFFSET($D$8:OFFSET($D$8,$AJ$4-1,0),$S73,MATCH(BJ$6,$D$7:$Q$7,0)-1))</f>
        <v>1</v>
      </c>
      <c r="BK73" s="174">
        <f ca="1">SUMPRODUCT(OFFSET($W$8:OFFSET($W$8,$AJ$4-1,0),$T73,$U73),OFFSET($C$8:OFFSET($C$8,$AJ$4-1,0),$S73,0),OFFSET($D$8:OFFSET($D$8,$AJ$4-1,0),$S73,MATCH(BJ$6,$D$7:$Q$7,0)-1))/SUMPRODUCT(OFFSET($W$8:OFFSET($W$8,$AJ$4-1,0),$T73,$U73),OFFSET($C$8:OFFSET($C$8,$AJ$4-1,0),$S73,0))</f>
        <v>1</v>
      </c>
      <c r="BM73" s="8">
        <f t="shared" ref="BM73:BM136" si="27">AJ73</f>
        <v>38139</v>
      </c>
      <c r="BN73" s="47">
        <f t="shared" ref="BN73:BN136" ca="1" si="28">N$6/BG73*BN$6</f>
        <v>0.99999999999999967</v>
      </c>
      <c r="BO73" s="47">
        <f t="shared" ca="1" si="21"/>
        <v>0</v>
      </c>
      <c r="BP73" s="47">
        <f t="shared" ref="BP73:BP136" ca="1" si="29">O$6/BI73*BP$6</f>
        <v>0.29999999999999993</v>
      </c>
      <c r="BQ73" s="47">
        <f t="shared" ca="1" si="22"/>
        <v>0.69999999999999973</v>
      </c>
    </row>
    <row r="74" spans="1:69">
      <c r="A74" s="58">
        <f t="shared" si="23"/>
        <v>37803</v>
      </c>
      <c r="B74" s="34">
        <f t="shared" si="18"/>
        <v>38001</v>
      </c>
      <c r="C74" s="59">
        <f>SUMIF(WP!$A$3:$A$388,"&lt;"&amp;EOMONTH($A74,$A$3-1)+1,WP!$B$3:$B$388)/1000-SUM(C$8:C73)</f>
        <v>10</v>
      </c>
      <c r="D74" s="42">
        <f>D$6/VLOOKUP($B74,Rate!$B$4:$H$390,7)</f>
        <v>0.42973104189983818</v>
      </c>
      <c r="E74" s="42">
        <f>E$6/VLOOKUP($B74,SAWW!$B$4:$H$390,7)</f>
        <v>1.7952159671261847</v>
      </c>
      <c r="F74" s="42">
        <f>F$6/VLOOKUP($B74,'Indem BL'!$B$4:$H$390,7)</f>
        <v>1.1382518981275136</v>
      </c>
      <c r="G74" s="42">
        <f>G$6/VLOOKUP($B74,'Med BL'!$B$4:$H$390,7)</f>
        <v>0.9849</v>
      </c>
      <c r="H74" s="42">
        <f>H$6/VLOOKUP($B74,'Combined BL &amp; SAWW'!$B$4:$H$390,7)</f>
        <v>1.494158214626655</v>
      </c>
      <c r="I74" s="42">
        <f>I$6/VLOOKUP($B74,'Freq Trend'!$B$4:$H$390,7)</f>
        <v>0.59168394494032217</v>
      </c>
      <c r="J74" s="42">
        <f>J$6/VLOOKUP($B74,'Severity Trend_IonI'!$B$4:$H$390,7)</f>
        <v>0.76040656705093645</v>
      </c>
      <c r="K74" s="42">
        <f>K$6/VLOOKUP($B74,'Severity Trend_MonI'!$B$4:$H$390,7)</f>
        <v>1.7637933639872836</v>
      </c>
      <c r="L74" s="42">
        <f>L$6/VLOOKUP($B74,'Severity Trend'!$B$4:$H$390,7)</f>
        <v>1.0739296390616191</v>
      </c>
      <c r="M74" s="42">
        <f>M$6/VLOOKUP($B74,'PP Residual Trend'!$B$4:$H$390,7)</f>
        <v>0.6357719377654385</v>
      </c>
      <c r="N74" s="156">
        <f>N$6/VLOOKUP($B74,CR!$B$4:$H$455,7)</f>
        <v>0.99887341547568309</v>
      </c>
      <c r="O74" s="156">
        <f>O$6/VLOOKUP($B74,ER!$B$4:$H$455,7)</f>
        <v>1.1031307949168685</v>
      </c>
      <c r="P74" s="156">
        <f>P$6/VLOOKUP($B74,DR!$B$4:$H$455,7)</f>
        <v>1</v>
      </c>
      <c r="R74">
        <f t="shared" si="24"/>
        <v>67</v>
      </c>
      <c r="S74" s="120">
        <f t="shared" si="19"/>
        <v>66</v>
      </c>
      <c r="T74" s="45">
        <f t="shared" si="25"/>
        <v>0</v>
      </c>
      <c r="U74" s="45">
        <f t="shared" si="26"/>
        <v>0</v>
      </c>
      <c r="V74" s="20">
        <v>0</v>
      </c>
      <c r="W74" s="21">
        <f>(2*W$5*$AJ$3*$R74*$A$3-MIN(W$5*$AJ$3,$R74*$A$3)^2-2*$R74*$A$3*MAX(W$5*$AJ$3-$R74*$A$3,0)-MIN(MAX($R74*$A$3-$A$4,0),W$5*$AJ$3)^2-2*W$5*$AJ$3*MAX($R74*$A$3-$A$4-W$5*+$AJ$3,0))/$AJ$5-SUM($V$7:V74)-SUM($V$7:W73)+SUM($V$7:V73)</f>
        <v>0</v>
      </c>
      <c r="X74" s="21">
        <f>(2*X$5*$AJ$3*$R74*$A$3-MIN(X$5*$AJ$3,$R74*$A$3)^2-2*$R74*$A$3*MAX(X$5*$AJ$3-$R74*$A$3,0)-MIN(MAX($R74*$A$3-$A$4,0),X$5*$AJ$3)^2-2*X$5*$AJ$3*MAX($R74*$A$3-$A$4-X$5*+$AJ$3,0))/$AJ$5-SUM($V$7:W74)-SUM($V$7:X73)+SUM($V$7:W73)</f>
        <v>0</v>
      </c>
      <c r="Y74" s="21">
        <f>(2*Y$5*$AJ$3*$R74*$A$3-MIN(Y$5*$AJ$3,$R74*$A$3)^2-2*$R74*$A$3*MAX(Y$5*$AJ$3-$R74*$A$3,0)-MIN(MAX($R74*$A$3-$A$4,0),Y$5*$AJ$3)^2-2*Y$5*$AJ$3*MAX($R74*$A$3-$A$4-Y$5*+$AJ$3,0))/$AJ$5-SUM($V$7:X74)-SUM($V$7:Y73)+SUM($V$7:X73)</f>
        <v>0</v>
      </c>
      <c r="Z74" s="21">
        <f>(2*Z$5*$AJ$3*$R74*$A$3-MIN(Z$5*$AJ$3,$R74*$A$3)^2-2*$R74*$A$3*MAX(Z$5*$AJ$3-$R74*$A$3,0)-MIN(MAX($R74*$A$3-$A$4,0),Z$5*$AJ$3)^2-2*Z$5*$AJ$3*MAX($R74*$A$3-$A$4-Z$5*+$AJ$3,0))/$AJ$5-SUM($V$7:Y74)-SUM($V$7:Z73)+SUM($V$7:Y73)</f>
        <v>0</v>
      </c>
      <c r="AA74" s="21">
        <f>(2*AA$5*$AJ$3*$R74*$A$3-MIN(AA$5*$AJ$3,$R74*$A$3)^2-2*$R74*$A$3*MAX(AA$5*$AJ$3-$R74*$A$3,0)-MIN(MAX($R74*$A$3-$A$4,0),AA$5*$AJ$3)^2-2*AA$5*$AJ$3*MAX($R74*$A$3-$A$4-AA$5*+$AJ$3,0))/$AJ$5-SUM($V$7:Z74)-SUM($V$7:AA73)+SUM($V$7:Z73)</f>
        <v>0</v>
      </c>
      <c r="AB74" s="21">
        <f>(2*AB$5*$AJ$3*$R74*$A$3-MIN(AB$5*$AJ$3,$R74*$A$3)^2-2*$R74*$A$3*MAX(AB$5*$AJ$3-$R74*$A$3,0)-MIN(MAX($R74*$A$3-$A$4,0),AB$5*$AJ$3)^2-2*AB$5*$AJ$3*MAX($R74*$A$3-$A$4-AB$5*+$AJ$3,0))/$AJ$5-SUM($V$7:AA74)-SUM($V$7:AB73)+SUM($V$7:AA73)</f>
        <v>0</v>
      </c>
      <c r="AC74" s="21">
        <f>(2*AC$5*$AJ$3*$R74*$A$3-MIN(AC$5*$AJ$3,$R74*$A$3)^2-2*$R74*$A$3*MAX(AC$5*$AJ$3-$R74*$A$3,0)-MIN(MAX($R74*$A$3-$A$4,0),AC$5*$AJ$3)^2-2*AC$5*$AJ$3*MAX($R74*$A$3-$A$4-AC$5*+$AJ$3,0))/$AJ$5-SUM($V$7:AB74)-SUM($V$7:AC73)+SUM($V$7:AB73)</f>
        <v>0</v>
      </c>
      <c r="AD74" s="21">
        <f>(2*AD$5*$AJ$3*$R74*$A$3-MIN(AD$5*$AJ$3,$R74*$A$3)^2-2*$R74*$A$3*MAX(AD$5*$AJ$3-$R74*$A$3,0)-MIN(MAX($R74*$A$3-$A$4,0),AD$5*$AJ$3)^2-2*AD$5*$AJ$3*MAX($R74*$A$3-$A$4-AD$5*+$AJ$3,0))/$AJ$5-SUM($V$7:AC74)-SUM($V$7:AD73)+SUM($V$7:AC73)</f>
        <v>0</v>
      </c>
      <c r="AE74" s="21">
        <f>(2*AE$5*$AJ$3*$R74*$A$3-MIN(AE$5*$AJ$3,$R74*$A$3)^2-2*$R74*$A$3*MAX(AE$5*$AJ$3-$R74*$A$3,0)-MIN(MAX($R74*$A$3-$A$4,0),AE$5*$AJ$3)^2-2*AE$5*$AJ$3*MAX($R74*$A$3-$A$4-AE$5*+$AJ$3,0))/$AJ$5-SUM($V$7:AD74)-SUM($V$7:AE73)+SUM($V$7:AD73)</f>
        <v>0</v>
      </c>
      <c r="AF74" s="21">
        <f>(2*AF$5*$AJ$3*$R74*$A$3-MIN(AF$5*$AJ$3,$R74*$A$3)^2-2*$R74*$A$3*MAX(AF$5*$AJ$3-$R74*$A$3,0)-MIN(MAX($R74*$A$3-$A$4,0),AF$5*$AJ$3)^2-2*AF$5*$AJ$3*MAX($R74*$A$3-$A$4-AF$5*+$AJ$3,0))/$AJ$5-SUM($V$7:AE74)-SUM($V$7:AF73)+SUM($V$7:AE73)</f>
        <v>0</v>
      </c>
      <c r="AG74" s="21">
        <f>(2*AG$5*$AJ$3*$R74*$A$3-MIN(AG$5*$AJ$3,$R74*$A$3)^2-2*$R74*$A$3*MAX(AG$5*$AJ$3-$R74*$A$3,0)-MIN(MAX($R74*$A$3-$A$4,0),AG$5*$AJ$3)^2-2*AG$5*$AJ$3*MAX($R74*$A$3-$A$4-AG$5*+$AJ$3,0))/$AJ$5-SUM($V$7:AF74)-SUM($V$7:AG73)+SUM($V$7:AF73)</f>
        <v>0</v>
      </c>
      <c r="AH74" s="21">
        <f>(2*AH$5*$AJ$3*$R74*$A$3-MIN(AH$5*$AJ$3,$R74*$A$3)^2-2*$R74*$A$3*MAX(AH$5*$AJ$3-$R74*$A$3,0)-MIN(MAX($R74*$A$3-$A$4,0),AH$5*$AJ$3)^2-2*AH$5*$AJ$3*MAX($R74*$A$3-$A$4-AH$5*+$AJ$3,0))/$AJ$5-SUM($V$7:AG74)-SUM($V$7:AH73)+SUM($V$7:AG73)</f>
        <v>0</v>
      </c>
      <c r="AJ74" s="8">
        <f t="shared" ref="AJ74:AJ137" si="30">EOMONTH(AJ73,$AJ$3-1)+1</f>
        <v>38169</v>
      </c>
      <c r="AK74" s="30">
        <f t="shared" si="20"/>
        <v>38183</v>
      </c>
      <c r="AL74" s="3">
        <f ca="1">SUMPRODUCT(OFFSET($W$8:OFFSET($W$8,$AJ$4-1,0),$T74,$U74),OFFSET($D$8:OFFSET($D$8,$AJ$4-1,0),$S74,MATCH(AL$6,$D$7:$Q$7,0)-1))</f>
        <v>0.42570352648907861</v>
      </c>
      <c r="AM74" s="3">
        <f ca="1">SUMPRODUCT(OFFSET($W$8:OFFSET($W$8,$AJ$4-1,0),$T74,$U74),OFFSET($C$8:OFFSET($C$8,$AJ$4-1,0),$S74,0),OFFSET($D$8:OFFSET($D$8,$AJ$4-1,0),$S74,MATCH(AL$6,$D$7:$Q$7,0)-1))/SUMPRODUCT(OFFSET($W$8:OFFSET($W$8,$AJ$4-1,0),$T74,$U74),OFFSET($C$8:OFFSET($C$8,$AJ$4-1,0),$S74,0))</f>
        <v>0.42570352648907867</v>
      </c>
      <c r="AN74" s="3">
        <f ca="1">SUMPRODUCT(OFFSET($W$8:OFFSET($W$8,$AJ$4-1,0),$T74,$U74),OFFSET($D$8:OFFSET($D$8,$AJ$4-1,0),$S74,MATCH(AN$6,$D$7:$Q$7,0)-1))</f>
        <v>1.7609593080227934</v>
      </c>
      <c r="AO74" s="3">
        <f ca="1">SUMPRODUCT(OFFSET($W$8:OFFSET($W$8,$AJ$4-1,0),$T74,$U74),OFFSET($C$8:OFFSET($C$8,$AJ$4-1,0),$S74,0),OFFSET($D$8:OFFSET($D$8,$AJ$4-1,0),$S74,MATCH(AN$6,$D$7:$Q$7,0)-1))/SUMPRODUCT(OFFSET($W$8:OFFSET($W$8,$AJ$4-1,0),$T74,$U74),OFFSET($C$8:OFFSET($C$8,$AJ$4-1,0),$S74,0))</f>
        <v>1.7609593080227934</v>
      </c>
      <c r="AP74" s="3">
        <f ca="1">SUMPRODUCT(OFFSET($W$8:OFFSET($W$8,$AJ$4-1,0),$T74,$U74),OFFSET($D$8:OFFSET($D$8,$AJ$4-1,0),$S74,MATCH(AP$6,$D$7:$Q$7,0)-1))</f>
        <v>1.137824202975358</v>
      </c>
      <c r="AQ74" s="3">
        <f ca="1">SUMPRODUCT(OFFSET($W$8:OFFSET($W$8,$AJ$4-1,0),$T74,$U74),OFFSET($C$8:OFFSET($C$8,$AJ$4-1,0),$S74,0),OFFSET($D$8:OFFSET($D$8,$AJ$4-1,0),$S74,MATCH(AP$6,$D$7:$Q$7,0)-1))/SUMPRODUCT(OFFSET($W$8:OFFSET($W$8,$AJ$4-1,0),$T74,$U74),OFFSET($C$8:OFFSET($C$8,$AJ$4-1,0),$S74,0))</f>
        <v>1.137824202975358</v>
      </c>
      <c r="AR74" s="3">
        <f ca="1">SUMPRODUCT(OFFSET($W$8:OFFSET($W$8,$AJ$4-1,0),$T74,$U74),OFFSET($D$8:OFFSET($D$8,$AJ$4-1,0),$S74,MATCH(AR$6,$D$7:$Q$7,0)-1))</f>
        <v>0.98489999999999989</v>
      </c>
      <c r="AS74" s="3">
        <f ca="1">SUMPRODUCT(OFFSET($W$8:OFFSET($W$8,$AJ$4-1,0),$T74,$U74),OFFSET($C$8:OFFSET($C$8,$AJ$4-1,0),$S74,0),OFFSET($D$8:OFFSET($D$8,$AJ$4-1,0),$S74,MATCH(AR$6,$D$7:$Q$7,0)-1))/SUMPRODUCT(OFFSET($W$8:OFFSET($W$8,$AJ$4-1,0),$T74,$U74),OFFSET($C$8:OFFSET($C$8,$AJ$4-1,0),$S74,0))</f>
        <v>0.98490000000000022</v>
      </c>
      <c r="AT74" s="3">
        <f ca="1">SUMPRODUCT(OFFSET($W$8:OFFSET($W$8,$AJ$4-1,0),$T74,$U74),OFFSET($D$8:OFFSET($D$8,$AJ$4-1,0),$S74,MATCH(AT$6,$D$7:$Q$7,0)-1))</f>
        <v>1.4756329484784574</v>
      </c>
      <c r="AU74" s="3">
        <f ca="1">SUMPRODUCT(OFFSET($W$8:OFFSET($W$8,$AJ$4-1,0),$T74,$U74),OFFSET($C$8:OFFSET($C$8,$AJ$4-1,0),$S74,0),OFFSET($D$8:OFFSET($D$8,$AJ$4-1,0),$S74,MATCH(AT$6,$D$7:$Q$7,0)-1))/SUMPRODUCT(OFFSET($W$8:OFFSET($W$8,$AJ$4-1,0),$T74,$U74),OFFSET($C$8:OFFSET($C$8,$AJ$4-1,0),$S74,0))</f>
        <v>1.4756329484784572</v>
      </c>
      <c r="AV74" s="3">
        <f ca="1">SUMPRODUCT(OFFSET($W$8:OFFSET($W$8,$AJ$4-1,0),$T74,$U74),OFFSET($D$8:OFFSET($D$8,$AJ$4-1,0),$S74,MATCH(AV$6,$D$7:$Q$7,0)-1))</f>
        <v>0.60702970118640132</v>
      </c>
      <c r="AW74" s="3">
        <f ca="1">SUMPRODUCT(OFFSET($W$8:OFFSET($W$8,$AJ$4-1,0),$T74,$U74),OFFSET($C$8:OFFSET($C$8,$AJ$4-1,0),$S74,0),OFFSET($D$8:OFFSET($D$8,$AJ$4-1,0),$S74,MATCH(AV$6,$D$7:$Q$7,0)-1))/SUMPRODUCT(OFFSET($W$8:OFFSET($W$8,$AJ$4-1,0),$T74,$U74),OFFSET($C$8:OFFSET($C$8,$AJ$4-1,0),$S74,0))</f>
        <v>0.6070297011864012</v>
      </c>
      <c r="AX74" s="3">
        <f ca="1">SUMPRODUCT(OFFSET($W$8:OFFSET($W$8,$AJ$4-1,0),$T74,$U74),OFFSET($D$8:OFFSET($D$8,$AJ$4-1,0),$S74,MATCH(AX$6,$D$7:$Q$7,0)-1))</f>
        <v>0.75927233213594025</v>
      </c>
      <c r="AY74" s="3">
        <f ca="1">SUMPRODUCT(OFFSET($W$8:OFFSET($W$8,$AJ$4-1,0),$T74,$U74),OFFSET($C$8:OFFSET($C$8,$AJ$4-1,0),$S74,0),OFFSET($D$8:OFFSET($D$8,$AJ$4-1,0),$S74,MATCH(AX$6,$D$7:$Q$7,0)-1))/SUMPRODUCT(OFFSET($W$8:OFFSET($W$8,$AJ$4-1,0),$T74,$U74),OFFSET($C$8:OFFSET($C$8,$AJ$4-1,0),$S74,0))</f>
        <v>0.75927233213594003</v>
      </c>
      <c r="AZ74" s="3">
        <f ca="1">SUMPRODUCT(OFFSET($W$8:OFFSET($W$8,$AJ$4-1,0),$T74,$U74),OFFSET($D$8:OFFSET($D$8,$AJ$4-1,0),$S74,MATCH(AZ$6,$D$7:$Q$7,0)-1))</f>
        <v>1.6870728842416522</v>
      </c>
      <c r="BA74" s="3">
        <f ca="1">SUMPRODUCT(OFFSET($W$8:OFFSET($W$8,$AJ$4-1,0),$T74,$U74),OFFSET($C$8:OFFSET($C$8,$AJ$4-1,0),$S74,0),OFFSET($D$8:OFFSET($D$8,$AJ$4-1,0),$S74,MATCH(AZ$6,$D$7:$Q$7,0)-1))/SUMPRODUCT(OFFSET($W$8:OFFSET($W$8,$AJ$4-1,0),$T74,$U74),OFFSET($C$8:OFFSET($C$8,$AJ$4-1,0),$S74,0))</f>
        <v>1.6870728842416522</v>
      </c>
      <c r="BB74" s="3">
        <f ca="1">SUMPRODUCT(OFFSET($W$8:OFFSET($W$8,$AJ$4-1,0),$T74,$U74),OFFSET($D$8:OFFSET($D$8,$AJ$4-1,0),$S74,MATCH(BB$6,$D$7:$Q$7,0)-1))</f>
        <v>1.0576613781491189</v>
      </c>
      <c r="BC74" s="3">
        <f ca="1">SUMPRODUCT(OFFSET($W$8:OFFSET($W$8,$AJ$4-1,0),$T74,$U74),OFFSET($C$8:OFFSET($C$8,$AJ$4-1,0),$S74,0),OFFSET($D$8:OFFSET($D$8,$AJ$4-1,0),$S74,MATCH(BB$6,$D$7:$Q$7,0)-1))/SUMPRODUCT(OFFSET($W$8:OFFSET($W$8,$AJ$4-1,0),$T74,$U74),OFFSET($C$8:OFFSET($C$8,$AJ$4-1,0),$S74,0))</f>
        <v>1.0576613781491189</v>
      </c>
      <c r="BD74" s="3">
        <f ca="1">SUMPRODUCT(OFFSET($W$8:OFFSET($W$8,$AJ$4-1,0),$T74,$U74),OFFSET($D$8:OFFSET($D$8,$AJ$4-1,0),$S74,MATCH(BD$6,$D$7:$Q$7,0)-1))</f>
        <v>0.64208885637462876</v>
      </c>
      <c r="BE74" s="3">
        <f ca="1">SUMPRODUCT(OFFSET($W$8:OFFSET($W$8,$AJ$4-1,0),$T74,$U74),OFFSET($C$8:OFFSET($C$8,$AJ$4-1,0),$S74,0),OFFSET($D$8:OFFSET($D$8,$AJ$4-1,0),$S74,MATCH(BD$6,$D$7:$Q$7,0)-1))/SUMPRODUCT(OFFSET($W$8:OFFSET($W$8,$AJ$4-1,0),$T74,$U74),OFFSET($C$8:OFFSET($C$8,$AJ$4-1,0),$S74,0))</f>
        <v>0.64208885637462865</v>
      </c>
      <c r="BF74" s="174">
        <f ca="1">SUMPRODUCT(OFFSET($W$8:OFFSET($W$8,$AJ$4-1,0),$T74,$U74),OFFSET($D$8:OFFSET($D$8,$AJ$4-1,0),$S74,MATCH(BF$6,$D$7:$Q$7,0)-1))</f>
        <v>0.99887341547568298</v>
      </c>
      <c r="BG74" s="174">
        <f ca="1">SUMPRODUCT(OFFSET($W$8:OFFSET($W$8,$AJ$4-1,0),$T74,$U74),OFFSET($C$8:OFFSET($C$8,$AJ$4-1,0),$S74,0),OFFSET($D$8:OFFSET($D$8,$AJ$4-1,0),$S74,MATCH(BF$6,$D$7:$Q$7,0)-1))/SUMPRODUCT(OFFSET($W$8:OFFSET($W$8,$AJ$4-1,0),$T74,$U74),OFFSET($C$8:OFFSET($C$8,$AJ$4-1,0),$S74,0))</f>
        <v>0.99887341547568342</v>
      </c>
      <c r="BH74" s="174">
        <f ca="1">SUMPRODUCT(OFFSET($W$8:OFFSET($W$8,$AJ$4-1,0),$T74,$U74),OFFSET($D$8:OFFSET($D$8,$AJ$4-1,0),$S74,MATCH(BH$6,$D$7:$Q$7,0)-1))</f>
        <v>1.1031307949168683</v>
      </c>
      <c r="BI74" s="174">
        <f ca="1">SUMPRODUCT(OFFSET($W$8:OFFSET($W$8,$AJ$4-1,0),$T74,$U74),OFFSET($C$8:OFFSET($C$8,$AJ$4-1,0),$S74,0),OFFSET($D$8:OFFSET($D$8,$AJ$4-1,0),$S74,MATCH(BH$6,$D$7:$Q$7,0)-1))/SUMPRODUCT(OFFSET($W$8:OFFSET($W$8,$AJ$4-1,0),$T74,$U74),OFFSET($C$8:OFFSET($C$8,$AJ$4-1,0),$S74,0))</f>
        <v>1.1031307949168687</v>
      </c>
      <c r="BJ74" s="174">
        <f ca="1">SUMPRODUCT(OFFSET($W$8:OFFSET($W$8,$AJ$4-1,0),$T74,$U74),OFFSET($D$8:OFFSET($D$8,$AJ$4-1,0),$S74,MATCH(BJ$6,$D$7:$Q$7,0)-1))</f>
        <v>1</v>
      </c>
      <c r="BK74" s="174">
        <f ca="1">SUMPRODUCT(OFFSET($W$8:OFFSET($W$8,$AJ$4-1,0),$T74,$U74),OFFSET($C$8:OFFSET($C$8,$AJ$4-1,0),$S74,0),OFFSET($D$8:OFFSET($D$8,$AJ$4-1,0),$S74,MATCH(BJ$6,$D$7:$Q$7,0)-1))/SUMPRODUCT(OFFSET($W$8:OFFSET($W$8,$AJ$4-1,0),$T74,$U74),OFFSET($C$8:OFFSET($C$8,$AJ$4-1,0),$S74,0))</f>
        <v>1</v>
      </c>
      <c r="BM74" s="8">
        <f t="shared" si="27"/>
        <v>38169</v>
      </c>
      <c r="BN74" s="47">
        <f t="shared" ca="1" si="28"/>
        <v>0.99999999999999967</v>
      </c>
      <c r="BO74" s="47">
        <f t="shared" ca="1" si="21"/>
        <v>0</v>
      </c>
      <c r="BP74" s="47">
        <f t="shared" ca="1" si="29"/>
        <v>0.29999999999999993</v>
      </c>
      <c r="BQ74" s="47">
        <f t="shared" ca="1" si="22"/>
        <v>0.69999999999999973</v>
      </c>
    </row>
    <row r="75" spans="1:69">
      <c r="A75" s="58">
        <f t="shared" si="23"/>
        <v>37834</v>
      </c>
      <c r="B75" s="34">
        <f t="shared" si="18"/>
        <v>38032</v>
      </c>
      <c r="C75" s="59">
        <f>SUMIF(WP!$A$3:$A$388,"&lt;"&amp;EOMONTH($A75,$A$3-1)+1,WP!$B$3:$B$388)/1000-SUM(C$8:C74)</f>
        <v>10</v>
      </c>
      <c r="D75" s="42">
        <f>D$6/VLOOKUP($B75,Rate!$B$4:$H$390,7)</f>
        <v>0.42973104189983818</v>
      </c>
      <c r="E75" s="42">
        <f>E$6/VLOOKUP($B75,SAWW!$B$4:$H$390,7)</f>
        <v>1.7895046079873196</v>
      </c>
      <c r="F75" s="42">
        <f>F$6/VLOOKUP($B75,'Indem BL'!$B$4:$H$390,7)</f>
        <v>1.1382518981275136</v>
      </c>
      <c r="G75" s="42">
        <f>G$6/VLOOKUP($B75,'Med BL'!$B$4:$H$390,7)</f>
        <v>0.9849</v>
      </c>
      <c r="H75" s="42">
        <f>H$6/VLOOKUP($B75,'Combined BL &amp; SAWW'!$B$4:$H$390,7)</f>
        <v>1.4911144444732123</v>
      </c>
      <c r="I75" s="42">
        <f>I$6/VLOOKUP($B75,'Freq Trend'!$B$4:$H$390,7)</f>
        <v>0.59483761145977465</v>
      </c>
      <c r="J75" s="42">
        <f>J$6/VLOOKUP($B75,'Severity Trend_IonI'!$B$4:$H$390,7)</f>
        <v>0.75979877380234451</v>
      </c>
      <c r="K75" s="42">
        <f>K$6/VLOOKUP($B75,'Severity Trend_MonI'!$B$4:$H$390,7)</f>
        <v>1.7495057609044802</v>
      </c>
      <c r="L75" s="42">
        <f>L$6/VLOOKUP($B75,'Severity Trend'!$B$4:$H$390,7)</f>
        <v>1.0706088482393312</v>
      </c>
      <c r="M75" s="42">
        <f>M$6/VLOOKUP($B75,'PP Residual Trend'!$B$4:$H$390,7)</f>
        <v>0.6371653327486273</v>
      </c>
      <c r="N75" s="156">
        <f>N$6/VLOOKUP($B75,CR!$B$4:$H$455,7)</f>
        <v>0.99887341547568309</v>
      </c>
      <c r="O75" s="156">
        <f>O$6/VLOOKUP($B75,ER!$B$4:$H$455,7)</f>
        <v>1.1031307949168685</v>
      </c>
      <c r="P75" s="156">
        <f>P$6/VLOOKUP($B75,DR!$B$4:$H$455,7)</f>
        <v>1</v>
      </c>
      <c r="R75">
        <f t="shared" si="24"/>
        <v>68</v>
      </c>
      <c r="S75" s="120">
        <f t="shared" si="19"/>
        <v>67</v>
      </c>
      <c r="T75" s="45">
        <f t="shared" si="25"/>
        <v>0</v>
      </c>
      <c r="U75" s="45">
        <f t="shared" si="26"/>
        <v>0</v>
      </c>
      <c r="V75" s="20">
        <v>0</v>
      </c>
      <c r="W75" s="21">
        <f>(2*W$5*$AJ$3*$R75*$A$3-MIN(W$5*$AJ$3,$R75*$A$3)^2-2*$R75*$A$3*MAX(W$5*$AJ$3-$R75*$A$3,0)-MIN(MAX($R75*$A$3-$A$4,0),W$5*$AJ$3)^2-2*W$5*$AJ$3*MAX($R75*$A$3-$A$4-W$5*+$AJ$3,0))/$AJ$5-SUM($V$7:V75)-SUM($V$7:W74)+SUM($V$7:V74)</f>
        <v>0</v>
      </c>
      <c r="X75" s="21">
        <f>(2*X$5*$AJ$3*$R75*$A$3-MIN(X$5*$AJ$3,$R75*$A$3)^2-2*$R75*$A$3*MAX(X$5*$AJ$3-$R75*$A$3,0)-MIN(MAX($R75*$A$3-$A$4,0),X$5*$AJ$3)^2-2*X$5*$AJ$3*MAX($R75*$A$3-$A$4-X$5*+$AJ$3,0))/$AJ$5-SUM($V$7:W75)-SUM($V$7:X74)+SUM($V$7:W74)</f>
        <v>0</v>
      </c>
      <c r="Y75" s="21">
        <f>(2*Y$5*$AJ$3*$R75*$A$3-MIN(Y$5*$AJ$3,$R75*$A$3)^2-2*$R75*$A$3*MAX(Y$5*$AJ$3-$R75*$A$3,0)-MIN(MAX($R75*$A$3-$A$4,0),Y$5*$AJ$3)^2-2*Y$5*$AJ$3*MAX($R75*$A$3-$A$4-Y$5*+$AJ$3,0))/$AJ$5-SUM($V$7:X75)-SUM($V$7:Y74)+SUM($V$7:X74)</f>
        <v>0</v>
      </c>
      <c r="Z75" s="21">
        <f>(2*Z$5*$AJ$3*$R75*$A$3-MIN(Z$5*$AJ$3,$R75*$A$3)^2-2*$R75*$A$3*MAX(Z$5*$AJ$3-$R75*$A$3,0)-MIN(MAX($R75*$A$3-$A$4,0),Z$5*$AJ$3)^2-2*Z$5*$AJ$3*MAX($R75*$A$3-$A$4-Z$5*+$AJ$3,0))/$AJ$5-SUM($V$7:Y75)-SUM($V$7:Z74)+SUM($V$7:Y74)</f>
        <v>0</v>
      </c>
      <c r="AA75" s="21">
        <f>(2*AA$5*$AJ$3*$R75*$A$3-MIN(AA$5*$AJ$3,$R75*$A$3)^2-2*$R75*$A$3*MAX(AA$5*$AJ$3-$R75*$A$3,0)-MIN(MAX($R75*$A$3-$A$4,0),AA$5*$AJ$3)^2-2*AA$5*$AJ$3*MAX($R75*$A$3-$A$4-AA$5*+$AJ$3,0))/$AJ$5-SUM($V$7:Z75)-SUM($V$7:AA74)+SUM($V$7:Z74)</f>
        <v>0</v>
      </c>
      <c r="AB75" s="21">
        <f>(2*AB$5*$AJ$3*$R75*$A$3-MIN(AB$5*$AJ$3,$R75*$A$3)^2-2*$R75*$A$3*MAX(AB$5*$AJ$3-$R75*$A$3,0)-MIN(MAX($R75*$A$3-$A$4,0),AB$5*$AJ$3)^2-2*AB$5*$AJ$3*MAX($R75*$A$3-$A$4-AB$5*+$AJ$3,0))/$AJ$5-SUM($V$7:AA75)-SUM($V$7:AB74)+SUM($V$7:AA74)</f>
        <v>0</v>
      </c>
      <c r="AC75" s="21">
        <f>(2*AC$5*$AJ$3*$R75*$A$3-MIN(AC$5*$AJ$3,$R75*$A$3)^2-2*$R75*$A$3*MAX(AC$5*$AJ$3-$R75*$A$3,0)-MIN(MAX($R75*$A$3-$A$4,0),AC$5*$AJ$3)^2-2*AC$5*$AJ$3*MAX($R75*$A$3-$A$4-AC$5*+$AJ$3,0))/$AJ$5-SUM($V$7:AB75)-SUM($V$7:AC74)+SUM($V$7:AB74)</f>
        <v>0</v>
      </c>
      <c r="AD75" s="21">
        <f>(2*AD$5*$AJ$3*$R75*$A$3-MIN(AD$5*$AJ$3,$R75*$A$3)^2-2*$R75*$A$3*MAX(AD$5*$AJ$3-$R75*$A$3,0)-MIN(MAX($R75*$A$3-$A$4,0),AD$5*$AJ$3)^2-2*AD$5*$AJ$3*MAX($R75*$A$3-$A$4-AD$5*+$AJ$3,0))/$AJ$5-SUM($V$7:AC75)-SUM($V$7:AD74)+SUM($V$7:AC74)</f>
        <v>0</v>
      </c>
      <c r="AE75" s="21">
        <f>(2*AE$5*$AJ$3*$R75*$A$3-MIN(AE$5*$AJ$3,$R75*$A$3)^2-2*$R75*$A$3*MAX(AE$5*$AJ$3-$R75*$A$3,0)-MIN(MAX($R75*$A$3-$A$4,0),AE$5*$AJ$3)^2-2*AE$5*$AJ$3*MAX($R75*$A$3-$A$4-AE$5*+$AJ$3,0))/$AJ$5-SUM($V$7:AD75)-SUM($V$7:AE74)+SUM($V$7:AD74)</f>
        <v>0</v>
      </c>
      <c r="AF75" s="21">
        <f>(2*AF$5*$AJ$3*$R75*$A$3-MIN(AF$5*$AJ$3,$R75*$A$3)^2-2*$R75*$A$3*MAX(AF$5*$AJ$3-$R75*$A$3,0)-MIN(MAX($R75*$A$3-$A$4,0),AF$5*$AJ$3)^2-2*AF$5*$AJ$3*MAX($R75*$A$3-$A$4-AF$5*+$AJ$3,0))/$AJ$5-SUM($V$7:AE75)-SUM($V$7:AF74)+SUM($V$7:AE74)</f>
        <v>0</v>
      </c>
      <c r="AG75" s="21">
        <f>(2*AG$5*$AJ$3*$R75*$A$3-MIN(AG$5*$AJ$3,$R75*$A$3)^2-2*$R75*$A$3*MAX(AG$5*$AJ$3-$R75*$A$3,0)-MIN(MAX($R75*$A$3-$A$4,0),AG$5*$AJ$3)^2-2*AG$5*$AJ$3*MAX($R75*$A$3-$A$4-AG$5*+$AJ$3,0))/$AJ$5-SUM($V$7:AF75)-SUM($V$7:AG74)+SUM($V$7:AF74)</f>
        <v>0</v>
      </c>
      <c r="AH75" s="21">
        <f>(2*AH$5*$AJ$3*$R75*$A$3-MIN(AH$5*$AJ$3,$R75*$A$3)^2-2*$R75*$A$3*MAX(AH$5*$AJ$3-$R75*$A$3,0)-MIN(MAX($R75*$A$3-$A$4,0),AH$5*$AJ$3)^2-2*AH$5*$AJ$3*MAX($R75*$A$3-$A$4-AH$5*+$AJ$3,0))/$AJ$5-SUM($V$7:AG75)-SUM($V$7:AH74)+SUM($V$7:AG74)</f>
        <v>0</v>
      </c>
      <c r="AJ75" s="8">
        <f t="shared" si="30"/>
        <v>38200</v>
      </c>
      <c r="AK75" s="30">
        <f t="shared" si="20"/>
        <v>38214</v>
      </c>
      <c r="AL75" s="3">
        <f ca="1">SUMPRODUCT(OFFSET($W$8:OFFSET($W$8,$AJ$4-1,0),$T75,$U75),OFFSET($D$8:OFFSET($D$8,$AJ$4-1,0),$S75,MATCH(AL$6,$D$7:$Q$7,0)-1))</f>
        <v>0.42455280780029014</v>
      </c>
      <c r="AM75" s="3">
        <f ca="1">SUMPRODUCT(OFFSET($W$8:OFFSET($W$8,$AJ$4-1,0),$T75,$U75),OFFSET($C$8:OFFSET($C$8,$AJ$4-1,0),$S75,0),OFFSET($D$8:OFFSET($D$8,$AJ$4-1,0),$S75,MATCH(AL$6,$D$7:$Q$7,0)-1))/SUMPRODUCT(OFFSET($W$8:OFFSET($W$8,$AJ$4-1,0),$T75,$U75),OFFSET($C$8:OFFSET($C$8,$AJ$4-1,0),$S75,0))</f>
        <v>0.4245528078002902</v>
      </c>
      <c r="AN75" s="3">
        <f ca="1">SUMPRODUCT(OFFSET($W$8:OFFSET($W$8,$AJ$4-1,0),$T75,$U75),OFFSET($D$8:OFFSET($D$8,$AJ$4-1,0),$S75,MATCH(AN$6,$D$7:$Q$7,0)-1))</f>
        <v>1.7551058003749005</v>
      </c>
      <c r="AO75" s="3">
        <f ca="1">SUMPRODUCT(OFFSET($W$8:OFFSET($W$8,$AJ$4-1,0),$T75,$U75),OFFSET($C$8:OFFSET($C$8,$AJ$4-1,0),$S75,0),OFFSET($D$8:OFFSET($D$8,$AJ$4-1,0),$S75,MATCH(AN$6,$D$7:$Q$7,0)-1))/SUMPRODUCT(OFFSET($W$8:OFFSET($W$8,$AJ$4-1,0),$T75,$U75),OFFSET($C$8:OFFSET($C$8,$AJ$4-1,0),$S75,0))</f>
        <v>1.7551058003749003</v>
      </c>
      <c r="AP75" s="3">
        <f ca="1">SUMPRODUCT(OFFSET($W$8:OFFSET($W$8,$AJ$4-1,0),$T75,$U75),OFFSET($D$8:OFFSET($D$8,$AJ$4-1,0),$S75,MATCH(AP$6,$D$7:$Q$7,0)-1))</f>
        <v>1.1369688126710473</v>
      </c>
      <c r="AQ75" s="3">
        <f ca="1">SUMPRODUCT(OFFSET($W$8:OFFSET($W$8,$AJ$4-1,0),$T75,$U75),OFFSET($C$8:OFFSET($C$8,$AJ$4-1,0),$S75,0),OFFSET($D$8:OFFSET($D$8,$AJ$4-1,0),$S75,MATCH(AP$6,$D$7:$Q$7,0)-1))/SUMPRODUCT(OFFSET($W$8:OFFSET($W$8,$AJ$4-1,0),$T75,$U75),OFFSET($C$8:OFFSET($C$8,$AJ$4-1,0),$S75,0))</f>
        <v>1.1369688126710473</v>
      </c>
      <c r="AR75" s="3">
        <f ca="1">SUMPRODUCT(OFFSET($W$8:OFFSET($W$8,$AJ$4-1,0),$T75,$U75),OFFSET($D$8:OFFSET($D$8,$AJ$4-1,0),$S75,MATCH(AR$6,$D$7:$Q$7,0)-1))</f>
        <v>0.98489999999999989</v>
      </c>
      <c r="AS75" s="3">
        <f ca="1">SUMPRODUCT(OFFSET($W$8:OFFSET($W$8,$AJ$4-1,0),$T75,$U75),OFFSET($C$8:OFFSET($C$8,$AJ$4-1,0),$S75,0),OFFSET($D$8:OFFSET($D$8,$AJ$4-1,0),$S75,MATCH(AR$6,$D$7:$Q$7,0)-1))/SUMPRODUCT(OFFSET($W$8:OFFSET($W$8,$AJ$4-1,0),$T75,$U75),OFFSET($C$8:OFFSET($C$8,$AJ$4-1,0),$S75,0))</f>
        <v>0.98490000000000022</v>
      </c>
      <c r="AT75" s="3">
        <f ca="1">SUMPRODUCT(OFFSET($W$8:OFFSET($W$8,$AJ$4-1,0),$T75,$U75),OFFSET($D$8:OFFSET($D$8,$AJ$4-1,0),$S75,MATCH(AT$6,$D$7:$Q$7,0)-1))</f>
        <v>1.471764749564749</v>
      </c>
      <c r="AU75" s="3">
        <f ca="1">SUMPRODUCT(OFFSET($W$8:OFFSET($W$8,$AJ$4-1,0),$T75,$U75),OFFSET($C$8:OFFSET($C$8,$AJ$4-1,0),$S75,0),OFFSET($D$8:OFFSET($D$8,$AJ$4-1,0),$S75,MATCH(AT$6,$D$7:$Q$7,0)-1))/SUMPRODUCT(OFFSET($W$8:OFFSET($W$8,$AJ$4-1,0),$T75,$U75),OFFSET($C$8:OFFSET($C$8,$AJ$4-1,0),$S75,0))</f>
        <v>1.471764749564749</v>
      </c>
      <c r="AV75" s="3">
        <f ca="1">SUMPRODUCT(OFFSET($W$8:OFFSET($W$8,$AJ$4-1,0),$T75,$U75),OFFSET($D$8:OFFSET($D$8,$AJ$4-1,0),$S75,MATCH(AV$6,$D$7:$Q$7,0)-1))</f>
        <v>0.60900065421887151</v>
      </c>
      <c r="AW75" s="3">
        <f ca="1">SUMPRODUCT(OFFSET($W$8:OFFSET($W$8,$AJ$4-1,0),$T75,$U75),OFFSET($C$8:OFFSET($C$8,$AJ$4-1,0),$S75,0),OFFSET($D$8:OFFSET($D$8,$AJ$4-1,0),$S75,MATCH(AV$6,$D$7:$Q$7,0)-1))/SUMPRODUCT(OFFSET($W$8:OFFSET($W$8,$AJ$4-1,0),$T75,$U75),OFFSET($C$8:OFFSET($C$8,$AJ$4-1,0),$S75,0))</f>
        <v>0.6090006542188714</v>
      </c>
      <c r="AX75" s="3">
        <f ca="1">SUMPRODUCT(OFFSET($W$8:OFFSET($W$8,$AJ$4-1,0),$T75,$U75),OFFSET($D$8:OFFSET($D$8,$AJ$4-1,0),$S75,MATCH(AX$6,$D$7:$Q$7,0)-1))</f>
        <v>0.75948918724467296</v>
      </c>
      <c r="AY75" s="3">
        <f ca="1">SUMPRODUCT(OFFSET($W$8:OFFSET($W$8,$AJ$4-1,0),$T75,$U75),OFFSET($C$8:OFFSET($C$8,$AJ$4-1,0),$S75,0),OFFSET($D$8:OFFSET($D$8,$AJ$4-1,0),$S75,MATCH(AX$6,$D$7:$Q$7,0)-1))/SUMPRODUCT(OFFSET($W$8:OFFSET($W$8,$AJ$4-1,0),$T75,$U75),OFFSET($C$8:OFFSET($C$8,$AJ$4-1,0),$S75,0))</f>
        <v>0.75948918724467285</v>
      </c>
      <c r="AZ75" s="3">
        <f ca="1">SUMPRODUCT(OFFSET($W$8:OFFSET($W$8,$AJ$4-1,0),$T75,$U75),OFFSET($D$8:OFFSET($D$8,$AJ$4-1,0),$S75,MATCH(AZ$6,$D$7:$Q$7,0)-1))</f>
        <v>1.6752166932732089</v>
      </c>
      <c r="BA75" s="3">
        <f ca="1">SUMPRODUCT(OFFSET($W$8:OFFSET($W$8,$AJ$4-1,0),$T75,$U75),OFFSET($C$8:OFFSET($C$8,$AJ$4-1,0),$S75,0),OFFSET($D$8:OFFSET($D$8,$AJ$4-1,0),$S75,MATCH(AZ$6,$D$7:$Q$7,0)-1))/SUMPRODUCT(OFFSET($W$8:OFFSET($W$8,$AJ$4-1,0),$T75,$U75),OFFSET($C$8:OFFSET($C$8,$AJ$4-1,0),$S75,0))</f>
        <v>1.6752166932732091</v>
      </c>
      <c r="BB75" s="3">
        <f ca="1">SUMPRODUCT(OFFSET($W$8:OFFSET($W$8,$AJ$4-1,0),$T75,$U75),OFFSET($D$8:OFFSET($D$8,$AJ$4-1,0),$S75,MATCH(BB$6,$D$7:$Q$7,0)-1))</f>
        <v>1.0554595345898206</v>
      </c>
      <c r="BC75" s="3">
        <f ca="1">SUMPRODUCT(OFFSET($W$8:OFFSET($W$8,$AJ$4-1,0),$T75,$U75),OFFSET($C$8:OFFSET($C$8,$AJ$4-1,0),$S75,0),OFFSET($D$8:OFFSET($D$8,$AJ$4-1,0),$S75,MATCH(BB$6,$D$7:$Q$7,0)-1))/SUMPRODUCT(OFFSET($W$8:OFFSET($W$8,$AJ$4-1,0),$T75,$U75),OFFSET($C$8:OFFSET($C$8,$AJ$4-1,0),$S75,0))</f>
        <v>1.0554595345898206</v>
      </c>
      <c r="BD75" s="3">
        <f ca="1">SUMPRODUCT(OFFSET($W$8:OFFSET($W$8,$AJ$4-1,0),$T75,$U75),OFFSET($D$8:OFFSET($D$8,$AJ$4-1,0),$S75,MATCH(BD$6,$D$7:$Q$7,0)-1))</f>
        <v>0.64281945814926955</v>
      </c>
      <c r="BE75" s="3">
        <f ca="1">SUMPRODUCT(OFFSET($W$8:OFFSET($W$8,$AJ$4-1,0),$T75,$U75),OFFSET($C$8:OFFSET($C$8,$AJ$4-1,0),$S75,0),OFFSET($D$8:OFFSET($D$8,$AJ$4-1,0),$S75,MATCH(BD$6,$D$7:$Q$7,0)-1))/SUMPRODUCT(OFFSET($W$8:OFFSET($W$8,$AJ$4-1,0),$T75,$U75),OFFSET($C$8:OFFSET($C$8,$AJ$4-1,0),$S75,0))</f>
        <v>0.64281945814926944</v>
      </c>
      <c r="BF75" s="174">
        <f ca="1">SUMPRODUCT(OFFSET($W$8:OFFSET($W$8,$AJ$4-1,0),$T75,$U75),OFFSET($D$8:OFFSET($D$8,$AJ$4-1,0),$S75,MATCH(BF$6,$D$7:$Q$7,0)-1))</f>
        <v>0.99887341547568298</v>
      </c>
      <c r="BG75" s="174">
        <f ca="1">SUMPRODUCT(OFFSET($W$8:OFFSET($W$8,$AJ$4-1,0),$T75,$U75),OFFSET($C$8:OFFSET($C$8,$AJ$4-1,0),$S75,0),OFFSET($D$8:OFFSET($D$8,$AJ$4-1,0),$S75,MATCH(BF$6,$D$7:$Q$7,0)-1))/SUMPRODUCT(OFFSET($W$8:OFFSET($W$8,$AJ$4-1,0),$T75,$U75),OFFSET($C$8:OFFSET($C$8,$AJ$4-1,0),$S75,0))</f>
        <v>0.99887341547568342</v>
      </c>
      <c r="BH75" s="174">
        <f ca="1">SUMPRODUCT(OFFSET($W$8:OFFSET($W$8,$AJ$4-1,0),$T75,$U75),OFFSET($D$8:OFFSET($D$8,$AJ$4-1,0),$S75,MATCH(BH$6,$D$7:$Q$7,0)-1))</f>
        <v>1.1031307949168683</v>
      </c>
      <c r="BI75" s="174">
        <f ca="1">SUMPRODUCT(OFFSET($W$8:OFFSET($W$8,$AJ$4-1,0),$T75,$U75),OFFSET($C$8:OFFSET($C$8,$AJ$4-1,0),$S75,0),OFFSET($D$8:OFFSET($D$8,$AJ$4-1,0),$S75,MATCH(BH$6,$D$7:$Q$7,0)-1))/SUMPRODUCT(OFFSET($W$8:OFFSET($W$8,$AJ$4-1,0),$T75,$U75),OFFSET($C$8:OFFSET($C$8,$AJ$4-1,0),$S75,0))</f>
        <v>1.1031307949168687</v>
      </c>
      <c r="BJ75" s="174">
        <f ca="1">SUMPRODUCT(OFFSET($W$8:OFFSET($W$8,$AJ$4-1,0),$T75,$U75),OFFSET($D$8:OFFSET($D$8,$AJ$4-1,0),$S75,MATCH(BJ$6,$D$7:$Q$7,0)-1))</f>
        <v>1</v>
      </c>
      <c r="BK75" s="174">
        <f ca="1">SUMPRODUCT(OFFSET($W$8:OFFSET($W$8,$AJ$4-1,0),$T75,$U75),OFFSET($C$8:OFFSET($C$8,$AJ$4-1,0),$S75,0),OFFSET($D$8:OFFSET($D$8,$AJ$4-1,0),$S75,MATCH(BJ$6,$D$7:$Q$7,0)-1))/SUMPRODUCT(OFFSET($W$8:OFFSET($W$8,$AJ$4-1,0),$T75,$U75),OFFSET($C$8:OFFSET($C$8,$AJ$4-1,0),$S75,0))</f>
        <v>1</v>
      </c>
      <c r="BM75" s="8">
        <f t="shared" si="27"/>
        <v>38200</v>
      </c>
      <c r="BN75" s="47">
        <f t="shared" ca="1" si="28"/>
        <v>0.99999999999999967</v>
      </c>
      <c r="BO75" s="47">
        <f t="shared" ca="1" si="21"/>
        <v>0</v>
      </c>
      <c r="BP75" s="47">
        <f t="shared" ca="1" si="29"/>
        <v>0.29999999999999993</v>
      </c>
      <c r="BQ75" s="47">
        <f t="shared" ca="1" si="22"/>
        <v>0.69999999999999973</v>
      </c>
    </row>
    <row r="76" spans="1:69">
      <c r="A76" s="58">
        <f t="shared" si="23"/>
        <v>37865</v>
      </c>
      <c r="B76" s="34">
        <f t="shared" si="18"/>
        <v>38061</v>
      </c>
      <c r="C76" s="59">
        <f>SUMIF(WP!$A$3:$A$388,"&lt;"&amp;EOMONTH($A76,$A$3-1)+1,WP!$B$3:$B$388)/1000-SUM(C$8:C75)</f>
        <v>10</v>
      </c>
      <c r="D76" s="42">
        <f>D$6/VLOOKUP($B76,Rate!$B$4:$H$390,7)</f>
        <v>0.42973104189983818</v>
      </c>
      <c r="E76" s="42">
        <f>E$6/VLOOKUP($B76,SAWW!$B$4:$H$390,7)</f>
        <v>1.7841945254167777</v>
      </c>
      <c r="F76" s="42">
        <f>F$6/VLOOKUP($B76,'Indem BL'!$B$4:$H$390,7)</f>
        <v>1.1382518981275136</v>
      </c>
      <c r="G76" s="42">
        <f>G$6/VLOOKUP($B76,'Med BL'!$B$4:$H$390,7)</f>
        <v>0.9849</v>
      </c>
      <c r="H76" s="42">
        <f>H$6/VLOOKUP($B76,'Combined BL &amp; SAWW'!$B$4:$H$390,7)</f>
        <v>1.488292548777129</v>
      </c>
      <c r="I76" s="42">
        <f>I$6/VLOOKUP($B76,'Freq Trend'!$B$4:$H$390,7)</f>
        <v>0.59781840273485143</v>
      </c>
      <c r="J76" s="42">
        <f>J$6/VLOOKUP($B76,'Severity Trend_IonI'!$B$4:$H$390,7)</f>
        <v>0.7592310719773937</v>
      </c>
      <c r="K76" s="42">
        <f>K$6/VLOOKUP($B76,'Severity Trend_MonI'!$B$4:$H$390,7)</f>
        <v>1.7363479170899507</v>
      </c>
      <c r="L76" s="42">
        <f>L$6/VLOOKUP($B76,'Severity Trend'!$B$4:$H$390,7)</f>
        <v>1.0675208406576084</v>
      </c>
      <c r="M76" s="42">
        <f>M$6/VLOOKUP($B76,'PP Residual Trend'!$B$4:$H$390,7)</f>
        <v>0.63847437197728318</v>
      </c>
      <c r="N76" s="156">
        <f>N$6/VLOOKUP($B76,CR!$B$4:$H$455,7)</f>
        <v>0.99887341547568309</v>
      </c>
      <c r="O76" s="156">
        <f>O$6/VLOOKUP($B76,ER!$B$4:$H$455,7)</f>
        <v>1.1031307949168685</v>
      </c>
      <c r="P76" s="156">
        <f>P$6/VLOOKUP($B76,DR!$B$4:$H$455,7)</f>
        <v>1</v>
      </c>
      <c r="R76">
        <f t="shared" si="24"/>
        <v>69</v>
      </c>
      <c r="S76" s="120">
        <f t="shared" si="19"/>
        <v>68</v>
      </c>
      <c r="T76" s="45">
        <f t="shared" si="25"/>
        <v>0</v>
      </c>
      <c r="U76" s="45">
        <f t="shared" si="26"/>
        <v>0</v>
      </c>
      <c r="V76" s="20">
        <v>0</v>
      </c>
      <c r="W76" s="21">
        <f>(2*W$5*$AJ$3*$R76*$A$3-MIN(W$5*$AJ$3,$R76*$A$3)^2-2*$R76*$A$3*MAX(W$5*$AJ$3-$R76*$A$3,0)-MIN(MAX($R76*$A$3-$A$4,0),W$5*$AJ$3)^2-2*W$5*$AJ$3*MAX($R76*$A$3-$A$4-W$5*+$AJ$3,0))/$AJ$5-SUM($V$7:V76)-SUM($V$7:W75)+SUM($V$7:V75)</f>
        <v>0</v>
      </c>
      <c r="X76" s="21">
        <f>(2*X$5*$AJ$3*$R76*$A$3-MIN(X$5*$AJ$3,$R76*$A$3)^2-2*$R76*$A$3*MAX(X$5*$AJ$3-$R76*$A$3,0)-MIN(MAX($R76*$A$3-$A$4,0),X$5*$AJ$3)^2-2*X$5*$AJ$3*MAX($R76*$A$3-$A$4-X$5*+$AJ$3,0))/$AJ$5-SUM($V$7:W76)-SUM($V$7:X75)+SUM($V$7:W75)</f>
        <v>0</v>
      </c>
      <c r="Y76" s="21">
        <f>(2*Y$5*$AJ$3*$R76*$A$3-MIN(Y$5*$AJ$3,$R76*$A$3)^2-2*$R76*$A$3*MAX(Y$5*$AJ$3-$R76*$A$3,0)-MIN(MAX($R76*$A$3-$A$4,0),Y$5*$AJ$3)^2-2*Y$5*$AJ$3*MAX($R76*$A$3-$A$4-Y$5*+$AJ$3,0))/$AJ$5-SUM($V$7:X76)-SUM($V$7:Y75)+SUM($V$7:X75)</f>
        <v>0</v>
      </c>
      <c r="Z76" s="21">
        <f>(2*Z$5*$AJ$3*$R76*$A$3-MIN(Z$5*$AJ$3,$R76*$A$3)^2-2*$R76*$A$3*MAX(Z$5*$AJ$3-$R76*$A$3,0)-MIN(MAX($R76*$A$3-$A$4,0),Z$5*$AJ$3)^2-2*Z$5*$AJ$3*MAX($R76*$A$3-$A$4-Z$5*+$AJ$3,0))/$AJ$5-SUM($V$7:Y76)-SUM($V$7:Z75)+SUM($V$7:Y75)</f>
        <v>0</v>
      </c>
      <c r="AA76" s="21">
        <f>(2*AA$5*$AJ$3*$R76*$A$3-MIN(AA$5*$AJ$3,$R76*$A$3)^2-2*$R76*$A$3*MAX(AA$5*$AJ$3-$R76*$A$3,0)-MIN(MAX($R76*$A$3-$A$4,0),AA$5*$AJ$3)^2-2*AA$5*$AJ$3*MAX($R76*$A$3-$A$4-AA$5*+$AJ$3,0))/$AJ$5-SUM($V$7:Z76)-SUM($V$7:AA75)+SUM($V$7:Z75)</f>
        <v>0</v>
      </c>
      <c r="AB76" s="21">
        <f>(2*AB$5*$AJ$3*$R76*$A$3-MIN(AB$5*$AJ$3,$R76*$A$3)^2-2*$R76*$A$3*MAX(AB$5*$AJ$3-$R76*$A$3,0)-MIN(MAX($R76*$A$3-$A$4,0),AB$5*$AJ$3)^2-2*AB$5*$AJ$3*MAX($R76*$A$3-$A$4-AB$5*+$AJ$3,0))/$AJ$5-SUM($V$7:AA76)-SUM($V$7:AB75)+SUM($V$7:AA75)</f>
        <v>0</v>
      </c>
      <c r="AC76" s="21">
        <f>(2*AC$5*$AJ$3*$R76*$A$3-MIN(AC$5*$AJ$3,$R76*$A$3)^2-2*$R76*$A$3*MAX(AC$5*$AJ$3-$R76*$A$3,0)-MIN(MAX($R76*$A$3-$A$4,0),AC$5*$AJ$3)^2-2*AC$5*$AJ$3*MAX($R76*$A$3-$A$4-AC$5*+$AJ$3,0))/$AJ$5-SUM($V$7:AB76)-SUM($V$7:AC75)+SUM($V$7:AB75)</f>
        <v>0</v>
      </c>
      <c r="AD76" s="21">
        <f>(2*AD$5*$AJ$3*$R76*$A$3-MIN(AD$5*$AJ$3,$R76*$A$3)^2-2*$R76*$A$3*MAX(AD$5*$AJ$3-$R76*$A$3,0)-MIN(MAX($R76*$A$3-$A$4,0),AD$5*$AJ$3)^2-2*AD$5*$AJ$3*MAX($R76*$A$3-$A$4-AD$5*+$AJ$3,0))/$AJ$5-SUM($V$7:AC76)-SUM($V$7:AD75)+SUM($V$7:AC75)</f>
        <v>0</v>
      </c>
      <c r="AE76" s="21">
        <f>(2*AE$5*$AJ$3*$R76*$A$3-MIN(AE$5*$AJ$3,$R76*$A$3)^2-2*$R76*$A$3*MAX(AE$5*$AJ$3-$R76*$A$3,0)-MIN(MAX($R76*$A$3-$A$4,0),AE$5*$AJ$3)^2-2*AE$5*$AJ$3*MAX($R76*$A$3-$A$4-AE$5*+$AJ$3,0))/$AJ$5-SUM($V$7:AD76)-SUM($V$7:AE75)+SUM($V$7:AD75)</f>
        <v>0</v>
      </c>
      <c r="AF76" s="21">
        <f>(2*AF$5*$AJ$3*$R76*$A$3-MIN(AF$5*$AJ$3,$R76*$A$3)^2-2*$R76*$A$3*MAX(AF$5*$AJ$3-$R76*$A$3,0)-MIN(MAX($R76*$A$3-$A$4,0),AF$5*$AJ$3)^2-2*AF$5*$AJ$3*MAX($R76*$A$3-$A$4-AF$5*+$AJ$3,0))/$AJ$5-SUM($V$7:AE76)-SUM($V$7:AF75)+SUM($V$7:AE75)</f>
        <v>0</v>
      </c>
      <c r="AG76" s="21">
        <f>(2*AG$5*$AJ$3*$R76*$A$3-MIN(AG$5*$AJ$3,$R76*$A$3)^2-2*$R76*$A$3*MAX(AG$5*$AJ$3-$R76*$A$3,0)-MIN(MAX($R76*$A$3-$A$4,0),AG$5*$AJ$3)^2-2*AG$5*$AJ$3*MAX($R76*$A$3-$A$4-AG$5*+$AJ$3,0))/$AJ$5-SUM($V$7:AF76)-SUM($V$7:AG75)+SUM($V$7:AF75)</f>
        <v>0</v>
      </c>
      <c r="AH76" s="21">
        <f>(2*AH$5*$AJ$3*$R76*$A$3-MIN(AH$5*$AJ$3,$R76*$A$3)^2-2*$R76*$A$3*MAX(AH$5*$AJ$3-$R76*$A$3,0)-MIN(MAX($R76*$A$3-$A$4,0),AH$5*$AJ$3)^2-2*AH$5*$AJ$3*MAX($R76*$A$3-$A$4-AH$5*+$AJ$3,0))/$AJ$5-SUM($V$7:AG76)-SUM($V$7:AH75)+SUM($V$7:AG75)</f>
        <v>0</v>
      </c>
      <c r="AJ76" s="8">
        <f t="shared" si="30"/>
        <v>38231</v>
      </c>
      <c r="AK76" s="30">
        <f t="shared" si="20"/>
        <v>38245</v>
      </c>
      <c r="AL76" s="3">
        <f ca="1">SUMPRODUCT(OFFSET($W$8:OFFSET($W$8,$AJ$4-1,0),$T76,$U76),OFFSET($D$8:OFFSET($D$8,$AJ$4-1,0),$S76,MATCH(AL$6,$D$7:$Q$7,0)-1))</f>
        <v>0.42340208911150168</v>
      </c>
      <c r="AM76" s="3">
        <f ca="1">SUMPRODUCT(OFFSET($W$8:OFFSET($W$8,$AJ$4-1,0),$T76,$U76),OFFSET($C$8:OFFSET($C$8,$AJ$4-1,0),$S76,0),OFFSET($D$8:OFFSET($D$8,$AJ$4-1,0),$S76,MATCH(AL$6,$D$7:$Q$7,0)-1))/SUMPRODUCT(OFFSET($W$8:OFFSET($W$8,$AJ$4-1,0),$T76,$U76),OFFSET($C$8:OFFSET($C$8,$AJ$4-1,0),$S76,0))</f>
        <v>0.42340208911150173</v>
      </c>
      <c r="AN76" s="3">
        <f ca="1">SUMPRODUCT(OFFSET($W$8:OFFSET($W$8,$AJ$4-1,0),$T76,$U76),OFFSET($D$8:OFFSET($D$8,$AJ$4-1,0),$S76,MATCH(AN$6,$D$7:$Q$7,0)-1))</f>
        <v>1.7492342839505033</v>
      </c>
      <c r="AO76" s="3">
        <f ca="1">SUMPRODUCT(OFFSET($W$8:OFFSET($W$8,$AJ$4-1,0),$T76,$U76),OFFSET($C$8:OFFSET($C$8,$AJ$4-1,0),$S76,0),OFFSET($D$8:OFFSET($D$8,$AJ$4-1,0),$S76,MATCH(AN$6,$D$7:$Q$7,0)-1))/SUMPRODUCT(OFFSET($W$8:OFFSET($W$8,$AJ$4-1,0),$T76,$U76),OFFSET($C$8:OFFSET($C$8,$AJ$4-1,0),$S76,0))</f>
        <v>1.749234283950504</v>
      </c>
      <c r="AP76" s="3">
        <f ca="1">SUMPRODUCT(OFFSET($W$8:OFFSET($W$8,$AJ$4-1,0),$T76,$U76),OFFSET($D$8:OFFSET($D$8,$AJ$4-1,0),$S76,MATCH(AP$6,$D$7:$Q$7,0)-1))</f>
        <v>1.1361134223667366</v>
      </c>
      <c r="AQ76" s="3">
        <f ca="1">SUMPRODUCT(OFFSET($W$8:OFFSET($W$8,$AJ$4-1,0),$T76,$U76),OFFSET($C$8:OFFSET($C$8,$AJ$4-1,0),$S76,0),OFFSET($D$8:OFFSET($D$8,$AJ$4-1,0),$S76,MATCH(AP$6,$D$7:$Q$7,0)-1))/SUMPRODUCT(OFFSET($W$8:OFFSET($W$8,$AJ$4-1,0),$T76,$U76),OFFSET($C$8:OFFSET($C$8,$AJ$4-1,0),$S76,0))</f>
        <v>1.1361134223667366</v>
      </c>
      <c r="AR76" s="3">
        <f ca="1">SUMPRODUCT(OFFSET($W$8:OFFSET($W$8,$AJ$4-1,0),$T76,$U76),OFFSET($D$8:OFFSET($D$8,$AJ$4-1,0),$S76,MATCH(AR$6,$D$7:$Q$7,0)-1))</f>
        <v>0.98489999999999989</v>
      </c>
      <c r="AS76" s="3">
        <f ca="1">SUMPRODUCT(OFFSET($W$8:OFFSET($W$8,$AJ$4-1,0),$T76,$U76),OFFSET($C$8:OFFSET($C$8,$AJ$4-1,0),$S76,0),OFFSET($D$8:OFFSET($D$8,$AJ$4-1,0),$S76,MATCH(AR$6,$D$7:$Q$7,0)-1))/SUMPRODUCT(OFFSET($W$8:OFFSET($W$8,$AJ$4-1,0),$T76,$U76),OFFSET($C$8:OFFSET($C$8,$AJ$4-1,0),$S76,0))</f>
        <v>0.98490000000000022</v>
      </c>
      <c r="AT76" s="3">
        <f ca="1">SUMPRODUCT(OFFSET($W$8:OFFSET($W$8,$AJ$4-1,0),$T76,$U76),OFFSET($D$8:OFFSET($D$8,$AJ$4-1,0),$S76,MATCH(AT$6,$D$7:$Q$7,0)-1))</f>
        <v>1.4678952948061377</v>
      </c>
      <c r="AU76" s="3">
        <f ca="1">SUMPRODUCT(OFFSET($W$8:OFFSET($W$8,$AJ$4-1,0),$T76,$U76),OFFSET($C$8:OFFSET($C$8,$AJ$4-1,0),$S76,0),OFFSET($D$8:OFFSET($D$8,$AJ$4-1,0),$S76,MATCH(AT$6,$D$7:$Q$7,0)-1))/SUMPRODUCT(OFFSET($W$8:OFFSET($W$8,$AJ$4-1,0),$T76,$U76),OFFSET($C$8:OFFSET($C$8,$AJ$4-1,0),$S76,0))</f>
        <v>1.4678952948061377</v>
      </c>
      <c r="AV76" s="3">
        <f ca="1">SUMPRODUCT(OFFSET($W$8:OFFSET($W$8,$AJ$4-1,0),$T76,$U76),OFFSET($D$8:OFFSET($D$8,$AJ$4-1,0),$S76,MATCH(AV$6,$D$7:$Q$7,0)-1))</f>
        <v>0.61080537619456221</v>
      </c>
      <c r="AW76" s="3">
        <f ca="1">SUMPRODUCT(OFFSET($W$8:OFFSET($W$8,$AJ$4-1,0),$T76,$U76),OFFSET($C$8:OFFSET($C$8,$AJ$4-1,0),$S76,0),OFFSET($D$8:OFFSET($D$8,$AJ$4-1,0),$S76,MATCH(AV$6,$D$7:$Q$7,0)-1))/SUMPRODUCT(OFFSET($W$8:OFFSET($W$8,$AJ$4-1,0),$T76,$U76),OFFSET($C$8:OFFSET($C$8,$AJ$4-1,0),$S76,0))</f>
        <v>0.61080537619456232</v>
      </c>
      <c r="AX76" s="3">
        <f ca="1">SUMPRODUCT(OFFSET($W$8:OFFSET($W$8,$AJ$4-1,0),$T76,$U76),OFFSET($D$8:OFFSET($D$8,$AJ$4-1,0),$S76,MATCH(AX$6,$D$7:$Q$7,0)-1))</f>
        <v>0.7598203467478778</v>
      </c>
      <c r="AY76" s="3">
        <f ca="1">SUMPRODUCT(OFFSET($W$8:OFFSET($W$8,$AJ$4-1,0),$T76,$U76),OFFSET($C$8:OFFSET($C$8,$AJ$4-1,0),$S76,0),OFFSET($D$8:OFFSET($D$8,$AJ$4-1,0),$S76,MATCH(AX$6,$D$7:$Q$7,0)-1))/SUMPRODUCT(OFFSET($W$8:OFFSET($W$8,$AJ$4-1,0),$T76,$U76),OFFSET($C$8:OFFSET($C$8,$AJ$4-1,0),$S76,0))</f>
        <v>0.75982034674787768</v>
      </c>
      <c r="AZ76" s="3">
        <f ca="1">SUMPRODUCT(OFFSET($W$8:OFFSET($W$8,$AJ$4-1,0),$T76,$U76),OFFSET($D$8:OFFSET($D$8,$AJ$4-1,0),$S76,MATCH(AZ$6,$D$7:$Q$7,0)-1))</f>
        <v>1.6636875144553744</v>
      </c>
      <c r="BA76" s="3">
        <f ca="1">SUMPRODUCT(OFFSET($W$8:OFFSET($W$8,$AJ$4-1,0),$T76,$U76),OFFSET($C$8:OFFSET($C$8,$AJ$4-1,0),$S76,0),OFFSET($D$8:OFFSET($D$8,$AJ$4-1,0),$S76,MATCH(AZ$6,$D$7:$Q$7,0)-1))/SUMPRODUCT(OFFSET($W$8:OFFSET($W$8,$AJ$4-1,0),$T76,$U76),OFFSET($C$8:OFFSET($C$8,$AJ$4-1,0),$S76,0))</f>
        <v>1.6636875144553744</v>
      </c>
      <c r="BB76" s="3">
        <f ca="1">SUMPRODUCT(OFFSET($W$8:OFFSET($W$8,$AJ$4-1,0),$T76,$U76),OFFSET($D$8:OFFSET($D$8,$AJ$4-1,0),$S76,MATCH(BB$6,$D$7:$Q$7,0)-1))</f>
        <v>1.0534077273045561</v>
      </c>
      <c r="BC76" s="3">
        <f ca="1">SUMPRODUCT(OFFSET($W$8:OFFSET($W$8,$AJ$4-1,0),$T76,$U76),OFFSET($C$8:OFFSET($C$8,$AJ$4-1,0),$S76,0),OFFSET($D$8:OFFSET($D$8,$AJ$4-1,0),$S76,MATCH(BB$6,$D$7:$Q$7,0)-1))/SUMPRODUCT(OFFSET($W$8:OFFSET($W$8,$AJ$4-1,0),$T76,$U76),OFFSET($C$8:OFFSET($C$8,$AJ$4-1,0),$S76,0))</f>
        <v>1.0534077273045561</v>
      </c>
      <c r="BD76" s="3">
        <f ca="1">SUMPRODUCT(OFFSET($W$8:OFFSET($W$8,$AJ$4-1,0),$T76,$U76),OFFSET($D$8:OFFSET($D$8,$AJ$4-1,0),$S76,MATCH(BD$6,$D$7:$Q$7,0)-1))</f>
        <v>0.64345826415876861</v>
      </c>
      <c r="BE76" s="3">
        <f ca="1">SUMPRODUCT(OFFSET($W$8:OFFSET($W$8,$AJ$4-1,0),$T76,$U76),OFFSET($C$8:OFFSET($C$8,$AJ$4-1,0),$S76,0),OFFSET($D$8:OFFSET($D$8,$AJ$4-1,0),$S76,MATCH(BD$6,$D$7:$Q$7,0)-1))/SUMPRODUCT(OFFSET($W$8:OFFSET($W$8,$AJ$4-1,0),$T76,$U76),OFFSET($C$8:OFFSET($C$8,$AJ$4-1,0),$S76,0))</f>
        <v>0.64345826415876861</v>
      </c>
      <c r="BF76" s="174">
        <f ca="1">SUMPRODUCT(OFFSET($W$8:OFFSET($W$8,$AJ$4-1,0),$T76,$U76),OFFSET($D$8:OFFSET($D$8,$AJ$4-1,0),$S76,MATCH(BF$6,$D$7:$Q$7,0)-1))</f>
        <v>0.99887341547568298</v>
      </c>
      <c r="BG76" s="174">
        <f ca="1">SUMPRODUCT(OFFSET($W$8:OFFSET($W$8,$AJ$4-1,0),$T76,$U76),OFFSET($C$8:OFFSET($C$8,$AJ$4-1,0),$S76,0),OFFSET($D$8:OFFSET($D$8,$AJ$4-1,0),$S76,MATCH(BF$6,$D$7:$Q$7,0)-1))/SUMPRODUCT(OFFSET($W$8:OFFSET($W$8,$AJ$4-1,0),$T76,$U76),OFFSET($C$8:OFFSET($C$8,$AJ$4-1,0),$S76,0))</f>
        <v>0.99887341547568342</v>
      </c>
      <c r="BH76" s="174">
        <f ca="1">SUMPRODUCT(OFFSET($W$8:OFFSET($W$8,$AJ$4-1,0),$T76,$U76),OFFSET($D$8:OFFSET($D$8,$AJ$4-1,0),$S76,MATCH(BH$6,$D$7:$Q$7,0)-1))</f>
        <v>1.1031307949168683</v>
      </c>
      <c r="BI76" s="174">
        <f ca="1">SUMPRODUCT(OFFSET($W$8:OFFSET($W$8,$AJ$4-1,0),$T76,$U76),OFFSET($C$8:OFFSET($C$8,$AJ$4-1,0),$S76,0),OFFSET($D$8:OFFSET($D$8,$AJ$4-1,0),$S76,MATCH(BH$6,$D$7:$Q$7,0)-1))/SUMPRODUCT(OFFSET($W$8:OFFSET($W$8,$AJ$4-1,0),$T76,$U76),OFFSET($C$8:OFFSET($C$8,$AJ$4-1,0),$S76,0))</f>
        <v>1.1031307949168687</v>
      </c>
      <c r="BJ76" s="174">
        <f ca="1">SUMPRODUCT(OFFSET($W$8:OFFSET($W$8,$AJ$4-1,0),$T76,$U76),OFFSET($D$8:OFFSET($D$8,$AJ$4-1,0),$S76,MATCH(BJ$6,$D$7:$Q$7,0)-1))</f>
        <v>1</v>
      </c>
      <c r="BK76" s="174">
        <f ca="1">SUMPRODUCT(OFFSET($W$8:OFFSET($W$8,$AJ$4-1,0),$T76,$U76),OFFSET($C$8:OFFSET($C$8,$AJ$4-1,0),$S76,0),OFFSET($D$8:OFFSET($D$8,$AJ$4-1,0),$S76,MATCH(BJ$6,$D$7:$Q$7,0)-1))/SUMPRODUCT(OFFSET($W$8:OFFSET($W$8,$AJ$4-1,0),$T76,$U76),OFFSET($C$8:OFFSET($C$8,$AJ$4-1,0),$S76,0))</f>
        <v>1</v>
      </c>
      <c r="BM76" s="8">
        <f t="shared" si="27"/>
        <v>38231</v>
      </c>
      <c r="BN76" s="47">
        <f t="shared" ca="1" si="28"/>
        <v>0.99999999999999967</v>
      </c>
      <c r="BO76" s="47">
        <f t="shared" ca="1" si="21"/>
        <v>0</v>
      </c>
      <c r="BP76" s="47">
        <f t="shared" ca="1" si="29"/>
        <v>0.29999999999999993</v>
      </c>
      <c r="BQ76" s="47">
        <f t="shared" ca="1" si="22"/>
        <v>0.69999999999999973</v>
      </c>
    </row>
    <row r="77" spans="1:69">
      <c r="A77" s="58">
        <f t="shared" si="23"/>
        <v>37895</v>
      </c>
      <c r="B77" s="34">
        <f t="shared" si="18"/>
        <v>38092</v>
      </c>
      <c r="C77" s="59">
        <f>SUMIF(WP!$A$3:$A$388,"&lt;"&amp;EOMONTH($A77,$A$3-1)+1,WP!$B$3:$B$388)/1000-SUM(C$8:C76)</f>
        <v>10</v>
      </c>
      <c r="D77" s="42">
        <f>D$6/VLOOKUP($B77,Rate!$B$4:$H$390,7)</f>
        <v>0.42973104189983818</v>
      </c>
      <c r="E77" s="42">
        <f>E$6/VLOOKUP($B77,SAWW!$B$4:$H$390,7)</f>
        <v>1.7785529687724109</v>
      </c>
      <c r="F77" s="42">
        <f>F$6/VLOOKUP($B77,'Indem BL'!$B$4:$H$390,7)</f>
        <v>1.1382518981275136</v>
      </c>
      <c r="G77" s="42">
        <f>G$6/VLOOKUP($B77,'Med BL'!$B$4:$H$390,7)</f>
        <v>0.9849</v>
      </c>
      <c r="H77" s="42">
        <f>H$6/VLOOKUP($B77,'Combined BL &amp; SAWW'!$B$4:$H$390,7)</f>
        <v>1.4853030482365106</v>
      </c>
      <c r="I77" s="42">
        <f>I$6/VLOOKUP($B77,'Freq Trend'!$B$4:$H$390,7)</f>
        <v>0.60103797929542335</v>
      </c>
      <c r="J77" s="42">
        <f>J$6/VLOOKUP($B77,'Severity Trend_IonI'!$B$4:$H$390,7)</f>
        <v>0.75862515567494282</v>
      </c>
      <c r="K77" s="42">
        <f>K$6/VLOOKUP($B77,'Severity Trend_MonI'!$B$4:$H$390,7)</f>
        <v>1.7224997525778445</v>
      </c>
      <c r="L77" s="42">
        <f>L$6/VLOOKUP($B77,'Severity Trend'!$B$4:$H$390,7)</f>
        <v>1.0642395054243854</v>
      </c>
      <c r="M77" s="42">
        <f>M$6/VLOOKUP($B77,'PP Residual Trend'!$B$4:$H$390,7)</f>
        <v>0.63987965085360077</v>
      </c>
      <c r="N77" s="156">
        <f>N$6/VLOOKUP($B77,CR!$B$4:$H$455,7)</f>
        <v>0.99887341547568309</v>
      </c>
      <c r="O77" s="156">
        <f>O$6/VLOOKUP($B77,ER!$B$4:$H$455,7)</f>
        <v>1.1031307949168685</v>
      </c>
      <c r="P77" s="156">
        <f>P$6/VLOOKUP($B77,DR!$B$4:$H$455,7)</f>
        <v>1</v>
      </c>
      <c r="R77">
        <f t="shared" si="24"/>
        <v>70</v>
      </c>
      <c r="S77" s="120">
        <f t="shared" si="19"/>
        <v>69</v>
      </c>
      <c r="T77" s="45">
        <f t="shared" si="25"/>
        <v>0</v>
      </c>
      <c r="U77" s="45">
        <f t="shared" si="26"/>
        <v>0</v>
      </c>
      <c r="V77" s="20">
        <v>0</v>
      </c>
      <c r="W77" s="21">
        <f>(2*W$5*$AJ$3*$R77*$A$3-MIN(W$5*$AJ$3,$R77*$A$3)^2-2*$R77*$A$3*MAX(W$5*$AJ$3-$R77*$A$3,0)-MIN(MAX($R77*$A$3-$A$4,0),W$5*$AJ$3)^2-2*W$5*$AJ$3*MAX($R77*$A$3-$A$4-W$5*+$AJ$3,0))/$AJ$5-SUM($V$7:V77)-SUM($V$7:W76)+SUM($V$7:V76)</f>
        <v>0</v>
      </c>
      <c r="X77" s="21">
        <f>(2*X$5*$AJ$3*$R77*$A$3-MIN(X$5*$AJ$3,$R77*$A$3)^2-2*$R77*$A$3*MAX(X$5*$AJ$3-$R77*$A$3,0)-MIN(MAX($R77*$A$3-$A$4,0),X$5*$AJ$3)^2-2*X$5*$AJ$3*MAX($R77*$A$3-$A$4-X$5*+$AJ$3,0))/$AJ$5-SUM($V$7:W77)-SUM($V$7:X76)+SUM($V$7:W76)</f>
        <v>0</v>
      </c>
      <c r="Y77" s="21">
        <f>(2*Y$5*$AJ$3*$R77*$A$3-MIN(Y$5*$AJ$3,$R77*$A$3)^2-2*$R77*$A$3*MAX(Y$5*$AJ$3-$R77*$A$3,0)-MIN(MAX($R77*$A$3-$A$4,0),Y$5*$AJ$3)^2-2*Y$5*$AJ$3*MAX($R77*$A$3-$A$4-Y$5*+$AJ$3,0))/$AJ$5-SUM($V$7:X77)-SUM($V$7:Y76)+SUM($V$7:X76)</f>
        <v>0</v>
      </c>
      <c r="Z77" s="21">
        <f>(2*Z$5*$AJ$3*$R77*$A$3-MIN(Z$5*$AJ$3,$R77*$A$3)^2-2*$R77*$A$3*MAX(Z$5*$AJ$3-$R77*$A$3,0)-MIN(MAX($R77*$A$3-$A$4,0),Z$5*$AJ$3)^2-2*Z$5*$AJ$3*MAX($R77*$A$3-$A$4-Z$5*+$AJ$3,0))/$AJ$5-SUM($V$7:Y77)-SUM($V$7:Z76)+SUM($V$7:Y76)</f>
        <v>0</v>
      </c>
      <c r="AA77" s="21">
        <f>(2*AA$5*$AJ$3*$R77*$A$3-MIN(AA$5*$AJ$3,$R77*$A$3)^2-2*$R77*$A$3*MAX(AA$5*$AJ$3-$R77*$A$3,0)-MIN(MAX($R77*$A$3-$A$4,0),AA$5*$AJ$3)^2-2*AA$5*$AJ$3*MAX($R77*$A$3-$A$4-AA$5*+$AJ$3,0))/$AJ$5-SUM($V$7:Z77)-SUM($V$7:AA76)+SUM($V$7:Z76)</f>
        <v>0</v>
      </c>
      <c r="AB77" s="21">
        <f>(2*AB$5*$AJ$3*$R77*$A$3-MIN(AB$5*$AJ$3,$R77*$A$3)^2-2*$R77*$A$3*MAX(AB$5*$AJ$3-$R77*$A$3,0)-MIN(MAX($R77*$A$3-$A$4,0),AB$5*$AJ$3)^2-2*AB$5*$AJ$3*MAX($R77*$A$3-$A$4-AB$5*+$AJ$3,0))/$AJ$5-SUM($V$7:AA77)-SUM($V$7:AB76)+SUM($V$7:AA76)</f>
        <v>0</v>
      </c>
      <c r="AC77" s="21">
        <f>(2*AC$5*$AJ$3*$R77*$A$3-MIN(AC$5*$AJ$3,$R77*$A$3)^2-2*$R77*$A$3*MAX(AC$5*$AJ$3-$R77*$A$3,0)-MIN(MAX($R77*$A$3-$A$4,0),AC$5*$AJ$3)^2-2*AC$5*$AJ$3*MAX($R77*$A$3-$A$4-AC$5*+$AJ$3,0))/$AJ$5-SUM($V$7:AB77)-SUM($V$7:AC76)+SUM($V$7:AB76)</f>
        <v>0</v>
      </c>
      <c r="AD77" s="21">
        <f>(2*AD$5*$AJ$3*$R77*$A$3-MIN(AD$5*$AJ$3,$R77*$A$3)^2-2*$R77*$A$3*MAX(AD$5*$AJ$3-$R77*$A$3,0)-MIN(MAX($R77*$A$3-$A$4,0),AD$5*$AJ$3)^2-2*AD$5*$AJ$3*MAX($R77*$A$3-$A$4-AD$5*+$AJ$3,0))/$AJ$5-SUM($V$7:AC77)-SUM($V$7:AD76)+SUM($V$7:AC76)</f>
        <v>0</v>
      </c>
      <c r="AE77" s="21">
        <f>(2*AE$5*$AJ$3*$R77*$A$3-MIN(AE$5*$AJ$3,$R77*$A$3)^2-2*$R77*$A$3*MAX(AE$5*$AJ$3-$R77*$A$3,0)-MIN(MAX($R77*$A$3-$A$4,0),AE$5*$AJ$3)^2-2*AE$5*$AJ$3*MAX($R77*$A$3-$A$4-AE$5*+$AJ$3,0))/$AJ$5-SUM($V$7:AD77)-SUM($V$7:AE76)+SUM($V$7:AD76)</f>
        <v>0</v>
      </c>
      <c r="AF77" s="21">
        <f>(2*AF$5*$AJ$3*$R77*$A$3-MIN(AF$5*$AJ$3,$R77*$A$3)^2-2*$R77*$A$3*MAX(AF$5*$AJ$3-$R77*$A$3,0)-MIN(MAX($R77*$A$3-$A$4,0),AF$5*$AJ$3)^2-2*AF$5*$AJ$3*MAX($R77*$A$3-$A$4-AF$5*+$AJ$3,0))/$AJ$5-SUM($V$7:AE77)-SUM($V$7:AF76)+SUM($V$7:AE76)</f>
        <v>0</v>
      </c>
      <c r="AG77" s="21">
        <f>(2*AG$5*$AJ$3*$R77*$A$3-MIN(AG$5*$AJ$3,$R77*$A$3)^2-2*$R77*$A$3*MAX(AG$5*$AJ$3-$R77*$A$3,0)-MIN(MAX($R77*$A$3-$A$4,0),AG$5*$AJ$3)^2-2*AG$5*$AJ$3*MAX($R77*$A$3-$A$4-AG$5*+$AJ$3,0))/$AJ$5-SUM($V$7:AF77)-SUM($V$7:AG76)+SUM($V$7:AF76)</f>
        <v>0</v>
      </c>
      <c r="AH77" s="21">
        <f>(2*AH$5*$AJ$3*$R77*$A$3-MIN(AH$5*$AJ$3,$R77*$A$3)^2-2*$R77*$A$3*MAX(AH$5*$AJ$3-$R77*$A$3,0)-MIN(MAX($R77*$A$3-$A$4,0),AH$5*$AJ$3)^2-2*AH$5*$AJ$3*MAX($R77*$A$3-$A$4-AH$5*+$AJ$3,0))/$AJ$5-SUM($V$7:AG77)-SUM($V$7:AH76)+SUM($V$7:AG76)</f>
        <v>0</v>
      </c>
      <c r="AJ77" s="8">
        <f t="shared" si="30"/>
        <v>38261</v>
      </c>
      <c r="AK77" s="30">
        <f t="shared" si="20"/>
        <v>38275</v>
      </c>
      <c r="AL77" s="3">
        <f ca="1">SUMPRODUCT(OFFSET($W$8:OFFSET($W$8,$AJ$4-1,0),$T77,$U77),OFFSET($D$8:OFFSET($D$8,$AJ$4-1,0),$S77,MATCH(AL$6,$D$7:$Q$7,0)-1))</f>
        <v>0.42225137042271327</v>
      </c>
      <c r="AM77" s="3">
        <f ca="1">SUMPRODUCT(OFFSET($W$8:OFFSET($W$8,$AJ$4-1,0),$T77,$U77),OFFSET($C$8:OFFSET($C$8,$AJ$4-1,0),$S77,0),OFFSET($D$8:OFFSET($D$8,$AJ$4-1,0),$S77,MATCH(AL$6,$D$7:$Q$7,0)-1))/SUMPRODUCT(OFFSET($W$8:OFFSET($W$8,$AJ$4-1,0),$T77,$U77),OFFSET($C$8:OFFSET($C$8,$AJ$4-1,0),$S77,0))</f>
        <v>0.42225137042271338</v>
      </c>
      <c r="AN77" s="3">
        <f ca="1">SUMPRODUCT(OFFSET($W$8:OFFSET($W$8,$AJ$4-1,0),$T77,$U77),OFFSET($D$8:OFFSET($D$8,$AJ$4-1,0),$S77,MATCH(AN$6,$D$7:$Q$7,0)-1))</f>
        <v>1.7433451735879286</v>
      </c>
      <c r="AO77" s="3">
        <f ca="1">SUMPRODUCT(OFFSET($W$8:OFFSET($W$8,$AJ$4-1,0),$T77,$U77),OFFSET($C$8:OFFSET($C$8,$AJ$4-1,0),$S77,0),OFFSET($D$8:OFFSET($D$8,$AJ$4-1,0),$S77,MATCH(AN$6,$D$7:$Q$7,0)-1))/SUMPRODUCT(OFFSET($W$8:OFFSET($W$8,$AJ$4-1,0),$T77,$U77),OFFSET($C$8:OFFSET($C$8,$AJ$4-1,0),$S77,0))</f>
        <v>1.7433451735879288</v>
      </c>
      <c r="AP77" s="3">
        <f ca="1">SUMPRODUCT(OFFSET($W$8:OFFSET($W$8,$AJ$4-1,0),$T77,$U77),OFFSET($D$8:OFFSET($D$8,$AJ$4-1,0),$S77,MATCH(AP$6,$D$7:$Q$7,0)-1))</f>
        <v>1.1352580320624257</v>
      </c>
      <c r="AQ77" s="3">
        <f ca="1">SUMPRODUCT(OFFSET($W$8:OFFSET($W$8,$AJ$4-1,0),$T77,$U77),OFFSET($C$8:OFFSET($C$8,$AJ$4-1,0),$S77,0),OFFSET($D$8:OFFSET($D$8,$AJ$4-1,0),$S77,MATCH(AP$6,$D$7:$Q$7,0)-1))/SUMPRODUCT(OFFSET($W$8:OFFSET($W$8,$AJ$4-1,0),$T77,$U77),OFFSET($C$8:OFFSET($C$8,$AJ$4-1,0),$S77,0))</f>
        <v>1.1352580320624257</v>
      </c>
      <c r="AR77" s="3">
        <f ca="1">SUMPRODUCT(OFFSET($W$8:OFFSET($W$8,$AJ$4-1,0),$T77,$U77),OFFSET($D$8:OFFSET($D$8,$AJ$4-1,0),$S77,MATCH(AR$6,$D$7:$Q$7,0)-1))</f>
        <v>0.98489999999999989</v>
      </c>
      <c r="AS77" s="3">
        <f ca="1">SUMPRODUCT(OFFSET($W$8:OFFSET($W$8,$AJ$4-1,0),$T77,$U77),OFFSET($C$8:OFFSET($C$8,$AJ$4-1,0),$S77,0),OFFSET($D$8:OFFSET($D$8,$AJ$4-1,0),$S77,MATCH(AR$6,$D$7:$Q$7,0)-1))/SUMPRODUCT(OFFSET($W$8:OFFSET($W$8,$AJ$4-1,0),$T77,$U77),OFFSET($C$8:OFFSET($C$8,$AJ$4-1,0),$S77,0))</f>
        <v>0.98490000000000022</v>
      </c>
      <c r="AT77" s="3">
        <f ca="1">SUMPRODUCT(OFFSET($W$8:OFFSET($W$8,$AJ$4-1,0),$T77,$U77),OFFSET($D$8:OFFSET($D$8,$AJ$4-1,0),$S77,MATCH(AT$6,$D$7:$Q$7,0)-1))</f>
        <v>1.4640247966003548</v>
      </c>
      <c r="AU77" s="3">
        <f ca="1">SUMPRODUCT(OFFSET($W$8:OFFSET($W$8,$AJ$4-1,0),$T77,$U77),OFFSET($C$8:OFFSET($C$8,$AJ$4-1,0),$S77,0),OFFSET($D$8:OFFSET($D$8,$AJ$4-1,0),$S77,MATCH(AT$6,$D$7:$Q$7,0)-1))/SUMPRODUCT(OFFSET($W$8:OFFSET($W$8,$AJ$4-1,0),$T77,$U77),OFFSET($C$8:OFFSET($C$8,$AJ$4-1,0),$S77,0))</f>
        <v>1.4640247966003546</v>
      </c>
      <c r="AV77" s="3">
        <f ca="1">SUMPRODUCT(OFFSET($W$8:OFFSET($W$8,$AJ$4-1,0),$T77,$U77),OFFSET($D$8:OFFSET($D$8,$AJ$4-1,0),$S77,MATCH(AV$6,$D$7:$Q$7,0)-1))</f>
        <v>0.61244144801939637</v>
      </c>
      <c r="AW77" s="3">
        <f ca="1">SUMPRODUCT(OFFSET($W$8:OFFSET($W$8,$AJ$4-1,0),$T77,$U77),OFFSET($C$8:OFFSET($C$8,$AJ$4-1,0),$S77,0),OFFSET($D$8:OFFSET($D$8,$AJ$4-1,0),$S77,MATCH(AV$6,$D$7:$Q$7,0)-1))/SUMPRODUCT(OFFSET($W$8:OFFSET($W$8,$AJ$4-1,0),$T77,$U77),OFFSET($C$8:OFFSET($C$8,$AJ$4-1,0),$S77,0))</f>
        <v>0.61244144801939637</v>
      </c>
      <c r="AX77" s="3">
        <f ca="1">SUMPRODUCT(OFFSET($W$8:OFFSET($W$8,$AJ$4-1,0),$T77,$U77),OFFSET($D$8:OFFSET($D$8,$AJ$4-1,0),$S77,MATCH(AX$6,$D$7:$Q$7,0)-1))</f>
        <v>0.76026587370984156</v>
      </c>
      <c r="AY77" s="3">
        <f ca="1">SUMPRODUCT(OFFSET($W$8:OFFSET($W$8,$AJ$4-1,0),$T77,$U77),OFFSET($C$8:OFFSET($C$8,$AJ$4-1,0),$S77,0),OFFSET($D$8:OFFSET($D$8,$AJ$4-1,0),$S77,MATCH(AX$6,$D$7:$Q$7,0)-1))/SUMPRODUCT(OFFSET($W$8:OFFSET($W$8,$AJ$4-1,0),$T77,$U77),OFFSET($C$8:OFFSET($C$8,$AJ$4-1,0),$S77,0))</f>
        <v>0.76026587370984156</v>
      </c>
      <c r="AZ77" s="3">
        <f ca="1">SUMPRODUCT(OFFSET($W$8:OFFSET($W$8,$AJ$4-1,0),$T77,$U77),OFFSET($D$8:OFFSET($D$8,$AJ$4-1,0),$S77,MATCH(AZ$6,$D$7:$Q$7,0)-1))</f>
        <v>1.6524773849603833</v>
      </c>
      <c r="BA77" s="3">
        <f ca="1">SUMPRODUCT(OFFSET($W$8:OFFSET($W$8,$AJ$4-1,0),$T77,$U77),OFFSET($C$8:OFFSET($C$8,$AJ$4-1,0),$S77,0),OFFSET($D$8:OFFSET($D$8,$AJ$4-1,0),$S77,MATCH(AZ$6,$D$7:$Q$7,0)-1))/SUMPRODUCT(OFFSET($W$8:OFFSET($W$8,$AJ$4-1,0),$T77,$U77),OFFSET($C$8:OFFSET($C$8,$AJ$4-1,0),$S77,0))</f>
        <v>1.6524773849603833</v>
      </c>
      <c r="BB77" s="3">
        <f ca="1">SUMPRODUCT(OFFSET($W$8:OFFSET($W$8,$AJ$4-1,0),$T77,$U77),OFFSET($D$8:OFFSET($D$8,$AJ$4-1,0),$S77,MATCH(BB$6,$D$7:$Q$7,0)-1))</f>
        <v>1.0515046419129268</v>
      </c>
      <c r="BC77" s="3">
        <f ca="1">SUMPRODUCT(OFFSET($W$8:OFFSET($W$8,$AJ$4-1,0),$T77,$U77),OFFSET($C$8:OFFSET($C$8,$AJ$4-1,0),$S77,0),OFFSET($D$8:OFFSET($D$8,$AJ$4-1,0),$S77,MATCH(BB$6,$D$7:$Q$7,0)-1))/SUMPRODUCT(OFFSET($W$8:OFFSET($W$8,$AJ$4-1,0),$T77,$U77),OFFSET($C$8:OFFSET($C$8,$AJ$4-1,0),$S77,0))</f>
        <v>1.0515046419129266</v>
      </c>
      <c r="BD77" s="3">
        <f ca="1">SUMPRODUCT(OFFSET($W$8:OFFSET($W$8,$AJ$4-1,0),$T77,$U77),OFFSET($D$8:OFFSET($D$8,$AJ$4-1,0),$S77,MATCH(BD$6,$D$7:$Q$7,0)-1))</f>
        <v>0.6440047961679366</v>
      </c>
      <c r="BE77" s="3">
        <f ca="1">SUMPRODUCT(OFFSET($W$8:OFFSET($W$8,$AJ$4-1,0),$T77,$U77),OFFSET($C$8:OFFSET($C$8,$AJ$4-1,0),$S77,0),OFFSET($D$8:OFFSET($D$8,$AJ$4-1,0),$S77,MATCH(BD$6,$D$7:$Q$7,0)-1))/SUMPRODUCT(OFFSET($W$8:OFFSET($W$8,$AJ$4-1,0),$T77,$U77),OFFSET($C$8:OFFSET($C$8,$AJ$4-1,0),$S77,0))</f>
        <v>0.64400479616793671</v>
      </c>
      <c r="BF77" s="174">
        <f ca="1">SUMPRODUCT(OFFSET($W$8:OFFSET($W$8,$AJ$4-1,0),$T77,$U77),OFFSET($D$8:OFFSET($D$8,$AJ$4-1,0),$S77,MATCH(BF$6,$D$7:$Q$7,0)-1))</f>
        <v>0.99887341547568298</v>
      </c>
      <c r="BG77" s="174">
        <f ca="1">SUMPRODUCT(OFFSET($W$8:OFFSET($W$8,$AJ$4-1,0),$T77,$U77),OFFSET($C$8:OFFSET($C$8,$AJ$4-1,0),$S77,0),OFFSET($D$8:OFFSET($D$8,$AJ$4-1,0),$S77,MATCH(BF$6,$D$7:$Q$7,0)-1))/SUMPRODUCT(OFFSET($W$8:OFFSET($W$8,$AJ$4-1,0),$T77,$U77),OFFSET($C$8:OFFSET($C$8,$AJ$4-1,0),$S77,0))</f>
        <v>0.99887341547568342</v>
      </c>
      <c r="BH77" s="174">
        <f ca="1">SUMPRODUCT(OFFSET($W$8:OFFSET($W$8,$AJ$4-1,0),$T77,$U77),OFFSET($D$8:OFFSET($D$8,$AJ$4-1,0),$S77,MATCH(BH$6,$D$7:$Q$7,0)-1))</f>
        <v>1.1031307949168683</v>
      </c>
      <c r="BI77" s="174">
        <f ca="1">SUMPRODUCT(OFFSET($W$8:OFFSET($W$8,$AJ$4-1,0),$T77,$U77),OFFSET($C$8:OFFSET($C$8,$AJ$4-1,0),$S77,0),OFFSET($D$8:OFFSET($D$8,$AJ$4-1,0),$S77,MATCH(BH$6,$D$7:$Q$7,0)-1))/SUMPRODUCT(OFFSET($W$8:OFFSET($W$8,$AJ$4-1,0),$T77,$U77),OFFSET($C$8:OFFSET($C$8,$AJ$4-1,0),$S77,0))</f>
        <v>1.1031307949168687</v>
      </c>
      <c r="BJ77" s="174">
        <f ca="1">SUMPRODUCT(OFFSET($W$8:OFFSET($W$8,$AJ$4-1,0),$T77,$U77),OFFSET($D$8:OFFSET($D$8,$AJ$4-1,0),$S77,MATCH(BJ$6,$D$7:$Q$7,0)-1))</f>
        <v>1</v>
      </c>
      <c r="BK77" s="174">
        <f ca="1">SUMPRODUCT(OFFSET($W$8:OFFSET($W$8,$AJ$4-1,0),$T77,$U77),OFFSET($C$8:OFFSET($C$8,$AJ$4-1,0),$S77,0),OFFSET($D$8:OFFSET($D$8,$AJ$4-1,0),$S77,MATCH(BJ$6,$D$7:$Q$7,0)-1))/SUMPRODUCT(OFFSET($W$8:OFFSET($W$8,$AJ$4-1,0),$T77,$U77),OFFSET($C$8:OFFSET($C$8,$AJ$4-1,0),$S77,0))</f>
        <v>1</v>
      </c>
      <c r="BM77" s="8">
        <f t="shared" si="27"/>
        <v>38261</v>
      </c>
      <c r="BN77" s="47">
        <f t="shared" ca="1" si="28"/>
        <v>0.99999999999999967</v>
      </c>
      <c r="BO77" s="47">
        <f t="shared" ca="1" si="21"/>
        <v>0</v>
      </c>
      <c r="BP77" s="47">
        <f t="shared" ca="1" si="29"/>
        <v>0.29999999999999993</v>
      </c>
      <c r="BQ77" s="47">
        <f t="shared" ca="1" si="22"/>
        <v>0.69999999999999973</v>
      </c>
    </row>
    <row r="78" spans="1:69">
      <c r="A78" s="58">
        <f t="shared" si="23"/>
        <v>37926</v>
      </c>
      <c r="B78" s="34">
        <f t="shared" si="18"/>
        <v>38122</v>
      </c>
      <c r="C78" s="59">
        <f>SUMIF(WP!$A$3:$A$388,"&lt;"&amp;EOMONTH($A78,$A$3-1)+1,WP!$B$3:$B$388)/1000-SUM(C$8:C77)</f>
        <v>10</v>
      </c>
      <c r="D78" s="42">
        <f>D$6/VLOOKUP($B78,Rate!$B$4:$H$390,7)</f>
        <v>0.42973104189983818</v>
      </c>
      <c r="E78" s="42">
        <f>E$6/VLOOKUP($B78,SAWW!$B$4:$H$390,7)</f>
        <v>1.7731272632496211</v>
      </c>
      <c r="F78" s="42">
        <f>F$6/VLOOKUP($B78,'Indem BL'!$B$4:$H$390,7)</f>
        <v>1.1382518981275136</v>
      </c>
      <c r="G78" s="42">
        <f>G$6/VLOOKUP($B78,'Med BL'!$B$4:$H$390,7)</f>
        <v>0.9849</v>
      </c>
      <c r="H78" s="42">
        <f>H$6/VLOOKUP($B78,'Combined BL &amp; SAWW'!$B$4:$H$390,7)</f>
        <v>1.4824363142310353</v>
      </c>
      <c r="I78" s="42">
        <f>I$6/VLOOKUP($B78,'Freq Trend'!$B$4:$H$390,7)</f>
        <v>0.604186889928225</v>
      </c>
      <c r="J78" s="42">
        <f>J$6/VLOOKUP($B78,'Severity Trend_IonI'!$B$4:$H$390,7)</f>
        <v>0.75803970517807295</v>
      </c>
      <c r="K78" s="42">
        <f>K$6/VLOOKUP($B78,'Severity Trend_MonI'!$B$4:$H$390,7)</f>
        <v>1.7093070096991809</v>
      </c>
      <c r="L78" s="42">
        <f>L$6/VLOOKUP($B78,'Severity Trend'!$B$4:$H$390,7)</f>
        <v>1.0610831694420797</v>
      </c>
      <c r="M78" s="42">
        <f>M$6/VLOOKUP($B78,'PP Residual Trend'!$B$4:$H$390,7)</f>
        <v>0.6412455006438128</v>
      </c>
      <c r="N78" s="156">
        <f>N$6/VLOOKUP($B78,CR!$B$4:$H$455,7)</f>
        <v>0.99887341547568309</v>
      </c>
      <c r="O78" s="156">
        <f>O$6/VLOOKUP($B78,ER!$B$4:$H$455,7)</f>
        <v>1.1031307949168685</v>
      </c>
      <c r="P78" s="156">
        <f>P$6/VLOOKUP($B78,DR!$B$4:$H$455,7)</f>
        <v>1</v>
      </c>
      <c r="R78">
        <f t="shared" si="24"/>
        <v>71</v>
      </c>
      <c r="S78" s="120">
        <f t="shared" si="19"/>
        <v>70</v>
      </c>
      <c r="T78" s="45">
        <f t="shared" si="25"/>
        <v>0</v>
      </c>
      <c r="U78" s="45">
        <f t="shared" si="26"/>
        <v>0</v>
      </c>
      <c r="V78" s="20">
        <v>0</v>
      </c>
      <c r="W78" s="21">
        <f>(2*W$5*$AJ$3*$R78*$A$3-MIN(W$5*$AJ$3,$R78*$A$3)^2-2*$R78*$A$3*MAX(W$5*$AJ$3-$R78*$A$3,0)-MIN(MAX($R78*$A$3-$A$4,0),W$5*$AJ$3)^2-2*W$5*$AJ$3*MAX($R78*$A$3-$A$4-W$5*+$AJ$3,0))/$AJ$5-SUM($V$7:V78)-SUM($V$7:W77)+SUM($V$7:V77)</f>
        <v>0</v>
      </c>
      <c r="X78" s="21">
        <f>(2*X$5*$AJ$3*$R78*$A$3-MIN(X$5*$AJ$3,$R78*$A$3)^2-2*$R78*$A$3*MAX(X$5*$AJ$3-$R78*$A$3,0)-MIN(MAX($R78*$A$3-$A$4,0),X$5*$AJ$3)^2-2*X$5*$AJ$3*MAX($R78*$A$3-$A$4-X$5*+$AJ$3,0))/$AJ$5-SUM($V$7:W78)-SUM($V$7:X77)+SUM($V$7:W77)</f>
        <v>0</v>
      </c>
      <c r="Y78" s="21">
        <f>(2*Y$5*$AJ$3*$R78*$A$3-MIN(Y$5*$AJ$3,$R78*$A$3)^2-2*$R78*$A$3*MAX(Y$5*$AJ$3-$R78*$A$3,0)-MIN(MAX($R78*$A$3-$A$4,0),Y$5*$AJ$3)^2-2*Y$5*$AJ$3*MAX($R78*$A$3-$A$4-Y$5*+$AJ$3,0))/$AJ$5-SUM($V$7:X78)-SUM($V$7:Y77)+SUM($V$7:X77)</f>
        <v>0</v>
      </c>
      <c r="Z78" s="21">
        <f>(2*Z$5*$AJ$3*$R78*$A$3-MIN(Z$5*$AJ$3,$R78*$A$3)^2-2*$R78*$A$3*MAX(Z$5*$AJ$3-$R78*$A$3,0)-MIN(MAX($R78*$A$3-$A$4,0),Z$5*$AJ$3)^2-2*Z$5*$AJ$3*MAX($R78*$A$3-$A$4-Z$5*+$AJ$3,0))/$AJ$5-SUM($V$7:Y78)-SUM($V$7:Z77)+SUM($V$7:Y77)</f>
        <v>0</v>
      </c>
      <c r="AA78" s="21">
        <f>(2*AA$5*$AJ$3*$R78*$A$3-MIN(AA$5*$AJ$3,$R78*$A$3)^2-2*$R78*$A$3*MAX(AA$5*$AJ$3-$R78*$A$3,0)-MIN(MAX($R78*$A$3-$A$4,0),AA$5*$AJ$3)^2-2*AA$5*$AJ$3*MAX($R78*$A$3-$A$4-AA$5*+$AJ$3,0))/$AJ$5-SUM($V$7:Z78)-SUM($V$7:AA77)+SUM($V$7:Z77)</f>
        <v>0</v>
      </c>
      <c r="AB78" s="21">
        <f>(2*AB$5*$AJ$3*$R78*$A$3-MIN(AB$5*$AJ$3,$R78*$A$3)^2-2*$R78*$A$3*MAX(AB$5*$AJ$3-$R78*$A$3,0)-MIN(MAX($R78*$A$3-$A$4,0),AB$5*$AJ$3)^2-2*AB$5*$AJ$3*MAX($R78*$A$3-$A$4-AB$5*+$AJ$3,0))/$AJ$5-SUM($V$7:AA78)-SUM($V$7:AB77)+SUM($V$7:AA77)</f>
        <v>0</v>
      </c>
      <c r="AC78" s="21">
        <f>(2*AC$5*$AJ$3*$R78*$A$3-MIN(AC$5*$AJ$3,$R78*$A$3)^2-2*$R78*$A$3*MAX(AC$5*$AJ$3-$R78*$A$3,0)-MIN(MAX($R78*$A$3-$A$4,0),AC$5*$AJ$3)^2-2*AC$5*$AJ$3*MAX($R78*$A$3-$A$4-AC$5*+$AJ$3,0))/$AJ$5-SUM($V$7:AB78)-SUM($V$7:AC77)+SUM($V$7:AB77)</f>
        <v>0</v>
      </c>
      <c r="AD78" s="21">
        <f>(2*AD$5*$AJ$3*$R78*$A$3-MIN(AD$5*$AJ$3,$R78*$A$3)^2-2*$R78*$A$3*MAX(AD$5*$AJ$3-$R78*$A$3,0)-MIN(MAX($R78*$A$3-$A$4,0),AD$5*$AJ$3)^2-2*AD$5*$AJ$3*MAX($R78*$A$3-$A$4-AD$5*+$AJ$3,0))/$AJ$5-SUM($V$7:AC78)-SUM($V$7:AD77)+SUM($V$7:AC77)</f>
        <v>0</v>
      </c>
      <c r="AE78" s="21">
        <f>(2*AE$5*$AJ$3*$R78*$A$3-MIN(AE$5*$AJ$3,$R78*$A$3)^2-2*$R78*$A$3*MAX(AE$5*$AJ$3-$R78*$A$3,0)-MIN(MAX($R78*$A$3-$A$4,0),AE$5*$AJ$3)^2-2*AE$5*$AJ$3*MAX($R78*$A$3-$A$4-AE$5*+$AJ$3,0))/$AJ$5-SUM($V$7:AD78)-SUM($V$7:AE77)+SUM($V$7:AD77)</f>
        <v>0</v>
      </c>
      <c r="AF78" s="21">
        <f>(2*AF$5*$AJ$3*$R78*$A$3-MIN(AF$5*$AJ$3,$R78*$A$3)^2-2*$R78*$A$3*MAX(AF$5*$AJ$3-$R78*$A$3,0)-MIN(MAX($R78*$A$3-$A$4,0),AF$5*$AJ$3)^2-2*AF$5*$AJ$3*MAX($R78*$A$3-$A$4-AF$5*+$AJ$3,0))/$AJ$5-SUM($V$7:AE78)-SUM($V$7:AF77)+SUM($V$7:AE77)</f>
        <v>0</v>
      </c>
      <c r="AG78" s="21">
        <f>(2*AG$5*$AJ$3*$R78*$A$3-MIN(AG$5*$AJ$3,$R78*$A$3)^2-2*$R78*$A$3*MAX(AG$5*$AJ$3-$R78*$A$3,0)-MIN(MAX($R78*$A$3-$A$4,0),AG$5*$AJ$3)^2-2*AG$5*$AJ$3*MAX($R78*$A$3-$A$4-AG$5*+$AJ$3,0))/$AJ$5-SUM($V$7:AF78)-SUM($V$7:AG77)+SUM($V$7:AF77)</f>
        <v>0</v>
      </c>
      <c r="AH78" s="21">
        <f>(2*AH$5*$AJ$3*$R78*$A$3-MIN(AH$5*$AJ$3,$R78*$A$3)^2-2*$R78*$A$3*MAX(AH$5*$AJ$3-$R78*$A$3,0)-MIN(MAX($R78*$A$3-$A$4,0),AH$5*$AJ$3)^2-2*AH$5*$AJ$3*MAX($R78*$A$3-$A$4-AH$5*+$AJ$3,0))/$AJ$5-SUM($V$7:AG78)-SUM($V$7:AH77)+SUM($V$7:AG77)</f>
        <v>0</v>
      </c>
      <c r="AJ78" s="8">
        <f t="shared" si="30"/>
        <v>38292</v>
      </c>
      <c r="AK78" s="30">
        <f t="shared" si="20"/>
        <v>38306</v>
      </c>
      <c r="AL78" s="3">
        <f ca="1">SUMPRODUCT(OFFSET($W$8:OFFSET($W$8,$AJ$4-1,0),$T78,$U78),OFFSET($D$8:OFFSET($D$8,$AJ$4-1,0),$S78,MATCH(AL$6,$D$7:$Q$7,0)-1))</f>
        <v>0.42110065173392486</v>
      </c>
      <c r="AM78" s="3">
        <f ca="1">SUMPRODUCT(OFFSET($W$8:OFFSET($W$8,$AJ$4-1,0),$T78,$U78),OFFSET($C$8:OFFSET($C$8,$AJ$4-1,0),$S78,0),OFFSET($D$8:OFFSET($D$8,$AJ$4-1,0),$S78,MATCH(AL$6,$D$7:$Q$7,0)-1))/SUMPRODUCT(OFFSET($W$8:OFFSET($W$8,$AJ$4-1,0),$T78,$U78),OFFSET($C$8:OFFSET($C$8,$AJ$4-1,0),$S78,0))</f>
        <v>0.42110065173392491</v>
      </c>
      <c r="AN78" s="3">
        <f ca="1">SUMPRODUCT(OFFSET($W$8:OFFSET($W$8,$AJ$4-1,0),$T78,$U78),OFFSET($D$8:OFFSET($D$8,$AJ$4-1,0),$S78,MATCH(AN$6,$D$7:$Q$7,0)-1))</f>
        <v>1.7374304035891988</v>
      </c>
      <c r="AO78" s="3">
        <f ca="1">SUMPRODUCT(OFFSET($W$8:OFFSET($W$8,$AJ$4-1,0),$T78,$U78),OFFSET($C$8:OFFSET($C$8,$AJ$4-1,0),$S78,0),OFFSET($D$8:OFFSET($D$8,$AJ$4-1,0),$S78,MATCH(AN$6,$D$7:$Q$7,0)-1))/SUMPRODUCT(OFFSET($W$8:OFFSET($W$8,$AJ$4-1,0),$T78,$U78),OFFSET($C$8:OFFSET($C$8,$AJ$4-1,0),$S78,0))</f>
        <v>1.7374304035891988</v>
      </c>
      <c r="AP78" s="3">
        <f ca="1">SUMPRODUCT(OFFSET($W$8:OFFSET($W$8,$AJ$4-1,0),$T78,$U78),OFFSET($D$8:OFFSET($D$8,$AJ$4-1,0),$S78,MATCH(AP$6,$D$7:$Q$7,0)-1))</f>
        <v>1.1344026417581148</v>
      </c>
      <c r="AQ78" s="3">
        <f ca="1">SUMPRODUCT(OFFSET($W$8:OFFSET($W$8,$AJ$4-1,0),$T78,$U78),OFFSET($C$8:OFFSET($C$8,$AJ$4-1,0),$S78,0),OFFSET($D$8:OFFSET($D$8,$AJ$4-1,0),$S78,MATCH(AP$6,$D$7:$Q$7,0)-1))/SUMPRODUCT(OFFSET($W$8:OFFSET($W$8,$AJ$4-1,0),$T78,$U78),OFFSET($C$8:OFFSET($C$8,$AJ$4-1,0),$S78,0))</f>
        <v>1.134402641758115</v>
      </c>
      <c r="AR78" s="3">
        <f ca="1">SUMPRODUCT(OFFSET($W$8:OFFSET($W$8,$AJ$4-1,0),$T78,$U78),OFFSET($D$8:OFFSET($D$8,$AJ$4-1,0),$S78,MATCH(AR$6,$D$7:$Q$7,0)-1))</f>
        <v>0.98489999999999989</v>
      </c>
      <c r="AS78" s="3">
        <f ca="1">SUMPRODUCT(OFFSET($W$8:OFFSET($W$8,$AJ$4-1,0),$T78,$U78),OFFSET($C$8:OFFSET($C$8,$AJ$4-1,0),$S78,0),OFFSET($D$8:OFFSET($D$8,$AJ$4-1,0),$S78,MATCH(AR$6,$D$7:$Q$7,0)-1))/SUMPRODUCT(OFFSET($W$8:OFFSET($W$8,$AJ$4-1,0),$T78,$U78),OFFSET($C$8:OFFSET($C$8,$AJ$4-1,0),$S78,0))</f>
        <v>0.98490000000000022</v>
      </c>
      <c r="AT78" s="3">
        <f ca="1">SUMPRODUCT(OFFSET($W$8:OFFSET($W$8,$AJ$4-1,0),$T78,$U78),OFFSET($D$8:OFFSET($D$8,$AJ$4-1,0),$S78,MATCH(AT$6,$D$7:$Q$7,0)-1))</f>
        <v>1.4601492486448593</v>
      </c>
      <c r="AU78" s="3">
        <f ca="1">SUMPRODUCT(OFFSET($W$8:OFFSET($W$8,$AJ$4-1,0),$T78,$U78),OFFSET($C$8:OFFSET($C$8,$AJ$4-1,0),$S78,0),OFFSET($D$8:OFFSET($D$8,$AJ$4-1,0),$S78,MATCH(AT$6,$D$7:$Q$7,0)-1))/SUMPRODUCT(OFFSET($W$8:OFFSET($W$8,$AJ$4-1,0),$T78,$U78),OFFSET($C$8:OFFSET($C$8,$AJ$4-1,0),$S78,0))</f>
        <v>1.4601492486448593</v>
      </c>
      <c r="AV78" s="3">
        <f ca="1">SUMPRODUCT(OFFSET($W$8:OFFSET($W$8,$AJ$4-1,0),$T78,$U78),OFFSET($D$8:OFFSET($D$8,$AJ$4-1,0),$S78,MATCH(AV$6,$D$7:$Q$7,0)-1))</f>
        <v>0.61390522347660081</v>
      </c>
      <c r="AW78" s="3">
        <f ca="1">SUMPRODUCT(OFFSET($W$8:OFFSET($W$8,$AJ$4-1,0),$T78,$U78),OFFSET($C$8:OFFSET($C$8,$AJ$4-1,0),$S78,0),OFFSET($D$8:OFFSET($D$8,$AJ$4-1,0),$S78,MATCH(AV$6,$D$7:$Q$7,0)-1))/SUMPRODUCT(OFFSET($W$8:OFFSET($W$8,$AJ$4-1,0),$T78,$U78),OFFSET($C$8:OFFSET($C$8,$AJ$4-1,0),$S78,0))</f>
        <v>0.61390522347660059</v>
      </c>
      <c r="AX78" s="3">
        <f ca="1">SUMPRODUCT(OFFSET($W$8:OFFSET($W$8,$AJ$4-1,0),$T78,$U78),OFFSET($D$8:OFFSET($D$8,$AJ$4-1,0),$S78,MATCH(AX$6,$D$7:$Q$7,0)-1))</f>
        <v>0.76082886393918392</v>
      </c>
      <c r="AY78" s="3">
        <f ca="1">SUMPRODUCT(OFFSET($W$8:OFFSET($W$8,$AJ$4-1,0),$T78,$U78),OFFSET($C$8:OFFSET($C$8,$AJ$4-1,0),$S78,0),OFFSET($D$8:OFFSET($D$8,$AJ$4-1,0),$S78,MATCH(AX$6,$D$7:$Q$7,0)-1))/SUMPRODUCT(OFFSET($W$8:OFFSET($W$8,$AJ$4-1,0),$T78,$U78),OFFSET($C$8:OFFSET($C$8,$AJ$4-1,0),$S78,0))</f>
        <v>0.76082886393918403</v>
      </c>
      <c r="AZ78" s="3">
        <f ca="1">SUMPRODUCT(OFFSET($W$8:OFFSET($W$8,$AJ$4-1,0),$T78,$U78),OFFSET($D$8:OFFSET($D$8,$AJ$4-1,0),$S78,MATCH(AZ$6,$D$7:$Q$7,0)-1))</f>
        <v>1.6415702526639329</v>
      </c>
      <c r="BA78" s="3">
        <f ca="1">SUMPRODUCT(OFFSET($W$8:OFFSET($W$8,$AJ$4-1,0),$T78,$U78),OFFSET($C$8:OFFSET($C$8,$AJ$4-1,0),$S78,0),OFFSET($D$8:OFFSET($D$8,$AJ$4-1,0),$S78,MATCH(AZ$6,$D$7:$Q$7,0)-1))/SUMPRODUCT(OFFSET($W$8:OFFSET($W$8,$AJ$4-1,0),$T78,$U78),OFFSET($C$8:OFFSET($C$8,$AJ$4-1,0),$S78,0))</f>
        <v>1.6415702526639329</v>
      </c>
      <c r="BB78" s="3">
        <f ca="1">SUMPRODUCT(OFFSET($W$8:OFFSET($W$8,$AJ$4-1,0),$T78,$U78),OFFSET($D$8:OFFSET($D$8,$AJ$4-1,0),$S78,MATCH(BB$6,$D$7:$Q$7,0)-1))</f>
        <v>1.0497494880778748</v>
      </c>
      <c r="BC78" s="3">
        <f ca="1">SUMPRODUCT(OFFSET($W$8:OFFSET($W$8,$AJ$4-1,0),$T78,$U78),OFFSET($C$8:OFFSET($C$8,$AJ$4-1,0),$S78,0),OFFSET($D$8:OFFSET($D$8,$AJ$4-1,0),$S78,MATCH(BB$6,$D$7:$Q$7,0)-1))/SUMPRODUCT(OFFSET($W$8:OFFSET($W$8,$AJ$4-1,0),$T78,$U78),OFFSET($C$8:OFFSET($C$8,$AJ$4-1,0),$S78,0))</f>
        <v>1.0497494880778748</v>
      </c>
      <c r="BD78" s="3">
        <f ca="1">SUMPRODUCT(OFFSET($W$8:OFFSET($W$8,$AJ$4-1,0),$T78,$U78),OFFSET($D$8:OFFSET($D$8,$AJ$4-1,0),$S78,MATCH(BD$6,$D$7:$Q$7,0)-1))</f>
        <v>0.64445740931176343</v>
      </c>
      <c r="BE78" s="3">
        <f ca="1">SUMPRODUCT(OFFSET($W$8:OFFSET($W$8,$AJ$4-1,0),$T78,$U78),OFFSET($C$8:OFFSET($C$8,$AJ$4-1,0),$S78,0),OFFSET($D$8:OFFSET($D$8,$AJ$4-1,0),$S78,MATCH(BD$6,$D$7:$Q$7,0)-1))/SUMPRODUCT(OFFSET($W$8:OFFSET($W$8,$AJ$4-1,0),$T78,$U78),OFFSET($C$8:OFFSET($C$8,$AJ$4-1,0),$S78,0))</f>
        <v>0.64445740931176343</v>
      </c>
      <c r="BF78" s="174">
        <f ca="1">SUMPRODUCT(OFFSET($W$8:OFFSET($W$8,$AJ$4-1,0),$T78,$U78),OFFSET($D$8:OFFSET($D$8,$AJ$4-1,0),$S78,MATCH(BF$6,$D$7:$Q$7,0)-1))</f>
        <v>0.99887341547568298</v>
      </c>
      <c r="BG78" s="174">
        <f ca="1">SUMPRODUCT(OFFSET($W$8:OFFSET($W$8,$AJ$4-1,0),$T78,$U78),OFFSET($C$8:OFFSET($C$8,$AJ$4-1,0),$S78,0),OFFSET($D$8:OFFSET($D$8,$AJ$4-1,0),$S78,MATCH(BF$6,$D$7:$Q$7,0)-1))/SUMPRODUCT(OFFSET($W$8:OFFSET($W$8,$AJ$4-1,0),$T78,$U78),OFFSET($C$8:OFFSET($C$8,$AJ$4-1,0),$S78,0))</f>
        <v>0.99887341547568342</v>
      </c>
      <c r="BH78" s="174">
        <f ca="1">SUMPRODUCT(OFFSET($W$8:OFFSET($W$8,$AJ$4-1,0),$T78,$U78),OFFSET($D$8:OFFSET($D$8,$AJ$4-1,0),$S78,MATCH(BH$6,$D$7:$Q$7,0)-1))</f>
        <v>1.1031307949168683</v>
      </c>
      <c r="BI78" s="174">
        <f ca="1">SUMPRODUCT(OFFSET($W$8:OFFSET($W$8,$AJ$4-1,0),$T78,$U78),OFFSET($C$8:OFFSET($C$8,$AJ$4-1,0),$S78,0),OFFSET($D$8:OFFSET($D$8,$AJ$4-1,0),$S78,MATCH(BH$6,$D$7:$Q$7,0)-1))/SUMPRODUCT(OFFSET($W$8:OFFSET($W$8,$AJ$4-1,0),$T78,$U78),OFFSET($C$8:OFFSET($C$8,$AJ$4-1,0),$S78,0))</f>
        <v>1.1031307949168687</v>
      </c>
      <c r="BJ78" s="174">
        <f ca="1">SUMPRODUCT(OFFSET($W$8:OFFSET($W$8,$AJ$4-1,0),$T78,$U78),OFFSET($D$8:OFFSET($D$8,$AJ$4-1,0),$S78,MATCH(BJ$6,$D$7:$Q$7,0)-1))</f>
        <v>1</v>
      </c>
      <c r="BK78" s="174">
        <f ca="1">SUMPRODUCT(OFFSET($W$8:OFFSET($W$8,$AJ$4-1,0),$T78,$U78),OFFSET($C$8:OFFSET($C$8,$AJ$4-1,0),$S78,0),OFFSET($D$8:OFFSET($D$8,$AJ$4-1,0),$S78,MATCH(BJ$6,$D$7:$Q$7,0)-1))/SUMPRODUCT(OFFSET($W$8:OFFSET($W$8,$AJ$4-1,0),$T78,$U78),OFFSET($C$8:OFFSET($C$8,$AJ$4-1,0),$S78,0))</f>
        <v>1</v>
      </c>
      <c r="BM78" s="8">
        <f t="shared" si="27"/>
        <v>38292</v>
      </c>
      <c r="BN78" s="47">
        <f t="shared" ca="1" si="28"/>
        <v>0.99999999999999967</v>
      </c>
      <c r="BO78" s="47">
        <f t="shared" ca="1" si="21"/>
        <v>0</v>
      </c>
      <c r="BP78" s="47">
        <f t="shared" ca="1" si="29"/>
        <v>0.29999999999999993</v>
      </c>
      <c r="BQ78" s="47">
        <f t="shared" ca="1" si="22"/>
        <v>0.69999999999999973</v>
      </c>
    </row>
    <row r="79" spans="1:69">
      <c r="A79" s="58">
        <f t="shared" si="23"/>
        <v>37956</v>
      </c>
      <c r="B79" s="34">
        <f t="shared" si="18"/>
        <v>38153</v>
      </c>
      <c r="C79" s="59">
        <f>SUMIF(WP!$A$3:$A$388,"&lt;"&amp;EOMONTH($A79,$A$3-1)+1,WP!$B$3:$B$388)/1000-SUM(C$8:C78)</f>
        <v>10</v>
      </c>
      <c r="D79" s="42">
        <f>D$6/VLOOKUP($B79,Rate!$B$4:$H$390,7)</f>
        <v>0.42973104189983818</v>
      </c>
      <c r="E79" s="42">
        <f>E$6/VLOOKUP($B79,SAWW!$B$4:$H$390,7)</f>
        <v>1.767555368795056</v>
      </c>
      <c r="F79" s="42">
        <f>F$6/VLOOKUP($B79,'Indem BL'!$B$4:$H$390,7)</f>
        <v>1.1382518981275136</v>
      </c>
      <c r="G79" s="42">
        <f>G$6/VLOOKUP($B79,'Med BL'!$B$4:$H$390,7)</f>
        <v>0.9849</v>
      </c>
      <c r="H79" s="42">
        <f>H$6/VLOOKUP($B79,'Combined BL &amp; SAWW'!$B$4:$H$390,7)</f>
        <v>1.4795009791956326</v>
      </c>
      <c r="I79" s="42">
        <f>I$6/VLOOKUP($B79,'Freq Trend'!$B$4:$H$390,7)</f>
        <v>0.60747561605793654</v>
      </c>
      <c r="J79" s="42">
        <f>J$6/VLOOKUP($B79,'Severity Trend_IonI'!$B$4:$H$390,7)</f>
        <v>0.75743568820529117</v>
      </c>
      <c r="K79" s="42">
        <f>K$6/VLOOKUP($B79,'Severity Trend_MonI'!$B$4:$H$390,7)</f>
        <v>1.6958851465732752</v>
      </c>
      <c r="L79" s="42">
        <f>L$6/VLOOKUP($B79,'Severity Trend'!$B$4:$H$390,7)</f>
        <v>1.0578412308862237</v>
      </c>
      <c r="M79" s="42">
        <f>M$6/VLOOKUP($B79,'PP Residual Trend'!$B$4:$H$390,7)</f>
        <v>0.64266301801404413</v>
      </c>
      <c r="N79" s="156">
        <f>N$6/VLOOKUP($B79,CR!$B$4:$H$455,7)</f>
        <v>0.99887341547568309</v>
      </c>
      <c r="O79" s="156">
        <f>O$6/VLOOKUP($B79,ER!$B$4:$H$455,7)</f>
        <v>1.1031307949168685</v>
      </c>
      <c r="P79" s="156">
        <f>P$6/VLOOKUP($B79,DR!$B$4:$H$455,7)</f>
        <v>1</v>
      </c>
      <c r="R79">
        <f t="shared" si="24"/>
        <v>72</v>
      </c>
      <c r="S79" s="120">
        <f t="shared" si="19"/>
        <v>71</v>
      </c>
      <c r="T79" s="45">
        <f t="shared" si="25"/>
        <v>0</v>
      </c>
      <c r="U79" s="45">
        <f t="shared" si="26"/>
        <v>0</v>
      </c>
      <c r="V79" s="20">
        <v>0</v>
      </c>
      <c r="W79" s="21">
        <f>(2*W$5*$AJ$3*$R79*$A$3-MIN(W$5*$AJ$3,$R79*$A$3)^2-2*$R79*$A$3*MAX(W$5*$AJ$3-$R79*$A$3,0)-MIN(MAX($R79*$A$3-$A$4,0),W$5*$AJ$3)^2-2*W$5*$AJ$3*MAX($R79*$A$3-$A$4-W$5*+$AJ$3,0))/$AJ$5-SUM($V$7:V79)-SUM($V$7:W78)+SUM($V$7:V78)</f>
        <v>0</v>
      </c>
      <c r="X79" s="21">
        <f>(2*X$5*$AJ$3*$R79*$A$3-MIN(X$5*$AJ$3,$R79*$A$3)^2-2*$R79*$A$3*MAX(X$5*$AJ$3-$R79*$A$3,0)-MIN(MAX($R79*$A$3-$A$4,0),X$5*$AJ$3)^2-2*X$5*$AJ$3*MAX($R79*$A$3-$A$4-X$5*+$AJ$3,0))/$AJ$5-SUM($V$7:W79)-SUM($V$7:X78)+SUM($V$7:W78)</f>
        <v>0</v>
      </c>
      <c r="Y79" s="21">
        <f>(2*Y$5*$AJ$3*$R79*$A$3-MIN(Y$5*$AJ$3,$R79*$A$3)^2-2*$R79*$A$3*MAX(Y$5*$AJ$3-$R79*$A$3,0)-MIN(MAX($R79*$A$3-$A$4,0),Y$5*$AJ$3)^2-2*Y$5*$AJ$3*MAX($R79*$A$3-$A$4-Y$5*+$AJ$3,0))/$AJ$5-SUM($V$7:X79)-SUM($V$7:Y78)+SUM($V$7:X78)</f>
        <v>0</v>
      </c>
      <c r="Z79" s="21">
        <f>(2*Z$5*$AJ$3*$R79*$A$3-MIN(Z$5*$AJ$3,$R79*$A$3)^2-2*$R79*$A$3*MAX(Z$5*$AJ$3-$R79*$A$3,0)-MIN(MAX($R79*$A$3-$A$4,0),Z$5*$AJ$3)^2-2*Z$5*$AJ$3*MAX($R79*$A$3-$A$4-Z$5*+$AJ$3,0))/$AJ$5-SUM($V$7:Y79)-SUM($V$7:Z78)+SUM($V$7:Y78)</f>
        <v>0</v>
      </c>
      <c r="AA79" s="21">
        <f>(2*AA$5*$AJ$3*$R79*$A$3-MIN(AA$5*$AJ$3,$R79*$A$3)^2-2*$R79*$A$3*MAX(AA$5*$AJ$3-$R79*$A$3,0)-MIN(MAX($R79*$A$3-$A$4,0),AA$5*$AJ$3)^2-2*AA$5*$AJ$3*MAX($R79*$A$3-$A$4-AA$5*+$AJ$3,0))/$AJ$5-SUM($V$7:Z79)-SUM($V$7:AA78)+SUM($V$7:Z78)</f>
        <v>0</v>
      </c>
      <c r="AB79" s="21">
        <f>(2*AB$5*$AJ$3*$R79*$A$3-MIN(AB$5*$AJ$3,$R79*$A$3)^2-2*$R79*$A$3*MAX(AB$5*$AJ$3-$R79*$A$3,0)-MIN(MAX($R79*$A$3-$A$4,0),AB$5*$AJ$3)^2-2*AB$5*$AJ$3*MAX($R79*$A$3-$A$4-AB$5*+$AJ$3,0))/$AJ$5-SUM($V$7:AA79)-SUM($V$7:AB78)+SUM($V$7:AA78)</f>
        <v>0</v>
      </c>
      <c r="AC79" s="21">
        <f>(2*AC$5*$AJ$3*$R79*$A$3-MIN(AC$5*$AJ$3,$R79*$A$3)^2-2*$R79*$A$3*MAX(AC$5*$AJ$3-$R79*$A$3,0)-MIN(MAX($R79*$A$3-$A$4,0),AC$5*$AJ$3)^2-2*AC$5*$AJ$3*MAX($R79*$A$3-$A$4-AC$5*+$AJ$3,0))/$AJ$5-SUM($V$7:AB79)-SUM($V$7:AC78)+SUM($V$7:AB78)</f>
        <v>0</v>
      </c>
      <c r="AD79" s="21">
        <f>(2*AD$5*$AJ$3*$R79*$A$3-MIN(AD$5*$AJ$3,$R79*$A$3)^2-2*$R79*$A$3*MAX(AD$5*$AJ$3-$R79*$A$3,0)-MIN(MAX($R79*$A$3-$A$4,0),AD$5*$AJ$3)^2-2*AD$5*$AJ$3*MAX($R79*$A$3-$A$4-AD$5*+$AJ$3,0))/$AJ$5-SUM($V$7:AC79)-SUM($V$7:AD78)+SUM($V$7:AC78)</f>
        <v>0</v>
      </c>
      <c r="AE79" s="21">
        <f>(2*AE$5*$AJ$3*$R79*$A$3-MIN(AE$5*$AJ$3,$R79*$A$3)^2-2*$R79*$A$3*MAX(AE$5*$AJ$3-$R79*$A$3,0)-MIN(MAX($R79*$A$3-$A$4,0),AE$5*$AJ$3)^2-2*AE$5*$AJ$3*MAX($R79*$A$3-$A$4-AE$5*+$AJ$3,0))/$AJ$5-SUM($V$7:AD79)-SUM($V$7:AE78)+SUM($V$7:AD78)</f>
        <v>0</v>
      </c>
      <c r="AF79" s="21">
        <f>(2*AF$5*$AJ$3*$R79*$A$3-MIN(AF$5*$AJ$3,$R79*$A$3)^2-2*$R79*$A$3*MAX(AF$5*$AJ$3-$R79*$A$3,0)-MIN(MAX($R79*$A$3-$A$4,0),AF$5*$AJ$3)^2-2*AF$5*$AJ$3*MAX($R79*$A$3-$A$4-AF$5*+$AJ$3,0))/$AJ$5-SUM($V$7:AE79)-SUM($V$7:AF78)+SUM($V$7:AE78)</f>
        <v>0</v>
      </c>
      <c r="AG79" s="21">
        <f>(2*AG$5*$AJ$3*$R79*$A$3-MIN(AG$5*$AJ$3,$R79*$A$3)^2-2*$R79*$A$3*MAX(AG$5*$AJ$3-$R79*$A$3,0)-MIN(MAX($R79*$A$3-$A$4,0),AG$5*$AJ$3)^2-2*AG$5*$AJ$3*MAX($R79*$A$3-$A$4-AG$5*+$AJ$3,0))/$AJ$5-SUM($V$7:AF79)-SUM($V$7:AG78)+SUM($V$7:AF78)</f>
        <v>0</v>
      </c>
      <c r="AH79" s="21">
        <f>(2*AH$5*$AJ$3*$R79*$A$3-MIN(AH$5*$AJ$3,$R79*$A$3)^2-2*$R79*$A$3*MAX(AH$5*$AJ$3-$R79*$A$3,0)-MIN(MAX($R79*$A$3-$A$4,0),AH$5*$AJ$3)^2-2*AH$5*$AJ$3*MAX($R79*$A$3-$A$4-AH$5*+$AJ$3,0))/$AJ$5-SUM($V$7:AG79)-SUM($V$7:AH78)+SUM($V$7:AG78)</f>
        <v>0</v>
      </c>
      <c r="AJ79" s="8">
        <f t="shared" si="30"/>
        <v>38322</v>
      </c>
      <c r="AK79" s="30">
        <f t="shared" si="20"/>
        <v>38336</v>
      </c>
      <c r="AL79" s="3">
        <f ca="1">SUMPRODUCT(OFFSET($W$8:OFFSET($W$8,$AJ$4-1,0),$T79,$U79),OFFSET($D$8:OFFSET($D$8,$AJ$4-1,0),$S79,MATCH(AL$6,$D$7:$Q$7,0)-1))</f>
        <v>0.41994993304513645</v>
      </c>
      <c r="AM79" s="3">
        <f ca="1">SUMPRODUCT(OFFSET($W$8:OFFSET($W$8,$AJ$4-1,0),$T79,$U79),OFFSET($C$8:OFFSET($C$8,$AJ$4-1,0),$S79,0),OFFSET($D$8:OFFSET($D$8,$AJ$4-1,0),$S79,MATCH(AL$6,$D$7:$Q$7,0)-1))/SUMPRODUCT(OFFSET($W$8:OFFSET($W$8,$AJ$4-1,0),$T79,$U79),OFFSET($C$8:OFFSET($C$8,$AJ$4-1,0),$S79,0))</f>
        <v>0.4199499330451365</v>
      </c>
      <c r="AN79" s="3">
        <f ca="1">SUMPRODUCT(OFFSET($W$8:OFFSET($W$8,$AJ$4-1,0),$T79,$U79),OFFSET($D$8:OFFSET($D$8,$AJ$4-1,0),$S79,MATCH(AN$6,$D$7:$Q$7,0)-1))</f>
        <v>1.7314904385221628</v>
      </c>
      <c r="AO79" s="3">
        <f ca="1">SUMPRODUCT(OFFSET($W$8:OFFSET($W$8,$AJ$4-1,0),$T79,$U79),OFFSET($C$8:OFFSET($C$8,$AJ$4-1,0),$S79,0),OFFSET($D$8:OFFSET($D$8,$AJ$4-1,0),$S79,MATCH(AN$6,$D$7:$Q$7,0)-1))/SUMPRODUCT(OFFSET($W$8:OFFSET($W$8,$AJ$4-1,0),$T79,$U79),OFFSET($C$8:OFFSET($C$8,$AJ$4-1,0),$S79,0))</f>
        <v>1.7314904385221628</v>
      </c>
      <c r="AP79" s="3">
        <f ca="1">SUMPRODUCT(OFFSET($W$8:OFFSET($W$8,$AJ$4-1,0),$T79,$U79),OFFSET($D$8:OFFSET($D$8,$AJ$4-1,0),$S79,MATCH(AP$6,$D$7:$Q$7,0)-1))</f>
        <v>1.1335472514538041</v>
      </c>
      <c r="AQ79" s="3">
        <f ca="1">SUMPRODUCT(OFFSET($W$8:OFFSET($W$8,$AJ$4-1,0),$T79,$U79),OFFSET($C$8:OFFSET($C$8,$AJ$4-1,0),$S79,0),OFFSET($D$8:OFFSET($D$8,$AJ$4-1,0),$S79,MATCH(AP$6,$D$7:$Q$7,0)-1))/SUMPRODUCT(OFFSET($W$8:OFFSET($W$8,$AJ$4-1,0),$T79,$U79),OFFSET($C$8:OFFSET($C$8,$AJ$4-1,0),$S79,0))</f>
        <v>1.1335472514538041</v>
      </c>
      <c r="AR79" s="3">
        <f ca="1">SUMPRODUCT(OFFSET($W$8:OFFSET($W$8,$AJ$4-1,0),$T79,$U79),OFFSET($D$8:OFFSET($D$8,$AJ$4-1,0),$S79,MATCH(AR$6,$D$7:$Q$7,0)-1))</f>
        <v>0.98489999999999989</v>
      </c>
      <c r="AS79" s="3">
        <f ca="1">SUMPRODUCT(OFFSET($W$8:OFFSET($W$8,$AJ$4-1,0),$T79,$U79),OFFSET($C$8:OFFSET($C$8,$AJ$4-1,0),$S79,0),OFFSET($D$8:OFFSET($D$8,$AJ$4-1,0),$S79,MATCH(AR$6,$D$7:$Q$7,0)-1))/SUMPRODUCT(OFFSET($W$8:OFFSET($W$8,$AJ$4-1,0),$T79,$U79),OFFSET($C$8:OFFSET($C$8,$AJ$4-1,0),$S79,0))</f>
        <v>0.98490000000000022</v>
      </c>
      <c r="AT79" s="3">
        <f ca="1">SUMPRODUCT(OFFSET($W$8:OFFSET($W$8,$AJ$4-1,0),$T79,$U79),OFFSET($D$8:OFFSET($D$8,$AJ$4-1,0),$S79,MATCH(AT$6,$D$7:$Q$7,0)-1))</f>
        <v>1.4562689022525961</v>
      </c>
      <c r="AU79" s="3">
        <f ca="1">SUMPRODUCT(OFFSET($W$8:OFFSET($W$8,$AJ$4-1,0),$T79,$U79),OFFSET($C$8:OFFSET($C$8,$AJ$4-1,0),$S79,0),OFFSET($D$8:OFFSET($D$8,$AJ$4-1,0),$S79,MATCH(AT$6,$D$7:$Q$7,0)-1))/SUMPRODUCT(OFFSET($W$8:OFFSET($W$8,$AJ$4-1,0),$T79,$U79),OFFSET($C$8:OFFSET($C$8,$AJ$4-1,0),$S79,0))</f>
        <v>1.4562689022525963</v>
      </c>
      <c r="AV79" s="3">
        <f ca="1">SUMPRODUCT(OFFSET($W$8:OFFSET($W$8,$AJ$4-1,0),$T79,$U79),OFFSET($D$8:OFFSET($D$8,$AJ$4-1,0),$S79,MATCH(AV$6,$D$7:$Q$7,0)-1))</f>
        <v>0.61519416319576459</v>
      </c>
      <c r="AW79" s="3">
        <f ca="1">SUMPRODUCT(OFFSET($W$8:OFFSET($W$8,$AJ$4-1,0),$T79,$U79),OFFSET($C$8:OFFSET($C$8,$AJ$4-1,0),$S79,0),OFFSET($D$8:OFFSET($D$8,$AJ$4-1,0),$S79,MATCH(AV$6,$D$7:$Q$7,0)-1))/SUMPRODUCT(OFFSET($W$8:OFFSET($W$8,$AJ$4-1,0),$T79,$U79),OFFSET($C$8:OFFSET($C$8,$AJ$4-1,0),$S79,0))</f>
        <v>0.61519416319576459</v>
      </c>
      <c r="AX79" s="3">
        <f ca="1">SUMPRODUCT(OFFSET($W$8:OFFSET($W$8,$AJ$4-1,0),$T79,$U79),OFFSET($D$8:OFFSET($D$8,$AJ$4-1,0),$S79,MATCH(AX$6,$D$7:$Q$7,0)-1))</f>
        <v>0.7615093852762661</v>
      </c>
      <c r="AY79" s="3">
        <f ca="1">SUMPRODUCT(OFFSET($W$8:OFFSET($W$8,$AJ$4-1,0),$T79,$U79),OFFSET($C$8:OFFSET($C$8,$AJ$4-1,0),$S79,0),OFFSET($D$8:OFFSET($D$8,$AJ$4-1,0),$S79,MATCH(AX$6,$D$7:$Q$7,0)-1))/SUMPRODUCT(OFFSET($W$8:OFFSET($W$8,$AJ$4-1,0),$T79,$U79),OFFSET($C$8:OFFSET($C$8,$AJ$4-1,0),$S79,0))</f>
        <v>0.76150938527626622</v>
      </c>
      <c r="AZ79" s="3">
        <f ca="1">SUMPRODUCT(OFFSET($W$8:OFFSET($W$8,$AJ$4-1,0),$T79,$U79),OFFSET($D$8:OFFSET($D$8,$AJ$4-1,0),$S79,MATCH(AZ$6,$D$7:$Q$7,0)-1))</f>
        <v>1.6309586664134701</v>
      </c>
      <c r="BA79" s="3">
        <f ca="1">SUMPRODUCT(OFFSET($W$8:OFFSET($W$8,$AJ$4-1,0),$T79,$U79),OFFSET($C$8:OFFSET($C$8,$AJ$4-1,0),$S79,0),OFFSET($D$8:OFFSET($D$8,$AJ$4-1,0),$S79,MATCH(AZ$6,$D$7:$Q$7,0)-1))/SUMPRODUCT(OFFSET($W$8:OFFSET($W$8,$AJ$4-1,0),$T79,$U79),OFFSET($C$8:OFFSET($C$8,$AJ$4-1,0),$S79,0))</f>
        <v>1.6309586664134699</v>
      </c>
      <c r="BB79" s="3">
        <f ca="1">SUMPRODUCT(OFFSET($W$8:OFFSET($W$8,$AJ$4-1,0),$T79,$U79),OFFSET($D$8:OFFSET($D$8,$AJ$4-1,0),$S79,MATCH(BB$6,$D$7:$Q$7,0)-1))</f>
        <v>1.0481409622707605</v>
      </c>
      <c r="BC79" s="3">
        <f ca="1">SUMPRODUCT(OFFSET($W$8:OFFSET($W$8,$AJ$4-1,0),$T79,$U79),OFFSET($C$8:OFFSET($C$8,$AJ$4-1,0),$S79,0),OFFSET($D$8:OFFSET($D$8,$AJ$4-1,0),$S79,MATCH(BB$6,$D$7:$Q$7,0)-1))/SUMPRODUCT(OFFSET($W$8:OFFSET($W$8,$AJ$4-1,0),$T79,$U79),OFFSET($C$8:OFFSET($C$8,$AJ$4-1,0),$S79,0))</f>
        <v>1.0481409622707607</v>
      </c>
      <c r="BD79" s="3">
        <f ca="1">SUMPRODUCT(OFFSET($W$8:OFFSET($W$8,$AJ$4-1,0),$T79,$U79),OFFSET($D$8:OFFSET($D$8,$AJ$4-1,0),$S79,MATCH(BD$6,$D$7:$Q$7,0)-1))</f>
        <v>0.64481561119521014</v>
      </c>
      <c r="BE79" s="3">
        <f ca="1">SUMPRODUCT(OFFSET($W$8:OFFSET($W$8,$AJ$4-1,0),$T79,$U79),OFFSET($C$8:OFFSET($C$8,$AJ$4-1,0),$S79,0),OFFSET($D$8:OFFSET($D$8,$AJ$4-1,0),$S79,MATCH(BD$6,$D$7:$Q$7,0)-1))/SUMPRODUCT(OFFSET($W$8:OFFSET($W$8,$AJ$4-1,0),$T79,$U79),OFFSET($C$8:OFFSET($C$8,$AJ$4-1,0),$S79,0))</f>
        <v>0.64481561119521014</v>
      </c>
      <c r="BF79" s="174">
        <f ca="1">SUMPRODUCT(OFFSET($W$8:OFFSET($W$8,$AJ$4-1,0),$T79,$U79),OFFSET($D$8:OFFSET($D$8,$AJ$4-1,0),$S79,MATCH(BF$6,$D$7:$Q$7,0)-1))</f>
        <v>0.99887341547568298</v>
      </c>
      <c r="BG79" s="174">
        <f ca="1">SUMPRODUCT(OFFSET($W$8:OFFSET($W$8,$AJ$4-1,0),$T79,$U79),OFFSET($C$8:OFFSET($C$8,$AJ$4-1,0),$S79,0),OFFSET($D$8:OFFSET($D$8,$AJ$4-1,0),$S79,MATCH(BF$6,$D$7:$Q$7,0)-1))/SUMPRODUCT(OFFSET($W$8:OFFSET($W$8,$AJ$4-1,0),$T79,$U79),OFFSET($C$8:OFFSET($C$8,$AJ$4-1,0),$S79,0))</f>
        <v>0.99887341547568342</v>
      </c>
      <c r="BH79" s="174">
        <f ca="1">SUMPRODUCT(OFFSET($W$8:OFFSET($W$8,$AJ$4-1,0),$T79,$U79),OFFSET($D$8:OFFSET($D$8,$AJ$4-1,0),$S79,MATCH(BH$6,$D$7:$Q$7,0)-1))</f>
        <v>1.1031307949168683</v>
      </c>
      <c r="BI79" s="174">
        <f ca="1">SUMPRODUCT(OFFSET($W$8:OFFSET($W$8,$AJ$4-1,0),$T79,$U79),OFFSET($C$8:OFFSET($C$8,$AJ$4-1,0),$S79,0),OFFSET($D$8:OFFSET($D$8,$AJ$4-1,0),$S79,MATCH(BH$6,$D$7:$Q$7,0)-1))/SUMPRODUCT(OFFSET($W$8:OFFSET($W$8,$AJ$4-1,0),$T79,$U79),OFFSET($C$8:OFFSET($C$8,$AJ$4-1,0),$S79,0))</f>
        <v>1.1031307949168687</v>
      </c>
      <c r="BJ79" s="174">
        <f ca="1">SUMPRODUCT(OFFSET($W$8:OFFSET($W$8,$AJ$4-1,0),$T79,$U79),OFFSET($D$8:OFFSET($D$8,$AJ$4-1,0),$S79,MATCH(BJ$6,$D$7:$Q$7,0)-1))</f>
        <v>1</v>
      </c>
      <c r="BK79" s="174">
        <f ca="1">SUMPRODUCT(OFFSET($W$8:OFFSET($W$8,$AJ$4-1,0),$T79,$U79),OFFSET($C$8:OFFSET($C$8,$AJ$4-1,0),$S79,0),OFFSET($D$8:OFFSET($D$8,$AJ$4-1,0),$S79,MATCH(BJ$6,$D$7:$Q$7,0)-1))/SUMPRODUCT(OFFSET($W$8:OFFSET($W$8,$AJ$4-1,0),$T79,$U79),OFFSET($C$8:OFFSET($C$8,$AJ$4-1,0),$S79,0))</f>
        <v>1</v>
      </c>
      <c r="BM79" s="8">
        <f t="shared" si="27"/>
        <v>38322</v>
      </c>
      <c r="BN79" s="47">
        <f t="shared" ca="1" si="28"/>
        <v>0.99999999999999967</v>
      </c>
      <c r="BO79" s="47">
        <f t="shared" ca="1" si="21"/>
        <v>0</v>
      </c>
      <c r="BP79" s="47">
        <f t="shared" ca="1" si="29"/>
        <v>0.29999999999999993</v>
      </c>
      <c r="BQ79" s="47">
        <f t="shared" ca="1" si="22"/>
        <v>0.69999999999999973</v>
      </c>
    </row>
    <row r="80" spans="1:69" s="167" customFormat="1">
      <c r="A80" s="163">
        <f t="shared" si="23"/>
        <v>37987</v>
      </c>
      <c r="B80" s="164">
        <f t="shared" si="18"/>
        <v>38183</v>
      </c>
      <c r="C80" s="59">
        <f>SUMIF(WP!$A$3:$A$388,"&lt;"&amp;EOMONTH($A80,$A$3-1)+1,WP!$B$3:$B$388)/1000-SUM(C$8:C79)</f>
        <v>10</v>
      </c>
      <c r="D80" s="165">
        <f>D$6/VLOOKUP($B80,Rate!$B$4:$H$390,7)</f>
        <v>0.42973104189983818</v>
      </c>
      <c r="E80" s="165">
        <f>E$6/VLOOKUP($B80,SAWW!$B$4:$H$390,7)</f>
        <v>1.7618607944943123</v>
      </c>
      <c r="F80" s="165">
        <f>F$6/VLOOKUP($B80,'Indem BL'!$B$4:$H$390,7)</f>
        <v>1.1382518981275136</v>
      </c>
      <c r="G80" s="165">
        <f>G$6/VLOOKUP($B80,'Med BL'!$B$4:$H$390,7)</f>
        <v>0.9849</v>
      </c>
      <c r="H80" s="165">
        <f>H$6/VLOOKUP($B80,'Combined BL &amp; SAWW'!$B$4:$H$390,7)</f>
        <v>1.4764932521013199</v>
      </c>
      <c r="I80" s="165">
        <f>I$6/VLOOKUP($B80,'Freq Trend'!$B$4:$H$390,7)</f>
        <v>0.60975495300679539</v>
      </c>
      <c r="J80" s="165">
        <f>J$6/VLOOKUP($B80,'Severity Trend_IonI'!$B$4:$H$390,7)</f>
        <v>0.75744507809551342</v>
      </c>
      <c r="K80" s="165">
        <f>K$6/VLOOKUP($B80,'Severity Trend_MonI'!$B$4:$H$390,7)</f>
        <v>1.6838755890638686</v>
      </c>
      <c r="L80" s="165">
        <f>L$6/VLOOKUP($B80,'Severity Trend'!$B$4:$H$390,7)</f>
        <v>1.0554405107529123</v>
      </c>
      <c r="M80" s="165">
        <f>M$6/VLOOKUP($B80,'PP Residual Trend'!$B$4:$H$390,7)</f>
        <v>0.64355242121154677</v>
      </c>
      <c r="N80" s="156">
        <f>N$6/VLOOKUP($B80,CR!$B$4:$H$455,7)</f>
        <v>0.99887341547568309</v>
      </c>
      <c r="O80" s="156">
        <f>O$6/VLOOKUP($B80,ER!$B$4:$H$455,7)</f>
        <v>1.1031307949168685</v>
      </c>
      <c r="P80" s="156">
        <f>P$6/VLOOKUP($B80,DR!$B$4:$H$455,7)</f>
        <v>1</v>
      </c>
      <c r="Q80" s="396"/>
      <c r="R80" s="167">
        <f t="shared" si="24"/>
        <v>73</v>
      </c>
      <c r="S80" s="168">
        <f t="shared" si="19"/>
        <v>72</v>
      </c>
      <c r="T80" s="169">
        <f t="shared" si="25"/>
        <v>0</v>
      </c>
      <c r="U80" s="169">
        <f t="shared" si="26"/>
        <v>0</v>
      </c>
      <c r="V80" s="170">
        <v>0</v>
      </c>
      <c r="W80" s="171">
        <f>(2*W$5*$AJ$3*$R80*$A$3-MIN(W$5*$AJ$3,$R80*$A$3)^2-2*$R80*$A$3*MAX(W$5*$AJ$3-$R80*$A$3,0)-MIN(MAX($R80*$A$3-$A$4,0),W$5*$AJ$3)^2-2*W$5*$AJ$3*MAX($R80*$A$3-$A$4-W$5*+$AJ$3,0))/$AJ$5-SUM($V$7:V80)-SUM($V$7:W79)+SUM($V$7:V79)</f>
        <v>0</v>
      </c>
      <c r="X80" s="171">
        <f>(2*X$5*$AJ$3*$R80*$A$3-MIN(X$5*$AJ$3,$R80*$A$3)^2-2*$R80*$A$3*MAX(X$5*$AJ$3-$R80*$A$3,0)-MIN(MAX($R80*$A$3-$A$4,0),X$5*$AJ$3)^2-2*X$5*$AJ$3*MAX($R80*$A$3-$A$4-X$5*+$AJ$3,0))/$AJ$5-SUM($V$7:W80)-SUM($V$7:X79)+SUM($V$7:W79)</f>
        <v>0</v>
      </c>
      <c r="Y80" s="171">
        <f>(2*Y$5*$AJ$3*$R80*$A$3-MIN(Y$5*$AJ$3,$R80*$A$3)^2-2*$R80*$A$3*MAX(Y$5*$AJ$3-$R80*$A$3,0)-MIN(MAX($R80*$A$3-$A$4,0),Y$5*$AJ$3)^2-2*Y$5*$AJ$3*MAX($R80*$A$3-$A$4-Y$5*+$AJ$3,0))/$AJ$5-SUM($V$7:X80)-SUM($V$7:Y79)+SUM($V$7:X79)</f>
        <v>0</v>
      </c>
      <c r="Z80" s="171">
        <f>(2*Z$5*$AJ$3*$R80*$A$3-MIN(Z$5*$AJ$3,$R80*$A$3)^2-2*$R80*$A$3*MAX(Z$5*$AJ$3-$R80*$A$3,0)-MIN(MAX($R80*$A$3-$A$4,0),Z$5*$AJ$3)^2-2*Z$5*$AJ$3*MAX($R80*$A$3-$A$4-Z$5*+$AJ$3,0))/$AJ$5-SUM($V$7:Y80)-SUM($V$7:Z79)+SUM($V$7:Y79)</f>
        <v>0</v>
      </c>
      <c r="AA80" s="171">
        <f>(2*AA$5*$AJ$3*$R80*$A$3-MIN(AA$5*$AJ$3,$R80*$A$3)^2-2*$R80*$A$3*MAX(AA$5*$AJ$3-$R80*$A$3,0)-MIN(MAX($R80*$A$3-$A$4,0),AA$5*$AJ$3)^2-2*AA$5*$AJ$3*MAX($R80*$A$3-$A$4-AA$5*+$AJ$3,0))/$AJ$5-SUM($V$7:Z80)-SUM($V$7:AA79)+SUM($V$7:Z79)</f>
        <v>0</v>
      </c>
      <c r="AB80" s="171">
        <f>(2*AB$5*$AJ$3*$R80*$A$3-MIN(AB$5*$AJ$3,$R80*$A$3)^2-2*$R80*$A$3*MAX(AB$5*$AJ$3-$R80*$A$3,0)-MIN(MAX($R80*$A$3-$A$4,0),AB$5*$AJ$3)^2-2*AB$5*$AJ$3*MAX($R80*$A$3-$A$4-AB$5*+$AJ$3,0))/$AJ$5-SUM($V$7:AA80)-SUM($V$7:AB79)+SUM($V$7:AA79)</f>
        <v>0</v>
      </c>
      <c r="AC80" s="171">
        <f>(2*AC$5*$AJ$3*$R80*$A$3-MIN(AC$5*$AJ$3,$R80*$A$3)^2-2*$R80*$A$3*MAX(AC$5*$AJ$3-$R80*$A$3,0)-MIN(MAX($R80*$A$3-$A$4,0),AC$5*$AJ$3)^2-2*AC$5*$AJ$3*MAX($R80*$A$3-$A$4-AC$5*+$AJ$3,0))/$AJ$5-SUM($V$7:AB80)-SUM($V$7:AC79)+SUM($V$7:AB79)</f>
        <v>0</v>
      </c>
      <c r="AD80" s="171">
        <f>(2*AD$5*$AJ$3*$R80*$A$3-MIN(AD$5*$AJ$3,$R80*$A$3)^2-2*$R80*$A$3*MAX(AD$5*$AJ$3-$R80*$A$3,0)-MIN(MAX($R80*$A$3-$A$4,0),AD$5*$AJ$3)^2-2*AD$5*$AJ$3*MAX($R80*$A$3-$A$4-AD$5*+$AJ$3,0))/$AJ$5-SUM($V$7:AC80)-SUM($V$7:AD79)+SUM($V$7:AC79)</f>
        <v>0</v>
      </c>
      <c r="AE80" s="171">
        <f>(2*AE$5*$AJ$3*$R80*$A$3-MIN(AE$5*$AJ$3,$R80*$A$3)^2-2*$R80*$A$3*MAX(AE$5*$AJ$3-$R80*$A$3,0)-MIN(MAX($R80*$A$3-$A$4,0),AE$5*$AJ$3)^2-2*AE$5*$AJ$3*MAX($R80*$A$3-$A$4-AE$5*+$AJ$3,0))/$AJ$5-SUM($V$7:AD80)-SUM($V$7:AE79)+SUM($V$7:AD79)</f>
        <v>0</v>
      </c>
      <c r="AF80" s="171">
        <f>(2*AF$5*$AJ$3*$R80*$A$3-MIN(AF$5*$AJ$3,$R80*$A$3)^2-2*$R80*$A$3*MAX(AF$5*$AJ$3-$R80*$A$3,0)-MIN(MAX($R80*$A$3-$A$4,0),AF$5*$AJ$3)^2-2*AF$5*$AJ$3*MAX($R80*$A$3-$A$4-AF$5*+$AJ$3,0))/$AJ$5-SUM($V$7:AE80)-SUM($V$7:AF79)+SUM($V$7:AE79)</f>
        <v>0</v>
      </c>
      <c r="AG80" s="171">
        <f>(2*AG$5*$AJ$3*$R80*$A$3-MIN(AG$5*$AJ$3,$R80*$A$3)^2-2*$R80*$A$3*MAX(AG$5*$AJ$3-$R80*$A$3,0)-MIN(MAX($R80*$A$3-$A$4,0),AG$5*$AJ$3)^2-2*AG$5*$AJ$3*MAX($R80*$A$3-$A$4-AG$5*+$AJ$3,0))/$AJ$5-SUM($V$7:AF80)-SUM($V$7:AG79)+SUM($V$7:AF79)</f>
        <v>0</v>
      </c>
      <c r="AH80" s="171">
        <f>(2*AH$5*$AJ$3*$R80*$A$3-MIN(AH$5*$AJ$3,$R80*$A$3)^2-2*$R80*$A$3*MAX(AH$5*$AJ$3-$R80*$A$3,0)-MIN(MAX($R80*$A$3-$A$4,0),AH$5*$AJ$3)^2-2*AH$5*$AJ$3*MAX($R80*$A$3-$A$4-AH$5*+$AJ$3,0))/$AJ$5-SUM($V$7:AG80)-SUM($V$7:AH79)+SUM($V$7:AG79)</f>
        <v>0</v>
      </c>
      <c r="AI80" s="166"/>
      <c r="AJ80" s="172">
        <f t="shared" si="30"/>
        <v>38353</v>
      </c>
      <c r="AK80" s="173">
        <f t="shared" si="20"/>
        <v>38367</v>
      </c>
      <c r="AL80" s="174">
        <f ca="1">SUMPRODUCT(OFFSET($W$8:OFFSET($W$8,$AJ$4-1,0),$T80,$U80),OFFSET($D$8:OFFSET($D$8,$AJ$4-1,0),$S80,MATCH(AL$6,$D$7:$Q$7,0)-1))</f>
        <v>0.41879921435634798</v>
      </c>
      <c r="AM80" s="174">
        <f ca="1">SUMPRODUCT(OFFSET($W$8:OFFSET($W$8,$AJ$4-1,0),$T80,$U80),OFFSET($C$8:OFFSET($C$8,$AJ$4-1,0),$S80,0),OFFSET($D$8:OFFSET($D$8,$AJ$4-1,0),$S80,MATCH(AL$6,$D$7:$Q$7,0)-1))/SUMPRODUCT(OFFSET($W$8:OFFSET($W$8,$AJ$4-1,0),$T80,$U80),OFFSET($C$8:OFFSET($C$8,$AJ$4-1,0),$S80,0))</f>
        <v>0.41879921435634804</v>
      </c>
      <c r="AN80" s="174">
        <f ca="1">SUMPRODUCT(OFFSET($W$8:OFFSET($W$8,$AJ$4-1,0),$T80,$U80),OFFSET($D$8:OFFSET($D$8,$AJ$4-1,0),$S80,MATCH(AN$6,$D$7:$Q$7,0)-1))</f>
        <v>1.7255394495816554</v>
      </c>
      <c r="AO80" s="174">
        <f ca="1">SUMPRODUCT(OFFSET($W$8:OFFSET($W$8,$AJ$4-1,0),$T80,$U80),OFFSET($C$8:OFFSET($C$8,$AJ$4-1,0),$S80,0),OFFSET($D$8:OFFSET($D$8,$AJ$4-1,0),$S80,MATCH(AN$6,$D$7:$Q$7,0)-1))/SUMPRODUCT(OFFSET($W$8:OFFSET($W$8,$AJ$4-1,0),$T80,$U80),OFFSET($C$8:OFFSET($C$8,$AJ$4-1,0),$S80,0))</f>
        <v>1.7255394495816556</v>
      </c>
      <c r="AP80" s="174">
        <f ca="1">SUMPRODUCT(OFFSET($W$8:OFFSET($W$8,$AJ$4-1,0),$T80,$U80),OFFSET($D$8:OFFSET($D$8,$AJ$4-1,0),$S80,MATCH(AP$6,$D$7:$Q$7,0)-1))</f>
        <v>1.1326918611494932</v>
      </c>
      <c r="AQ80" s="174">
        <f ca="1">SUMPRODUCT(OFFSET($W$8:OFFSET($W$8,$AJ$4-1,0),$T80,$U80),OFFSET($C$8:OFFSET($C$8,$AJ$4-1,0),$S80,0),OFFSET($D$8:OFFSET($D$8,$AJ$4-1,0),$S80,MATCH(AP$6,$D$7:$Q$7,0)-1))/SUMPRODUCT(OFFSET($W$8:OFFSET($W$8,$AJ$4-1,0),$T80,$U80),OFFSET($C$8:OFFSET($C$8,$AJ$4-1,0),$S80,0))</f>
        <v>1.1326918611494934</v>
      </c>
      <c r="AR80" s="174">
        <f ca="1">SUMPRODUCT(OFFSET($W$8:OFFSET($W$8,$AJ$4-1,0),$T80,$U80),OFFSET($D$8:OFFSET($D$8,$AJ$4-1,0),$S80,MATCH(AR$6,$D$7:$Q$7,0)-1))</f>
        <v>0.98489999999999989</v>
      </c>
      <c r="AS80" s="174">
        <f ca="1">SUMPRODUCT(OFFSET($W$8:OFFSET($W$8,$AJ$4-1,0),$T80,$U80),OFFSET($C$8:OFFSET($C$8,$AJ$4-1,0),$S80,0),OFFSET($D$8:OFFSET($D$8,$AJ$4-1,0),$S80,MATCH(AR$6,$D$7:$Q$7,0)-1))/SUMPRODUCT(OFFSET($W$8:OFFSET($W$8,$AJ$4-1,0),$T80,$U80),OFFSET($C$8:OFFSET($C$8,$AJ$4-1,0),$S80,0))</f>
        <v>0.98490000000000022</v>
      </c>
      <c r="AT80" s="174">
        <f ca="1">SUMPRODUCT(OFFSET($W$8:OFFSET($W$8,$AJ$4-1,0),$T80,$U80),OFFSET($D$8:OFFSET($D$8,$AJ$4-1,0),$S80,MATCH(AT$6,$D$7:$Q$7,0)-1))</f>
        <v>1.4523901169317135</v>
      </c>
      <c r="AU80" s="174">
        <f ca="1">SUMPRODUCT(OFFSET($W$8:OFFSET($W$8,$AJ$4-1,0),$T80,$U80),OFFSET($C$8:OFFSET($C$8,$AJ$4-1,0),$S80,0),OFFSET($D$8:OFFSET($D$8,$AJ$4-1,0),$S80,MATCH(AT$6,$D$7:$Q$7,0)-1))/SUMPRODUCT(OFFSET($W$8:OFFSET($W$8,$AJ$4-1,0),$T80,$U80),OFFSET($C$8:OFFSET($C$8,$AJ$4-1,0),$S80,0))</f>
        <v>1.4523901169317137</v>
      </c>
      <c r="AV80" s="174">
        <f ca="1">SUMPRODUCT(OFFSET($W$8:OFFSET($W$8,$AJ$4-1,0),$T80,$U80),OFFSET($D$8:OFFSET($D$8,$AJ$4-1,0),$S80,MATCH(AV$6,$D$7:$Q$7,0)-1))</f>
        <v>0.61633967725249705</v>
      </c>
      <c r="AW80" s="174">
        <f ca="1">SUMPRODUCT(OFFSET($W$8:OFFSET($W$8,$AJ$4-1,0),$T80,$U80),OFFSET($C$8:OFFSET($C$8,$AJ$4-1,0),$S80,0),OFFSET($D$8:OFFSET($D$8,$AJ$4-1,0),$S80,MATCH(AV$6,$D$7:$Q$7,0)-1))/SUMPRODUCT(OFFSET($W$8:OFFSET($W$8,$AJ$4-1,0),$T80,$U80),OFFSET($C$8:OFFSET($C$8,$AJ$4-1,0),$S80,0))</f>
        <v>0.61633967725249705</v>
      </c>
      <c r="AX80" s="174">
        <f ca="1">SUMPRODUCT(OFFSET($W$8:OFFSET($W$8,$AJ$4-1,0),$T80,$U80),OFFSET($D$8:OFFSET($D$8,$AJ$4-1,0),$S80,MATCH(AX$6,$D$7:$Q$7,0)-1))</f>
        <v>0.7622784275870288</v>
      </c>
      <c r="AY80" s="174">
        <f ca="1">SUMPRODUCT(OFFSET($W$8:OFFSET($W$8,$AJ$4-1,0),$T80,$U80),OFFSET($C$8:OFFSET($C$8,$AJ$4-1,0),$S80,0),OFFSET($D$8:OFFSET($D$8,$AJ$4-1,0),$S80,MATCH(AX$6,$D$7:$Q$7,0)-1))/SUMPRODUCT(OFFSET($W$8:OFFSET($W$8,$AJ$4-1,0),$T80,$U80),OFFSET($C$8:OFFSET($C$8,$AJ$4-1,0),$S80,0))</f>
        <v>0.76227842758702891</v>
      </c>
      <c r="AZ80" s="174">
        <f ca="1">SUMPRODUCT(OFFSET($W$8:OFFSET($W$8,$AJ$4-1,0),$T80,$U80),OFFSET($D$8:OFFSET($D$8,$AJ$4-1,0),$S80,MATCH(AZ$6,$D$7:$Q$7,0)-1))</f>
        <v>1.6206261413823084</v>
      </c>
      <c r="BA80" s="174">
        <f ca="1">SUMPRODUCT(OFFSET($W$8:OFFSET($W$8,$AJ$4-1,0),$T80,$U80),OFFSET($C$8:OFFSET($C$8,$AJ$4-1,0),$S80,0),OFFSET($D$8:OFFSET($D$8,$AJ$4-1,0),$S80,MATCH(AZ$6,$D$7:$Q$7,0)-1))/SUMPRODUCT(OFFSET($W$8:OFFSET($W$8,$AJ$4-1,0),$T80,$U80),OFFSET($C$8:OFFSET($C$8,$AJ$4-1,0),$S80,0))</f>
        <v>1.6206261413823086</v>
      </c>
      <c r="BB80" s="174">
        <f ca="1">SUMPRODUCT(OFFSET($W$8:OFFSET($W$8,$AJ$4-1,0),$T80,$U80),OFFSET($D$8:OFFSET($D$8,$AJ$4-1,0),$S80,MATCH(BB$6,$D$7:$Q$7,0)-1))</f>
        <v>1.0466492348885681</v>
      </c>
      <c r="BC80" s="174">
        <f ca="1">SUMPRODUCT(OFFSET($W$8:OFFSET($W$8,$AJ$4-1,0),$T80,$U80),OFFSET($C$8:OFFSET($C$8,$AJ$4-1,0),$S80,0),OFFSET($D$8:OFFSET($D$8,$AJ$4-1,0),$S80,MATCH(BB$6,$D$7:$Q$7,0)-1))/SUMPRODUCT(OFFSET($W$8:OFFSET($W$8,$AJ$4-1,0),$T80,$U80),OFFSET($C$8:OFFSET($C$8,$AJ$4-1,0),$S80,0))</f>
        <v>1.0466492348885679</v>
      </c>
      <c r="BD80" s="174">
        <f ca="1">SUMPRODUCT(OFFSET($W$8:OFFSET($W$8,$AJ$4-1,0),$T80,$U80),OFFSET($D$8:OFFSET($D$8,$AJ$4-1,0),$S80,MATCH(BD$6,$D$7:$Q$7,0)-1))</f>
        <v>0.64509528462618859</v>
      </c>
      <c r="BE80" s="174">
        <f ca="1">SUMPRODUCT(OFFSET($W$8:OFFSET($W$8,$AJ$4-1,0),$T80,$U80),OFFSET($C$8:OFFSET($C$8,$AJ$4-1,0),$S80,0),OFFSET($D$8:OFFSET($D$8,$AJ$4-1,0),$S80,MATCH(BD$6,$D$7:$Q$7,0)-1))/SUMPRODUCT(OFFSET($W$8:OFFSET($W$8,$AJ$4-1,0),$T80,$U80),OFFSET($C$8:OFFSET($C$8,$AJ$4-1,0),$S80,0))</f>
        <v>0.64509528462618859</v>
      </c>
      <c r="BF80" s="174">
        <f ca="1">SUMPRODUCT(OFFSET($W$8:OFFSET($W$8,$AJ$4-1,0),$T80,$U80),OFFSET($D$8:OFFSET($D$8,$AJ$4-1,0),$S80,MATCH(BF$6,$D$7:$Q$7,0)-1))</f>
        <v>0.99887341547568298</v>
      </c>
      <c r="BG80" s="174">
        <f ca="1">SUMPRODUCT(OFFSET($W$8:OFFSET($W$8,$AJ$4-1,0),$T80,$U80),OFFSET($C$8:OFFSET($C$8,$AJ$4-1,0),$S80,0),OFFSET($D$8:OFFSET($D$8,$AJ$4-1,0),$S80,MATCH(BF$6,$D$7:$Q$7,0)-1))/SUMPRODUCT(OFFSET($W$8:OFFSET($W$8,$AJ$4-1,0),$T80,$U80),OFFSET($C$8:OFFSET($C$8,$AJ$4-1,0),$S80,0))</f>
        <v>0.99887341547568342</v>
      </c>
      <c r="BH80" s="174">
        <f ca="1">SUMPRODUCT(OFFSET($W$8:OFFSET($W$8,$AJ$4-1,0),$T80,$U80),OFFSET($D$8:OFFSET($D$8,$AJ$4-1,0),$S80,MATCH(BH$6,$D$7:$Q$7,0)-1))</f>
        <v>1.1031307949168683</v>
      </c>
      <c r="BI80" s="174">
        <f ca="1">SUMPRODUCT(OFFSET($W$8:OFFSET($W$8,$AJ$4-1,0),$T80,$U80),OFFSET($C$8:OFFSET($C$8,$AJ$4-1,0),$S80,0),OFFSET($D$8:OFFSET($D$8,$AJ$4-1,0),$S80,MATCH(BH$6,$D$7:$Q$7,0)-1))/SUMPRODUCT(OFFSET($W$8:OFFSET($W$8,$AJ$4-1,0),$T80,$U80),OFFSET($C$8:OFFSET($C$8,$AJ$4-1,0),$S80,0))</f>
        <v>1.1031307949168687</v>
      </c>
      <c r="BJ80" s="174">
        <f ca="1">SUMPRODUCT(OFFSET($W$8:OFFSET($W$8,$AJ$4-1,0),$T80,$U80),OFFSET($D$8:OFFSET($D$8,$AJ$4-1,0),$S80,MATCH(BJ$6,$D$7:$Q$7,0)-1))</f>
        <v>1</v>
      </c>
      <c r="BK80" s="174">
        <f ca="1">SUMPRODUCT(OFFSET($W$8:OFFSET($W$8,$AJ$4-1,0),$T80,$U80),OFFSET($C$8:OFFSET($C$8,$AJ$4-1,0),$S80,0),OFFSET($D$8:OFFSET($D$8,$AJ$4-1,0),$S80,MATCH(BJ$6,$D$7:$Q$7,0)-1))/SUMPRODUCT(OFFSET($W$8:OFFSET($W$8,$AJ$4-1,0),$T80,$U80),OFFSET($C$8:OFFSET($C$8,$AJ$4-1,0),$S80,0))</f>
        <v>1</v>
      </c>
      <c r="BL80"/>
      <c r="BM80" s="8">
        <f t="shared" si="27"/>
        <v>38353</v>
      </c>
      <c r="BN80" s="47">
        <f t="shared" ca="1" si="28"/>
        <v>0.99999999999999967</v>
      </c>
      <c r="BO80" s="47">
        <f t="shared" ca="1" si="21"/>
        <v>0</v>
      </c>
      <c r="BP80" s="47">
        <f t="shared" ca="1" si="29"/>
        <v>0.29999999999999993</v>
      </c>
      <c r="BQ80" s="47">
        <f t="shared" ca="1" si="22"/>
        <v>0.69999999999999973</v>
      </c>
    </row>
    <row r="81" spans="1:69">
      <c r="A81" s="58">
        <f t="shared" si="23"/>
        <v>38018</v>
      </c>
      <c r="B81" s="34">
        <f t="shared" si="18"/>
        <v>38214</v>
      </c>
      <c r="C81" s="59">
        <f>SUMIF(WP!$A$3:$A$388,"&lt;"&amp;EOMONTH($A81,$A$3-1)+1,WP!$B$3:$B$388)/1000-SUM(C$8:C80)</f>
        <v>10</v>
      </c>
      <c r="D81" s="42">
        <f>D$6/VLOOKUP($B81,Rate!$B$4:$H$390,7)</f>
        <v>0.42973104189983818</v>
      </c>
      <c r="E81" s="42">
        <f>E$6/VLOOKUP($B81,SAWW!$B$4:$H$390,7)</f>
        <v>1.7555644565987003</v>
      </c>
      <c r="F81" s="42">
        <f>F$6/VLOOKUP($B81,'Indem BL'!$B$4:$H$390,7)</f>
        <v>1.1382518981275136</v>
      </c>
      <c r="G81" s="42">
        <f>G$6/VLOOKUP($B81,'Med BL'!$B$4:$H$390,7)</f>
        <v>0.9849</v>
      </c>
      <c r="H81" s="42">
        <f>H$6/VLOOKUP($B81,'Combined BL &amp; SAWW'!$B$4:$H$390,7)</f>
        <v>1.4731560084738393</v>
      </c>
      <c r="I81" s="42">
        <f>I$6/VLOOKUP($B81,'Freq Trend'!$B$4:$H$390,7)</f>
        <v>0.61085611311697963</v>
      </c>
      <c r="J81" s="42">
        <f>J$6/VLOOKUP($B81,'Severity Trend_IonI'!$B$4:$H$390,7)</f>
        <v>0.75825759885589072</v>
      </c>
      <c r="K81" s="42">
        <f>K$6/VLOOKUP($B81,'Severity Trend_MonI'!$B$4:$H$390,7)</f>
        <v>1.6726831941280604</v>
      </c>
      <c r="L81" s="42">
        <f>L$6/VLOOKUP($B81,'Severity Trend'!$B$4:$H$390,7)</f>
        <v>1.0539381935021908</v>
      </c>
      <c r="M81" s="42">
        <f>M$6/VLOOKUP($B81,'PP Residual Trend'!$B$4:$H$390,7)</f>
        <v>0.64381342686399723</v>
      </c>
      <c r="N81" s="156">
        <f>N$6/VLOOKUP($B81,CR!$B$4:$H$455,7)</f>
        <v>0.99887341547568309</v>
      </c>
      <c r="O81" s="156">
        <f>O$6/VLOOKUP($B81,ER!$B$4:$H$455,7)</f>
        <v>1.1031307949168685</v>
      </c>
      <c r="P81" s="156">
        <f>P$6/VLOOKUP($B81,DR!$B$4:$H$455,7)</f>
        <v>1</v>
      </c>
      <c r="R81">
        <f t="shared" si="24"/>
        <v>74</v>
      </c>
      <c r="S81" s="120">
        <f t="shared" si="19"/>
        <v>73</v>
      </c>
      <c r="T81" s="45">
        <f t="shared" si="25"/>
        <v>0</v>
      </c>
      <c r="U81" s="45">
        <f t="shared" si="26"/>
        <v>0</v>
      </c>
      <c r="V81" s="20">
        <v>0</v>
      </c>
      <c r="W81" s="21">
        <f>(2*W$5*$AJ$3*$R81*$A$3-MIN(W$5*$AJ$3,$R81*$A$3)^2-2*$R81*$A$3*MAX(W$5*$AJ$3-$R81*$A$3,0)-MIN(MAX($R81*$A$3-$A$4,0),W$5*$AJ$3)^2-2*W$5*$AJ$3*MAX($R81*$A$3-$A$4-W$5*+$AJ$3,0))/$AJ$5-SUM($V$7:V81)-SUM($V$7:W80)+SUM($V$7:V80)</f>
        <v>0</v>
      </c>
      <c r="X81" s="21">
        <f>(2*X$5*$AJ$3*$R81*$A$3-MIN(X$5*$AJ$3,$R81*$A$3)^2-2*$R81*$A$3*MAX(X$5*$AJ$3-$R81*$A$3,0)-MIN(MAX($R81*$A$3-$A$4,0),X$5*$AJ$3)^2-2*X$5*$AJ$3*MAX($R81*$A$3-$A$4-X$5*+$AJ$3,0))/$AJ$5-SUM($V$7:W81)-SUM($V$7:X80)+SUM($V$7:W80)</f>
        <v>0</v>
      </c>
      <c r="Y81" s="21">
        <f>(2*Y$5*$AJ$3*$R81*$A$3-MIN(Y$5*$AJ$3,$R81*$A$3)^2-2*$R81*$A$3*MAX(Y$5*$AJ$3-$R81*$A$3,0)-MIN(MAX($R81*$A$3-$A$4,0),Y$5*$AJ$3)^2-2*Y$5*$AJ$3*MAX($R81*$A$3-$A$4-Y$5*+$AJ$3,0))/$AJ$5-SUM($V$7:X81)-SUM($V$7:Y80)+SUM($V$7:X80)</f>
        <v>0</v>
      </c>
      <c r="Z81" s="21">
        <f>(2*Z$5*$AJ$3*$R81*$A$3-MIN(Z$5*$AJ$3,$R81*$A$3)^2-2*$R81*$A$3*MAX(Z$5*$AJ$3-$R81*$A$3,0)-MIN(MAX($R81*$A$3-$A$4,0),Z$5*$AJ$3)^2-2*Z$5*$AJ$3*MAX($R81*$A$3-$A$4-Z$5*+$AJ$3,0))/$AJ$5-SUM($V$7:Y81)-SUM($V$7:Z80)+SUM($V$7:Y80)</f>
        <v>0</v>
      </c>
      <c r="AA81" s="21">
        <f>(2*AA$5*$AJ$3*$R81*$A$3-MIN(AA$5*$AJ$3,$R81*$A$3)^2-2*$R81*$A$3*MAX(AA$5*$AJ$3-$R81*$A$3,0)-MIN(MAX($R81*$A$3-$A$4,0),AA$5*$AJ$3)^2-2*AA$5*$AJ$3*MAX($R81*$A$3-$A$4-AA$5*+$AJ$3,0))/$AJ$5-SUM($V$7:Z81)-SUM($V$7:AA80)+SUM($V$7:Z80)</f>
        <v>0</v>
      </c>
      <c r="AB81" s="21">
        <f>(2*AB$5*$AJ$3*$R81*$A$3-MIN(AB$5*$AJ$3,$R81*$A$3)^2-2*$R81*$A$3*MAX(AB$5*$AJ$3-$R81*$A$3,0)-MIN(MAX($R81*$A$3-$A$4,0),AB$5*$AJ$3)^2-2*AB$5*$AJ$3*MAX($R81*$A$3-$A$4-AB$5*+$AJ$3,0))/$AJ$5-SUM($V$7:AA81)-SUM($V$7:AB80)+SUM($V$7:AA80)</f>
        <v>0</v>
      </c>
      <c r="AC81" s="21">
        <f>(2*AC$5*$AJ$3*$R81*$A$3-MIN(AC$5*$AJ$3,$R81*$A$3)^2-2*$R81*$A$3*MAX(AC$5*$AJ$3-$R81*$A$3,0)-MIN(MAX($R81*$A$3-$A$4,0),AC$5*$AJ$3)^2-2*AC$5*$AJ$3*MAX($R81*$A$3-$A$4-AC$5*+$AJ$3,0))/$AJ$5-SUM($V$7:AB81)-SUM($V$7:AC80)+SUM($V$7:AB80)</f>
        <v>0</v>
      </c>
      <c r="AD81" s="21">
        <f>(2*AD$5*$AJ$3*$R81*$A$3-MIN(AD$5*$AJ$3,$R81*$A$3)^2-2*$R81*$A$3*MAX(AD$5*$AJ$3-$R81*$A$3,0)-MIN(MAX($R81*$A$3-$A$4,0),AD$5*$AJ$3)^2-2*AD$5*$AJ$3*MAX($R81*$A$3-$A$4-AD$5*+$AJ$3,0))/$AJ$5-SUM($V$7:AC81)-SUM($V$7:AD80)+SUM($V$7:AC80)</f>
        <v>0</v>
      </c>
      <c r="AE81" s="21">
        <f>(2*AE$5*$AJ$3*$R81*$A$3-MIN(AE$5*$AJ$3,$R81*$A$3)^2-2*$R81*$A$3*MAX(AE$5*$AJ$3-$R81*$A$3,0)-MIN(MAX($R81*$A$3-$A$4,0),AE$5*$AJ$3)^2-2*AE$5*$AJ$3*MAX($R81*$A$3-$A$4-AE$5*+$AJ$3,0))/$AJ$5-SUM($V$7:AD81)-SUM($V$7:AE80)+SUM($V$7:AD80)</f>
        <v>0</v>
      </c>
      <c r="AF81" s="21">
        <f>(2*AF$5*$AJ$3*$R81*$A$3-MIN(AF$5*$AJ$3,$R81*$A$3)^2-2*$R81*$A$3*MAX(AF$5*$AJ$3-$R81*$A$3,0)-MIN(MAX($R81*$A$3-$A$4,0),AF$5*$AJ$3)^2-2*AF$5*$AJ$3*MAX($R81*$A$3-$A$4-AF$5*+$AJ$3,0))/$AJ$5-SUM($V$7:AE81)-SUM($V$7:AF80)+SUM($V$7:AE80)</f>
        <v>0</v>
      </c>
      <c r="AG81" s="21">
        <f>(2*AG$5*$AJ$3*$R81*$A$3-MIN(AG$5*$AJ$3,$R81*$A$3)^2-2*$R81*$A$3*MAX(AG$5*$AJ$3-$R81*$A$3,0)-MIN(MAX($R81*$A$3-$A$4,0),AG$5*$AJ$3)^2-2*AG$5*$AJ$3*MAX($R81*$A$3-$A$4-AG$5*+$AJ$3,0))/$AJ$5-SUM($V$7:AF81)-SUM($V$7:AG80)+SUM($V$7:AF80)</f>
        <v>0</v>
      </c>
      <c r="AH81" s="21">
        <f>(2*AH$5*$AJ$3*$R81*$A$3-MIN(AH$5*$AJ$3,$R81*$A$3)^2-2*$R81*$A$3*MAX(AH$5*$AJ$3-$R81*$A$3,0)-MIN(MAX($R81*$A$3-$A$4,0),AH$5*$AJ$3)^2-2*AH$5*$AJ$3*MAX($R81*$A$3-$A$4-AH$5*+$AJ$3,0))/$AJ$5-SUM($V$7:AG81)-SUM($V$7:AH80)+SUM($V$7:AG80)</f>
        <v>0</v>
      </c>
      <c r="AJ81" s="8">
        <f t="shared" si="30"/>
        <v>38384</v>
      </c>
      <c r="AK81" s="30">
        <f t="shared" si="20"/>
        <v>38398</v>
      </c>
      <c r="AL81" s="3">
        <f ca="1">SUMPRODUCT(OFFSET($W$8:OFFSET($W$8,$AJ$4-1,0),$T81,$U81),OFFSET($D$8:OFFSET($D$8,$AJ$4-1,0),$S81,MATCH(AL$6,$D$7:$Q$7,0)-1))</f>
        <v>0.41764849566755957</v>
      </c>
      <c r="AM81" s="3">
        <f ca="1">SUMPRODUCT(OFFSET($W$8:OFFSET($W$8,$AJ$4-1,0),$T81,$U81),OFFSET($C$8:OFFSET($C$8,$AJ$4-1,0),$S81,0),OFFSET($D$8:OFFSET($D$8,$AJ$4-1,0),$S81,MATCH(AL$6,$D$7:$Q$7,0)-1))/SUMPRODUCT(OFFSET($W$8:OFFSET($W$8,$AJ$4-1,0),$T81,$U81),OFFSET($C$8:OFFSET($C$8,$AJ$4-1,0),$S81,0))</f>
        <v>0.41764849566755957</v>
      </c>
      <c r="AN81" s="3">
        <f ca="1">SUMPRODUCT(OFFSET($W$8:OFFSET($W$8,$AJ$4-1,0),$T81,$U81),OFFSET($D$8:OFFSET($D$8,$AJ$4-1,0),$S81,MATCH(AN$6,$D$7:$Q$7,0)-1))</f>
        <v>1.7196102632666841</v>
      </c>
      <c r="AO81" s="3">
        <f ca="1">SUMPRODUCT(OFFSET($W$8:OFFSET($W$8,$AJ$4-1,0),$T81,$U81),OFFSET($C$8:OFFSET($C$8,$AJ$4-1,0),$S81,0),OFFSET($D$8:OFFSET($D$8,$AJ$4-1,0),$S81,MATCH(AN$6,$D$7:$Q$7,0)-1))/SUMPRODUCT(OFFSET($W$8:OFFSET($W$8,$AJ$4-1,0),$T81,$U81),OFFSET($C$8:OFFSET($C$8,$AJ$4-1,0),$S81,0))</f>
        <v>1.7196102632666839</v>
      </c>
      <c r="AP81" s="3">
        <f ca="1">SUMPRODUCT(OFFSET($W$8:OFFSET($W$8,$AJ$4-1,0),$T81,$U81),OFFSET($D$8:OFFSET($D$8,$AJ$4-1,0),$S81,MATCH(AP$6,$D$7:$Q$7,0)-1))</f>
        <v>1.1318364708451825</v>
      </c>
      <c r="AQ81" s="3">
        <f ca="1">SUMPRODUCT(OFFSET($W$8:OFFSET($W$8,$AJ$4-1,0),$T81,$U81),OFFSET($C$8:OFFSET($C$8,$AJ$4-1,0),$S81,0),OFFSET($D$8:OFFSET($D$8,$AJ$4-1,0),$S81,MATCH(AP$6,$D$7:$Q$7,0)-1))/SUMPRODUCT(OFFSET($W$8:OFFSET($W$8,$AJ$4-1,0),$T81,$U81),OFFSET($C$8:OFFSET($C$8,$AJ$4-1,0),$S81,0))</f>
        <v>1.1318364708451827</v>
      </c>
      <c r="AR81" s="3">
        <f ca="1">SUMPRODUCT(OFFSET($W$8:OFFSET($W$8,$AJ$4-1,0),$T81,$U81),OFFSET($D$8:OFFSET($D$8,$AJ$4-1,0),$S81,MATCH(AR$6,$D$7:$Q$7,0)-1))</f>
        <v>0.98489999999999989</v>
      </c>
      <c r="AS81" s="3">
        <f ca="1">SUMPRODUCT(OFFSET($W$8:OFFSET($W$8,$AJ$4-1,0),$T81,$U81),OFFSET($C$8:OFFSET($C$8,$AJ$4-1,0),$S81,0),OFFSET($D$8:OFFSET($D$8,$AJ$4-1,0),$S81,MATCH(AR$6,$D$7:$Q$7,0)-1))/SUMPRODUCT(OFFSET($W$8:OFFSET($W$8,$AJ$4-1,0),$T81,$U81),OFFSET($C$8:OFFSET($C$8,$AJ$4-1,0),$S81,0))</f>
        <v>0.98490000000000022</v>
      </c>
      <c r="AT81" s="3">
        <f ca="1">SUMPRODUCT(OFFSET($W$8:OFFSET($W$8,$AJ$4-1,0),$T81,$U81),OFFSET($D$8:OFFSET($D$8,$AJ$4-1,0),$S81,MATCH(AT$6,$D$7:$Q$7,0)-1))</f>
        <v>1.4485270696088082</v>
      </c>
      <c r="AU81" s="3">
        <f ca="1">SUMPRODUCT(OFFSET($W$8:OFFSET($W$8,$AJ$4-1,0),$T81,$U81),OFFSET($C$8:OFFSET($C$8,$AJ$4-1,0),$S81,0),OFFSET($D$8:OFFSET($D$8,$AJ$4-1,0),$S81,MATCH(AT$6,$D$7:$Q$7,0)-1))/SUMPRODUCT(OFFSET($W$8:OFFSET($W$8,$AJ$4-1,0),$T81,$U81),OFFSET($C$8:OFFSET($C$8,$AJ$4-1,0),$S81,0))</f>
        <v>1.4485270696088084</v>
      </c>
      <c r="AV81" s="3">
        <f ca="1">SUMPRODUCT(OFFSET($W$8:OFFSET($W$8,$AJ$4-1,0),$T81,$U81),OFFSET($D$8:OFFSET($D$8,$AJ$4-1,0),$S81,MATCH(AV$6,$D$7:$Q$7,0)-1))</f>
        <v>0.61741988457711183</v>
      </c>
      <c r="AW81" s="3">
        <f ca="1">SUMPRODUCT(OFFSET($W$8:OFFSET($W$8,$AJ$4-1,0),$T81,$U81),OFFSET($C$8:OFFSET($C$8,$AJ$4-1,0),$S81,0),OFFSET($D$8:OFFSET($D$8,$AJ$4-1,0),$S81,MATCH(AV$6,$D$7:$Q$7,0)-1))/SUMPRODUCT(OFFSET($W$8:OFFSET($W$8,$AJ$4-1,0),$T81,$U81),OFFSET($C$8:OFFSET($C$8,$AJ$4-1,0),$S81,0))</f>
        <v>0.61741988457711183</v>
      </c>
      <c r="AX81" s="3">
        <f ca="1">SUMPRODUCT(OFFSET($W$8:OFFSET($W$8,$AJ$4-1,0),$T81,$U81),OFFSET($D$8:OFFSET($D$8,$AJ$4-1,0),$S81,MATCH(AX$6,$D$7:$Q$7,0)-1))</f>
        <v>0.76306580439279559</v>
      </c>
      <c r="AY81" s="3">
        <f ca="1">SUMPRODUCT(OFFSET($W$8:OFFSET($W$8,$AJ$4-1,0),$T81,$U81),OFFSET($C$8:OFFSET($C$8,$AJ$4-1,0),$S81,0),OFFSET($D$8:OFFSET($D$8,$AJ$4-1,0),$S81,MATCH(AX$6,$D$7:$Q$7,0)-1))/SUMPRODUCT(OFFSET($W$8:OFFSET($W$8,$AJ$4-1,0),$T81,$U81),OFFSET($C$8:OFFSET($C$8,$AJ$4-1,0),$S81,0))</f>
        <v>0.76306580439279581</v>
      </c>
      <c r="AZ81" s="3">
        <f ca="1">SUMPRODUCT(OFFSET($W$8:OFFSET($W$8,$AJ$4-1,0),$T81,$U81),OFFSET($D$8:OFFSET($D$8,$AJ$4-1,0),$S81,MATCH(AZ$6,$D$7:$Q$7,0)-1))</f>
        <v>1.6105482463473184</v>
      </c>
      <c r="BA81" s="3">
        <f ca="1">SUMPRODUCT(OFFSET($W$8:OFFSET($W$8,$AJ$4-1,0),$T81,$U81),OFFSET($C$8:OFFSET($C$8,$AJ$4-1,0),$S81,0),OFFSET($D$8:OFFSET($D$8,$AJ$4-1,0),$S81,MATCH(AZ$6,$D$7:$Q$7,0)-1))/SUMPRODUCT(OFFSET($W$8:OFFSET($W$8,$AJ$4-1,0),$T81,$U81),OFFSET($C$8:OFFSET($C$8,$AJ$4-1,0),$S81,0))</f>
        <v>1.6105482463473186</v>
      </c>
      <c r="BB81" s="3">
        <f ca="1">SUMPRODUCT(OFFSET($W$8:OFFSET($W$8,$AJ$4-1,0),$T81,$U81),OFFSET($D$8:OFFSET($D$8,$AJ$4-1,0),$S81,MATCH(BB$6,$D$7:$Q$7,0)-1))</f>
        <v>1.0452055763162278</v>
      </c>
      <c r="BC81" s="3">
        <f ca="1">SUMPRODUCT(OFFSET($W$8:OFFSET($W$8,$AJ$4-1,0),$T81,$U81),OFFSET($C$8:OFFSET($C$8,$AJ$4-1,0),$S81,0),OFFSET($D$8:OFFSET($D$8,$AJ$4-1,0),$S81,MATCH(BB$6,$D$7:$Q$7,0)-1))/SUMPRODUCT(OFFSET($W$8:OFFSET($W$8,$AJ$4-1,0),$T81,$U81),OFFSET($C$8:OFFSET($C$8,$AJ$4-1,0),$S81,0))</f>
        <v>1.0452055763162276</v>
      </c>
      <c r="BD81" s="3">
        <f ca="1">SUMPRODUCT(OFFSET($W$8:OFFSET($W$8,$AJ$4-1,0),$T81,$U81),OFFSET($D$8:OFFSET($D$8,$AJ$4-1,0),$S81,MATCH(BD$6,$D$7:$Q$7,0)-1))</f>
        <v>0.64533433149491071</v>
      </c>
      <c r="BE81" s="3">
        <f ca="1">SUMPRODUCT(OFFSET($W$8:OFFSET($W$8,$AJ$4-1,0),$T81,$U81),OFFSET($C$8:OFFSET($C$8,$AJ$4-1,0),$S81,0),OFFSET($D$8:OFFSET($D$8,$AJ$4-1,0),$S81,MATCH(BD$6,$D$7:$Q$7,0)-1))/SUMPRODUCT(OFFSET($W$8:OFFSET($W$8,$AJ$4-1,0),$T81,$U81),OFFSET($C$8:OFFSET($C$8,$AJ$4-1,0),$S81,0))</f>
        <v>0.6453343314949106</v>
      </c>
      <c r="BF81" s="174">
        <f ca="1">SUMPRODUCT(OFFSET($W$8:OFFSET($W$8,$AJ$4-1,0),$T81,$U81),OFFSET($D$8:OFFSET($D$8,$AJ$4-1,0),$S81,MATCH(BF$6,$D$7:$Q$7,0)-1))</f>
        <v>0.99887341547568298</v>
      </c>
      <c r="BG81" s="174">
        <f ca="1">SUMPRODUCT(OFFSET($W$8:OFFSET($W$8,$AJ$4-1,0),$T81,$U81),OFFSET($C$8:OFFSET($C$8,$AJ$4-1,0),$S81,0),OFFSET($D$8:OFFSET($D$8,$AJ$4-1,0),$S81,MATCH(BF$6,$D$7:$Q$7,0)-1))/SUMPRODUCT(OFFSET($W$8:OFFSET($W$8,$AJ$4-1,0),$T81,$U81),OFFSET($C$8:OFFSET($C$8,$AJ$4-1,0),$S81,0))</f>
        <v>0.99887341547568342</v>
      </c>
      <c r="BH81" s="174">
        <f ca="1">SUMPRODUCT(OFFSET($W$8:OFFSET($W$8,$AJ$4-1,0),$T81,$U81),OFFSET($D$8:OFFSET($D$8,$AJ$4-1,0),$S81,MATCH(BH$6,$D$7:$Q$7,0)-1))</f>
        <v>1.1031307949168683</v>
      </c>
      <c r="BI81" s="174">
        <f ca="1">SUMPRODUCT(OFFSET($W$8:OFFSET($W$8,$AJ$4-1,0),$T81,$U81),OFFSET($C$8:OFFSET($C$8,$AJ$4-1,0),$S81,0),OFFSET($D$8:OFFSET($D$8,$AJ$4-1,0),$S81,MATCH(BH$6,$D$7:$Q$7,0)-1))/SUMPRODUCT(OFFSET($W$8:OFFSET($W$8,$AJ$4-1,0),$T81,$U81),OFFSET($C$8:OFFSET($C$8,$AJ$4-1,0),$S81,0))</f>
        <v>1.1031307949168687</v>
      </c>
      <c r="BJ81" s="174">
        <f ca="1">SUMPRODUCT(OFFSET($W$8:OFFSET($W$8,$AJ$4-1,0),$T81,$U81),OFFSET($D$8:OFFSET($D$8,$AJ$4-1,0),$S81,MATCH(BJ$6,$D$7:$Q$7,0)-1))</f>
        <v>1</v>
      </c>
      <c r="BK81" s="174">
        <f ca="1">SUMPRODUCT(OFFSET($W$8:OFFSET($W$8,$AJ$4-1,0),$T81,$U81),OFFSET($C$8:OFFSET($C$8,$AJ$4-1,0),$S81,0),OFFSET($D$8:OFFSET($D$8,$AJ$4-1,0),$S81,MATCH(BJ$6,$D$7:$Q$7,0)-1))/SUMPRODUCT(OFFSET($W$8:OFFSET($W$8,$AJ$4-1,0),$T81,$U81),OFFSET($C$8:OFFSET($C$8,$AJ$4-1,0),$S81,0))</f>
        <v>1</v>
      </c>
      <c r="BM81" s="8">
        <f t="shared" si="27"/>
        <v>38384</v>
      </c>
      <c r="BN81" s="47">
        <f t="shared" ca="1" si="28"/>
        <v>0.99999999999999967</v>
      </c>
      <c r="BO81" s="47">
        <f t="shared" ca="1" si="21"/>
        <v>0</v>
      </c>
      <c r="BP81" s="47">
        <f t="shared" ca="1" si="29"/>
        <v>0.29999999999999993</v>
      </c>
      <c r="BQ81" s="47">
        <f t="shared" ca="1" si="22"/>
        <v>0.69999999999999973</v>
      </c>
    </row>
    <row r="82" spans="1:69">
      <c r="A82" s="58">
        <f t="shared" si="23"/>
        <v>38047</v>
      </c>
      <c r="B82" s="34">
        <f t="shared" si="18"/>
        <v>38245</v>
      </c>
      <c r="C82" s="59">
        <f>SUMIF(WP!$A$3:$A$388,"&lt;"&amp;EOMONTH($A82,$A$3-1)+1,WP!$B$3:$B$388)/1000-SUM(C$8:C81)</f>
        <v>10</v>
      </c>
      <c r="D82" s="42">
        <f>D$6/VLOOKUP($B82,Rate!$B$4:$H$390,7)</f>
        <v>0.42973104189983818</v>
      </c>
      <c r="E82" s="42">
        <f>E$6/VLOOKUP($B82,SAWW!$B$4:$H$390,7)</f>
        <v>1.7493129607255189</v>
      </c>
      <c r="F82" s="42">
        <f>F$6/VLOOKUP($B82,'Indem BL'!$B$4:$H$390,7)</f>
        <v>1.1382518981275136</v>
      </c>
      <c r="G82" s="42">
        <f>G$6/VLOOKUP($B82,'Med BL'!$B$4:$H$390,7)</f>
        <v>0.9849</v>
      </c>
      <c r="H82" s="42">
        <f>H$6/VLOOKUP($B82,'Combined BL &amp; SAWW'!$B$4:$H$390,7)</f>
        <v>1.4698523464357152</v>
      </c>
      <c r="I82" s="42">
        <f>I$6/VLOOKUP($B82,'Freq Trend'!$B$4:$H$390,7)</f>
        <v>0.61196125760581199</v>
      </c>
      <c r="J82" s="42">
        <f>J$6/VLOOKUP($B82,'Severity Trend_IonI'!$B$4:$H$390,7)</f>
        <v>0.75907186469049104</v>
      </c>
      <c r="K82" s="42">
        <f>K$6/VLOOKUP($B82,'Severity Trend_MonI'!$B$4:$H$390,7)</f>
        <v>1.6616386041246582</v>
      </c>
      <c r="L82" s="42">
        <f>L$6/VLOOKUP($B82,'Severity Trend'!$B$4:$H$390,7)</f>
        <v>1.0524401469784412</v>
      </c>
      <c r="M82" s="42">
        <f>M$6/VLOOKUP($B82,'PP Residual Trend'!$B$4:$H$390,7)</f>
        <v>0.64407464431455042</v>
      </c>
      <c r="N82" s="156">
        <f>N$6/VLOOKUP($B82,CR!$B$4:$H$455,7)</f>
        <v>0.99887341547568309</v>
      </c>
      <c r="O82" s="156">
        <f>O$6/VLOOKUP($B82,ER!$B$4:$H$455,7)</f>
        <v>1.1031307949168685</v>
      </c>
      <c r="P82" s="156">
        <f>P$6/VLOOKUP($B82,DR!$B$4:$H$455,7)</f>
        <v>1</v>
      </c>
      <c r="R82">
        <f t="shared" ref="R82:R92" si="31">R81+1</f>
        <v>75</v>
      </c>
      <c r="S82" s="120">
        <f t="shared" si="19"/>
        <v>74</v>
      </c>
      <c r="T82" s="45">
        <f t="shared" si="25"/>
        <v>0</v>
      </c>
      <c r="U82" s="45">
        <f t="shared" ref="U82:U92" si="32">MOD(R82-1,$A$3)</f>
        <v>0</v>
      </c>
      <c r="V82" s="20">
        <v>0</v>
      </c>
      <c r="W82" s="21">
        <f>(2*W$5*$AJ$3*$R82*$A$3-MIN(W$5*$AJ$3,$R82*$A$3)^2-2*$R82*$A$3*MAX(W$5*$AJ$3-$R82*$A$3,0)-MIN(MAX($R82*$A$3-$A$4,0),W$5*$AJ$3)^2-2*W$5*$AJ$3*MAX($R82*$A$3-$A$4-W$5*+$AJ$3,0))/$AJ$5-SUM($V$7:V82)-SUM($V$7:W81)+SUM($V$7:V81)</f>
        <v>0</v>
      </c>
      <c r="X82" s="21">
        <f>(2*X$5*$AJ$3*$R82*$A$3-MIN(X$5*$AJ$3,$R82*$A$3)^2-2*$R82*$A$3*MAX(X$5*$AJ$3-$R82*$A$3,0)-MIN(MAX($R82*$A$3-$A$4,0),X$5*$AJ$3)^2-2*X$5*$AJ$3*MAX($R82*$A$3-$A$4-X$5*+$AJ$3,0))/$AJ$5-SUM($V$7:W82)-SUM($V$7:X81)+SUM($V$7:W81)</f>
        <v>0</v>
      </c>
      <c r="Y82" s="21">
        <f>(2*Y$5*$AJ$3*$R82*$A$3-MIN(Y$5*$AJ$3,$R82*$A$3)^2-2*$R82*$A$3*MAX(Y$5*$AJ$3-$R82*$A$3,0)-MIN(MAX($R82*$A$3-$A$4,0),Y$5*$AJ$3)^2-2*Y$5*$AJ$3*MAX($R82*$A$3-$A$4-Y$5*+$AJ$3,0))/$AJ$5-SUM($V$7:X82)-SUM($V$7:Y81)+SUM($V$7:X81)</f>
        <v>0</v>
      </c>
      <c r="Z82" s="21">
        <f>(2*Z$5*$AJ$3*$R82*$A$3-MIN(Z$5*$AJ$3,$R82*$A$3)^2-2*$R82*$A$3*MAX(Z$5*$AJ$3-$R82*$A$3,0)-MIN(MAX($R82*$A$3-$A$4,0),Z$5*$AJ$3)^2-2*Z$5*$AJ$3*MAX($R82*$A$3-$A$4-Z$5*+$AJ$3,0))/$AJ$5-SUM($V$7:Y82)-SUM($V$7:Z81)+SUM($V$7:Y81)</f>
        <v>0</v>
      </c>
      <c r="AA82" s="21">
        <f>(2*AA$5*$AJ$3*$R82*$A$3-MIN(AA$5*$AJ$3,$R82*$A$3)^2-2*$R82*$A$3*MAX(AA$5*$AJ$3-$R82*$A$3,0)-MIN(MAX($R82*$A$3-$A$4,0),AA$5*$AJ$3)^2-2*AA$5*$AJ$3*MAX($R82*$A$3-$A$4-AA$5*+$AJ$3,0))/$AJ$5-SUM($V$7:Z82)-SUM($V$7:AA81)+SUM($V$7:Z81)</f>
        <v>0</v>
      </c>
      <c r="AB82" s="21">
        <f>(2*AB$5*$AJ$3*$R82*$A$3-MIN(AB$5*$AJ$3,$R82*$A$3)^2-2*$R82*$A$3*MAX(AB$5*$AJ$3-$R82*$A$3,0)-MIN(MAX($R82*$A$3-$A$4,0),AB$5*$AJ$3)^2-2*AB$5*$AJ$3*MAX($R82*$A$3-$A$4-AB$5*+$AJ$3,0))/$AJ$5-SUM($V$7:AA82)-SUM($V$7:AB81)+SUM($V$7:AA81)</f>
        <v>0</v>
      </c>
      <c r="AC82" s="21">
        <f>(2*AC$5*$AJ$3*$R82*$A$3-MIN(AC$5*$AJ$3,$R82*$A$3)^2-2*$R82*$A$3*MAX(AC$5*$AJ$3-$R82*$A$3,0)-MIN(MAX($R82*$A$3-$A$4,0),AC$5*$AJ$3)^2-2*AC$5*$AJ$3*MAX($R82*$A$3-$A$4-AC$5*+$AJ$3,0))/$AJ$5-SUM($V$7:AB82)-SUM($V$7:AC81)+SUM($V$7:AB81)</f>
        <v>0</v>
      </c>
      <c r="AD82" s="21">
        <f>(2*AD$5*$AJ$3*$R82*$A$3-MIN(AD$5*$AJ$3,$R82*$A$3)^2-2*$R82*$A$3*MAX(AD$5*$AJ$3-$R82*$A$3,0)-MIN(MAX($R82*$A$3-$A$4,0),AD$5*$AJ$3)^2-2*AD$5*$AJ$3*MAX($R82*$A$3-$A$4-AD$5*+$AJ$3,0))/$AJ$5-SUM($V$7:AC82)-SUM($V$7:AD81)+SUM($V$7:AC81)</f>
        <v>0</v>
      </c>
      <c r="AE82" s="21">
        <f>(2*AE$5*$AJ$3*$R82*$A$3-MIN(AE$5*$AJ$3,$R82*$A$3)^2-2*$R82*$A$3*MAX(AE$5*$AJ$3-$R82*$A$3,0)-MIN(MAX($R82*$A$3-$A$4,0),AE$5*$AJ$3)^2-2*AE$5*$AJ$3*MAX($R82*$A$3-$A$4-AE$5*+$AJ$3,0))/$AJ$5-SUM($V$7:AD82)-SUM($V$7:AE81)+SUM($V$7:AD81)</f>
        <v>0</v>
      </c>
      <c r="AF82" s="21">
        <f>(2*AF$5*$AJ$3*$R82*$A$3-MIN(AF$5*$AJ$3,$R82*$A$3)^2-2*$R82*$A$3*MAX(AF$5*$AJ$3-$R82*$A$3,0)-MIN(MAX($R82*$A$3-$A$4,0),AF$5*$AJ$3)^2-2*AF$5*$AJ$3*MAX($R82*$A$3-$A$4-AF$5*+$AJ$3,0))/$AJ$5-SUM($V$7:AE82)-SUM($V$7:AF81)+SUM($V$7:AE81)</f>
        <v>0</v>
      </c>
      <c r="AG82" s="21">
        <f>(2*AG$5*$AJ$3*$R82*$A$3-MIN(AG$5*$AJ$3,$R82*$A$3)^2-2*$R82*$A$3*MAX(AG$5*$AJ$3-$R82*$A$3,0)-MIN(MAX($R82*$A$3-$A$4,0),AG$5*$AJ$3)^2-2*AG$5*$AJ$3*MAX($R82*$A$3-$A$4-AG$5*+$AJ$3,0))/$AJ$5-SUM($V$7:AF82)-SUM($V$7:AG81)+SUM($V$7:AF81)</f>
        <v>0</v>
      </c>
      <c r="AH82" s="21">
        <f>(2*AH$5*$AJ$3*$R82*$A$3-MIN(AH$5*$AJ$3,$R82*$A$3)^2-2*$R82*$A$3*MAX(AH$5*$AJ$3-$R82*$A$3,0)-MIN(MAX($R82*$A$3-$A$4,0),AH$5*$AJ$3)^2-2*AH$5*$AJ$3*MAX($R82*$A$3-$A$4-AH$5*+$AJ$3,0))/$AJ$5-SUM($V$7:AG82)-SUM($V$7:AH81)+SUM($V$7:AG81)</f>
        <v>0</v>
      </c>
      <c r="AJ82" s="8">
        <f t="shared" si="30"/>
        <v>38412</v>
      </c>
      <c r="AK82" s="30">
        <f t="shared" si="20"/>
        <v>38426</v>
      </c>
      <c r="AL82" s="3">
        <f ca="1">SUMPRODUCT(OFFSET($W$8:OFFSET($W$8,$AJ$4-1,0),$T82,$U82),OFFSET($D$8:OFFSET($D$8,$AJ$4-1,0),$S82,MATCH(AL$6,$D$7:$Q$7,0)-1))</f>
        <v>0.41649777697877111</v>
      </c>
      <c r="AM82" s="3">
        <f ca="1">SUMPRODUCT(OFFSET($W$8:OFFSET($W$8,$AJ$4-1,0),$T82,$U82),OFFSET($C$8:OFFSET($C$8,$AJ$4-1,0),$S82,0),OFFSET($D$8:OFFSET($D$8,$AJ$4-1,0),$S82,MATCH(AL$6,$D$7:$Q$7,0)-1))/SUMPRODUCT(OFFSET($W$8:OFFSET($W$8,$AJ$4-1,0),$T82,$U82),OFFSET($C$8:OFFSET($C$8,$AJ$4-1,0),$S82,0))</f>
        <v>0.41649777697877111</v>
      </c>
      <c r="AN82" s="3">
        <f ca="1">SUMPRODUCT(OFFSET($W$8:OFFSET($W$8,$AJ$4-1,0),$T82,$U82),OFFSET($D$8:OFFSET($D$8,$AJ$4-1,0),$S82,MATCH(AN$6,$D$7:$Q$7,0)-1))</f>
        <v>1.7137211401616841</v>
      </c>
      <c r="AO82" s="3">
        <f ca="1">SUMPRODUCT(OFFSET($W$8:OFFSET($W$8,$AJ$4-1,0),$T82,$U82),OFFSET($C$8:OFFSET($C$8,$AJ$4-1,0),$S82,0),OFFSET($D$8:OFFSET($D$8,$AJ$4-1,0),$S82,MATCH(AN$6,$D$7:$Q$7,0)-1))/SUMPRODUCT(OFFSET($W$8:OFFSET($W$8,$AJ$4-1,0),$T82,$U82),OFFSET($C$8:OFFSET($C$8,$AJ$4-1,0),$S82,0))</f>
        <v>1.7137211401616841</v>
      </c>
      <c r="AP82" s="3">
        <f ca="1">SUMPRODUCT(OFFSET($W$8:OFFSET($W$8,$AJ$4-1,0),$T82,$U82),OFFSET($D$8:OFFSET($D$8,$AJ$4-1,0),$S82,MATCH(AP$6,$D$7:$Q$7,0)-1))</f>
        <v>1.1309810805408715</v>
      </c>
      <c r="AQ82" s="3">
        <f ca="1">SUMPRODUCT(OFFSET($W$8:OFFSET($W$8,$AJ$4-1,0),$T82,$U82),OFFSET($C$8:OFFSET($C$8,$AJ$4-1,0),$S82,0),OFFSET($D$8:OFFSET($D$8,$AJ$4-1,0),$S82,MATCH(AP$6,$D$7:$Q$7,0)-1))/SUMPRODUCT(OFFSET($W$8:OFFSET($W$8,$AJ$4-1,0),$T82,$U82),OFFSET($C$8:OFFSET($C$8,$AJ$4-1,0),$S82,0))</f>
        <v>1.1309810805408718</v>
      </c>
      <c r="AR82" s="3">
        <f ca="1">SUMPRODUCT(OFFSET($W$8:OFFSET($W$8,$AJ$4-1,0),$T82,$U82),OFFSET($D$8:OFFSET($D$8,$AJ$4-1,0),$S82,MATCH(AR$6,$D$7:$Q$7,0)-1))</f>
        <v>0.98489999999999989</v>
      </c>
      <c r="AS82" s="3">
        <f ca="1">SUMPRODUCT(OFFSET($W$8:OFFSET($W$8,$AJ$4-1,0),$T82,$U82),OFFSET($C$8:OFFSET($C$8,$AJ$4-1,0),$S82,0),OFFSET($D$8:OFFSET($D$8,$AJ$4-1,0),$S82,MATCH(AR$6,$D$7:$Q$7,0)-1))/SUMPRODUCT(OFFSET($W$8:OFFSET($W$8,$AJ$4-1,0),$T82,$U82),OFFSET($C$8:OFFSET($C$8,$AJ$4-1,0),$S82,0))</f>
        <v>0.98490000000000022</v>
      </c>
      <c r="AT82" s="3">
        <f ca="1">SUMPRODUCT(OFFSET($W$8:OFFSET($W$8,$AJ$4-1,0),$T82,$U82),OFFSET($D$8:OFFSET($D$8,$AJ$4-1,0),$S82,MATCH(AT$6,$D$7:$Q$7,0)-1))</f>
        <v>1.4446873514247773</v>
      </c>
      <c r="AU82" s="3">
        <f ca="1">SUMPRODUCT(OFFSET($W$8:OFFSET($W$8,$AJ$4-1,0),$T82,$U82),OFFSET($C$8:OFFSET($C$8,$AJ$4-1,0),$S82,0),OFFSET($D$8:OFFSET($D$8,$AJ$4-1,0),$S82,MATCH(AT$6,$D$7:$Q$7,0)-1))/SUMPRODUCT(OFFSET($W$8:OFFSET($W$8,$AJ$4-1,0),$T82,$U82),OFFSET($C$8:OFFSET($C$8,$AJ$4-1,0),$S82,0))</f>
        <v>1.4446873514247773</v>
      </c>
      <c r="AV82" s="3">
        <f ca="1">SUMPRODUCT(OFFSET($W$8:OFFSET($W$8,$AJ$4-1,0),$T82,$U82),OFFSET($D$8:OFFSET($D$8,$AJ$4-1,0),$S82,MATCH(AV$6,$D$7:$Q$7,0)-1))</f>
        <v>0.61847729403579577</v>
      </c>
      <c r="AW82" s="3">
        <f ca="1">SUMPRODUCT(OFFSET($W$8:OFFSET($W$8,$AJ$4-1,0),$T82,$U82),OFFSET($C$8:OFFSET($C$8,$AJ$4-1,0),$S82,0),OFFSET($D$8:OFFSET($D$8,$AJ$4-1,0),$S82,MATCH(AV$6,$D$7:$Q$7,0)-1))/SUMPRODUCT(OFFSET($W$8:OFFSET($W$8,$AJ$4-1,0),$T82,$U82),OFFSET($C$8:OFFSET($C$8,$AJ$4-1,0),$S82,0))</f>
        <v>0.61847729403579588</v>
      </c>
      <c r="AX82" s="3">
        <f ca="1">SUMPRODUCT(OFFSET($W$8:OFFSET($W$8,$AJ$4-1,0),$T82,$U82),OFFSET($D$8:OFFSET($D$8,$AJ$4-1,0),$S82,MATCH(AX$6,$D$7:$Q$7,0)-1))</f>
        <v>0.76383226123642167</v>
      </c>
      <c r="AY82" s="3">
        <f ca="1">SUMPRODUCT(OFFSET($W$8:OFFSET($W$8,$AJ$4-1,0),$T82,$U82),OFFSET($C$8:OFFSET($C$8,$AJ$4-1,0),$S82,0),OFFSET($D$8:OFFSET($D$8,$AJ$4-1,0),$S82,MATCH(AX$6,$D$7:$Q$7,0)-1))/SUMPRODUCT(OFFSET($W$8:OFFSET($W$8,$AJ$4-1,0),$T82,$U82),OFFSET($C$8:OFFSET($C$8,$AJ$4-1,0),$S82,0))</f>
        <v>0.76383226123642167</v>
      </c>
      <c r="AZ82" s="3">
        <f ca="1">SUMPRODUCT(OFFSET($W$8:OFFSET($W$8,$AJ$4-1,0),$T82,$U82),OFFSET($D$8:OFFSET($D$8,$AJ$4-1,0),$S82,MATCH(AZ$6,$D$7:$Q$7,0)-1))</f>
        <v>1.6007156973596659</v>
      </c>
      <c r="BA82" s="3">
        <f ca="1">SUMPRODUCT(OFFSET($W$8:OFFSET($W$8,$AJ$4-1,0),$T82,$U82),OFFSET($C$8:OFFSET($C$8,$AJ$4-1,0),$S82,0),OFFSET($D$8:OFFSET($D$8,$AJ$4-1,0),$S82,MATCH(AZ$6,$D$7:$Q$7,0)-1))/SUMPRODUCT(OFFSET($W$8:OFFSET($W$8,$AJ$4-1,0),$T82,$U82),OFFSET($C$8:OFFSET($C$8,$AJ$4-1,0),$S82,0))</f>
        <v>1.6007156973596666</v>
      </c>
      <c r="BB82" s="3">
        <f ca="1">SUMPRODUCT(OFFSET($W$8:OFFSET($W$8,$AJ$4-1,0),$T82,$U82),OFFSET($D$8:OFFSET($D$8,$AJ$4-1,0),$S82,MATCH(BB$6,$D$7:$Q$7,0)-1))</f>
        <v>1.0437728253009395</v>
      </c>
      <c r="BC82" s="3">
        <f ca="1">SUMPRODUCT(OFFSET($W$8:OFFSET($W$8,$AJ$4-1,0),$T82,$U82),OFFSET($C$8:OFFSET($C$8,$AJ$4-1,0),$S82,0),OFFSET($D$8:OFFSET($D$8,$AJ$4-1,0),$S82,MATCH(BB$6,$D$7:$Q$7,0)-1))/SUMPRODUCT(OFFSET($W$8:OFFSET($W$8,$AJ$4-1,0),$T82,$U82),OFFSET($C$8:OFFSET($C$8,$AJ$4-1,0),$S82,0))</f>
        <v>1.0437728253009397</v>
      </c>
      <c r="BD82" s="3">
        <f ca="1">SUMPRODUCT(OFFSET($W$8:OFFSET($W$8,$AJ$4-1,0),$T82,$U82),OFFSET($D$8:OFFSET($D$8,$AJ$4-1,0),$S82,MATCH(BD$6,$D$7:$Q$7,0)-1))</f>
        <v>0.64555297139088441</v>
      </c>
      <c r="BE82" s="3">
        <f ca="1">SUMPRODUCT(OFFSET($W$8:OFFSET($W$8,$AJ$4-1,0),$T82,$U82),OFFSET($C$8:OFFSET($C$8,$AJ$4-1,0),$S82,0),OFFSET($D$8:OFFSET($D$8,$AJ$4-1,0),$S82,MATCH(BD$6,$D$7:$Q$7,0)-1))/SUMPRODUCT(OFFSET($W$8:OFFSET($W$8,$AJ$4-1,0),$T82,$U82),OFFSET($C$8:OFFSET($C$8,$AJ$4-1,0),$S82,0))</f>
        <v>0.64555297139088441</v>
      </c>
      <c r="BF82" s="174">
        <f ca="1">SUMPRODUCT(OFFSET($W$8:OFFSET($W$8,$AJ$4-1,0),$T82,$U82),OFFSET($D$8:OFFSET($D$8,$AJ$4-1,0),$S82,MATCH(BF$6,$D$7:$Q$7,0)-1))</f>
        <v>0.99887341547568298</v>
      </c>
      <c r="BG82" s="174">
        <f ca="1">SUMPRODUCT(OFFSET($W$8:OFFSET($W$8,$AJ$4-1,0),$T82,$U82),OFFSET($C$8:OFFSET($C$8,$AJ$4-1,0),$S82,0),OFFSET($D$8:OFFSET($D$8,$AJ$4-1,0),$S82,MATCH(BF$6,$D$7:$Q$7,0)-1))/SUMPRODUCT(OFFSET($W$8:OFFSET($W$8,$AJ$4-1,0),$T82,$U82),OFFSET($C$8:OFFSET($C$8,$AJ$4-1,0),$S82,0))</f>
        <v>0.99887341547568342</v>
      </c>
      <c r="BH82" s="174">
        <f ca="1">SUMPRODUCT(OFFSET($W$8:OFFSET($W$8,$AJ$4-1,0),$T82,$U82),OFFSET($D$8:OFFSET($D$8,$AJ$4-1,0),$S82,MATCH(BH$6,$D$7:$Q$7,0)-1))</f>
        <v>1.1031307949168683</v>
      </c>
      <c r="BI82" s="174">
        <f ca="1">SUMPRODUCT(OFFSET($W$8:OFFSET($W$8,$AJ$4-1,0),$T82,$U82),OFFSET($C$8:OFFSET($C$8,$AJ$4-1,0),$S82,0),OFFSET($D$8:OFFSET($D$8,$AJ$4-1,0),$S82,MATCH(BH$6,$D$7:$Q$7,0)-1))/SUMPRODUCT(OFFSET($W$8:OFFSET($W$8,$AJ$4-1,0),$T82,$U82),OFFSET($C$8:OFFSET($C$8,$AJ$4-1,0),$S82,0))</f>
        <v>1.1031307949168687</v>
      </c>
      <c r="BJ82" s="174">
        <f ca="1">SUMPRODUCT(OFFSET($W$8:OFFSET($W$8,$AJ$4-1,0),$T82,$U82),OFFSET($D$8:OFFSET($D$8,$AJ$4-1,0),$S82,MATCH(BJ$6,$D$7:$Q$7,0)-1))</f>
        <v>1</v>
      </c>
      <c r="BK82" s="174">
        <f ca="1">SUMPRODUCT(OFFSET($W$8:OFFSET($W$8,$AJ$4-1,0),$T82,$U82),OFFSET($C$8:OFFSET($C$8,$AJ$4-1,0),$S82,0),OFFSET($D$8:OFFSET($D$8,$AJ$4-1,0),$S82,MATCH(BJ$6,$D$7:$Q$7,0)-1))/SUMPRODUCT(OFFSET($W$8:OFFSET($W$8,$AJ$4-1,0),$T82,$U82),OFFSET($C$8:OFFSET($C$8,$AJ$4-1,0),$S82,0))</f>
        <v>1</v>
      </c>
      <c r="BM82" s="8">
        <f t="shared" si="27"/>
        <v>38412</v>
      </c>
      <c r="BN82" s="47">
        <f t="shared" ca="1" si="28"/>
        <v>0.99999999999999967</v>
      </c>
      <c r="BO82" s="47">
        <f t="shared" ca="1" si="21"/>
        <v>0</v>
      </c>
      <c r="BP82" s="47">
        <f t="shared" ca="1" si="29"/>
        <v>0.29999999999999993</v>
      </c>
      <c r="BQ82" s="47">
        <f t="shared" ca="1" si="22"/>
        <v>0.69999999999999973</v>
      </c>
    </row>
    <row r="83" spans="1:69">
      <c r="A83" s="58">
        <f t="shared" si="23"/>
        <v>38078</v>
      </c>
      <c r="B83" s="34">
        <f t="shared" si="18"/>
        <v>38275</v>
      </c>
      <c r="C83" s="59">
        <f>SUMIF(WP!$A$3:$A$388,"&lt;"&amp;EOMONTH($A83,$A$3-1)+1,WP!$B$3:$B$388)/1000-SUM(C$8:C82)</f>
        <v>10</v>
      </c>
      <c r="D83" s="42">
        <f>D$6/VLOOKUP($B83,Rate!$B$4:$H$390,7)</f>
        <v>0.41592241763437693</v>
      </c>
      <c r="E83" s="42">
        <f>E$6/VLOOKUP($B83,SAWW!$B$4:$H$390,7)</f>
        <v>1.7433053719297806</v>
      </c>
      <c r="F83" s="42">
        <f>F$6/VLOOKUP($B83,'Indem BL'!$B$4:$H$390,7)</f>
        <v>1.1382518981275136</v>
      </c>
      <c r="G83" s="42">
        <f>G$6/VLOOKUP($B83,'Med BL'!$B$4:$H$390,7)</f>
        <v>0.9849</v>
      </c>
      <c r="H83" s="42">
        <f>H$6/VLOOKUP($B83,'Combined BL &amp; SAWW'!$B$4:$H$390,7)</f>
        <v>1.4666868984950485</v>
      </c>
      <c r="I83" s="42">
        <f>I$6/VLOOKUP($B83,'Freq Trend'!$B$4:$H$390,7)</f>
        <v>0.61303456633607889</v>
      </c>
      <c r="J83" s="42">
        <f>J$6/VLOOKUP($B83,'Severity Trend_IonI'!$B$4:$H$390,7)</f>
        <v>0.75986153072912754</v>
      </c>
      <c r="K83" s="42">
        <f>K$6/VLOOKUP($B83,'Severity Trend_MonI'!$B$4:$H$390,7)</f>
        <v>1.6510882809997762</v>
      </c>
      <c r="L83" s="42">
        <f>L$6/VLOOKUP($B83,'Severity Trend'!$B$4:$H$390,7)</f>
        <v>1.0509944737077492</v>
      </c>
      <c r="M83" s="42">
        <f>M$6/VLOOKUP($B83,'PP Residual Trend'!$B$4:$H$390,7)</f>
        <v>0.64432763729865217</v>
      </c>
      <c r="N83" s="156">
        <f>N$6/VLOOKUP($B83,CR!$B$4:$H$455,7)</f>
        <v>0.99887341547568309</v>
      </c>
      <c r="O83" s="156">
        <f>O$6/VLOOKUP($B83,ER!$B$4:$H$455,7)</f>
        <v>1.1031307949168685</v>
      </c>
      <c r="P83" s="156">
        <f>P$6/VLOOKUP($B83,DR!$B$4:$H$455,7)</f>
        <v>1</v>
      </c>
      <c r="R83">
        <f t="shared" si="31"/>
        <v>76</v>
      </c>
      <c r="S83" s="120">
        <f t="shared" si="19"/>
        <v>75</v>
      </c>
      <c r="T83" s="45">
        <f t="shared" si="25"/>
        <v>0</v>
      </c>
      <c r="U83" s="45">
        <f t="shared" si="32"/>
        <v>0</v>
      </c>
      <c r="V83" s="20">
        <v>0</v>
      </c>
      <c r="W83" s="21">
        <f>(2*W$5*$AJ$3*$R83*$A$3-MIN(W$5*$AJ$3,$R83*$A$3)^2-2*$R83*$A$3*MAX(W$5*$AJ$3-$R83*$A$3,0)-MIN(MAX($R83*$A$3-$A$4,0),W$5*$AJ$3)^2-2*W$5*$AJ$3*MAX($R83*$A$3-$A$4-W$5*+$AJ$3,0))/$AJ$5-SUM($V$7:V83)-SUM($V$7:W82)+SUM($V$7:V82)</f>
        <v>0</v>
      </c>
      <c r="X83" s="21">
        <f>(2*X$5*$AJ$3*$R83*$A$3-MIN(X$5*$AJ$3,$R83*$A$3)^2-2*$R83*$A$3*MAX(X$5*$AJ$3-$R83*$A$3,0)-MIN(MAX($R83*$A$3-$A$4,0),X$5*$AJ$3)^2-2*X$5*$AJ$3*MAX($R83*$A$3-$A$4-X$5*+$AJ$3,0))/$AJ$5-SUM($V$7:W83)-SUM($V$7:X82)+SUM($V$7:W82)</f>
        <v>0</v>
      </c>
      <c r="Y83" s="21">
        <f>(2*Y$5*$AJ$3*$R83*$A$3-MIN(Y$5*$AJ$3,$R83*$A$3)^2-2*$R83*$A$3*MAX(Y$5*$AJ$3-$R83*$A$3,0)-MIN(MAX($R83*$A$3-$A$4,0),Y$5*$AJ$3)^2-2*Y$5*$AJ$3*MAX($R83*$A$3-$A$4-Y$5*+$AJ$3,0))/$AJ$5-SUM($V$7:X83)-SUM($V$7:Y82)+SUM($V$7:X82)</f>
        <v>0</v>
      </c>
      <c r="Z83" s="21">
        <f>(2*Z$5*$AJ$3*$R83*$A$3-MIN(Z$5*$AJ$3,$R83*$A$3)^2-2*$R83*$A$3*MAX(Z$5*$AJ$3-$R83*$A$3,0)-MIN(MAX($R83*$A$3-$A$4,0),Z$5*$AJ$3)^2-2*Z$5*$AJ$3*MAX($R83*$A$3-$A$4-Z$5*+$AJ$3,0))/$AJ$5-SUM($V$7:Y83)-SUM($V$7:Z82)+SUM($V$7:Y82)</f>
        <v>0</v>
      </c>
      <c r="AA83" s="21">
        <f>(2*AA$5*$AJ$3*$R83*$A$3-MIN(AA$5*$AJ$3,$R83*$A$3)^2-2*$R83*$A$3*MAX(AA$5*$AJ$3-$R83*$A$3,0)-MIN(MAX($R83*$A$3-$A$4,0),AA$5*$AJ$3)^2-2*AA$5*$AJ$3*MAX($R83*$A$3-$A$4-AA$5*+$AJ$3,0))/$AJ$5-SUM($V$7:Z83)-SUM($V$7:AA82)+SUM($V$7:Z82)</f>
        <v>0</v>
      </c>
      <c r="AB83" s="21">
        <f>(2*AB$5*$AJ$3*$R83*$A$3-MIN(AB$5*$AJ$3,$R83*$A$3)^2-2*$R83*$A$3*MAX(AB$5*$AJ$3-$R83*$A$3,0)-MIN(MAX($R83*$A$3-$A$4,0),AB$5*$AJ$3)^2-2*AB$5*$AJ$3*MAX($R83*$A$3-$A$4-AB$5*+$AJ$3,0))/$AJ$5-SUM($V$7:AA83)-SUM($V$7:AB82)+SUM($V$7:AA82)</f>
        <v>0</v>
      </c>
      <c r="AC83" s="21">
        <f>(2*AC$5*$AJ$3*$R83*$A$3-MIN(AC$5*$AJ$3,$R83*$A$3)^2-2*$R83*$A$3*MAX(AC$5*$AJ$3-$R83*$A$3,0)-MIN(MAX($R83*$A$3-$A$4,0),AC$5*$AJ$3)^2-2*AC$5*$AJ$3*MAX($R83*$A$3-$A$4-AC$5*+$AJ$3,0))/$AJ$5-SUM($V$7:AB83)-SUM($V$7:AC82)+SUM($V$7:AB82)</f>
        <v>0</v>
      </c>
      <c r="AD83" s="21">
        <f>(2*AD$5*$AJ$3*$R83*$A$3-MIN(AD$5*$AJ$3,$R83*$A$3)^2-2*$R83*$A$3*MAX(AD$5*$AJ$3-$R83*$A$3,0)-MIN(MAX($R83*$A$3-$A$4,0),AD$5*$AJ$3)^2-2*AD$5*$AJ$3*MAX($R83*$A$3-$A$4-AD$5*+$AJ$3,0))/$AJ$5-SUM($V$7:AC83)-SUM($V$7:AD82)+SUM($V$7:AC82)</f>
        <v>0</v>
      </c>
      <c r="AE83" s="21">
        <f>(2*AE$5*$AJ$3*$R83*$A$3-MIN(AE$5*$AJ$3,$R83*$A$3)^2-2*$R83*$A$3*MAX(AE$5*$AJ$3-$R83*$A$3,0)-MIN(MAX($R83*$A$3-$A$4,0),AE$5*$AJ$3)^2-2*AE$5*$AJ$3*MAX($R83*$A$3-$A$4-AE$5*+$AJ$3,0))/$AJ$5-SUM($V$7:AD83)-SUM($V$7:AE82)+SUM($V$7:AD82)</f>
        <v>0</v>
      </c>
      <c r="AF83" s="21">
        <f>(2*AF$5*$AJ$3*$R83*$A$3-MIN(AF$5*$AJ$3,$R83*$A$3)^2-2*$R83*$A$3*MAX(AF$5*$AJ$3-$R83*$A$3,0)-MIN(MAX($R83*$A$3-$A$4,0),AF$5*$AJ$3)^2-2*AF$5*$AJ$3*MAX($R83*$A$3-$A$4-AF$5*+$AJ$3,0))/$AJ$5-SUM($V$7:AE83)-SUM($V$7:AF82)+SUM($V$7:AE82)</f>
        <v>0</v>
      </c>
      <c r="AG83" s="21">
        <f>(2*AG$5*$AJ$3*$R83*$A$3-MIN(AG$5*$AJ$3,$R83*$A$3)^2-2*$R83*$A$3*MAX(AG$5*$AJ$3-$R83*$A$3,0)-MIN(MAX($R83*$A$3-$A$4,0),AG$5*$AJ$3)^2-2*AG$5*$AJ$3*MAX($R83*$A$3-$A$4-AG$5*+$AJ$3,0))/$AJ$5-SUM($V$7:AF83)-SUM($V$7:AG82)+SUM($V$7:AF82)</f>
        <v>0</v>
      </c>
      <c r="AH83" s="21">
        <f>(2*AH$5*$AJ$3*$R83*$A$3-MIN(AH$5*$AJ$3,$R83*$A$3)^2-2*$R83*$A$3*MAX(AH$5*$AJ$3-$R83*$A$3,0)-MIN(MAX($R83*$A$3-$A$4,0),AH$5*$AJ$3)^2-2*AH$5*$AJ$3*MAX($R83*$A$3-$A$4-AH$5*+$AJ$3,0))/$AJ$5-SUM($V$7:AG83)-SUM($V$7:AH82)+SUM($V$7:AG82)</f>
        <v>0</v>
      </c>
      <c r="AJ83" s="8">
        <f t="shared" si="30"/>
        <v>38443</v>
      </c>
      <c r="AK83" s="30">
        <f t="shared" si="20"/>
        <v>38457</v>
      </c>
      <c r="AL83" s="3">
        <f ca="1">SUMPRODUCT(OFFSET($W$8:OFFSET($W$8,$AJ$4-1,0),$T83,$U83),OFFSET($D$8:OFFSET($D$8,$AJ$4-1,0),$S83,MATCH(AL$6,$D$7:$Q$7,0)-1))</f>
        <v>0.41643816257437766</v>
      </c>
      <c r="AM83" s="3">
        <f ca="1">SUMPRODUCT(OFFSET($W$8:OFFSET($W$8,$AJ$4-1,0),$T83,$U83),OFFSET($C$8:OFFSET($C$8,$AJ$4-1,0),$S83,0),OFFSET($D$8:OFFSET($D$8,$AJ$4-1,0),$S83,MATCH(AL$6,$D$7:$Q$7,0)-1))/SUMPRODUCT(OFFSET($W$8:OFFSET($W$8,$AJ$4-1,0),$T83,$U83),OFFSET($C$8:OFFSET($C$8,$AJ$4-1,0),$S83,0))</f>
        <v>0.41643816257437766</v>
      </c>
      <c r="AN83" s="3">
        <f ca="1">SUMPRODUCT(OFFSET($W$8:OFFSET($W$8,$AJ$4-1,0),$T83,$U83),OFFSET($D$8:OFFSET($D$8,$AJ$4-1,0),$S83,MATCH(AN$6,$D$7:$Q$7,0)-1))</f>
        <v>1.7078710334878784</v>
      </c>
      <c r="AO83" s="3">
        <f ca="1">SUMPRODUCT(OFFSET($W$8:OFFSET($W$8,$AJ$4-1,0),$T83,$U83),OFFSET($C$8:OFFSET($C$8,$AJ$4-1,0),$S83,0),OFFSET($D$8:OFFSET($D$8,$AJ$4-1,0),$S83,MATCH(AN$6,$D$7:$Q$7,0)-1))/SUMPRODUCT(OFFSET($W$8:OFFSET($W$8,$AJ$4-1,0),$T83,$U83),OFFSET($C$8:OFFSET($C$8,$AJ$4-1,0),$S83,0))</f>
        <v>1.7078710334878786</v>
      </c>
      <c r="AP83" s="3">
        <f ca="1">SUMPRODUCT(OFFSET($W$8:OFFSET($W$8,$AJ$4-1,0),$T83,$U83),OFFSET($D$8:OFFSET($D$8,$AJ$4-1,0),$S83,MATCH(AP$6,$D$7:$Q$7,0)-1))</f>
        <v>1.1301256902365608</v>
      </c>
      <c r="AQ83" s="3">
        <f ca="1">SUMPRODUCT(OFFSET($W$8:OFFSET($W$8,$AJ$4-1,0),$T83,$U83),OFFSET($C$8:OFFSET($C$8,$AJ$4-1,0),$S83,0),OFFSET($D$8:OFFSET($D$8,$AJ$4-1,0),$S83,MATCH(AP$6,$D$7:$Q$7,0)-1))/SUMPRODUCT(OFFSET($W$8:OFFSET($W$8,$AJ$4-1,0),$T83,$U83),OFFSET($C$8:OFFSET($C$8,$AJ$4-1,0),$S83,0))</f>
        <v>1.1301256902365611</v>
      </c>
      <c r="AR83" s="3">
        <f ca="1">SUMPRODUCT(OFFSET($W$8:OFFSET($W$8,$AJ$4-1,0),$T83,$U83),OFFSET($D$8:OFFSET($D$8,$AJ$4-1,0),$S83,MATCH(AR$6,$D$7:$Q$7,0)-1))</f>
        <v>0.98489999999999989</v>
      </c>
      <c r="AS83" s="3">
        <f ca="1">SUMPRODUCT(OFFSET($W$8:OFFSET($W$8,$AJ$4-1,0),$T83,$U83),OFFSET($C$8:OFFSET($C$8,$AJ$4-1,0),$S83,0),OFFSET($D$8:OFFSET($D$8,$AJ$4-1,0),$S83,MATCH(AR$6,$D$7:$Q$7,0)-1))/SUMPRODUCT(OFFSET($W$8:OFFSET($W$8,$AJ$4-1,0),$T83,$U83),OFFSET($C$8:OFFSET($C$8,$AJ$4-1,0),$S83,0))</f>
        <v>0.98490000000000022</v>
      </c>
      <c r="AT83" s="3">
        <f ca="1">SUMPRODUCT(OFFSET($W$8:OFFSET($W$8,$AJ$4-1,0),$T83,$U83),OFFSET($D$8:OFFSET($D$8,$AJ$4-1,0),$S83,MATCH(AT$6,$D$7:$Q$7,0)-1))</f>
        <v>1.4408700663192426</v>
      </c>
      <c r="AU83" s="3">
        <f ca="1">SUMPRODUCT(OFFSET($W$8:OFFSET($W$8,$AJ$4-1,0),$T83,$U83),OFFSET($C$8:OFFSET($C$8,$AJ$4-1,0),$S83,0),OFFSET($D$8:OFFSET($D$8,$AJ$4-1,0),$S83,MATCH(AT$6,$D$7:$Q$7,0)-1))/SUMPRODUCT(OFFSET($W$8:OFFSET($W$8,$AJ$4-1,0),$T83,$U83),OFFSET($C$8:OFFSET($C$8,$AJ$4-1,0),$S83,0))</f>
        <v>1.4408700663192426</v>
      </c>
      <c r="AV83" s="3">
        <f ca="1">SUMPRODUCT(OFFSET($W$8:OFFSET($W$8,$AJ$4-1,0),$T83,$U83),OFFSET($D$8:OFFSET($D$8,$AJ$4-1,0),$S83,MATCH(AV$6,$D$7:$Q$7,0)-1))</f>
        <v>0.61951212944779899</v>
      </c>
      <c r="AW83" s="3">
        <f ca="1">SUMPRODUCT(OFFSET($W$8:OFFSET($W$8,$AJ$4-1,0),$T83,$U83),OFFSET($C$8:OFFSET($C$8,$AJ$4-1,0),$S83,0),OFFSET($D$8:OFFSET($D$8,$AJ$4-1,0),$S83,MATCH(AV$6,$D$7:$Q$7,0)-1))/SUMPRODUCT(OFFSET($W$8:OFFSET($W$8,$AJ$4-1,0),$T83,$U83),OFFSET($C$8:OFFSET($C$8,$AJ$4-1,0),$S83,0))</f>
        <v>0.6195121294477991</v>
      </c>
      <c r="AX83" s="3">
        <f ca="1">SUMPRODUCT(OFFSET($W$8:OFFSET($W$8,$AJ$4-1,0),$T83,$U83),OFFSET($D$8:OFFSET($D$8,$AJ$4-1,0),$S83,MATCH(AX$6,$D$7:$Q$7,0)-1))</f>
        <v>0.76457806108645376</v>
      </c>
      <c r="AY83" s="3">
        <f ca="1">SUMPRODUCT(OFFSET($W$8:OFFSET($W$8,$AJ$4-1,0),$T83,$U83),OFFSET($C$8:OFFSET($C$8,$AJ$4-1,0),$S83,0),OFFSET($D$8:OFFSET($D$8,$AJ$4-1,0),$S83,MATCH(AX$6,$D$7:$Q$7,0)-1))/SUMPRODUCT(OFFSET($W$8:OFFSET($W$8,$AJ$4-1,0),$T83,$U83),OFFSET($C$8:OFFSET($C$8,$AJ$4-1,0),$S83,0))</f>
        <v>0.76457806108645376</v>
      </c>
      <c r="AZ83" s="3">
        <f ca="1">SUMPRODUCT(OFFSET($W$8:OFFSET($W$8,$AJ$4-1,0),$T83,$U83),OFFSET($D$8:OFFSET($D$8,$AJ$4-1,0),$S83,MATCH(AZ$6,$D$7:$Q$7,0)-1))</f>
        <v>1.5911196160238317</v>
      </c>
      <c r="BA83" s="3">
        <f ca="1">SUMPRODUCT(OFFSET($W$8:OFFSET($W$8,$AJ$4-1,0),$T83,$U83),OFFSET($C$8:OFFSET($C$8,$AJ$4-1,0),$S83,0),OFFSET($D$8:OFFSET($D$8,$AJ$4-1,0),$S83,MATCH(AZ$6,$D$7:$Q$7,0)-1))/SUMPRODUCT(OFFSET($W$8:OFFSET($W$8,$AJ$4-1,0),$T83,$U83),OFFSET($C$8:OFFSET($C$8,$AJ$4-1,0),$S83,0))</f>
        <v>1.5911196160238319</v>
      </c>
      <c r="BB83" s="3">
        <f ca="1">SUMPRODUCT(OFFSET($W$8:OFFSET($W$8,$AJ$4-1,0),$T83,$U83),OFFSET($D$8:OFFSET($D$8,$AJ$4-1,0),$S83,MATCH(BB$6,$D$7:$Q$7,0)-1))</f>
        <v>1.0423507533515333</v>
      </c>
      <c r="BC83" s="3">
        <f ca="1">SUMPRODUCT(OFFSET($W$8:OFFSET($W$8,$AJ$4-1,0),$T83,$U83),OFFSET($C$8:OFFSET($C$8,$AJ$4-1,0),$S83,0),OFFSET($D$8:OFFSET($D$8,$AJ$4-1,0),$S83,MATCH(BB$6,$D$7:$Q$7,0)-1))/SUMPRODUCT(OFFSET($W$8:OFFSET($W$8,$AJ$4-1,0),$T83,$U83),OFFSET($C$8:OFFSET($C$8,$AJ$4-1,0),$S83,0))</f>
        <v>1.0423507533515333</v>
      </c>
      <c r="BD83" s="3">
        <f ca="1">SUMPRODUCT(OFFSET($W$8:OFFSET($W$8,$AJ$4-1,0),$T83,$U83),OFFSET($D$8:OFFSET($D$8,$AJ$4-1,0),$S83,MATCH(BD$6,$D$7:$Q$7,0)-1))</f>
        <v>0.64575151642934014</v>
      </c>
      <c r="BE83" s="3">
        <f ca="1">SUMPRODUCT(OFFSET($W$8:OFFSET($W$8,$AJ$4-1,0),$T83,$U83),OFFSET($C$8:OFFSET($C$8,$AJ$4-1,0),$S83,0),OFFSET($D$8:OFFSET($D$8,$AJ$4-1,0),$S83,MATCH(BD$6,$D$7:$Q$7,0)-1))/SUMPRODUCT(OFFSET($W$8:OFFSET($W$8,$AJ$4-1,0),$T83,$U83),OFFSET($C$8:OFFSET($C$8,$AJ$4-1,0),$S83,0))</f>
        <v>0.64575151642934003</v>
      </c>
      <c r="BF83" s="174">
        <f ca="1">SUMPRODUCT(OFFSET($W$8:OFFSET($W$8,$AJ$4-1,0),$T83,$U83),OFFSET($D$8:OFFSET($D$8,$AJ$4-1,0),$S83,MATCH(BF$6,$D$7:$Q$7,0)-1))</f>
        <v>0.99887341547568298</v>
      </c>
      <c r="BG83" s="174">
        <f ca="1">SUMPRODUCT(OFFSET($W$8:OFFSET($W$8,$AJ$4-1,0),$T83,$U83),OFFSET($C$8:OFFSET($C$8,$AJ$4-1,0),$S83,0),OFFSET($D$8:OFFSET($D$8,$AJ$4-1,0),$S83,MATCH(BF$6,$D$7:$Q$7,0)-1))/SUMPRODUCT(OFFSET($W$8:OFFSET($W$8,$AJ$4-1,0),$T83,$U83),OFFSET($C$8:OFFSET($C$8,$AJ$4-1,0),$S83,0))</f>
        <v>0.99887341547568342</v>
      </c>
      <c r="BH83" s="174">
        <f ca="1">SUMPRODUCT(OFFSET($W$8:OFFSET($W$8,$AJ$4-1,0),$T83,$U83),OFFSET($D$8:OFFSET($D$8,$AJ$4-1,0),$S83,MATCH(BH$6,$D$7:$Q$7,0)-1))</f>
        <v>1.1031307949168683</v>
      </c>
      <c r="BI83" s="174">
        <f ca="1">SUMPRODUCT(OFFSET($W$8:OFFSET($W$8,$AJ$4-1,0),$T83,$U83),OFFSET($C$8:OFFSET($C$8,$AJ$4-1,0),$S83,0),OFFSET($D$8:OFFSET($D$8,$AJ$4-1,0),$S83,MATCH(BH$6,$D$7:$Q$7,0)-1))/SUMPRODUCT(OFFSET($W$8:OFFSET($W$8,$AJ$4-1,0),$T83,$U83),OFFSET($C$8:OFFSET($C$8,$AJ$4-1,0),$S83,0))</f>
        <v>1.1031307949168687</v>
      </c>
      <c r="BJ83" s="174">
        <f ca="1">SUMPRODUCT(OFFSET($W$8:OFFSET($W$8,$AJ$4-1,0),$T83,$U83),OFFSET($D$8:OFFSET($D$8,$AJ$4-1,0),$S83,MATCH(BJ$6,$D$7:$Q$7,0)-1))</f>
        <v>1</v>
      </c>
      <c r="BK83" s="174">
        <f ca="1">SUMPRODUCT(OFFSET($W$8:OFFSET($W$8,$AJ$4-1,0),$T83,$U83),OFFSET($C$8:OFFSET($C$8,$AJ$4-1,0),$S83,0),OFFSET($D$8:OFFSET($D$8,$AJ$4-1,0),$S83,MATCH(BJ$6,$D$7:$Q$7,0)-1))/SUMPRODUCT(OFFSET($W$8:OFFSET($W$8,$AJ$4-1,0),$T83,$U83),OFFSET($C$8:OFFSET($C$8,$AJ$4-1,0),$S83,0))</f>
        <v>1</v>
      </c>
      <c r="BM83" s="8">
        <f t="shared" si="27"/>
        <v>38443</v>
      </c>
      <c r="BN83" s="47">
        <f t="shared" ca="1" si="28"/>
        <v>0.99999999999999967</v>
      </c>
      <c r="BO83" s="47">
        <f t="shared" ca="1" si="21"/>
        <v>0</v>
      </c>
      <c r="BP83" s="47">
        <f t="shared" ca="1" si="29"/>
        <v>0.29999999999999993</v>
      </c>
      <c r="BQ83" s="47">
        <f t="shared" ca="1" si="22"/>
        <v>0.69999999999999973</v>
      </c>
    </row>
    <row r="84" spans="1:69">
      <c r="A84" s="58">
        <f t="shared" si="23"/>
        <v>38108</v>
      </c>
      <c r="B84" s="34">
        <f t="shared" si="18"/>
        <v>38306</v>
      </c>
      <c r="C84" s="59">
        <f>SUMIF(WP!$A$3:$A$388,"&lt;"&amp;EOMONTH($A84,$A$3-1)+1,WP!$B$3:$B$388)/1000-SUM(C$8:C83)</f>
        <v>10</v>
      </c>
      <c r="D84" s="42">
        <f>D$6/VLOOKUP($B84,Rate!$B$4:$H$390,7)</f>
        <v>0.41592241763437693</v>
      </c>
      <c r="E84" s="42">
        <f>E$6/VLOOKUP($B84,SAWW!$B$4:$H$390,7)</f>
        <v>1.7371407261646461</v>
      </c>
      <c r="F84" s="42">
        <f>F$6/VLOOKUP($B84,'Indem BL'!$B$4:$H$390,7)</f>
        <v>1.1382518981275136</v>
      </c>
      <c r="G84" s="42">
        <f>G$6/VLOOKUP($B84,'Med BL'!$B$4:$H$390,7)</f>
        <v>0.9849</v>
      </c>
      <c r="H84" s="42">
        <f>H$6/VLOOKUP($B84,'Combined BL &amp; SAWW'!$B$4:$H$390,7)</f>
        <v>1.4634482994317259</v>
      </c>
      <c r="I84" s="42">
        <f>I$6/VLOOKUP($B84,'Freq Trend'!$B$4:$H$390,7)</f>
        <v>0.6141476144596576</v>
      </c>
      <c r="J84" s="42">
        <f>J$6/VLOOKUP($B84,'Severity Trend_IonI'!$B$4:$H$390,7)</f>
        <v>0.76067924687522392</v>
      </c>
      <c r="K84" s="42">
        <f>K$6/VLOOKUP($B84,'Severity Trend_MonI'!$B$4:$H$390,7)</f>
        <v>1.6403261115687005</v>
      </c>
      <c r="L84" s="42">
        <f>L$6/VLOOKUP($B84,'Severity Trend'!$B$4:$H$390,7)</f>
        <v>1.0495047778713686</v>
      </c>
      <c r="M84" s="42">
        <f>M$6/VLOOKUP($B84,'PP Residual Trend'!$B$4:$H$390,7)</f>
        <v>0.64458927226666196</v>
      </c>
      <c r="N84" s="156">
        <f>N$6/VLOOKUP($B84,CR!$B$4:$H$455,7)</f>
        <v>0.99887341547568309</v>
      </c>
      <c r="O84" s="156">
        <f>O$6/VLOOKUP($B84,ER!$B$4:$H$455,7)</f>
        <v>1.1031307949168685</v>
      </c>
      <c r="P84" s="156">
        <f>P$6/VLOOKUP($B84,DR!$B$4:$H$455,7)</f>
        <v>1</v>
      </c>
      <c r="R84">
        <f t="shared" si="31"/>
        <v>77</v>
      </c>
      <c r="S84" s="120">
        <f t="shared" si="19"/>
        <v>76</v>
      </c>
      <c r="T84" s="45">
        <f t="shared" si="25"/>
        <v>0</v>
      </c>
      <c r="U84" s="45">
        <f t="shared" si="32"/>
        <v>0</v>
      </c>
      <c r="V84" s="20">
        <v>0</v>
      </c>
      <c r="W84" s="21">
        <f>(2*W$5*$AJ$3*$R84*$A$3-MIN(W$5*$AJ$3,$R84*$A$3)^2-2*$R84*$A$3*MAX(W$5*$AJ$3-$R84*$A$3,0)-MIN(MAX($R84*$A$3-$A$4,0),W$5*$AJ$3)^2-2*W$5*$AJ$3*MAX($R84*$A$3-$A$4-W$5*+$AJ$3,0))/$AJ$5-SUM($V$7:V84)-SUM($V$7:W83)+SUM($V$7:V83)</f>
        <v>0</v>
      </c>
      <c r="X84" s="21">
        <f>(2*X$5*$AJ$3*$R84*$A$3-MIN(X$5*$AJ$3,$R84*$A$3)^2-2*$R84*$A$3*MAX(X$5*$AJ$3-$R84*$A$3,0)-MIN(MAX($R84*$A$3-$A$4,0),X$5*$AJ$3)^2-2*X$5*$AJ$3*MAX($R84*$A$3-$A$4-X$5*+$AJ$3,0))/$AJ$5-SUM($V$7:W84)-SUM($V$7:X83)+SUM($V$7:W83)</f>
        <v>0</v>
      </c>
      <c r="Y84" s="21">
        <f>(2*Y$5*$AJ$3*$R84*$A$3-MIN(Y$5*$AJ$3,$R84*$A$3)^2-2*$R84*$A$3*MAX(Y$5*$AJ$3-$R84*$A$3,0)-MIN(MAX($R84*$A$3-$A$4,0),Y$5*$AJ$3)^2-2*Y$5*$AJ$3*MAX($R84*$A$3-$A$4-Y$5*+$AJ$3,0))/$AJ$5-SUM($V$7:X84)-SUM($V$7:Y83)+SUM($V$7:X83)</f>
        <v>0</v>
      </c>
      <c r="Z84" s="21">
        <f>(2*Z$5*$AJ$3*$R84*$A$3-MIN(Z$5*$AJ$3,$R84*$A$3)^2-2*$R84*$A$3*MAX(Z$5*$AJ$3-$R84*$A$3,0)-MIN(MAX($R84*$A$3-$A$4,0),Z$5*$AJ$3)^2-2*Z$5*$AJ$3*MAX($R84*$A$3-$A$4-Z$5*+$AJ$3,0))/$AJ$5-SUM($V$7:Y84)-SUM($V$7:Z83)+SUM($V$7:Y83)</f>
        <v>0</v>
      </c>
      <c r="AA84" s="21">
        <f>(2*AA$5*$AJ$3*$R84*$A$3-MIN(AA$5*$AJ$3,$R84*$A$3)^2-2*$R84*$A$3*MAX(AA$5*$AJ$3-$R84*$A$3,0)-MIN(MAX($R84*$A$3-$A$4,0),AA$5*$AJ$3)^2-2*AA$5*$AJ$3*MAX($R84*$A$3-$A$4-AA$5*+$AJ$3,0))/$AJ$5-SUM($V$7:Z84)-SUM($V$7:AA83)+SUM($V$7:Z83)</f>
        <v>0</v>
      </c>
      <c r="AB84" s="21">
        <f>(2*AB$5*$AJ$3*$R84*$A$3-MIN(AB$5*$AJ$3,$R84*$A$3)^2-2*$R84*$A$3*MAX(AB$5*$AJ$3-$R84*$A$3,0)-MIN(MAX($R84*$A$3-$A$4,0),AB$5*$AJ$3)^2-2*AB$5*$AJ$3*MAX($R84*$A$3-$A$4-AB$5*+$AJ$3,0))/$AJ$5-SUM($V$7:AA84)-SUM($V$7:AB83)+SUM($V$7:AA83)</f>
        <v>0</v>
      </c>
      <c r="AC84" s="21">
        <f>(2*AC$5*$AJ$3*$R84*$A$3-MIN(AC$5*$AJ$3,$R84*$A$3)^2-2*$R84*$A$3*MAX(AC$5*$AJ$3-$R84*$A$3,0)-MIN(MAX($R84*$A$3-$A$4,0),AC$5*$AJ$3)^2-2*AC$5*$AJ$3*MAX($R84*$A$3-$A$4-AC$5*+$AJ$3,0))/$AJ$5-SUM($V$7:AB84)-SUM($V$7:AC83)+SUM($V$7:AB83)</f>
        <v>0</v>
      </c>
      <c r="AD84" s="21">
        <f>(2*AD$5*$AJ$3*$R84*$A$3-MIN(AD$5*$AJ$3,$R84*$A$3)^2-2*$R84*$A$3*MAX(AD$5*$AJ$3-$R84*$A$3,0)-MIN(MAX($R84*$A$3-$A$4,0),AD$5*$AJ$3)^2-2*AD$5*$AJ$3*MAX($R84*$A$3-$A$4-AD$5*+$AJ$3,0))/$AJ$5-SUM($V$7:AC84)-SUM($V$7:AD83)+SUM($V$7:AC83)</f>
        <v>0</v>
      </c>
      <c r="AE84" s="21">
        <f>(2*AE$5*$AJ$3*$R84*$A$3-MIN(AE$5*$AJ$3,$R84*$A$3)^2-2*$R84*$A$3*MAX(AE$5*$AJ$3-$R84*$A$3,0)-MIN(MAX($R84*$A$3-$A$4,0),AE$5*$AJ$3)^2-2*AE$5*$AJ$3*MAX($R84*$A$3-$A$4-AE$5*+$AJ$3,0))/$AJ$5-SUM($V$7:AD84)-SUM($V$7:AE83)+SUM($V$7:AD83)</f>
        <v>0</v>
      </c>
      <c r="AF84" s="21">
        <f>(2*AF$5*$AJ$3*$R84*$A$3-MIN(AF$5*$AJ$3,$R84*$A$3)^2-2*$R84*$A$3*MAX(AF$5*$AJ$3-$R84*$A$3,0)-MIN(MAX($R84*$A$3-$A$4,0),AF$5*$AJ$3)^2-2*AF$5*$AJ$3*MAX($R84*$A$3-$A$4-AF$5*+$AJ$3,0))/$AJ$5-SUM($V$7:AE84)-SUM($V$7:AF83)+SUM($V$7:AE83)</f>
        <v>0</v>
      </c>
      <c r="AG84" s="21">
        <f>(2*AG$5*$AJ$3*$R84*$A$3-MIN(AG$5*$AJ$3,$R84*$A$3)^2-2*$R84*$A$3*MAX(AG$5*$AJ$3-$R84*$A$3,0)-MIN(MAX($R84*$A$3-$A$4,0),AG$5*$AJ$3)^2-2*AG$5*$AJ$3*MAX($R84*$A$3-$A$4-AG$5*+$AJ$3,0))/$AJ$5-SUM($V$7:AF84)-SUM($V$7:AG83)+SUM($V$7:AF83)</f>
        <v>0</v>
      </c>
      <c r="AH84" s="21">
        <f>(2*AH$5*$AJ$3*$R84*$A$3-MIN(AH$5*$AJ$3,$R84*$A$3)^2-2*$R84*$A$3*MAX(AH$5*$AJ$3-$R84*$A$3,0)-MIN(MAX($R84*$A$3-$A$4,0),AH$5*$AJ$3)^2-2*AH$5*$AJ$3*MAX($R84*$A$3-$A$4-AH$5*+$AJ$3,0))/$AJ$5-SUM($V$7:AG84)-SUM($V$7:AH83)+SUM($V$7:AG83)</f>
        <v>0</v>
      </c>
      <c r="AJ84" s="8">
        <f t="shared" si="30"/>
        <v>38473</v>
      </c>
      <c r="AK84" s="30">
        <f t="shared" si="20"/>
        <v>38487</v>
      </c>
      <c r="AL84" s="3">
        <f ca="1">SUMPRODUCT(OFFSET($W$8:OFFSET($W$8,$AJ$4-1,0),$T84,$U84),OFFSET($D$8:OFFSET($D$8,$AJ$4-1,0),$S84,MATCH(AL$6,$D$7:$Q$7,0)-1))</f>
        <v>0.41746965245437917</v>
      </c>
      <c r="AM84" s="3">
        <f ca="1">SUMPRODUCT(OFFSET($W$8:OFFSET($W$8,$AJ$4-1,0),$T84,$U84),OFFSET($C$8:OFFSET($C$8,$AJ$4-1,0),$S84,0),OFFSET($D$8:OFFSET($D$8,$AJ$4-1,0),$S84,MATCH(AL$6,$D$7:$Q$7,0)-1))/SUMPRODUCT(OFFSET($W$8:OFFSET($W$8,$AJ$4-1,0),$T84,$U84),OFFSET($C$8:OFFSET($C$8,$AJ$4-1,0),$S84,0))</f>
        <v>0.41746965245437917</v>
      </c>
      <c r="AN84" s="3">
        <f ca="1">SUMPRODUCT(OFFSET($W$8:OFFSET($W$8,$AJ$4-1,0),$T84,$U84),OFFSET($D$8:OFFSET($D$8,$AJ$4-1,0),$S84,MATCH(AN$6,$D$7:$Q$7,0)-1))</f>
        <v>1.7020595416856485</v>
      </c>
      <c r="AO84" s="3">
        <f ca="1">SUMPRODUCT(OFFSET($W$8:OFFSET($W$8,$AJ$4-1,0),$T84,$U84),OFFSET($C$8:OFFSET($C$8,$AJ$4-1,0),$S84,0),OFFSET($D$8:OFFSET($D$8,$AJ$4-1,0),$S84,MATCH(AN$6,$D$7:$Q$7,0)-1))/SUMPRODUCT(OFFSET($W$8:OFFSET($W$8,$AJ$4-1,0),$T84,$U84),OFFSET($C$8:OFFSET($C$8,$AJ$4-1,0),$S84,0))</f>
        <v>1.7020595416856483</v>
      </c>
      <c r="AP84" s="3">
        <f ca="1">SUMPRODUCT(OFFSET($W$8:OFFSET($W$8,$AJ$4-1,0),$T84,$U84),OFFSET($D$8:OFFSET($D$8,$AJ$4-1,0),$S84,MATCH(AP$6,$D$7:$Q$7,0)-1))</f>
        <v>1.1292702999322499</v>
      </c>
      <c r="AQ84" s="3">
        <f ca="1">SUMPRODUCT(OFFSET($W$8:OFFSET($W$8,$AJ$4-1,0),$T84,$U84),OFFSET($C$8:OFFSET($C$8,$AJ$4-1,0),$S84,0),OFFSET($D$8:OFFSET($D$8,$AJ$4-1,0),$S84,MATCH(AP$6,$D$7:$Q$7,0)-1))/SUMPRODUCT(OFFSET($W$8:OFFSET($W$8,$AJ$4-1,0),$T84,$U84),OFFSET($C$8:OFFSET($C$8,$AJ$4-1,0),$S84,0))</f>
        <v>1.1292702999322501</v>
      </c>
      <c r="AR84" s="3">
        <f ca="1">SUMPRODUCT(OFFSET($W$8:OFFSET($W$8,$AJ$4-1,0),$T84,$U84),OFFSET($D$8:OFFSET($D$8,$AJ$4-1,0),$S84,MATCH(AR$6,$D$7:$Q$7,0)-1))</f>
        <v>0.98489999999999989</v>
      </c>
      <c r="AS84" s="3">
        <f ca="1">SUMPRODUCT(OFFSET($W$8:OFFSET($W$8,$AJ$4-1,0),$T84,$U84),OFFSET($C$8:OFFSET($C$8,$AJ$4-1,0),$S84,0),OFFSET($D$8:OFFSET($D$8,$AJ$4-1,0),$S84,MATCH(AR$6,$D$7:$Q$7,0)-1))/SUMPRODUCT(OFFSET($W$8:OFFSET($W$8,$AJ$4-1,0),$T84,$U84),OFFSET($C$8:OFFSET($C$8,$AJ$4-1,0),$S84,0))</f>
        <v>0.98490000000000022</v>
      </c>
      <c r="AT84" s="3">
        <f ca="1">SUMPRODUCT(OFFSET($W$8:OFFSET($W$8,$AJ$4-1,0),$T84,$U84),OFFSET($D$8:OFFSET($D$8,$AJ$4-1,0),$S84,MATCH(AT$6,$D$7:$Q$7,0)-1))</f>
        <v>1.4370746931463323</v>
      </c>
      <c r="AU84" s="3">
        <f ca="1">SUMPRODUCT(OFFSET($W$8:OFFSET($W$8,$AJ$4-1,0),$T84,$U84),OFFSET($C$8:OFFSET($C$8,$AJ$4-1,0),$S84,0),OFFSET($D$8:OFFSET($D$8,$AJ$4-1,0),$S84,MATCH(AT$6,$D$7:$Q$7,0)-1))/SUMPRODUCT(OFFSET($W$8:OFFSET($W$8,$AJ$4-1,0),$T84,$U84),OFFSET($C$8:OFFSET($C$8,$AJ$4-1,0),$S84,0))</f>
        <v>1.4370746931463323</v>
      </c>
      <c r="AV84" s="3">
        <f ca="1">SUMPRODUCT(OFFSET($W$8:OFFSET($W$8,$AJ$4-1,0),$T84,$U84),OFFSET($D$8:OFFSET($D$8,$AJ$4-1,0),$S84,MATCH(AV$6,$D$7:$Q$7,0)-1))</f>
        <v>0.62052424351215041</v>
      </c>
      <c r="AW84" s="3">
        <f ca="1">SUMPRODUCT(OFFSET($W$8:OFFSET($W$8,$AJ$4-1,0),$T84,$U84),OFFSET($C$8:OFFSET($C$8,$AJ$4-1,0),$S84,0),OFFSET($D$8:OFFSET($D$8,$AJ$4-1,0),$S84,MATCH(AV$6,$D$7:$Q$7,0)-1))/SUMPRODUCT(OFFSET($W$8:OFFSET($W$8,$AJ$4-1,0),$T84,$U84),OFFSET($C$8:OFFSET($C$8,$AJ$4-1,0),$S84,0))</f>
        <v>0.62052424351215041</v>
      </c>
      <c r="AX84" s="3">
        <f ca="1">SUMPRODUCT(OFFSET($W$8:OFFSET($W$8,$AJ$4-1,0),$T84,$U84),OFFSET($D$8:OFFSET($D$8,$AJ$4-1,0),$S84,MATCH(AX$6,$D$7:$Q$7,0)-1))</f>
        <v>0.76530312795955091</v>
      </c>
      <c r="AY84" s="3">
        <f ca="1">SUMPRODUCT(OFFSET($W$8:OFFSET($W$8,$AJ$4-1,0),$T84,$U84),OFFSET($C$8:OFFSET($C$8,$AJ$4-1,0),$S84,0),OFFSET($D$8:OFFSET($D$8,$AJ$4-1,0),$S84,MATCH(AX$6,$D$7:$Q$7,0)-1))/SUMPRODUCT(OFFSET($W$8:OFFSET($W$8,$AJ$4-1,0),$T84,$U84),OFFSET($C$8:OFFSET($C$8,$AJ$4-1,0),$S84,0))</f>
        <v>0.76530312795955102</v>
      </c>
      <c r="AZ84" s="3">
        <f ca="1">SUMPRODUCT(OFFSET($W$8:OFFSET($W$8,$AJ$4-1,0),$T84,$U84),OFFSET($D$8:OFFSET($D$8,$AJ$4-1,0),$S84,MATCH(AZ$6,$D$7:$Q$7,0)-1))</f>
        <v>1.581755126491839</v>
      </c>
      <c r="BA84" s="3">
        <f ca="1">SUMPRODUCT(OFFSET($W$8:OFFSET($W$8,$AJ$4-1,0),$T84,$U84),OFFSET($C$8:OFFSET($C$8,$AJ$4-1,0),$S84,0),OFFSET($D$8:OFFSET($D$8,$AJ$4-1,0),$S84,MATCH(AZ$6,$D$7:$Q$7,0)-1))/SUMPRODUCT(OFFSET($W$8:OFFSET($W$8,$AJ$4-1,0),$T84,$U84),OFFSET($C$8:OFFSET($C$8,$AJ$4-1,0),$S84,0))</f>
        <v>1.5817551264918392</v>
      </c>
      <c r="BB84" s="3">
        <f ca="1">SUMPRODUCT(OFFSET($W$8:OFFSET($W$8,$AJ$4-1,0),$T84,$U84),OFFSET($D$8:OFFSET($D$8,$AJ$4-1,0),$S84,MATCH(BB$6,$D$7:$Q$7,0)-1))</f>
        <v>1.0409393073604454</v>
      </c>
      <c r="BC84" s="3">
        <f ca="1">SUMPRODUCT(OFFSET($W$8:OFFSET($W$8,$AJ$4-1,0),$T84,$U84),OFFSET($C$8:OFFSET($C$8,$AJ$4-1,0),$S84,0),OFFSET($D$8:OFFSET($D$8,$AJ$4-1,0),$S84,MATCH(BB$6,$D$7:$Q$7,0)-1))/SUMPRODUCT(OFFSET($W$8:OFFSET($W$8,$AJ$4-1,0),$T84,$U84),OFFSET($C$8:OFFSET($C$8,$AJ$4-1,0),$S84,0))</f>
        <v>1.0409393073604454</v>
      </c>
      <c r="BD84" s="3">
        <f ca="1">SUMPRODUCT(OFFSET($W$8:OFFSET($W$8,$AJ$4-1,0),$T84,$U84),OFFSET($D$8:OFFSET($D$8,$AJ$4-1,0),$S84,MATCH(BD$6,$D$7:$Q$7,0)-1))</f>
        <v>0.64592994928051317</v>
      </c>
      <c r="BE84" s="3">
        <f ca="1">SUMPRODUCT(OFFSET($W$8:OFFSET($W$8,$AJ$4-1,0),$T84,$U84),OFFSET($C$8:OFFSET($C$8,$AJ$4-1,0),$S84,0),OFFSET($D$8:OFFSET($D$8,$AJ$4-1,0),$S84,MATCH(BD$6,$D$7:$Q$7,0)-1))/SUMPRODUCT(OFFSET($W$8:OFFSET($W$8,$AJ$4-1,0),$T84,$U84),OFFSET($C$8:OFFSET($C$8,$AJ$4-1,0),$S84,0))</f>
        <v>0.64592994928051295</v>
      </c>
      <c r="BF84" s="174">
        <f ca="1">SUMPRODUCT(OFFSET($W$8:OFFSET($W$8,$AJ$4-1,0),$T84,$U84),OFFSET($D$8:OFFSET($D$8,$AJ$4-1,0),$S84,MATCH(BF$6,$D$7:$Q$7,0)-1))</f>
        <v>0.99887341547568298</v>
      </c>
      <c r="BG84" s="174">
        <f ca="1">SUMPRODUCT(OFFSET($W$8:OFFSET($W$8,$AJ$4-1,0),$T84,$U84),OFFSET($C$8:OFFSET($C$8,$AJ$4-1,0),$S84,0),OFFSET($D$8:OFFSET($D$8,$AJ$4-1,0),$S84,MATCH(BF$6,$D$7:$Q$7,0)-1))/SUMPRODUCT(OFFSET($W$8:OFFSET($W$8,$AJ$4-1,0),$T84,$U84),OFFSET($C$8:OFFSET($C$8,$AJ$4-1,0),$S84,0))</f>
        <v>0.99887341547568342</v>
      </c>
      <c r="BH84" s="174">
        <f ca="1">SUMPRODUCT(OFFSET($W$8:OFFSET($W$8,$AJ$4-1,0),$T84,$U84),OFFSET($D$8:OFFSET($D$8,$AJ$4-1,0),$S84,MATCH(BH$6,$D$7:$Q$7,0)-1))</f>
        <v>1.1031307949168683</v>
      </c>
      <c r="BI84" s="174">
        <f ca="1">SUMPRODUCT(OFFSET($W$8:OFFSET($W$8,$AJ$4-1,0),$T84,$U84),OFFSET($C$8:OFFSET($C$8,$AJ$4-1,0),$S84,0),OFFSET($D$8:OFFSET($D$8,$AJ$4-1,0),$S84,MATCH(BH$6,$D$7:$Q$7,0)-1))/SUMPRODUCT(OFFSET($W$8:OFFSET($W$8,$AJ$4-1,0),$T84,$U84),OFFSET($C$8:OFFSET($C$8,$AJ$4-1,0),$S84,0))</f>
        <v>1.1031307949168687</v>
      </c>
      <c r="BJ84" s="174">
        <f ca="1">SUMPRODUCT(OFFSET($W$8:OFFSET($W$8,$AJ$4-1,0),$T84,$U84),OFFSET($D$8:OFFSET($D$8,$AJ$4-1,0),$S84,MATCH(BJ$6,$D$7:$Q$7,0)-1))</f>
        <v>1</v>
      </c>
      <c r="BK84" s="174">
        <f ca="1">SUMPRODUCT(OFFSET($W$8:OFFSET($W$8,$AJ$4-1,0),$T84,$U84),OFFSET($C$8:OFFSET($C$8,$AJ$4-1,0),$S84,0),OFFSET($D$8:OFFSET($D$8,$AJ$4-1,0),$S84,MATCH(BJ$6,$D$7:$Q$7,0)-1))/SUMPRODUCT(OFFSET($W$8:OFFSET($W$8,$AJ$4-1,0),$T84,$U84),OFFSET($C$8:OFFSET($C$8,$AJ$4-1,0),$S84,0))</f>
        <v>1</v>
      </c>
      <c r="BM84" s="8">
        <f t="shared" si="27"/>
        <v>38473</v>
      </c>
      <c r="BN84" s="47">
        <f t="shared" ca="1" si="28"/>
        <v>0.99999999999999967</v>
      </c>
      <c r="BO84" s="47">
        <f t="shared" ca="1" si="21"/>
        <v>0</v>
      </c>
      <c r="BP84" s="47">
        <f t="shared" ca="1" si="29"/>
        <v>0.29999999999999993</v>
      </c>
      <c r="BQ84" s="47">
        <f t="shared" ca="1" si="22"/>
        <v>0.69999999999999973</v>
      </c>
    </row>
    <row r="85" spans="1:69">
      <c r="A85" s="58">
        <f t="shared" si="23"/>
        <v>38139</v>
      </c>
      <c r="B85" s="34">
        <f t="shared" si="18"/>
        <v>38336</v>
      </c>
      <c r="C85" s="59">
        <f>SUMIF(WP!$A$3:$A$388,"&lt;"&amp;EOMONTH($A85,$A$3-1)+1,WP!$B$3:$B$388)/1000-SUM(C$8:C84)</f>
        <v>10</v>
      </c>
      <c r="D85" s="42">
        <f>D$6/VLOOKUP($B85,Rate!$B$4:$H$390,7)</f>
        <v>0.41592241763437693</v>
      </c>
      <c r="E85" s="42">
        <f>E$6/VLOOKUP($B85,SAWW!$B$4:$H$390,7)</f>
        <v>1.7312163100639424</v>
      </c>
      <c r="F85" s="42">
        <f>F$6/VLOOKUP($B85,'Indem BL'!$B$4:$H$390,7)</f>
        <v>1.1382518981275136</v>
      </c>
      <c r="G85" s="42">
        <f>G$6/VLOOKUP($B85,'Med BL'!$B$4:$H$390,7)</f>
        <v>0.9849</v>
      </c>
      <c r="H85" s="42">
        <f>H$6/VLOOKUP($B85,'Combined BL &amp; SAWW'!$B$4:$H$390,7)</f>
        <v>1.4603451751664895</v>
      </c>
      <c r="I85" s="42">
        <f>I$6/VLOOKUP($B85,'Freq Trend'!$B$4:$H$390,7)</f>
        <v>0.61522861289378872</v>
      </c>
      <c r="J85" s="42">
        <f>J$6/VLOOKUP($B85,'Severity Trend_IonI'!$B$4:$H$390,7)</f>
        <v>0.76147226253624789</v>
      </c>
      <c r="K85" s="42">
        <f>K$6/VLOOKUP($B85,'Severity Trend_MonI'!$B$4:$H$390,7)</f>
        <v>1.6300438563314688</v>
      </c>
      <c r="L85" s="42">
        <f>L$6/VLOOKUP($B85,'Severity Trend'!$B$4:$H$390,7)</f>
        <v>1.048067152124156</v>
      </c>
      <c r="M85" s="42">
        <f>M$6/VLOOKUP($B85,'PP Residual Trend'!$B$4:$H$390,7)</f>
        <v>0.64484266978427285</v>
      </c>
      <c r="N85" s="156">
        <f>N$6/VLOOKUP($B85,CR!$B$4:$H$455,7)</f>
        <v>0.99887341547568309</v>
      </c>
      <c r="O85" s="156">
        <f>O$6/VLOOKUP($B85,ER!$B$4:$H$455,7)</f>
        <v>1.1031307949168685</v>
      </c>
      <c r="P85" s="156">
        <f>P$6/VLOOKUP($B85,DR!$B$4:$H$455,7)</f>
        <v>1</v>
      </c>
      <c r="R85">
        <f t="shared" si="31"/>
        <v>78</v>
      </c>
      <c r="S85" s="120">
        <f t="shared" si="19"/>
        <v>77</v>
      </c>
      <c r="T85" s="45">
        <f t="shared" si="25"/>
        <v>0</v>
      </c>
      <c r="U85" s="45">
        <f t="shared" si="32"/>
        <v>0</v>
      </c>
      <c r="V85" s="20">
        <v>0</v>
      </c>
      <c r="W85" s="21">
        <f>(2*W$5*$AJ$3*$R85*$A$3-MIN(W$5*$AJ$3,$R85*$A$3)^2-2*$R85*$A$3*MAX(W$5*$AJ$3-$R85*$A$3,0)-MIN(MAX($R85*$A$3-$A$4,0),W$5*$AJ$3)^2-2*W$5*$AJ$3*MAX($R85*$A$3-$A$4-W$5*+$AJ$3,0))/$AJ$5-SUM($V$7:V85)-SUM($V$7:W84)+SUM($V$7:V84)</f>
        <v>0</v>
      </c>
      <c r="X85" s="21">
        <f>(2*X$5*$AJ$3*$R85*$A$3-MIN(X$5*$AJ$3,$R85*$A$3)^2-2*$R85*$A$3*MAX(X$5*$AJ$3-$R85*$A$3,0)-MIN(MAX($R85*$A$3-$A$4,0),X$5*$AJ$3)^2-2*X$5*$AJ$3*MAX($R85*$A$3-$A$4-X$5*+$AJ$3,0))/$AJ$5-SUM($V$7:W85)-SUM($V$7:X84)+SUM($V$7:W84)</f>
        <v>0</v>
      </c>
      <c r="Y85" s="21">
        <f>(2*Y$5*$AJ$3*$R85*$A$3-MIN(Y$5*$AJ$3,$R85*$A$3)^2-2*$R85*$A$3*MAX(Y$5*$AJ$3-$R85*$A$3,0)-MIN(MAX($R85*$A$3-$A$4,0),Y$5*$AJ$3)^2-2*Y$5*$AJ$3*MAX($R85*$A$3-$A$4-Y$5*+$AJ$3,0))/$AJ$5-SUM($V$7:X85)-SUM($V$7:Y84)+SUM($V$7:X84)</f>
        <v>0</v>
      </c>
      <c r="Z85" s="21">
        <f>(2*Z$5*$AJ$3*$R85*$A$3-MIN(Z$5*$AJ$3,$R85*$A$3)^2-2*$R85*$A$3*MAX(Z$5*$AJ$3-$R85*$A$3,0)-MIN(MAX($R85*$A$3-$A$4,0),Z$5*$AJ$3)^2-2*Z$5*$AJ$3*MAX($R85*$A$3-$A$4-Z$5*+$AJ$3,0))/$AJ$5-SUM($V$7:Y85)-SUM($V$7:Z84)+SUM($V$7:Y84)</f>
        <v>0</v>
      </c>
      <c r="AA85" s="21">
        <f>(2*AA$5*$AJ$3*$R85*$A$3-MIN(AA$5*$AJ$3,$R85*$A$3)^2-2*$R85*$A$3*MAX(AA$5*$AJ$3-$R85*$A$3,0)-MIN(MAX($R85*$A$3-$A$4,0),AA$5*$AJ$3)^2-2*AA$5*$AJ$3*MAX($R85*$A$3-$A$4-AA$5*+$AJ$3,0))/$AJ$5-SUM($V$7:Z85)-SUM($V$7:AA84)+SUM($V$7:Z84)</f>
        <v>0</v>
      </c>
      <c r="AB85" s="21">
        <f>(2*AB$5*$AJ$3*$R85*$A$3-MIN(AB$5*$AJ$3,$R85*$A$3)^2-2*$R85*$A$3*MAX(AB$5*$AJ$3-$R85*$A$3,0)-MIN(MAX($R85*$A$3-$A$4,0),AB$5*$AJ$3)^2-2*AB$5*$AJ$3*MAX($R85*$A$3-$A$4-AB$5*+$AJ$3,0))/$AJ$5-SUM($V$7:AA85)-SUM($V$7:AB84)+SUM($V$7:AA84)</f>
        <v>0</v>
      </c>
      <c r="AC85" s="21">
        <f>(2*AC$5*$AJ$3*$R85*$A$3-MIN(AC$5*$AJ$3,$R85*$A$3)^2-2*$R85*$A$3*MAX(AC$5*$AJ$3-$R85*$A$3,0)-MIN(MAX($R85*$A$3-$A$4,0),AC$5*$AJ$3)^2-2*AC$5*$AJ$3*MAX($R85*$A$3-$A$4-AC$5*+$AJ$3,0))/$AJ$5-SUM($V$7:AB85)-SUM($V$7:AC84)+SUM($V$7:AB84)</f>
        <v>0</v>
      </c>
      <c r="AD85" s="21">
        <f>(2*AD$5*$AJ$3*$R85*$A$3-MIN(AD$5*$AJ$3,$R85*$A$3)^2-2*$R85*$A$3*MAX(AD$5*$AJ$3-$R85*$A$3,0)-MIN(MAX($R85*$A$3-$A$4,0),AD$5*$AJ$3)^2-2*AD$5*$AJ$3*MAX($R85*$A$3-$A$4-AD$5*+$AJ$3,0))/$AJ$5-SUM($V$7:AC85)-SUM($V$7:AD84)+SUM($V$7:AC84)</f>
        <v>0</v>
      </c>
      <c r="AE85" s="21">
        <f>(2*AE$5*$AJ$3*$R85*$A$3-MIN(AE$5*$AJ$3,$R85*$A$3)^2-2*$R85*$A$3*MAX(AE$5*$AJ$3-$R85*$A$3,0)-MIN(MAX($R85*$A$3-$A$4,0),AE$5*$AJ$3)^2-2*AE$5*$AJ$3*MAX($R85*$A$3-$A$4-AE$5*+$AJ$3,0))/$AJ$5-SUM($V$7:AD85)-SUM($V$7:AE84)+SUM($V$7:AD84)</f>
        <v>0</v>
      </c>
      <c r="AF85" s="21">
        <f>(2*AF$5*$AJ$3*$R85*$A$3-MIN(AF$5*$AJ$3,$R85*$A$3)^2-2*$R85*$A$3*MAX(AF$5*$AJ$3-$R85*$A$3,0)-MIN(MAX($R85*$A$3-$A$4,0),AF$5*$AJ$3)^2-2*AF$5*$AJ$3*MAX($R85*$A$3-$A$4-AF$5*+$AJ$3,0))/$AJ$5-SUM($V$7:AE85)-SUM($V$7:AF84)+SUM($V$7:AE84)</f>
        <v>0</v>
      </c>
      <c r="AG85" s="21">
        <f>(2*AG$5*$AJ$3*$R85*$A$3-MIN(AG$5*$AJ$3,$R85*$A$3)^2-2*$R85*$A$3*MAX(AG$5*$AJ$3-$R85*$A$3,0)-MIN(MAX($R85*$A$3-$A$4,0),AG$5*$AJ$3)^2-2*AG$5*$AJ$3*MAX($R85*$A$3-$A$4-AG$5*+$AJ$3,0))/$AJ$5-SUM($V$7:AF85)-SUM($V$7:AG84)+SUM($V$7:AF84)</f>
        <v>0</v>
      </c>
      <c r="AH85" s="21">
        <f>(2*AH$5*$AJ$3*$R85*$A$3-MIN(AH$5*$AJ$3,$R85*$A$3)^2-2*$R85*$A$3*MAX(AH$5*$AJ$3-$R85*$A$3,0)-MIN(MAX($R85*$A$3-$A$4,0),AH$5*$AJ$3)^2-2*AH$5*$AJ$3*MAX($R85*$A$3-$A$4-AH$5*+$AJ$3,0))/$AJ$5-SUM($V$7:AG85)-SUM($V$7:AH84)+SUM($V$7:AG84)</f>
        <v>0</v>
      </c>
      <c r="AJ85" s="8">
        <f t="shared" si="30"/>
        <v>38504</v>
      </c>
      <c r="AK85" s="30">
        <f t="shared" si="20"/>
        <v>38518</v>
      </c>
      <c r="AL85" s="3">
        <f ca="1">SUMPRODUCT(OFFSET($W$8:OFFSET($W$8,$AJ$4-1,0),$T85,$U85),OFFSET($D$8:OFFSET($D$8,$AJ$4-1,0),$S85,MATCH(AL$6,$D$7:$Q$7,0)-1))</f>
        <v>0.41850114233438068</v>
      </c>
      <c r="AM85" s="3">
        <f ca="1">SUMPRODUCT(OFFSET($W$8:OFFSET($W$8,$AJ$4-1,0),$T85,$U85),OFFSET($C$8:OFFSET($C$8,$AJ$4-1,0),$S85,0),OFFSET($D$8:OFFSET($D$8,$AJ$4-1,0),$S85,MATCH(AL$6,$D$7:$Q$7,0)-1))/SUMPRODUCT(OFFSET($W$8:OFFSET($W$8,$AJ$4-1,0),$T85,$U85),OFFSET($C$8:OFFSET($C$8,$AJ$4-1,0),$S85,0))</f>
        <v>0.41850114233438074</v>
      </c>
      <c r="AN85" s="3">
        <f ca="1">SUMPRODUCT(OFFSET($W$8:OFFSET($W$8,$AJ$4-1,0),$T85,$U85),OFFSET($D$8:OFFSET($D$8,$AJ$4-1,0),$S85,MATCH(AN$6,$D$7:$Q$7,0)-1))</f>
        <v>1.6962862814090149</v>
      </c>
      <c r="AO85" s="3">
        <f ca="1">SUMPRODUCT(OFFSET($W$8:OFFSET($W$8,$AJ$4-1,0),$T85,$U85),OFFSET($C$8:OFFSET($C$8,$AJ$4-1,0),$S85,0),OFFSET($D$8:OFFSET($D$8,$AJ$4-1,0),$S85,MATCH(AN$6,$D$7:$Q$7,0)-1))/SUMPRODUCT(OFFSET($W$8:OFFSET($W$8,$AJ$4-1,0),$T85,$U85),OFFSET($C$8:OFFSET($C$8,$AJ$4-1,0),$S85,0))</f>
        <v>1.6962862814090152</v>
      </c>
      <c r="AP85" s="3">
        <f ca="1">SUMPRODUCT(OFFSET($W$8:OFFSET($W$8,$AJ$4-1,0),$T85,$U85),OFFSET($D$8:OFFSET($D$8,$AJ$4-1,0),$S85,MATCH(AP$6,$D$7:$Q$7,0)-1))</f>
        <v>1.1284149096279392</v>
      </c>
      <c r="AQ85" s="3">
        <f ca="1">SUMPRODUCT(OFFSET($W$8:OFFSET($W$8,$AJ$4-1,0),$T85,$U85),OFFSET($C$8:OFFSET($C$8,$AJ$4-1,0),$S85,0),OFFSET($D$8:OFFSET($D$8,$AJ$4-1,0),$S85,MATCH(AP$6,$D$7:$Q$7,0)-1))/SUMPRODUCT(OFFSET($W$8:OFFSET($W$8,$AJ$4-1,0),$T85,$U85),OFFSET($C$8:OFFSET($C$8,$AJ$4-1,0),$S85,0))</f>
        <v>1.1284149096279394</v>
      </c>
      <c r="AR85" s="3">
        <f ca="1">SUMPRODUCT(OFFSET($W$8:OFFSET($W$8,$AJ$4-1,0),$T85,$U85),OFFSET($D$8:OFFSET($D$8,$AJ$4-1,0),$S85,MATCH(AR$6,$D$7:$Q$7,0)-1))</f>
        <v>0.98489999999999989</v>
      </c>
      <c r="AS85" s="3">
        <f ca="1">SUMPRODUCT(OFFSET($W$8:OFFSET($W$8,$AJ$4-1,0),$T85,$U85),OFFSET($C$8:OFFSET($C$8,$AJ$4-1,0),$S85,0),OFFSET($D$8:OFFSET($D$8,$AJ$4-1,0),$S85,MATCH(AR$6,$D$7:$Q$7,0)-1))/SUMPRODUCT(OFFSET($W$8:OFFSET($W$8,$AJ$4-1,0),$T85,$U85),OFFSET($C$8:OFFSET($C$8,$AJ$4-1,0),$S85,0))</f>
        <v>0.98490000000000022</v>
      </c>
      <c r="AT85" s="3">
        <f ca="1">SUMPRODUCT(OFFSET($W$8:OFFSET($W$8,$AJ$4-1,0),$T85,$U85),OFFSET($D$8:OFFSET($D$8,$AJ$4-1,0),$S85,MATCH(AT$6,$D$7:$Q$7,0)-1))</f>
        <v>1.4333007342660415</v>
      </c>
      <c r="AU85" s="3">
        <f ca="1">SUMPRODUCT(OFFSET($W$8:OFFSET($W$8,$AJ$4-1,0),$T85,$U85),OFFSET($C$8:OFFSET($C$8,$AJ$4-1,0),$S85,0),OFFSET($D$8:OFFSET($D$8,$AJ$4-1,0),$S85,MATCH(AT$6,$D$7:$Q$7,0)-1))/SUMPRODUCT(OFFSET($W$8:OFFSET($W$8,$AJ$4-1,0),$T85,$U85),OFFSET($C$8:OFFSET($C$8,$AJ$4-1,0),$S85,0))</f>
        <v>1.4333007342660413</v>
      </c>
      <c r="AV85" s="3">
        <f ca="1">SUMPRODUCT(OFFSET($W$8:OFFSET($W$8,$AJ$4-1,0),$T85,$U85),OFFSET($D$8:OFFSET($D$8,$AJ$4-1,0),$S85,MATCH(AV$6,$D$7:$Q$7,0)-1))</f>
        <v>0.62151349266487677</v>
      </c>
      <c r="AW85" s="3">
        <f ca="1">SUMPRODUCT(OFFSET($W$8:OFFSET($W$8,$AJ$4-1,0),$T85,$U85),OFFSET($C$8:OFFSET($C$8,$AJ$4-1,0),$S85,0),OFFSET($D$8:OFFSET($D$8,$AJ$4-1,0),$S85,MATCH(AV$6,$D$7:$Q$7,0)-1))/SUMPRODUCT(OFFSET($W$8:OFFSET($W$8,$AJ$4-1,0),$T85,$U85),OFFSET($C$8:OFFSET($C$8,$AJ$4-1,0),$S85,0))</f>
        <v>0.62151349266487677</v>
      </c>
      <c r="AX85" s="3">
        <f ca="1">SUMPRODUCT(OFFSET($W$8:OFFSET($W$8,$AJ$4-1,0),$T85,$U85),OFFSET($D$8:OFFSET($D$8,$AJ$4-1,0),$S85,MATCH(AX$6,$D$7:$Q$7,0)-1))</f>
        <v>0.76600738802351176</v>
      </c>
      <c r="AY85" s="3">
        <f ca="1">SUMPRODUCT(OFFSET($W$8:OFFSET($W$8,$AJ$4-1,0),$T85,$U85),OFFSET($C$8:OFFSET($C$8,$AJ$4-1,0),$S85,0),OFFSET($D$8:OFFSET($D$8,$AJ$4-1,0),$S85,MATCH(AX$6,$D$7:$Q$7,0)-1))/SUMPRODUCT(OFFSET($W$8:OFFSET($W$8,$AJ$4-1,0),$T85,$U85),OFFSET($C$8:OFFSET($C$8,$AJ$4-1,0),$S85,0))</f>
        <v>0.76600738802351187</v>
      </c>
      <c r="AZ85" s="3">
        <f ca="1">SUMPRODUCT(OFFSET($W$8:OFFSET($W$8,$AJ$4-1,0),$T85,$U85),OFFSET($D$8:OFFSET($D$8,$AJ$4-1,0),$S85,MATCH(AZ$6,$D$7:$Q$7,0)-1))</f>
        <v>1.5726176268750676</v>
      </c>
      <c r="BA85" s="3">
        <f ca="1">SUMPRODUCT(OFFSET($W$8:OFFSET($W$8,$AJ$4-1,0),$T85,$U85),OFFSET($C$8:OFFSET($C$8,$AJ$4-1,0),$S85,0),OFFSET($D$8:OFFSET($D$8,$AJ$4-1,0),$S85,MATCH(AZ$6,$D$7:$Q$7,0)-1))/SUMPRODUCT(OFFSET($W$8:OFFSET($W$8,$AJ$4-1,0),$T85,$U85),OFFSET($C$8:OFFSET($C$8,$AJ$4-1,0),$S85,0))</f>
        <v>1.5726176268750676</v>
      </c>
      <c r="BB85" s="3">
        <f ca="1">SUMPRODUCT(OFFSET($W$8:OFFSET($W$8,$AJ$4-1,0),$T85,$U85),OFFSET($D$8:OFFSET($D$8,$AJ$4-1,0),$S85,MATCH(BB$6,$D$7:$Q$7,0)-1))</f>
        <v>1.0395384362337001</v>
      </c>
      <c r="BC85" s="3">
        <f ca="1">SUMPRODUCT(OFFSET($W$8:OFFSET($W$8,$AJ$4-1,0),$T85,$U85),OFFSET($C$8:OFFSET($C$8,$AJ$4-1,0),$S85,0),OFFSET($D$8:OFFSET($D$8,$AJ$4-1,0),$S85,MATCH(BB$6,$D$7:$Q$7,0)-1))/SUMPRODUCT(OFFSET($W$8:OFFSET($W$8,$AJ$4-1,0),$T85,$U85),OFFSET($C$8:OFFSET($C$8,$AJ$4-1,0),$S85,0))</f>
        <v>1.0395384362337003</v>
      </c>
      <c r="BD85" s="3">
        <f ca="1">SUMPRODUCT(OFFSET($W$8:OFFSET($W$8,$AJ$4-1,0),$T85,$U85),OFFSET($D$8:OFFSET($D$8,$AJ$4-1,0),$S85,MATCH(BD$6,$D$7:$Q$7,0)-1))</f>
        <v>0.6460882531534865</v>
      </c>
      <c r="BE85" s="3">
        <f ca="1">SUMPRODUCT(OFFSET($W$8:OFFSET($W$8,$AJ$4-1,0),$T85,$U85),OFFSET($C$8:OFFSET($C$8,$AJ$4-1,0),$S85,0),OFFSET($D$8:OFFSET($D$8,$AJ$4-1,0),$S85,MATCH(BD$6,$D$7:$Q$7,0)-1))/SUMPRODUCT(OFFSET($W$8:OFFSET($W$8,$AJ$4-1,0),$T85,$U85),OFFSET($C$8:OFFSET($C$8,$AJ$4-1,0),$S85,0))</f>
        <v>0.64608825315348639</v>
      </c>
      <c r="BF85" s="174">
        <f ca="1">SUMPRODUCT(OFFSET($W$8:OFFSET($W$8,$AJ$4-1,0),$T85,$U85),OFFSET($D$8:OFFSET($D$8,$AJ$4-1,0),$S85,MATCH(BF$6,$D$7:$Q$7,0)-1))</f>
        <v>0.99887341547568298</v>
      </c>
      <c r="BG85" s="174">
        <f ca="1">SUMPRODUCT(OFFSET($W$8:OFFSET($W$8,$AJ$4-1,0),$T85,$U85),OFFSET($C$8:OFFSET($C$8,$AJ$4-1,0),$S85,0),OFFSET($D$8:OFFSET($D$8,$AJ$4-1,0),$S85,MATCH(BF$6,$D$7:$Q$7,0)-1))/SUMPRODUCT(OFFSET($W$8:OFFSET($W$8,$AJ$4-1,0),$T85,$U85),OFFSET($C$8:OFFSET($C$8,$AJ$4-1,0),$S85,0))</f>
        <v>0.99887341547568342</v>
      </c>
      <c r="BH85" s="174">
        <f ca="1">SUMPRODUCT(OFFSET($W$8:OFFSET($W$8,$AJ$4-1,0),$T85,$U85),OFFSET($D$8:OFFSET($D$8,$AJ$4-1,0),$S85,MATCH(BH$6,$D$7:$Q$7,0)-1))</f>
        <v>1.1031307949168683</v>
      </c>
      <c r="BI85" s="174">
        <f ca="1">SUMPRODUCT(OFFSET($W$8:OFFSET($W$8,$AJ$4-1,0),$T85,$U85),OFFSET($C$8:OFFSET($C$8,$AJ$4-1,0),$S85,0),OFFSET($D$8:OFFSET($D$8,$AJ$4-1,0),$S85,MATCH(BH$6,$D$7:$Q$7,0)-1))/SUMPRODUCT(OFFSET($W$8:OFFSET($W$8,$AJ$4-1,0),$T85,$U85),OFFSET($C$8:OFFSET($C$8,$AJ$4-1,0),$S85,0))</f>
        <v>1.1031307949168687</v>
      </c>
      <c r="BJ85" s="174">
        <f ca="1">SUMPRODUCT(OFFSET($W$8:OFFSET($W$8,$AJ$4-1,0),$T85,$U85),OFFSET($D$8:OFFSET($D$8,$AJ$4-1,0),$S85,MATCH(BJ$6,$D$7:$Q$7,0)-1))</f>
        <v>1</v>
      </c>
      <c r="BK85" s="174">
        <f ca="1">SUMPRODUCT(OFFSET($W$8:OFFSET($W$8,$AJ$4-1,0),$T85,$U85),OFFSET($C$8:OFFSET($C$8,$AJ$4-1,0),$S85,0),OFFSET($D$8:OFFSET($D$8,$AJ$4-1,0),$S85,MATCH(BJ$6,$D$7:$Q$7,0)-1))/SUMPRODUCT(OFFSET($W$8:OFFSET($W$8,$AJ$4-1,0),$T85,$U85),OFFSET($C$8:OFFSET($C$8,$AJ$4-1,0),$S85,0))</f>
        <v>1</v>
      </c>
      <c r="BM85" s="8">
        <f t="shared" si="27"/>
        <v>38504</v>
      </c>
      <c r="BN85" s="47">
        <f t="shared" ca="1" si="28"/>
        <v>0.99999999999999967</v>
      </c>
      <c r="BO85" s="47">
        <f t="shared" ca="1" si="21"/>
        <v>0</v>
      </c>
      <c r="BP85" s="47">
        <f t="shared" ca="1" si="29"/>
        <v>0.29999999999999993</v>
      </c>
      <c r="BQ85" s="47">
        <f t="shared" ca="1" si="22"/>
        <v>0.69999999999999973</v>
      </c>
    </row>
    <row r="86" spans="1:69">
      <c r="A86" s="58">
        <f t="shared" si="23"/>
        <v>38169</v>
      </c>
      <c r="B86" s="34">
        <f t="shared" si="18"/>
        <v>38367</v>
      </c>
      <c r="C86" s="59">
        <f>SUMIF(WP!$A$3:$A$388,"&lt;"&amp;EOMONTH($A86,$A$3-1)+1,WP!$B$3:$B$388)/1000-SUM(C$8:C85)</f>
        <v>10</v>
      </c>
      <c r="D86" s="42">
        <f>D$6/VLOOKUP($B86,Rate!$B$4:$H$390,7)</f>
        <v>0.41592241763437693</v>
      </c>
      <c r="E86" s="42">
        <f>E$6/VLOOKUP($B86,SAWW!$B$4:$H$390,7)</f>
        <v>1.7251367170246865</v>
      </c>
      <c r="F86" s="42">
        <f>F$6/VLOOKUP($B86,'Indem BL'!$B$4:$H$390,7)</f>
        <v>1.1279872144757839</v>
      </c>
      <c r="G86" s="42">
        <f>G$6/VLOOKUP($B86,'Med BL'!$B$4:$H$390,7)</f>
        <v>0.9849</v>
      </c>
      <c r="H86" s="42">
        <f>H$6/VLOOKUP($B86,'Combined BL &amp; SAWW'!$B$4:$H$390,7)</f>
        <v>1.4477739188210046</v>
      </c>
      <c r="I86" s="42">
        <f>I$6/VLOOKUP($B86,'Freq Trend'!$B$4:$H$390,7)</f>
        <v>0.61634964974266271</v>
      </c>
      <c r="J86" s="42">
        <f>J$6/VLOOKUP($B86,'Severity Trend_IonI'!$B$4:$H$390,7)</f>
        <v>0.76229345097054801</v>
      </c>
      <c r="K86" s="42">
        <f>K$6/VLOOKUP($B86,'Severity Trend_MonI'!$B$4:$H$390,7)</f>
        <v>1.6195534116898349</v>
      </c>
      <c r="L86" s="42">
        <f>L$6/VLOOKUP($B86,'Severity Trend'!$B$4:$H$390,7)</f>
        <v>1.046585737344339</v>
      </c>
      <c r="M86" s="42">
        <f>M$6/VLOOKUP($B86,'PP Residual Trend'!$B$4:$H$390,7)</f>
        <v>0.64510472327154977</v>
      </c>
      <c r="N86" s="156">
        <f>N$6/VLOOKUP($B86,CR!$B$4:$H$455,7)</f>
        <v>0.99887341547568309</v>
      </c>
      <c r="O86" s="156">
        <f>O$6/VLOOKUP($B86,ER!$B$4:$H$455,7)</f>
        <v>1.1031307949168685</v>
      </c>
      <c r="P86" s="156">
        <f>P$6/VLOOKUP($B86,DR!$B$4:$H$455,7)</f>
        <v>1</v>
      </c>
      <c r="R86">
        <f t="shared" si="31"/>
        <v>79</v>
      </c>
      <c r="S86" s="120">
        <f t="shared" si="19"/>
        <v>78</v>
      </c>
      <c r="T86" s="45">
        <f t="shared" si="25"/>
        <v>0</v>
      </c>
      <c r="U86" s="45">
        <f t="shared" si="32"/>
        <v>0</v>
      </c>
      <c r="V86" s="20">
        <v>0</v>
      </c>
      <c r="W86" s="21">
        <f>(2*W$5*$AJ$3*$R86*$A$3-MIN(W$5*$AJ$3,$R86*$A$3)^2-2*$R86*$A$3*MAX(W$5*$AJ$3-$R86*$A$3,0)-MIN(MAX($R86*$A$3-$A$4,0),W$5*$AJ$3)^2-2*W$5*$AJ$3*MAX($R86*$A$3-$A$4-W$5*+$AJ$3,0))/$AJ$5-SUM($V$7:V86)-SUM($V$7:W85)+SUM($V$7:V85)</f>
        <v>0</v>
      </c>
      <c r="X86" s="21">
        <f>(2*X$5*$AJ$3*$R86*$A$3-MIN(X$5*$AJ$3,$R86*$A$3)^2-2*$R86*$A$3*MAX(X$5*$AJ$3-$R86*$A$3,0)-MIN(MAX($R86*$A$3-$A$4,0),X$5*$AJ$3)^2-2*X$5*$AJ$3*MAX($R86*$A$3-$A$4-X$5*+$AJ$3,0))/$AJ$5-SUM($V$7:W86)-SUM($V$7:X85)+SUM($V$7:W85)</f>
        <v>0</v>
      </c>
      <c r="Y86" s="21">
        <f>(2*Y$5*$AJ$3*$R86*$A$3-MIN(Y$5*$AJ$3,$R86*$A$3)^2-2*$R86*$A$3*MAX(Y$5*$AJ$3-$R86*$A$3,0)-MIN(MAX($R86*$A$3-$A$4,0),Y$5*$AJ$3)^2-2*Y$5*$AJ$3*MAX($R86*$A$3-$A$4-Y$5*+$AJ$3,0))/$AJ$5-SUM($V$7:X86)-SUM($V$7:Y85)+SUM($V$7:X85)</f>
        <v>0</v>
      </c>
      <c r="Z86" s="21">
        <f>(2*Z$5*$AJ$3*$R86*$A$3-MIN(Z$5*$AJ$3,$R86*$A$3)^2-2*$R86*$A$3*MAX(Z$5*$AJ$3-$R86*$A$3,0)-MIN(MAX($R86*$A$3-$A$4,0),Z$5*$AJ$3)^2-2*Z$5*$AJ$3*MAX($R86*$A$3-$A$4-Z$5*+$AJ$3,0))/$AJ$5-SUM($V$7:Y86)-SUM($V$7:Z85)+SUM($V$7:Y85)</f>
        <v>0</v>
      </c>
      <c r="AA86" s="21">
        <f>(2*AA$5*$AJ$3*$R86*$A$3-MIN(AA$5*$AJ$3,$R86*$A$3)^2-2*$R86*$A$3*MAX(AA$5*$AJ$3-$R86*$A$3,0)-MIN(MAX($R86*$A$3-$A$4,0),AA$5*$AJ$3)^2-2*AA$5*$AJ$3*MAX($R86*$A$3-$A$4-AA$5*+$AJ$3,0))/$AJ$5-SUM($V$7:Z86)-SUM($V$7:AA85)+SUM($V$7:Z85)</f>
        <v>0</v>
      </c>
      <c r="AB86" s="21">
        <f>(2*AB$5*$AJ$3*$R86*$A$3-MIN(AB$5*$AJ$3,$R86*$A$3)^2-2*$R86*$A$3*MAX(AB$5*$AJ$3-$R86*$A$3,0)-MIN(MAX($R86*$A$3-$A$4,0),AB$5*$AJ$3)^2-2*AB$5*$AJ$3*MAX($R86*$A$3-$A$4-AB$5*+$AJ$3,0))/$AJ$5-SUM($V$7:AA86)-SUM($V$7:AB85)+SUM($V$7:AA85)</f>
        <v>0</v>
      </c>
      <c r="AC86" s="21">
        <f>(2*AC$5*$AJ$3*$R86*$A$3-MIN(AC$5*$AJ$3,$R86*$A$3)^2-2*$R86*$A$3*MAX(AC$5*$AJ$3-$R86*$A$3,0)-MIN(MAX($R86*$A$3-$A$4,0),AC$5*$AJ$3)^2-2*AC$5*$AJ$3*MAX($R86*$A$3-$A$4-AC$5*+$AJ$3,0))/$AJ$5-SUM($V$7:AB86)-SUM($V$7:AC85)+SUM($V$7:AB85)</f>
        <v>0</v>
      </c>
      <c r="AD86" s="21">
        <f>(2*AD$5*$AJ$3*$R86*$A$3-MIN(AD$5*$AJ$3,$R86*$A$3)^2-2*$R86*$A$3*MAX(AD$5*$AJ$3-$R86*$A$3,0)-MIN(MAX($R86*$A$3-$A$4,0),AD$5*$AJ$3)^2-2*AD$5*$AJ$3*MAX($R86*$A$3-$A$4-AD$5*+$AJ$3,0))/$AJ$5-SUM($V$7:AC86)-SUM($V$7:AD85)+SUM($V$7:AC85)</f>
        <v>0</v>
      </c>
      <c r="AE86" s="21">
        <f>(2*AE$5*$AJ$3*$R86*$A$3-MIN(AE$5*$AJ$3,$R86*$A$3)^2-2*$R86*$A$3*MAX(AE$5*$AJ$3-$R86*$A$3,0)-MIN(MAX($R86*$A$3-$A$4,0),AE$5*$AJ$3)^2-2*AE$5*$AJ$3*MAX($R86*$A$3-$A$4-AE$5*+$AJ$3,0))/$AJ$5-SUM($V$7:AD86)-SUM($V$7:AE85)+SUM($V$7:AD85)</f>
        <v>0</v>
      </c>
      <c r="AF86" s="21">
        <f>(2*AF$5*$AJ$3*$R86*$A$3-MIN(AF$5*$AJ$3,$R86*$A$3)^2-2*$R86*$A$3*MAX(AF$5*$AJ$3-$R86*$A$3,0)-MIN(MAX($R86*$A$3-$A$4,0),AF$5*$AJ$3)^2-2*AF$5*$AJ$3*MAX($R86*$A$3-$A$4-AF$5*+$AJ$3,0))/$AJ$5-SUM($V$7:AE86)-SUM($V$7:AF85)+SUM($V$7:AE85)</f>
        <v>0</v>
      </c>
      <c r="AG86" s="21">
        <f>(2*AG$5*$AJ$3*$R86*$A$3-MIN(AG$5*$AJ$3,$R86*$A$3)^2-2*$R86*$A$3*MAX(AG$5*$AJ$3-$R86*$A$3,0)-MIN(MAX($R86*$A$3-$A$4,0),AG$5*$AJ$3)^2-2*AG$5*$AJ$3*MAX($R86*$A$3-$A$4-AG$5*+$AJ$3,0))/$AJ$5-SUM($V$7:AF86)-SUM($V$7:AG85)+SUM($V$7:AF85)</f>
        <v>0</v>
      </c>
      <c r="AH86" s="21">
        <f>(2*AH$5*$AJ$3*$R86*$A$3-MIN(AH$5*$AJ$3,$R86*$A$3)^2-2*$R86*$A$3*MAX(AH$5*$AJ$3-$R86*$A$3,0)-MIN(MAX($R86*$A$3-$A$4,0),AH$5*$AJ$3)^2-2*AH$5*$AJ$3*MAX($R86*$A$3-$A$4-AH$5*+$AJ$3,0))/$AJ$5-SUM($V$7:AG86)-SUM($V$7:AH85)+SUM($V$7:AG85)</f>
        <v>0</v>
      </c>
      <c r="AJ86" s="8">
        <f t="shared" si="30"/>
        <v>38534</v>
      </c>
      <c r="AK86" s="30">
        <f t="shared" si="20"/>
        <v>38548</v>
      </c>
      <c r="AL86" s="3">
        <f ca="1">SUMPRODUCT(OFFSET($W$8:OFFSET($W$8,$AJ$4-1,0),$T86,$U86),OFFSET($D$8:OFFSET($D$8,$AJ$4-1,0),$S86,MATCH(AL$6,$D$7:$Q$7,0)-1))</f>
        <v>0.4195326322143822</v>
      </c>
      <c r="AM86" s="3">
        <f ca="1">SUMPRODUCT(OFFSET($W$8:OFFSET($W$8,$AJ$4-1,0),$T86,$U86),OFFSET($C$8:OFFSET($C$8,$AJ$4-1,0),$S86,0),OFFSET($D$8:OFFSET($D$8,$AJ$4-1,0),$S86,MATCH(AL$6,$D$7:$Q$7,0)-1))/SUMPRODUCT(OFFSET($W$8:OFFSET($W$8,$AJ$4-1,0),$T86,$U86),OFFSET($C$8:OFFSET($C$8,$AJ$4-1,0),$S86,0))</f>
        <v>0.41953263221438225</v>
      </c>
      <c r="AN86" s="3">
        <f ca="1">SUMPRODUCT(OFFSET($W$8:OFFSET($W$8,$AJ$4-1,0),$T86,$U86),OFFSET($D$8:OFFSET($D$8,$AJ$4-1,0),$S86,MATCH(AN$6,$D$7:$Q$7,0)-1))</f>
        <v>1.6905508618768672</v>
      </c>
      <c r="AO86" s="3">
        <f ca="1">SUMPRODUCT(OFFSET($W$8:OFFSET($W$8,$AJ$4-1,0),$T86,$U86),OFFSET($C$8:OFFSET($C$8,$AJ$4-1,0),$S86,0),OFFSET($D$8:OFFSET($D$8,$AJ$4-1,0),$S86,MATCH(AN$6,$D$7:$Q$7,0)-1))/SUMPRODUCT(OFFSET($W$8:OFFSET($W$8,$AJ$4-1,0),$T86,$U86),OFFSET($C$8:OFFSET($C$8,$AJ$4-1,0),$S86,0))</f>
        <v>1.6905508618768672</v>
      </c>
      <c r="AP86" s="3">
        <f ca="1">SUMPRODUCT(OFFSET($W$8:OFFSET($W$8,$AJ$4-1,0),$T86,$U86),OFFSET($D$8:OFFSET($D$8,$AJ$4-1,0),$S86,MATCH(AP$6,$D$7:$Q$7,0)-1))</f>
        <v>1.127554146958089</v>
      </c>
      <c r="AQ86" s="3">
        <f ca="1">SUMPRODUCT(OFFSET($W$8:OFFSET($W$8,$AJ$4-1,0),$T86,$U86),OFFSET($C$8:OFFSET($C$8,$AJ$4-1,0),$S86,0),OFFSET($D$8:OFFSET($D$8,$AJ$4-1,0),$S86,MATCH(AP$6,$D$7:$Q$7,0)-1))/SUMPRODUCT(OFFSET($W$8:OFFSET($W$8,$AJ$4-1,0),$T86,$U86),OFFSET($C$8:OFFSET($C$8,$AJ$4-1,0),$S86,0))</f>
        <v>1.1275541469580892</v>
      </c>
      <c r="AR86" s="3">
        <f ca="1">SUMPRODUCT(OFFSET($W$8:OFFSET($W$8,$AJ$4-1,0),$T86,$U86),OFFSET($D$8:OFFSET($D$8,$AJ$4-1,0),$S86,MATCH(AR$6,$D$7:$Q$7,0)-1))</f>
        <v>0.98489999999999989</v>
      </c>
      <c r="AS86" s="3">
        <f ca="1">SUMPRODUCT(OFFSET($W$8:OFFSET($W$8,$AJ$4-1,0),$T86,$U86),OFFSET($C$8:OFFSET($C$8,$AJ$4-1,0),$S86,0),OFFSET($D$8:OFFSET($D$8,$AJ$4-1,0),$S86,MATCH(AR$6,$D$7:$Q$7,0)-1))/SUMPRODUCT(OFFSET($W$8:OFFSET($W$8,$AJ$4-1,0),$T86,$U86),OFFSET($C$8:OFFSET($C$8,$AJ$4-1,0),$S86,0))</f>
        <v>0.98490000000000022</v>
      </c>
      <c r="AT86" s="3">
        <f ca="1">SUMPRODUCT(OFFSET($W$8:OFFSET($W$8,$AJ$4-1,0),$T86,$U86),OFFSET($D$8:OFFSET($D$8,$AJ$4-1,0),$S86,MATCH(AT$6,$D$7:$Q$7,0)-1))</f>
        <v>1.4295546268803885</v>
      </c>
      <c r="AU86" s="3">
        <f ca="1">SUMPRODUCT(OFFSET($W$8:OFFSET($W$8,$AJ$4-1,0),$T86,$U86),OFFSET($C$8:OFFSET($C$8,$AJ$4-1,0),$S86,0),OFFSET($D$8:OFFSET($D$8,$AJ$4-1,0),$S86,MATCH(AT$6,$D$7:$Q$7,0)-1))/SUMPRODUCT(OFFSET($W$8:OFFSET($W$8,$AJ$4-1,0),$T86,$U86),OFFSET($C$8:OFFSET($C$8,$AJ$4-1,0),$S86,0))</f>
        <v>1.4295546268803887</v>
      </c>
      <c r="AV86" s="3">
        <f ca="1">SUMPRODUCT(OFFSET($W$8:OFFSET($W$8,$AJ$4-1,0),$T86,$U86),OFFSET($D$8:OFFSET($D$8,$AJ$4-1,0),$S86,MATCH(AV$6,$D$7:$Q$7,0)-1))</f>
        <v>0.62247972749914737</v>
      </c>
      <c r="AW86" s="3">
        <f ca="1">SUMPRODUCT(OFFSET($W$8:OFFSET($W$8,$AJ$4-1,0),$T86,$U86),OFFSET($C$8:OFFSET($C$8,$AJ$4-1,0),$S86,0),OFFSET($D$8:OFFSET($D$8,$AJ$4-1,0),$S86,MATCH(AV$6,$D$7:$Q$7,0)-1))/SUMPRODUCT(OFFSET($W$8:OFFSET($W$8,$AJ$4-1,0),$T86,$U86),OFFSET($C$8:OFFSET($C$8,$AJ$4-1,0),$S86,0))</f>
        <v>0.62247972749914748</v>
      </c>
      <c r="AX86" s="3">
        <f ca="1">SUMPRODUCT(OFFSET($W$8:OFFSET($W$8,$AJ$4-1,0),$T86,$U86),OFFSET($D$8:OFFSET($D$8,$AJ$4-1,0),$S86,MATCH(AX$6,$D$7:$Q$7,0)-1))</f>
        <v>0.76669076467360686</v>
      </c>
      <c r="AY86" s="3">
        <f ca="1">SUMPRODUCT(OFFSET($W$8:OFFSET($W$8,$AJ$4-1,0),$T86,$U86),OFFSET($C$8:OFFSET($C$8,$AJ$4-1,0),$S86,0),OFFSET($D$8:OFFSET($D$8,$AJ$4-1,0),$S86,MATCH(AX$6,$D$7:$Q$7,0)-1))/SUMPRODUCT(OFFSET($W$8:OFFSET($W$8,$AJ$4-1,0),$T86,$U86),OFFSET($C$8:OFFSET($C$8,$AJ$4-1,0),$S86,0))</f>
        <v>0.76669076467360686</v>
      </c>
      <c r="AZ86" s="3">
        <f ca="1">SUMPRODUCT(OFFSET($W$8:OFFSET($W$8,$AJ$4-1,0),$T86,$U86),OFFSET($D$8:OFFSET($D$8,$AJ$4-1,0),$S86,MATCH(AZ$6,$D$7:$Q$7,0)-1))</f>
        <v>1.5637024788249068</v>
      </c>
      <c r="BA86" s="3">
        <f ca="1">SUMPRODUCT(OFFSET($W$8:OFFSET($W$8,$AJ$4-1,0),$T86,$U86),OFFSET($C$8:OFFSET($C$8,$AJ$4-1,0),$S86,0),OFFSET($D$8:OFFSET($D$8,$AJ$4-1,0),$S86,MATCH(AZ$6,$D$7:$Q$7,0)-1))/SUMPRODUCT(OFFSET($W$8:OFFSET($W$8,$AJ$4-1,0),$T86,$U86),OFFSET($C$8:OFFSET($C$8,$AJ$4-1,0),$S86,0))</f>
        <v>1.5637024788249065</v>
      </c>
      <c r="BB86" s="3">
        <f ca="1">SUMPRODUCT(OFFSET($W$8:OFFSET($W$8,$AJ$4-1,0),$T86,$U86),OFFSET($D$8:OFFSET($D$8,$AJ$4-1,0),$S86,MATCH(BB$6,$D$7:$Q$7,0)-1))</f>
        <v>1.0381480874824467</v>
      </c>
      <c r="BC86" s="3">
        <f ca="1">SUMPRODUCT(OFFSET($W$8:OFFSET($W$8,$AJ$4-1,0),$T86,$U86),OFFSET($C$8:OFFSET($C$8,$AJ$4-1,0),$S86,0),OFFSET($D$8:OFFSET($D$8,$AJ$4-1,0),$S86,MATCH(BB$6,$D$7:$Q$7,0)-1))/SUMPRODUCT(OFFSET($W$8:OFFSET($W$8,$AJ$4-1,0),$T86,$U86),OFFSET($C$8:OFFSET($C$8,$AJ$4-1,0),$S86,0))</f>
        <v>1.0381480874824465</v>
      </c>
      <c r="BD86" s="3">
        <f ca="1">SUMPRODUCT(OFFSET($W$8:OFFSET($W$8,$AJ$4-1,0),$T86,$U86),OFFSET($D$8:OFFSET($D$8,$AJ$4-1,0),$S86,MATCH(BD$6,$D$7:$Q$7,0)-1))</f>
        <v>0.64622641067676323</v>
      </c>
      <c r="BE86" s="3">
        <f ca="1">SUMPRODUCT(OFFSET($W$8:OFFSET($W$8,$AJ$4-1,0),$T86,$U86),OFFSET($C$8:OFFSET($C$8,$AJ$4-1,0),$S86,0),OFFSET($D$8:OFFSET($D$8,$AJ$4-1,0),$S86,MATCH(BD$6,$D$7:$Q$7,0)-1))/SUMPRODUCT(OFFSET($W$8:OFFSET($W$8,$AJ$4-1,0),$T86,$U86),OFFSET($C$8:OFFSET($C$8,$AJ$4-1,0),$S86,0))</f>
        <v>0.64622641067676345</v>
      </c>
      <c r="BF86" s="174">
        <f ca="1">SUMPRODUCT(OFFSET($W$8:OFFSET($W$8,$AJ$4-1,0),$T86,$U86),OFFSET($D$8:OFFSET($D$8,$AJ$4-1,0),$S86,MATCH(BF$6,$D$7:$Q$7,0)-1))</f>
        <v>0.99887341547568298</v>
      </c>
      <c r="BG86" s="174">
        <f ca="1">SUMPRODUCT(OFFSET($W$8:OFFSET($W$8,$AJ$4-1,0),$T86,$U86),OFFSET($C$8:OFFSET($C$8,$AJ$4-1,0),$S86,0),OFFSET($D$8:OFFSET($D$8,$AJ$4-1,0),$S86,MATCH(BF$6,$D$7:$Q$7,0)-1))/SUMPRODUCT(OFFSET($W$8:OFFSET($W$8,$AJ$4-1,0),$T86,$U86),OFFSET($C$8:OFFSET($C$8,$AJ$4-1,0),$S86,0))</f>
        <v>0.99887341547568342</v>
      </c>
      <c r="BH86" s="174">
        <f ca="1">SUMPRODUCT(OFFSET($W$8:OFFSET($W$8,$AJ$4-1,0),$T86,$U86),OFFSET($D$8:OFFSET($D$8,$AJ$4-1,0),$S86,MATCH(BH$6,$D$7:$Q$7,0)-1))</f>
        <v>1.1031307949168683</v>
      </c>
      <c r="BI86" s="174">
        <f ca="1">SUMPRODUCT(OFFSET($W$8:OFFSET($W$8,$AJ$4-1,0),$T86,$U86),OFFSET($C$8:OFFSET($C$8,$AJ$4-1,0),$S86,0),OFFSET($D$8:OFFSET($D$8,$AJ$4-1,0),$S86,MATCH(BH$6,$D$7:$Q$7,0)-1))/SUMPRODUCT(OFFSET($W$8:OFFSET($W$8,$AJ$4-1,0),$T86,$U86),OFFSET($C$8:OFFSET($C$8,$AJ$4-1,0),$S86,0))</f>
        <v>1.1031307949168687</v>
      </c>
      <c r="BJ86" s="174">
        <f ca="1">SUMPRODUCT(OFFSET($W$8:OFFSET($W$8,$AJ$4-1,0),$T86,$U86),OFFSET($D$8:OFFSET($D$8,$AJ$4-1,0),$S86,MATCH(BJ$6,$D$7:$Q$7,0)-1))</f>
        <v>1</v>
      </c>
      <c r="BK86" s="174">
        <f ca="1">SUMPRODUCT(OFFSET($W$8:OFFSET($W$8,$AJ$4-1,0),$T86,$U86),OFFSET($C$8:OFFSET($C$8,$AJ$4-1,0),$S86,0),OFFSET($D$8:OFFSET($D$8,$AJ$4-1,0),$S86,MATCH(BJ$6,$D$7:$Q$7,0)-1))/SUMPRODUCT(OFFSET($W$8:OFFSET($W$8,$AJ$4-1,0),$T86,$U86),OFFSET($C$8:OFFSET($C$8,$AJ$4-1,0),$S86,0))</f>
        <v>1</v>
      </c>
      <c r="BM86" s="8">
        <f t="shared" si="27"/>
        <v>38534</v>
      </c>
      <c r="BN86" s="47">
        <f t="shared" ca="1" si="28"/>
        <v>0.99999999999999967</v>
      </c>
      <c r="BO86" s="47">
        <f t="shared" ca="1" si="21"/>
        <v>0</v>
      </c>
      <c r="BP86" s="47">
        <f t="shared" ca="1" si="29"/>
        <v>0.29999999999999993</v>
      </c>
      <c r="BQ86" s="47">
        <f t="shared" ca="1" si="22"/>
        <v>0.69999999999999973</v>
      </c>
    </row>
    <row r="87" spans="1:69">
      <c r="A87" s="58">
        <f t="shared" si="23"/>
        <v>38200</v>
      </c>
      <c r="B87" s="34">
        <f t="shared" si="18"/>
        <v>38398</v>
      </c>
      <c r="C87" s="59">
        <f>SUMIF(WP!$A$3:$A$388,"&lt;"&amp;EOMONTH($A87,$A$3-1)+1,WP!$B$3:$B$388)/1000-SUM(C$8:C86)</f>
        <v>10</v>
      </c>
      <c r="D87" s="42">
        <f>D$6/VLOOKUP($B87,Rate!$B$4:$H$390,7)</f>
        <v>0.41592241763437693</v>
      </c>
      <c r="E87" s="42">
        <f>E$6/VLOOKUP($B87,SAWW!$B$4:$H$390,7)</f>
        <v>1.7190996745393774</v>
      </c>
      <c r="F87" s="42">
        <f>F$6/VLOOKUP($B87,'Indem BL'!$B$4:$H$390,7)</f>
        <v>1.1279872144757839</v>
      </c>
      <c r="G87" s="42">
        <f>G$6/VLOOKUP($B87,'Med BL'!$B$4:$H$390,7)</f>
        <v>0.9849</v>
      </c>
      <c r="H87" s="42">
        <f>H$6/VLOOKUP($B87,'Combined BL &amp; SAWW'!$B$4:$H$390,7)</f>
        <v>1.4446619663498672</v>
      </c>
      <c r="I87" s="42">
        <f>I$6/VLOOKUP($B87,'Freq Trend'!$B$4:$H$390,7)</f>
        <v>0.61747477943671736</v>
      </c>
      <c r="J87" s="42">
        <f>J$6/VLOOKUP($B87,'Severity Trend_IonI'!$B$4:$H$390,7)</f>
        <v>0.76311641249231921</v>
      </c>
      <c r="K87" s="42">
        <f>K$6/VLOOKUP($B87,'Severity Trend_MonI'!$B$4:$H$390,7)</f>
        <v>1.6091971299592909</v>
      </c>
      <c r="L87" s="42">
        <f>L$6/VLOOKUP($B87,'Severity Trend'!$B$4:$H$390,7)</f>
        <v>1.0451085045334543</v>
      </c>
      <c r="M87" s="42">
        <f>M$6/VLOOKUP($B87,'PP Residual Trend'!$B$4:$H$390,7)</f>
        <v>0.64536698983389729</v>
      </c>
      <c r="N87" s="156">
        <f>N$6/VLOOKUP($B87,CR!$B$4:$H$455,7)</f>
        <v>0.99887341547568309</v>
      </c>
      <c r="O87" s="156">
        <f>O$6/VLOOKUP($B87,ER!$B$4:$H$455,7)</f>
        <v>1.1031307949168685</v>
      </c>
      <c r="P87" s="156">
        <f>P$6/VLOOKUP($B87,DR!$B$4:$H$455,7)</f>
        <v>1</v>
      </c>
      <c r="R87">
        <f t="shared" si="31"/>
        <v>80</v>
      </c>
      <c r="S87" s="120">
        <f t="shared" si="19"/>
        <v>79</v>
      </c>
      <c r="T87" s="45">
        <f t="shared" si="25"/>
        <v>0</v>
      </c>
      <c r="U87" s="45">
        <f t="shared" si="32"/>
        <v>0</v>
      </c>
      <c r="V87" s="20">
        <v>0</v>
      </c>
      <c r="W87" s="21">
        <f>(2*W$5*$AJ$3*$R87*$A$3-MIN(W$5*$AJ$3,$R87*$A$3)^2-2*$R87*$A$3*MAX(W$5*$AJ$3-$R87*$A$3,0)-MIN(MAX($R87*$A$3-$A$4,0),W$5*$AJ$3)^2-2*W$5*$AJ$3*MAX($R87*$A$3-$A$4-W$5*+$AJ$3,0))/$AJ$5-SUM($V$7:V87)-SUM($V$7:W86)+SUM($V$7:V86)</f>
        <v>0</v>
      </c>
      <c r="X87" s="21">
        <f>(2*X$5*$AJ$3*$R87*$A$3-MIN(X$5*$AJ$3,$R87*$A$3)^2-2*$R87*$A$3*MAX(X$5*$AJ$3-$R87*$A$3,0)-MIN(MAX($R87*$A$3-$A$4,0),X$5*$AJ$3)^2-2*X$5*$AJ$3*MAX($R87*$A$3-$A$4-X$5*+$AJ$3,0))/$AJ$5-SUM($V$7:W87)-SUM($V$7:X86)+SUM($V$7:W86)</f>
        <v>0</v>
      </c>
      <c r="Y87" s="21">
        <f>(2*Y$5*$AJ$3*$R87*$A$3-MIN(Y$5*$AJ$3,$R87*$A$3)^2-2*$R87*$A$3*MAX(Y$5*$AJ$3-$R87*$A$3,0)-MIN(MAX($R87*$A$3-$A$4,0),Y$5*$AJ$3)^2-2*Y$5*$AJ$3*MAX($R87*$A$3-$A$4-Y$5*+$AJ$3,0))/$AJ$5-SUM($V$7:X87)-SUM($V$7:Y86)+SUM($V$7:X86)</f>
        <v>0</v>
      </c>
      <c r="Z87" s="21">
        <f>(2*Z$5*$AJ$3*$R87*$A$3-MIN(Z$5*$AJ$3,$R87*$A$3)^2-2*$R87*$A$3*MAX(Z$5*$AJ$3-$R87*$A$3,0)-MIN(MAX($R87*$A$3-$A$4,0),Z$5*$AJ$3)^2-2*Z$5*$AJ$3*MAX($R87*$A$3-$A$4-Z$5*+$AJ$3,0))/$AJ$5-SUM($V$7:Y87)-SUM($V$7:Z86)+SUM($V$7:Y86)</f>
        <v>0</v>
      </c>
      <c r="AA87" s="21">
        <f>(2*AA$5*$AJ$3*$R87*$A$3-MIN(AA$5*$AJ$3,$R87*$A$3)^2-2*$R87*$A$3*MAX(AA$5*$AJ$3-$R87*$A$3,0)-MIN(MAX($R87*$A$3-$A$4,0),AA$5*$AJ$3)^2-2*AA$5*$AJ$3*MAX($R87*$A$3-$A$4-AA$5*+$AJ$3,0))/$AJ$5-SUM($V$7:Z87)-SUM($V$7:AA86)+SUM($V$7:Z86)</f>
        <v>0</v>
      </c>
      <c r="AB87" s="21">
        <f>(2*AB$5*$AJ$3*$R87*$A$3-MIN(AB$5*$AJ$3,$R87*$A$3)^2-2*$R87*$A$3*MAX(AB$5*$AJ$3-$R87*$A$3,0)-MIN(MAX($R87*$A$3-$A$4,0),AB$5*$AJ$3)^2-2*AB$5*$AJ$3*MAX($R87*$A$3-$A$4-AB$5*+$AJ$3,0))/$AJ$5-SUM($V$7:AA87)-SUM($V$7:AB86)+SUM($V$7:AA86)</f>
        <v>0</v>
      </c>
      <c r="AC87" s="21">
        <f>(2*AC$5*$AJ$3*$R87*$A$3-MIN(AC$5*$AJ$3,$R87*$A$3)^2-2*$R87*$A$3*MAX(AC$5*$AJ$3-$R87*$A$3,0)-MIN(MAX($R87*$A$3-$A$4,0),AC$5*$AJ$3)^2-2*AC$5*$AJ$3*MAX($R87*$A$3-$A$4-AC$5*+$AJ$3,0))/$AJ$5-SUM($V$7:AB87)-SUM($V$7:AC86)+SUM($V$7:AB86)</f>
        <v>0</v>
      </c>
      <c r="AD87" s="21">
        <f>(2*AD$5*$AJ$3*$R87*$A$3-MIN(AD$5*$AJ$3,$R87*$A$3)^2-2*$R87*$A$3*MAX(AD$5*$AJ$3-$R87*$A$3,0)-MIN(MAX($R87*$A$3-$A$4,0),AD$5*$AJ$3)^2-2*AD$5*$AJ$3*MAX($R87*$A$3-$A$4-AD$5*+$AJ$3,0))/$AJ$5-SUM($V$7:AC87)-SUM($V$7:AD86)+SUM($V$7:AC86)</f>
        <v>0</v>
      </c>
      <c r="AE87" s="21">
        <f>(2*AE$5*$AJ$3*$R87*$A$3-MIN(AE$5*$AJ$3,$R87*$A$3)^2-2*$R87*$A$3*MAX(AE$5*$AJ$3-$R87*$A$3,0)-MIN(MAX($R87*$A$3-$A$4,0),AE$5*$AJ$3)^2-2*AE$5*$AJ$3*MAX($R87*$A$3-$A$4-AE$5*+$AJ$3,0))/$AJ$5-SUM($V$7:AD87)-SUM($V$7:AE86)+SUM($V$7:AD86)</f>
        <v>0</v>
      </c>
      <c r="AF87" s="21">
        <f>(2*AF$5*$AJ$3*$R87*$A$3-MIN(AF$5*$AJ$3,$R87*$A$3)^2-2*$R87*$A$3*MAX(AF$5*$AJ$3-$R87*$A$3,0)-MIN(MAX($R87*$A$3-$A$4,0),AF$5*$AJ$3)^2-2*AF$5*$AJ$3*MAX($R87*$A$3-$A$4-AF$5*+$AJ$3,0))/$AJ$5-SUM($V$7:AE87)-SUM($V$7:AF86)+SUM($V$7:AE86)</f>
        <v>0</v>
      </c>
      <c r="AG87" s="21">
        <f>(2*AG$5*$AJ$3*$R87*$A$3-MIN(AG$5*$AJ$3,$R87*$A$3)^2-2*$R87*$A$3*MAX(AG$5*$AJ$3-$R87*$A$3,0)-MIN(MAX($R87*$A$3-$A$4,0),AG$5*$AJ$3)^2-2*AG$5*$AJ$3*MAX($R87*$A$3-$A$4-AG$5*+$AJ$3,0))/$AJ$5-SUM($V$7:AF87)-SUM($V$7:AG86)+SUM($V$7:AF86)</f>
        <v>0</v>
      </c>
      <c r="AH87" s="21">
        <f>(2*AH$5*$AJ$3*$R87*$A$3-MIN(AH$5*$AJ$3,$R87*$A$3)^2-2*$R87*$A$3*MAX(AH$5*$AJ$3-$R87*$A$3,0)-MIN(MAX($R87*$A$3-$A$4,0),AH$5*$AJ$3)^2-2*AH$5*$AJ$3*MAX($R87*$A$3-$A$4-AH$5*+$AJ$3,0))/$AJ$5-SUM($V$7:AG87)-SUM($V$7:AH86)+SUM($V$7:AG86)</f>
        <v>0</v>
      </c>
      <c r="AJ87" s="8">
        <f t="shared" si="30"/>
        <v>38565</v>
      </c>
      <c r="AK87" s="30">
        <f t="shared" si="20"/>
        <v>38579</v>
      </c>
      <c r="AL87" s="3">
        <f ca="1">SUMPRODUCT(OFFSET($W$8:OFFSET($W$8,$AJ$4-1,0),$T87,$U87),OFFSET($D$8:OFFSET($D$8,$AJ$4-1,0),$S87,MATCH(AL$6,$D$7:$Q$7,0)-1))</f>
        <v>0.42056412209438371</v>
      </c>
      <c r="AM87" s="3">
        <f ca="1">SUMPRODUCT(OFFSET($W$8:OFFSET($W$8,$AJ$4-1,0),$T87,$U87),OFFSET($C$8:OFFSET($C$8,$AJ$4-1,0),$S87,0),OFFSET($D$8:OFFSET($D$8,$AJ$4-1,0),$S87,MATCH(AL$6,$D$7:$Q$7,0)-1))/SUMPRODUCT(OFFSET($W$8:OFFSET($W$8,$AJ$4-1,0),$T87,$U87),OFFSET($C$8:OFFSET($C$8,$AJ$4-1,0),$S87,0))</f>
        <v>0.42056412209438376</v>
      </c>
      <c r="AN87" s="3">
        <f ca="1">SUMPRODUCT(OFFSET($W$8:OFFSET($W$8,$AJ$4-1,0),$T87,$U87),OFFSET($D$8:OFFSET($D$8,$AJ$4-1,0),$S87,MATCH(AN$6,$D$7:$Q$7,0)-1))</f>
        <v>1.6848535179727446</v>
      </c>
      <c r="AO87" s="3">
        <f ca="1">SUMPRODUCT(OFFSET($W$8:OFFSET($W$8,$AJ$4-1,0),$T87,$U87),OFFSET($C$8:OFFSET($C$8,$AJ$4-1,0),$S87,0),OFFSET($D$8:OFFSET($D$8,$AJ$4-1,0),$S87,MATCH(AN$6,$D$7:$Q$7,0)-1))/SUMPRODUCT(OFFSET($W$8:OFFSET($W$8,$AJ$4-1,0),$T87,$U87),OFFSET($C$8:OFFSET($C$8,$AJ$4-1,0),$S87,0))</f>
        <v>1.6848535179727442</v>
      </c>
      <c r="AP87" s="3">
        <f ca="1">SUMPRODUCT(OFFSET($W$8:OFFSET($W$8,$AJ$4-1,0),$T87,$U87),OFFSET($D$8:OFFSET($D$8,$AJ$4-1,0),$S87,MATCH(AP$6,$D$7:$Q$7,0)-1))</f>
        <v>1.1266880119226994</v>
      </c>
      <c r="AQ87" s="3">
        <f ca="1">SUMPRODUCT(OFFSET($W$8:OFFSET($W$8,$AJ$4-1,0),$T87,$U87),OFFSET($C$8:OFFSET($C$8,$AJ$4-1,0),$S87,0),OFFSET($D$8:OFFSET($D$8,$AJ$4-1,0),$S87,MATCH(AP$6,$D$7:$Q$7,0)-1))/SUMPRODUCT(OFFSET($W$8:OFFSET($W$8,$AJ$4-1,0),$T87,$U87),OFFSET($C$8:OFFSET($C$8,$AJ$4-1,0),$S87,0))</f>
        <v>1.1266880119226994</v>
      </c>
      <c r="AR87" s="3">
        <f ca="1">SUMPRODUCT(OFFSET($W$8:OFFSET($W$8,$AJ$4-1,0),$T87,$U87),OFFSET($D$8:OFFSET($D$8,$AJ$4-1,0),$S87,MATCH(AR$6,$D$7:$Q$7,0)-1))</f>
        <v>0.98489999999999989</v>
      </c>
      <c r="AS87" s="3">
        <f ca="1">SUMPRODUCT(OFFSET($W$8:OFFSET($W$8,$AJ$4-1,0),$T87,$U87),OFFSET($C$8:OFFSET($C$8,$AJ$4-1,0),$S87,0),OFFSET($D$8:OFFSET($D$8,$AJ$4-1,0),$S87,MATCH(AR$6,$D$7:$Q$7,0)-1))/SUMPRODUCT(OFFSET($W$8:OFFSET($W$8,$AJ$4-1,0),$T87,$U87),OFFSET($C$8:OFFSET($C$8,$AJ$4-1,0),$S87,0))</f>
        <v>0.98490000000000022</v>
      </c>
      <c r="AT87" s="3">
        <f ca="1">SUMPRODUCT(OFFSET($W$8:OFFSET($W$8,$AJ$4-1,0),$T87,$U87),OFFSET($D$8:OFFSET($D$8,$AJ$4-1,0),$S87,MATCH(AT$6,$D$7:$Q$7,0)-1))</f>
        <v>1.4258359887788568</v>
      </c>
      <c r="AU87" s="3">
        <f ca="1">SUMPRODUCT(OFFSET($W$8:OFFSET($W$8,$AJ$4-1,0),$T87,$U87),OFFSET($C$8:OFFSET($C$8,$AJ$4-1,0),$S87,0),OFFSET($D$8:OFFSET($D$8,$AJ$4-1,0),$S87,MATCH(AT$6,$D$7:$Q$7,0)-1))/SUMPRODUCT(OFFSET($W$8:OFFSET($W$8,$AJ$4-1,0),$T87,$U87),OFFSET($C$8:OFFSET($C$8,$AJ$4-1,0),$S87,0))</f>
        <v>1.4258359887788568</v>
      </c>
      <c r="AV87" s="3">
        <f ca="1">SUMPRODUCT(OFFSET($W$8:OFFSET($W$8,$AJ$4-1,0),$T87,$U87),OFFSET($D$8:OFFSET($D$8,$AJ$4-1,0),$S87,MATCH(AV$6,$D$7:$Q$7,0)-1))</f>
        <v>0.62342242024320216</v>
      </c>
      <c r="AW87" s="3">
        <f ca="1">SUMPRODUCT(OFFSET($W$8:OFFSET($W$8,$AJ$4-1,0),$T87,$U87),OFFSET($C$8:OFFSET($C$8,$AJ$4-1,0),$S87,0),OFFSET($D$8:OFFSET($D$8,$AJ$4-1,0),$S87,MATCH(AV$6,$D$7:$Q$7,0)-1))/SUMPRODUCT(OFFSET($W$8:OFFSET($W$8,$AJ$4-1,0),$T87,$U87),OFFSET($C$8:OFFSET($C$8,$AJ$4-1,0),$S87,0))</f>
        <v>0.62342242024320216</v>
      </c>
      <c r="AX87" s="3">
        <f ca="1">SUMPRODUCT(OFFSET($W$8:OFFSET($W$8,$AJ$4-1,0),$T87,$U87),OFFSET($D$8:OFFSET($D$8,$AJ$4-1,0),$S87,MATCH(AX$6,$D$7:$Q$7,0)-1))</f>
        <v>0.76735283863678505</v>
      </c>
      <c r="AY87" s="3">
        <f ca="1">SUMPRODUCT(OFFSET($W$8:OFFSET($W$8,$AJ$4-1,0),$T87,$U87),OFFSET($C$8:OFFSET($C$8,$AJ$4-1,0),$S87,0),OFFSET($D$8:OFFSET($D$8,$AJ$4-1,0),$S87,MATCH(AX$6,$D$7:$Q$7,0)-1))/SUMPRODUCT(OFFSET($W$8:OFFSET($W$8,$AJ$4-1,0),$T87,$U87),OFFSET($C$8:OFFSET($C$8,$AJ$4-1,0),$S87,0))</f>
        <v>0.76735283863678494</v>
      </c>
      <c r="AZ87" s="3">
        <f ca="1">SUMPRODUCT(OFFSET($W$8:OFFSET($W$8,$AJ$4-1,0),$T87,$U87),OFFSET($D$8:OFFSET($D$8,$AJ$4-1,0),$S87,MATCH(AZ$6,$D$7:$Q$7,0)-1))</f>
        <v>1.5550088040939563</v>
      </c>
      <c r="BA87" s="3">
        <f ca="1">SUMPRODUCT(OFFSET($W$8:OFFSET($W$8,$AJ$4-1,0),$T87,$U87),OFFSET($C$8:OFFSET($C$8,$AJ$4-1,0),$S87,0),OFFSET($D$8:OFFSET($D$8,$AJ$4-1,0),$S87,MATCH(AZ$6,$D$7:$Q$7,0)-1))/SUMPRODUCT(OFFSET($W$8:OFFSET($W$8,$AJ$4-1,0),$T87,$U87),OFFSET($C$8:OFFSET($C$8,$AJ$4-1,0),$S87,0))</f>
        <v>1.5550088040939565</v>
      </c>
      <c r="BB87" s="3">
        <f ca="1">SUMPRODUCT(OFFSET($W$8:OFFSET($W$8,$AJ$4-1,0),$T87,$U87),OFFSET($D$8:OFFSET($D$8,$AJ$4-1,0),$S87,MATCH(BB$6,$D$7:$Q$7,0)-1))</f>
        <v>1.0367683814260671</v>
      </c>
      <c r="BC87" s="3">
        <f ca="1">SUMPRODUCT(OFFSET($W$8:OFFSET($W$8,$AJ$4-1,0),$T87,$U87),OFFSET($C$8:OFFSET($C$8,$AJ$4-1,0),$S87,0),OFFSET($D$8:OFFSET($D$8,$AJ$4-1,0),$S87,MATCH(BB$6,$D$7:$Q$7,0)-1))/SUMPRODUCT(OFFSET($W$8:OFFSET($W$8,$AJ$4-1,0),$T87,$U87),OFFSET($C$8:OFFSET($C$8,$AJ$4-1,0),$S87,0))</f>
        <v>1.0367683814260669</v>
      </c>
      <c r="BD87" s="3">
        <f ca="1">SUMPRODUCT(OFFSET($W$8:OFFSET($W$8,$AJ$4-1,0),$T87,$U87),OFFSET($D$8:OFFSET($D$8,$AJ$4-1,0),$S87,MATCH(BD$6,$D$7:$Q$7,0)-1))</f>
        <v>0.64634407418961581</v>
      </c>
      <c r="BE87" s="3">
        <f ca="1">SUMPRODUCT(OFFSET($W$8:OFFSET($W$8,$AJ$4-1,0),$T87,$U87),OFFSET($C$8:OFFSET($C$8,$AJ$4-1,0),$S87,0),OFFSET($D$8:OFFSET($D$8,$AJ$4-1,0),$S87,MATCH(BD$6,$D$7:$Q$7,0)-1))/SUMPRODUCT(OFFSET($W$8:OFFSET($W$8,$AJ$4-1,0),$T87,$U87),OFFSET($C$8:OFFSET($C$8,$AJ$4-1,0),$S87,0))</f>
        <v>0.64634407418961581</v>
      </c>
      <c r="BF87" s="174">
        <f ca="1">SUMPRODUCT(OFFSET($W$8:OFFSET($W$8,$AJ$4-1,0),$T87,$U87),OFFSET($D$8:OFFSET($D$8,$AJ$4-1,0),$S87,MATCH(BF$6,$D$7:$Q$7,0)-1))</f>
        <v>0.99887341547568298</v>
      </c>
      <c r="BG87" s="174">
        <f ca="1">SUMPRODUCT(OFFSET($W$8:OFFSET($W$8,$AJ$4-1,0),$T87,$U87),OFFSET($C$8:OFFSET($C$8,$AJ$4-1,0),$S87,0),OFFSET($D$8:OFFSET($D$8,$AJ$4-1,0),$S87,MATCH(BF$6,$D$7:$Q$7,0)-1))/SUMPRODUCT(OFFSET($W$8:OFFSET($W$8,$AJ$4-1,0),$T87,$U87),OFFSET($C$8:OFFSET($C$8,$AJ$4-1,0),$S87,0))</f>
        <v>0.99887341547568342</v>
      </c>
      <c r="BH87" s="174">
        <f ca="1">SUMPRODUCT(OFFSET($W$8:OFFSET($W$8,$AJ$4-1,0),$T87,$U87),OFFSET($D$8:OFFSET($D$8,$AJ$4-1,0),$S87,MATCH(BH$6,$D$7:$Q$7,0)-1))</f>
        <v>1.1031307949168683</v>
      </c>
      <c r="BI87" s="174">
        <f ca="1">SUMPRODUCT(OFFSET($W$8:OFFSET($W$8,$AJ$4-1,0),$T87,$U87),OFFSET($C$8:OFFSET($C$8,$AJ$4-1,0),$S87,0),OFFSET($D$8:OFFSET($D$8,$AJ$4-1,0),$S87,MATCH(BH$6,$D$7:$Q$7,0)-1))/SUMPRODUCT(OFFSET($W$8:OFFSET($W$8,$AJ$4-1,0),$T87,$U87),OFFSET($C$8:OFFSET($C$8,$AJ$4-1,0),$S87,0))</f>
        <v>1.1031307949168687</v>
      </c>
      <c r="BJ87" s="174">
        <f ca="1">SUMPRODUCT(OFFSET($W$8:OFFSET($W$8,$AJ$4-1,0),$T87,$U87),OFFSET($D$8:OFFSET($D$8,$AJ$4-1,0),$S87,MATCH(BJ$6,$D$7:$Q$7,0)-1))</f>
        <v>1</v>
      </c>
      <c r="BK87" s="174">
        <f ca="1">SUMPRODUCT(OFFSET($W$8:OFFSET($W$8,$AJ$4-1,0),$T87,$U87),OFFSET($C$8:OFFSET($C$8,$AJ$4-1,0),$S87,0),OFFSET($D$8:OFFSET($D$8,$AJ$4-1,0),$S87,MATCH(BJ$6,$D$7:$Q$7,0)-1))/SUMPRODUCT(OFFSET($W$8:OFFSET($W$8,$AJ$4-1,0),$T87,$U87),OFFSET($C$8:OFFSET($C$8,$AJ$4-1,0),$S87,0))</f>
        <v>1</v>
      </c>
      <c r="BM87" s="8">
        <f t="shared" si="27"/>
        <v>38565</v>
      </c>
      <c r="BN87" s="47">
        <f t="shared" ca="1" si="28"/>
        <v>0.99999999999999967</v>
      </c>
      <c r="BO87" s="47">
        <f t="shared" ca="1" si="21"/>
        <v>0</v>
      </c>
      <c r="BP87" s="47">
        <f t="shared" ca="1" si="29"/>
        <v>0.29999999999999993</v>
      </c>
      <c r="BQ87" s="47">
        <f t="shared" ca="1" si="22"/>
        <v>0.69999999999999973</v>
      </c>
    </row>
    <row r="88" spans="1:69">
      <c r="A88" s="58">
        <f t="shared" si="23"/>
        <v>38231</v>
      </c>
      <c r="B88" s="34">
        <f t="shared" si="18"/>
        <v>38426</v>
      </c>
      <c r="C88" s="59">
        <f>SUMIF(WP!$A$3:$A$388,"&lt;"&amp;EOMONTH($A88,$A$3-1)+1,WP!$B$3:$B$388)/1000-SUM(C$8:C87)</f>
        <v>10</v>
      </c>
      <c r="D88" s="42">
        <f>D$6/VLOOKUP($B88,Rate!$B$4:$H$390,7)</f>
        <v>0.41592241763437693</v>
      </c>
      <c r="E88" s="42">
        <f>E$6/VLOOKUP($B88,SAWW!$B$4:$H$390,7)</f>
        <v>1.7136830646792043</v>
      </c>
      <c r="F88" s="42">
        <f>F$6/VLOOKUP($B88,'Indem BL'!$B$4:$H$390,7)</f>
        <v>1.1279872144757839</v>
      </c>
      <c r="G88" s="42">
        <f>G$6/VLOOKUP($B88,'Med BL'!$B$4:$H$390,7)</f>
        <v>0.9849</v>
      </c>
      <c r="H88" s="42">
        <f>H$6/VLOOKUP($B88,'Combined BL &amp; SAWW'!$B$4:$H$390,7)</f>
        <v>1.4418781126937983</v>
      </c>
      <c r="I88" s="42">
        <f>I$6/VLOOKUP($B88,'Freq Trend'!$B$4:$H$390,7)</f>
        <v>0.61849456217448784</v>
      </c>
      <c r="J88" s="42">
        <f>J$6/VLOOKUP($B88,'Severity Trend_IonI'!$B$4:$H$390,7)</f>
        <v>0.76386126136433374</v>
      </c>
      <c r="K88" s="42">
        <f>K$6/VLOOKUP($B88,'Severity Trend_MonI'!$B$4:$H$390,7)</f>
        <v>1.5999562564071124</v>
      </c>
      <c r="L88" s="42">
        <f>L$6/VLOOKUP($B88,'Severity Trend'!$B$4:$H$390,7)</f>
        <v>1.0437778095171379</v>
      </c>
      <c r="M88" s="42">
        <f>M$6/VLOOKUP($B88,'PP Residual Trend'!$B$4:$H$390,7)</f>
        <v>0.64560405911999064</v>
      </c>
      <c r="N88" s="156">
        <f>N$6/VLOOKUP($B88,CR!$B$4:$H$455,7)</f>
        <v>0.99887341547568309</v>
      </c>
      <c r="O88" s="156">
        <f>O$6/VLOOKUP($B88,ER!$B$4:$H$455,7)</f>
        <v>1.1031307949168685</v>
      </c>
      <c r="P88" s="156">
        <f>P$6/VLOOKUP($B88,DR!$B$4:$H$455,7)</f>
        <v>1</v>
      </c>
      <c r="R88">
        <f t="shared" si="31"/>
        <v>81</v>
      </c>
      <c r="S88" s="120">
        <f t="shared" si="19"/>
        <v>80</v>
      </c>
      <c r="T88" s="45">
        <f t="shared" si="25"/>
        <v>0</v>
      </c>
      <c r="U88" s="45">
        <f t="shared" si="32"/>
        <v>0</v>
      </c>
      <c r="V88" s="20">
        <v>0</v>
      </c>
      <c r="W88" s="21">
        <f>(2*W$5*$AJ$3*$R88*$A$3-MIN(W$5*$AJ$3,$R88*$A$3)^2-2*$R88*$A$3*MAX(W$5*$AJ$3-$R88*$A$3,0)-MIN(MAX($R88*$A$3-$A$4,0),W$5*$AJ$3)^2-2*W$5*$AJ$3*MAX($R88*$A$3-$A$4-W$5*+$AJ$3,0))/$AJ$5-SUM($V$7:V88)-SUM($V$7:W87)+SUM($V$7:V87)</f>
        <v>0</v>
      </c>
      <c r="X88" s="21">
        <f>(2*X$5*$AJ$3*$R88*$A$3-MIN(X$5*$AJ$3,$R88*$A$3)^2-2*$R88*$A$3*MAX(X$5*$AJ$3-$R88*$A$3,0)-MIN(MAX($R88*$A$3-$A$4,0),X$5*$AJ$3)^2-2*X$5*$AJ$3*MAX($R88*$A$3-$A$4-X$5*+$AJ$3,0))/$AJ$5-SUM($V$7:W88)-SUM($V$7:X87)+SUM($V$7:W87)</f>
        <v>0</v>
      </c>
      <c r="Y88" s="21">
        <f>(2*Y$5*$AJ$3*$R88*$A$3-MIN(Y$5*$AJ$3,$R88*$A$3)^2-2*$R88*$A$3*MAX(Y$5*$AJ$3-$R88*$A$3,0)-MIN(MAX($R88*$A$3-$A$4,0),Y$5*$AJ$3)^2-2*Y$5*$AJ$3*MAX($R88*$A$3-$A$4-Y$5*+$AJ$3,0))/$AJ$5-SUM($V$7:X88)-SUM($V$7:Y87)+SUM($V$7:X87)</f>
        <v>0</v>
      </c>
      <c r="Z88" s="21">
        <f>(2*Z$5*$AJ$3*$R88*$A$3-MIN(Z$5*$AJ$3,$R88*$A$3)^2-2*$R88*$A$3*MAX(Z$5*$AJ$3-$R88*$A$3,0)-MIN(MAX($R88*$A$3-$A$4,0),Z$5*$AJ$3)^2-2*Z$5*$AJ$3*MAX($R88*$A$3-$A$4-Z$5*+$AJ$3,0))/$AJ$5-SUM($V$7:Y88)-SUM($V$7:Z87)+SUM($V$7:Y87)</f>
        <v>0</v>
      </c>
      <c r="AA88" s="21">
        <f>(2*AA$5*$AJ$3*$R88*$A$3-MIN(AA$5*$AJ$3,$R88*$A$3)^2-2*$R88*$A$3*MAX(AA$5*$AJ$3-$R88*$A$3,0)-MIN(MAX($R88*$A$3-$A$4,0),AA$5*$AJ$3)^2-2*AA$5*$AJ$3*MAX($R88*$A$3-$A$4-AA$5*+$AJ$3,0))/$AJ$5-SUM($V$7:Z88)-SUM($V$7:AA87)+SUM($V$7:Z87)</f>
        <v>0</v>
      </c>
      <c r="AB88" s="21">
        <f>(2*AB$5*$AJ$3*$R88*$A$3-MIN(AB$5*$AJ$3,$R88*$A$3)^2-2*$R88*$A$3*MAX(AB$5*$AJ$3-$R88*$A$3,0)-MIN(MAX($R88*$A$3-$A$4,0),AB$5*$AJ$3)^2-2*AB$5*$AJ$3*MAX($R88*$A$3-$A$4-AB$5*+$AJ$3,0))/$AJ$5-SUM($V$7:AA88)-SUM($V$7:AB87)+SUM($V$7:AA87)</f>
        <v>0</v>
      </c>
      <c r="AC88" s="21">
        <f>(2*AC$5*$AJ$3*$R88*$A$3-MIN(AC$5*$AJ$3,$R88*$A$3)^2-2*$R88*$A$3*MAX(AC$5*$AJ$3-$R88*$A$3,0)-MIN(MAX($R88*$A$3-$A$4,0),AC$5*$AJ$3)^2-2*AC$5*$AJ$3*MAX($R88*$A$3-$A$4-AC$5*+$AJ$3,0))/$AJ$5-SUM($V$7:AB88)-SUM($V$7:AC87)+SUM($V$7:AB87)</f>
        <v>0</v>
      </c>
      <c r="AD88" s="21">
        <f>(2*AD$5*$AJ$3*$R88*$A$3-MIN(AD$5*$AJ$3,$R88*$A$3)^2-2*$R88*$A$3*MAX(AD$5*$AJ$3-$R88*$A$3,0)-MIN(MAX($R88*$A$3-$A$4,0),AD$5*$AJ$3)^2-2*AD$5*$AJ$3*MAX($R88*$A$3-$A$4-AD$5*+$AJ$3,0))/$AJ$5-SUM($V$7:AC88)-SUM($V$7:AD87)+SUM($V$7:AC87)</f>
        <v>0</v>
      </c>
      <c r="AE88" s="21">
        <f>(2*AE$5*$AJ$3*$R88*$A$3-MIN(AE$5*$AJ$3,$R88*$A$3)^2-2*$R88*$A$3*MAX(AE$5*$AJ$3-$R88*$A$3,0)-MIN(MAX($R88*$A$3-$A$4,0),AE$5*$AJ$3)^2-2*AE$5*$AJ$3*MAX($R88*$A$3-$A$4-AE$5*+$AJ$3,0))/$AJ$5-SUM($V$7:AD88)-SUM($V$7:AE87)+SUM($V$7:AD87)</f>
        <v>0</v>
      </c>
      <c r="AF88" s="21">
        <f>(2*AF$5*$AJ$3*$R88*$A$3-MIN(AF$5*$AJ$3,$R88*$A$3)^2-2*$R88*$A$3*MAX(AF$5*$AJ$3-$R88*$A$3,0)-MIN(MAX($R88*$A$3-$A$4,0),AF$5*$AJ$3)^2-2*AF$5*$AJ$3*MAX($R88*$A$3-$A$4-AF$5*+$AJ$3,0))/$AJ$5-SUM($V$7:AE88)-SUM($V$7:AF87)+SUM($V$7:AE87)</f>
        <v>0</v>
      </c>
      <c r="AG88" s="21">
        <f>(2*AG$5*$AJ$3*$R88*$A$3-MIN(AG$5*$AJ$3,$R88*$A$3)^2-2*$R88*$A$3*MAX(AG$5*$AJ$3-$R88*$A$3,0)-MIN(MAX($R88*$A$3-$A$4,0),AG$5*$AJ$3)^2-2*AG$5*$AJ$3*MAX($R88*$A$3-$A$4-AG$5*+$AJ$3,0))/$AJ$5-SUM($V$7:AF88)-SUM($V$7:AG87)+SUM($V$7:AF87)</f>
        <v>0</v>
      </c>
      <c r="AH88" s="21">
        <f>(2*AH$5*$AJ$3*$R88*$A$3-MIN(AH$5*$AJ$3,$R88*$A$3)^2-2*$R88*$A$3*MAX(AH$5*$AJ$3-$R88*$A$3,0)-MIN(MAX($R88*$A$3-$A$4,0),AH$5*$AJ$3)^2-2*AH$5*$AJ$3*MAX($R88*$A$3-$A$4-AH$5*+$AJ$3,0))/$AJ$5-SUM($V$7:AG88)-SUM($V$7:AH87)+SUM($V$7:AG87)</f>
        <v>0</v>
      </c>
      <c r="AJ88" s="8">
        <f t="shared" si="30"/>
        <v>38596</v>
      </c>
      <c r="AK88" s="30">
        <f t="shared" si="20"/>
        <v>38610</v>
      </c>
      <c r="AL88" s="3">
        <f ca="1">SUMPRODUCT(OFFSET($W$8:OFFSET($W$8,$AJ$4-1,0),$T88,$U88),OFFSET($D$8:OFFSET($D$8,$AJ$4-1,0),$S88,MATCH(AL$6,$D$7:$Q$7,0)-1))</f>
        <v>0.42159561197438522</v>
      </c>
      <c r="AM88" s="3">
        <f ca="1">SUMPRODUCT(OFFSET($W$8:OFFSET($W$8,$AJ$4-1,0),$T88,$U88),OFFSET($C$8:OFFSET($C$8,$AJ$4-1,0),$S88,0),OFFSET($D$8:OFFSET($D$8,$AJ$4-1,0),$S88,MATCH(AL$6,$D$7:$Q$7,0)-1))/SUMPRODUCT(OFFSET($W$8:OFFSET($W$8,$AJ$4-1,0),$T88,$U88),OFFSET($C$8:OFFSET($C$8,$AJ$4-1,0),$S88,0))</f>
        <v>0.42159561197438522</v>
      </c>
      <c r="AN88" s="3">
        <f ca="1">SUMPRODUCT(OFFSET($W$8:OFFSET($W$8,$AJ$4-1,0),$T88,$U88),OFFSET($D$8:OFFSET($D$8,$AJ$4-1,0),$S88,MATCH(AN$6,$D$7:$Q$7,0)-1))</f>
        <v>1.6791920571196239</v>
      </c>
      <c r="AO88" s="3">
        <f ca="1">SUMPRODUCT(OFFSET($W$8:OFFSET($W$8,$AJ$4-1,0),$T88,$U88),OFFSET($C$8:OFFSET($C$8,$AJ$4-1,0),$S88,0),OFFSET($D$8:OFFSET($D$8,$AJ$4-1,0),$S88,MATCH(AN$6,$D$7:$Q$7,0)-1))/SUMPRODUCT(OFFSET($W$8:OFFSET($W$8,$AJ$4-1,0),$T88,$U88),OFFSET($C$8:OFFSET($C$8,$AJ$4-1,0),$S88,0))</f>
        <v>1.6791920571196237</v>
      </c>
      <c r="AP88" s="3">
        <f ca="1">SUMPRODUCT(OFFSET($W$8:OFFSET($W$8,$AJ$4-1,0),$T88,$U88),OFFSET($D$8:OFFSET($D$8,$AJ$4-1,0),$S88,MATCH(AP$6,$D$7:$Q$7,0)-1))</f>
        <v>1.1258218768873098</v>
      </c>
      <c r="AQ88" s="3">
        <f ca="1">SUMPRODUCT(OFFSET($W$8:OFFSET($W$8,$AJ$4-1,0),$T88,$U88),OFFSET($C$8:OFFSET($C$8,$AJ$4-1,0),$S88,0),OFFSET($D$8:OFFSET($D$8,$AJ$4-1,0),$S88,MATCH(AP$6,$D$7:$Q$7,0)-1))/SUMPRODUCT(OFFSET($W$8:OFFSET($W$8,$AJ$4-1,0),$T88,$U88),OFFSET($C$8:OFFSET($C$8,$AJ$4-1,0),$S88,0))</f>
        <v>1.1258218768873098</v>
      </c>
      <c r="AR88" s="3">
        <f ca="1">SUMPRODUCT(OFFSET($W$8:OFFSET($W$8,$AJ$4-1,0),$T88,$U88),OFFSET($D$8:OFFSET($D$8,$AJ$4-1,0),$S88,MATCH(AR$6,$D$7:$Q$7,0)-1))</f>
        <v>0.98489999999999989</v>
      </c>
      <c r="AS88" s="3">
        <f ca="1">SUMPRODUCT(OFFSET($W$8:OFFSET($W$8,$AJ$4-1,0),$T88,$U88),OFFSET($C$8:OFFSET($C$8,$AJ$4-1,0),$S88,0),OFFSET($D$8:OFFSET($D$8,$AJ$4-1,0),$S88,MATCH(AR$6,$D$7:$Q$7,0)-1))/SUMPRODUCT(OFFSET($W$8:OFFSET($W$8,$AJ$4-1,0),$T88,$U88),OFFSET($C$8:OFFSET($C$8,$AJ$4-1,0),$S88,0))</f>
        <v>0.98490000000000022</v>
      </c>
      <c r="AT88" s="3">
        <f ca="1">SUMPRODUCT(OFFSET($W$8:OFFSET($W$8,$AJ$4-1,0),$T88,$U88),OFFSET($D$8:OFFSET($D$8,$AJ$4-1,0),$S88,MATCH(AT$6,$D$7:$Q$7,0)-1))</f>
        <v>1.4221362159864011</v>
      </c>
      <c r="AU88" s="3">
        <f ca="1">SUMPRODUCT(OFFSET($W$8:OFFSET($W$8,$AJ$4-1,0),$T88,$U88),OFFSET($C$8:OFFSET($C$8,$AJ$4-1,0),$S88,0),OFFSET($D$8:OFFSET($D$8,$AJ$4-1,0),$S88,MATCH(AT$6,$D$7:$Q$7,0)-1))/SUMPRODUCT(OFFSET($W$8:OFFSET($W$8,$AJ$4-1,0),$T88,$U88),OFFSET($C$8:OFFSET($C$8,$AJ$4-1,0),$S88,0))</f>
        <v>1.4221362159864008</v>
      </c>
      <c r="AV88" s="3">
        <f ca="1">SUMPRODUCT(OFFSET($W$8:OFFSET($W$8,$AJ$4-1,0),$T88,$U88),OFFSET($D$8:OFFSET($D$8,$AJ$4-1,0),$S88,MATCH(AV$6,$D$7:$Q$7,0)-1))</f>
        <v>0.62434257056817699</v>
      </c>
      <c r="AW88" s="3">
        <f ca="1">SUMPRODUCT(OFFSET($W$8:OFFSET($W$8,$AJ$4-1,0),$T88,$U88),OFFSET($C$8:OFFSET($C$8,$AJ$4-1,0),$S88,0),OFFSET($D$8:OFFSET($D$8,$AJ$4-1,0),$S88,MATCH(AV$6,$D$7:$Q$7,0)-1))/SUMPRODUCT(OFFSET($W$8:OFFSET($W$8,$AJ$4-1,0),$T88,$U88),OFFSET($C$8:OFFSET($C$8,$AJ$4-1,0),$S88,0))</f>
        <v>0.6243425705681771</v>
      </c>
      <c r="AX88" s="3">
        <f ca="1">SUMPRODUCT(OFFSET($W$8:OFFSET($W$8,$AJ$4-1,0),$T88,$U88),OFFSET($D$8:OFFSET($D$8,$AJ$4-1,0),$S88,MATCH(AX$6,$D$7:$Q$7,0)-1))</f>
        <v>0.76799456960999957</v>
      </c>
      <c r="AY88" s="3">
        <f ca="1">SUMPRODUCT(OFFSET($W$8:OFFSET($W$8,$AJ$4-1,0),$T88,$U88),OFFSET($C$8:OFFSET($C$8,$AJ$4-1,0),$S88,0),OFFSET($D$8:OFFSET($D$8,$AJ$4-1,0),$S88,MATCH(AX$6,$D$7:$Q$7,0)-1))/SUMPRODUCT(OFFSET($W$8:OFFSET($W$8,$AJ$4-1,0),$T88,$U88),OFFSET($C$8:OFFSET($C$8,$AJ$4-1,0),$S88,0))</f>
        <v>0.76799456960999946</v>
      </c>
      <c r="AZ88" s="3">
        <f ca="1">SUMPRODUCT(OFFSET($W$8:OFFSET($W$8,$AJ$4-1,0),$T88,$U88),OFFSET($D$8:OFFSET($D$8,$AJ$4-1,0),$S88,MATCH(AZ$6,$D$7:$Q$7,0)-1))</f>
        <v>1.546521820342021</v>
      </c>
      <c r="BA88" s="3">
        <f ca="1">SUMPRODUCT(OFFSET($W$8:OFFSET($W$8,$AJ$4-1,0),$T88,$U88),OFFSET($C$8:OFFSET($C$8,$AJ$4-1,0),$S88,0),OFFSET($D$8:OFFSET($D$8,$AJ$4-1,0),$S88,MATCH(AZ$6,$D$7:$Q$7,0)-1))/SUMPRODUCT(OFFSET($W$8:OFFSET($W$8,$AJ$4-1,0),$T88,$U88),OFFSET($C$8:OFFSET($C$8,$AJ$4-1,0),$S88,0))</f>
        <v>1.5465218203420212</v>
      </c>
      <c r="BB88" s="3">
        <f ca="1">SUMPRODUCT(OFFSET($W$8:OFFSET($W$8,$AJ$4-1,0),$T88,$U88),OFFSET($D$8:OFFSET($D$8,$AJ$4-1,0),$S88,MATCH(BB$6,$D$7:$Q$7,0)-1))</f>
        <v>1.0353987553385966</v>
      </c>
      <c r="BC88" s="3">
        <f ca="1">SUMPRODUCT(OFFSET($W$8:OFFSET($W$8,$AJ$4-1,0),$T88,$U88),OFFSET($C$8:OFFSET($C$8,$AJ$4-1,0),$S88,0),OFFSET($D$8:OFFSET($D$8,$AJ$4-1,0),$S88,MATCH(BB$6,$D$7:$Q$7,0)-1))/SUMPRODUCT(OFFSET($W$8:OFFSET($W$8,$AJ$4-1,0),$T88,$U88),OFFSET($C$8:OFFSET($C$8,$AJ$4-1,0),$S88,0))</f>
        <v>1.0353987553385964</v>
      </c>
      <c r="BD88" s="3">
        <f ca="1">SUMPRODUCT(OFFSET($W$8:OFFSET($W$8,$AJ$4-1,0),$T88,$U88),OFFSET($D$8:OFFSET($D$8,$AJ$4-1,0),$S88,MATCH(BD$6,$D$7:$Q$7,0)-1))</f>
        <v>0.6464422193107161</v>
      </c>
      <c r="BE88" s="3">
        <f ca="1">SUMPRODUCT(OFFSET($W$8:OFFSET($W$8,$AJ$4-1,0),$T88,$U88),OFFSET($C$8:OFFSET($C$8,$AJ$4-1,0),$S88,0),OFFSET($D$8:OFFSET($D$8,$AJ$4-1,0),$S88,MATCH(BD$6,$D$7:$Q$7,0)-1))/SUMPRODUCT(OFFSET($W$8:OFFSET($W$8,$AJ$4-1,0),$T88,$U88),OFFSET($C$8:OFFSET($C$8,$AJ$4-1,0),$S88,0))</f>
        <v>0.64644221931071599</v>
      </c>
      <c r="BF88" s="174">
        <f ca="1">SUMPRODUCT(OFFSET($W$8:OFFSET($W$8,$AJ$4-1,0),$T88,$U88),OFFSET($D$8:OFFSET($D$8,$AJ$4-1,0),$S88,MATCH(BF$6,$D$7:$Q$7,0)-1))</f>
        <v>0.99887341547568298</v>
      </c>
      <c r="BG88" s="174">
        <f ca="1">SUMPRODUCT(OFFSET($W$8:OFFSET($W$8,$AJ$4-1,0),$T88,$U88),OFFSET($C$8:OFFSET($C$8,$AJ$4-1,0),$S88,0),OFFSET($D$8:OFFSET($D$8,$AJ$4-1,0),$S88,MATCH(BF$6,$D$7:$Q$7,0)-1))/SUMPRODUCT(OFFSET($W$8:OFFSET($W$8,$AJ$4-1,0),$T88,$U88),OFFSET($C$8:OFFSET($C$8,$AJ$4-1,0),$S88,0))</f>
        <v>0.99887341547568342</v>
      </c>
      <c r="BH88" s="174">
        <f ca="1">SUMPRODUCT(OFFSET($W$8:OFFSET($W$8,$AJ$4-1,0),$T88,$U88),OFFSET($D$8:OFFSET($D$8,$AJ$4-1,0),$S88,MATCH(BH$6,$D$7:$Q$7,0)-1))</f>
        <v>1.1031307949168683</v>
      </c>
      <c r="BI88" s="174">
        <f ca="1">SUMPRODUCT(OFFSET($W$8:OFFSET($W$8,$AJ$4-1,0),$T88,$U88),OFFSET($C$8:OFFSET($C$8,$AJ$4-1,0),$S88,0),OFFSET($D$8:OFFSET($D$8,$AJ$4-1,0),$S88,MATCH(BH$6,$D$7:$Q$7,0)-1))/SUMPRODUCT(OFFSET($W$8:OFFSET($W$8,$AJ$4-1,0),$T88,$U88),OFFSET($C$8:OFFSET($C$8,$AJ$4-1,0),$S88,0))</f>
        <v>1.1031307949168687</v>
      </c>
      <c r="BJ88" s="174">
        <f ca="1">SUMPRODUCT(OFFSET($W$8:OFFSET($W$8,$AJ$4-1,0),$T88,$U88),OFFSET($D$8:OFFSET($D$8,$AJ$4-1,0),$S88,MATCH(BJ$6,$D$7:$Q$7,0)-1))</f>
        <v>1</v>
      </c>
      <c r="BK88" s="174">
        <f ca="1">SUMPRODUCT(OFFSET($W$8:OFFSET($W$8,$AJ$4-1,0),$T88,$U88),OFFSET($C$8:OFFSET($C$8,$AJ$4-1,0),$S88,0),OFFSET($D$8:OFFSET($D$8,$AJ$4-1,0),$S88,MATCH(BJ$6,$D$7:$Q$7,0)-1))/SUMPRODUCT(OFFSET($W$8:OFFSET($W$8,$AJ$4-1,0),$T88,$U88),OFFSET($C$8:OFFSET($C$8,$AJ$4-1,0),$S88,0))</f>
        <v>1</v>
      </c>
      <c r="BM88" s="8">
        <f t="shared" si="27"/>
        <v>38596</v>
      </c>
      <c r="BN88" s="47">
        <f t="shared" ca="1" si="28"/>
        <v>0.99999999999999967</v>
      </c>
      <c r="BO88" s="47">
        <f t="shared" ca="1" si="21"/>
        <v>0</v>
      </c>
      <c r="BP88" s="47">
        <f t="shared" ca="1" si="29"/>
        <v>0.29999999999999993</v>
      </c>
      <c r="BQ88" s="47">
        <f t="shared" ca="1" si="22"/>
        <v>0.69999999999999973</v>
      </c>
    </row>
    <row r="89" spans="1:69">
      <c r="A89" s="58">
        <f t="shared" si="23"/>
        <v>38261</v>
      </c>
      <c r="B89" s="34">
        <f t="shared" si="18"/>
        <v>38457</v>
      </c>
      <c r="C89" s="59">
        <f>SUMIF(WP!$A$3:$A$388,"&lt;"&amp;EOMONTH($A89,$A$3-1)+1,WP!$B$3:$B$388)/1000-SUM(C$8:C88)</f>
        <v>10</v>
      </c>
      <c r="D89" s="42">
        <f>D$6/VLOOKUP($B89,Rate!$B$4:$H$390,7)</f>
        <v>0.41592241763437693</v>
      </c>
      <c r="E89" s="42">
        <f>E$6/VLOOKUP($B89,SAWW!$B$4:$H$390,7)</f>
        <v>1.7077257808081832</v>
      </c>
      <c r="F89" s="42">
        <f>F$6/VLOOKUP($B89,'Indem BL'!$B$4:$H$390,7)</f>
        <v>1.1279872144757839</v>
      </c>
      <c r="G89" s="42">
        <f>G$6/VLOOKUP($B89,'Med BL'!$B$4:$H$390,7)</f>
        <v>0.9849</v>
      </c>
      <c r="H89" s="42">
        <f>H$6/VLOOKUP($B89,'Combined BL &amp; SAWW'!$B$4:$H$390,7)</f>
        <v>1.4388255273810504</v>
      </c>
      <c r="I89" s="42">
        <f>I$6/VLOOKUP($B89,'Freq Trend'!$B$4:$H$390,7)</f>
        <v>0.61962754365180572</v>
      </c>
      <c r="J89" s="42">
        <f>J$6/VLOOKUP($B89,'Severity Trend_IonI'!$B$4:$H$390,7)</f>
        <v>0.76468761337513347</v>
      </c>
      <c r="K89" s="42">
        <f>K$6/VLOOKUP($B89,'Severity Trend_MonI'!$B$4:$H$390,7)</f>
        <v>1.5898483053808987</v>
      </c>
      <c r="L89" s="42">
        <f>L$6/VLOOKUP($B89,'Severity Trend'!$B$4:$H$390,7)</f>
        <v>1.0423084871657511</v>
      </c>
      <c r="M89" s="42">
        <f>M$6/VLOOKUP($B89,'PP Residual Trend'!$B$4:$H$390,7)</f>
        <v>0.6458667319309277</v>
      </c>
      <c r="N89" s="156">
        <f>N$6/VLOOKUP($B89,CR!$B$4:$H$455,7)</f>
        <v>0.99887341547568309</v>
      </c>
      <c r="O89" s="156">
        <f>O$6/VLOOKUP($B89,ER!$B$4:$H$455,7)</f>
        <v>1.1031307949168685</v>
      </c>
      <c r="P89" s="156">
        <f>P$6/VLOOKUP($B89,DR!$B$4:$H$455,7)</f>
        <v>1</v>
      </c>
      <c r="R89">
        <f t="shared" si="31"/>
        <v>82</v>
      </c>
      <c r="S89" s="120">
        <f t="shared" si="19"/>
        <v>81</v>
      </c>
      <c r="T89" s="45">
        <f t="shared" si="25"/>
        <v>0</v>
      </c>
      <c r="U89" s="45">
        <f t="shared" si="32"/>
        <v>0</v>
      </c>
      <c r="V89" s="20">
        <v>0</v>
      </c>
      <c r="W89" s="21">
        <f>(2*W$5*$AJ$3*$R89*$A$3-MIN(W$5*$AJ$3,$R89*$A$3)^2-2*$R89*$A$3*MAX(W$5*$AJ$3-$R89*$A$3,0)-MIN(MAX($R89*$A$3-$A$4,0),W$5*$AJ$3)^2-2*W$5*$AJ$3*MAX($R89*$A$3-$A$4-W$5*+$AJ$3,0))/$AJ$5-SUM($V$7:V89)-SUM($V$7:W88)+SUM($V$7:V88)</f>
        <v>0</v>
      </c>
      <c r="X89" s="21">
        <f>(2*X$5*$AJ$3*$R89*$A$3-MIN(X$5*$AJ$3,$R89*$A$3)^2-2*$R89*$A$3*MAX(X$5*$AJ$3-$R89*$A$3,0)-MIN(MAX($R89*$A$3-$A$4,0),X$5*$AJ$3)^2-2*X$5*$AJ$3*MAX($R89*$A$3-$A$4-X$5*+$AJ$3,0))/$AJ$5-SUM($V$7:W89)-SUM($V$7:X88)+SUM($V$7:W88)</f>
        <v>0</v>
      </c>
      <c r="Y89" s="21">
        <f>(2*Y$5*$AJ$3*$R89*$A$3-MIN(Y$5*$AJ$3,$R89*$A$3)^2-2*$R89*$A$3*MAX(Y$5*$AJ$3-$R89*$A$3,0)-MIN(MAX($R89*$A$3-$A$4,0),Y$5*$AJ$3)^2-2*Y$5*$AJ$3*MAX($R89*$A$3-$A$4-Y$5*+$AJ$3,0))/$AJ$5-SUM($V$7:X89)-SUM($V$7:Y88)+SUM($V$7:X88)</f>
        <v>0</v>
      </c>
      <c r="Z89" s="21">
        <f>(2*Z$5*$AJ$3*$R89*$A$3-MIN(Z$5*$AJ$3,$R89*$A$3)^2-2*$R89*$A$3*MAX(Z$5*$AJ$3-$R89*$A$3,0)-MIN(MAX($R89*$A$3-$A$4,0),Z$5*$AJ$3)^2-2*Z$5*$AJ$3*MAX($R89*$A$3-$A$4-Z$5*+$AJ$3,0))/$AJ$5-SUM($V$7:Y89)-SUM($V$7:Z88)+SUM($V$7:Y88)</f>
        <v>0</v>
      </c>
      <c r="AA89" s="21">
        <f>(2*AA$5*$AJ$3*$R89*$A$3-MIN(AA$5*$AJ$3,$R89*$A$3)^2-2*$R89*$A$3*MAX(AA$5*$AJ$3-$R89*$A$3,0)-MIN(MAX($R89*$A$3-$A$4,0),AA$5*$AJ$3)^2-2*AA$5*$AJ$3*MAX($R89*$A$3-$A$4-AA$5*+$AJ$3,0))/$AJ$5-SUM($V$7:Z89)-SUM($V$7:AA88)+SUM($V$7:Z88)</f>
        <v>0</v>
      </c>
      <c r="AB89" s="21">
        <f>(2*AB$5*$AJ$3*$R89*$A$3-MIN(AB$5*$AJ$3,$R89*$A$3)^2-2*$R89*$A$3*MAX(AB$5*$AJ$3-$R89*$A$3,0)-MIN(MAX($R89*$A$3-$A$4,0),AB$5*$AJ$3)^2-2*AB$5*$AJ$3*MAX($R89*$A$3-$A$4-AB$5*+$AJ$3,0))/$AJ$5-SUM($V$7:AA89)-SUM($V$7:AB88)+SUM($V$7:AA88)</f>
        <v>0</v>
      </c>
      <c r="AC89" s="21">
        <f>(2*AC$5*$AJ$3*$R89*$A$3-MIN(AC$5*$AJ$3,$R89*$A$3)^2-2*$R89*$A$3*MAX(AC$5*$AJ$3-$R89*$A$3,0)-MIN(MAX($R89*$A$3-$A$4,0),AC$5*$AJ$3)^2-2*AC$5*$AJ$3*MAX($R89*$A$3-$A$4-AC$5*+$AJ$3,0))/$AJ$5-SUM($V$7:AB89)-SUM($V$7:AC88)+SUM($V$7:AB88)</f>
        <v>0</v>
      </c>
      <c r="AD89" s="21">
        <f>(2*AD$5*$AJ$3*$R89*$A$3-MIN(AD$5*$AJ$3,$R89*$A$3)^2-2*$R89*$A$3*MAX(AD$5*$AJ$3-$R89*$A$3,0)-MIN(MAX($R89*$A$3-$A$4,0),AD$5*$AJ$3)^2-2*AD$5*$AJ$3*MAX($R89*$A$3-$A$4-AD$5*+$AJ$3,0))/$AJ$5-SUM($V$7:AC89)-SUM($V$7:AD88)+SUM($V$7:AC88)</f>
        <v>0</v>
      </c>
      <c r="AE89" s="21">
        <f>(2*AE$5*$AJ$3*$R89*$A$3-MIN(AE$5*$AJ$3,$R89*$A$3)^2-2*$R89*$A$3*MAX(AE$5*$AJ$3-$R89*$A$3,0)-MIN(MAX($R89*$A$3-$A$4,0),AE$5*$AJ$3)^2-2*AE$5*$AJ$3*MAX($R89*$A$3-$A$4-AE$5*+$AJ$3,0))/$AJ$5-SUM($V$7:AD89)-SUM($V$7:AE88)+SUM($V$7:AD88)</f>
        <v>0</v>
      </c>
      <c r="AF89" s="21">
        <f>(2*AF$5*$AJ$3*$R89*$A$3-MIN(AF$5*$AJ$3,$R89*$A$3)^2-2*$R89*$A$3*MAX(AF$5*$AJ$3-$R89*$A$3,0)-MIN(MAX($R89*$A$3-$A$4,0),AF$5*$AJ$3)^2-2*AF$5*$AJ$3*MAX($R89*$A$3-$A$4-AF$5*+$AJ$3,0))/$AJ$5-SUM($V$7:AE89)-SUM($V$7:AF88)+SUM($V$7:AE88)</f>
        <v>0</v>
      </c>
      <c r="AG89" s="21">
        <f>(2*AG$5*$AJ$3*$R89*$A$3-MIN(AG$5*$AJ$3,$R89*$A$3)^2-2*$R89*$A$3*MAX(AG$5*$AJ$3-$R89*$A$3,0)-MIN(MAX($R89*$A$3-$A$4,0),AG$5*$AJ$3)^2-2*AG$5*$AJ$3*MAX($R89*$A$3-$A$4-AG$5*+$AJ$3,0))/$AJ$5-SUM($V$7:AF89)-SUM($V$7:AG88)+SUM($V$7:AF88)</f>
        <v>0</v>
      </c>
      <c r="AH89" s="21">
        <f>(2*AH$5*$AJ$3*$R89*$A$3-MIN(AH$5*$AJ$3,$R89*$A$3)^2-2*$R89*$A$3*MAX(AH$5*$AJ$3-$R89*$A$3,0)-MIN(MAX($R89*$A$3-$A$4,0),AH$5*$AJ$3)^2-2*AH$5*$AJ$3*MAX($R89*$A$3-$A$4-AH$5*+$AJ$3,0))/$AJ$5-SUM($V$7:AG89)-SUM($V$7:AH88)+SUM($V$7:AG88)</f>
        <v>0</v>
      </c>
      <c r="AJ89" s="8">
        <f t="shared" si="30"/>
        <v>38626</v>
      </c>
      <c r="AK89" s="30">
        <f t="shared" si="20"/>
        <v>38640</v>
      </c>
      <c r="AL89" s="3">
        <f ca="1">SUMPRODUCT(OFFSET($W$8:OFFSET($W$8,$AJ$4-1,0),$T89,$U89),OFFSET($D$8:OFFSET($D$8,$AJ$4-1,0),$S89,MATCH(AL$6,$D$7:$Q$7,0)-1))</f>
        <v>0.42262710185438673</v>
      </c>
      <c r="AM89" s="3">
        <f ca="1">SUMPRODUCT(OFFSET($W$8:OFFSET($W$8,$AJ$4-1,0),$T89,$U89),OFFSET($C$8:OFFSET($C$8,$AJ$4-1,0),$S89,0),OFFSET($D$8:OFFSET($D$8,$AJ$4-1,0),$S89,MATCH(AL$6,$D$7:$Q$7,0)-1))/SUMPRODUCT(OFFSET($W$8:OFFSET($W$8,$AJ$4-1,0),$T89,$U89),OFFSET($C$8:OFFSET($C$8,$AJ$4-1,0),$S89,0))</f>
        <v>0.42262710185438673</v>
      </c>
      <c r="AN89" s="3">
        <f ca="1">SUMPRODUCT(OFFSET($W$8:OFFSET($W$8,$AJ$4-1,0),$T89,$U89),OFFSET($D$8:OFFSET($D$8,$AJ$4-1,0),$S89,MATCH(AN$6,$D$7:$Q$7,0)-1))</f>
        <v>1.6735661162589304</v>
      </c>
      <c r="AO89" s="3">
        <f ca="1">SUMPRODUCT(OFFSET($W$8:OFFSET($W$8,$AJ$4-1,0),$T89,$U89),OFFSET($C$8:OFFSET($C$8,$AJ$4-1,0),$S89,0),OFFSET($D$8:OFFSET($D$8,$AJ$4-1,0),$S89,MATCH(AN$6,$D$7:$Q$7,0)-1))/SUMPRODUCT(OFFSET($W$8:OFFSET($W$8,$AJ$4-1,0),$T89,$U89),OFFSET($C$8:OFFSET($C$8,$AJ$4-1,0),$S89,0))</f>
        <v>1.6735661162589301</v>
      </c>
      <c r="AP89" s="3">
        <f ca="1">SUMPRODUCT(OFFSET($W$8:OFFSET($W$8,$AJ$4-1,0),$T89,$U89),OFFSET($D$8:OFFSET($D$8,$AJ$4-1,0),$S89,MATCH(AP$6,$D$7:$Q$7,0)-1))</f>
        <v>1.1249557418519203</v>
      </c>
      <c r="AQ89" s="3">
        <f ca="1">SUMPRODUCT(OFFSET($W$8:OFFSET($W$8,$AJ$4-1,0),$T89,$U89),OFFSET($C$8:OFFSET($C$8,$AJ$4-1,0),$S89,0),OFFSET($D$8:OFFSET($D$8,$AJ$4-1,0),$S89,MATCH(AP$6,$D$7:$Q$7,0)-1))/SUMPRODUCT(OFFSET($W$8:OFFSET($W$8,$AJ$4-1,0),$T89,$U89),OFFSET($C$8:OFFSET($C$8,$AJ$4-1,0),$S89,0))</f>
        <v>1.12495574185192</v>
      </c>
      <c r="AR89" s="3">
        <f ca="1">SUMPRODUCT(OFFSET($W$8:OFFSET($W$8,$AJ$4-1,0),$T89,$U89),OFFSET($D$8:OFFSET($D$8,$AJ$4-1,0),$S89,MATCH(AR$6,$D$7:$Q$7,0)-1))</f>
        <v>0.98489999999999989</v>
      </c>
      <c r="AS89" s="3">
        <f ca="1">SUMPRODUCT(OFFSET($W$8:OFFSET($W$8,$AJ$4-1,0),$T89,$U89),OFFSET($C$8:OFFSET($C$8,$AJ$4-1,0),$S89,0),OFFSET($D$8:OFFSET($D$8,$AJ$4-1,0),$S89,MATCH(AR$6,$D$7:$Q$7,0)-1))/SUMPRODUCT(OFFSET($W$8:OFFSET($W$8,$AJ$4-1,0),$T89,$U89),OFFSET($C$8:OFFSET($C$8,$AJ$4-1,0),$S89,0))</f>
        <v>0.98490000000000022</v>
      </c>
      <c r="AT89" s="3">
        <f ca="1">SUMPRODUCT(OFFSET($W$8:OFFSET($W$8,$AJ$4-1,0),$T89,$U89),OFFSET($D$8:OFFSET($D$8,$AJ$4-1,0),$S89,MATCH(AT$6,$D$7:$Q$7,0)-1))</f>
        <v>1.418454841503487</v>
      </c>
      <c r="AU89" s="3">
        <f ca="1">SUMPRODUCT(OFFSET($W$8:OFFSET($W$8,$AJ$4-1,0),$T89,$U89),OFFSET($C$8:OFFSET($C$8,$AJ$4-1,0),$S89,0),OFFSET($D$8:OFFSET($D$8,$AJ$4-1,0),$S89,MATCH(AT$6,$D$7:$Q$7,0)-1))/SUMPRODUCT(OFFSET($W$8:OFFSET($W$8,$AJ$4-1,0),$T89,$U89),OFFSET($C$8:OFFSET($C$8,$AJ$4-1,0),$S89,0))</f>
        <v>1.418454841503487</v>
      </c>
      <c r="AV89" s="3">
        <f ca="1">SUMPRODUCT(OFFSET($W$8:OFFSET($W$8,$AJ$4-1,0),$T89,$U89),OFFSET($D$8:OFFSET($D$8,$AJ$4-1,0),$S89,MATCH(AV$6,$D$7:$Q$7,0)-1))</f>
        <v>0.62524003086272539</v>
      </c>
      <c r="AW89" s="3">
        <f ca="1">SUMPRODUCT(OFFSET($W$8:OFFSET($W$8,$AJ$4-1,0),$T89,$U89),OFFSET($C$8:OFFSET($C$8,$AJ$4-1,0),$S89,0),OFFSET($D$8:OFFSET($D$8,$AJ$4-1,0),$S89,MATCH(AV$6,$D$7:$Q$7,0)-1))/SUMPRODUCT(OFFSET($W$8:OFFSET($W$8,$AJ$4-1,0),$T89,$U89),OFFSET($C$8:OFFSET($C$8,$AJ$4-1,0),$S89,0))</f>
        <v>0.62524003086272528</v>
      </c>
      <c r="AX89" s="3">
        <f ca="1">SUMPRODUCT(OFFSET($W$8:OFFSET($W$8,$AJ$4-1,0),$T89,$U89),OFFSET($D$8:OFFSET($D$8,$AJ$4-1,0),$S89,MATCH(AX$6,$D$7:$Q$7,0)-1))</f>
        <v>0.76861588259260838</v>
      </c>
      <c r="AY89" s="3">
        <f ca="1">SUMPRODUCT(OFFSET($W$8:OFFSET($W$8,$AJ$4-1,0),$T89,$U89),OFFSET($C$8:OFFSET($C$8,$AJ$4-1,0),$S89,0),OFFSET($D$8:OFFSET($D$8,$AJ$4-1,0),$S89,MATCH(AX$6,$D$7:$Q$7,0)-1))/SUMPRODUCT(OFFSET($W$8:OFFSET($W$8,$AJ$4-1,0),$T89,$U89),OFFSET($C$8:OFFSET($C$8,$AJ$4-1,0),$S89,0))</f>
        <v>0.76861588259260816</v>
      </c>
      <c r="AZ89" s="3">
        <f ca="1">SUMPRODUCT(OFFSET($W$8:OFFSET($W$8,$AJ$4-1,0),$T89,$U89),OFFSET($D$8:OFFSET($D$8,$AJ$4-1,0),$S89,MATCH(AZ$6,$D$7:$Q$7,0)-1))</f>
        <v>1.5382373592707619</v>
      </c>
      <c r="BA89" s="3">
        <f ca="1">SUMPRODUCT(OFFSET($W$8:OFFSET($W$8,$AJ$4-1,0),$T89,$U89),OFFSET($C$8:OFFSET($C$8,$AJ$4-1,0),$S89,0),OFFSET($D$8:OFFSET($D$8,$AJ$4-1,0),$S89,MATCH(AZ$6,$D$7:$Q$7,0)-1))/SUMPRODUCT(OFFSET($W$8:OFFSET($W$8,$AJ$4-1,0),$T89,$U89),OFFSET($C$8:OFFSET($C$8,$AJ$4-1,0),$S89,0))</f>
        <v>1.5382373592707621</v>
      </c>
      <c r="BB89" s="3">
        <f ca="1">SUMPRODUCT(OFFSET($W$8:OFFSET($W$8,$AJ$4-1,0),$T89,$U89),OFFSET($D$8:OFFSET($D$8,$AJ$4-1,0),$S89,MATCH(BB$6,$D$7:$Q$7,0)-1))</f>
        <v>1.0340391593293499</v>
      </c>
      <c r="BC89" s="3">
        <f ca="1">SUMPRODUCT(OFFSET($W$8:OFFSET($W$8,$AJ$4-1,0),$T89,$U89),OFFSET($C$8:OFFSET($C$8,$AJ$4-1,0),$S89,0),OFFSET($D$8:OFFSET($D$8,$AJ$4-1,0),$S89,MATCH(BB$6,$D$7:$Q$7,0)-1))/SUMPRODUCT(OFFSET($W$8:OFFSET($W$8,$AJ$4-1,0),$T89,$U89),OFFSET($C$8:OFFSET($C$8,$AJ$4-1,0),$S89,0))</f>
        <v>1.0340391593293499</v>
      </c>
      <c r="BD89" s="3">
        <f ca="1">SUMPRODUCT(OFFSET($W$8:OFFSET($W$8,$AJ$4-1,0),$T89,$U89),OFFSET($D$8:OFFSET($D$8,$AJ$4-1,0),$S89,MATCH(BD$6,$D$7:$Q$7,0)-1))</f>
        <v>0.64652082917766918</v>
      </c>
      <c r="BE89" s="3">
        <f ca="1">SUMPRODUCT(OFFSET($W$8:OFFSET($W$8,$AJ$4-1,0),$T89,$U89),OFFSET($C$8:OFFSET($C$8,$AJ$4-1,0),$S89,0),OFFSET($D$8:OFFSET($D$8,$AJ$4-1,0),$S89,MATCH(BD$6,$D$7:$Q$7,0)-1))/SUMPRODUCT(OFFSET($W$8:OFFSET($W$8,$AJ$4-1,0),$T89,$U89),OFFSET($C$8:OFFSET($C$8,$AJ$4-1,0),$S89,0))</f>
        <v>0.64652082917766918</v>
      </c>
      <c r="BF89" s="174">
        <f ca="1">SUMPRODUCT(OFFSET($W$8:OFFSET($W$8,$AJ$4-1,0),$T89,$U89),OFFSET($D$8:OFFSET($D$8,$AJ$4-1,0),$S89,MATCH(BF$6,$D$7:$Q$7,0)-1))</f>
        <v>0.99887341547568298</v>
      </c>
      <c r="BG89" s="174">
        <f ca="1">SUMPRODUCT(OFFSET($W$8:OFFSET($W$8,$AJ$4-1,0),$T89,$U89),OFFSET($C$8:OFFSET($C$8,$AJ$4-1,0),$S89,0),OFFSET($D$8:OFFSET($D$8,$AJ$4-1,0),$S89,MATCH(BF$6,$D$7:$Q$7,0)-1))/SUMPRODUCT(OFFSET($W$8:OFFSET($W$8,$AJ$4-1,0),$T89,$U89),OFFSET($C$8:OFFSET($C$8,$AJ$4-1,0),$S89,0))</f>
        <v>0.99887341547568342</v>
      </c>
      <c r="BH89" s="174">
        <f ca="1">SUMPRODUCT(OFFSET($W$8:OFFSET($W$8,$AJ$4-1,0),$T89,$U89),OFFSET($D$8:OFFSET($D$8,$AJ$4-1,0),$S89,MATCH(BH$6,$D$7:$Q$7,0)-1))</f>
        <v>1.1031307949168683</v>
      </c>
      <c r="BI89" s="174">
        <f ca="1">SUMPRODUCT(OFFSET($W$8:OFFSET($W$8,$AJ$4-1,0),$T89,$U89),OFFSET($C$8:OFFSET($C$8,$AJ$4-1,0),$S89,0),OFFSET($D$8:OFFSET($D$8,$AJ$4-1,0),$S89,MATCH(BH$6,$D$7:$Q$7,0)-1))/SUMPRODUCT(OFFSET($W$8:OFFSET($W$8,$AJ$4-1,0),$T89,$U89),OFFSET($C$8:OFFSET($C$8,$AJ$4-1,0),$S89,0))</f>
        <v>1.1031307949168687</v>
      </c>
      <c r="BJ89" s="174">
        <f ca="1">SUMPRODUCT(OFFSET($W$8:OFFSET($W$8,$AJ$4-1,0),$T89,$U89),OFFSET($D$8:OFFSET($D$8,$AJ$4-1,0),$S89,MATCH(BJ$6,$D$7:$Q$7,0)-1))</f>
        <v>1</v>
      </c>
      <c r="BK89" s="174">
        <f ca="1">SUMPRODUCT(OFFSET($W$8:OFFSET($W$8,$AJ$4-1,0),$T89,$U89),OFFSET($C$8:OFFSET($C$8,$AJ$4-1,0),$S89,0),OFFSET($D$8:OFFSET($D$8,$AJ$4-1,0),$S89,MATCH(BJ$6,$D$7:$Q$7,0)-1))/SUMPRODUCT(OFFSET($W$8:OFFSET($W$8,$AJ$4-1,0),$T89,$U89),OFFSET($C$8:OFFSET($C$8,$AJ$4-1,0),$S89,0))</f>
        <v>1</v>
      </c>
      <c r="BM89" s="8">
        <f t="shared" si="27"/>
        <v>38626</v>
      </c>
      <c r="BN89" s="47">
        <f t="shared" ca="1" si="28"/>
        <v>0.99999999999999967</v>
      </c>
      <c r="BO89" s="47">
        <f t="shared" ca="1" si="21"/>
        <v>0</v>
      </c>
      <c r="BP89" s="47">
        <f t="shared" ca="1" si="29"/>
        <v>0.29999999999999993</v>
      </c>
      <c r="BQ89" s="47">
        <f t="shared" ca="1" si="22"/>
        <v>0.69999999999999973</v>
      </c>
    </row>
    <row r="90" spans="1:69">
      <c r="A90" s="58">
        <f t="shared" si="23"/>
        <v>38292</v>
      </c>
      <c r="B90" s="34">
        <f t="shared" si="18"/>
        <v>38487</v>
      </c>
      <c r="C90" s="59">
        <f>SUMIF(WP!$A$3:$A$388,"&lt;"&amp;EOMONTH($A90,$A$3-1)+1,WP!$B$3:$B$388)/1000-SUM(C$8:C89)</f>
        <v>10</v>
      </c>
      <c r="D90" s="42">
        <f>D$6/VLOOKUP($B90,Rate!$B$4:$H$390,7)</f>
        <v>0.41592241763437693</v>
      </c>
      <c r="E90" s="42">
        <f>E$6/VLOOKUP($B90,SAWW!$B$4:$H$390,7)</f>
        <v>1.701999971244341</v>
      </c>
      <c r="F90" s="42">
        <f>F$6/VLOOKUP($B90,'Indem BL'!$B$4:$H$390,7)</f>
        <v>1.1279872144757839</v>
      </c>
      <c r="G90" s="42">
        <f>G$6/VLOOKUP($B90,'Med BL'!$B$4:$H$390,7)</f>
        <v>0.9849</v>
      </c>
      <c r="H90" s="42">
        <f>H$6/VLOOKUP($B90,'Combined BL &amp; SAWW'!$B$4:$H$390,7)</f>
        <v>1.4359006841546071</v>
      </c>
      <c r="I90" s="42">
        <f>I$6/VLOOKUP($B90,'Freq Trend'!$B$4:$H$390,7)</f>
        <v>0.62072793654474911</v>
      </c>
      <c r="J90" s="42">
        <f>J$6/VLOOKUP($B90,'Severity Trend_IonI'!$B$4:$H$390,7)</f>
        <v>0.76548901298210081</v>
      </c>
      <c r="K90" s="42">
        <f>K$6/VLOOKUP($B90,'Severity Trend_MonI'!$B$4:$H$390,7)</f>
        <v>1.5801872817813196</v>
      </c>
      <c r="L90" s="42">
        <f>L$6/VLOOKUP($B90,'Severity Trend'!$B$4:$H$390,7)</f>
        <v>1.0408904956594691</v>
      </c>
      <c r="M90" s="42">
        <f>M$6/VLOOKUP($B90,'PP Residual Trend'!$B$4:$H$390,7)</f>
        <v>0.64612113501832835</v>
      </c>
      <c r="N90" s="156">
        <f>N$6/VLOOKUP($B90,CR!$B$4:$H$455,7)</f>
        <v>0.99887341547568309</v>
      </c>
      <c r="O90" s="156">
        <f>O$6/VLOOKUP($B90,ER!$B$4:$H$455,7)</f>
        <v>1.1031307949168685</v>
      </c>
      <c r="P90" s="156">
        <f>P$6/VLOOKUP($B90,DR!$B$4:$H$455,7)</f>
        <v>1</v>
      </c>
      <c r="R90">
        <f t="shared" si="31"/>
        <v>83</v>
      </c>
      <c r="S90" s="120">
        <f t="shared" si="19"/>
        <v>82</v>
      </c>
      <c r="T90" s="45">
        <f t="shared" si="25"/>
        <v>0</v>
      </c>
      <c r="U90" s="45">
        <f t="shared" si="32"/>
        <v>0</v>
      </c>
      <c r="V90" s="20">
        <v>0</v>
      </c>
      <c r="W90" s="21">
        <f>(2*W$5*$AJ$3*$R90*$A$3-MIN(W$5*$AJ$3,$R90*$A$3)^2-2*$R90*$A$3*MAX(W$5*$AJ$3-$R90*$A$3,0)-MIN(MAX($R90*$A$3-$A$4,0),W$5*$AJ$3)^2-2*W$5*$AJ$3*MAX($R90*$A$3-$A$4-W$5*+$AJ$3,0))/$AJ$5-SUM($V$7:V90)-SUM($V$7:W89)+SUM($V$7:V89)</f>
        <v>0</v>
      </c>
      <c r="X90" s="21">
        <f>(2*X$5*$AJ$3*$R90*$A$3-MIN(X$5*$AJ$3,$R90*$A$3)^2-2*$R90*$A$3*MAX(X$5*$AJ$3-$R90*$A$3,0)-MIN(MAX($R90*$A$3-$A$4,0),X$5*$AJ$3)^2-2*X$5*$AJ$3*MAX($R90*$A$3-$A$4-X$5*+$AJ$3,0))/$AJ$5-SUM($V$7:W90)-SUM($V$7:X89)+SUM($V$7:W89)</f>
        <v>0</v>
      </c>
      <c r="Y90" s="21">
        <f>(2*Y$5*$AJ$3*$R90*$A$3-MIN(Y$5*$AJ$3,$R90*$A$3)^2-2*$R90*$A$3*MAX(Y$5*$AJ$3-$R90*$A$3,0)-MIN(MAX($R90*$A$3-$A$4,0),Y$5*$AJ$3)^2-2*Y$5*$AJ$3*MAX($R90*$A$3-$A$4-Y$5*+$AJ$3,0))/$AJ$5-SUM($V$7:X90)-SUM($V$7:Y89)+SUM($V$7:X89)</f>
        <v>0</v>
      </c>
      <c r="Z90" s="21">
        <f>(2*Z$5*$AJ$3*$R90*$A$3-MIN(Z$5*$AJ$3,$R90*$A$3)^2-2*$R90*$A$3*MAX(Z$5*$AJ$3-$R90*$A$3,0)-MIN(MAX($R90*$A$3-$A$4,0),Z$5*$AJ$3)^2-2*Z$5*$AJ$3*MAX($R90*$A$3-$A$4-Z$5*+$AJ$3,0))/$AJ$5-SUM($V$7:Y90)-SUM($V$7:Z89)+SUM($V$7:Y89)</f>
        <v>0</v>
      </c>
      <c r="AA90" s="21">
        <f>(2*AA$5*$AJ$3*$R90*$A$3-MIN(AA$5*$AJ$3,$R90*$A$3)^2-2*$R90*$A$3*MAX(AA$5*$AJ$3-$R90*$A$3,0)-MIN(MAX($R90*$A$3-$A$4,0),AA$5*$AJ$3)^2-2*AA$5*$AJ$3*MAX($R90*$A$3-$A$4-AA$5*+$AJ$3,0))/$AJ$5-SUM($V$7:Z90)-SUM($V$7:AA89)+SUM($V$7:Z89)</f>
        <v>0</v>
      </c>
      <c r="AB90" s="21">
        <f>(2*AB$5*$AJ$3*$R90*$A$3-MIN(AB$5*$AJ$3,$R90*$A$3)^2-2*$R90*$A$3*MAX(AB$5*$AJ$3-$R90*$A$3,0)-MIN(MAX($R90*$A$3-$A$4,0),AB$5*$AJ$3)^2-2*AB$5*$AJ$3*MAX($R90*$A$3-$A$4-AB$5*+$AJ$3,0))/$AJ$5-SUM($V$7:AA90)-SUM($V$7:AB89)+SUM($V$7:AA89)</f>
        <v>0</v>
      </c>
      <c r="AC90" s="21">
        <f>(2*AC$5*$AJ$3*$R90*$A$3-MIN(AC$5*$AJ$3,$R90*$A$3)^2-2*$R90*$A$3*MAX(AC$5*$AJ$3-$R90*$A$3,0)-MIN(MAX($R90*$A$3-$A$4,0),AC$5*$AJ$3)^2-2*AC$5*$AJ$3*MAX($R90*$A$3-$A$4-AC$5*+$AJ$3,0))/$AJ$5-SUM($V$7:AB90)-SUM($V$7:AC89)+SUM($V$7:AB89)</f>
        <v>0</v>
      </c>
      <c r="AD90" s="21">
        <f>(2*AD$5*$AJ$3*$R90*$A$3-MIN(AD$5*$AJ$3,$R90*$A$3)^2-2*$R90*$A$3*MAX(AD$5*$AJ$3-$R90*$A$3,0)-MIN(MAX($R90*$A$3-$A$4,0),AD$5*$AJ$3)^2-2*AD$5*$AJ$3*MAX($R90*$A$3-$A$4-AD$5*+$AJ$3,0))/$AJ$5-SUM($V$7:AC90)-SUM($V$7:AD89)+SUM($V$7:AC89)</f>
        <v>0</v>
      </c>
      <c r="AE90" s="21">
        <f>(2*AE$5*$AJ$3*$R90*$A$3-MIN(AE$5*$AJ$3,$R90*$A$3)^2-2*$R90*$A$3*MAX(AE$5*$AJ$3-$R90*$A$3,0)-MIN(MAX($R90*$A$3-$A$4,0),AE$5*$AJ$3)^2-2*AE$5*$AJ$3*MAX($R90*$A$3-$A$4-AE$5*+$AJ$3,0))/$AJ$5-SUM($V$7:AD90)-SUM($V$7:AE89)+SUM($V$7:AD89)</f>
        <v>0</v>
      </c>
      <c r="AF90" s="21">
        <f>(2*AF$5*$AJ$3*$R90*$A$3-MIN(AF$5*$AJ$3,$R90*$A$3)^2-2*$R90*$A$3*MAX(AF$5*$AJ$3-$R90*$A$3,0)-MIN(MAX($R90*$A$3-$A$4,0),AF$5*$AJ$3)^2-2*AF$5*$AJ$3*MAX($R90*$A$3-$A$4-AF$5*+$AJ$3,0))/$AJ$5-SUM($V$7:AE90)-SUM($V$7:AF89)+SUM($V$7:AE89)</f>
        <v>0</v>
      </c>
      <c r="AG90" s="21">
        <f>(2*AG$5*$AJ$3*$R90*$A$3-MIN(AG$5*$AJ$3,$R90*$A$3)^2-2*$R90*$A$3*MAX(AG$5*$AJ$3-$R90*$A$3,0)-MIN(MAX($R90*$A$3-$A$4,0),AG$5*$AJ$3)^2-2*AG$5*$AJ$3*MAX($R90*$A$3-$A$4-AG$5*+$AJ$3,0))/$AJ$5-SUM($V$7:AF90)-SUM($V$7:AG89)+SUM($V$7:AF89)</f>
        <v>0</v>
      </c>
      <c r="AH90" s="21">
        <f>(2*AH$5*$AJ$3*$R90*$A$3-MIN(AH$5*$AJ$3,$R90*$A$3)^2-2*$R90*$A$3*MAX(AH$5*$AJ$3-$R90*$A$3,0)-MIN(MAX($R90*$A$3-$A$4,0),AH$5*$AJ$3)^2-2*AH$5*$AJ$3*MAX($R90*$A$3-$A$4-AH$5*+$AJ$3,0))/$AJ$5-SUM($V$7:AG90)-SUM($V$7:AH89)+SUM($V$7:AG89)</f>
        <v>0</v>
      </c>
      <c r="AJ90" s="8">
        <f t="shared" si="30"/>
        <v>38657</v>
      </c>
      <c r="AK90" s="30">
        <f t="shared" si="20"/>
        <v>38671</v>
      </c>
      <c r="AL90" s="3">
        <f ca="1">SUMPRODUCT(OFFSET($W$8:OFFSET($W$8,$AJ$4-1,0),$T90,$U90),OFFSET($D$8:OFFSET($D$8,$AJ$4-1,0),$S90,MATCH(AL$6,$D$7:$Q$7,0)-1))</f>
        <v>0.42365859173438819</v>
      </c>
      <c r="AM90" s="3">
        <f ca="1">SUMPRODUCT(OFFSET($W$8:OFFSET($W$8,$AJ$4-1,0),$T90,$U90),OFFSET($C$8:OFFSET($C$8,$AJ$4-1,0),$S90,0),OFFSET($D$8:OFFSET($D$8,$AJ$4-1,0),$S90,MATCH(AL$6,$D$7:$Q$7,0)-1))/SUMPRODUCT(OFFSET($W$8:OFFSET($W$8,$AJ$4-1,0),$T90,$U90),OFFSET($C$8:OFFSET($C$8,$AJ$4-1,0),$S90,0))</f>
        <v>0.42365859173438825</v>
      </c>
      <c r="AN90" s="3">
        <f ca="1">SUMPRODUCT(OFFSET($W$8:OFFSET($W$8,$AJ$4-1,0),$T90,$U90),OFFSET($D$8:OFFSET($D$8,$AJ$4-1,0),$S90,MATCH(AN$6,$D$7:$Q$7,0)-1))</f>
        <v>1.6679765529592085</v>
      </c>
      <c r="AO90" s="3">
        <f ca="1">SUMPRODUCT(OFFSET($W$8:OFFSET($W$8,$AJ$4-1,0),$T90,$U90),OFFSET($C$8:OFFSET($C$8,$AJ$4-1,0),$S90,0),OFFSET($D$8:OFFSET($D$8,$AJ$4-1,0),$S90,MATCH(AN$6,$D$7:$Q$7,0)-1))/SUMPRODUCT(OFFSET($W$8:OFFSET($W$8,$AJ$4-1,0),$T90,$U90),OFFSET($C$8:OFFSET($C$8,$AJ$4-1,0),$S90,0))</f>
        <v>1.6679765529592085</v>
      </c>
      <c r="AP90" s="3">
        <f ca="1">SUMPRODUCT(OFFSET($W$8:OFFSET($W$8,$AJ$4-1,0),$T90,$U90),OFFSET($D$8:OFFSET($D$8,$AJ$4-1,0),$S90,MATCH(AP$6,$D$7:$Q$7,0)-1))</f>
        <v>1.1240896068165307</v>
      </c>
      <c r="AQ90" s="3">
        <f ca="1">SUMPRODUCT(OFFSET($W$8:OFFSET($W$8,$AJ$4-1,0),$T90,$U90),OFFSET($C$8:OFFSET($C$8,$AJ$4-1,0),$S90,0),OFFSET($D$8:OFFSET($D$8,$AJ$4-1,0),$S90,MATCH(AP$6,$D$7:$Q$7,0)-1))/SUMPRODUCT(OFFSET($W$8:OFFSET($W$8,$AJ$4-1,0),$T90,$U90),OFFSET($C$8:OFFSET($C$8,$AJ$4-1,0),$S90,0))</f>
        <v>1.1240896068165305</v>
      </c>
      <c r="AR90" s="3">
        <f ca="1">SUMPRODUCT(OFFSET($W$8:OFFSET($W$8,$AJ$4-1,0),$T90,$U90),OFFSET($D$8:OFFSET($D$8,$AJ$4-1,0),$S90,MATCH(AR$6,$D$7:$Q$7,0)-1))</f>
        <v>0.98489999999999989</v>
      </c>
      <c r="AS90" s="3">
        <f ca="1">SUMPRODUCT(OFFSET($W$8:OFFSET($W$8,$AJ$4-1,0),$T90,$U90),OFFSET($C$8:OFFSET($C$8,$AJ$4-1,0),$S90,0),OFFSET($D$8:OFFSET($D$8,$AJ$4-1,0),$S90,MATCH(AR$6,$D$7:$Q$7,0)-1))/SUMPRODUCT(OFFSET($W$8:OFFSET($W$8,$AJ$4-1,0),$T90,$U90),OFFSET($C$8:OFFSET($C$8,$AJ$4-1,0),$S90,0))</f>
        <v>0.98490000000000022</v>
      </c>
      <c r="AT90" s="3">
        <f ca="1">SUMPRODUCT(OFFSET($W$8:OFFSET($W$8,$AJ$4-1,0),$T90,$U90),OFFSET($D$8:OFFSET($D$8,$AJ$4-1,0),$S90,MATCH(AT$6,$D$7:$Q$7,0)-1))</f>
        <v>1.4147920430519958</v>
      </c>
      <c r="AU90" s="3">
        <f ca="1">SUMPRODUCT(OFFSET($W$8:OFFSET($W$8,$AJ$4-1,0),$T90,$U90),OFFSET($C$8:OFFSET($C$8,$AJ$4-1,0),$S90,0),OFFSET($D$8:OFFSET($D$8,$AJ$4-1,0),$S90,MATCH(AT$6,$D$7:$Q$7,0)-1))/SUMPRODUCT(OFFSET($W$8:OFFSET($W$8,$AJ$4-1,0),$T90,$U90),OFFSET($C$8:OFFSET($C$8,$AJ$4-1,0),$S90,0))</f>
        <v>1.414792043051996</v>
      </c>
      <c r="AV90" s="3">
        <f ca="1">SUMPRODUCT(OFFSET($W$8:OFFSET($W$8,$AJ$4-1,0),$T90,$U90),OFFSET($D$8:OFFSET($D$8,$AJ$4-1,0),$S90,MATCH(AV$6,$D$7:$Q$7,0)-1))</f>
        <v>0.62611388818646141</v>
      </c>
      <c r="AW90" s="3">
        <f ca="1">SUMPRODUCT(OFFSET($W$8:OFFSET($W$8,$AJ$4-1,0),$T90,$U90),OFFSET($C$8:OFFSET($C$8,$AJ$4-1,0),$S90,0),OFFSET($D$8:OFFSET($D$8,$AJ$4-1,0),$S90,MATCH(AV$6,$D$7:$Q$7,0)-1))/SUMPRODUCT(OFFSET($W$8:OFFSET($W$8,$AJ$4-1,0),$T90,$U90),OFFSET($C$8:OFFSET($C$8,$AJ$4-1,0),$S90,0))</f>
        <v>0.6261138881864613</v>
      </c>
      <c r="AX90" s="3">
        <f ca="1">SUMPRODUCT(OFFSET($W$8:OFFSET($W$8,$AJ$4-1,0),$T90,$U90),OFFSET($D$8:OFFSET($D$8,$AJ$4-1,0),$S90,MATCH(AX$6,$D$7:$Q$7,0)-1))</f>
        <v>0.76921601261351347</v>
      </c>
      <c r="AY90" s="3">
        <f ca="1">SUMPRODUCT(OFFSET($W$8:OFFSET($W$8,$AJ$4-1,0),$T90,$U90),OFFSET($C$8:OFFSET($C$8,$AJ$4-1,0),$S90,0),OFFSET($D$8:OFFSET($D$8,$AJ$4-1,0),$S90,MATCH(AX$6,$D$7:$Q$7,0)-1))/SUMPRODUCT(OFFSET($W$8:OFFSET($W$8,$AJ$4-1,0),$T90,$U90),OFFSET($C$8:OFFSET($C$8,$AJ$4-1,0),$S90,0))</f>
        <v>0.76921601261351347</v>
      </c>
      <c r="AZ90" s="3">
        <f ca="1">SUMPRODUCT(OFFSET($W$8:OFFSET($W$8,$AJ$4-1,0),$T90,$U90),OFFSET($D$8:OFFSET($D$8,$AJ$4-1,0),$S90,MATCH(AZ$6,$D$7:$Q$7,0)-1))</f>
        <v>1.530158351105771</v>
      </c>
      <c r="BA90" s="3">
        <f ca="1">SUMPRODUCT(OFFSET($W$8:OFFSET($W$8,$AJ$4-1,0),$T90,$U90),OFFSET($C$8:OFFSET($C$8,$AJ$4-1,0),$S90,0),OFFSET($D$8:OFFSET($D$8,$AJ$4-1,0),$S90,MATCH(AZ$6,$D$7:$Q$7,0)-1))/SUMPRODUCT(OFFSET($W$8:OFFSET($W$8,$AJ$4-1,0),$T90,$U90),OFFSET($C$8:OFFSET($C$8,$AJ$4-1,0),$S90,0))</f>
        <v>1.5301583511057713</v>
      </c>
      <c r="BB90" s="3">
        <f ca="1">SUMPRODUCT(OFFSET($W$8:OFFSET($W$8,$AJ$4-1,0),$T90,$U90),OFFSET($D$8:OFFSET($D$8,$AJ$4-1,0),$S90,MATCH(BB$6,$D$7:$Q$7,0)-1))</f>
        <v>1.0326898854259283</v>
      </c>
      <c r="BC90" s="3">
        <f ca="1">SUMPRODUCT(OFFSET($W$8:OFFSET($W$8,$AJ$4-1,0),$T90,$U90),OFFSET($C$8:OFFSET($C$8,$AJ$4-1,0),$S90,0),OFFSET($D$8:OFFSET($D$8,$AJ$4-1,0),$S90,MATCH(BB$6,$D$7:$Q$7,0)-1))/SUMPRODUCT(OFFSET($W$8:OFFSET($W$8,$AJ$4-1,0),$T90,$U90),OFFSET($C$8:OFFSET($C$8,$AJ$4-1,0),$S90,0))</f>
        <v>1.0326898854259283</v>
      </c>
      <c r="BD90" s="3">
        <f ca="1">SUMPRODUCT(OFFSET($W$8:OFFSET($W$8,$AJ$4-1,0),$T90,$U90),OFFSET($D$8:OFFSET($D$8,$AJ$4-1,0),$S90,MATCH(BD$6,$D$7:$Q$7,0)-1))</f>
        <v>0.64657922524968281</v>
      </c>
      <c r="BE90" s="3">
        <f ca="1">SUMPRODUCT(OFFSET($W$8:OFFSET($W$8,$AJ$4-1,0),$T90,$U90),OFFSET($C$8:OFFSET($C$8,$AJ$4-1,0),$S90,0),OFFSET($D$8:OFFSET($D$8,$AJ$4-1,0),$S90,MATCH(BD$6,$D$7:$Q$7,0)-1))/SUMPRODUCT(OFFSET($W$8:OFFSET($W$8,$AJ$4-1,0),$T90,$U90),OFFSET($C$8:OFFSET($C$8,$AJ$4-1,0),$S90,0))</f>
        <v>0.64657922524968292</v>
      </c>
      <c r="BF90" s="174">
        <f ca="1">SUMPRODUCT(OFFSET($W$8:OFFSET($W$8,$AJ$4-1,0),$T90,$U90),OFFSET($D$8:OFFSET($D$8,$AJ$4-1,0),$S90,MATCH(BF$6,$D$7:$Q$7,0)-1))</f>
        <v>0.99887341547568298</v>
      </c>
      <c r="BG90" s="174">
        <f ca="1">SUMPRODUCT(OFFSET($W$8:OFFSET($W$8,$AJ$4-1,0),$T90,$U90),OFFSET($C$8:OFFSET($C$8,$AJ$4-1,0),$S90,0),OFFSET($D$8:OFFSET($D$8,$AJ$4-1,0),$S90,MATCH(BF$6,$D$7:$Q$7,0)-1))/SUMPRODUCT(OFFSET($W$8:OFFSET($W$8,$AJ$4-1,0),$T90,$U90),OFFSET($C$8:OFFSET($C$8,$AJ$4-1,0),$S90,0))</f>
        <v>0.99887341547568342</v>
      </c>
      <c r="BH90" s="174">
        <f ca="1">SUMPRODUCT(OFFSET($W$8:OFFSET($W$8,$AJ$4-1,0),$T90,$U90),OFFSET($D$8:OFFSET($D$8,$AJ$4-1,0),$S90,MATCH(BH$6,$D$7:$Q$7,0)-1))</f>
        <v>1.1031307949168683</v>
      </c>
      <c r="BI90" s="174">
        <f ca="1">SUMPRODUCT(OFFSET($W$8:OFFSET($W$8,$AJ$4-1,0),$T90,$U90),OFFSET($C$8:OFFSET($C$8,$AJ$4-1,0),$S90,0),OFFSET($D$8:OFFSET($D$8,$AJ$4-1,0),$S90,MATCH(BH$6,$D$7:$Q$7,0)-1))/SUMPRODUCT(OFFSET($W$8:OFFSET($W$8,$AJ$4-1,0),$T90,$U90),OFFSET($C$8:OFFSET($C$8,$AJ$4-1,0),$S90,0))</f>
        <v>1.1031307949168687</v>
      </c>
      <c r="BJ90" s="174">
        <f ca="1">SUMPRODUCT(OFFSET($W$8:OFFSET($W$8,$AJ$4-1,0),$T90,$U90),OFFSET($D$8:OFFSET($D$8,$AJ$4-1,0),$S90,MATCH(BJ$6,$D$7:$Q$7,0)-1))</f>
        <v>1</v>
      </c>
      <c r="BK90" s="174">
        <f ca="1">SUMPRODUCT(OFFSET($W$8:OFFSET($W$8,$AJ$4-1,0),$T90,$U90),OFFSET($C$8:OFFSET($C$8,$AJ$4-1,0),$S90,0),OFFSET($D$8:OFFSET($D$8,$AJ$4-1,0),$S90,MATCH(BJ$6,$D$7:$Q$7,0)-1))/SUMPRODUCT(OFFSET($W$8:OFFSET($W$8,$AJ$4-1,0),$T90,$U90),OFFSET($C$8:OFFSET($C$8,$AJ$4-1,0),$S90,0))</f>
        <v>1</v>
      </c>
      <c r="BM90" s="8">
        <f t="shared" si="27"/>
        <v>38657</v>
      </c>
      <c r="BN90" s="47">
        <f t="shared" ca="1" si="28"/>
        <v>0.99999999999999967</v>
      </c>
      <c r="BO90" s="47">
        <f t="shared" ca="1" si="21"/>
        <v>0</v>
      </c>
      <c r="BP90" s="47">
        <f t="shared" ca="1" si="29"/>
        <v>0.29999999999999993</v>
      </c>
      <c r="BQ90" s="47">
        <f t="shared" ca="1" si="22"/>
        <v>0.69999999999999973</v>
      </c>
    </row>
    <row r="91" spans="1:69">
      <c r="A91" s="58">
        <f t="shared" si="23"/>
        <v>38322</v>
      </c>
      <c r="B91" s="34">
        <f t="shared" si="18"/>
        <v>38518</v>
      </c>
      <c r="C91" s="59">
        <f>SUMIF(WP!$A$3:$A$388,"&lt;"&amp;EOMONTH($A91,$A$3-1)+1,WP!$B$3:$B$388)/1000-SUM(C$8:C90)</f>
        <v>10</v>
      </c>
      <c r="D91" s="42">
        <f>D$6/VLOOKUP($B91,Rate!$B$4:$H$390,7)</f>
        <v>0.41592241763437693</v>
      </c>
      <c r="E91" s="42">
        <f>E$6/VLOOKUP($B91,SAWW!$B$4:$H$390,7)</f>
        <v>1.6961234991914627</v>
      </c>
      <c r="F91" s="42">
        <f>F$6/VLOOKUP($B91,'Indem BL'!$B$4:$H$390,7)</f>
        <v>1.1279872144757839</v>
      </c>
      <c r="G91" s="42">
        <f>G$6/VLOOKUP($B91,'Med BL'!$B$4:$H$390,7)</f>
        <v>0.9849</v>
      </c>
      <c r="H91" s="42">
        <f>H$6/VLOOKUP($B91,'Combined BL &amp; SAWW'!$B$4:$H$390,7)</f>
        <v>1.432908295857745</v>
      </c>
      <c r="I91" s="42">
        <f>I$6/VLOOKUP($B91,'Freq Trend'!$B$4:$H$390,7)</f>
        <v>0.62186912270134376</v>
      </c>
      <c r="J91" s="42">
        <f>J$6/VLOOKUP($B91,'Severity Trend_IonI'!$B$4:$H$390,7)</f>
        <v>0.76631889249123575</v>
      </c>
      <c r="K91" s="42">
        <f>K$6/VLOOKUP($B91,'Severity Trend_MonI'!$B$4:$H$390,7)</f>
        <v>1.5703268044800287</v>
      </c>
      <c r="L91" s="42">
        <f>L$6/VLOOKUP($B91,'Severity Trend'!$B$4:$H$390,7)</f>
        <v>1.0394292852980922</v>
      </c>
      <c r="M91" s="42">
        <f>M$6/VLOOKUP($B91,'PP Residual Trend'!$B$4:$H$390,7)</f>
        <v>0.64638422884224889</v>
      </c>
      <c r="N91" s="156">
        <f>N$6/VLOOKUP($B91,CR!$B$4:$H$455,7)</f>
        <v>0.99887341547568309</v>
      </c>
      <c r="O91" s="156">
        <f>O$6/VLOOKUP($B91,ER!$B$4:$H$455,7)</f>
        <v>1.1031307949168685</v>
      </c>
      <c r="P91" s="156">
        <f>P$6/VLOOKUP($B91,DR!$B$4:$H$455,7)</f>
        <v>1</v>
      </c>
      <c r="R91">
        <f t="shared" si="31"/>
        <v>84</v>
      </c>
      <c r="S91" s="120">
        <f t="shared" si="19"/>
        <v>83</v>
      </c>
      <c r="T91" s="45">
        <f t="shared" si="25"/>
        <v>0</v>
      </c>
      <c r="U91" s="45">
        <f t="shared" si="32"/>
        <v>0</v>
      </c>
      <c r="V91" s="20">
        <v>0</v>
      </c>
      <c r="W91" s="21">
        <f>(2*W$5*$AJ$3*$R91*$A$3-MIN(W$5*$AJ$3,$R91*$A$3)^2-2*$R91*$A$3*MAX(W$5*$AJ$3-$R91*$A$3,0)-MIN(MAX($R91*$A$3-$A$4,0),W$5*$AJ$3)^2-2*W$5*$AJ$3*MAX($R91*$A$3-$A$4-W$5*+$AJ$3,0))/$AJ$5-SUM($V$7:V91)-SUM($V$7:W90)+SUM($V$7:V90)</f>
        <v>0</v>
      </c>
      <c r="X91" s="21">
        <f>(2*X$5*$AJ$3*$R91*$A$3-MIN(X$5*$AJ$3,$R91*$A$3)^2-2*$R91*$A$3*MAX(X$5*$AJ$3-$R91*$A$3,0)-MIN(MAX($R91*$A$3-$A$4,0),X$5*$AJ$3)^2-2*X$5*$AJ$3*MAX($R91*$A$3-$A$4-X$5*+$AJ$3,0))/$AJ$5-SUM($V$7:W91)-SUM($V$7:X90)+SUM($V$7:W90)</f>
        <v>0</v>
      </c>
      <c r="Y91" s="21">
        <f>(2*Y$5*$AJ$3*$R91*$A$3-MIN(Y$5*$AJ$3,$R91*$A$3)^2-2*$R91*$A$3*MAX(Y$5*$AJ$3-$R91*$A$3,0)-MIN(MAX($R91*$A$3-$A$4,0),Y$5*$AJ$3)^2-2*Y$5*$AJ$3*MAX($R91*$A$3-$A$4-Y$5*+$AJ$3,0))/$AJ$5-SUM($V$7:X91)-SUM($V$7:Y90)+SUM($V$7:X90)</f>
        <v>0</v>
      </c>
      <c r="Z91" s="21">
        <f>(2*Z$5*$AJ$3*$R91*$A$3-MIN(Z$5*$AJ$3,$R91*$A$3)^2-2*$R91*$A$3*MAX(Z$5*$AJ$3-$R91*$A$3,0)-MIN(MAX($R91*$A$3-$A$4,0),Z$5*$AJ$3)^2-2*Z$5*$AJ$3*MAX($R91*$A$3-$A$4-Z$5*+$AJ$3,0))/$AJ$5-SUM($V$7:Y91)-SUM($V$7:Z90)+SUM($V$7:Y90)</f>
        <v>0</v>
      </c>
      <c r="AA91" s="21">
        <f>(2*AA$5*$AJ$3*$R91*$A$3-MIN(AA$5*$AJ$3,$R91*$A$3)^2-2*$R91*$A$3*MAX(AA$5*$AJ$3-$R91*$A$3,0)-MIN(MAX($R91*$A$3-$A$4,0),AA$5*$AJ$3)^2-2*AA$5*$AJ$3*MAX($R91*$A$3-$A$4-AA$5*+$AJ$3,0))/$AJ$5-SUM($V$7:Z91)-SUM($V$7:AA90)+SUM($V$7:Z90)</f>
        <v>0</v>
      </c>
      <c r="AB91" s="21">
        <f>(2*AB$5*$AJ$3*$R91*$A$3-MIN(AB$5*$AJ$3,$R91*$A$3)^2-2*$R91*$A$3*MAX(AB$5*$AJ$3-$R91*$A$3,0)-MIN(MAX($R91*$A$3-$A$4,0),AB$5*$AJ$3)^2-2*AB$5*$AJ$3*MAX($R91*$A$3-$A$4-AB$5*+$AJ$3,0))/$AJ$5-SUM($V$7:AA91)-SUM($V$7:AB90)+SUM($V$7:AA90)</f>
        <v>0</v>
      </c>
      <c r="AC91" s="21">
        <f>(2*AC$5*$AJ$3*$R91*$A$3-MIN(AC$5*$AJ$3,$R91*$A$3)^2-2*$R91*$A$3*MAX(AC$5*$AJ$3-$R91*$A$3,0)-MIN(MAX($R91*$A$3-$A$4,0),AC$5*$AJ$3)^2-2*AC$5*$AJ$3*MAX($R91*$A$3-$A$4-AC$5*+$AJ$3,0))/$AJ$5-SUM($V$7:AB91)-SUM($V$7:AC90)+SUM($V$7:AB90)</f>
        <v>0</v>
      </c>
      <c r="AD91" s="21">
        <f>(2*AD$5*$AJ$3*$R91*$A$3-MIN(AD$5*$AJ$3,$R91*$A$3)^2-2*$R91*$A$3*MAX(AD$5*$AJ$3-$R91*$A$3,0)-MIN(MAX($R91*$A$3-$A$4,0),AD$5*$AJ$3)^2-2*AD$5*$AJ$3*MAX($R91*$A$3-$A$4-AD$5*+$AJ$3,0))/$AJ$5-SUM($V$7:AC91)-SUM($V$7:AD90)+SUM($V$7:AC90)</f>
        <v>0</v>
      </c>
      <c r="AE91" s="21">
        <f>(2*AE$5*$AJ$3*$R91*$A$3-MIN(AE$5*$AJ$3,$R91*$A$3)^2-2*$R91*$A$3*MAX(AE$5*$AJ$3-$R91*$A$3,0)-MIN(MAX($R91*$A$3-$A$4,0),AE$5*$AJ$3)^2-2*AE$5*$AJ$3*MAX($R91*$A$3-$A$4-AE$5*+$AJ$3,0))/$AJ$5-SUM($V$7:AD91)-SUM($V$7:AE90)+SUM($V$7:AD90)</f>
        <v>0</v>
      </c>
      <c r="AF91" s="21">
        <f>(2*AF$5*$AJ$3*$R91*$A$3-MIN(AF$5*$AJ$3,$R91*$A$3)^2-2*$R91*$A$3*MAX(AF$5*$AJ$3-$R91*$A$3,0)-MIN(MAX($R91*$A$3-$A$4,0),AF$5*$AJ$3)^2-2*AF$5*$AJ$3*MAX($R91*$A$3-$A$4-AF$5*+$AJ$3,0))/$AJ$5-SUM($V$7:AE91)-SUM($V$7:AF90)+SUM($V$7:AE90)</f>
        <v>0</v>
      </c>
      <c r="AG91" s="21">
        <f>(2*AG$5*$AJ$3*$R91*$A$3-MIN(AG$5*$AJ$3,$R91*$A$3)^2-2*$R91*$A$3*MAX(AG$5*$AJ$3-$R91*$A$3,0)-MIN(MAX($R91*$A$3-$A$4,0),AG$5*$AJ$3)^2-2*AG$5*$AJ$3*MAX($R91*$A$3-$A$4-AG$5*+$AJ$3,0))/$AJ$5-SUM($V$7:AF91)-SUM($V$7:AG90)+SUM($V$7:AF90)</f>
        <v>0</v>
      </c>
      <c r="AH91" s="21">
        <f>(2*AH$5*$AJ$3*$R91*$A$3-MIN(AH$5*$AJ$3,$R91*$A$3)^2-2*$R91*$A$3*MAX(AH$5*$AJ$3-$R91*$A$3,0)-MIN(MAX($R91*$A$3-$A$4,0),AH$5*$AJ$3)^2-2*AH$5*$AJ$3*MAX($R91*$A$3-$A$4-AH$5*+$AJ$3,0))/$AJ$5-SUM($V$7:AG91)-SUM($V$7:AH90)+SUM($V$7:AG90)</f>
        <v>0</v>
      </c>
      <c r="AJ91" s="8">
        <f t="shared" si="30"/>
        <v>38687</v>
      </c>
      <c r="AK91" s="30">
        <f t="shared" si="20"/>
        <v>38701</v>
      </c>
      <c r="AL91" s="3">
        <f ca="1">SUMPRODUCT(OFFSET($W$8:OFFSET($W$8,$AJ$4-1,0),$T91,$U91),OFFSET($D$8:OFFSET($D$8,$AJ$4-1,0),$S91,MATCH(AL$6,$D$7:$Q$7,0)-1))</f>
        <v>0.42469008161438965</v>
      </c>
      <c r="AM91" s="3">
        <f ca="1">SUMPRODUCT(OFFSET($W$8:OFFSET($W$8,$AJ$4-1,0),$T91,$U91),OFFSET($C$8:OFFSET($C$8,$AJ$4-1,0),$S91,0),OFFSET($D$8:OFFSET($D$8,$AJ$4-1,0),$S91,MATCH(AL$6,$D$7:$Q$7,0)-1))/SUMPRODUCT(OFFSET($W$8:OFFSET($W$8,$AJ$4-1,0),$T91,$U91),OFFSET($C$8:OFFSET($C$8,$AJ$4-1,0),$S91,0))</f>
        <v>0.42469008161438976</v>
      </c>
      <c r="AN91" s="3">
        <f ca="1">SUMPRODUCT(OFFSET($W$8:OFFSET($W$8,$AJ$4-1,0),$T91,$U91),OFFSET($D$8:OFFSET($D$8,$AJ$4-1,0),$S91,MATCH(AN$6,$D$7:$Q$7,0)-1))</f>
        <v>1.6624230016018804</v>
      </c>
      <c r="AO91" s="3">
        <f ca="1">SUMPRODUCT(OFFSET($W$8:OFFSET($W$8,$AJ$4-1,0),$T91,$U91),OFFSET($C$8:OFFSET($C$8,$AJ$4-1,0),$S91,0),OFFSET($D$8:OFFSET($D$8,$AJ$4-1,0),$S91,MATCH(AN$6,$D$7:$Q$7,0)-1))/SUMPRODUCT(OFFSET($W$8:OFFSET($W$8,$AJ$4-1,0),$T91,$U91),OFFSET($C$8:OFFSET($C$8,$AJ$4-1,0),$S91,0))</f>
        <v>1.6624230016018804</v>
      </c>
      <c r="AP91" s="3">
        <f ca="1">SUMPRODUCT(OFFSET($W$8:OFFSET($W$8,$AJ$4-1,0),$T91,$U91),OFFSET($D$8:OFFSET($D$8,$AJ$4-1,0),$S91,MATCH(AP$6,$D$7:$Q$7,0)-1))</f>
        <v>1.1232234717811411</v>
      </c>
      <c r="AQ91" s="3">
        <f ca="1">SUMPRODUCT(OFFSET($W$8:OFFSET($W$8,$AJ$4-1,0),$T91,$U91),OFFSET($C$8:OFFSET($C$8,$AJ$4-1,0),$S91,0),OFFSET($D$8:OFFSET($D$8,$AJ$4-1,0),$S91,MATCH(AP$6,$D$7:$Q$7,0)-1))/SUMPRODUCT(OFFSET($W$8:OFFSET($W$8,$AJ$4-1,0),$T91,$U91),OFFSET($C$8:OFFSET($C$8,$AJ$4-1,0),$S91,0))</f>
        <v>1.1232234717811409</v>
      </c>
      <c r="AR91" s="3">
        <f ca="1">SUMPRODUCT(OFFSET($W$8:OFFSET($W$8,$AJ$4-1,0),$T91,$U91),OFFSET($D$8:OFFSET($D$8,$AJ$4-1,0),$S91,MATCH(AR$6,$D$7:$Q$7,0)-1))</f>
        <v>0.98489999999999989</v>
      </c>
      <c r="AS91" s="3">
        <f ca="1">SUMPRODUCT(OFFSET($W$8:OFFSET($W$8,$AJ$4-1,0),$T91,$U91),OFFSET($C$8:OFFSET($C$8,$AJ$4-1,0),$S91,0),OFFSET($D$8:OFFSET($D$8,$AJ$4-1,0),$S91,MATCH(AR$6,$D$7:$Q$7,0)-1))/SUMPRODUCT(OFFSET($W$8:OFFSET($W$8,$AJ$4-1,0),$T91,$U91),OFFSET($C$8:OFFSET($C$8,$AJ$4-1,0),$S91,0))</f>
        <v>0.98490000000000022</v>
      </c>
      <c r="AT91" s="3">
        <f ca="1">SUMPRODUCT(OFFSET($W$8:OFFSET($W$8,$AJ$4-1,0),$T91,$U91),OFFSET($D$8:OFFSET($D$8,$AJ$4-1,0),$S91,MATCH(AT$6,$D$7:$Q$7,0)-1))</f>
        <v>1.4111473497926803</v>
      </c>
      <c r="AU91" s="3">
        <f ca="1">SUMPRODUCT(OFFSET($W$8:OFFSET($W$8,$AJ$4-1,0),$T91,$U91),OFFSET($C$8:OFFSET($C$8,$AJ$4-1,0),$S91,0),OFFSET($D$8:OFFSET($D$8,$AJ$4-1,0),$S91,MATCH(AT$6,$D$7:$Q$7,0)-1))/SUMPRODUCT(OFFSET($W$8:OFFSET($W$8,$AJ$4-1,0),$T91,$U91),OFFSET($C$8:OFFSET($C$8,$AJ$4-1,0),$S91,0))</f>
        <v>1.4111473497926801</v>
      </c>
      <c r="AV91" s="3">
        <f ca="1">SUMPRODUCT(OFFSET($W$8:OFFSET($W$8,$AJ$4-1,0),$T91,$U91),OFFSET($D$8:OFFSET($D$8,$AJ$4-1,0),$S91,MATCH(AV$6,$D$7:$Q$7,0)-1))</f>
        <v>0.62696398776392426</v>
      </c>
      <c r="AW91" s="3">
        <f ca="1">SUMPRODUCT(OFFSET($W$8:OFFSET($W$8,$AJ$4-1,0),$T91,$U91),OFFSET($C$8:OFFSET($C$8,$AJ$4-1,0),$S91,0),OFFSET($D$8:OFFSET($D$8,$AJ$4-1,0),$S91,MATCH(AV$6,$D$7:$Q$7,0)-1))/SUMPRODUCT(OFFSET($W$8:OFFSET($W$8,$AJ$4-1,0),$T91,$U91),OFFSET($C$8:OFFSET($C$8,$AJ$4-1,0),$S91,0))</f>
        <v>0.62696398776392426</v>
      </c>
      <c r="AX91" s="3">
        <f ca="1">SUMPRODUCT(OFFSET($W$8:OFFSET($W$8,$AJ$4-1,0),$T91,$U91),OFFSET($D$8:OFFSET($D$8,$AJ$4-1,0),$S91,MATCH(AX$6,$D$7:$Q$7,0)-1))</f>
        <v>0.76979488150346165</v>
      </c>
      <c r="AY91" s="3">
        <f ca="1">SUMPRODUCT(OFFSET($W$8:OFFSET($W$8,$AJ$4-1,0),$T91,$U91),OFFSET($C$8:OFFSET($C$8,$AJ$4-1,0),$S91,0),OFFSET($D$8:OFFSET($D$8,$AJ$4-1,0),$S91,MATCH(AX$6,$D$7:$Q$7,0)-1))/SUMPRODUCT(OFFSET($W$8:OFFSET($W$8,$AJ$4-1,0),$T91,$U91),OFFSET($C$8:OFFSET($C$8,$AJ$4-1,0),$S91,0))</f>
        <v>0.76979488150346176</v>
      </c>
      <c r="AZ91" s="3">
        <f ca="1">SUMPRODUCT(OFFSET($W$8:OFFSET($W$8,$AJ$4-1,0),$T91,$U91),OFFSET($D$8:OFFSET($D$8,$AJ$4-1,0),$S91,MATCH(AZ$6,$D$7:$Q$7,0)-1))</f>
        <v>1.5222806875223855</v>
      </c>
      <c r="BA91" s="3">
        <f ca="1">SUMPRODUCT(OFFSET($W$8:OFFSET($W$8,$AJ$4-1,0),$T91,$U91),OFFSET($C$8:OFFSET($C$8,$AJ$4-1,0),$S91,0),OFFSET($D$8:OFFSET($D$8,$AJ$4-1,0),$S91,MATCH(AZ$6,$D$7:$Q$7,0)-1))/SUMPRODUCT(OFFSET($W$8:OFFSET($W$8,$AJ$4-1,0),$T91,$U91),OFFSET($C$8:OFFSET($C$8,$AJ$4-1,0),$S91,0))</f>
        <v>1.5222806875223858</v>
      </c>
      <c r="BB91" s="3">
        <f ca="1">SUMPRODUCT(OFFSET($W$8:OFFSET($W$8,$AJ$4-1,0),$T91,$U91),OFFSET($D$8:OFFSET($D$8,$AJ$4-1,0),$S91,MATCH(BB$6,$D$7:$Q$7,0)-1))</f>
        <v>1.0313508826340725</v>
      </c>
      <c r="BC91" s="3">
        <f ca="1">SUMPRODUCT(OFFSET($W$8:OFFSET($W$8,$AJ$4-1,0),$T91,$U91),OFFSET($C$8:OFFSET($C$8,$AJ$4-1,0),$S91,0),OFFSET($D$8:OFFSET($D$8,$AJ$4-1,0),$S91,MATCH(BB$6,$D$7:$Q$7,0)-1))/SUMPRODUCT(OFFSET($W$8:OFFSET($W$8,$AJ$4-1,0),$T91,$U91),OFFSET($C$8:OFFSET($C$8,$AJ$4-1,0),$S91,0))</f>
        <v>1.0313508826340723</v>
      </c>
      <c r="BD91" s="3">
        <f ca="1">SUMPRODUCT(OFFSET($W$8:OFFSET($W$8,$AJ$4-1,0),$T91,$U91),OFFSET($D$8:OFFSET($D$8,$AJ$4-1,0),$S91,MATCH(BD$6,$D$7:$Q$7,0)-1))</f>
        <v>0.64661739005137986</v>
      </c>
      <c r="BE91" s="3">
        <f ca="1">SUMPRODUCT(OFFSET($W$8:OFFSET($W$8,$AJ$4-1,0),$T91,$U91),OFFSET($C$8:OFFSET($C$8,$AJ$4-1,0),$S91,0),OFFSET($D$8:OFFSET($D$8,$AJ$4-1,0),$S91,MATCH(BD$6,$D$7:$Q$7,0)-1))/SUMPRODUCT(OFFSET($W$8:OFFSET($W$8,$AJ$4-1,0),$T91,$U91),OFFSET($C$8:OFFSET($C$8,$AJ$4-1,0),$S91,0))</f>
        <v>0.64661739005137986</v>
      </c>
      <c r="BF91" s="174">
        <f ca="1">SUMPRODUCT(OFFSET($W$8:OFFSET($W$8,$AJ$4-1,0),$T91,$U91),OFFSET($D$8:OFFSET($D$8,$AJ$4-1,0),$S91,MATCH(BF$6,$D$7:$Q$7,0)-1))</f>
        <v>0.99887341547568298</v>
      </c>
      <c r="BG91" s="174">
        <f ca="1">SUMPRODUCT(OFFSET($W$8:OFFSET($W$8,$AJ$4-1,0),$T91,$U91),OFFSET($C$8:OFFSET($C$8,$AJ$4-1,0),$S91,0),OFFSET($D$8:OFFSET($D$8,$AJ$4-1,0),$S91,MATCH(BF$6,$D$7:$Q$7,0)-1))/SUMPRODUCT(OFFSET($W$8:OFFSET($W$8,$AJ$4-1,0),$T91,$U91),OFFSET($C$8:OFFSET($C$8,$AJ$4-1,0),$S91,0))</f>
        <v>0.99887341547568342</v>
      </c>
      <c r="BH91" s="174">
        <f ca="1">SUMPRODUCT(OFFSET($W$8:OFFSET($W$8,$AJ$4-1,0),$T91,$U91),OFFSET($D$8:OFFSET($D$8,$AJ$4-1,0),$S91,MATCH(BH$6,$D$7:$Q$7,0)-1))</f>
        <v>1.1031307949168683</v>
      </c>
      <c r="BI91" s="174">
        <f ca="1">SUMPRODUCT(OFFSET($W$8:OFFSET($W$8,$AJ$4-1,0),$T91,$U91),OFFSET($C$8:OFFSET($C$8,$AJ$4-1,0),$S91,0),OFFSET($D$8:OFFSET($D$8,$AJ$4-1,0),$S91,MATCH(BH$6,$D$7:$Q$7,0)-1))/SUMPRODUCT(OFFSET($W$8:OFFSET($W$8,$AJ$4-1,0),$T91,$U91),OFFSET($C$8:OFFSET($C$8,$AJ$4-1,0),$S91,0))</f>
        <v>1.1031307949168687</v>
      </c>
      <c r="BJ91" s="174">
        <f ca="1">SUMPRODUCT(OFFSET($W$8:OFFSET($W$8,$AJ$4-1,0),$T91,$U91),OFFSET($D$8:OFFSET($D$8,$AJ$4-1,0),$S91,MATCH(BJ$6,$D$7:$Q$7,0)-1))</f>
        <v>1</v>
      </c>
      <c r="BK91" s="174">
        <f ca="1">SUMPRODUCT(OFFSET($W$8:OFFSET($W$8,$AJ$4-1,0),$T91,$U91),OFFSET($C$8:OFFSET($C$8,$AJ$4-1,0),$S91,0),OFFSET($D$8:OFFSET($D$8,$AJ$4-1,0),$S91,MATCH(BJ$6,$D$7:$Q$7,0)-1))/SUMPRODUCT(OFFSET($W$8:OFFSET($W$8,$AJ$4-1,0),$T91,$U91),OFFSET($C$8:OFFSET($C$8,$AJ$4-1,0),$S91,0))</f>
        <v>1</v>
      </c>
      <c r="BM91" s="8">
        <f t="shared" si="27"/>
        <v>38687</v>
      </c>
      <c r="BN91" s="47">
        <f t="shared" ca="1" si="28"/>
        <v>0.99999999999999967</v>
      </c>
      <c r="BO91" s="47">
        <f t="shared" ca="1" si="21"/>
        <v>0</v>
      </c>
      <c r="BP91" s="47">
        <f t="shared" ca="1" si="29"/>
        <v>0.29999999999999993</v>
      </c>
      <c r="BQ91" s="47">
        <f t="shared" ca="1" si="22"/>
        <v>0.69999999999999973</v>
      </c>
    </row>
    <row r="92" spans="1:69" s="167" customFormat="1">
      <c r="A92" s="163">
        <f t="shared" si="23"/>
        <v>38353</v>
      </c>
      <c r="B92" s="164">
        <f t="shared" si="18"/>
        <v>38548</v>
      </c>
      <c r="C92" s="59">
        <f>SUMIF(WP!$A$3:$A$388,"&lt;"&amp;EOMONTH($A92,$A$3-1)+1,WP!$B$3:$B$388)/1000-SUM(C$8:C91)</f>
        <v>10</v>
      </c>
      <c r="D92" s="165">
        <f>D$6/VLOOKUP($B92,Rate!$B$4:$H$390,7)</f>
        <v>0.41592241763437693</v>
      </c>
      <c r="E92" s="165">
        <f>E$6/VLOOKUP($B92,SAWW!$B$4:$H$390,7)</f>
        <v>1.6904689295257345</v>
      </c>
      <c r="F92" s="165">
        <f>F$6/VLOOKUP($B92,'Indem BL'!$B$4:$H$390,7)</f>
        <v>1.1279872144757839</v>
      </c>
      <c r="G92" s="165">
        <f>G$6/VLOOKUP($B92,'Med BL'!$B$4:$H$390,7)</f>
        <v>0.9849</v>
      </c>
      <c r="H92" s="165">
        <f>H$6/VLOOKUP($B92,'Combined BL &amp; SAWW'!$B$4:$H$390,7)</f>
        <v>1.4299950877380232</v>
      </c>
      <c r="I92" s="165">
        <f>I$6/VLOOKUP($B92,'Freq Trend'!$B$4:$H$390,7)</f>
        <v>0.62285378372496891</v>
      </c>
      <c r="J92" s="165">
        <f>J$6/VLOOKUP($B92,'Severity Trend_IonI'!$B$4:$H$390,7)</f>
        <v>0.76701888926787631</v>
      </c>
      <c r="K92" s="165">
        <f>K$6/VLOOKUP($B92,'Severity Trend_MonI'!$B$4:$H$390,7)</f>
        <v>1.5614533304092357</v>
      </c>
      <c r="L92" s="165">
        <f>L$6/VLOOKUP($B92,'Severity Trend'!$B$4:$H$390,7)</f>
        <v>1.0380509991684219</v>
      </c>
      <c r="M92" s="165">
        <f>M$6/VLOOKUP($B92,'PP Residual Trend'!$B$4:$H$390,7)</f>
        <v>0.64654337272682549</v>
      </c>
      <c r="N92" s="156">
        <f>N$6/VLOOKUP($B92,CR!$B$4:$H$455,7)</f>
        <v>0.99887341547568309</v>
      </c>
      <c r="O92" s="156">
        <f>O$6/VLOOKUP($B92,ER!$B$4:$H$455,7)</f>
        <v>1.1031307949168685</v>
      </c>
      <c r="P92" s="156">
        <f>P$6/VLOOKUP($B92,DR!$B$4:$H$455,7)</f>
        <v>1</v>
      </c>
      <c r="Q92" s="396"/>
      <c r="R92" s="167">
        <f t="shared" si="31"/>
        <v>85</v>
      </c>
      <c r="S92" s="168">
        <f t="shared" si="19"/>
        <v>84</v>
      </c>
      <c r="T92" s="169">
        <f t="shared" si="25"/>
        <v>0</v>
      </c>
      <c r="U92" s="169">
        <f t="shared" si="32"/>
        <v>0</v>
      </c>
      <c r="V92" s="170">
        <v>0</v>
      </c>
      <c r="W92" s="171">
        <f>(2*W$5*$AJ$3*$R92*$A$3-MIN(W$5*$AJ$3,$R92*$A$3)^2-2*$R92*$A$3*MAX(W$5*$AJ$3-$R92*$A$3,0)-MIN(MAX($R92*$A$3-$A$4,0),W$5*$AJ$3)^2-2*W$5*$AJ$3*MAX($R92*$A$3-$A$4-W$5*+$AJ$3,0))/$AJ$5-SUM($V$7:V92)-SUM($V$7:W91)+SUM($V$7:V91)</f>
        <v>0</v>
      </c>
      <c r="X92" s="171">
        <f>(2*X$5*$AJ$3*$R92*$A$3-MIN(X$5*$AJ$3,$R92*$A$3)^2-2*$R92*$A$3*MAX(X$5*$AJ$3-$R92*$A$3,0)-MIN(MAX($R92*$A$3-$A$4,0),X$5*$AJ$3)^2-2*X$5*$AJ$3*MAX($R92*$A$3-$A$4-X$5*+$AJ$3,0))/$AJ$5-SUM($V$7:W92)-SUM($V$7:X91)+SUM($V$7:W91)</f>
        <v>0</v>
      </c>
      <c r="Y92" s="171">
        <f>(2*Y$5*$AJ$3*$R92*$A$3-MIN(Y$5*$AJ$3,$R92*$A$3)^2-2*$R92*$A$3*MAX(Y$5*$AJ$3-$R92*$A$3,0)-MIN(MAX($R92*$A$3-$A$4,0),Y$5*$AJ$3)^2-2*Y$5*$AJ$3*MAX($R92*$A$3-$A$4-Y$5*+$AJ$3,0))/$AJ$5-SUM($V$7:X92)-SUM($V$7:Y91)+SUM($V$7:X91)</f>
        <v>0</v>
      </c>
      <c r="Z92" s="171">
        <f>(2*Z$5*$AJ$3*$R92*$A$3-MIN(Z$5*$AJ$3,$R92*$A$3)^2-2*$R92*$A$3*MAX(Z$5*$AJ$3-$R92*$A$3,0)-MIN(MAX($R92*$A$3-$A$4,0),Z$5*$AJ$3)^2-2*Z$5*$AJ$3*MAX($R92*$A$3-$A$4-Z$5*+$AJ$3,0))/$AJ$5-SUM($V$7:Y92)-SUM($V$7:Z91)+SUM($V$7:Y91)</f>
        <v>0</v>
      </c>
      <c r="AA92" s="171">
        <f>(2*AA$5*$AJ$3*$R92*$A$3-MIN(AA$5*$AJ$3,$R92*$A$3)^2-2*$R92*$A$3*MAX(AA$5*$AJ$3-$R92*$A$3,0)-MIN(MAX($R92*$A$3-$A$4,0),AA$5*$AJ$3)^2-2*AA$5*$AJ$3*MAX($R92*$A$3-$A$4-AA$5*+$AJ$3,0))/$AJ$5-SUM($V$7:Z92)-SUM($V$7:AA91)+SUM($V$7:Z91)</f>
        <v>0</v>
      </c>
      <c r="AB92" s="171">
        <f>(2*AB$5*$AJ$3*$R92*$A$3-MIN(AB$5*$AJ$3,$R92*$A$3)^2-2*$R92*$A$3*MAX(AB$5*$AJ$3-$R92*$A$3,0)-MIN(MAX($R92*$A$3-$A$4,0),AB$5*$AJ$3)^2-2*AB$5*$AJ$3*MAX($R92*$A$3-$A$4-AB$5*+$AJ$3,0))/$AJ$5-SUM($V$7:AA92)-SUM($V$7:AB91)+SUM($V$7:AA91)</f>
        <v>0</v>
      </c>
      <c r="AC92" s="171">
        <f>(2*AC$5*$AJ$3*$R92*$A$3-MIN(AC$5*$AJ$3,$R92*$A$3)^2-2*$R92*$A$3*MAX(AC$5*$AJ$3-$R92*$A$3,0)-MIN(MAX($R92*$A$3-$A$4,0),AC$5*$AJ$3)^2-2*AC$5*$AJ$3*MAX($R92*$A$3-$A$4-AC$5*+$AJ$3,0))/$AJ$5-SUM($V$7:AB92)-SUM($V$7:AC91)+SUM($V$7:AB91)</f>
        <v>0</v>
      </c>
      <c r="AD92" s="171">
        <f>(2*AD$5*$AJ$3*$R92*$A$3-MIN(AD$5*$AJ$3,$R92*$A$3)^2-2*$R92*$A$3*MAX(AD$5*$AJ$3-$R92*$A$3,0)-MIN(MAX($R92*$A$3-$A$4,0),AD$5*$AJ$3)^2-2*AD$5*$AJ$3*MAX($R92*$A$3-$A$4-AD$5*+$AJ$3,0))/$AJ$5-SUM($V$7:AC92)-SUM($V$7:AD91)+SUM($V$7:AC91)</f>
        <v>0</v>
      </c>
      <c r="AE92" s="171">
        <f>(2*AE$5*$AJ$3*$R92*$A$3-MIN(AE$5*$AJ$3,$R92*$A$3)^2-2*$R92*$A$3*MAX(AE$5*$AJ$3-$R92*$A$3,0)-MIN(MAX($R92*$A$3-$A$4,0),AE$5*$AJ$3)^2-2*AE$5*$AJ$3*MAX($R92*$A$3-$A$4-AE$5*+$AJ$3,0))/$AJ$5-SUM($V$7:AD92)-SUM($V$7:AE91)+SUM($V$7:AD91)</f>
        <v>0</v>
      </c>
      <c r="AF92" s="171">
        <f>(2*AF$5*$AJ$3*$R92*$A$3-MIN(AF$5*$AJ$3,$R92*$A$3)^2-2*$R92*$A$3*MAX(AF$5*$AJ$3-$R92*$A$3,0)-MIN(MAX($R92*$A$3-$A$4,0),AF$5*$AJ$3)^2-2*AF$5*$AJ$3*MAX($R92*$A$3-$A$4-AF$5*+$AJ$3,0))/$AJ$5-SUM($V$7:AE92)-SUM($V$7:AF91)+SUM($V$7:AE91)</f>
        <v>0</v>
      </c>
      <c r="AG92" s="171">
        <f>(2*AG$5*$AJ$3*$R92*$A$3-MIN(AG$5*$AJ$3,$R92*$A$3)^2-2*$R92*$A$3*MAX(AG$5*$AJ$3-$R92*$A$3,0)-MIN(MAX($R92*$A$3-$A$4,0),AG$5*$AJ$3)^2-2*AG$5*$AJ$3*MAX($R92*$A$3-$A$4-AG$5*+$AJ$3,0))/$AJ$5-SUM($V$7:AF92)-SUM($V$7:AG91)+SUM($V$7:AF91)</f>
        <v>0</v>
      </c>
      <c r="AH92" s="171">
        <f>(2*AH$5*$AJ$3*$R92*$A$3-MIN(AH$5*$AJ$3,$R92*$A$3)^2-2*$R92*$A$3*MAX(AH$5*$AJ$3-$R92*$A$3,0)-MIN(MAX($R92*$A$3-$A$4,0),AH$5*$AJ$3)^2-2*AH$5*$AJ$3*MAX($R92*$A$3-$A$4-AH$5*+$AJ$3,0))/$AJ$5-SUM($V$7:AG92)-SUM($V$7:AH91)+SUM($V$7:AG91)</f>
        <v>0</v>
      </c>
      <c r="AI92" s="166"/>
      <c r="AJ92" s="172">
        <f t="shared" si="30"/>
        <v>38718</v>
      </c>
      <c r="AK92" s="173">
        <f t="shared" si="20"/>
        <v>38732</v>
      </c>
      <c r="AL92" s="174">
        <f ca="1">SUMPRODUCT(OFFSET($W$8:OFFSET($W$8,$AJ$4-1,0),$T92,$U92),OFFSET($D$8:OFFSET($D$8,$AJ$4-1,0),$S92,MATCH(AL$6,$D$7:$Q$7,0)-1))</f>
        <v>0.42572157149439122</v>
      </c>
      <c r="AM92" s="174">
        <f ca="1">SUMPRODUCT(OFFSET($W$8:OFFSET($W$8,$AJ$4-1,0),$T92,$U92),OFFSET($C$8:OFFSET($C$8,$AJ$4-1,0),$S92,0),OFFSET($D$8:OFFSET($D$8,$AJ$4-1,0),$S92,MATCH(AL$6,$D$7:$Q$7,0)-1))/SUMPRODUCT(OFFSET($W$8:OFFSET($W$8,$AJ$4-1,0),$T92,$U92),OFFSET($C$8:OFFSET($C$8,$AJ$4-1,0),$S92,0))</f>
        <v>0.42572157149439127</v>
      </c>
      <c r="AN92" s="174">
        <f ca="1">SUMPRODUCT(OFFSET($W$8:OFFSET($W$8,$AJ$4-1,0),$T92,$U92),OFFSET($D$8:OFFSET($D$8,$AJ$4-1,0),$S92,MATCH(AN$6,$D$7:$Q$7,0)-1))</f>
        <v>1.6569165822698022</v>
      </c>
      <c r="AO92" s="174">
        <f ca="1">SUMPRODUCT(OFFSET($W$8:OFFSET($W$8,$AJ$4-1,0),$T92,$U92),OFFSET($C$8:OFFSET($C$8,$AJ$4-1,0),$S92,0),OFFSET($D$8:OFFSET($D$8,$AJ$4-1,0),$S92,MATCH(AN$6,$D$7:$Q$7,0)-1))/SUMPRODUCT(OFFSET($W$8:OFFSET($W$8,$AJ$4-1,0),$T92,$U92),OFFSET($C$8:OFFSET($C$8,$AJ$4-1,0),$S92,0))</f>
        <v>1.6569165822698018</v>
      </c>
      <c r="AP92" s="174">
        <f ca="1">SUMPRODUCT(OFFSET($W$8:OFFSET($W$8,$AJ$4-1,0),$T92,$U92),OFFSET($D$8:OFFSET($D$8,$AJ$4-1,0),$S92,MATCH(AP$6,$D$7:$Q$7,0)-1))</f>
        <v>1.1223573367457516</v>
      </c>
      <c r="AQ92" s="174">
        <f ca="1">SUMPRODUCT(OFFSET($W$8:OFFSET($W$8,$AJ$4-1,0),$T92,$U92),OFFSET($C$8:OFFSET($C$8,$AJ$4-1,0),$S92,0),OFFSET($D$8:OFFSET($D$8,$AJ$4-1,0),$S92,MATCH(AP$6,$D$7:$Q$7,0)-1))/SUMPRODUCT(OFFSET($W$8:OFFSET($W$8,$AJ$4-1,0),$T92,$U92),OFFSET($C$8:OFFSET($C$8,$AJ$4-1,0),$S92,0))</f>
        <v>1.1223573367457513</v>
      </c>
      <c r="AR92" s="174">
        <f ca="1">SUMPRODUCT(OFFSET($W$8:OFFSET($W$8,$AJ$4-1,0),$T92,$U92),OFFSET($D$8:OFFSET($D$8,$AJ$4-1,0),$S92,MATCH(AR$6,$D$7:$Q$7,0)-1))</f>
        <v>0.98489999999999989</v>
      </c>
      <c r="AS92" s="174">
        <f ca="1">SUMPRODUCT(OFFSET($W$8:OFFSET($W$8,$AJ$4-1,0),$T92,$U92),OFFSET($C$8:OFFSET($C$8,$AJ$4-1,0),$S92,0),OFFSET($D$8:OFFSET($D$8,$AJ$4-1,0),$S92,MATCH(AR$6,$D$7:$Q$7,0)-1))/SUMPRODUCT(OFFSET($W$8:OFFSET($W$8,$AJ$4-1,0),$T92,$U92),OFFSET($C$8:OFFSET($C$8,$AJ$4-1,0),$S92,0))</f>
        <v>0.98490000000000022</v>
      </c>
      <c r="AT92" s="174">
        <f ca="1">SUMPRODUCT(OFFSET($W$8:OFFSET($W$8,$AJ$4-1,0),$T92,$U92),OFFSET($D$8:OFFSET($D$8,$AJ$4-1,0),$S92,MATCH(AT$6,$D$7:$Q$7,0)-1))</f>
        <v>1.4075278422407957</v>
      </c>
      <c r="AU92" s="174">
        <f ca="1">SUMPRODUCT(OFFSET($W$8:OFFSET($W$8,$AJ$4-1,0),$T92,$U92),OFFSET($C$8:OFFSET($C$8,$AJ$4-1,0),$S92,0),OFFSET($D$8:OFFSET($D$8,$AJ$4-1,0),$S92,MATCH(AT$6,$D$7:$Q$7,0)-1))/SUMPRODUCT(OFFSET($W$8:OFFSET($W$8,$AJ$4-1,0),$T92,$U92),OFFSET($C$8:OFFSET($C$8,$AJ$4-1,0),$S92,0))</f>
        <v>1.4075278422407957</v>
      </c>
      <c r="AV92" s="174">
        <f ca="1">SUMPRODUCT(OFFSET($W$8:OFFSET($W$8,$AJ$4-1,0),$T92,$U92),OFFSET($D$8:OFFSET($D$8,$AJ$4-1,0),$S92,MATCH(AV$6,$D$7:$Q$7,0)-1))</f>
        <v>0.62779326786360479</v>
      </c>
      <c r="AW92" s="174">
        <f ca="1">SUMPRODUCT(OFFSET($W$8:OFFSET($W$8,$AJ$4-1,0),$T92,$U92),OFFSET($C$8:OFFSET($C$8,$AJ$4-1,0),$S92,0),OFFSET($D$8:OFFSET($D$8,$AJ$4-1,0),$S92,MATCH(AV$6,$D$7:$Q$7,0)-1))/SUMPRODUCT(OFFSET($W$8:OFFSET($W$8,$AJ$4-1,0),$T92,$U92),OFFSET($C$8:OFFSET($C$8,$AJ$4-1,0),$S92,0))</f>
        <v>0.6277932678636049</v>
      </c>
      <c r="AX92" s="174">
        <f ca="1">SUMPRODUCT(OFFSET($W$8:OFFSET($W$8,$AJ$4-1,0),$T92,$U92),OFFSET($D$8:OFFSET($D$8,$AJ$4-1,0),$S92,MATCH(AX$6,$D$7:$Q$7,0)-1))</f>
        <v>0.77034662658646669</v>
      </c>
      <c r="AY92" s="174">
        <f ca="1">SUMPRODUCT(OFFSET($W$8:OFFSET($W$8,$AJ$4-1,0),$T92,$U92),OFFSET($C$8:OFFSET($C$8,$AJ$4-1,0),$S92,0),OFFSET($D$8:OFFSET($D$8,$AJ$4-1,0),$S92,MATCH(AX$6,$D$7:$Q$7,0)-1))/SUMPRODUCT(OFFSET($W$8:OFFSET($W$8,$AJ$4-1,0),$T92,$U92),OFFSET($C$8:OFFSET($C$8,$AJ$4-1,0),$S92,0))</f>
        <v>0.7703466265864668</v>
      </c>
      <c r="AZ92" s="174">
        <f ca="1">SUMPRODUCT(OFFSET($W$8:OFFSET($W$8,$AJ$4-1,0),$T92,$U92),OFFSET($D$8:OFFSET($D$8,$AJ$4-1,0),$S92,MATCH(AZ$6,$D$7:$Q$7,0)-1))</f>
        <v>1.514572705570864</v>
      </c>
      <c r="BA92" s="174">
        <f ca="1">SUMPRODUCT(OFFSET($W$8:OFFSET($W$8,$AJ$4-1,0),$T92,$U92),OFFSET($C$8:OFFSET($C$8,$AJ$4-1,0),$S92,0),OFFSET($D$8:OFFSET($D$8,$AJ$4-1,0),$S92,MATCH(AZ$6,$D$7:$Q$7,0)-1))/SUMPRODUCT(OFFSET($W$8:OFFSET($W$8,$AJ$4-1,0),$T92,$U92),OFFSET($C$8:OFFSET($C$8,$AJ$4-1,0),$S92,0))</f>
        <v>1.5145727055708642</v>
      </c>
      <c r="BB92" s="174">
        <f ca="1">SUMPRODUCT(OFFSET($W$8:OFFSET($W$8,$AJ$4-1,0),$T92,$U92),OFFSET($D$8:OFFSET($D$8,$AJ$4-1,0),$S92,MATCH(BB$6,$D$7:$Q$7,0)-1))</f>
        <v>1.0300109627963194</v>
      </c>
      <c r="BC92" s="174">
        <f ca="1">SUMPRODUCT(OFFSET($W$8:OFFSET($W$8,$AJ$4-1,0),$T92,$U92),OFFSET($C$8:OFFSET($C$8,$AJ$4-1,0),$S92,0),OFFSET($D$8:OFFSET($D$8,$AJ$4-1,0),$S92,MATCH(BB$6,$D$7:$Q$7,0)-1))/SUMPRODUCT(OFFSET($W$8:OFFSET($W$8,$AJ$4-1,0),$T92,$U92),OFFSET($C$8:OFFSET($C$8,$AJ$4-1,0),$S92,0))</f>
        <v>1.0300109627963194</v>
      </c>
      <c r="BD92" s="174">
        <f ca="1">SUMPRODUCT(OFFSET($W$8:OFFSET($W$8,$AJ$4-1,0),$T92,$U92),OFFSET($D$8:OFFSET($D$8,$AJ$4-1,0),$S92,MATCH(BD$6,$D$7:$Q$7,0)-1))</f>
        <v>0.64663145583888992</v>
      </c>
      <c r="BE92" s="174">
        <f ca="1">SUMPRODUCT(OFFSET($W$8:OFFSET($W$8,$AJ$4-1,0),$T92,$U92),OFFSET($C$8:OFFSET($C$8,$AJ$4-1,0),$S92,0),OFFSET($D$8:OFFSET($D$8,$AJ$4-1,0),$S92,MATCH(BD$6,$D$7:$Q$7,0)-1))/SUMPRODUCT(OFFSET($W$8:OFFSET($W$8,$AJ$4-1,0),$T92,$U92),OFFSET($C$8:OFFSET($C$8,$AJ$4-1,0),$S92,0))</f>
        <v>0.64663145583888992</v>
      </c>
      <c r="BF92" s="174">
        <f ca="1">SUMPRODUCT(OFFSET($W$8:OFFSET($W$8,$AJ$4-1,0),$T92,$U92),OFFSET($D$8:OFFSET($D$8,$AJ$4-1,0),$S92,MATCH(BF$6,$D$7:$Q$7,0)-1))</f>
        <v>0.99887341547568298</v>
      </c>
      <c r="BG92" s="174">
        <f ca="1">SUMPRODUCT(OFFSET($W$8:OFFSET($W$8,$AJ$4-1,0),$T92,$U92),OFFSET($C$8:OFFSET($C$8,$AJ$4-1,0),$S92,0),OFFSET($D$8:OFFSET($D$8,$AJ$4-1,0),$S92,MATCH(BF$6,$D$7:$Q$7,0)-1))/SUMPRODUCT(OFFSET($W$8:OFFSET($W$8,$AJ$4-1,0),$T92,$U92),OFFSET($C$8:OFFSET($C$8,$AJ$4-1,0),$S92,0))</f>
        <v>0.99887341547568342</v>
      </c>
      <c r="BH92" s="174">
        <f ca="1">SUMPRODUCT(OFFSET($W$8:OFFSET($W$8,$AJ$4-1,0),$T92,$U92),OFFSET($D$8:OFFSET($D$8,$AJ$4-1,0),$S92,MATCH(BH$6,$D$7:$Q$7,0)-1))</f>
        <v>1.1031307949168683</v>
      </c>
      <c r="BI92" s="174">
        <f ca="1">SUMPRODUCT(OFFSET($W$8:OFFSET($W$8,$AJ$4-1,0),$T92,$U92),OFFSET($C$8:OFFSET($C$8,$AJ$4-1,0),$S92,0),OFFSET($D$8:OFFSET($D$8,$AJ$4-1,0),$S92,MATCH(BH$6,$D$7:$Q$7,0)-1))/SUMPRODUCT(OFFSET($W$8:OFFSET($W$8,$AJ$4-1,0),$T92,$U92),OFFSET($C$8:OFFSET($C$8,$AJ$4-1,0),$S92,0))</f>
        <v>1.1031307949168687</v>
      </c>
      <c r="BJ92" s="174">
        <f ca="1">SUMPRODUCT(OFFSET($W$8:OFFSET($W$8,$AJ$4-1,0),$T92,$U92),OFFSET($D$8:OFFSET($D$8,$AJ$4-1,0),$S92,MATCH(BJ$6,$D$7:$Q$7,0)-1))</f>
        <v>1</v>
      </c>
      <c r="BK92" s="174">
        <f ca="1">SUMPRODUCT(OFFSET($W$8:OFFSET($W$8,$AJ$4-1,0),$T92,$U92),OFFSET($C$8:OFFSET($C$8,$AJ$4-1,0),$S92,0),OFFSET($D$8:OFFSET($D$8,$AJ$4-1,0),$S92,MATCH(BJ$6,$D$7:$Q$7,0)-1))/SUMPRODUCT(OFFSET($W$8:OFFSET($W$8,$AJ$4-1,0),$T92,$U92),OFFSET($C$8:OFFSET($C$8,$AJ$4-1,0),$S92,0))</f>
        <v>1</v>
      </c>
      <c r="BL92"/>
      <c r="BM92" s="8">
        <f t="shared" si="27"/>
        <v>38718</v>
      </c>
      <c r="BN92" s="47">
        <f t="shared" ca="1" si="28"/>
        <v>0.99999999999999967</v>
      </c>
      <c r="BO92" s="47">
        <f t="shared" ca="1" si="21"/>
        <v>0</v>
      </c>
      <c r="BP92" s="47">
        <f t="shared" ca="1" si="29"/>
        <v>0.29999999999999993</v>
      </c>
      <c r="BQ92" s="47">
        <f t="shared" ca="1" si="22"/>
        <v>0.69999999999999973</v>
      </c>
    </row>
    <row r="93" spans="1:69">
      <c r="A93" s="58">
        <f t="shared" si="23"/>
        <v>38384</v>
      </c>
      <c r="B93" s="34">
        <f t="shared" si="18"/>
        <v>38579</v>
      </c>
      <c r="C93" s="59">
        <f>SUMIF(WP!$A$3:$A$388,"&lt;"&amp;EOMONTH($A93,$A$3-1)+1,WP!$B$3:$B$388)/1000-SUM(C$8:C92)</f>
        <v>10</v>
      </c>
      <c r="D93" s="42">
        <f>D$6/VLOOKUP($B93,Rate!$B$4:$H$390,7)</f>
        <v>0.41592241763437693</v>
      </c>
      <c r="E93" s="42">
        <f>E$6/VLOOKUP($B93,SAWW!$B$4:$H$390,7)</f>
        <v>1.6846558500079651</v>
      </c>
      <c r="F93" s="42">
        <f>F$6/VLOOKUP($B93,'Indem BL'!$B$4:$H$390,7)</f>
        <v>1.1279872144757839</v>
      </c>
      <c r="G93" s="42">
        <f>G$6/VLOOKUP($B93,'Med BL'!$B$4:$H$390,7)</f>
        <v>0.9849</v>
      </c>
      <c r="H93" s="42">
        <f>H$6/VLOOKUP($B93,'Combined BL &amp; SAWW'!$B$4:$H$390,7)</f>
        <v>1.4269410370874136</v>
      </c>
      <c r="I93" s="42">
        <f>I$6/VLOOKUP($B93,'Freq Trend'!$B$4:$H$390,7)</f>
        <v>0.62368225818955958</v>
      </c>
      <c r="J93" s="42">
        <f>J$6/VLOOKUP($B93,'Severity Trend_IonI'!$B$4:$H$390,7)</f>
        <v>0.76758083102192998</v>
      </c>
      <c r="K93" s="42">
        <f>K$6/VLOOKUP($B93,'Severity Trend_MonI'!$B$4:$H$390,7)</f>
        <v>1.5532359719429329</v>
      </c>
      <c r="L93" s="42">
        <f>L$6/VLOOKUP($B93,'Severity Trend'!$B$4:$H$390,7)</f>
        <v>1.0366798993505142</v>
      </c>
      <c r="M93" s="42">
        <f>M$6/VLOOKUP($B93,'PP Residual Trend'!$B$4:$H$390,7)</f>
        <v>0.64655960019804759</v>
      </c>
      <c r="N93" s="156">
        <f>N$6/VLOOKUP($B93,CR!$B$4:$H$455,7)</f>
        <v>0.99887341547568309</v>
      </c>
      <c r="O93" s="156">
        <f>O$6/VLOOKUP($B93,ER!$B$4:$H$455,7)</f>
        <v>1.1031307949168685</v>
      </c>
      <c r="P93" s="156">
        <f>P$6/VLOOKUP($B93,DR!$B$4:$H$455,7)</f>
        <v>1</v>
      </c>
      <c r="R93">
        <f t="shared" ref="R93:R118" si="33">R92+1</f>
        <v>86</v>
      </c>
      <c r="S93" s="120">
        <f t="shared" si="19"/>
        <v>85</v>
      </c>
      <c r="T93" s="45">
        <f t="shared" si="25"/>
        <v>0</v>
      </c>
      <c r="U93" s="45">
        <f t="shared" ref="U93:U118" si="34">MOD(R93-1,$A$3)</f>
        <v>0</v>
      </c>
      <c r="V93" s="20">
        <v>0</v>
      </c>
      <c r="W93" s="21">
        <f>(2*W$5*$AJ$3*$R93*$A$3-MIN(W$5*$AJ$3,$R93*$A$3)^2-2*$R93*$A$3*MAX(W$5*$AJ$3-$R93*$A$3,0)-MIN(MAX($R93*$A$3-$A$4,0),W$5*$AJ$3)^2-2*W$5*$AJ$3*MAX($R93*$A$3-$A$4-W$5*+$AJ$3,0))/$AJ$5-SUM($V$7:V93)-SUM($V$7:W92)+SUM($V$7:V92)</f>
        <v>0</v>
      </c>
      <c r="X93" s="21">
        <f>(2*X$5*$AJ$3*$R93*$A$3-MIN(X$5*$AJ$3,$R93*$A$3)^2-2*$R93*$A$3*MAX(X$5*$AJ$3-$R93*$A$3,0)-MIN(MAX($R93*$A$3-$A$4,0),X$5*$AJ$3)^2-2*X$5*$AJ$3*MAX($R93*$A$3-$A$4-X$5*+$AJ$3,0))/$AJ$5-SUM($V$7:W93)-SUM($V$7:X92)+SUM($V$7:W92)</f>
        <v>0</v>
      </c>
      <c r="Y93" s="21">
        <f>(2*Y$5*$AJ$3*$R93*$A$3-MIN(Y$5*$AJ$3,$R93*$A$3)^2-2*$R93*$A$3*MAX(Y$5*$AJ$3-$R93*$A$3,0)-MIN(MAX($R93*$A$3-$A$4,0),Y$5*$AJ$3)^2-2*Y$5*$AJ$3*MAX($R93*$A$3-$A$4-Y$5*+$AJ$3,0))/$AJ$5-SUM($V$7:X93)-SUM($V$7:Y92)+SUM($V$7:X92)</f>
        <v>0</v>
      </c>
      <c r="Z93" s="21">
        <f>(2*Z$5*$AJ$3*$R93*$A$3-MIN(Z$5*$AJ$3,$R93*$A$3)^2-2*$R93*$A$3*MAX(Z$5*$AJ$3-$R93*$A$3,0)-MIN(MAX($R93*$A$3-$A$4,0),Z$5*$AJ$3)^2-2*Z$5*$AJ$3*MAX($R93*$A$3-$A$4-Z$5*+$AJ$3,0))/$AJ$5-SUM($V$7:Y93)-SUM($V$7:Z92)+SUM($V$7:Y92)</f>
        <v>0</v>
      </c>
      <c r="AA93" s="21">
        <f>(2*AA$5*$AJ$3*$R93*$A$3-MIN(AA$5*$AJ$3,$R93*$A$3)^2-2*$R93*$A$3*MAX(AA$5*$AJ$3-$R93*$A$3,0)-MIN(MAX($R93*$A$3-$A$4,0),AA$5*$AJ$3)^2-2*AA$5*$AJ$3*MAX($R93*$A$3-$A$4-AA$5*+$AJ$3,0))/$AJ$5-SUM($V$7:Z93)-SUM($V$7:AA92)+SUM($V$7:Z92)</f>
        <v>0</v>
      </c>
      <c r="AB93" s="21">
        <f>(2*AB$5*$AJ$3*$R93*$A$3-MIN(AB$5*$AJ$3,$R93*$A$3)^2-2*$R93*$A$3*MAX(AB$5*$AJ$3-$R93*$A$3,0)-MIN(MAX($R93*$A$3-$A$4,0),AB$5*$AJ$3)^2-2*AB$5*$AJ$3*MAX($R93*$A$3-$A$4-AB$5*+$AJ$3,0))/$AJ$5-SUM($V$7:AA93)-SUM($V$7:AB92)+SUM($V$7:AA92)</f>
        <v>0</v>
      </c>
      <c r="AC93" s="21">
        <f>(2*AC$5*$AJ$3*$R93*$A$3-MIN(AC$5*$AJ$3,$R93*$A$3)^2-2*$R93*$A$3*MAX(AC$5*$AJ$3-$R93*$A$3,0)-MIN(MAX($R93*$A$3-$A$4,0),AC$5*$AJ$3)^2-2*AC$5*$AJ$3*MAX($R93*$A$3-$A$4-AC$5*+$AJ$3,0))/$AJ$5-SUM($V$7:AB93)-SUM($V$7:AC92)+SUM($V$7:AB92)</f>
        <v>0</v>
      </c>
      <c r="AD93" s="21">
        <f>(2*AD$5*$AJ$3*$R93*$A$3-MIN(AD$5*$AJ$3,$R93*$A$3)^2-2*$R93*$A$3*MAX(AD$5*$AJ$3-$R93*$A$3,0)-MIN(MAX($R93*$A$3-$A$4,0),AD$5*$AJ$3)^2-2*AD$5*$AJ$3*MAX($R93*$A$3-$A$4-AD$5*+$AJ$3,0))/$AJ$5-SUM($V$7:AC93)-SUM($V$7:AD92)+SUM($V$7:AC92)</f>
        <v>0</v>
      </c>
      <c r="AE93" s="21">
        <f>(2*AE$5*$AJ$3*$R93*$A$3-MIN(AE$5*$AJ$3,$R93*$A$3)^2-2*$R93*$A$3*MAX(AE$5*$AJ$3-$R93*$A$3,0)-MIN(MAX($R93*$A$3-$A$4,0),AE$5*$AJ$3)^2-2*AE$5*$AJ$3*MAX($R93*$A$3-$A$4-AE$5*+$AJ$3,0))/$AJ$5-SUM($V$7:AD93)-SUM($V$7:AE92)+SUM($V$7:AD92)</f>
        <v>0</v>
      </c>
      <c r="AF93" s="21">
        <f>(2*AF$5*$AJ$3*$R93*$A$3-MIN(AF$5*$AJ$3,$R93*$A$3)^2-2*$R93*$A$3*MAX(AF$5*$AJ$3-$R93*$A$3,0)-MIN(MAX($R93*$A$3-$A$4,0),AF$5*$AJ$3)^2-2*AF$5*$AJ$3*MAX($R93*$A$3-$A$4-AF$5*+$AJ$3,0))/$AJ$5-SUM($V$7:AE93)-SUM($V$7:AF92)+SUM($V$7:AE92)</f>
        <v>0</v>
      </c>
      <c r="AG93" s="21">
        <f>(2*AG$5*$AJ$3*$R93*$A$3-MIN(AG$5*$AJ$3,$R93*$A$3)^2-2*$R93*$A$3*MAX(AG$5*$AJ$3-$R93*$A$3,0)-MIN(MAX($R93*$A$3-$A$4,0),AG$5*$AJ$3)^2-2*AG$5*$AJ$3*MAX($R93*$A$3-$A$4-AG$5*+$AJ$3,0))/$AJ$5-SUM($V$7:AF93)-SUM($V$7:AG92)+SUM($V$7:AF92)</f>
        <v>0</v>
      </c>
      <c r="AH93" s="21">
        <f>(2*AH$5*$AJ$3*$R93*$A$3-MIN(AH$5*$AJ$3,$R93*$A$3)^2-2*$R93*$A$3*MAX(AH$5*$AJ$3-$R93*$A$3,0)-MIN(MAX($R93*$A$3-$A$4,0),AH$5*$AJ$3)^2-2*AH$5*$AJ$3*MAX($R93*$A$3-$A$4-AH$5*+$AJ$3,0))/$AJ$5-SUM($V$7:AG93)-SUM($V$7:AH92)+SUM($V$7:AG92)</f>
        <v>0</v>
      </c>
      <c r="AJ93" s="8">
        <f t="shared" si="30"/>
        <v>38749</v>
      </c>
      <c r="AK93" s="30">
        <f t="shared" si="20"/>
        <v>38763</v>
      </c>
      <c r="AL93" s="3">
        <f ca="1">SUMPRODUCT(OFFSET($W$8:OFFSET($W$8,$AJ$4-1,0),$T93,$U93),OFFSET($D$8:OFFSET($D$8,$AJ$4-1,0),$S93,MATCH(AL$6,$D$7:$Q$7,0)-1))</f>
        <v>0.42675306137439267</v>
      </c>
      <c r="AM93" s="3">
        <f ca="1">SUMPRODUCT(OFFSET($W$8:OFFSET($W$8,$AJ$4-1,0),$T93,$U93),OFFSET($C$8:OFFSET($C$8,$AJ$4-1,0),$S93,0),OFFSET($D$8:OFFSET($D$8,$AJ$4-1,0),$S93,MATCH(AL$6,$D$7:$Q$7,0)-1))/SUMPRODUCT(OFFSET($W$8:OFFSET($W$8,$AJ$4-1,0),$T93,$U93),OFFSET($C$8:OFFSET($C$8,$AJ$4-1,0),$S93,0))</f>
        <v>0.42675306137439273</v>
      </c>
      <c r="AN93" s="3">
        <f ca="1">SUMPRODUCT(OFFSET($W$8:OFFSET($W$8,$AJ$4-1,0),$T93,$U93),OFFSET($D$8:OFFSET($D$8,$AJ$4-1,0),$S93,MATCH(AN$6,$D$7:$Q$7,0)-1))</f>
        <v>1.6514863133422408</v>
      </c>
      <c r="AO93" s="3">
        <f ca="1">SUMPRODUCT(OFFSET($W$8:OFFSET($W$8,$AJ$4-1,0),$T93,$U93),OFFSET($C$8:OFFSET($C$8,$AJ$4-1,0),$S93,0),OFFSET($D$8:OFFSET($D$8,$AJ$4-1,0),$S93,MATCH(AN$6,$D$7:$Q$7,0)-1))/SUMPRODUCT(OFFSET($W$8:OFFSET($W$8,$AJ$4-1,0),$T93,$U93),OFFSET($C$8:OFFSET($C$8,$AJ$4-1,0),$S93,0))</f>
        <v>1.6514863133422408</v>
      </c>
      <c r="AP93" s="3">
        <f ca="1">SUMPRODUCT(OFFSET($W$8:OFFSET($W$8,$AJ$4-1,0),$T93,$U93),OFFSET($D$8:OFFSET($D$8,$AJ$4-1,0),$S93,MATCH(AP$6,$D$7:$Q$7,0)-1))</f>
        <v>1.121491201710362</v>
      </c>
      <c r="AQ93" s="3">
        <f ca="1">SUMPRODUCT(OFFSET($W$8:OFFSET($W$8,$AJ$4-1,0),$T93,$U93),OFFSET($C$8:OFFSET($C$8,$AJ$4-1,0),$S93,0),OFFSET($D$8:OFFSET($D$8,$AJ$4-1,0),$S93,MATCH(AP$6,$D$7:$Q$7,0)-1))/SUMPRODUCT(OFFSET($W$8:OFFSET($W$8,$AJ$4-1,0),$T93,$U93),OFFSET($C$8:OFFSET($C$8,$AJ$4-1,0),$S93,0))</f>
        <v>1.1214912017103615</v>
      </c>
      <c r="AR93" s="3">
        <f ca="1">SUMPRODUCT(OFFSET($W$8:OFFSET($W$8,$AJ$4-1,0),$T93,$U93),OFFSET($D$8:OFFSET($D$8,$AJ$4-1,0),$S93,MATCH(AR$6,$D$7:$Q$7,0)-1))</f>
        <v>0.98489999999999989</v>
      </c>
      <c r="AS93" s="3">
        <f ca="1">SUMPRODUCT(OFFSET($W$8:OFFSET($W$8,$AJ$4-1,0),$T93,$U93),OFFSET($C$8:OFFSET($C$8,$AJ$4-1,0),$S93,0),OFFSET($D$8:OFFSET($D$8,$AJ$4-1,0),$S93,MATCH(AR$6,$D$7:$Q$7,0)-1))/SUMPRODUCT(OFFSET($W$8:OFFSET($W$8,$AJ$4-1,0),$T93,$U93),OFFSET($C$8:OFFSET($C$8,$AJ$4-1,0),$S93,0))</f>
        <v>0.98490000000000022</v>
      </c>
      <c r="AT93" s="3">
        <f ca="1">SUMPRODUCT(OFFSET($W$8:OFFSET($W$8,$AJ$4-1,0),$T93,$U93),OFFSET($D$8:OFFSET($D$8,$AJ$4-1,0),$S93,MATCH(AT$6,$D$7:$Q$7,0)-1))</f>
        <v>1.4039524155342527</v>
      </c>
      <c r="AU93" s="3">
        <f ca="1">SUMPRODUCT(OFFSET($W$8:OFFSET($W$8,$AJ$4-1,0),$T93,$U93),OFFSET($C$8:OFFSET($C$8,$AJ$4-1,0),$S93,0),OFFSET($D$8:OFFSET($D$8,$AJ$4-1,0),$S93,MATCH(AT$6,$D$7:$Q$7,0)-1))/SUMPRODUCT(OFFSET($W$8:OFFSET($W$8,$AJ$4-1,0),$T93,$U93),OFFSET($C$8:OFFSET($C$8,$AJ$4-1,0),$S93,0))</f>
        <v>1.4039524155342524</v>
      </c>
      <c r="AV93" s="3">
        <f ca="1">SUMPRODUCT(OFFSET($W$8:OFFSET($W$8,$AJ$4-1,0),$T93,$U93),OFFSET($D$8:OFFSET($D$8,$AJ$4-1,0),$S93,MATCH(AV$6,$D$7:$Q$7,0)-1))</f>
        <v>0.62860959190565979</v>
      </c>
      <c r="AW93" s="3">
        <f ca="1">SUMPRODUCT(OFFSET($W$8:OFFSET($W$8,$AJ$4-1,0),$T93,$U93),OFFSET($C$8:OFFSET($C$8,$AJ$4-1,0),$S93,0),OFFSET($D$8:OFFSET($D$8,$AJ$4-1,0),$S93,MATCH(AV$6,$D$7:$Q$7,0)-1))/SUMPRODUCT(OFFSET($W$8:OFFSET($W$8,$AJ$4-1,0),$T93,$U93),OFFSET($C$8:OFFSET($C$8,$AJ$4-1,0),$S93,0))</f>
        <v>0.62860959190565979</v>
      </c>
      <c r="AX93" s="3">
        <f ca="1">SUMPRODUCT(OFFSET($W$8:OFFSET($W$8,$AJ$4-1,0),$T93,$U93),OFFSET($D$8:OFFSET($D$8,$AJ$4-1,0),$S93,MATCH(AX$6,$D$7:$Q$7,0)-1))</f>
        <v>0.77085622437134216</v>
      </c>
      <c r="AY93" s="3">
        <f ca="1">SUMPRODUCT(OFFSET($W$8:OFFSET($W$8,$AJ$4-1,0),$T93,$U93),OFFSET($C$8:OFFSET($C$8,$AJ$4-1,0),$S93,0),OFFSET($D$8:OFFSET($D$8,$AJ$4-1,0),$S93,MATCH(AX$6,$D$7:$Q$7,0)-1))/SUMPRODUCT(OFFSET($W$8:OFFSET($W$8,$AJ$4-1,0),$T93,$U93),OFFSET($C$8:OFFSET($C$8,$AJ$4-1,0),$S93,0))</f>
        <v>0.77085622437134205</v>
      </c>
      <c r="AZ93" s="3">
        <f ca="1">SUMPRODUCT(OFFSET($W$8:OFFSET($W$8,$AJ$4-1,0),$T93,$U93),OFFSET($D$8:OFFSET($D$8,$AJ$4-1,0),$S93,MATCH(AZ$6,$D$7:$Q$7,0)-1))</f>
        <v>1.506959831956808</v>
      </c>
      <c r="BA93" s="3">
        <f ca="1">SUMPRODUCT(OFFSET($W$8:OFFSET($W$8,$AJ$4-1,0),$T93,$U93),OFFSET($C$8:OFFSET($C$8,$AJ$4-1,0),$S93,0),OFFSET($D$8:OFFSET($D$8,$AJ$4-1,0),$S93,MATCH(AZ$6,$D$7:$Q$7,0)-1))/SUMPRODUCT(OFFSET($W$8:OFFSET($W$8,$AJ$4-1,0),$T93,$U93),OFFSET($C$8:OFFSET($C$8,$AJ$4-1,0),$S93,0))</f>
        <v>1.506959831956808</v>
      </c>
      <c r="BB93" s="3">
        <f ca="1">SUMPRODUCT(OFFSET($W$8:OFFSET($W$8,$AJ$4-1,0),$T93,$U93),OFFSET($D$8:OFFSET($D$8,$AJ$4-1,0),$S93,MATCH(BB$6,$D$7:$Q$7,0)-1))</f>
        <v>1.0286414246581752</v>
      </c>
      <c r="BC93" s="3">
        <f ca="1">SUMPRODUCT(OFFSET($W$8:OFFSET($W$8,$AJ$4-1,0),$T93,$U93),OFFSET($C$8:OFFSET($C$8,$AJ$4-1,0),$S93,0),OFFSET($D$8:OFFSET($D$8,$AJ$4-1,0),$S93,MATCH(BB$6,$D$7:$Q$7,0)-1))/SUMPRODUCT(OFFSET($W$8:OFFSET($W$8,$AJ$4-1,0),$T93,$U93),OFFSET($C$8:OFFSET($C$8,$AJ$4-1,0),$S93,0))</f>
        <v>1.0286414246581752</v>
      </c>
      <c r="BD93" s="3">
        <f ca="1">SUMPRODUCT(OFFSET($W$8:OFFSET($W$8,$AJ$4-1,0),$T93,$U93),OFFSET($D$8:OFFSET($D$8,$AJ$4-1,0),$S93,MATCH(BD$6,$D$7:$Q$7,0)-1))</f>
        <v>0.6466114830176658</v>
      </c>
      <c r="BE93" s="3">
        <f ca="1">SUMPRODUCT(OFFSET($W$8:OFFSET($W$8,$AJ$4-1,0),$T93,$U93),OFFSET($C$8:OFFSET($C$8,$AJ$4-1,0),$S93,0),OFFSET($D$8:OFFSET($D$8,$AJ$4-1,0),$S93,MATCH(BD$6,$D$7:$Q$7,0)-1))/SUMPRODUCT(OFFSET($W$8:OFFSET($W$8,$AJ$4-1,0),$T93,$U93),OFFSET($C$8:OFFSET($C$8,$AJ$4-1,0),$S93,0))</f>
        <v>0.64661148301766569</v>
      </c>
      <c r="BF93" s="174">
        <f ca="1">SUMPRODUCT(OFFSET($W$8:OFFSET($W$8,$AJ$4-1,0),$T93,$U93),OFFSET($D$8:OFFSET($D$8,$AJ$4-1,0),$S93,MATCH(BF$6,$D$7:$Q$7,0)-1))</f>
        <v>0.99887341547568298</v>
      </c>
      <c r="BG93" s="174">
        <f ca="1">SUMPRODUCT(OFFSET($W$8:OFFSET($W$8,$AJ$4-1,0),$T93,$U93),OFFSET($C$8:OFFSET($C$8,$AJ$4-1,0),$S93,0),OFFSET($D$8:OFFSET($D$8,$AJ$4-1,0),$S93,MATCH(BF$6,$D$7:$Q$7,0)-1))/SUMPRODUCT(OFFSET($W$8:OFFSET($W$8,$AJ$4-1,0),$T93,$U93),OFFSET($C$8:OFFSET($C$8,$AJ$4-1,0),$S93,0))</f>
        <v>0.99887341547568342</v>
      </c>
      <c r="BH93" s="174">
        <f ca="1">SUMPRODUCT(OFFSET($W$8:OFFSET($W$8,$AJ$4-1,0),$T93,$U93),OFFSET($D$8:OFFSET($D$8,$AJ$4-1,0),$S93,MATCH(BH$6,$D$7:$Q$7,0)-1))</f>
        <v>1.1031307949168683</v>
      </c>
      <c r="BI93" s="174">
        <f ca="1">SUMPRODUCT(OFFSET($W$8:OFFSET($W$8,$AJ$4-1,0),$T93,$U93),OFFSET($C$8:OFFSET($C$8,$AJ$4-1,0),$S93,0),OFFSET($D$8:OFFSET($D$8,$AJ$4-1,0),$S93,MATCH(BH$6,$D$7:$Q$7,0)-1))/SUMPRODUCT(OFFSET($W$8:OFFSET($W$8,$AJ$4-1,0),$T93,$U93),OFFSET($C$8:OFFSET($C$8,$AJ$4-1,0),$S93,0))</f>
        <v>1.1031307949168687</v>
      </c>
      <c r="BJ93" s="174">
        <f ca="1">SUMPRODUCT(OFFSET($W$8:OFFSET($W$8,$AJ$4-1,0),$T93,$U93),OFFSET($D$8:OFFSET($D$8,$AJ$4-1,0),$S93,MATCH(BJ$6,$D$7:$Q$7,0)-1))</f>
        <v>1</v>
      </c>
      <c r="BK93" s="174">
        <f ca="1">SUMPRODUCT(OFFSET($W$8:OFFSET($W$8,$AJ$4-1,0),$T93,$U93),OFFSET($C$8:OFFSET($C$8,$AJ$4-1,0),$S93,0),OFFSET($D$8:OFFSET($D$8,$AJ$4-1,0),$S93,MATCH(BJ$6,$D$7:$Q$7,0)-1))/SUMPRODUCT(OFFSET($W$8:OFFSET($W$8,$AJ$4-1,0),$T93,$U93),OFFSET($C$8:OFFSET($C$8,$AJ$4-1,0),$S93,0))</f>
        <v>1</v>
      </c>
      <c r="BM93" s="8">
        <f t="shared" si="27"/>
        <v>38749</v>
      </c>
      <c r="BN93" s="47">
        <f t="shared" ca="1" si="28"/>
        <v>0.99999999999999967</v>
      </c>
      <c r="BO93" s="47">
        <f t="shared" ca="1" si="21"/>
        <v>0</v>
      </c>
      <c r="BP93" s="47">
        <f t="shared" ca="1" si="29"/>
        <v>0.29999999999999993</v>
      </c>
      <c r="BQ93" s="47">
        <f t="shared" ca="1" si="22"/>
        <v>0.69999999999999973</v>
      </c>
    </row>
    <row r="94" spans="1:69">
      <c r="A94" s="58">
        <f t="shared" si="23"/>
        <v>38412</v>
      </c>
      <c r="B94" s="34">
        <f t="shared" si="18"/>
        <v>38610</v>
      </c>
      <c r="C94" s="59">
        <f>SUMIF(WP!$A$3:$A$388,"&lt;"&amp;EOMONTH($A94,$A$3-1)+1,WP!$B$3:$B$388)/1000-SUM(C$8:C93)</f>
        <v>10</v>
      </c>
      <c r="D94" s="42">
        <f>D$6/VLOOKUP($B94,Rate!$B$4:$H$390,7)</f>
        <v>0.41592241763437693</v>
      </c>
      <c r="E94" s="42">
        <f>E$6/VLOOKUP($B94,SAWW!$B$4:$H$390,7)</f>
        <v>1.6788826127962517</v>
      </c>
      <c r="F94" s="42">
        <f>F$6/VLOOKUP($B94,'Indem BL'!$B$4:$H$390,7)</f>
        <v>1.1279872144757839</v>
      </c>
      <c r="G94" s="42">
        <f>G$6/VLOOKUP($B94,'Med BL'!$B$4:$H$390,7)</f>
        <v>0.9849</v>
      </c>
      <c r="H94" s="42">
        <f>H$6/VLOOKUP($B94,'Combined BL &amp; SAWW'!$B$4:$H$390,7)</f>
        <v>1.4239140814053937</v>
      </c>
      <c r="I94" s="42">
        <f>I$6/VLOOKUP($B94,'Freq Trend'!$B$4:$H$390,7)</f>
        <v>0.62451293954164588</v>
      </c>
      <c r="J94" s="42">
        <f>J$6/VLOOKUP($B94,'Severity Trend_IonI'!$B$4:$H$390,7)</f>
        <v>0.76814359677147603</v>
      </c>
      <c r="K94" s="42">
        <f>K$6/VLOOKUP($B94,'Severity Trend_MonI'!$B$4:$H$390,7)</f>
        <v>1.5451046506061292</v>
      </c>
      <c r="L94" s="42">
        <f>L$6/VLOOKUP($B94,'Severity Trend'!$B$4:$H$390,7)</f>
        <v>1.0353124167632046</v>
      </c>
      <c r="M94" s="42">
        <f>M$6/VLOOKUP($B94,'PP Residual Trend'!$B$4:$H$390,7)</f>
        <v>0.64657582848387074</v>
      </c>
      <c r="N94" s="156">
        <f>N$6/VLOOKUP($B94,CR!$B$4:$H$455,7)</f>
        <v>0.99887341547568309</v>
      </c>
      <c r="O94" s="156">
        <f>O$6/VLOOKUP($B94,ER!$B$4:$H$455,7)</f>
        <v>1.1031307949168685</v>
      </c>
      <c r="P94" s="156">
        <f>P$6/VLOOKUP($B94,DR!$B$4:$H$455,7)</f>
        <v>1</v>
      </c>
      <c r="R94">
        <f t="shared" si="33"/>
        <v>87</v>
      </c>
      <c r="S94" s="120">
        <f t="shared" si="19"/>
        <v>86</v>
      </c>
      <c r="T94" s="45">
        <f t="shared" si="25"/>
        <v>0</v>
      </c>
      <c r="U94" s="45">
        <f t="shared" si="34"/>
        <v>0</v>
      </c>
      <c r="V94" s="20">
        <v>0</v>
      </c>
      <c r="W94" s="21">
        <f>(2*W$5*$AJ$3*$R94*$A$3-MIN(W$5*$AJ$3,$R94*$A$3)^2-2*$R94*$A$3*MAX(W$5*$AJ$3-$R94*$A$3,0)-MIN(MAX($R94*$A$3-$A$4,0),W$5*$AJ$3)^2-2*W$5*$AJ$3*MAX($R94*$A$3-$A$4-W$5*+$AJ$3,0))/$AJ$5-SUM($V$7:V94)-SUM($V$7:W93)+SUM($V$7:V93)</f>
        <v>0</v>
      </c>
      <c r="X94" s="21">
        <f>(2*X$5*$AJ$3*$R94*$A$3-MIN(X$5*$AJ$3,$R94*$A$3)^2-2*$R94*$A$3*MAX(X$5*$AJ$3-$R94*$A$3,0)-MIN(MAX($R94*$A$3-$A$4,0),X$5*$AJ$3)^2-2*X$5*$AJ$3*MAX($R94*$A$3-$A$4-X$5*+$AJ$3,0))/$AJ$5-SUM($V$7:W94)-SUM($V$7:X93)+SUM($V$7:W93)</f>
        <v>0</v>
      </c>
      <c r="Y94" s="21">
        <f>(2*Y$5*$AJ$3*$R94*$A$3-MIN(Y$5*$AJ$3,$R94*$A$3)^2-2*$R94*$A$3*MAX(Y$5*$AJ$3-$R94*$A$3,0)-MIN(MAX($R94*$A$3-$A$4,0),Y$5*$AJ$3)^2-2*Y$5*$AJ$3*MAX($R94*$A$3-$A$4-Y$5*+$AJ$3,0))/$AJ$5-SUM($V$7:X94)-SUM($V$7:Y93)+SUM($V$7:X93)</f>
        <v>0</v>
      </c>
      <c r="Z94" s="21">
        <f>(2*Z$5*$AJ$3*$R94*$A$3-MIN(Z$5*$AJ$3,$R94*$A$3)^2-2*$R94*$A$3*MAX(Z$5*$AJ$3-$R94*$A$3,0)-MIN(MAX($R94*$A$3-$A$4,0),Z$5*$AJ$3)^2-2*Z$5*$AJ$3*MAX($R94*$A$3-$A$4-Z$5*+$AJ$3,0))/$AJ$5-SUM($V$7:Y94)-SUM($V$7:Z93)+SUM($V$7:Y93)</f>
        <v>0</v>
      </c>
      <c r="AA94" s="21">
        <f>(2*AA$5*$AJ$3*$R94*$A$3-MIN(AA$5*$AJ$3,$R94*$A$3)^2-2*$R94*$A$3*MAX(AA$5*$AJ$3-$R94*$A$3,0)-MIN(MAX($R94*$A$3-$A$4,0),AA$5*$AJ$3)^2-2*AA$5*$AJ$3*MAX($R94*$A$3-$A$4-AA$5*+$AJ$3,0))/$AJ$5-SUM($V$7:Z94)-SUM($V$7:AA93)+SUM($V$7:Z93)</f>
        <v>0</v>
      </c>
      <c r="AB94" s="21">
        <f>(2*AB$5*$AJ$3*$R94*$A$3-MIN(AB$5*$AJ$3,$R94*$A$3)^2-2*$R94*$A$3*MAX(AB$5*$AJ$3-$R94*$A$3,0)-MIN(MAX($R94*$A$3-$A$4,0),AB$5*$AJ$3)^2-2*AB$5*$AJ$3*MAX($R94*$A$3-$A$4-AB$5*+$AJ$3,0))/$AJ$5-SUM($V$7:AA94)-SUM($V$7:AB93)+SUM($V$7:AA93)</f>
        <v>0</v>
      </c>
      <c r="AC94" s="21">
        <f>(2*AC$5*$AJ$3*$R94*$A$3-MIN(AC$5*$AJ$3,$R94*$A$3)^2-2*$R94*$A$3*MAX(AC$5*$AJ$3-$R94*$A$3,0)-MIN(MAX($R94*$A$3-$A$4,0),AC$5*$AJ$3)^2-2*AC$5*$AJ$3*MAX($R94*$A$3-$A$4-AC$5*+$AJ$3,0))/$AJ$5-SUM($V$7:AB94)-SUM($V$7:AC93)+SUM($V$7:AB93)</f>
        <v>0</v>
      </c>
      <c r="AD94" s="21">
        <f>(2*AD$5*$AJ$3*$R94*$A$3-MIN(AD$5*$AJ$3,$R94*$A$3)^2-2*$R94*$A$3*MAX(AD$5*$AJ$3-$R94*$A$3,0)-MIN(MAX($R94*$A$3-$A$4,0),AD$5*$AJ$3)^2-2*AD$5*$AJ$3*MAX($R94*$A$3-$A$4-AD$5*+$AJ$3,0))/$AJ$5-SUM($V$7:AC94)-SUM($V$7:AD93)+SUM($V$7:AC93)</f>
        <v>0</v>
      </c>
      <c r="AE94" s="21">
        <f>(2*AE$5*$AJ$3*$R94*$A$3-MIN(AE$5*$AJ$3,$R94*$A$3)^2-2*$R94*$A$3*MAX(AE$5*$AJ$3-$R94*$A$3,0)-MIN(MAX($R94*$A$3-$A$4,0),AE$5*$AJ$3)^2-2*AE$5*$AJ$3*MAX($R94*$A$3-$A$4-AE$5*+$AJ$3,0))/$AJ$5-SUM($V$7:AD94)-SUM($V$7:AE93)+SUM($V$7:AD93)</f>
        <v>0</v>
      </c>
      <c r="AF94" s="21">
        <f>(2*AF$5*$AJ$3*$R94*$A$3-MIN(AF$5*$AJ$3,$R94*$A$3)^2-2*$R94*$A$3*MAX(AF$5*$AJ$3-$R94*$A$3,0)-MIN(MAX($R94*$A$3-$A$4,0),AF$5*$AJ$3)^2-2*AF$5*$AJ$3*MAX($R94*$A$3-$A$4-AF$5*+$AJ$3,0))/$AJ$5-SUM($V$7:AE94)-SUM($V$7:AF93)+SUM($V$7:AE93)</f>
        <v>0</v>
      </c>
      <c r="AG94" s="21">
        <f>(2*AG$5*$AJ$3*$R94*$A$3-MIN(AG$5*$AJ$3,$R94*$A$3)^2-2*$R94*$A$3*MAX(AG$5*$AJ$3-$R94*$A$3,0)-MIN(MAX($R94*$A$3-$A$4,0),AG$5*$AJ$3)^2-2*AG$5*$AJ$3*MAX($R94*$A$3-$A$4-AG$5*+$AJ$3,0))/$AJ$5-SUM($V$7:AF94)-SUM($V$7:AG93)+SUM($V$7:AF93)</f>
        <v>0</v>
      </c>
      <c r="AH94" s="21">
        <f>(2*AH$5*$AJ$3*$R94*$A$3-MIN(AH$5*$AJ$3,$R94*$A$3)^2-2*$R94*$A$3*MAX(AH$5*$AJ$3-$R94*$A$3,0)-MIN(MAX($R94*$A$3-$A$4,0),AH$5*$AJ$3)^2-2*AH$5*$AJ$3*MAX($R94*$A$3-$A$4-AH$5*+$AJ$3,0))/$AJ$5-SUM($V$7:AG94)-SUM($V$7:AH93)+SUM($V$7:AG93)</f>
        <v>0</v>
      </c>
      <c r="AJ94" s="8">
        <f t="shared" si="30"/>
        <v>38777</v>
      </c>
      <c r="AK94" s="30">
        <f t="shared" si="20"/>
        <v>38791</v>
      </c>
      <c r="AL94" s="3">
        <f ca="1">SUMPRODUCT(OFFSET($W$8:OFFSET($W$8,$AJ$4-1,0),$T94,$U94),OFFSET($D$8:OFFSET($D$8,$AJ$4-1,0),$S94,MATCH(AL$6,$D$7:$Q$7,0)-1))</f>
        <v>0.42778455125439419</v>
      </c>
      <c r="AM94" s="3">
        <f ca="1">SUMPRODUCT(OFFSET($W$8:OFFSET($W$8,$AJ$4-1,0),$T94,$U94),OFFSET($C$8:OFFSET($C$8,$AJ$4-1,0),$S94,0),OFFSET($D$8:OFFSET($D$8,$AJ$4-1,0),$S94,MATCH(AL$6,$D$7:$Q$7,0)-1))/SUMPRODUCT(OFFSET($W$8:OFFSET($W$8,$AJ$4-1,0),$T94,$U94),OFFSET($C$8:OFFSET($C$8,$AJ$4-1,0),$S94,0))</f>
        <v>0.42778455125439424</v>
      </c>
      <c r="AN94" s="3">
        <f ca="1">SUMPRODUCT(OFFSET($W$8:OFFSET($W$8,$AJ$4-1,0),$T94,$U94),OFFSET($D$8:OFFSET($D$8,$AJ$4-1,0),$S94,MATCH(AN$6,$D$7:$Q$7,0)-1))</f>
        <v>1.6461499647126412</v>
      </c>
      <c r="AO94" s="3">
        <f ca="1">SUMPRODUCT(OFFSET($W$8:OFFSET($W$8,$AJ$4-1,0),$T94,$U94),OFFSET($C$8:OFFSET($C$8,$AJ$4-1,0),$S94,0),OFFSET($D$8:OFFSET($D$8,$AJ$4-1,0),$S94,MATCH(AN$6,$D$7:$Q$7,0)-1))/SUMPRODUCT(OFFSET($W$8:OFFSET($W$8,$AJ$4-1,0),$T94,$U94),OFFSET($C$8:OFFSET($C$8,$AJ$4-1,0),$S94,0))</f>
        <v>1.6461499647126412</v>
      </c>
      <c r="AP94" s="3">
        <f ca="1">SUMPRODUCT(OFFSET($W$8:OFFSET($W$8,$AJ$4-1,0),$T94,$U94),OFFSET($D$8:OFFSET($D$8,$AJ$4-1,0),$S94,MATCH(AP$6,$D$7:$Q$7,0)-1))</f>
        <v>1.1206250666749724</v>
      </c>
      <c r="AQ94" s="3">
        <f ca="1">SUMPRODUCT(OFFSET($W$8:OFFSET($W$8,$AJ$4-1,0),$T94,$U94),OFFSET($C$8:OFFSET($C$8,$AJ$4-1,0),$S94,0),OFFSET($D$8:OFFSET($D$8,$AJ$4-1,0),$S94,MATCH(AP$6,$D$7:$Q$7,0)-1))/SUMPRODUCT(OFFSET($W$8:OFFSET($W$8,$AJ$4-1,0),$T94,$U94),OFFSET($C$8:OFFSET($C$8,$AJ$4-1,0),$S94,0))</f>
        <v>1.1206250666749722</v>
      </c>
      <c r="AR94" s="3">
        <f ca="1">SUMPRODUCT(OFFSET($W$8:OFFSET($W$8,$AJ$4-1,0),$T94,$U94),OFFSET($D$8:OFFSET($D$8,$AJ$4-1,0),$S94,MATCH(AR$6,$D$7:$Q$7,0)-1))</f>
        <v>0.98489999999999989</v>
      </c>
      <c r="AS94" s="3">
        <f ca="1">SUMPRODUCT(OFFSET($W$8:OFFSET($W$8,$AJ$4-1,0),$T94,$U94),OFFSET($C$8:OFFSET($C$8,$AJ$4-1,0),$S94,0),OFFSET($D$8:OFFSET($D$8,$AJ$4-1,0),$S94,MATCH(AR$6,$D$7:$Q$7,0)-1))/SUMPRODUCT(OFFSET($W$8:OFFSET($W$8,$AJ$4-1,0),$T94,$U94),OFFSET($C$8:OFFSET($C$8,$AJ$4-1,0),$S94,0))</f>
        <v>0.98490000000000022</v>
      </c>
      <c r="AT94" s="3">
        <f ca="1">SUMPRODUCT(OFFSET($W$8:OFFSET($W$8,$AJ$4-1,0),$T94,$U94),OFFSET($D$8:OFFSET($D$8,$AJ$4-1,0),$S94,MATCH(AT$6,$D$7:$Q$7,0)-1))</f>
        <v>1.4004325803822435</v>
      </c>
      <c r="AU94" s="3">
        <f ca="1">SUMPRODUCT(OFFSET($W$8:OFFSET($W$8,$AJ$4-1,0),$T94,$U94),OFFSET($C$8:OFFSET($C$8,$AJ$4-1,0),$S94,0),OFFSET($D$8:OFFSET($D$8,$AJ$4-1,0),$S94,MATCH(AT$6,$D$7:$Q$7,0)-1))/SUMPRODUCT(OFFSET($W$8:OFFSET($W$8,$AJ$4-1,0),$T94,$U94),OFFSET($C$8:OFFSET($C$8,$AJ$4-1,0),$S94,0))</f>
        <v>1.4004325803822435</v>
      </c>
      <c r="AV94" s="3">
        <f ca="1">SUMPRODUCT(OFFSET($W$8:OFFSET($W$8,$AJ$4-1,0),$T94,$U94),OFFSET($D$8:OFFSET($D$8,$AJ$4-1,0),$S94,MATCH(AV$6,$D$7:$Q$7,0)-1))</f>
        <v>0.62941739682356113</v>
      </c>
      <c r="AW94" s="3">
        <f ca="1">SUMPRODUCT(OFFSET($W$8:OFFSET($W$8,$AJ$4-1,0),$T94,$U94),OFFSET($C$8:OFFSET($C$8,$AJ$4-1,0),$S94,0),OFFSET($D$8:OFFSET($D$8,$AJ$4-1,0),$S94,MATCH(AV$6,$D$7:$Q$7,0)-1))/SUMPRODUCT(OFFSET($W$8:OFFSET($W$8,$AJ$4-1,0),$T94,$U94),OFFSET($C$8:OFFSET($C$8,$AJ$4-1,0),$S94,0))</f>
        <v>0.62941739682356113</v>
      </c>
      <c r="AX94" s="3">
        <f ca="1">SUMPRODUCT(OFFSET($W$8:OFFSET($W$8,$AJ$4-1,0),$T94,$U94),OFFSET($D$8:OFFSET($D$8,$AJ$4-1,0),$S94,MATCH(AX$6,$D$7:$Q$7,0)-1))</f>
        <v>0.7713140930110759</v>
      </c>
      <c r="AY94" s="3">
        <f ca="1">SUMPRODUCT(OFFSET($W$8:OFFSET($W$8,$AJ$4-1,0),$T94,$U94),OFFSET($C$8:OFFSET($C$8,$AJ$4-1,0),$S94,0),OFFSET($D$8:OFFSET($D$8,$AJ$4-1,0),$S94,MATCH(AX$6,$D$7:$Q$7,0)-1))/SUMPRODUCT(OFFSET($W$8:OFFSET($W$8,$AJ$4-1,0),$T94,$U94),OFFSET($C$8:OFFSET($C$8,$AJ$4-1,0),$S94,0))</f>
        <v>0.77131409301107579</v>
      </c>
      <c r="AZ94" s="3">
        <f ca="1">SUMPRODUCT(OFFSET($W$8:OFFSET($W$8,$AJ$4-1,0),$T94,$U94),OFFSET($D$8:OFFSET($D$8,$AJ$4-1,0),$S94,MATCH(AZ$6,$D$7:$Q$7,0)-1))</f>
        <v>1.4994001132273662</v>
      </c>
      <c r="BA94" s="3">
        <f ca="1">SUMPRODUCT(OFFSET($W$8:OFFSET($W$8,$AJ$4-1,0),$T94,$U94),OFFSET($C$8:OFFSET($C$8,$AJ$4-1,0),$S94,0),OFFSET($D$8:OFFSET($D$8,$AJ$4-1,0),$S94,MATCH(AZ$6,$D$7:$Q$7,0)-1))/SUMPRODUCT(OFFSET($W$8:OFFSET($W$8,$AJ$4-1,0),$T94,$U94),OFFSET($C$8:OFFSET($C$8,$AJ$4-1,0),$S94,0))</f>
        <v>1.4994001132273667</v>
      </c>
      <c r="BB94" s="3">
        <f ca="1">SUMPRODUCT(OFFSET($W$8:OFFSET($W$8,$AJ$4-1,0),$T94,$U94),OFFSET($D$8:OFFSET($D$8,$AJ$4-1,0),$S94,MATCH(BB$6,$D$7:$Q$7,0)-1))</f>
        <v>1.0272250525193096</v>
      </c>
      <c r="BC94" s="3">
        <f ca="1">SUMPRODUCT(OFFSET($W$8:OFFSET($W$8,$AJ$4-1,0),$T94,$U94),OFFSET($C$8:OFFSET($C$8,$AJ$4-1,0),$S94,0),OFFSET($D$8:OFFSET($D$8,$AJ$4-1,0),$S94,MATCH(BB$6,$D$7:$Q$7,0)-1))/SUMPRODUCT(OFFSET($W$8:OFFSET($W$8,$AJ$4-1,0),$T94,$U94),OFFSET($C$8:OFFSET($C$8,$AJ$4-1,0),$S94,0))</f>
        <v>1.0272250525193096</v>
      </c>
      <c r="BD94" s="3">
        <f ca="1">SUMPRODUCT(OFFSET($W$8:OFFSET($W$8,$AJ$4-1,0),$T94,$U94),OFFSET($D$8:OFFSET($D$8,$AJ$4-1,0),$S94,MATCH(BD$6,$D$7:$Q$7,0)-1))</f>
        <v>0.64655108779535786</v>
      </c>
      <c r="BE94" s="3">
        <f ca="1">SUMPRODUCT(OFFSET($W$8:OFFSET($W$8,$AJ$4-1,0),$T94,$U94),OFFSET($C$8:OFFSET($C$8,$AJ$4-1,0),$S94,0),OFFSET($D$8:OFFSET($D$8,$AJ$4-1,0),$S94,MATCH(BD$6,$D$7:$Q$7,0)-1))/SUMPRODUCT(OFFSET($W$8:OFFSET($W$8,$AJ$4-1,0),$T94,$U94),OFFSET($C$8:OFFSET($C$8,$AJ$4-1,0),$S94,0))</f>
        <v>0.64655108779535775</v>
      </c>
      <c r="BF94" s="174">
        <f ca="1">SUMPRODUCT(OFFSET($W$8:OFFSET($W$8,$AJ$4-1,0),$T94,$U94),OFFSET($D$8:OFFSET($D$8,$AJ$4-1,0),$S94,MATCH(BF$6,$D$7:$Q$7,0)-1))</f>
        <v>0.99887341547568298</v>
      </c>
      <c r="BG94" s="174">
        <f ca="1">SUMPRODUCT(OFFSET($W$8:OFFSET($W$8,$AJ$4-1,0),$T94,$U94),OFFSET($C$8:OFFSET($C$8,$AJ$4-1,0),$S94,0),OFFSET($D$8:OFFSET($D$8,$AJ$4-1,0),$S94,MATCH(BF$6,$D$7:$Q$7,0)-1))/SUMPRODUCT(OFFSET($W$8:OFFSET($W$8,$AJ$4-1,0),$T94,$U94),OFFSET($C$8:OFFSET($C$8,$AJ$4-1,0),$S94,0))</f>
        <v>0.99887341547568342</v>
      </c>
      <c r="BH94" s="174">
        <f ca="1">SUMPRODUCT(OFFSET($W$8:OFFSET($W$8,$AJ$4-1,0),$T94,$U94),OFFSET($D$8:OFFSET($D$8,$AJ$4-1,0),$S94,MATCH(BH$6,$D$7:$Q$7,0)-1))</f>
        <v>1.1031307949168683</v>
      </c>
      <c r="BI94" s="174">
        <f ca="1">SUMPRODUCT(OFFSET($W$8:OFFSET($W$8,$AJ$4-1,0),$T94,$U94),OFFSET($C$8:OFFSET($C$8,$AJ$4-1,0),$S94,0),OFFSET($D$8:OFFSET($D$8,$AJ$4-1,0),$S94,MATCH(BH$6,$D$7:$Q$7,0)-1))/SUMPRODUCT(OFFSET($W$8:OFFSET($W$8,$AJ$4-1,0),$T94,$U94),OFFSET($C$8:OFFSET($C$8,$AJ$4-1,0),$S94,0))</f>
        <v>1.1031307949168687</v>
      </c>
      <c r="BJ94" s="174">
        <f ca="1">SUMPRODUCT(OFFSET($W$8:OFFSET($W$8,$AJ$4-1,0),$T94,$U94),OFFSET($D$8:OFFSET($D$8,$AJ$4-1,0),$S94,MATCH(BJ$6,$D$7:$Q$7,0)-1))</f>
        <v>1</v>
      </c>
      <c r="BK94" s="174">
        <f ca="1">SUMPRODUCT(OFFSET($W$8:OFFSET($W$8,$AJ$4-1,0),$T94,$U94),OFFSET($C$8:OFFSET($C$8,$AJ$4-1,0),$S94,0),OFFSET($D$8:OFFSET($D$8,$AJ$4-1,0),$S94,MATCH(BJ$6,$D$7:$Q$7,0)-1))/SUMPRODUCT(OFFSET($W$8:OFFSET($W$8,$AJ$4-1,0),$T94,$U94),OFFSET($C$8:OFFSET($C$8,$AJ$4-1,0),$S94,0))</f>
        <v>1</v>
      </c>
      <c r="BM94" s="8">
        <f t="shared" si="27"/>
        <v>38777</v>
      </c>
      <c r="BN94" s="47">
        <f t="shared" ca="1" si="28"/>
        <v>0.99999999999999967</v>
      </c>
      <c r="BO94" s="47">
        <f t="shared" ca="1" si="21"/>
        <v>0</v>
      </c>
      <c r="BP94" s="47">
        <f t="shared" ca="1" si="29"/>
        <v>0.29999999999999993</v>
      </c>
      <c r="BQ94" s="47">
        <f t="shared" ca="1" si="22"/>
        <v>0.69999999999999973</v>
      </c>
    </row>
    <row r="95" spans="1:69">
      <c r="A95" s="58">
        <f t="shared" si="23"/>
        <v>38443</v>
      </c>
      <c r="B95" s="34">
        <f t="shared" si="18"/>
        <v>38640</v>
      </c>
      <c r="C95" s="59">
        <f>SUMIF(WP!$A$3:$A$388,"&lt;"&amp;EOMONTH($A95,$A$3-1)+1,WP!$B$3:$B$388)/1000-SUM(C$8:C94)</f>
        <v>10</v>
      </c>
      <c r="D95" s="42">
        <f>D$6/VLOOKUP($B95,Rate!$B$4:$H$390,7)</f>
        <v>0.42830029619439497</v>
      </c>
      <c r="E95" s="42">
        <f>E$6/VLOOKUP($B95,SAWW!$B$4:$H$390,7)</f>
        <v>1.6733331596877099</v>
      </c>
      <c r="F95" s="42">
        <f>F$6/VLOOKUP($B95,'Indem BL'!$B$4:$H$390,7)</f>
        <v>1.1279872144757839</v>
      </c>
      <c r="G95" s="42">
        <f>G$6/VLOOKUP($B95,'Med BL'!$B$4:$H$390,7)</f>
        <v>0.9849</v>
      </c>
      <c r="H95" s="42">
        <f>H$6/VLOOKUP($B95,'Combined BL &amp; SAWW'!$B$4:$H$390,7)</f>
        <v>1.4210103209925402</v>
      </c>
      <c r="I95" s="42">
        <f>I$6/VLOOKUP($B95,'Freq Trend'!$B$4:$H$390,7)</f>
        <v>0.62531893428832308</v>
      </c>
      <c r="J95" s="42">
        <f>J$6/VLOOKUP($B95,'Severity Trend_IonI'!$B$4:$H$390,7)</f>
        <v>0.76868899504891197</v>
      </c>
      <c r="K95" s="42">
        <f>K$6/VLOOKUP($B95,'Severity Trend_MonI'!$B$4:$H$390,7)</f>
        <v>1.5373162824582813</v>
      </c>
      <c r="L95" s="42">
        <f>L$6/VLOOKUP($B95,'Severity Trend'!$B$4:$H$390,7)</f>
        <v>1.0339924771372273</v>
      </c>
      <c r="M95" s="42">
        <f>M$6/VLOOKUP($B95,'PP Residual Trend'!$B$4:$H$390,7)</f>
        <v>0.6465915340522691</v>
      </c>
      <c r="N95" s="156">
        <f>N$6/VLOOKUP($B95,CR!$B$4:$H$455,7)</f>
        <v>0.99887341547568309</v>
      </c>
      <c r="O95" s="156">
        <f>O$6/VLOOKUP($B95,ER!$B$4:$H$455,7)</f>
        <v>1.1031307949168685</v>
      </c>
      <c r="P95" s="156">
        <f>P$6/VLOOKUP($B95,DR!$B$4:$H$455,7)</f>
        <v>1</v>
      </c>
      <c r="R95">
        <f t="shared" si="33"/>
        <v>88</v>
      </c>
      <c r="S95" s="120">
        <f t="shared" si="19"/>
        <v>87</v>
      </c>
      <c r="T95" s="45">
        <f t="shared" si="25"/>
        <v>0</v>
      </c>
      <c r="U95" s="45">
        <f t="shared" si="34"/>
        <v>0</v>
      </c>
      <c r="V95" s="20">
        <v>0</v>
      </c>
      <c r="W95" s="21">
        <f>(2*W$5*$AJ$3*$R95*$A$3-MIN(W$5*$AJ$3,$R95*$A$3)^2-2*$R95*$A$3*MAX(W$5*$AJ$3-$R95*$A$3,0)-MIN(MAX($R95*$A$3-$A$4,0),W$5*$AJ$3)^2-2*W$5*$AJ$3*MAX($R95*$A$3-$A$4-W$5*+$AJ$3,0))/$AJ$5-SUM($V$7:V95)-SUM($V$7:W94)+SUM($V$7:V94)</f>
        <v>0</v>
      </c>
      <c r="X95" s="21">
        <f>(2*X$5*$AJ$3*$R95*$A$3-MIN(X$5*$AJ$3,$R95*$A$3)^2-2*$R95*$A$3*MAX(X$5*$AJ$3-$R95*$A$3,0)-MIN(MAX($R95*$A$3-$A$4,0),X$5*$AJ$3)^2-2*X$5*$AJ$3*MAX($R95*$A$3-$A$4-X$5*+$AJ$3,0))/$AJ$5-SUM($V$7:W95)-SUM($V$7:X94)+SUM($V$7:W94)</f>
        <v>0</v>
      </c>
      <c r="Y95" s="21">
        <f>(2*Y$5*$AJ$3*$R95*$A$3-MIN(Y$5*$AJ$3,$R95*$A$3)^2-2*$R95*$A$3*MAX(Y$5*$AJ$3-$R95*$A$3,0)-MIN(MAX($R95*$A$3-$A$4,0),Y$5*$AJ$3)^2-2*Y$5*$AJ$3*MAX($R95*$A$3-$A$4-Y$5*+$AJ$3,0))/$AJ$5-SUM($V$7:X95)-SUM($V$7:Y94)+SUM($V$7:X94)</f>
        <v>0</v>
      </c>
      <c r="Z95" s="21">
        <f>(2*Z$5*$AJ$3*$R95*$A$3-MIN(Z$5*$AJ$3,$R95*$A$3)^2-2*$R95*$A$3*MAX(Z$5*$AJ$3-$R95*$A$3,0)-MIN(MAX($R95*$A$3-$A$4,0),Z$5*$AJ$3)^2-2*Z$5*$AJ$3*MAX($R95*$A$3-$A$4-Z$5*+$AJ$3,0))/$AJ$5-SUM($V$7:Y95)-SUM($V$7:Z94)+SUM($V$7:Y94)</f>
        <v>0</v>
      </c>
      <c r="AA95" s="21">
        <f>(2*AA$5*$AJ$3*$R95*$A$3-MIN(AA$5*$AJ$3,$R95*$A$3)^2-2*$R95*$A$3*MAX(AA$5*$AJ$3-$R95*$A$3,0)-MIN(MAX($R95*$A$3-$A$4,0),AA$5*$AJ$3)^2-2*AA$5*$AJ$3*MAX($R95*$A$3-$A$4-AA$5*+$AJ$3,0))/$AJ$5-SUM($V$7:Z95)-SUM($V$7:AA94)+SUM($V$7:Z94)</f>
        <v>0</v>
      </c>
      <c r="AB95" s="21">
        <f>(2*AB$5*$AJ$3*$R95*$A$3-MIN(AB$5*$AJ$3,$R95*$A$3)^2-2*$R95*$A$3*MAX(AB$5*$AJ$3-$R95*$A$3,0)-MIN(MAX($R95*$A$3-$A$4,0),AB$5*$AJ$3)^2-2*AB$5*$AJ$3*MAX($R95*$A$3-$A$4-AB$5*+$AJ$3,0))/$AJ$5-SUM($V$7:AA95)-SUM($V$7:AB94)+SUM($V$7:AA94)</f>
        <v>0</v>
      </c>
      <c r="AC95" s="21">
        <f>(2*AC$5*$AJ$3*$R95*$A$3-MIN(AC$5*$AJ$3,$R95*$A$3)^2-2*$R95*$A$3*MAX(AC$5*$AJ$3-$R95*$A$3,0)-MIN(MAX($R95*$A$3-$A$4,0),AC$5*$AJ$3)^2-2*AC$5*$AJ$3*MAX($R95*$A$3-$A$4-AC$5*+$AJ$3,0))/$AJ$5-SUM($V$7:AB95)-SUM($V$7:AC94)+SUM($V$7:AB94)</f>
        <v>0</v>
      </c>
      <c r="AD95" s="21">
        <f>(2*AD$5*$AJ$3*$R95*$A$3-MIN(AD$5*$AJ$3,$R95*$A$3)^2-2*$R95*$A$3*MAX(AD$5*$AJ$3-$R95*$A$3,0)-MIN(MAX($R95*$A$3-$A$4,0),AD$5*$AJ$3)^2-2*AD$5*$AJ$3*MAX($R95*$A$3-$A$4-AD$5*+$AJ$3,0))/$AJ$5-SUM($V$7:AC95)-SUM($V$7:AD94)+SUM($V$7:AC94)</f>
        <v>0</v>
      </c>
      <c r="AE95" s="21">
        <f>(2*AE$5*$AJ$3*$R95*$A$3-MIN(AE$5*$AJ$3,$R95*$A$3)^2-2*$R95*$A$3*MAX(AE$5*$AJ$3-$R95*$A$3,0)-MIN(MAX($R95*$A$3-$A$4,0),AE$5*$AJ$3)^2-2*AE$5*$AJ$3*MAX($R95*$A$3-$A$4-AE$5*+$AJ$3,0))/$AJ$5-SUM($V$7:AD95)-SUM($V$7:AE94)+SUM($V$7:AD94)</f>
        <v>0</v>
      </c>
      <c r="AF95" s="21">
        <f>(2*AF$5*$AJ$3*$R95*$A$3-MIN(AF$5*$AJ$3,$R95*$A$3)^2-2*$R95*$A$3*MAX(AF$5*$AJ$3-$R95*$A$3,0)-MIN(MAX($R95*$A$3-$A$4,0),AF$5*$AJ$3)^2-2*AF$5*$AJ$3*MAX($R95*$A$3-$A$4-AF$5*+$AJ$3,0))/$AJ$5-SUM($V$7:AE95)-SUM($V$7:AF94)+SUM($V$7:AE94)</f>
        <v>0</v>
      </c>
      <c r="AG95" s="21">
        <f>(2*AG$5*$AJ$3*$R95*$A$3-MIN(AG$5*$AJ$3,$R95*$A$3)^2-2*$R95*$A$3*MAX(AG$5*$AJ$3-$R95*$A$3,0)-MIN(MAX($R95*$A$3-$A$4,0),AG$5*$AJ$3)^2-2*AG$5*$AJ$3*MAX($R95*$A$3-$A$4-AG$5*+$AJ$3,0))/$AJ$5-SUM($V$7:AF95)-SUM($V$7:AG94)+SUM($V$7:AF94)</f>
        <v>0</v>
      </c>
      <c r="AH95" s="21">
        <f>(2*AH$5*$AJ$3*$R95*$A$3-MIN(AH$5*$AJ$3,$R95*$A$3)^2-2*$R95*$A$3*MAX(AH$5*$AJ$3-$R95*$A$3,0)-MIN(MAX($R95*$A$3-$A$4,0),AH$5*$AJ$3)^2-2*AH$5*$AJ$3*MAX($R95*$A$3-$A$4-AH$5*+$AJ$3,0))/$AJ$5-SUM($V$7:AG95)-SUM($V$7:AH94)+SUM($V$7:AG94)</f>
        <v>0</v>
      </c>
      <c r="AJ95" s="8">
        <f t="shared" si="30"/>
        <v>38808</v>
      </c>
      <c r="AK95" s="30">
        <f t="shared" si="20"/>
        <v>38822</v>
      </c>
      <c r="AL95" s="3">
        <f ca="1">SUMPRODUCT(OFFSET($W$8:OFFSET($W$8,$AJ$4-1,0),$T95,$U95),OFFSET($D$8:OFFSET($D$8,$AJ$4-1,0),$S95,MATCH(AL$6,$D$7:$Q$7,0)-1))</f>
        <v>0.42997517429425819</v>
      </c>
      <c r="AM95" s="3">
        <f ca="1">SUMPRODUCT(OFFSET($W$8:OFFSET($W$8,$AJ$4-1,0),$T95,$U95),OFFSET($C$8:OFFSET($C$8,$AJ$4-1,0),$S95,0),OFFSET($D$8:OFFSET($D$8,$AJ$4-1,0),$S95,MATCH(AL$6,$D$7:$Q$7,0)-1))/SUMPRODUCT(OFFSET($W$8:OFFSET($W$8,$AJ$4-1,0),$T95,$U95),OFFSET($C$8:OFFSET($C$8,$AJ$4-1,0),$S95,0))</f>
        <v>0.42997517429425819</v>
      </c>
      <c r="AN95" s="3">
        <f ca="1">SUMPRODUCT(OFFSET($W$8:OFFSET($W$8,$AJ$4-1,0),$T95,$U95),OFFSET($D$8:OFFSET($D$8,$AJ$4-1,0),$S95,MATCH(AN$6,$D$7:$Q$7,0)-1))</f>
        <v>1.6409049827536559</v>
      </c>
      <c r="AO95" s="3">
        <f ca="1">SUMPRODUCT(OFFSET($W$8:OFFSET($W$8,$AJ$4-1,0),$T95,$U95),OFFSET($C$8:OFFSET($C$8,$AJ$4-1,0),$S95,0),OFFSET($D$8:OFFSET($D$8,$AJ$4-1,0),$S95,MATCH(AN$6,$D$7:$Q$7,0)-1))/SUMPRODUCT(OFFSET($W$8:OFFSET($W$8,$AJ$4-1,0),$T95,$U95),OFFSET($C$8:OFFSET($C$8,$AJ$4-1,0),$S95,0))</f>
        <v>1.6409049827536559</v>
      </c>
      <c r="AP95" s="3">
        <f ca="1">SUMPRODUCT(OFFSET($W$8:OFFSET($W$8,$AJ$4-1,0),$T95,$U95),OFFSET($D$8:OFFSET($D$8,$AJ$4-1,0),$S95,MATCH(AP$6,$D$7:$Q$7,0)-1))</f>
        <v>1.1197589316395826</v>
      </c>
      <c r="AQ95" s="3">
        <f ca="1">SUMPRODUCT(OFFSET($W$8:OFFSET($W$8,$AJ$4-1,0),$T95,$U95),OFFSET($C$8:OFFSET($C$8,$AJ$4-1,0),$S95,0),OFFSET($D$8:OFFSET($D$8,$AJ$4-1,0),$S95,MATCH(AP$6,$D$7:$Q$7,0)-1))/SUMPRODUCT(OFFSET($W$8:OFFSET($W$8,$AJ$4-1,0),$T95,$U95),OFFSET($C$8:OFFSET($C$8,$AJ$4-1,0),$S95,0))</f>
        <v>1.1197589316395824</v>
      </c>
      <c r="AR95" s="3">
        <f ca="1">SUMPRODUCT(OFFSET($W$8:OFFSET($W$8,$AJ$4-1,0),$T95,$U95),OFFSET($D$8:OFFSET($D$8,$AJ$4-1,0),$S95,MATCH(AR$6,$D$7:$Q$7,0)-1))</f>
        <v>0.98489999999999989</v>
      </c>
      <c r="AS95" s="3">
        <f ca="1">SUMPRODUCT(OFFSET($W$8:OFFSET($W$8,$AJ$4-1,0),$T95,$U95),OFFSET($C$8:OFFSET($C$8,$AJ$4-1,0),$S95,0),OFFSET($D$8:OFFSET($D$8,$AJ$4-1,0),$S95,MATCH(AR$6,$D$7:$Q$7,0)-1))/SUMPRODUCT(OFFSET($W$8:OFFSET($W$8,$AJ$4-1,0),$T95,$U95),OFFSET($C$8:OFFSET($C$8,$AJ$4-1,0),$S95,0))</f>
        <v>0.98490000000000022</v>
      </c>
      <c r="AT95" s="3">
        <f ca="1">SUMPRODUCT(OFFSET($W$8:OFFSET($W$8,$AJ$4-1,0),$T95,$U95),OFFSET($D$8:OFFSET($D$8,$AJ$4-1,0),$S95,MATCH(AT$6,$D$7:$Q$7,0)-1))</f>
        <v>1.3969667271925583</v>
      </c>
      <c r="AU95" s="3">
        <f ca="1">SUMPRODUCT(OFFSET($W$8:OFFSET($W$8,$AJ$4-1,0),$T95,$U95),OFFSET($C$8:OFFSET($C$8,$AJ$4-1,0),$S95,0),OFFSET($D$8:OFFSET($D$8,$AJ$4-1,0),$S95,MATCH(AT$6,$D$7:$Q$7,0)-1))/SUMPRODUCT(OFFSET($W$8:OFFSET($W$8,$AJ$4-1,0),$T95,$U95),OFFSET($C$8:OFFSET($C$8,$AJ$4-1,0),$S95,0))</f>
        <v>1.3969667271925588</v>
      </c>
      <c r="AV95" s="3">
        <f ca="1">SUMPRODUCT(OFFSET($W$8:OFFSET($W$8,$AJ$4-1,0),$T95,$U95),OFFSET($D$8:OFFSET($D$8,$AJ$4-1,0),$S95,MATCH(AV$6,$D$7:$Q$7,0)-1))</f>
        <v>0.63021677662475595</v>
      </c>
      <c r="AW95" s="3">
        <f ca="1">SUMPRODUCT(OFFSET($W$8:OFFSET($W$8,$AJ$4-1,0),$T95,$U95),OFFSET($C$8:OFFSET($C$8,$AJ$4-1,0),$S95,0),OFFSET($D$8:OFFSET($D$8,$AJ$4-1,0),$S95,MATCH(AV$6,$D$7:$Q$7,0)-1))/SUMPRODUCT(OFFSET($W$8:OFFSET($W$8,$AJ$4-1,0),$T95,$U95),OFFSET($C$8:OFFSET($C$8,$AJ$4-1,0),$S95,0))</f>
        <v>0.63021677662475606</v>
      </c>
      <c r="AX95" s="3">
        <f ca="1">SUMPRODUCT(OFFSET($W$8:OFFSET($W$8,$AJ$4-1,0),$T95,$U95),OFFSET($D$8:OFFSET($D$8,$AJ$4-1,0),$S95,MATCH(AX$6,$D$7:$Q$7,0)-1))</f>
        <v>0.7717210010177179</v>
      </c>
      <c r="AY95" s="3">
        <f ca="1">SUMPRODUCT(OFFSET($W$8:OFFSET($W$8,$AJ$4-1,0),$T95,$U95),OFFSET($C$8:OFFSET($C$8,$AJ$4-1,0),$S95,0),OFFSET($D$8:OFFSET($D$8,$AJ$4-1,0),$S95,MATCH(AX$6,$D$7:$Q$7,0)-1))/SUMPRODUCT(OFFSET($W$8:OFFSET($W$8,$AJ$4-1,0),$T95,$U95),OFFSET($C$8:OFFSET($C$8,$AJ$4-1,0),$S95,0))</f>
        <v>0.77172100101771801</v>
      </c>
      <c r="AZ95" s="3">
        <f ca="1">SUMPRODUCT(OFFSET($W$8:OFFSET($W$8,$AJ$4-1,0),$T95,$U95),OFFSET($D$8:OFFSET($D$8,$AJ$4-1,0),$S95,MATCH(AZ$6,$D$7:$Q$7,0)-1))</f>
        <v>1.4918920245585585</v>
      </c>
      <c r="BA95" s="3">
        <f ca="1">SUMPRODUCT(OFFSET($W$8:OFFSET($W$8,$AJ$4-1,0),$T95,$U95),OFFSET($C$8:OFFSET($C$8,$AJ$4-1,0),$S95,0),OFFSET($D$8:OFFSET($D$8,$AJ$4-1,0),$S95,MATCH(AZ$6,$D$7:$Q$7,0)-1))/SUMPRODUCT(OFFSET($W$8:OFFSET($W$8,$AJ$4-1,0),$T95,$U95),OFFSET($C$8:OFFSET($C$8,$AJ$4-1,0),$S95,0))</f>
        <v>1.4918920245585583</v>
      </c>
      <c r="BB95" s="3">
        <f ca="1">SUMPRODUCT(OFFSET($W$8:OFFSET($W$8,$AJ$4-1,0),$T95,$U95),OFFSET($D$8:OFFSET($D$8,$AJ$4-1,0),$S95,MATCH(BB$6,$D$7:$Q$7,0)-1))</f>
        <v>1.0257628988938206</v>
      </c>
      <c r="BC95" s="3">
        <f ca="1">SUMPRODUCT(OFFSET($W$8:OFFSET($W$8,$AJ$4-1,0),$T95,$U95),OFFSET($C$8:OFFSET($C$8,$AJ$4-1,0),$S95,0),OFFSET($D$8:OFFSET($D$8,$AJ$4-1,0),$S95,MATCH(BB$6,$D$7:$Q$7,0)-1))/SUMPRODUCT(OFFSET($W$8:OFFSET($W$8,$AJ$4-1,0),$T95,$U95),OFFSET($C$8:OFFSET($C$8,$AJ$4-1,0),$S95,0))</f>
        <v>1.0257628988938206</v>
      </c>
      <c r="BD95" s="3">
        <f ca="1">SUMPRODUCT(OFFSET($W$8:OFFSET($W$8,$AJ$4-1,0),$T95,$U95),OFFSET($D$8:OFFSET($D$8,$AJ$4-1,0),$S95,MATCH(BD$6,$D$7:$Q$7,0)-1))</f>
        <v>0.64645097691218201</v>
      </c>
      <c r="BE95" s="3">
        <f ca="1">SUMPRODUCT(OFFSET($W$8:OFFSET($W$8,$AJ$4-1,0),$T95,$U95),OFFSET($C$8:OFFSET($C$8,$AJ$4-1,0),$S95,0),OFFSET($D$8:OFFSET($D$8,$AJ$4-1,0),$S95,MATCH(BD$6,$D$7:$Q$7,0)-1))/SUMPRODUCT(OFFSET($W$8:OFFSET($W$8,$AJ$4-1,0),$T95,$U95),OFFSET($C$8:OFFSET($C$8,$AJ$4-1,0),$S95,0))</f>
        <v>0.64645097691218201</v>
      </c>
      <c r="BF95" s="174">
        <f ca="1">SUMPRODUCT(OFFSET($W$8:OFFSET($W$8,$AJ$4-1,0),$T95,$U95),OFFSET($D$8:OFFSET($D$8,$AJ$4-1,0),$S95,MATCH(BF$6,$D$7:$Q$7,0)-1))</f>
        <v>0.99887341547568298</v>
      </c>
      <c r="BG95" s="174">
        <f ca="1">SUMPRODUCT(OFFSET($W$8:OFFSET($W$8,$AJ$4-1,0),$T95,$U95),OFFSET($C$8:OFFSET($C$8,$AJ$4-1,0),$S95,0),OFFSET($D$8:OFFSET($D$8,$AJ$4-1,0),$S95,MATCH(BF$6,$D$7:$Q$7,0)-1))/SUMPRODUCT(OFFSET($W$8:OFFSET($W$8,$AJ$4-1,0),$T95,$U95),OFFSET($C$8:OFFSET($C$8,$AJ$4-1,0),$S95,0))</f>
        <v>0.99887341547568342</v>
      </c>
      <c r="BH95" s="174">
        <f ca="1">SUMPRODUCT(OFFSET($W$8:OFFSET($W$8,$AJ$4-1,0),$T95,$U95),OFFSET($D$8:OFFSET($D$8,$AJ$4-1,0),$S95,MATCH(BH$6,$D$7:$Q$7,0)-1))</f>
        <v>1.1031307949168683</v>
      </c>
      <c r="BI95" s="174">
        <f ca="1">SUMPRODUCT(OFFSET($W$8:OFFSET($W$8,$AJ$4-1,0),$T95,$U95),OFFSET($C$8:OFFSET($C$8,$AJ$4-1,0),$S95,0),OFFSET($D$8:OFFSET($D$8,$AJ$4-1,0),$S95,MATCH(BH$6,$D$7:$Q$7,0)-1))/SUMPRODUCT(OFFSET($W$8:OFFSET($W$8,$AJ$4-1,0),$T95,$U95),OFFSET($C$8:OFFSET($C$8,$AJ$4-1,0),$S95,0))</f>
        <v>1.1031307949168687</v>
      </c>
      <c r="BJ95" s="174">
        <f ca="1">SUMPRODUCT(OFFSET($W$8:OFFSET($W$8,$AJ$4-1,0),$T95,$U95),OFFSET($D$8:OFFSET($D$8,$AJ$4-1,0),$S95,MATCH(BJ$6,$D$7:$Q$7,0)-1))</f>
        <v>1</v>
      </c>
      <c r="BK95" s="174">
        <f ca="1">SUMPRODUCT(OFFSET($W$8:OFFSET($W$8,$AJ$4-1,0),$T95,$U95),OFFSET($C$8:OFFSET($C$8,$AJ$4-1,0),$S95,0),OFFSET($D$8:OFFSET($D$8,$AJ$4-1,0),$S95,MATCH(BJ$6,$D$7:$Q$7,0)-1))/SUMPRODUCT(OFFSET($W$8:OFFSET($W$8,$AJ$4-1,0),$T95,$U95),OFFSET($C$8:OFFSET($C$8,$AJ$4-1,0),$S95,0))</f>
        <v>1</v>
      </c>
      <c r="BM95" s="8">
        <f t="shared" si="27"/>
        <v>38808</v>
      </c>
      <c r="BN95" s="47">
        <f t="shared" ca="1" si="28"/>
        <v>0.99999999999999967</v>
      </c>
      <c r="BO95" s="47">
        <f t="shared" ca="1" si="21"/>
        <v>0</v>
      </c>
      <c r="BP95" s="47">
        <f t="shared" ca="1" si="29"/>
        <v>0.29999999999999993</v>
      </c>
      <c r="BQ95" s="47">
        <f t="shared" ca="1" si="22"/>
        <v>0.69999999999999973</v>
      </c>
    </row>
    <row r="96" spans="1:69">
      <c r="A96" s="58">
        <f t="shared" si="23"/>
        <v>38473</v>
      </c>
      <c r="B96" s="34">
        <f t="shared" si="18"/>
        <v>38671</v>
      </c>
      <c r="C96" s="59">
        <f>SUMIF(WP!$A$3:$A$388,"&lt;"&amp;EOMONTH($A96,$A$3-1)+1,WP!$B$3:$B$388)/1000-SUM(C$8:C95)</f>
        <v>10</v>
      </c>
      <c r="D96" s="42">
        <f>D$6/VLOOKUP($B96,Rate!$B$4:$H$390,7)</f>
        <v>0.42830029619439497</v>
      </c>
      <c r="E96" s="42">
        <f>E$6/VLOOKUP($B96,SAWW!$B$4:$H$390,7)</f>
        <v>1.6676371351532013</v>
      </c>
      <c r="F96" s="42">
        <f>F$6/VLOOKUP($B96,'Indem BL'!$B$4:$H$390,7)</f>
        <v>1.1279872144757839</v>
      </c>
      <c r="G96" s="42">
        <f>G$6/VLOOKUP($B96,'Med BL'!$B$4:$H$390,7)</f>
        <v>0.9849</v>
      </c>
      <c r="H96" s="42">
        <f>H$6/VLOOKUP($B96,'Combined BL &amp; SAWW'!$B$4:$H$390,7)</f>
        <v>1.4180359207843891</v>
      </c>
      <c r="I96" s="42">
        <f>I$6/VLOOKUP($B96,'Freq Trend'!$B$4:$H$390,7)</f>
        <v>0.6261539840518473</v>
      </c>
      <c r="J96" s="42">
        <f>J$6/VLOOKUP($B96,'Severity Trend_IonI'!$B$4:$H$390,7)</f>
        <v>0.7692533875097709</v>
      </c>
      <c r="K96" s="42">
        <f>K$6/VLOOKUP($B96,'Severity Trend_MonI'!$B$4:$H$390,7)</f>
        <v>1.5293503613423747</v>
      </c>
      <c r="L96" s="42">
        <f>L$6/VLOOKUP($B96,'Severity Trend'!$B$4:$H$390,7)</f>
        <v>1.0326320706557832</v>
      </c>
      <c r="M96" s="42">
        <f>M$6/VLOOKUP($B96,'PP Residual Trend'!$B$4:$H$390,7)</f>
        <v>0.64660776394119579</v>
      </c>
      <c r="N96" s="156">
        <f>N$6/VLOOKUP($B96,CR!$B$4:$H$455,7)</f>
        <v>0.99887341547568309</v>
      </c>
      <c r="O96" s="156">
        <f>O$6/VLOOKUP($B96,ER!$B$4:$H$455,7)</f>
        <v>1.1031307949168685</v>
      </c>
      <c r="P96" s="156">
        <f>P$6/VLOOKUP($B96,DR!$B$4:$H$455,7)</f>
        <v>1</v>
      </c>
      <c r="R96">
        <f t="shared" si="33"/>
        <v>89</v>
      </c>
      <c r="S96" s="120">
        <f t="shared" si="19"/>
        <v>88</v>
      </c>
      <c r="T96" s="45">
        <f t="shared" si="25"/>
        <v>0</v>
      </c>
      <c r="U96" s="45">
        <f t="shared" si="34"/>
        <v>0</v>
      </c>
      <c r="V96" s="20">
        <v>0</v>
      </c>
      <c r="W96" s="21">
        <f>(2*W$5*$AJ$3*$R96*$A$3-MIN(W$5*$AJ$3,$R96*$A$3)^2-2*$R96*$A$3*MAX(W$5*$AJ$3-$R96*$A$3,0)-MIN(MAX($R96*$A$3-$A$4,0),W$5*$AJ$3)^2-2*W$5*$AJ$3*MAX($R96*$A$3-$A$4-W$5*+$AJ$3,0))/$AJ$5-SUM($V$7:V96)-SUM($V$7:W95)+SUM($V$7:V95)</f>
        <v>0</v>
      </c>
      <c r="X96" s="21">
        <f>(2*X$5*$AJ$3*$R96*$A$3-MIN(X$5*$AJ$3,$R96*$A$3)^2-2*$R96*$A$3*MAX(X$5*$AJ$3-$R96*$A$3,0)-MIN(MAX($R96*$A$3-$A$4,0),X$5*$AJ$3)^2-2*X$5*$AJ$3*MAX($R96*$A$3-$A$4-X$5*+$AJ$3,0))/$AJ$5-SUM($V$7:W96)-SUM($V$7:X95)+SUM($V$7:W95)</f>
        <v>0</v>
      </c>
      <c r="Y96" s="21">
        <f>(2*Y$5*$AJ$3*$R96*$A$3-MIN(Y$5*$AJ$3,$R96*$A$3)^2-2*$R96*$A$3*MAX(Y$5*$AJ$3-$R96*$A$3,0)-MIN(MAX($R96*$A$3-$A$4,0),Y$5*$AJ$3)^2-2*Y$5*$AJ$3*MAX($R96*$A$3-$A$4-Y$5*+$AJ$3,0))/$AJ$5-SUM($V$7:X96)-SUM($V$7:Y95)+SUM($V$7:X95)</f>
        <v>0</v>
      </c>
      <c r="Z96" s="21">
        <f>(2*Z$5*$AJ$3*$R96*$A$3-MIN(Z$5*$AJ$3,$R96*$A$3)^2-2*$R96*$A$3*MAX(Z$5*$AJ$3-$R96*$A$3,0)-MIN(MAX($R96*$A$3-$A$4,0),Z$5*$AJ$3)^2-2*Z$5*$AJ$3*MAX($R96*$A$3-$A$4-Z$5*+$AJ$3,0))/$AJ$5-SUM($V$7:Y96)-SUM($V$7:Z95)+SUM($V$7:Y95)</f>
        <v>0</v>
      </c>
      <c r="AA96" s="21">
        <f>(2*AA$5*$AJ$3*$R96*$A$3-MIN(AA$5*$AJ$3,$R96*$A$3)^2-2*$R96*$A$3*MAX(AA$5*$AJ$3-$R96*$A$3,0)-MIN(MAX($R96*$A$3-$A$4,0),AA$5*$AJ$3)^2-2*AA$5*$AJ$3*MAX($R96*$A$3-$A$4-AA$5*+$AJ$3,0))/$AJ$5-SUM($V$7:Z96)-SUM($V$7:AA95)+SUM($V$7:Z95)</f>
        <v>0</v>
      </c>
      <c r="AB96" s="21">
        <f>(2*AB$5*$AJ$3*$R96*$A$3-MIN(AB$5*$AJ$3,$R96*$A$3)^2-2*$R96*$A$3*MAX(AB$5*$AJ$3-$R96*$A$3,0)-MIN(MAX($R96*$A$3-$A$4,0),AB$5*$AJ$3)^2-2*AB$5*$AJ$3*MAX($R96*$A$3-$A$4-AB$5*+$AJ$3,0))/$AJ$5-SUM($V$7:AA96)-SUM($V$7:AB95)+SUM($V$7:AA95)</f>
        <v>0</v>
      </c>
      <c r="AC96" s="21">
        <f>(2*AC$5*$AJ$3*$R96*$A$3-MIN(AC$5*$AJ$3,$R96*$A$3)^2-2*$R96*$A$3*MAX(AC$5*$AJ$3-$R96*$A$3,0)-MIN(MAX($R96*$A$3-$A$4,0),AC$5*$AJ$3)^2-2*AC$5*$AJ$3*MAX($R96*$A$3-$A$4-AC$5*+$AJ$3,0))/$AJ$5-SUM($V$7:AB96)-SUM($V$7:AC95)+SUM($V$7:AB95)</f>
        <v>0</v>
      </c>
      <c r="AD96" s="21">
        <f>(2*AD$5*$AJ$3*$R96*$A$3-MIN(AD$5*$AJ$3,$R96*$A$3)^2-2*$R96*$A$3*MAX(AD$5*$AJ$3-$R96*$A$3,0)-MIN(MAX($R96*$A$3-$A$4,0),AD$5*$AJ$3)^2-2*AD$5*$AJ$3*MAX($R96*$A$3-$A$4-AD$5*+$AJ$3,0))/$AJ$5-SUM($V$7:AC96)-SUM($V$7:AD95)+SUM($V$7:AC95)</f>
        <v>0</v>
      </c>
      <c r="AE96" s="21">
        <f>(2*AE$5*$AJ$3*$R96*$A$3-MIN(AE$5*$AJ$3,$R96*$A$3)^2-2*$R96*$A$3*MAX(AE$5*$AJ$3-$R96*$A$3,0)-MIN(MAX($R96*$A$3-$A$4,0),AE$5*$AJ$3)^2-2*AE$5*$AJ$3*MAX($R96*$A$3-$A$4-AE$5*+$AJ$3,0))/$AJ$5-SUM($V$7:AD96)-SUM($V$7:AE95)+SUM($V$7:AD95)</f>
        <v>0</v>
      </c>
      <c r="AF96" s="21">
        <f>(2*AF$5*$AJ$3*$R96*$A$3-MIN(AF$5*$AJ$3,$R96*$A$3)^2-2*$R96*$A$3*MAX(AF$5*$AJ$3-$R96*$A$3,0)-MIN(MAX($R96*$A$3-$A$4,0),AF$5*$AJ$3)^2-2*AF$5*$AJ$3*MAX($R96*$A$3-$A$4-AF$5*+$AJ$3,0))/$AJ$5-SUM($V$7:AE96)-SUM($V$7:AF95)+SUM($V$7:AE95)</f>
        <v>0</v>
      </c>
      <c r="AG96" s="21">
        <f>(2*AG$5*$AJ$3*$R96*$A$3-MIN(AG$5*$AJ$3,$R96*$A$3)^2-2*$R96*$A$3*MAX(AG$5*$AJ$3-$R96*$A$3,0)-MIN(MAX($R96*$A$3-$A$4,0),AG$5*$AJ$3)^2-2*AG$5*$AJ$3*MAX($R96*$A$3-$A$4-AG$5*+$AJ$3,0))/$AJ$5-SUM($V$7:AF96)-SUM($V$7:AG95)+SUM($V$7:AF95)</f>
        <v>0</v>
      </c>
      <c r="AH96" s="21">
        <f>(2*AH$5*$AJ$3*$R96*$A$3-MIN(AH$5*$AJ$3,$R96*$A$3)^2-2*$R96*$A$3*MAX(AH$5*$AJ$3-$R96*$A$3,0)-MIN(MAX($R96*$A$3-$A$4,0),AH$5*$AJ$3)^2-2*AH$5*$AJ$3*MAX($R96*$A$3-$A$4-AH$5*+$AJ$3,0))/$AJ$5-SUM($V$7:AG96)-SUM($V$7:AH95)+SUM($V$7:AG95)</f>
        <v>0</v>
      </c>
      <c r="AJ96" s="8">
        <f t="shared" si="30"/>
        <v>38838</v>
      </c>
      <c r="AK96" s="30">
        <f t="shared" si="20"/>
        <v>38852</v>
      </c>
      <c r="AL96" s="3">
        <f ca="1">SUMPRODUCT(OFFSET($W$8:OFFSET($W$8,$AJ$4-1,0),$T96,$U96),OFFSET($D$8:OFFSET($D$8,$AJ$4-1,0),$S96,MATCH(AL$6,$D$7:$Q$7,0)-1))</f>
        <v>0.43332493049398463</v>
      </c>
      <c r="AM96" s="3">
        <f ca="1">SUMPRODUCT(OFFSET($W$8:OFFSET($W$8,$AJ$4-1,0),$T96,$U96),OFFSET($C$8:OFFSET($C$8,$AJ$4-1,0),$S96,0),OFFSET($D$8:OFFSET($D$8,$AJ$4-1,0),$S96,MATCH(AL$6,$D$7:$Q$7,0)-1))/SUMPRODUCT(OFFSET($W$8:OFFSET($W$8,$AJ$4-1,0),$T96,$U96),OFFSET($C$8:OFFSET($C$8,$AJ$4-1,0),$S96,0))</f>
        <v>0.43332493049398463</v>
      </c>
      <c r="AN96" s="3">
        <f ca="1">SUMPRODUCT(OFFSET($W$8:OFFSET($W$8,$AJ$4-1,0),$T96,$U96),OFFSET($D$8:OFFSET($D$8,$AJ$4-1,0),$S96,MATCH(AN$6,$D$7:$Q$7,0)-1))</f>
        <v>1.6357503260347661</v>
      </c>
      <c r="AO96" s="3">
        <f ca="1">SUMPRODUCT(OFFSET($W$8:OFFSET($W$8,$AJ$4-1,0),$T96,$U96),OFFSET($C$8:OFFSET($C$8,$AJ$4-1,0),$S96,0),OFFSET($D$8:OFFSET($D$8,$AJ$4-1,0),$S96,MATCH(AN$6,$D$7:$Q$7,0)-1))/SUMPRODUCT(OFFSET($W$8:OFFSET($W$8,$AJ$4-1,0),$T96,$U96),OFFSET($C$8:OFFSET($C$8,$AJ$4-1,0),$S96,0))</f>
        <v>1.6357503260347663</v>
      </c>
      <c r="AP96" s="3">
        <f ca="1">SUMPRODUCT(OFFSET($W$8:OFFSET($W$8,$AJ$4-1,0),$T96,$U96),OFFSET($D$8:OFFSET($D$8,$AJ$4-1,0),$S96,MATCH(AP$6,$D$7:$Q$7,0)-1))</f>
        <v>1.1188927966041931</v>
      </c>
      <c r="AQ96" s="3">
        <f ca="1">SUMPRODUCT(OFFSET($W$8:OFFSET($W$8,$AJ$4-1,0),$T96,$U96),OFFSET($C$8:OFFSET($C$8,$AJ$4-1,0),$S96,0),OFFSET($D$8:OFFSET($D$8,$AJ$4-1,0),$S96,MATCH(AP$6,$D$7:$Q$7,0)-1))/SUMPRODUCT(OFFSET($W$8:OFFSET($W$8,$AJ$4-1,0),$T96,$U96),OFFSET($C$8:OFFSET($C$8,$AJ$4-1,0),$S96,0))</f>
        <v>1.1188927966041928</v>
      </c>
      <c r="AR96" s="3">
        <f ca="1">SUMPRODUCT(OFFSET($W$8:OFFSET($W$8,$AJ$4-1,0),$T96,$U96),OFFSET($D$8:OFFSET($D$8,$AJ$4-1,0),$S96,MATCH(AR$6,$D$7:$Q$7,0)-1))</f>
        <v>0.98489999999999989</v>
      </c>
      <c r="AS96" s="3">
        <f ca="1">SUMPRODUCT(OFFSET($W$8:OFFSET($W$8,$AJ$4-1,0),$T96,$U96),OFFSET($C$8:OFFSET($C$8,$AJ$4-1,0),$S96,0),OFFSET($D$8:OFFSET($D$8,$AJ$4-1,0),$S96,MATCH(AR$6,$D$7:$Q$7,0)-1))/SUMPRODUCT(OFFSET($W$8:OFFSET($W$8,$AJ$4-1,0),$T96,$U96),OFFSET($C$8:OFFSET($C$8,$AJ$4-1,0),$S96,0))</f>
        <v>0.98490000000000022</v>
      </c>
      <c r="AT96" s="3">
        <f ca="1">SUMPRODUCT(OFFSET($W$8:OFFSET($W$8,$AJ$4-1,0),$T96,$U96),OFFSET($D$8:OFFSET($D$8,$AJ$4-1,0),$S96,MATCH(AT$6,$D$7:$Q$7,0)-1))</f>
        <v>1.3935541408260161</v>
      </c>
      <c r="AU96" s="3">
        <f ca="1">SUMPRODUCT(OFFSET($W$8:OFFSET($W$8,$AJ$4-1,0),$T96,$U96),OFFSET($C$8:OFFSET($C$8,$AJ$4-1,0),$S96,0),OFFSET($D$8:OFFSET($D$8,$AJ$4-1,0),$S96,MATCH(AT$6,$D$7:$Q$7,0)-1))/SUMPRODUCT(OFFSET($W$8:OFFSET($W$8,$AJ$4-1,0),$T96,$U96),OFFSET($C$8:OFFSET($C$8,$AJ$4-1,0),$S96,0))</f>
        <v>1.3935541408260164</v>
      </c>
      <c r="AV96" s="3">
        <f ca="1">SUMPRODUCT(OFFSET($W$8:OFFSET($W$8,$AJ$4-1,0),$T96,$U96),OFFSET($D$8:OFFSET($D$8,$AJ$4-1,0),$S96,MATCH(AV$6,$D$7:$Q$7,0)-1))</f>
        <v>0.63100768694879161</v>
      </c>
      <c r="AW96" s="3">
        <f ca="1">SUMPRODUCT(OFFSET($W$8:OFFSET($W$8,$AJ$4-1,0),$T96,$U96),OFFSET($C$8:OFFSET($C$8,$AJ$4-1,0),$S96,0),OFFSET($D$8:OFFSET($D$8,$AJ$4-1,0),$S96,MATCH(AV$6,$D$7:$Q$7,0)-1))/SUMPRODUCT(OFFSET($W$8:OFFSET($W$8,$AJ$4-1,0),$T96,$U96),OFFSET($C$8:OFFSET($C$8,$AJ$4-1,0),$S96,0))</f>
        <v>0.63100768694879172</v>
      </c>
      <c r="AX96" s="3">
        <f ca="1">SUMPRODUCT(OFFSET($W$8:OFFSET($W$8,$AJ$4-1,0),$T96,$U96),OFFSET($D$8:OFFSET($D$8,$AJ$4-1,0),$S96,MATCH(AX$6,$D$7:$Q$7,0)-1))</f>
        <v>0.7720768813344181</v>
      </c>
      <c r="AY96" s="3">
        <f ca="1">SUMPRODUCT(OFFSET($W$8:OFFSET($W$8,$AJ$4-1,0),$T96,$U96),OFFSET($C$8:OFFSET($C$8,$AJ$4-1,0),$S96,0),OFFSET($D$8:OFFSET($D$8,$AJ$4-1,0),$S96,MATCH(AX$6,$D$7:$Q$7,0)-1))/SUMPRODUCT(OFFSET($W$8:OFFSET($W$8,$AJ$4-1,0),$T96,$U96),OFFSET($C$8:OFFSET($C$8,$AJ$4-1,0),$S96,0))</f>
        <v>0.7720768813344181</v>
      </c>
      <c r="AZ96" s="3">
        <f ca="1">SUMPRODUCT(OFFSET($W$8:OFFSET($W$8,$AJ$4-1,0),$T96,$U96),OFFSET($D$8:OFFSET($D$8,$AJ$4-1,0),$S96,MATCH(AZ$6,$D$7:$Q$7,0)-1))</f>
        <v>1.4844349000683457</v>
      </c>
      <c r="BA96" s="3">
        <f ca="1">SUMPRODUCT(OFFSET($W$8:OFFSET($W$8,$AJ$4-1,0),$T96,$U96),OFFSET($C$8:OFFSET($C$8,$AJ$4-1,0),$S96,0),OFFSET($D$8:OFFSET($D$8,$AJ$4-1,0),$S96,MATCH(AZ$6,$D$7:$Q$7,0)-1))/SUMPRODUCT(OFFSET($W$8:OFFSET($W$8,$AJ$4-1,0),$T96,$U96),OFFSET($C$8:OFFSET($C$8,$AJ$4-1,0),$S96,0))</f>
        <v>1.4844349000683459</v>
      </c>
      <c r="BB96" s="3">
        <f ca="1">SUMPRODUCT(OFFSET($W$8:OFFSET($W$8,$AJ$4-1,0),$T96,$U96),OFFSET($D$8:OFFSET($D$8,$AJ$4-1,0),$S96,MATCH(BB$6,$D$7:$Q$7,0)-1))</f>
        <v>1.0242552635734872</v>
      </c>
      <c r="BC96" s="3">
        <f ca="1">SUMPRODUCT(OFFSET($W$8:OFFSET($W$8,$AJ$4-1,0),$T96,$U96),OFFSET($C$8:OFFSET($C$8,$AJ$4-1,0),$S96,0),OFFSET($D$8:OFFSET($D$8,$AJ$4-1,0),$S96,MATCH(BB$6,$D$7:$Q$7,0)-1))/SUMPRODUCT(OFFSET($W$8:OFFSET($W$8,$AJ$4-1,0),$T96,$U96),OFFSET($C$8:OFFSET($C$8,$AJ$4-1,0),$S96,0))</f>
        <v>1.0242552635734872</v>
      </c>
      <c r="BD96" s="3">
        <f ca="1">SUMPRODUCT(OFFSET($W$8:OFFSET($W$8,$AJ$4-1,0),$T96,$U96),OFFSET($D$8:OFFSET($D$8,$AJ$4-1,0),$S96,MATCH(BD$6,$D$7:$Q$7,0)-1))</f>
        <v>0.64631120591115288</v>
      </c>
      <c r="BE96" s="3">
        <f ca="1">SUMPRODUCT(OFFSET($W$8:OFFSET($W$8,$AJ$4-1,0),$T96,$U96),OFFSET($C$8:OFFSET($C$8,$AJ$4-1,0),$S96,0),OFFSET($D$8:OFFSET($D$8,$AJ$4-1,0),$S96,MATCH(BD$6,$D$7:$Q$7,0)-1))/SUMPRODUCT(OFFSET($W$8:OFFSET($W$8,$AJ$4-1,0),$T96,$U96),OFFSET($C$8:OFFSET($C$8,$AJ$4-1,0),$S96,0))</f>
        <v>0.64631120591115276</v>
      </c>
      <c r="BF96" s="174">
        <f ca="1">SUMPRODUCT(OFFSET($W$8:OFFSET($W$8,$AJ$4-1,0),$T96,$U96),OFFSET($D$8:OFFSET($D$8,$AJ$4-1,0),$S96,MATCH(BF$6,$D$7:$Q$7,0)-1))</f>
        <v>0.99887341547568298</v>
      </c>
      <c r="BG96" s="174">
        <f ca="1">SUMPRODUCT(OFFSET($W$8:OFFSET($W$8,$AJ$4-1,0),$T96,$U96),OFFSET($C$8:OFFSET($C$8,$AJ$4-1,0),$S96,0),OFFSET($D$8:OFFSET($D$8,$AJ$4-1,0),$S96,MATCH(BF$6,$D$7:$Q$7,0)-1))/SUMPRODUCT(OFFSET($W$8:OFFSET($W$8,$AJ$4-1,0),$T96,$U96),OFFSET($C$8:OFFSET($C$8,$AJ$4-1,0),$S96,0))</f>
        <v>0.99887341547568342</v>
      </c>
      <c r="BH96" s="174">
        <f ca="1">SUMPRODUCT(OFFSET($W$8:OFFSET($W$8,$AJ$4-1,0),$T96,$U96),OFFSET($D$8:OFFSET($D$8,$AJ$4-1,0),$S96,MATCH(BH$6,$D$7:$Q$7,0)-1))</f>
        <v>1.1031307949168683</v>
      </c>
      <c r="BI96" s="174">
        <f ca="1">SUMPRODUCT(OFFSET($W$8:OFFSET($W$8,$AJ$4-1,0),$T96,$U96),OFFSET($C$8:OFFSET($C$8,$AJ$4-1,0),$S96,0),OFFSET($D$8:OFFSET($D$8,$AJ$4-1,0),$S96,MATCH(BH$6,$D$7:$Q$7,0)-1))/SUMPRODUCT(OFFSET($W$8:OFFSET($W$8,$AJ$4-1,0),$T96,$U96),OFFSET($C$8:OFFSET($C$8,$AJ$4-1,0),$S96,0))</f>
        <v>1.1031307949168687</v>
      </c>
      <c r="BJ96" s="174">
        <f ca="1">SUMPRODUCT(OFFSET($W$8:OFFSET($W$8,$AJ$4-1,0),$T96,$U96),OFFSET($D$8:OFFSET($D$8,$AJ$4-1,0),$S96,MATCH(BJ$6,$D$7:$Q$7,0)-1))</f>
        <v>1</v>
      </c>
      <c r="BK96" s="174">
        <f ca="1">SUMPRODUCT(OFFSET($W$8:OFFSET($W$8,$AJ$4-1,0),$T96,$U96),OFFSET($C$8:OFFSET($C$8,$AJ$4-1,0),$S96,0),OFFSET($D$8:OFFSET($D$8,$AJ$4-1,0),$S96,MATCH(BJ$6,$D$7:$Q$7,0)-1))/SUMPRODUCT(OFFSET($W$8:OFFSET($W$8,$AJ$4-1,0),$T96,$U96),OFFSET($C$8:OFFSET($C$8,$AJ$4-1,0),$S96,0))</f>
        <v>1</v>
      </c>
      <c r="BM96" s="8">
        <f t="shared" si="27"/>
        <v>38838</v>
      </c>
      <c r="BN96" s="47">
        <f t="shared" ca="1" si="28"/>
        <v>0.99999999999999967</v>
      </c>
      <c r="BO96" s="47">
        <f t="shared" ca="1" si="21"/>
        <v>0</v>
      </c>
      <c r="BP96" s="47">
        <f t="shared" ca="1" si="29"/>
        <v>0.29999999999999993</v>
      </c>
      <c r="BQ96" s="47">
        <f t="shared" ca="1" si="22"/>
        <v>0.69999999999999973</v>
      </c>
    </row>
    <row r="97" spans="1:69">
      <c r="A97" s="58">
        <f t="shared" si="23"/>
        <v>38504</v>
      </c>
      <c r="B97" s="34">
        <f t="shared" si="18"/>
        <v>38701</v>
      </c>
      <c r="C97" s="59">
        <f>SUMIF(WP!$A$3:$A$388,"&lt;"&amp;EOMONTH($A97,$A$3-1)+1,WP!$B$3:$B$388)/1000-SUM(C$8:C96)</f>
        <v>10</v>
      </c>
      <c r="D97" s="42">
        <f>D$6/VLOOKUP($B97,Rate!$B$4:$H$390,7)</f>
        <v>0.42830029619439497</v>
      </c>
      <c r="E97" s="42">
        <f>E$6/VLOOKUP($B97,SAWW!$B$4:$H$390,7)</f>
        <v>1.6621616544361804</v>
      </c>
      <c r="F97" s="42">
        <f>F$6/VLOOKUP($B97,'Indem BL'!$B$4:$H$390,7)</f>
        <v>1.1279872144757839</v>
      </c>
      <c r="G97" s="42">
        <f>G$6/VLOOKUP($B97,'Med BL'!$B$4:$H$390,7)</f>
        <v>0.9849</v>
      </c>
      <c r="H97" s="42">
        <f>H$6/VLOOKUP($B97,'Combined BL &amp; SAWW'!$B$4:$H$390,7)</f>
        <v>1.4151825406868357</v>
      </c>
      <c r="I97" s="42">
        <f>I$6/VLOOKUP($B97,'Freq Trend'!$B$4:$H$390,7)</f>
        <v>0.62696422296703069</v>
      </c>
      <c r="J97" s="42">
        <f>J$6/VLOOKUP($B97,'Severity Trend_IonI'!$B$4:$H$390,7)</f>
        <v>0.76980036343676306</v>
      </c>
      <c r="K97" s="42">
        <f>K$6/VLOOKUP($B97,'Severity Trend_MonI'!$B$4:$H$390,7)</f>
        <v>1.5217196157552666</v>
      </c>
      <c r="L97" s="42">
        <f>L$6/VLOOKUP($B97,'Severity Trend'!$B$4:$H$390,7)</f>
        <v>1.0313189522978576</v>
      </c>
      <c r="M97" s="42">
        <f>M$6/VLOOKUP($B97,'PP Residual Trend'!$B$4:$H$390,7)</f>
        <v>0.64662347106109974</v>
      </c>
      <c r="N97" s="156">
        <f>N$6/VLOOKUP($B97,CR!$B$4:$H$455,7)</f>
        <v>0.99887341547568309</v>
      </c>
      <c r="O97" s="156">
        <f>O$6/VLOOKUP($B97,ER!$B$4:$H$455,7)</f>
        <v>1.1031307949168685</v>
      </c>
      <c r="P97" s="156">
        <f>P$6/VLOOKUP($B97,DR!$B$4:$H$455,7)</f>
        <v>1</v>
      </c>
      <c r="R97">
        <f t="shared" si="33"/>
        <v>90</v>
      </c>
      <c r="S97" s="120">
        <f t="shared" si="19"/>
        <v>89</v>
      </c>
      <c r="T97" s="45">
        <f t="shared" si="25"/>
        <v>0</v>
      </c>
      <c r="U97" s="45">
        <f t="shared" si="34"/>
        <v>0</v>
      </c>
      <c r="V97" s="20">
        <v>0</v>
      </c>
      <c r="W97" s="21">
        <f>(2*W$5*$AJ$3*$R97*$A$3-MIN(W$5*$AJ$3,$R97*$A$3)^2-2*$R97*$A$3*MAX(W$5*$AJ$3-$R97*$A$3,0)-MIN(MAX($R97*$A$3-$A$4,0),W$5*$AJ$3)^2-2*W$5*$AJ$3*MAX($R97*$A$3-$A$4-W$5*+$AJ$3,0))/$AJ$5-SUM($V$7:V97)-SUM($V$7:W96)+SUM($V$7:V96)</f>
        <v>0</v>
      </c>
      <c r="X97" s="21">
        <f>(2*X$5*$AJ$3*$R97*$A$3-MIN(X$5*$AJ$3,$R97*$A$3)^2-2*$R97*$A$3*MAX(X$5*$AJ$3-$R97*$A$3,0)-MIN(MAX($R97*$A$3-$A$4,0),X$5*$AJ$3)^2-2*X$5*$AJ$3*MAX($R97*$A$3-$A$4-X$5*+$AJ$3,0))/$AJ$5-SUM($V$7:W97)-SUM($V$7:X96)+SUM($V$7:W96)</f>
        <v>0</v>
      </c>
      <c r="Y97" s="21">
        <f>(2*Y$5*$AJ$3*$R97*$A$3-MIN(Y$5*$AJ$3,$R97*$A$3)^2-2*$R97*$A$3*MAX(Y$5*$AJ$3-$R97*$A$3,0)-MIN(MAX($R97*$A$3-$A$4,0),Y$5*$AJ$3)^2-2*Y$5*$AJ$3*MAX($R97*$A$3-$A$4-Y$5*+$AJ$3,0))/$AJ$5-SUM($V$7:X97)-SUM($V$7:Y96)+SUM($V$7:X96)</f>
        <v>0</v>
      </c>
      <c r="Z97" s="21">
        <f>(2*Z$5*$AJ$3*$R97*$A$3-MIN(Z$5*$AJ$3,$R97*$A$3)^2-2*$R97*$A$3*MAX(Z$5*$AJ$3-$R97*$A$3,0)-MIN(MAX($R97*$A$3-$A$4,0),Z$5*$AJ$3)^2-2*Z$5*$AJ$3*MAX($R97*$A$3-$A$4-Z$5*+$AJ$3,0))/$AJ$5-SUM($V$7:Y97)-SUM($V$7:Z96)+SUM($V$7:Y96)</f>
        <v>0</v>
      </c>
      <c r="AA97" s="21">
        <f>(2*AA$5*$AJ$3*$R97*$A$3-MIN(AA$5*$AJ$3,$R97*$A$3)^2-2*$R97*$A$3*MAX(AA$5*$AJ$3-$R97*$A$3,0)-MIN(MAX($R97*$A$3-$A$4,0),AA$5*$AJ$3)^2-2*AA$5*$AJ$3*MAX($R97*$A$3-$A$4-AA$5*+$AJ$3,0))/$AJ$5-SUM($V$7:Z97)-SUM($V$7:AA96)+SUM($V$7:Z96)</f>
        <v>0</v>
      </c>
      <c r="AB97" s="21">
        <f>(2*AB$5*$AJ$3*$R97*$A$3-MIN(AB$5*$AJ$3,$R97*$A$3)^2-2*$R97*$A$3*MAX(AB$5*$AJ$3-$R97*$A$3,0)-MIN(MAX($R97*$A$3-$A$4,0),AB$5*$AJ$3)^2-2*AB$5*$AJ$3*MAX($R97*$A$3-$A$4-AB$5*+$AJ$3,0))/$AJ$5-SUM($V$7:AA97)-SUM($V$7:AB96)+SUM($V$7:AA96)</f>
        <v>0</v>
      </c>
      <c r="AC97" s="21">
        <f>(2*AC$5*$AJ$3*$R97*$A$3-MIN(AC$5*$AJ$3,$R97*$A$3)^2-2*$R97*$A$3*MAX(AC$5*$AJ$3-$R97*$A$3,0)-MIN(MAX($R97*$A$3-$A$4,0),AC$5*$AJ$3)^2-2*AC$5*$AJ$3*MAX($R97*$A$3-$A$4-AC$5*+$AJ$3,0))/$AJ$5-SUM($V$7:AB97)-SUM($V$7:AC96)+SUM($V$7:AB96)</f>
        <v>0</v>
      </c>
      <c r="AD97" s="21">
        <f>(2*AD$5*$AJ$3*$R97*$A$3-MIN(AD$5*$AJ$3,$R97*$A$3)^2-2*$R97*$A$3*MAX(AD$5*$AJ$3-$R97*$A$3,0)-MIN(MAX($R97*$A$3-$A$4,0),AD$5*$AJ$3)^2-2*AD$5*$AJ$3*MAX($R97*$A$3-$A$4-AD$5*+$AJ$3,0))/$AJ$5-SUM($V$7:AC97)-SUM($V$7:AD96)+SUM($V$7:AC96)</f>
        <v>0</v>
      </c>
      <c r="AE97" s="21">
        <f>(2*AE$5*$AJ$3*$R97*$A$3-MIN(AE$5*$AJ$3,$R97*$A$3)^2-2*$R97*$A$3*MAX(AE$5*$AJ$3-$R97*$A$3,0)-MIN(MAX($R97*$A$3-$A$4,0),AE$5*$AJ$3)^2-2*AE$5*$AJ$3*MAX($R97*$A$3-$A$4-AE$5*+$AJ$3,0))/$AJ$5-SUM($V$7:AD97)-SUM($V$7:AE96)+SUM($V$7:AD96)</f>
        <v>0</v>
      </c>
      <c r="AF97" s="21">
        <f>(2*AF$5*$AJ$3*$R97*$A$3-MIN(AF$5*$AJ$3,$R97*$A$3)^2-2*$R97*$A$3*MAX(AF$5*$AJ$3-$R97*$A$3,0)-MIN(MAX($R97*$A$3-$A$4,0),AF$5*$AJ$3)^2-2*AF$5*$AJ$3*MAX($R97*$A$3-$A$4-AF$5*+$AJ$3,0))/$AJ$5-SUM($V$7:AE97)-SUM($V$7:AF96)+SUM($V$7:AE96)</f>
        <v>0</v>
      </c>
      <c r="AG97" s="21">
        <f>(2*AG$5*$AJ$3*$R97*$A$3-MIN(AG$5*$AJ$3,$R97*$A$3)^2-2*$R97*$A$3*MAX(AG$5*$AJ$3-$R97*$A$3,0)-MIN(MAX($R97*$A$3-$A$4,0),AG$5*$AJ$3)^2-2*AG$5*$AJ$3*MAX($R97*$A$3-$A$4-AG$5*+$AJ$3,0))/$AJ$5-SUM($V$7:AF97)-SUM($V$7:AG96)+SUM($V$7:AF96)</f>
        <v>0</v>
      </c>
      <c r="AH97" s="21">
        <f>(2*AH$5*$AJ$3*$R97*$A$3-MIN(AH$5*$AJ$3,$R97*$A$3)^2-2*$R97*$A$3*MAX(AH$5*$AJ$3-$R97*$A$3,0)-MIN(MAX($R97*$A$3-$A$4,0),AH$5*$AJ$3)^2-2*AH$5*$AJ$3*MAX($R97*$A$3-$A$4-AH$5*+$AJ$3,0))/$AJ$5-SUM($V$7:AG97)-SUM($V$7:AH96)+SUM($V$7:AG96)</f>
        <v>0</v>
      </c>
      <c r="AJ97" s="8">
        <f t="shared" si="30"/>
        <v>38869</v>
      </c>
      <c r="AK97" s="30">
        <f t="shared" si="20"/>
        <v>38883</v>
      </c>
      <c r="AL97" s="3">
        <f ca="1">SUMPRODUCT(OFFSET($W$8:OFFSET($W$8,$AJ$4-1,0),$T97,$U97),OFFSET($D$8:OFFSET($D$8,$AJ$4-1,0),$S97,MATCH(AL$6,$D$7:$Q$7,0)-1))</f>
        <v>0.43667468669371107</v>
      </c>
      <c r="AM97" s="3">
        <f ca="1">SUMPRODUCT(OFFSET($W$8:OFFSET($W$8,$AJ$4-1,0),$T97,$U97),OFFSET($C$8:OFFSET($C$8,$AJ$4-1,0),$S97,0),OFFSET($D$8:OFFSET($D$8,$AJ$4-1,0),$S97,MATCH(AL$6,$D$7:$Q$7,0)-1))/SUMPRODUCT(OFFSET($W$8:OFFSET($W$8,$AJ$4-1,0),$T97,$U97),OFFSET($C$8:OFFSET($C$8,$AJ$4-1,0),$S97,0))</f>
        <v>0.43667468669371107</v>
      </c>
      <c r="AN97" s="3">
        <f ca="1">SUMPRODUCT(OFFSET($W$8:OFFSET($W$8,$AJ$4-1,0),$T97,$U97),OFFSET($D$8:OFFSET($D$8,$AJ$4-1,0),$S97,MATCH(AN$6,$D$7:$Q$7,0)-1))</f>
        <v>1.6306850002269784</v>
      </c>
      <c r="AO97" s="3">
        <f ca="1">SUMPRODUCT(OFFSET($W$8:OFFSET($W$8,$AJ$4-1,0),$T97,$U97),OFFSET($C$8:OFFSET($C$8,$AJ$4-1,0),$S97,0),OFFSET($D$8:OFFSET($D$8,$AJ$4-1,0),$S97,MATCH(AN$6,$D$7:$Q$7,0)-1))/SUMPRODUCT(OFFSET($W$8:OFFSET($W$8,$AJ$4-1,0),$T97,$U97),OFFSET($C$8:OFFSET($C$8,$AJ$4-1,0),$S97,0))</f>
        <v>1.6306850002269786</v>
      </c>
      <c r="AP97" s="3">
        <f ca="1">SUMPRODUCT(OFFSET($W$8:OFFSET($W$8,$AJ$4-1,0),$T97,$U97),OFFSET($D$8:OFFSET($D$8,$AJ$4-1,0),$S97,MATCH(AP$6,$D$7:$Q$7,0)-1))</f>
        <v>1.1180266615688035</v>
      </c>
      <c r="AQ97" s="3">
        <f ca="1">SUMPRODUCT(OFFSET($W$8:OFFSET($W$8,$AJ$4-1,0),$T97,$U97),OFFSET($C$8:OFFSET($C$8,$AJ$4-1,0),$S97,0),OFFSET($D$8:OFFSET($D$8,$AJ$4-1,0),$S97,MATCH(AP$6,$D$7:$Q$7,0)-1))/SUMPRODUCT(OFFSET($W$8:OFFSET($W$8,$AJ$4-1,0),$T97,$U97),OFFSET($C$8:OFFSET($C$8,$AJ$4-1,0),$S97,0))</f>
        <v>1.1180266615688033</v>
      </c>
      <c r="AR97" s="3">
        <f ca="1">SUMPRODUCT(OFFSET($W$8:OFFSET($W$8,$AJ$4-1,0),$T97,$U97),OFFSET($D$8:OFFSET($D$8,$AJ$4-1,0),$S97,MATCH(AR$6,$D$7:$Q$7,0)-1))</f>
        <v>0.98489999999999989</v>
      </c>
      <c r="AS97" s="3">
        <f ca="1">SUMPRODUCT(OFFSET($W$8:OFFSET($W$8,$AJ$4-1,0),$T97,$U97),OFFSET($C$8:OFFSET($C$8,$AJ$4-1,0),$S97,0),OFFSET($D$8:OFFSET($D$8,$AJ$4-1,0),$S97,MATCH(AR$6,$D$7:$Q$7,0)-1))/SUMPRODUCT(OFFSET($W$8:OFFSET($W$8,$AJ$4-1,0),$T97,$U97),OFFSET($C$8:OFFSET($C$8,$AJ$4-1,0),$S97,0))</f>
        <v>0.98490000000000022</v>
      </c>
      <c r="AT97" s="3">
        <f ca="1">SUMPRODUCT(OFFSET($W$8:OFFSET($W$8,$AJ$4-1,0),$T97,$U97),OFFSET($D$8:OFFSET($D$8,$AJ$4-1,0),$S97,MATCH(AT$6,$D$7:$Q$7,0)-1))</f>
        <v>1.3901941381293923</v>
      </c>
      <c r="AU97" s="3">
        <f ca="1">SUMPRODUCT(OFFSET($W$8:OFFSET($W$8,$AJ$4-1,0),$T97,$U97),OFFSET($C$8:OFFSET($C$8,$AJ$4-1,0),$S97,0),OFFSET($D$8:OFFSET($D$8,$AJ$4-1,0),$S97,MATCH(AT$6,$D$7:$Q$7,0)-1))/SUMPRODUCT(OFFSET($W$8:OFFSET($W$8,$AJ$4-1,0),$T97,$U97),OFFSET($C$8:OFFSET($C$8,$AJ$4-1,0),$S97,0))</f>
        <v>1.3901941381293925</v>
      </c>
      <c r="AV97" s="3">
        <f ca="1">SUMPRODUCT(OFFSET($W$8:OFFSET($W$8,$AJ$4-1,0),$T97,$U97),OFFSET($D$8:OFFSET($D$8,$AJ$4-1,0),$S97,MATCH(AV$6,$D$7:$Q$7,0)-1))</f>
        <v>0.63179008462476172</v>
      </c>
      <c r="AW97" s="3">
        <f ca="1">SUMPRODUCT(OFFSET($W$8:OFFSET($W$8,$AJ$4-1,0),$T97,$U97),OFFSET($C$8:OFFSET($C$8,$AJ$4-1,0),$S97,0),OFFSET($D$8:OFFSET($D$8,$AJ$4-1,0),$S97,MATCH(AV$6,$D$7:$Q$7,0)-1))/SUMPRODUCT(OFFSET($W$8:OFFSET($W$8,$AJ$4-1,0),$T97,$U97),OFFSET($C$8:OFFSET($C$8,$AJ$4-1,0),$S97,0))</f>
        <v>0.63179008462476161</v>
      </c>
      <c r="AX97" s="3">
        <f ca="1">SUMPRODUCT(OFFSET($W$8:OFFSET($W$8,$AJ$4-1,0),$T97,$U97),OFFSET($D$8:OFFSET($D$8,$AJ$4-1,0),$S97,MATCH(AX$6,$D$7:$Q$7,0)-1))</f>
        <v>0.77238166892509441</v>
      </c>
      <c r="AY97" s="3">
        <f ca="1">SUMPRODUCT(OFFSET($W$8:OFFSET($W$8,$AJ$4-1,0),$T97,$U97),OFFSET($C$8:OFFSET($C$8,$AJ$4-1,0),$S97,0),OFFSET($D$8:OFFSET($D$8,$AJ$4-1,0),$S97,MATCH(AX$6,$D$7:$Q$7,0)-1))/SUMPRODUCT(OFFSET($W$8:OFFSET($W$8,$AJ$4-1,0),$T97,$U97),OFFSET($C$8:OFFSET($C$8,$AJ$4-1,0),$S97,0))</f>
        <v>0.77238166892509452</v>
      </c>
      <c r="AZ97" s="3">
        <f ca="1">SUMPRODUCT(OFFSET($W$8:OFFSET($W$8,$AJ$4-1,0),$T97,$U97),OFFSET($D$8:OFFSET($D$8,$AJ$4-1,0),$S97,MATCH(AZ$6,$D$7:$Q$7,0)-1))</f>
        <v>1.477028107050204</v>
      </c>
      <c r="BA97" s="3">
        <f ca="1">SUMPRODUCT(OFFSET($W$8:OFFSET($W$8,$AJ$4-1,0),$T97,$U97),OFFSET($C$8:OFFSET($C$8,$AJ$4-1,0),$S97,0),OFFSET($D$8:OFFSET($D$8,$AJ$4-1,0),$S97,MATCH(AZ$6,$D$7:$Q$7,0)-1))/SUMPRODUCT(OFFSET($W$8:OFFSET($W$8,$AJ$4-1,0),$T97,$U97),OFFSET($C$8:OFFSET($C$8,$AJ$4-1,0),$S97,0))</f>
        <v>1.4770281070502038</v>
      </c>
      <c r="BB97" s="3">
        <f ca="1">SUMPRODUCT(OFFSET($W$8:OFFSET($W$8,$AJ$4-1,0),$T97,$U97),OFFSET($D$8:OFFSET($D$8,$AJ$4-1,0),$S97,MATCH(BB$6,$D$7:$Q$7,0)-1))</f>
        <v>1.0227024345914453</v>
      </c>
      <c r="BC97" s="3">
        <f ca="1">SUMPRODUCT(OFFSET($W$8:OFFSET($W$8,$AJ$4-1,0),$T97,$U97),OFFSET($C$8:OFFSET($C$8,$AJ$4-1,0),$S97,0),OFFSET($D$8:OFFSET($D$8,$AJ$4-1,0),$S97,MATCH(BB$6,$D$7:$Q$7,0)-1))/SUMPRODUCT(OFFSET($W$8:OFFSET($W$8,$AJ$4-1,0),$T97,$U97),OFFSET($C$8:OFFSET($C$8,$AJ$4-1,0),$S97,0))</f>
        <v>1.0227024345914455</v>
      </c>
      <c r="BD97" s="3">
        <f ca="1">SUMPRODUCT(OFFSET($W$8:OFFSET($W$8,$AJ$4-1,0),$T97,$U97),OFFSET($D$8:OFFSET($D$8,$AJ$4-1,0),$S97,MATCH(BD$6,$D$7:$Q$7,0)-1))</f>
        <v>0.64613182842858752</v>
      </c>
      <c r="BE97" s="3">
        <f ca="1">SUMPRODUCT(OFFSET($W$8:OFFSET($W$8,$AJ$4-1,0),$T97,$U97),OFFSET($C$8:OFFSET($C$8,$AJ$4-1,0),$S97,0),OFFSET($D$8:OFFSET($D$8,$AJ$4-1,0),$S97,MATCH(BD$6,$D$7:$Q$7,0)-1))/SUMPRODUCT(OFFSET($W$8:OFFSET($W$8,$AJ$4-1,0),$T97,$U97),OFFSET($C$8:OFFSET($C$8,$AJ$4-1,0),$S97,0))</f>
        <v>0.64613182842858752</v>
      </c>
      <c r="BF97" s="174">
        <f ca="1">SUMPRODUCT(OFFSET($W$8:OFFSET($W$8,$AJ$4-1,0),$T97,$U97),OFFSET($D$8:OFFSET($D$8,$AJ$4-1,0),$S97,MATCH(BF$6,$D$7:$Q$7,0)-1))</f>
        <v>0.99887341547568298</v>
      </c>
      <c r="BG97" s="174">
        <f ca="1">SUMPRODUCT(OFFSET($W$8:OFFSET($W$8,$AJ$4-1,0),$T97,$U97),OFFSET($C$8:OFFSET($C$8,$AJ$4-1,0),$S97,0),OFFSET($D$8:OFFSET($D$8,$AJ$4-1,0),$S97,MATCH(BF$6,$D$7:$Q$7,0)-1))/SUMPRODUCT(OFFSET($W$8:OFFSET($W$8,$AJ$4-1,0),$T97,$U97),OFFSET($C$8:OFFSET($C$8,$AJ$4-1,0),$S97,0))</f>
        <v>0.99887341547568342</v>
      </c>
      <c r="BH97" s="174">
        <f ca="1">SUMPRODUCT(OFFSET($W$8:OFFSET($W$8,$AJ$4-1,0),$T97,$U97),OFFSET($D$8:OFFSET($D$8,$AJ$4-1,0),$S97,MATCH(BH$6,$D$7:$Q$7,0)-1))</f>
        <v>1.1031307949168683</v>
      </c>
      <c r="BI97" s="174">
        <f ca="1">SUMPRODUCT(OFFSET($W$8:OFFSET($W$8,$AJ$4-1,0),$T97,$U97),OFFSET($C$8:OFFSET($C$8,$AJ$4-1,0),$S97,0),OFFSET($D$8:OFFSET($D$8,$AJ$4-1,0),$S97,MATCH(BH$6,$D$7:$Q$7,0)-1))/SUMPRODUCT(OFFSET($W$8:OFFSET($W$8,$AJ$4-1,0),$T97,$U97),OFFSET($C$8:OFFSET($C$8,$AJ$4-1,0),$S97,0))</f>
        <v>1.1031307949168687</v>
      </c>
      <c r="BJ97" s="174">
        <f ca="1">SUMPRODUCT(OFFSET($W$8:OFFSET($W$8,$AJ$4-1,0),$T97,$U97),OFFSET($D$8:OFFSET($D$8,$AJ$4-1,0),$S97,MATCH(BJ$6,$D$7:$Q$7,0)-1))</f>
        <v>1</v>
      </c>
      <c r="BK97" s="174">
        <f ca="1">SUMPRODUCT(OFFSET($W$8:OFFSET($W$8,$AJ$4-1,0),$T97,$U97),OFFSET($C$8:OFFSET($C$8,$AJ$4-1,0),$S97,0),OFFSET($D$8:OFFSET($D$8,$AJ$4-1,0),$S97,MATCH(BJ$6,$D$7:$Q$7,0)-1))/SUMPRODUCT(OFFSET($W$8:OFFSET($W$8,$AJ$4-1,0),$T97,$U97),OFFSET($C$8:OFFSET($C$8,$AJ$4-1,0),$S97,0))</f>
        <v>1</v>
      </c>
      <c r="BM97" s="8">
        <f t="shared" si="27"/>
        <v>38869</v>
      </c>
      <c r="BN97" s="47">
        <f t="shared" ca="1" si="28"/>
        <v>0.99999999999999967</v>
      </c>
      <c r="BO97" s="47">
        <f t="shared" ca="1" si="21"/>
        <v>0</v>
      </c>
      <c r="BP97" s="47">
        <f t="shared" ca="1" si="29"/>
        <v>0.29999999999999993</v>
      </c>
      <c r="BQ97" s="47">
        <f t="shared" ca="1" si="22"/>
        <v>0.69999999999999973</v>
      </c>
    </row>
    <row r="98" spans="1:69">
      <c r="A98" s="58">
        <f t="shared" si="23"/>
        <v>38534</v>
      </c>
      <c r="B98" s="34">
        <f t="shared" si="18"/>
        <v>38732</v>
      </c>
      <c r="C98" s="59">
        <f>SUMIF(WP!$A$3:$A$388,"&lt;"&amp;EOMONTH($A98,$A$3-1)+1,WP!$B$3:$B$388)/1000-SUM(C$8:C97)</f>
        <v>10</v>
      </c>
      <c r="D98" s="42">
        <f>D$6/VLOOKUP($B98,Rate!$B$4:$H$390,7)</f>
        <v>0.42830029619439497</v>
      </c>
      <c r="E98" s="42">
        <f>E$6/VLOOKUP($B98,SAWW!$B$4:$H$390,7)</f>
        <v>1.6565413038809034</v>
      </c>
      <c r="F98" s="42">
        <f>F$6/VLOOKUP($B98,'Indem BL'!$B$4:$H$390,7)</f>
        <v>1.1175935940511086</v>
      </c>
      <c r="G98" s="42">
        <f>G$6/VLOOKUP($B98,'Med BL'!$B$4:$H$390,7)</f>
        <v>0.9849</v>
      </c>
      <c r="H98" s="42">
        <f>H$6/VLOOKUP($B98,'Combined BL &amp; SAWW'!$B$4:$H$390,7)</f>
        <v>1.4030299760449927</v>
      </c>
      <c r="I98" s="42">
        <f>I$6/VLOOKUP($B98,'Freq Trend'!$B$4:$H$390,7)</f>
        <v>0.62780367569191908</v>
      </c>
      <c r="J98" s="42">
        <f>J$6/VLOOKUP($B98,'Severity Trend_IonI'!$B$4:$H$390,7)</f>
        <v>0.77036638967231597</v>
      </c>
      <c r="K98" s="42">
        <f>K$6/VLOOKUP($B98,'Severity Trend_MonI'!$B$4:$H$390,7)</f>
        <v>1.5139140990621818</v>
      </c>
      <c r="L98" s="42">
        <f>L$6/VLOOKUP($B98,'Severity Trend'!$B$4:$H$390,7)</f>
        <v>1.0299655671405503</v>
      </c>
      <c r="M98" s="42">
        <f>M$6/VLOOKUP($B98,'PP Residual Trend'!$B$4:$H$390,7)</f>
        <v>0.64663970255336767</v>
      </c>
      <c r="N98" s="156">
        <f>N$6/VLOOKUP($B98,CR!$B$4:$H$455,7)</f>
        <v>0.99887341547568309</v>
      </c>
      <c r="O98" s="156">
        <f>O$6/VLOOKUP($B98,ER!$B$4:$H$455,7)</f>
        <v>1.1031307949168685</v>
      </c>
      <c r="P98" s="156">
        <f>P$6/VLOOKUP($B98,DR!$B$4:$H$455,7)</f>
        <v>1</v>
      </c>
      <c r="R98">
        <f t="shared" si="33"/>
        <v>91</v>
      </c>
      <c r="S98" s="120">
        <f t="shared" si="19"/>
        <v>90</v>
      </c>
      <c r="T98" s="45">
        <f t="shared" si="25"/>
        <v>0</v>
      </c>
      <c r="U98" s="45">
        <f t="shared" si="34"/>
        <v>0</v>
      </c>
      <c r="V98" s="20">
        <v>0</v>
      </c>
      <c r="W98" s="21">
        <f>(2*W$5*$AJ$3*$R98*$A$3-MIN(W$5*$AJ$3,$R98*$A$3)^2-2*$R98*$A$3*MAX(W$5*$AJ$3-$R98*$A$3,0)-MIN(MAX($R98*$A$3-$A$4,0),W$5*$AJ$3)^2-2*W$5*$AJ$3*MAX($R98*$A$3-$A$4-W$5*+$AJ$3,0))/$AJ$5-SUM($V$7:V98)-SUM($V$7:W97)+SUM($V$7:V97)</f>
        <v>0</v>
      </c>
      <c r="X98" s="21">
        <f>(2*X$5*$AJ$3*$R98*$A$3-MIN(X$5*$AJ$3,$R98*$A$3)^2-2*$R98*$A$3*MAX(X$5*$AJ$3-$R98*$A$3,0)-MIN(MAX($R98*$A$3-$A$4,0),X$5*$AJ$3)^2-2*X$5*$AJ$3*MAX($R98*$A$3-$A$4-X$5*+$AJ$3,0))/$AJ$5-SUM($V$7:W98)-SUM($V$7:X97)+SUM($V$7:W97)</f>
        <v>0</v>
      </c>
      <c r="Y98" s="21">
        <f>(2*Y$5*$AJ$3*$R98*$A$3-MIN(Y$5*$AJ$3,$R98*$A$3)^2-2*$R98*$A$3*MAX(Y$5*$AJ$3-$R98*$A$3,0)-MIN(MAX($R98*$A$3-$A$4,0),Y$5*$AJ$3)^2-2*Y$5*$AJ$3*MAX($R98*$A$3-$A$4-Y$5*+$AJ$3,0))/$AJ$5-SUM($V$7:X98)-SUM($V$7:Y97)+SUM($V$7:X97)</f>
        <v>0</v>
      </c>
      <c r="Z98" s="21">
        <f>(2*Z$5*$AJ$3*$R98*$A$3-MIN(Z$5*$AJ$3,$R98*$A$3)^2-2*$R98*$A$3*MAX(Z$5*$AJ$3-$R98*$A$3,0)-MIN(MAX($R98*$A$3-$A$4,0),Z$5*$AJ$3)^2-2*Z$5*$AJ$3*MAX($R98*$A$3-$A$4-Z$5*+$AJ$3,0))/$AJ$5-SUM($V$7:Y98)-SUM($V$7:Z97)+SUM($V$7:Y97)</f>
        <v>0</v>
      </c>
      <c r="AA98" s="21">
        <f>(2*AA$5*$AJ$3*$R98*$A$3-MIN(AA$5*$AJ$3,$R98*$A$3)^2-2*$R98*$A$3*MAX(AA$5*$AJ$3-$R98*$A$3,0)-MIN(MAX($R98*$A$3-$A$4,0),AA$5*$AJ$3)^2-2*AA$5*$AJ$3*MAX($R98*$A$3-$A$4-AA$5*+$AJ$3,0))/$AJ$5-SUM($V$7:Z98)-SUM($V$7:AA97)+SUM($V$7:Z97)</f>
        <v>0</v>
      </c>
      <c r="AB98" s="21">
        <f>(2*AB$5*$AJ$3*$R98*$A$3-MIN(AB$5*$AJ$3,$R98*$A$3)^2-2*$R98*$A$3*MAX(AB$5*$AJ$3-$R98*$A$3,0)-MIN(MAX($R98*$A$3-$A$4,0),AB$5*$AJ$3)^2-2*AB$5*$AJ$3*MAX($R98*$A$3-$A$4-AB$5*+$AJ$3,0))/$AJ$5-SUM($V$7:AA98)-SUM($V$7:AB97)+SUM($V$7:AA97)</f>
        <v>0</v>
      </c>
      <c r="AC98" s="21">
        <f>(2*AC$5*$AJ$3*$R98*$A$3-MIN(AC$5*$AJ$3,$R98*$A$3)^2-2*$R98*$A$3*MAX(AC$5*$AJ$3-$R98*$A$3,0)-MIN(MAX($R98*$A$3-$A$4,0),AC$5*$AJ$3)^2-2*AC$5*$AJ$3*MAX($R98*$A$3-$A$4-AC$5*+$AJ$3,0))/$AJ$5-SUM($V$7:AB98)-SUM($V$7:AC97)+SUM($V$7:AB97)</f>
        <v>0</v>
      </c>
      <c r="AD98" s="21">
        <f>(2*AD$5*$AJ$3*$R98*$A$3-MIN(AD$5*$AJ$3,$R98*$A$3)^2-2*$R98*$A$3*MAX(AD$5*$AJ$3-$R98*$A$3,0)-MIN(MAX($R98*$A$3-$A$4,0),AD$5*$AJ$3)^2-2*AD$5*$AJ$3*MAX($R98*$A$3-$A$4-AD$5*+$AJ$3,0))/$AJ$5-SUM($V$7:AC98)-SUM($V$7:AD97)+SUM($V$7:AC97)</f>
        <v>0</v>
      </c>
      <c r="AE98" s="21">
        <f>(2*AE$5*$AJ$3*$R98*$A$3-MIN(AE$5*$AJ$3,$R98*$A$3)^2-2*$R98*$A$3*MAX(AE$5*$AJ$3-$R98*$A$3,0)-MIN(MAX($R98*$A$3-$A$4,0),AE$5*$AJ$3)^2-2*AE$5*$AJ$3*MAX($R98*$A$3-$A$4-AE$5*+$AJ$3,0))/$AJ$5-SUM($V$7:AD98)-SUM($V$7:AE97)+SUM($V$7:AD97)</f>
        <v>0</v>
      </c>
      <c r="AF98" s="21">
        <f>(2*AF$5*$AJ$3*$R98*$A$3-MIN(AF$5*$AJ$3,$R98*$A$3)^2-2*$R98*$A$3*MAX(AF$5*$AJ$3-$R98*$A$3,0)-MIN(MAX($R98*$A$3-$A$4,0),AF$5*$AJ$3)^2-2*AF$5*$AJ$3*MAX($R98*$A$3-$A$4-AF$5*+$AJ$3,0))/$AJ$5-SUM($V$7:AE98)-SUM($V$7:AF97)+SUM($V$7:AE97)</f>
        <v>0</v>
      </c>
      <c r="AG98" s="21">
        <f>(2*AG$5*$AJ$3*$R98*$A$3-MIN(AG$5*$AJ$3,$R98*$A$3)^2-2*$R98*$A$3*MAX(AG$5*$AJ$3-$R98*$A$3,0)-MIN(MAX($R98*$A$3-$A$4,0),AG$5*$AJ$3)^2-2*AG$5*$AJ$3*MAX($R98*$A$3-$A$4-AG$5*+$AJ$3,0))/$AJ$5-SUM($V$7:AF98)-SUM($V$7:AG97)+SUM($V$7:AF97)</f>
        <v>0</v>
      </c>
      <c r="AH98" s="21">
        <f>(2*AH$5*$AJ$3*$R98*$A$3-MIN(AH$5*$AJ$3,$R98*$A$3)^2-2*$R98*$A$3*MAX(AH$5*$AJ$3-$R98*$A$3,0)-MIN(MAX($R98*$A$3-$A$4,0),AH$5*$AJ$3)^2-2*AH$5*$AJ$3*MAX($R98*$A$3-$A$4-AH$5*+$AJ$3,0))/$AJ$5-SUM($V$7:AG98)-SUM($V$7:AH97)+SUM($V$7:AG97)</f>
        <v>0</v>
      </c>
      <c r="AJ98" s="8">
        <f t="shared" si="30"/>
        <v>38899</v>
      </c>
      <c r="AK98" s="30">
        <f t="shared" si="20"/>
        <v>38913</v>
      </c>
      <c r="AL98" s="3">
        <f ca="1">SUMPRODUCT(OFFSET($W$8:OFFSET($W$8,$AJ$4-1,0),$T98,$U98),OFFSET($D$8:OFFSET($D$8,$AJ$4-1,0),$S98,MATCH(AL$6,$D$7:$Q$7,0)-1))</f>
        <v>0.44002444289343751</v>
      </c>
      <c r="AM98" s="3">
        <f ca="1">SUMPRODUCT(OFFSET($W$8:OFFSET($W$8,$AJ$4-1,0),$T98,$U98),OFFSET($C$8:OFFSET($C$8,$AJ$4-1,0),$S98,0),OFFSET($D$8:OFFSET($D$8,$AJ$4-1,0),$S98,MATCH(AL$6,$D$7:$Q$7,0)-1))/SUMPRODUCT(OFFSET($W$8:OFFSET($W$8,$AJ$4-1,0),$T98,$U98),OFFSET($C$8:OFFSET($C$8,$AJ$4-1,0),$S98,0))</f>
        <v>0.44002444289343756</v>
      </c>
      <c r="AN98" s="3">
        <f ca="1">SUMPRODUCT(OFFSET($W$8:OFFSET($W$8,$AJ$4-1,0),$T98,$U98),OFFSET($D$8:OFFSET($D$8,$AJ$4-1,0),$S98,MATCH(AN$6,$D$7:$Q$7,0)-1))</f>
        <v>1.6257079915877966</v>
      </c>
      <c r="AO98" s="3">
        <f ca="1">SUMPRODUCT(OFFSET($W$8:OFFSET($W$8,$AJ$4-1,0),$T98,$U98),OFFSET($C$8:OFFSET($C$8,$AJ$4-1,0),$S98,0),OFFSET($D$8:OFFSET($D$8,$AJ$4-1,0),$S98,MATCH(AN$6,$D$7:$Q$7,0)-1))/SUMPRODUCT(OFFSET($W$8:OFFSET($W$8,$AJ$4-1,0),$T98,$U98),OFFSET($C$8:OFFSET($C$8,$AJ$4-1,0),$S98,0))</f>
        <v>1.6257079915877966</v>
      </c>
      <c r="AP98" s="3">
        <f ca="1">SUMPRODUCT(OFFSET($W$8:OFFSET($W$8,$AJ$4-1,0),$T98,$U98),OFFSET($D$8:OFFSET($D$8,$AJ$4-1,0),$S98,MATCH(AP$6,$D$7:$Q$7,0)-1))</f>
        <v>1.1171416721679925</v>
      </c>
      <c r="AQ98" s="3">
        <f ca="1">SUMPRODUCT(OFFSET($W$8:OFFSET($W$8,$AJ$4-1,0),$T98,$U98),OFFSET($C$8:OFFSET($C$8,$AJ$4-1,0),$S98,0),OFFSET($D$8:OFFSET($D$8,$AJ$4-1,0),$S98,MATCH(AP$6,$D$7:$Q$7,0)-1))/SUMPRODUCT(OFFSET($W$8:OFFSET($W$8,$AJ$4-1,0),$T98,$U98),OFFSET($C$8:OFFSET($C$8,$AJ$4-1,0),$S98,0))</f>
        <v>1.1171416721679921</v>
      </c>
      <c r="AR98" s="3">
        <f ca="1">SUMPRODUCT(OFFSET($W$8:OFFSET($W$8,$AJ$4-1,0),$T98,$U98),OFFSET($D$8:OFFSET($D$8,$AJ$4-1,0),$S98,MATCH(AR$6,$D$7:$Q$7,0)-1))</f>
        <v>0.98489999999999989</v>
      </c>
      <c r="AS98" s="3">
        <f ca="1">SUMPRODUCT(OFFSET($W$8:OFFSET($W$8,$AJ$4-1,0),$T98,$U98),OFFSET($C$8:OFFSET($C$8,$AJ$4-1,0),$S98,0),OFFSET($D$8:OFFSET($D$8,$AJ$4-1,0),$S98,MATCH(AR$6,$D$7:$Q$7,0)-1))/SUMPRODUCT(OFFSET($W$8:OFFSET($W$8,$AJ$4-1,0),$T98,$U98),OFFSET($C$8:OFFSET($C$8,$AJ$4-1,0),$S98,0))</f>
        <v>0.98490000000000022</v>
      </c>
      <c r="AT98" s="3">
        <f ca="1">SUMPRODUCT(OFFSET($W$8:OFFSET($W$8,$AJ$4-1,0),$T98,$U98),OFFSET($D$8:OFFSET($D$8,$AJ$4-1,0),$S98,MATCH(AT$6,$D$7:$Q$7,0)-1))</f>
        <v>1.386878820896934</v>
      </c>
      <c r="AU98" s="3">
        <f ca="1">SUMPRODUCT(OFFSET($W$8:OFFSET($W$8,$AJ$4-1,0),$T98,$U98),OFFSET($C$8:OFFSET($C$8,$AJ$4-1,0),$S98,0),OFFSET($D$8:OFFSET($D$8,$AJ$4-1,0),$S98,MATCH(AT$6,$D$7:$Q$7,0)-1))/SUMPRODUCT(OFFSET($W$8:OFFSET($W$8,$AJ$4-1,0),$T98,$U98),OFFSET($C$8:OFFSET($C$8,$AJ$4-1,0),$S98,0))</f>
        <v>1.3868788208969343</v>
      </c>
      <c r="AV98" s="3">
        <f ca="1">SUMPRODUCT(OFFSET($W$8:OFFSET($W$8,$AJ$4-1,0),$T98,$U98),OFFSET($D$8:OFFSET($D$8,$AJ$4-1,0),$S98,MATCH(AV$6,$D$7:$Q$7,0)-1))</f>
        <v>0.63256392479158285</v>
      </c>
      <c r="AW98" s="3">
        <f ca="1">SUMPRODUCT(OFFSET($W$8:OFFSET($W$8,$AJ$4-1,0),$T98,$U98),OFFSET($C$8:OFFSET($C$8,$AJ$4-1,0),$S98,0),OFFSET($D$8:OFFSET($D$8,$AJ$4-1,0),$S98,MATCH(AV$6,$D$7:$Q$7,0)-1))/SUMPRODUCT(OFFSET($W$8:OFFSET($W$8,$AJ$4-1,0),$T98,$U98),OFFSET($C$8:OFFSET($C$8,$AJ$4-1,0),$S98,0))</f>
        <v>0.63256392479158285</v>
      </c>
      <c r="AX98" s="3">
        <f ca="1">SUMPRODUCT(OFFSET($W$8:OFFSET($W$8,$AJ$4-1,0),$T98,$U98),OFFSET($D$8:OFFSET($D$8,$AJ$4-1,0),$S98,MATCH(AX$6,$D$7:$Q$7,0)-1))</f>
        <v>0.77263529643826701</v>
      </c>
      <c r="AY98" s="3">
        <f ca="1">SUMPRODUCT(OFFSET($W$8:OFFSET($W$8,$AJ$4-1,0),$T98,$U98),OFFSET($C$8:OFFSET($C$8,$AJ$4-1,0),$S98,0),OFFSET($D$8:OFFSET($D$8,$AJ$4-1,0),$S98,MATCH(AX$6,$D$7:$Q$7,0)-1))/SUMPRODUCT(OFFSET($W$8:OFFSET($W$8,$AJ$4-1,0),$T98,$U98),OFFSET($C$8:OFFSET($C$8,$AJ$4-1,0),$S98,0))</f>
        <v>0.77263529643826689</v>
      </c>
      <c r="AZ98" s="3">
        <f ca="1">SUMPRODUCT(OFFSET($W$8:OFFSET($W$8,$AJ$4-1,0),$T98,$U98),OFFSET($D$8:OFFSET($D$8,$AJ$4-1,0),$S98,MATCH(AZ$6,$D$7:$Q$7,0)-1))</f>
        <v>1.4696710035085683</v>
      </c>
      <c r="BA98" s="3">
        <f ca="1">SUMPRODUCT(OFFSET($W$8:OFFSET($W$8,$AJ$4-1,0),$T98,$U98),OFFSET($C$8:OFFSET($C$8,$AJ$4-1,0),$S98,0),OFFSET($D$8:OFFSET($D$8,$AJ$4-1,0),$S98,MATCH(AZ$6,$D$7:$Q$7,0)-1))/SUMPRODUCT(OFFSET($W$8:OFFSET($W$8,$AJ$4-1,0),$T98,$U98),OFFSET($C$8:OFFSET($C$8,$AJ$4-1,0),$S98,0))</f>
        <v>1.4696710035085687</v>
      </c>
      <c r="BB98" s="3">
        <f ca="1">SUMPRODUCT(OFFSET($W$8:OFFSET($W$8,$AJ$4-1,0),$T98,$U98),OFFSET($D$8:OFFSET($D$8,$AJ$4-1,0),$S98,MATCH(BB$6,$D$7:$Q$7,0)-1))</f>
        <v>1.021104707442984</v>
      </c>
      <c r="BC98" s="3">
        <f ca="1">SUMPRODUCT(OFFSET($W$8:OFFSET($W$8,$AJ$4-1,0),$T98,$U98),OFFSET($C$8:OFFSET($C$8,$AJ$4-1,0),$S98,0),OFFSET($D$8:OFFSET($D$8,$AJ$4-1,0),$S98,MATCH(BB$6,$D$7:$Q$7,0)-1))/SUMPRODUCT(OFFSET($W$8:OFFSET($W$8,$AJ$4-1,0),$T98,$U98),OFFSET($C$8:OFFSET($C$8,$AJ$4-1,0),$S98,0))</f>
        <v>1.0211047074429842</v>
      </c>
      <c r="BD98" s="3">
        <f ca="1">SUMPRODUCT(OFFSET($W$8:OFFSET($W$8,$AJ$4-1,0),$T98,$U98),OFFSET($D$8:OFFSET($D$8,$AJ$4-1,0),$S98,MATCH(BD$6,$D$7:$Q$7,0)-1))</f>
        <v>0.64591289977020228</v>
      </c>
      <c r="BE98" s="3">
        <f ca="1">SUMPRODUCT(OFFSET($W$8:OFFSET($W$8,$AJ$4-1,0),$T98,$U98),OFFSET($C$8:OFFSET($C$8,$AJ$4-1,0),$S98,0),OFFSET($D$8:OFFSET($D$8,$AJ$4-1,0),$S98,MATCH(BD$6,$D$7:$Q$7,0)-1))/SUMPRODUCT(OFFSET($W$8:OFFSET($W$8,$AJ$4-1,0),$T98,$U98),OFFSET($C$8:OFFSET($C$8,$AJ$4-1,0),$S98,0))</f>
        <v>0.64591289977020216</v>
      </c>
      <c r="BF98" s="174">
        <f ca="1">SUMPRODUCT(OFFSET($W$8:OFFSET($W$8,$AJ$4-1,0),$T98,$U98),OFFSET($D$8:OFFSET($D$8,$AJ$4-1,0),$S98,MATCH(BF$6,$D$7:$Q$7,0)-1))</f>
        <v>0.99887341547568298</v>
      </c>
      <c r="BG98" s="174">
        <f ca="1">SUMPRODUCT(OFFSET($W$8:OFFSET($W$8,$AJ$4-1,0),$T98,$U98),OFFSET($C$8:OFFSET($C$8,$AJ$4-1,0),$S98,0),OFFSET($D$8:OFFSET($D$8,$AJ$4-1,0),$S98,MATCH(BF$6,$D$7:$Q$7,0)-1))/SUMPRODUCT(OFFSET($W$8:OFFSET($W$8,$AJ$4-1,0),$T98,$U98),OFFSET($C$8:OFFSET($C$8,$AJ$4-1,0),$S98,0))</f>
        <v>0.99887341547568342</v>
      </c>
      <c r="BH98" s="174">
        <f ca="1">SUMPRODUCT(OFFSET($W$8:OFFSET($W$8,$AJ$4-1,0),$T98,$U98),OFFSET($D$8:OFFSET($D$8,$AJ$4-1,0),$S98,MATCH(BH$6,$D$7:$Q$7,0)-1))</f>
        <v>1.1031307949168683</v>
      </c>
      <c r="BI98" s="174">
        <f ca="1">SUMPRODUCT(OFFSET($W$8:OFFSET($W$8,$AJ$4-1,0),$T98,$U98),OFFSET($C$8:OFFSET($C$8,$AJ$4-1,0),$S98,0),OFFSET($D$8:OFFSET($D$8,$AJ$4-1,0),$S98,MATCH(BH$6,$D$7:$Q$7,0)-1))/SUMPRODUCT(OFFSET($W$8:OFFSET($W$8,$AJ$4-1,0),$T98,$U98),OFFSET($C$8:OFFSET($C$8,$AJ$4-1,0),$S98,0))</f>
        <v>1.1031307949168687</v>
      </c>
      <c r="BJ98" s="174">
        <f ca="1">SUMPRODUCT(OFFSET($W$8:OFFSET($W$8,$AJ$4-1,0),$T98,$U98),OFFSET($D$8:OFFSET($D$8,$AJ$4-1,0),$S98,MATCH(BJ$6,$D$7:$Q$7,0)-1))</f>
        <v>1</v>
      </c>
      <c r="BK98" s="174">
        <f ca="1">SUMPRODUCT(OFFSET($W$8:OFFSET($W$8,$AJ$4-1,0),$T98,$U98),OFFSET($C$8:OFFSET($C$8,$AJ$4-1,0),$S98,0),OFFSET($D$8:OFFSET($D$8,$AJ$4-1,0),$S98,MATCH(BJ$6,$D$7:$Q$7,0)-1))/SUMPRODUCT(OFFSET($W$8:OFFSET($W$8,$AJ$4-1,0),$T98,$U98),OFFSET($C$8:OFFSET($C$8,$AJ$4-1,0),$S98,0))</f>
        <v>1</v>
      </c>
      <c r="BM98" s="8">
        <f t="shared" si="27"/>
        <v>38899</v>
      </c>
      <c r="BN98" s="47">
        <f t="shared" ca="1" si="28"/>
        <v>0.99999999999999967</v>
      </c>
      <c r="BO98" s="47">
        <f t="shared" ca="1" si="21"/>
        <v>0</v>
      </c>
      <c r="BP98" s="47">
        <f t="shared" ca="1" si="29"/>
        <v>0.29999999999999993</v>
      </c>
      <c r="BQ98" s="47">
        <f t="shared" ca="1" si="22"/>
        <v>0.69999999999999973</v>
      </c>
    </row>
    <row r="99" spans="1:69">
      <c r="A99" s="58">
        <f t="shared" si="23"/>
        <v>38565</v>
      </c>
      <c r="B99" s="34">
        <f t="shared" si="18"/>
        <v>38763</v>
      </c>
      <c r="C99" s="59">
        <f>SUMIF(WP!$A$3:$A$388,"&lt;"&amp;EOMONTH($A99,$A$3-1)+1,WP!$B$3:$B$388)/1000-SUM(C$8:C98)</f>
        <v>10</v>
      </c>
      <c r="D99" s="42">
        <f>D$6/VLOOKUP($B99,Rate!$B$4:$H$390,7)</f>
        <v>0.42830029619439497</v>
      </c>
      <c r="E99" s="42">
        <f>E$6/VLOOKUP($B99,SAWW!$B$4:$H$390,7)</f>
        <v>1.6509588339842123</v>
      </c>
      <c r="F99" s="42">
        <f>F$6/VLOOKUP($B99,'Indem BL'!$B$4:$H$390,7)</f>
        <v>1.1175935940511086</v>
      </c>
      <c r="G99" s="42">
        <f>G$6/VLOOKUP($B99,'Med BL'!$B$4:$H$390,7)</f>
        <v>0.9849</v>
      </c>
      <c r="H99" s="42">
        <f>H$6/VLOOKUP($B99,'Combined BL &amp; SAWW'!$B$4:$H$390,7)</f>
        <v>1.4001585946891164</v>
      </c>
      <c r="I99" s="42">
        <f>I$6/VLOOKUP($B99,'Freq Trend'!$B$4:$H$390,7)</f>
        <v>0.62864537934477194</v>
      </c>
      <c r="J99" s="42">
        <f>J$6/VLOOKUP($B99,'Severity Trend_IonI'!$B$4:$H$390,7)</f>
        <v>0.77093324890682347</v>
      </c>
      <c r="K99" s="42">
        <f>K$6/VLOOKUP($B99,'Severity Trend_MonI'!$B$4:$H$390,7)</f>
        <v>1.5061882490441367</v>
      </c>
      <c r="L99" s="42">
        <f>L$6/VLOOKUP($B99,'Severity Trend'!$B$4:$H$390,7)</f>
        <v>1.028615729384132</v>
      </c>
      <c r="M99" s="42">
        <f>M$6/VLOOKUP($B99,'PP Residual Trend'!$B$4:$H$390,7)</f>
        <v>0.64665593486053929</v>
      </c>
      <c r="N99" s="156">
        <f>N$6/VLOOKUP($B99,CR!$B$4:$H$455,7)</f>
        <v>0.99887341547568309</v>
      </c>
      <c r="O99" s="156">
        <f>O$6/VLOOKUP($B99,ER!$B$4:$H$455,7)</f>
        <v>1.1031307949168685</v>
      </c>
      <c r="P99" s="156">
        <f>P$6/VLOOKUP($B99,DR!$B$4:$H$455,7)</f>
        <v>1</v>
      </c>
      <c r="R99">
        <f t="shared" si="33"/>
        <v>92</v>
      </c>
      <c r="S99" s="120">
        <f t="shared" si="19"/>
        <v>91</v>
      </c>
      <c r="T99" s="45">
        <f t="shared" si="25"/>
        <v>0</v>
      </c>
      <c r="U99" s="45">
        <f t="shared" si="34"/>
        <v>0</v>
      </c>
      <c r="V99" s="20">
        <v>0</v>
      </c>
      <c r="W99" s="21">
        <f>(2*W$5*$AJ$3*$R99*$A$3-MIN(W$5*$AJ$3,$R99*$A$3)^2-2*$R99*$A$3*MAX(W$5*$AJ$3-$R99*$A$3,0)-MIN(MAX($R99*$A$3-$A$4,0),W$5*$AJ$3)^2-2*W$5*$AJ$3*MAX($R99*$A$3-$A$4-W$5*+$AJ$3,0))/$AJ$5-SUM($V$7:V99)-SUM($V$7:W98)+SUM($V$7:V98)</f>
        <v>0</v>
      </c>
      <c r="X99" s="21">
        <f>(2*X$5*$AJ$3*$R99*$A$3-MIN(X$5*$AJ$3,$R99*$A$3)^2-2*$R99*$A$3*MAX(X$5*$AJ$3-$R99*$A$3,0)-MIN(MAX($R99*$A$3-$A$4,0),X$5*$AJ$3)^2-2*X$5*$AJ$3*MAX($R99*$A$3-$A$4-X$5*+$AJ$3,0))/$AJ$5-SUM($V$7:W99)-SUM($V$7:X98)+SUM($V$7:W98)</f>
        <v>0</v>
      </c>
      <c r="Y99" s="21">
        <f>(2*Y$5*$AJ$3*$R99*$A$3-MIN(Y$5*$AJ$3,$R99*$A$3)^2-2*$R99*$A$3*MAX(Y$5*$AJ$3-$R99*$A$3,0)-MIN(MAX($R99*$A$3-$A$4,0),Y$5*$AJ$3)^2-2*Y$5*$AJ$3*MAX($R99*$A$3-$A$4-Y$5*+$AJ$3,0))/$AJ$5-SUM($V$7:X99)-SUM($V$7:Y98)+SUM($V$7:X98)</f>
        <v>0</v>
      </c>
      <c r="Z99" s="21">
        <f>(2*Z$5*$AJ$3*$R99*$A$3-MIN(Z$5*$AJ$3,$R99*$A$3)^2-2*$R99*$A$3*MAX(Z$5*$AJ$3-$R99*$A$3,0)-MIN(MAX($R99*$A$3-$A$4,0),Z$5*$AJ$3)^2-2*Z$5*$AJ$3*MAX($R99*$A$3-$A$4-Z$5*+$AJ$3,0))/$AJ$5-SUM($V$7:Y99)-SUM($V$7:Z98)+SUM($V$7:Y98)</f>
        <v>0</v>
      </c>
      <c r="AA99" s="21">
        <f>(2*AA$5*$AJ$3*$R99*$A$3-MIN(AA$5*$AJ$3,$R99*$A$3)^2-2*$R99*$A$3*MAX(AA$5*$AJ$3-$R99*$A$3,0)-MIN(MAX($R99*$A$3-$A$4,0),AA$5*$AJ$3)^2-2*AA$5*$AJ$3*MAX($R99*$A$3-$A$4-AA$5*+$AJ$3,0))/$AJ$5-SUM($V$7:Z99)-SUM($V$7:AA98)+SUM($V$7:Z98)</f>
        <v>0</v>
      </c>
      <c r="AB99" s="21">
        <f>(2*AB$5*$AJ$3*$R99*$A$3-MIN(AB$5*$AJ$3,$R99*$A$3)^2-2*$R99*$A$3*MAX(AB$5*$AJ$3-$R99*$A$3,0)-MIN(MAX($R99*$A$3-$A$4,0),AB$5*$AJ$3)^2-2*AB$5*$AJ$3*MAX($R99*$A$3-$A$4-AB$5*+$AJ$3,0))/$AJ$5-SUM($V$7:AA99)-SUM($V$7:AB98)+SUM($V$7:AA98)</f>
        <v>0</v>
      </c>
      <c r="AC99" s="21">
        <f>(2*AC$5*$AJ$3*$R99*$A$3-MIN(AC$5*$AJ$3,$R99*$A$3)^2-2*$R99*$A$3*MAX(AC$5*$AJ$3-$R99*$A$3,0)-MIN(MAX($R99*$A$3-$A$4,0),AC$5*$AJ$3)^2-2*AC$5*$AJ$3*MAX($R99*$A$3-$A$4-AC$5*+$AJ$3,0))/$AJ$5-SUM($V$7:AB99)-SUM($V$7:AC98)+SUM($V$7:AB98)</f>
        <v>0</v>
      </c>
      <c r="AD99" s="21">
        <f>(2*AD$5*$AJ$3*$R99*$A$3-MIN(AD$5*$AJ$3,$R99*$A$3)^2-2*$R99*$A$3*MAX(AD$5*$AJ$3-$R99*$A$3,0)-MIN(MAX($R99*$A$3-$A$4,0),AD$5*$AJ$3)^2-2*AD$5*$AJ$3*MAX($R99*$A$3-$A$4-AD$5*+$AJ$3,0))/$AJ$5-SUM($V$7:AC99)-SUM($V$7:AD98)+SUM($V$7:AC98)</f>
        <v>0</v>
      </c>
      <c r="AE99" s="21">
        <f>(2*AE$5*$AJ$3*$R99*$A$3-MIN(AE$5*$AJ$3,$R99*$A$3)^2-2*$R99*$A$3*MAX(AE$5*$AJ$3-$R99*$A$3,0)-MIN(MAX($R99*$A$3-$A$4,0),AE$5*$AJ$3)^2-2*AE$5*$AJ$3*MAX($R99*$A$3-$A$4-AE$5*+$AJ$3,0))/$AJ$5-SUM($V$7:AD99)-SUM($V$7:AE98)+SUM($V$7:AD98)</f>
        <v>0</v>
      </c>
      <c r="AF99" s="21">
        <f>(2*AF$5*$AJ$3*$R99*$A$3-MIN(AF$5*$AJ$3,$R99*$A$3)^2-2*$R99*$A$3*MAX(AF$5*$AJ$3-$R99*$A$3,0)-MIN(MAX($R99*$A$3-$A$4,0),AF$5*$AJ$3)^2-2*AF$5*$AJ$3*MAX($R99*$A$3-$A$4-AF$5*+$AJ$3,0))/$AJ$5-SUM($V$7:AE99)-SUM($V$7:AF98)+SUM($V$7:AE98)</f>
        <v>0</v>
      </c>
      <c r="AG99" s="21">
        <f>(2*AG$5*$AJ$3*$R99*$A$3-MIN(AG$5*$AJ$3,$R99*$A$3)^2-2*$R99*$A$3*MAX(AG$5*$AJ$3-$R99*$A$3,0)-MIN(MAX($R99*$A$3-$A$4,0),AG$5*$AJ$3)^2-2*AG$5*$AJ$3*MAX($R99*$A$3-$A$4-AG$5*+$AJ$3,0))/$AJ$5-SUM($V$7:AF99)-SUM($V$7:AG98)+SUM($V$7:AF98)</f>
        <v>0</v>
      </c>
      <c r="AH99" s="21">
        <f>(2*AH$5*$AJ$3*$R99*$A$3-MIN(AH$5*$AJ$3,$R99*$A$3)^2-2*$R99*$A$3*MAX(AH$5*$AJ$3-$R99*$A$3,0)-MIN(MAX($R99*$A$3-$A$4,0),AH$5*$AJ$3)^2-2*AH$5*$AJ$3*MAX($R99*$A$3-$A$4-AH$5*+$AJ$3,0))/$AJ$5-SUM($V$7:AG99)-SUM($V$7:AH98)+SUM($V$7:AG98)</f>
        <v>0</v>
      </c>
      <c r="AJ99" s="8">
        <f t="shared" si="30"/>
        <v>38930</v>
      </c>
      <c r="AK99" s="30">
        <f t="shared" si="20"/>
        <v>38944</v>
      </c>
      <c r="AL99" s="3">
        <f ca="1">SUMPRODUCT(OFFSET($W$8:OFFSET($W$8,$AJ$4-1,0),$T99,$U99),OFFSET($D$8:OFFSET($D$8,$AJ$4-1,0),$S99,MATCH(AL$6,$D$7:$Q$7,0)-1))</f>
        <v>0.44337419909316395</v>
      </c>
      <c r="AM99" s="3">
        <f ca="1">SUMPRODUCT(OFFSET($W$8:OFFSET($W$8,$AJ$4-1,0),$T99,$U99),OFFSET($C$8:OFFSET($C$8,$AJ$4-1,0),$S99,0),OFFSET($D$8:OFFSET($D$8,$AJ$4-1,0),$S99,MATCH(AL$6,$D$7:$Q$7,0)-1))/SUMPRODUCT(OFFSET($W$8:OFFSET($W$8,$AJ$4-1,0),$T99,$U99),OFFSET($C$8:OFFSET($C$8,$AJ$4-1,0),$S99,0))</f>
        <v>0.443374199093164</v>
      </c>
      <c r="AN99" s="3">
        <f ca="1">SUMPRODUCT(OFFSET($W$8:OFFSET($W$8,$AJ$4-1,0),$T99,$U99),OFFSET($D$8:OFFSET($D$8,$AJ$4-1,0),$S99,MATCH(AN$6,$D$7:$Q$7,0)-1))</f>
        <v>1.6208197478910271</v>
      </c>
      <c r="AO99" s="3">
        <f ca="1">SUMPRODUCT(OFFSET($W$8:OFFSET($W$8,$AJ$4-1,0),$T99,$U99),OFFSET($C$8:OFFSET($C$8,$AJ$4-1,0),$S99,0),OFFSET($D$8:OFFSET($D$8,$AJ$4-1,0),$S99,MATCH(AN$6,$D$7:$Q$7,0)-1))/SUMPRODUCT(OFFSET($W$8:OFFSET($W$8,$AJ$4-1,0),$T99,$U99),OFFSET($C$8:OFFSET($C$8,$AJ$4-1,0),$S99,0))</f>
        <v>1.6208197478910269</v>
      </c>
      <c r="AP99" s="3">
        <f ca="1">SUMPRODUCT(OFFSET($W$8:OFFSET($W$8,$AJ$4-1,0),$T99,$U99),OFFSET($D$8:OFFSET($D$8,$AJ$4-1,0),$S99,MATCH(AP$6,$D$7:$Q$7,0)-1))</f>
        <v>1.1162378284017598</v>
      </c>
      <c r="AQ99" s="3">
        <f ca="1">SUMPRODUCT(OFFSET($W$8:OFFSET($W$8,$AJ$4-1,0),$T99,$U99),OFFSET($C$8:OFFSET($C$8,$AJ$4-1,0),$S99,0),OFFSET($D$8:OFFSET($D$8,$AJ$4-1,0),$S99,MATCH(AP$6,$D$7:$Q$7,0)-1))/SUMPRODUCT(OFFSET($W$8:OFFSET($W$8,$AJ$4-1,0),$T99,$U99),OFFSET($C$8:OFFSET($C$8,$AJ$4-1,0),$S99,0))</f>
        <v>1.1162378284017596</v>
      </c>
      <c r="AR99" s="3">
        <f ca="1">SUMPRODUCT(OFFSET($W$8:OFFSET($W$8,$AJ$4-1,0),$T99,$U99),OFFSET($D$8:OFFSET($D$8,$AJ$4-1,0),$S99,MATCH(AR$6,$D$7:$Q$7,0)-1))</f>
        <v>0.98489999999999989</v>
      </c>
      <c r="AS99" s="3">
        <f ca="1">SUMPRODUCT(OFFSET($W$8:OFFSET($W$8,$AJ$4-1,0),$T99,$U99),OFFSET($C$8:OFFSET($C$8,$AJ$4-1,0),$S99,0),OFFSET($D$8:OFFSET($D$8,$AJ$4-1,0),$S99,MATCH(AR$6,$D$7:$Q$7,0)-1))/SUMPRODUCT(OFFSET($W$8:OFFSET($W$8,$AJ$4-1,0),$T99,$U99),OFFSET($C$8:OFFSET($C$8,$AJ$4-1,0),$S99,0))</f>
        <v>0.98490000000000022</v>
      </c>
      <c r="AT99" s="3">
        <f ca="1">SUMPRODUCT(OFFSET($W$8:OFFSET($W$8,$AJ$4-1,0),$T99,$U99),OFFSET($D$8:OFFSET($D$8,$AJ$4-1,0),$S99,MATCH(AT$6,$D$7:$Q$7,0)-1))</f>
        <v>1.3836081787516878</v>
      </c>
      <c r="AU99" s="3">
        <f ca="1">SUMPRODUCT(OFFSET($W$8:OFFSET($W$8,$AJ$4-1,0),$T99,$U99),OFFSET($C$8:OFFSET($C$8,$AJ$4-1,0),$S99,0),OFFSET($D$8:OFFSET($D$8,$AJ$4-1,0),$S99,MATCH(AT$6,$D$7:$Q$7,0)-1))/SUMPRODUCT(OFFSET($W$8:OFFSET($W$8,$AJ$4-1,0),$T99,$U99),OFFSET($C$8:OFFSET($C$8,$AJ$4-1,0),$S99,0))</f>
        <v>1.3836081787516878</v>
      </c>
      <c r="AV99" s="3">
        <f ca="1">SUMPRODUCT(OFFSET($W$8:OFFSET($W$8,$AJ$4-1,0),$T99,$U99),OFFSET($D$8:OFFSET($D$8,$AJ$4-1,0),$S99,MATCH(AV$6,$D$7:$Q$7,0)-1))</f>
        <v>0.6333290220448512</v>
      </c>
      <c r="AW99" s="3">
        <f ca="1">SUMPRODUCT(OFFSET($W$8:OFFSET($W$8,$AJ$4-1,0),$T99,$U99),OFFSET($C$8:OFFSET($C$8,$AJ$4-1,0),$S99,0),OFFSET($D$8:OFFSET($D$8,$AJ$4-1,0),$S99,MATCH(AV$6,$D$7:$Q$7,0)-1))/SUMPRODUCT(OFFSET($W$8:OFFSET($W$8,$AJ$4-1,0),$T99,$U99),OFFSET($C$8:OFFSET($C$8,$AJ$4-1,0),$S99,0))</f>
        <v>0.6333290220448512</v>
      </c>
      <c r="AX99" s="3">
        <f ca="1">SUMPRODUCT(OFFSET($W$8:OFFSET($W$8,$AJ$4-1,0),$T99,$U99),OFFSET($D$8:OFFSET($D$8,$AJ$4-1,0),$S99,MATCH(AX$6,$D$7:$Q$7,0)-1))</f>
        <v>0.77283685768267518</v>
      </c>
      <c r="AY99" s="3">
        <f ca="1">SUMPRODUCT(OFFSET($W$8:OFFSET($W$8,$AJ$4-1,0),$T99,$U99),OFFSET($C$8:OFFSET($C$8,$AJ$4-1,0),$S99,0),OFFSET($D$8:OFFSET($D$8,$AJ$4-1,0),$S99,MATCH(AX$6,$D$7:$Q$7,0)-1))/SUMPRODUCT(OFFSET($W$8:OFFSET($W$8,$AJ$4-1,0),$T99,$U99),OFFSET($C$8:OFFSET($C$8,$AJ$4-1,0),$S99,0))</f>
        <v>0.77283685768267518</v>
      </c>
      <c r="AZ99" s="3">
        <f ca="1">SUMPRODUCT(OFFSET($W$8:OFFSET($W$8,$AJ$4-1,0),$T99,$U99),OFFSET($D$8:OFFSET($D$8,$AJ$4-1,0),$S99,MATCH(AZ$6,$D$7:$Q$7,0)-1))</f>
        <v>1.4623637737126407</v>
      </c>
      <c r="BA99" s="3">
        <f ca="1">SUMPRODUCT(OFFSET($W$8:OFFSET($W$8,$AJ$4-1,0),$T99,$U99),OFFSET($C$8:OFFSET($C$8,$AJ$4-1,0),$S99,0),OFFSET($D$8:OFFSET($D$8,$AJ$4-1,0),$S99,MATCH(AZ$6,$D$7:$Q$7,0)-1))/SUMPRODUCT(OFFSET($W$8:OFFSET($W$8,$AJ$4-1,0),$T99,$U99),OFFSET($C$8:OFFSET($C$8,$AJ$4-1,0),$S99,0))</f>
        <v>1.4623637737126407</v>
      </c>
      <c r="BB99" s="3">
        <f ca="1">SUMPRODUCT(OFFSET($W$8:OFFSET($W$8,$AJ$4-1,0),$T99,$U99),OFFSET($D$8:OFFSET($D$8,$AJ$4-1,0),$S99,MATCH(BB$6,$D$7:$Q$7,0)-1))</f>
        <v>1.0194616394382594</v>
      </c>
      <c r="BC99" s="3">
        <f ca="1">SUMPRODUCT(OFFSET($W$8:OFFSET($W$8,$AJ$4-1,0),$T99,$U99),OFFSET($C$8:OFFSET($C$8,$AJ$4-1,0),$S99,0),OFFSET($D$8:OFFSET($D$8,$AJ$4-1,0),$S99,MATCH(BB$6,$D$7:$Q$7,0)-1))/SUMPRODUCT(OFFSET($W$8:OFFSET($W$8,$AJ$4-1,0),$T99,$U99),OFFSET($C$8:OFFSET($C$8,$AJ$4-1,0),$S99,0))</f>
        <v>1.0194616394382594</v>
      </c>
      <c r="BD99" s="3">
        <f ca="1">SUMPRODUCT(OFFSET($W$8:OFFSET($W$8,$AJ$4-1,0),$T99,$U99),OFFSET($D$8:OFFSET($D$8,$AJ$4-1,0),$S99,MATCH(BD$6,$D$7:$Q$7,0)-1))</f>
        <v>0.64565382674202132</v>
      </c>
      <c r="BE99" s="3">
        <f ca="1">SUMPRODUCT(OFFSET($W$8:OFFSET($W$8,$AJ$4-1,0),$T99,$U99),OFFSET($C$8:OFFSET($C$8,$AJ$4-1,0),$S99,0),OFFSET($D$8:OFFSET($D$8,$AJ$4-1,0),$S99,MATCH(BD$6,$D$7:$Q$7,0)-1))/SUMPRODUCT(OFFSET($W$8:OFFSET($W$8,$AJ$4-1,0),$T99,$U99),OFFSET($C$8:OFFSET($C$8,$AJ$4-1,0),$S99,0))</f>
        <v>0.64565382674202132</v>
      </c>
      <c r="BF99" s="174">
        <f ca="1">SUMPRODUCT(OFFSET($W$8:OFFSET($W$8,$AJ$4-1,0),$T99,$U99),OFFSET($D$8:OFFSET($D$8,$AJ$4-1,0),$S99,MATCH(BF$6,$D$7:$Q$7,0)-1))</f>
        <v>0.99887341547568298</v>
      </c>
      <c r="BG99" s="174">
        <f ca="1">SUMPRODUCT(OFFSET($W$8:OFFSET($W$8,$AJ$4-1,0),$T99,$U99),OFFSET($C$8:OFFSET($C$8,$AJ$4-1,0),$S99,0),OFFSET($D$8:OFFSET($D$8,$AJ$4-1,0),$S99,MATCH(BF$6,$D$7:$Q$7,0)-1))/SUMPRODUCT(OFFSET($W$8:OFFSET($W$8,$AJ$4-1,0),$T99,$U99),OFFSET($C$8:OFFSET($C$8,$AJ$4-1,0),$S99,0))</f>
        <v>0.99887341547568342</v>
      </c>
      <c r="BH99" s="174">
        <f ca="1">SUMPRODUCT(OFFSET($W$8:OFFSET($W$8,$AJ$4-1,0),$T99,$U99),OFFSET($D$8:OFFSET($D$8,$AJ$4-1,0),$S99,MATCH(BH$6,$D$7:$Q$7,0)-1))</f>
        <v>1.1031307949168683</v>
      </c>
      <c r="BI99" s="174">
        <f ca="1">SUMPRODUCT(OFFSET($W$8:OFFSET($W$8,$AJ$4-1,0),$T99,$U99),OFFSET($C$8:OFFSET($C$8,$AJ$4-1,0),$S99,0),OFFSET($D$8:OFFSET($D$8,$AJ$4-1,0),$S99,MATCH(BH$6,$D$7:$Q$7,0)-1))/SUMPRODUCT(OFFSET($W$8:OFFSET($W$8,$AJ$4-1,0),$T99,$U99),OFFSET($C$8:OFFSET($C$8,$AJ$4-1,0),$S99,0))</f>
        <v>1.1031307949168687</v>
      </c>
      <c r="BJ99" s="174">
        <f ca="1">SUMPRODUCT(OFFSET($W$8:OFFSET($W$8,$AJ$4-1,0),$T99,$U99),OFFSET($D$8:OFFSET($D$8,$AJ$4-1,0),$S99,MATCH(BJ$6,$D$7:$Q$7,0)-1))</f>
        <v>1</v>
      </c>
      <c r="BK99" s="174">
        <f ca="1">SUMPRODUCT(OFFSET($W$8:OFFSET($W$8,$AJ$4-1,0),$T99,$U99),OFFSET($C$8:OFFSET($C$8,$AJ$4-1,0),$S99,0),OFFSET($D$8:OFFSET($D$8,$AJ$4-1,0),$S99,MATCH(BJ$6,$D$7:$Q$7,0)-1))/SUMPRODUCT(OFFSET($W$8:OFFSET($W$8,$AJ$4-1,0),$T99,$U99),OFFSET($C$8:OFFSET($C$8,$AJ$4-1,0),$S99,0))</f>
        <v>1</v>
      </c>
      <c r="BM99" s="8">
        <f t="shared" si="27"/>
        <v>38930</v>
      </c>
      <c r="BN99" s="47">
        <f t="shared" ca="1" si="28"/>
        <v>0.99999999999999967</v>
      </c>
      <c r="BO99" s="47">
        <f t="shared" ca="1" si="21"/>
        <v>0</v>
      </c>
      <c r="BP99" s="47">
        <f t="shared" ca="1" si="29"/>
        <v>0.29999999999999993</v>
      </c>
      <c r="BQ99" s="47">
        <f t="shared" ca="1" si="22"/>
        <v>0.69999999999999973</v>
      </c>
    </row>
    <row r="100" spans="1:69">
      <c r="A100" s="58">
        <f t="shared" si="23"/>
        <v>38596</v>
      </c>
      <c r="B100" s="34">
        <f t="shared" si="18"/>
        <v>38791</v>
      </c>
      <c r="C100" s="59">
        <f>SUMIF(WP!$A$3:$A$388,"&lt;"&amp;EOMONTH($A100,$A$3-1)+1,WP!$B$3:$B$388)/1000-SUM(C$8:C99)</f>
        <v>10</v>
      </c>
      <c r="D100" s="42">
        <f>D$6/VLOOKUP($B100,Rate!$B$4:$H$390,7)</f>
        <v>0.42830029619439497</v>
      </c>
      <c r="E100" s="42">
        <f>E$6/VLOOKUP($B100,SAWW!$B$4:$H$390,7)</f>
        <v>1.6459488447594735</v>
      </c>
      <c r="F100" s="42">
        <f>F$6/VLOOKUP($B100,'Indem BL'!$B$4:$H$390,7)</f>
        <v>1.1175935940511086</v>
      </c>
      <c r="G100" s="42">
        <f>G$6/VLOOKUP($B100,'Med BL'!$B$4:$H$390,7)</f>
        <v>0.9849</v>
      </c>
      <c r="H100" s="42">
        <f>H$6/VLOOKUP($B100,'Combined BL &amp; SAWW'!$B$4:$H$390,7)</f>
        <v>1.3975869373356082</v>
      </c>
      <c r="I100" s="42">
        <f>I$6/VLOOKUP($B100,'Freq Trend'!$B$4:$H$390,7)</f>
        <v>0.62940757006583026</v>
      </c>
      <c r="J100" s="42">
        <f>J$6/VLOOKUP($B100,'Severity Trend_IonI'!$B$4:$H$390,7)</f>
        <v>0.77144596830698065</v>
      </c>
      <c r="K100" s="42">
        <f>K$6/VLOOKUP($B100,'Severity Trend_MonI'!$B$4:$H$390,7)</f>
        <v>1.4992775272758156</v>
      </c>
      <c r="L100" s="42">
        <f>L$6/VLOOKUP($B100,'Severity Trend'!$B$4:$H$390,7)</f>
        <v>1.0273995585671674</v>
      </c>
      <c r="M100" s="42">
        <f>M$6/VLOOKUP($B100,'PP Residual Trend'!$B$4:$H$390,7)</f>
        <v>0.64667059699975327</v>
      </c>
      <c r="N100" s="156">
        <f>N$6/VLOOKUP($B100,CR!$B$4:$H$455,7)</f>
        <v>0.99887341547568309</v>
      </c>
      <c r="O100" s="156">
        <f>O$6/VLOOKUP($B100,ER!$B$4:$H$455,7)</f>
        <v>1.1031307949168685</v>
      </c>
      <c r="P100" s="156">
        <f>P$6/VLOOKUP($B100,DR!$B$4:$H$455,7)</f>
        <v>1</v>
      </c>
      <c r="R100">
        <f t="shared" si="33"/>
        <v>93</v>
      </c>
      <c r="S100" s="120">
        <f t="shared" si="19"/>
        <v>92</v>
      </c>
      <c r="T100" s="45">
        <f t="shared" si="25"/>
        <v>0</v>
      </c>
      <c r="U100" s="45">
        <f t="shared" si="34"/>
        <v>0</v>
      </c>
      <c r="V100" s="20">
        <v>0</v>
      </c>
      <c r="W100" s="21">
        <f>(2*W$5*$AJ$3*$R100*$A$3-MIN(W$5*$AJ$3,$R100*$A$3)^2-2*$R100*$A$3*MAX(W$5*$AJ$3-$R100*$A$3,0)-MIN(MAX($R100*$A$3-$A$4,0),W$5*$AJ$3)^2-2*W$5*$AJ$3*MAX($R100*$A$3-$A$4-W$5*+$AJ$3,0))/$AJ$5-SUM($V$7:V100)-SUM($V$7:W99)+SUM($V$7:V99)</f>
        <v>0</v>
      </c>
      <c r="X100" s="21">
        <f>(2*X$5*$AJ$3*$R100*$A$3-MIN(X$5*$AJ$3,$R100*$A$3)^2-2*$R100*$A$3*MAX(X$5*$AJ$3-$R100*$A$3,0)-MIN(MAX($R100*$A$3-$A$4,0),X$5*$AJ$3)^2-2*X$5*$AJ$3*MAX($R100*$A$3-$A$4-X$5*+$AJ$3,0))/$AJ$5-SUM($V$7:W100)-SUM($V$7:X99)+SUM($V$7:W99)</f>
        <v>0</v>
      </c>
      <c r="Y100" s="21">
        <f>(2*Y$5*$AJ$3*$R100*$A$3-MIN(Y$5*$AJ$3,$R100*$A$3)^2-2*$R100*$A$3*MAX(Y$5*$AJ$3-$R100*$A$3,0)-MIN(MAX($R100*$A$3-$A$4,0),Y$5*$AJ$3)^2-2*Y$5*$AJ$3*MAX($R100*$A$3-$A$4-Y$5*+$AJ$3,0))/$AJ$5-SUM($V$7:X100)-SUM($V$7:Y99)+SUM($V$7:X99)</f>
        <v>0</v>
      </c>
      <c r="Z100" s="21">
        <f>(2*Z$5*$AJ$3*$R100*$A$3-MIN(Z$5*$AJ$3,$R100*$A$3)^2-2*$R100*$A$3*MAX(Z$5*$AJ$3-$R100*$A$3,0)-MIN(MAX($R100*$A$3-$A$4,0),Z$5*$AJ$3)^2-2*Z$5*$AJ$3*MAX($R100*$A$3-$A$4-Z$5*+$AJ$3,0))/$AJ$5-SUM($V$7:Y100)-SUM($V$7:Z99)+SUM($V$7:Y99)</f>
        <v>0</v>
      </c>
      <c r="AA100" s="21">
        <f>(2*AA$5*$AJ$3*$R100*$A$3-MIN(AA$5*$AJ$3,$R100*$A$3)^2-2*$R100*$A$3*MAX(AA$5*$AJ$3-$R100*$A$3,0)-MIN(MAX($R100*$A$3-$A$4,0),AA$5*$AJ$3)^2-2*AA$5*$AJ$3*MAX($R100*$A$3-$A$4-AA$5*+$AJ$3,0))/$AJ$5-SUM($V$7:Z100)-SUM($V$7:AA99)+SUM($V$7:Z99)</f>
        <v>0</v>
      </c>
      <c r="AB100" s="21">
        <f>(2*AB$5*$AJ$3*$R100*$A$3-MIN(AB$5*$AJ$3,$R100*$A$3)^2-2*$R100*$A$3*MAX(AB$5*$AJ$3-$R100*$A$3,0)-MIN(MAX($R100*$A$3-$A$4,0),AB$5*$AJ$3)^2-2*AB$5*$AJ$3*MAX($R100*$A$3-$A$4-AB$5*+$AJ$3,0))/$AJ$5-SUM($V$7:AA100)-SUM($V$7:AB99)+SUM($V$7:AA99)</f>
        <v>0</v>
      </c>
      <c r="AC100" s="21">
        <f>(2*AC$5*$AJ$3*$R100*$A$3-MIN(AC$5*$AJ$3,$R100*$A$3)^2-2*$R100*$A$3*MAX(AC$5*$AJ$3-$R100*$A$3,0)-MIN(MAX($R100*$A$3-$A$4,0),AC$5*$AJ$3)^2-2*AC$5*$AJ$3*MAX($R100*$A$3-$A$4-AC$5*+$AJ$3,0))/$AJ$5-SUM($V$7:AB100)-SUM($V$7:AC99)+SUM($V$7:AB99)</f>
        <v>0</v>
      </c>
      <c r="AD100" s="21">
        <f>(2*AD$5*$AJ$3*$R100*$A$3-MIN(AD$5*$AJ$3,$R100*$A$3)^2-2*$R100*$A$3*MAX(AD$5*$AJ$3-$R100*$A$3,0)-MIN(MAX($R100*$A$3-$A$4,0),AD$5*$AJ$3)^2-2*AD$5*$AJ$3*MAX($R100*$A$3-$A$4-AD$5*+$AJ$3,0))/$AJ$5-SUM($V$7:AC100)-SUM($V$7:AD99)+SUM($V$7:AC99)</f>
        <v>0</v>
      </c>
      <c r="AE100" s="21">
        <f>(2*AE$5*$AJ$3*$R100*$A$3-MIN(AE$5*$AJ$3,$R100*$A$3)^2-2*$R100*$A$3*MAX(AE$5*$AJ$3-$R100*$A$3,0)-MIN(MAX($R100*$A$3-$A$4,0),AE$5*$AJ$3)^2-2*AE$5*$AJ$3*MAX($R100*$A$3-$A$4-AE$5*+$AJ$3,0))/$AJ$5-SUM($V$7:AD100)-SUM($V$7:AE99)+SUM($V$7:AD99)</f>
        <v>0</v>
      </c>
      <c r="AF100" s="21">
        <f>(2*AF$5*$AJ$3*$R100*$A$3-MIN(AF$5*$AJ$3,$R100*$A$3)^2-2*$R100*$A$3*MAX(AF$5*$AJ$3-$R100*$A$3,0)-MIN(MAX($R100*$A$3-$A$4,0),AF$5*$AJ$3)^2-2*AF$5*$AJ$3*MAX($R100*$A$3-$A$4-AF$5*+$AJ$3,0))/$AJ$5-SUM($V$7:AE100)-SUM($V$7:AF99)+SUM($V$7:AE99)</f>
        <v>0</v>
      </c>
      <c r="AG100" s="21">
        <f>(2*AG$5*$AJ$3*$R100*$A$3-MIN(AG$5*$AJ$3,$R100*$A$3)^2-2*$R100*$A$3*MAX(AG$5*$AJ$3-$R100*$A$3,0)-MIN(MAX($R100*$A$3-$A$4,0),AG$5*$AJ$3)^2-2*AG$5*$AJ$3*MAX($R100*$A$3-$A$4-AG$5*+$AJ$3,0))/$AJ$5-SUM($V$7:AF100)-SUM($V$7:AG99)+SUM($V$7:AF99)</f>
        <v>0</v>
      </c>
      <c r="AH100" s="21">
        <f>(2*AH$5*$AJ$3*$R100*$A$3-MIN(AH$5*$AJ$3,$R100*$A$3)^2-2*$R100*$A$3*MAX(AH$5*$AJ$3-$R100*$A$3,0)-MIN(MAX($R100*$A$3-$A$4,0),AH$5*$AJ$3)^2-2*AH$5*$AJ$3*MAX($R100*$A$3-$A$4-AH$5*+$AJ$3,0))/$AJ$5-SUM($V$7:AG100)-SUM($V$7:AH99)+SUM($V$7:AG99)</f>
        <v>0</v>
      </c>
      <c r="AJ100" s="8">
        <f t="shared" si="30"/>
        <v>38961</v>
      </c>
      <c r="AK100" s="30">
        <f t="shared" si="20"/>
        <v>38975</v>
      </c>
      <c r="AL100" s="3">
        <f ca="1">SUMPRODUCT(OFFSET($W$8:OFFSET($W$8,$AJ$4-1,0),$T100,$U100),OFFSET($D$8:OFFSET($D$8,$AJ$4-1,0),$S100,MATCH(AL$6,$D$7:$Q$7,0)-1))</f>
        <v>0.44672395529289038</v>
      </c>
      <c r="AM100" s="3">
        <f ca="1">SUMPRODUCT(OFFSET($W$8:OFFSET($W$8,$AJ$4-1,0),$T100,$U100),OFFSET($C$8:OFFSET($C$8,$AJ$4-1,0),$S100,0),OFFSET($D$8:OFFSET($D$8,$AJ$4-1,0),$S100,MATCH(AL$6,$D$7:$Q$7,0)-1))/SUMPRODUCT(OFFSET($W$8:OFFSET($W$8,$AJ$4-1,0),$T100,$U100),OFFSET($C$8:OFFSET($C$8,$AJ$4-1,0),$S100,0))</f>
        <v>0.44672395529289055</v>
      </c>
      <c r="AN100" s="3">
        <f ca="1">SUMPRODUCT(OFFSET($W$8:OFFSET($W$8,$AJ$4-1,0),$T100,$U100),OFFSET($D$8:OFFSET($D$8,$AJ$4-1,0),$S100,MATCH(AN$6,$D$7:$Q$7,0)-1))</f>
        <v>1.6160150653663177</v>
      </c>
      <c r="AO100" s="3">
        <f ca="1">SUMPRODUCT(OFFSET($W$8:OFFSET($W$8,$AJ$4-1,0),$T100,$U100),OFFSET($C$8:OFFSET($C$8,$AJ$4-1,0),$S100,0),OFFSET($D$8:OFFSET($D$8,$AJ$4-1,0),$S100,MATCH(AN$6,$D$7:$Q$7,0)-1))/SUMPRODUCT(OFFSET($W$8:OFFSET($W$8,$AJ$4-1,0),$T100,$U100),OFFSET($C$8:OFFSET($C$8,$AJ$4-1,0),$S100,0))</f>
        <v>1.6160150653663181</v>
      </c>
      <c r="AP100" s="3">
        <f ca="1">SUMPRODUCT(OFFSET($W$8:OFFSET($W$8,$AJ$4-1,0),$T100,$U100),OFFSET($D$8:OFFSET($D$8,$AJ$4-1,0),$S100,MATCH(AP$6,$D$7:$Q$7,0)-1))</f>
        <v>1.1153339846355272</v>
      </c>
      <c r="AQ100" s="3">
        <f ca="1">SUMPRODUCT(OFFSET($W$8:OFFSET($W$8,$AJ$4-1,0),$T100,$U100),OFFSET($C$8:OFFSET($C$8,$AJ$4-1,0),$S100,0),OFFSET($D$8:OFFSET($D$8,$AJ$4-1,0),$S100,MATCH(AP$6,$D$7:$Q$7,0)-1))/SUMPRODUCT(OFFSET($W$8:OFFSET($W$8,$AJ$4-1,0),$T100,$U100),OFFSET($C$8:OFFSET($C$8,$AJ$4-1,0),$S100,0))</f>
        <v>1.115333984635527</v>
      </c>
      <c r="AR100" s="3">
        <f ca="1">SUMPRODUCT(OFFSET($W$8:OFFSET($W$8,$AJ$4-1,0),$T100,$U100),OFFSET($D$8:OFFSET($D$8,$AJ$4-1,0),$S100,MATCH(AR$6,$D$7:$Q$7,0)-1))</f>
        <v>0.98489999999999989</v>
      </c>
      <c r="AS100" s="3">
        <f ca="1">SUMPRODUCT(OFFSET($W$8:OFFSET($W$8,$AJ$4-1,0),$T100,$U100),OFFSET($C$8:OFFSET($C$8,$AJ$4-1,0),$S100,0),OFFSET($D$8:OFFSET($D$8,$AJ$4-1,0),$S100,MATCH(AR$6,$D$7:$Q$7,0)-1))/SUMPRODUCT(OFFSET($W$8:OFFSET($W$8,$AJ$4-1,0),$T100,$U100),OFFSET($C$8:OFFSET($C$8,$AJ$4-1,0),$S100,0))</f>
        <v>0.98490000000000022</v>
      </c>
      <c r="AT100" s="3">
        <f ca="1">SUMPRODUCT(OFFSET($W$8:OFFSET($W$8,$AJ$4-1,0),$T100,$U100),OFFSET($D$8:OFFSET($D$8,$AJ$4-1,0),$S100,MATCH(AT$6,$D$7:$Q$7,0)-1))</f>
        <v>1.3803861147523095</v>
      </c>
      <c r="AU100" s="3">
        <f ca="1">SUMPRODUCT(OFFSET($W$8:OFFSET($W$8,$AJ$4-1,0),$T100,$U100),OFFSET($C$8:OFFSET($C$8,$AJ$4-1,0),$S100,0),OFFSET($D$8:OFFSET($D$8,$AJ$4-1,0),$S100,MATCH(AT$6,$D$7:$Q$7,0)-1))/SUMPRODUCT(OFFSET($W$8:OFFSET($W$8,$AJ$4-1,0),$T100,$U100),OFFSET($C$8:OFFSET($C$8,$AJ$4-1,0),$S100,0))</f>
        <v>1.3803861147523095</v>
      </c>
      <c r="AV100" s="3">
        <f ca="1">SUMPRODUCT(OFFSET($W$8:OFFSET($W$8,$AJ$4-1,0),$T100,$U100),OFFSET($D$8:OFFSET($D$8,$AJ$4-1,0),$S100,MATCH(AV$6,$D$7:$Q$7,0)-1))</f>
        <v>0.63408575767703879</v>
      </c>
      <c r="AW100" s="3">
        <f ca="1">SUMPRODUCT(OFFSET($W$8:OFFSET($W$8,$AJ$4-1,0),$T100,$U100),OFFSET($C$8:OFFSET($C$8,$AJ$4-1,0),$S100,0),OFFSET($D$8:OFFSET($D$8,$AJ$4-1,0),$S100,MATCH(AV$6,$D$7:$Q$7,0)-1))/SUMPRODUCT(OFFSET($W$8:OFFSET($W$8,$AJ$4-1,0),$T100,$U100),OFFSET($C$8:OFFSET($C$8,$AJ$4-1,0),$S100,0))</f>
        <v>0.6340857576770389</v>
      </c>
      <c r="AX100" s="3">
        <f ca="1">SUMPRODUCT(OFFSET($W$8:OFFSET($W$8,$AJ$4-1,0),$T100,$U100),OFFSET($D$8:OFFSET($D$8,$AJ$4-1,0),$S100,MATCH(AX$6,$D$7:$Q$7,0)-1))</f>
        <v>0.77298880973343365</v>
      </c>
      <c r="AY100" s="3">
        <f ca="1">SUMPRODUCT(OFFSET($W$8:OFFSET($W$8,$AJ$4-1,0),$T100,$U100),OFFSET($C$8:OFFSET($C$8,$AJ$4-1,0),$S100,0),OFFSET($D$8:OFFSET($D$8,$AJ$4-1,0),$S100,MATCH(AX$6,$D$7:$Q$7,0)-1))/SUMPRODUCT(OFFSET($W$8:OFFSET($W$8,$AJ$4-1,0),$T100,$U100),OFFSET($C$8:OFFSET($C$8,$AJ$4-1,0),$S100,0))</f>
        <v>0.77298880973343376</v>
      </c>
      <c r="AZ100" s="3">
        <f ca="1">SUMPRODUCT(OFFSET($W$8:OFFSET($W$8,$AJ$4-1,0),$T100,$U100),OFFSET($D$8:OFFSET($D$8,$AJ$4-1,0),$S100,MATCH(AZ$6,$D$7:$Q$7,0)-1))</f>
        <v>1.4551034342357569</v>
      </c>
      <c r="BA100" s="3">
        <f ca="1">SUMPRODUCT(OFFSET($W$8:OFFSET($W$8,$AJ$4-1,0),$T100,$U100),OFFSET($C$8:OFFSET($C$8,$AJ$4-1,0),$S100,0),OFFSET($D$8:OFFSET($D$8,$AJ$4-1,0),$S100,MATCH(AZ$6,$D$7:$Q$7,0)-1))/SUMPRODUCT(OFFSET($W$8:OFFSET($W$8,$AJ$4-1,0),$T100,$U100),OFFSET($C$8:OFFSET($C$8,$AJ$4-1,0),$S100,0))</f>
        <v>1.4551034342357572</v>
      </c>
      <c r="BB100" s="3">
        <f ca="1">SUMPRODUCT(OFFSET($W$8:OFFSET($W$8,$AJ$4-1,0),$T100,$U100),OFFSET($D$8:OFFSET($D$8,$AJ$4-1,0),$S100,MATCH(BB$6,$D$7:$Q$7,0)-1))</f>
        <v>1.0177756926281321</v>
      </c>
      <c r="BC100" s="3">
        <f ca="1">SUMPRODUCT(OFFSET($W$8:OFFSET($W$8,$AJ$4-1,0),$T100,$U100),OFFSET($C$8:OFFSET($C$8,$AJ$4-1,0),$S100,0),OFFSET($D$8:OFFSET($D$8,$AJ$4-1,0),$S100,MATCH(BB$6,$D$7:$Q$7,0)-1))/SUMPRODUCT(OFFSET($W$8:OFFSET($W$8,$AJ$4-1,0),$T100,$U100),OFFSET($C$8:OFFSET($C$8,$AJ$4-1,0),$S100,0))</f>
        <v>1.0177756926281318</v>
      </c>
      <c r="BD100" s="3">
        <f ca="1">SUMPRODUCT(OFFSET($W$8:OFFSET($W$8,$AJ$4-1,0),$T100,$U100),OFFSET($D$8:OFFSET($D$8,$AJ$4-1,0),$S100,MATCH(BD$6,$D$7:$Q$7,0)-1))</f>
        <v>0.6453566025031563</v>
      </c>
      <c r="BE100" s="3">
        <f ca="1">SUMPRODUCT(OFFSET($W$8:OFFSET($W$8,$AJ$4-1,0),$T100,$U100),OFFSET($C$8:OFFSET($C$8,$AJ$4-1,0),$S100,0),OFFSET($D$8:OFFSET($D$8,$AJ$4-1,0),$S100,MATCH(BD$6,$D$7:$Q$7,0)-1))/SUMPRODUCT(OFFSET($W$8:OFFSET($W$8,$AJ$4-1,0),$T100,$U100),OFFSET($C$8:OFFSET($C$8,$AJ$4-1,0),$S100,0))</f>
        <v>0.64535660250315618</v>
      </c>
      <c r="BF100" s="174">
        <f ca="1">SUMPRODUCT(OFFSET($W$8:OFFSET($W$8,$AJ$4-1,0),$T100,$U100),OFFSET($D$8:OFFSET($D$8,$AJ$4-1,0),$S100,MATCH(BF$6,$D$7:$Q$7,0)-1))</f>
        <v>0.99887341547568298</v>
      </c>
      <c r="BG100" s="174">
        <f ca="1">SUMPRODUCT(OFFSET($W$8:OFFSET($W$8,$AJ$4-1,0),$T100,$U100),OFFSET($C$8:OFFSET($C$8,$AJ$4-1,0),$S100,0),OFFSET($D$8:OFFSET($D$8,$AJ$4-1,0),$S100,MATCH(BF$6,$D$7:$Q$7,0)-1))/SUMPRODUCT(OFFSET($W$8:OFFSET($W$8,$AJ$4-1,0),$T100,$U100),OFFSET($C$8:OFFSET($C$8,$AJ$4-1,0),$S100,0))</f>
        <v>0.99887341547568342</v>
      </c>
      <c r="BH100" s="174">
        <f ca="1">SUMPRODUCT(OFFSET($W$8:OFFSET($W$8,$AJ$4-1,0),$T100,$U100),OFFSET($D$8:OFFSET($D$8,$AJ$4-1,0),$S100,MATCH(BH$6,$D$7:$Q$7,0)-1))</f>
        <v>1.1031307949168683</v>
      </c>
      <c r="BI100" s="174">
        <f ca="1">SUMPRODUCT(OFFSET($W$8:OFFSET($W$8,$AJ$4-1,0),$T100,$U100),OFFSET($C$8:OFFSET($C$8,$AJ$4-1,0),$S100,0),OFFSET($D$8:OFFSET($D$8,$AJ$4-1,0),$S100,MATCH(BH$6,$D$7:$Q$7,0)-1))/SUMPRODUCT(OFFSET($W$8:OFFSET($W$8,$AJ$4-1,0),$T100,$U100),OFFSET($C$8:OFFSET($C$8,$AJ$4-1,0),$S100,0))</f>
        <v>1.1031307949168687</v>
      </c>
      <c r="BJ100" s="174">
        <f ca="1">SUMPRODUCT(OFFSET($W$8:OFFSET($W$8,$AJ$4-1,0),$T100,$U100),OFFSET($D$8:OFFSET($D$8,$AJ$4-1,0),$S100,MATCH(BJ$6,$D$7:$Q$7,0)-1))</f>
        <v>1</v>
      </c>
      <c r="BK100" s="174">
        <f ca="1">SUMPRODUCT(OFFSET($W$8:OFFSET($W$8,$AJ$4-1,0),$T100,$U100),OFFSET($C$8:OFFSET($C$8,$AJ$4-1,0),$S100,0),OFFSET($D$8:OFFSET($D$8,$AJ$4-1,0),$S100,MATCH(BJ$6,$D$7:$Q$7,0)-1))/SUMPRODUCT(OFFSET($W$8:OFFSET($W$8,$AJ$4-1,0),$T100,$U100),OFFSET($C$8:OFFSET($C$8,$AJ$4-1,0),$S100,0))</f>
        <v>1</v>
      </c>
      <c r="BM100" s="8">
        <f t="shared" si="27"/>
        <v>38961</v>
      </c>
      <c r="BN100" s="47">
        <f t="shared" ca="1" si="28"/>
        <v>0.99999999999999967</v>
      </c>
      <c r="BO100" s="47">
        <f t="shared" ca="1" si="21"/>
        <v>0</v>
      </c>
      <c r="BP100" s="47">
        <f t="shared" ca="1" si="29"/>
        <v>0.29999999999999993</v>
      </c>
      <c r="BQ100" s="47">
        <f t="shared" ca="1" si="22"/>
        <v>0.69999999999999973</v>
      </c>
    </row>
    <row r="101" spans="1:69">
      <c r="A101" s="58">
        <f t="shared" si="23"/>
        <v>38626</v>
      </c>
      <c r="B101" s="34">
        <f t="shared" si="18"/>
        <v>38822</v>
      </c>
      <c r="C101" s="59">
        <f>SUMIF(WP!$A$3:$A$388,"&lt;"&amp;EOMONTH($A101,$A$3-1)+1,WP!$B$3:$B$388)/1000-SUM(C$8:C100)</f>
        <v>10</v>
      </c>
      <c r="D101" s="42">
        <f>D$6/VLOOKUP($B101,Rate!$B$4:$H$390,7)</f>
        <v>0.42830029619439497</v>
      </c>
      <c r="E101" s="42">
        <f>E$6/VLOOKUP($B101,SAWW!$B$4:$H$390,7)</f>
        <v>1.6404374200712755</v>
      </c>
      <c r="F101" s="42">
        <f>F$6/VLOOKUP($B101,'Indem BL'!$B$4:$H$390,7)</f>
        <v>1.1175935940511086</v>
      </c>
      <c r="G101" s="42">
        <f>G$6/VLOOKUP($B101,'Med BL'!$B$4:$H$390,7)</f>
        <v>0.9849</v>
      </c>
      <c r="H101" s="42">
        <f>H$6/VLOOKUP($B101,'Combined BL &amp; SAWW'!$B$4:$H$390,7)</f>
        <v>1.3947637151493055</v>
      </c>
      <c r="I101" s="42">
        <f>I$6/VLOOKUP($B101,'Freq Trend'!$B$4:$H$390,7)</f>
        <v>0.63025358282962507</v>
      </c>
      <c r="J101" s="42">
        <f>J$6/VLOOKUP($B101,'Severity Trend_IonI'!$B$4:$H$390,7)</f>
        <v>0.77201441801509352</v>
      </c>
      <c r="K101" s="42">
        <f>K$6/VLOOKUP($B101,'Severity Trend_MonI'!$B$4:$H$390,7)</f>
        <v>1.4916999688019865</v>
      </c>
      <c r="L101" s="42">
        <f>L$6/VLOOKUP($B101,'Severity Trend'!$B$4:$H$390,7)</f>
        <v>1.0260564338938041</v>
      </c>
      <c r="M101" s="42">
        <f>M$6/VLOOKUP($B101,'PP Residual Trend'!$B$4:$H$390,7)</f>
        <v>0.64668683085804035</v>
      </c>
      <c r="N101" s="156">
        <f>N$6/VLOOKUP($B101,CR!$B$4:$H$455,7)</f>
        <v>0.99887341547568309</v>
      </c>
      <c r="O101" s="156">
        <f>O$6/VLOOKUP($B101,ER!$B$4:$H$455,7)</f>
        <v>1.1031307949168685</v>
      </c>
      <c r="P101" s="156">
        <f>P$6/VLOOKUP($B101,DR!$B$4:$H$455,7)</f>
        <v>1</v>
      </c>
      <c r="R101">
        <f t="shared" si="33"/>
        <v>94</v>
      </c>
      <c r="S101" s="120">
        <f t="shared" si="19"/>
        <v>93</v>
      </c>
      <c r="T101" s="45">
        <f t="shared" si="25"/>
        <v>0</v>
      </c>
      <c r="U101" s="45">
        <f t="shared" si="34"/>
        <v>0</v>
      </c>
      <c r="V101" s="20">
        <v>0</v>
      </c>
      <c r="W101" s="21">
        <f>(2*W$5*$AJ$3*$R101*$A$3-MIN(W$5*$AJ$3,$R101*$A$3)^2-2*$R101*$A$3*MAX(W$5*$AJ$3-$R101*$A$3,0)-MIN(MAX($R101*$A$3-$A$4,0),W$5*$AJ$3)^2-2*W$5*$AJ$3*MAX($R101*$A$3-$A$4-W$5*+$AJ$3,0))/$AJ$5-SUM($V$7:V101)-SUM($V$7:W100)+SUM($V$7:V100)</f>
        <v>0</v>
      </c>
      <c r="X101" s="21">
        <f>(2*X$5*$AJ$3*$R101*$A$3-MIN(X$5*$AJ$3,$R101*$A$3)^2-2*$R101*$A$3*MAX(X$5*$AJ$3-$R101*$A$3,0)-MIN(MAX($R101*$A$3-$A$4,0),X$5*$AJ$3)^2-2*X$5*$AJ$3*MAX($R101*$A$3-$A$4-X$5*+$AJ$3,0))/$AJ$5-SUM($V$7:W101)-SUM($V$7:X100)+SUM($V$7:W100)</f>
        <v>0</v>
      </c>
      <c r="Y101" s="21">
        <f>(2*Y$5*$AJ$3*$R101*$A$3-MIN(Y$5*$AJ$3,$R101*$A$3)^2-2*$R101*$A$3*MAX(Y$5*$AJ$3-$R101*$A$3,0)-MIN(MAX($R101*$A$3-$A$4,0),Y$5*$AJ$3)^2-2*Y$5*$AJ$3*MAX($R101*$A$3-$A$4-Y$5*+$AJ$3,0))/$AJ$5-SUM($V$7:X101)-SUM($V$7:Y100)+SUM($V$7:X100)</f>
        <v>0</v>
      </c>
      <c r="Z101" s="21">
        <f>(2*Z$5*$AJ$3*$R101*$A$3-MIN(Z$5*$AJ$3,$R101*$A$3)^2-2*$R101*$A$3*MAX(Z$5*$AJ$3-$R101*$A$3,0)-MIN(MAX($R101*$A$3-$A$4,0),Z$5*$AJ$3)^2-2*Z$5*$AJ$3*MAX($R101*$A$3-$A$4-Z$5*+$AJ$3,0))/$AJ$5-SUM($V$7:Y101)-SUM($V$7:Z100)+SUM($V$7:Y100)</f>
        <v>0</v>
      </c>
      <c r="AA101" s="21">
        <f>(2*AA$5*$AJ$3*$R101*$A$3-MIN(AA$5*$AJ$3,$R101*$A$3)^2-2*$R101*$A$3*MAX(AA$5*$AJ$3-$R101*$A$3,0)-MIN(MAX($R101*$A$3-$A$4,0),AA$5*$AJ$3)^2-2*AA$5*$AJ$3*MAX($R101*$A$3-$A$4-AA$5*+$AJ$3,0))/$AJ$5-SUM($V$7:Z101)-SUM($V$7:AA100)+SUM($V$7:Z100)</f>
        <v>0</v>
      </c>
      <c r="AB101" s="21">
        <f>(2*AB$5*$AJ$3*$R101*$A$3-MIN(AB$5*$AJ$3,$R101*$A$3)^2-2*$R101*$A$3*MAX(AB$5*$AJ$3-$R101*$A$3,0)-MIN(MAX($R101*$A$3-$A$4,0),AB$5*$AJ$3)^2-2*AB$5*$AJ$3*MAX($R101*$A$3-$A$4-AB$5*+$AJ$3,0))/$AJ$5-SUM($V$7:AA101)-SUM($V$7:AB100)+SUM($V$7:AA100)</f>
        <v>0</v>
      </c>
      <c r="AC101" s="21">
        <f>(2*AC$5*$AJ$3*$R101*$A$3-MIN(AC$5*$AJ$3,$R101*$A$3)^2-2*$R101*$A$3*MAX(AC$5*$AJ$3-$R101*$A$3,0)-MIN(MAX($R101*$A$3-$A$4,0),AC$5*$AJ$3)^2-2*AC$5*$AJ$3*MAX($R101*$A$3-$A$4-AC$5*+$AJ$3,0))/$AJ$5-SUM($V$7:AB101)-SUM($V$7:AC100)+SUM($V$7:AB100)</f>
        <v>0</v>
      </c>
      <c r="AD101" s="21">
        <f>(2*AD$5*$AJ$3*$R101*$A$3-MIN(AD$5*$AJ$3,$R101*$A$3)^2-2*$R101*$A$3*MAX(AD$5*$AJ$3-$R101*$A$3,0)-MIN(MAX($R101*$A$3-$A$4,0),AD$5*$AJ$3)^2-2*AD$5*$AJ$3*MAX($R101*$A$3-$A$4-AD$5*+$AJ$3,0))/$AJ$5-SUM($V$7:AC101)-SUM($V$7:AD100)+SUM($V$7:AC100)</f>
        <v>0</v>
      </c>
      <c r="AE101" s="21">
        <f>(2*AE$5*$AJ$3*$R101*$A$3-MIN(AE$5*$AJ$3,$R101*$A$3)^2-2*$R101*$A$3*MAX(AE$5*$AJ$3-$R101*$A$3,0)-MIN(MAX($R101*$A$3-$A$4,0),AE$5*$AJ$3)^2-2*AE$5*$AJ$3*MAX($R101*$A$3-$A$4-AE$5*+$AJ$3,0))/$AJ$5-SUM($V$7:AD101)-SUM($V$7:AE100)+SUM($V$7:AD100)</f>
        <v>0</v>
      </c>
      <c r="AF101" s="21">
        <f>(2*AF$5*$AJ$3*$R101*$A$3-MIN(AF$5*$AJ$3,$R101*$A$3)^2-2*$R101*$A$3*MAX(AF$5*$AJ$3-$R101*$A$3,0)-MIN(MAX($R101*$A$3-$A$4,0),AF$5*$AJ$3)^2-2*AF$5*$AJ$3*MAX($R101*$A$3-$A$4-AF$5*+$AJ$3,0))/$AJ$5-SUM($V$7:AE101)-SUM($V$7:AF100)+SUM($V$7:AE100)</f>
        <v>0</v>
      </c>
      <c r="AG101" s="21">
        <f>(2*AG$5*$AJ$3*$R101*$A$3-MIN(AG$5*$AJ$3,$R101*$A$3)^2-2*$R101*$A$3*MAX(AG$5*$AJ$3-$R101*$A$3,0)-MIN(MAX($R101*$A$3-$A$4,0),AG$5*$AJ$3)^2-2*AG$5*$AJ$3*MAX($R101*$A$3-$A$4-AG$5*+$AJ$3,0))/$AJ$5-SUM($V$7:AF101)-SUM($V$7:AG100)+SUM($V$7:AF100)</f>
        <v>0</v>
      </c>
      <c r="AH101" s="21">
        <f>(2*AH$5*$AJ$3*$R101*$A$3-MIN(AH$5*$AJ$3,$R101*$A$3)^2-2*$R101*$A$3*MAX(AH$5*$AJ$3-$R101*$A$3,0)-MIN(MAX($R101*$A$3-$A$4,0),AH$5*$AJ$3)^2-2*AH$5*$AJ$3*MAX($R101*$A$3-$A$4-AH$5*+$AJ$3,0))/$AJ$5-SUM($V$7:AG101)-SUM($V$7:AH100)+SUM($V$7:AG100)</f>
        <v>0</v>
      </c>
      <c r="AJ101" s="8">
        <f t="shared" si="30"/>
        <v>38991</v>
      </c>
      <c r="AK101" s="30">
        <f t="shared" si="20"/>
        <v>39005</v>
      </c>
      <c r="AL101" s="3">
        <f ca="1">SUMPRODUCT(OFFSET($W$8:OFFSET($W$8,$AJ$4-1,0),$T101,$U101),OFFSET($D$8:OFFSET($D$8,$AJ$4-1,0),$S101,MATCH(AL$6,$D$7:$Q$7,0)-1))</f>
        <v>0.45007371149261682</v>
      </c>
      <c r="AM101" s="3">
        <f ca="1">SUMPRODUCT(OFFSET($W$8:OFFSET($W$8,$AJ$4-1,0),$T101,$U101),OFFSET($C$8:OFFSET($C$8,$AJ$4-1,0),$S101,0),OFFSET($D$8:OFFSET($D$8,$AJ$4-1,0),$S101,MATCH(AL$6,$D$7:$Q$7,0)-1))/SUMPRODUCT(OFFSET($W$8:OFFSET($W$8,$AJ$4-1,0),$T101,$U101),OFFSET($C$8:OFFSET($C$8,$AJ$4-1,0),$S101,0))</f>
        <v>0.45007371149261699</v>
      </c>
      <c r="AN101" s="3">
        <f ca="1">SUMPRODUCT(OFFSET($W$8:OFFSET($W$8,$AJ$4-1,0),$T101,$U101),OFFSET($D$8:OFFSET($D$8,$AJ$4-1,0),$S101,MATCH(AN$6,$D$7:$Q$7,0)-1))</f>
        <v>1.6112930018827418</v>
      </c>
      <c r="AO101" s="3">
        <f ca="1">SUMPRODUCT(OFFSET($W$8:OFFSET($W$8,$AJ$4-1,0),$T101,$U101),OFFSET($C$8:OFFSET($C$8,$AJ$4-1,0),$S101,0),OFFSET($D$8:OFFSET($D$8,$AJ$4-1,0),$S101,MATCH(AN$6,$D$7:$Q$7,0)-1))/SUMPRODUCT(OFFSET($W$8:OFFSET($W$8,$AJ$4-1,0),$T101,$U101),OFFSET($C$8:OFFSET($C$8,$AJ$4-1,0),$S101,0))</f>
        <v>1.611293001882742</v>
      </c>
      <c r="AP101" s="3">
        <f ca="1">SUMPRODUCT(OFFSET($W$8:OFFSET($W$8,$AJ$4-1,0),$T101,$U101),OFFSET($D$8:OFFSET($D$8,$AJ$4-1,0),$S101,MATCH(AP$6,$D$7:$Q$7,0)-1))</f>
        <v>1.1144301408692945</v>
      </c>
      <c r="AQ101" s="3">
        <f ca="1">SUMPRODUCT(OFFSET($W$8:OFFSET($W$8,$AJ$4-1,0),$T101,$U101),OFFSET($C$8:OFFSET($C$8,$AJ$4-1,0),$S101,0),OFFSET($D$8:OFFSET($D$8,$AJ$4-1,0),$S101,MATCH(AP$6,$D$7:$Q$7,0)-1))/SUMPRODUCT(OFFSET($W$8:OFFSET($W$8,$AJ$4-1,0),$T101,$U101),OFFSET($C$8:OFFSET($C$8,$AJ$4-1,0),$S101,0))</f>
        <v>1.114430140869294</v>
      </c>
      <c r="AR101" s="3">
        <f ca="1">SUMPRODUCT(OFFSET($W$8:OFFSET($W$8,$AJ$4-1,0),$T101,$U101),OFFSET($D$8:OFFSET($D$8,$AJ$4-1,0),$S101,MATCH(AR$6,$D$7:$Q$7,0)-1))</f>
        <v>0.98489999999999989</v>
      </c>
      <c r="AS101" s="3">
        <f ca="1">SUMPRODUCT(OFFSET($W$8:OFFSET($W$8,$AJ$4-1,0),$T101,$U101),OFFSET($C$8:OFFSET($C$8,$AJ$4-1,0),$S101,0),OFFSET($D$8:OFFSET($D$8,$AJ$4-1,0),$S101,MATCH(AR$6,$D$7:$Q$7,0)-1))/SUMPRODUCT(OFFSET($W$8:OFFSET($W$8,$AJ$4-1,0),$T101,$U101),OFFSET($C$8:OFFSET($C$8,$AJ$4-1,0),$S101,0))</f>
        <v>0.98490000000000022</v>
      </c>
      <c r="AT101" s="3">
        <f ca="1">SUMPRODUCT(OFFSET($W$8:OFFSET($W$8,$AJ$4-1,0),$T101,$U101),OFFSET($D$8:OFFSET($D$8,$AJ$4-1,0),$S101,MATCH(AT$6,$D$7:$Q$7,0)-1))</f>
        <v>1.3772119845063369</v>
      </c>
      <c r="AU101" s="3">
        <f ca="1">SUMPRODUCT(OFFSET($W$8:OFFSET($W$8,$AJ$4-1,0),$T101,$U101),OFFSET($C$8:OFFSET($C$8,$AJ$4-1,0),$S101,0),OFFSET($D$8:OFFSET($D$8,$AJ$4-1,0),$S101,MATCH(AT$6,$D$7:$Q$7,0)-1))/SUMPRODUCT(OFFSET($W$8:OFFSET($W$8,$AJ$4-1,0),$T101,$U101),OFFSET($C$8:OFFSET($C$8,$AJ$4-1,0),$S101,0))</f>
        <v>1.3772119845063373</v>
      </c>
      <c r="AV101" s="3">
        <f ca="1">SUMPRODUCT(OFFSET($W$8:OFFSET($W$8,$AJ$4-1,0),$T101,$U101),OFFSET($D$8:OFFSET($D$8,$AJ$4-1,0),$S101,MATCH(AV$6,$D$7:$Q$7,0)-1))</f>
        <v>0.6348340875635734</v>
      </c>
      <c r="AW101" s="3">
        <f ca="1">SUMPRODUCT(OFFSET($W$8:OFFSET($W$8,$AJ$4-1,0),$T101,$U101),OFFSET($C$8:OFFSET($C$8,$AJ$4-1,0),$S101,0),OFFSET($D$8:OFFSET($D$8,$AJ$4-1,0),$S101,MATCH(AV$6,$D$7:$Q$7,0)-1))/SUMPRODUCT(OFFSET($W$8:OFFSET($W$8,$AJ$4-1,0),$T101,$U101),OFFSET($C$8:OFFSET($C$8,$AJ$4-1,0),$S101,0))</f>
        <v>0.63483408756357318</v>
      </c>
      <c r="AX101" s="3">
        <f ca="1">SUMPRODUCT(OFFSET($W$8:OFFSET($W$8,$AJ$4-1,0),$T101,$U101),OFFSET($D$8:OFFSET($D$8,$AJ$4-1,0),$S101,MATCH(AX$6,$D$7:$Q$7,0)-1))</f>
        <v>0.77309108701912299</v>
      </c>
      <c r="AY101" s="3">
        <f ca="1">SUMPRODUCT(OFFSET($W$8:OFFSET($W$8,$AJ$4-1,0),$T101,$U101),OFFSET($C$8:OFFSET($C$8,$AJ$4-1,0),$S101,0),OFFSET($D$8:OFFSET($D$8,$AJ$4-1,0),$S101,MATCH(AX$6,$D$7:$Q$7,0)-1))/SUMPRODUCT(OFFSET($W$8:OFFSET($W$8,$AJ$4-1,0),$T101,$U101),OFFSET($C$8:OFFSET($C$8,$AJ$4-1,0),$S101,0))</f>
        <v>0.77309108701912288</v>
      </c>
      <c r="AZ101" s="3">
        <f ca="1">SUMPRODUCT(OFFSET($W$8:OFFSET($W$8,$AJ$4-1,0),$T101,$U101),OFFSET($D$8:OFFSET($D$8,$AJ$4-1,0),$S101,MATCH(AZ$6,$D$7:$Q$7,0)-1))</f>
        <v>1.44788939664323</v>
      </c>
      <c r="BA101" s="3">
        <f ca="1">SUMPRODUCT(OFFSET($W$8:OFFSET($W$8,$AJ$4-1,0),$T101,$U101),OFFSET($C$8:OFFSET($C$8,$AJ$4-1,0),$S101,0),OFFSET($D$8:OFFSET($D$8,$AJ$4-1,0),$S101,MATCH(AZ$6,$D$7:$Q$7,0)-1))/SUMPRODUCT(OFFSET($W$8:OFFSET($W$8,$AJ$4-1,0),$T101,$U101),OFFSET($C$8:OFFSET($C$8,$AJ$4-1,0),$S101,0))</f>
        <v>1.4478893966432298</v>
      </c>
      <c r="BB101" s="3">
        <f ca="1">SUMPRODUCT(OFFSET($W$8:OFFSET($W$8,$AJ$4-1,0),$T101,$U101),OFFSET($D$8:OFFSET($D$8,$AJ$4-1,0),$S101,MATCH(BB$6,$D$7:$Q$7,0)-1))</f>
        <v>1.016047146751121</v>
      </c>
      <c r="BC101" s="3">
        <f ca="1">SUMPRODUCT(OFFSET($W$8:OFFSET($W$8,$AJ$4-1,0),$T101,$U101),OFFSET($C$8:OFFSET($C$8,$AJ$4-1,0),$S101,0),OFFSET($D$8:OFFSET($D$8,$AJ$4-1,0),$S101,MATCH(BB$6,$D$7:$Q$7,0)-1))/SUMPRODUCT(OFFSET($W$8:OFFSET($W$8,$AJ$4-1,0),$T101,$U101),OFFSET($C$8:OFFSET($C$8,$AJ$4-1,0),$S101,0))</f>
        <v>1.0160471467511214</v>
      </c>
      <c r="BD101" s="3">
        <f ca="1">SUMPRODUCT(OFFSET($W$8:OFFSET($W$8,$AJ$4-1,0),$T101,$U101),OFFSET($D$8:OFFSET($D$8,$AJ$4-1,0),$S101,MATCH(BD$6,$D$7:$Q$7,0)-1))</f>
        <v>0.64502128020604199</v>
      </c>
      <c r="BE101" s="3">
        <f ca="1">SUMPRODUCT(OFFSET($W$8:OFFSET($W$8,$AJ$4-1,0),$T101,$U101),OFFSET($C$8:OFFSET($C$8,$AJ$4-1,0),$S101,0),OFFSET($D$8:OFFSET($D$8,$AJ$4-1,0),$S101,MATCH(BD$6,$D$7:$Q$7,0)-1))/SUMPRODUCT(OFFSET($W$8:OFFSET($W$8,$AJ$4-1,0),$T101,$U101),OFFSET($C$8:OFFSET($C$8,$AJ$4-1,0),$S101,0))</f>
        <v>0.64502128020604177</v>
      </c>
      <c r="BF101" s="174">
        <f ca="1">SUMPRODUCT(OFFSET($W$8:OFFSET($W$8,$AJ$4-1,0),$T101,$U101),OFFSET($D$8:OFFSET($D$8,$AJ$4-1,0),$S101,MATCH(BF$6,$D$7:$Q$7,0)-1))</f>
        <v>0.99887341547568298</v>
      </c>
      <c r="BG101" s="174">
        <f ca="1">SUMPRODUCT(OFFSET($W$8:OFFSET($W$8,$AJ$4-1,0),$T101,$U101),OFFSET($C$8:OFFSET($C$8,$AJ$4-1,0),$S101,0),OFFSET($D$8:OFFSET($D$8,$AJ$4-1,0),$S101,MATCH(BF$6,$D$7:$Q$7,0)-1))/SUMPRODUCT(OFFSET($W$8:OFFSET($W$8,$AJ$4-1,0),$T101,$U101),OFFSET($C$8:OFFSET($C$8,$AJ$4-1,0),$S101,0))</f>
        <v>0.99887341547568342</v>
      </c>
      <c r="BH101" s="174">
        <f ca="1">SUMPRODUCT(OFFSET($W$8:OFFSET($W$8,$AJ$4-1,0),$T101,$U101),OFFSET($D$8:OFFSET($D$8,$AJ$4-1,0),$S101,MATCH(BH$6,$D$7:$Q$7,0)-1))</f>
        <v>1.1031307949168683</v>
      </c>
      <c r="BI101" s="174">
        <f ca="1">SUMPRODUCT(OFFSET($W$8:OFFSET($W$8,$AJ$4-1,0),$T101,$U101),OFFSET($C$8:OFFSET($C$8,$AJ$4-1,0),$S101,0),OFFSET($D$8:OFFSET($D$8,$AJ$4-1,0),$S101,MATCH(BH$6,$D$7:$Q$7,0)-1))/SUMPRODUCT(OFFSET($W$8:OFFSET($W$8,$AJ$4-1,0),$T101,$U101),OFFSET($C$8:OFFSET($C$8,$AJ$4-1,0),$S101,0))</f>
        <v>1.1031307949168687</v>
      </c>
      <c r="BJ101" s="174">
        <f ca="1">SUMPRODUCT(OFFSET($W$8:OFFSET($W$8,$AJ$4-1,0),$T101,$U101),OFFSET($D$8:OFFSET($D$8,$AJ$4-1,0),$S101,MATCH(BJ$6,$D$7:$Q$7,0)-1))</f>
        <v>1</v>
      </c>
      <c r="BK101" s="174">
        <f ca="1">SUMPRODUCT(OFFSET($W$8:OFFSET($W$8,$AJ$4-1,0),$T101,$U101),OFFSET($C$8:OFFSET($C$8,$AJ$4-1,0),$S101,0),OFFSET($D$8:OFFSET($D$8,$AJ$4-1,0),$S101,MATCH(BJ$6,$D$7:$Q$7,0)-1))/SUMPRODUCT(OFFSET($W$8:OFFSET($W$8,$AJ$4-1,0),$T101,$U101),OFFSET($C$8:OFFSET($C$8,$AJ$4-1,0),$S101,0))</f>
        <v>1</v>
      </c>
      <c r="BM101" s="8">
        <f t="shared" si="27"/>
        <v>38991</v>
      </c>
      <c r="BN101" s="47">
        <f t="shared" ca="1" si="28"/>
        <v>0.99999999999999967</v>
      </c>
      <c r="BO101" s="47">
        <f t="shared" ca="1" si="21"/>
        <v>0</v>
      </c>
      <c r="BP101" s="47">
        <f t="shared" ca="1" si="29"/>
        <v>0.29999999999999993</v>
      </c>
      <c r="BQ101" s="47">
        <f t="shared" ca="1" si="22"/>
        <v>0.69999999999999973</v>
      </c>
    </row>
    <row r="102" spans="1:69">
      <c r="A102" s="58">
        <f t="shared" si="23"/>
        <v>38657</v>
      </c>
      <c r="B102" s="34">
        <f t="shared" si="18"/>
        <v>38852</v>
      </c>
      <c r="C102" s="59">
        <f>SUMIF(WP!$A$3:$A$388,"&lt;"&amp;EOMONTH($A102,$A$3-1)+1,WP!$B$3:$B$388)/1000-SUM(C$8:C101)</f>
        <v>10</v>
      </c>
      <c r="D102" s="42">
        <f>D$6/VLOOKUP($B102,Rate!$B$4:$H$390,7)</f>
        <v>0.42830029619439497</v>
      </c>
      <c r="E102" s="42">
        <f>E$6/VLOOKUP($B102,SAWW!$B$4:$H$390,7)</f>
        <v>1.6351388127879245</v>
      </c>
      <c r="F102" s="42">
        <f>F$6/VLOOKUP($B102,'Indem BL'!$B$4:$H$390,7)</f>
        <v>1.1175935940511086</v>
      </c>
      <c r="G102" s="42">
        <f>G$6/VLOOKUP($B102,'Med BL'!$B$4:$H$390,7)</f>
        <v>0.9849</v>
      </c>
      <c r="H102" s="42">
        <f>H$6/VLOOKUP($B102,'Combined BL &amp; SAWW'!$B$4:$H$390,7)</f>
        <v>1.3920553335505663</v>
      </c>
      <c r="I102" s="42">
        <f>I$6/VLOOKUP($B102,'Freq Trend'!$B$4:$H$390,7)</f>
        <v>0.63107447313659215</v>
      </c>
      <c r="J102" s="42">
        <f>J$6/VLOOKUP($B102,'Severity Trend_IonI'!$B$4:$H$390,7)</f>
        <v>0.77256532884386753</v>
      </c>
      <c r="K102" s="42">
        <f>K$6/VLOOKUP($B102,'Severity Trend_MonI'!$B$4:$H$390,7)</f>
        <v>1.4844394224004447</v>
      </c>
      <c r="L102" s="42">
        <f>L$6/VLOOKUP($B102,'Severity Trend'!$B$4:$H$390,7)</f>
        <v>1.0247599752493004</v>
      </c>
      <c r="M102" s="42">
        <f>M$6/VLOOKUP($B102,'PP Residual Trend'!$B$4:$H$390,7)</f>
        <v>0.64670254181954545</v>
      </c>
      <c r="N102" s="156">
        <f>N$6/VLOOKUP($B102,CR!$B$4:$H$455,7)</f>
        <v>0.99887341547568309</v>
      </c>
      <c r="O102" s="156">
        <f>O$6/VLOOKUP($B102,ER!$B$4:$H$455,7)</f>
        <v>1.1031307949168685</v>
      </c>
      <c r="P102" s="156">
        <f>P$6/VLOOKUP($B102,DR!$B$4:$H$455,7)</f>
        <v>1</v>
      </c>
      <c r="R102">
        <f t="shared" si="33"/>
        <v>95</v>
      </c>
      <c r="S102" s="120">
        <f t="shared" si="19"/>
        <v>94</v>
      </c>
      <c r="T102" s="45">
        <f t="shared" si="25"/>
        <v>0</v>
      </c>
      <c r="U102" s="45">
        <f t="shared" si="34"/>
        <v>0</v>
      </c>
      <c r="V102" s="20">
        <v>0</v>
      </c>
      <c r="W102" s="21">
        <f>(2*W$5*$AJ$3*$R102*$A$3-MIN(W$5*$AJ$3,$R102*$A$3)^2-2*$R102*$A$3*MAX(W$5*$AJ$3-$R102*$A$3,0)-MIN(MAX($R102*$A$3-$A$4,0),W$5*$AJ$3)^2-2*W$5*$AJ$3*MAX($R102*$A$3-$A$4-W$5*+$AJ$3,0))/$AJ$5-SUM($V$7:V102)-SUM($V$7:W101)+SUM($V$7:V101)</f>
        <v>0</v>
      </c>
      <c r="X102" s="21">
        <f>(2*X$5*$AJ$3*$R102*$A$3-MIN(X$5*$AJ$3,$R102*$A$3)^2-2*$R102*$A$3*MAX(X$5*$AJ$3-$R102*$A$3,0)-MIN(MAX($R102*$A$3-$A$4,0),X$5*$AJ$3)^2-2*X$5*$AJ$3*MAX($R102*$A$3-$A$4-X$5*+$AJ$3,0))/$AJ$5-SUM($V$7:W102)-SUM($V$7:X101)+SUM($V$7:W101)</f>
        <v>0</v>
      </c>
      <c r="Y102" s="21">
        <f>(2*Y$5*$AJ$3*$R102*$A$3-MIN(Y$5*$AJ$3,$R102*$A$3)^2-2*$R102*$A$3*MAX(Y$5*$AJ$3-$R102*$A$3,0)-MIN(MAX($R102*$A$3-$A$4,0),Y$5*$AJ$3)^2-2*Y$5*$AJ$3*MAX($R102*$A$3-$A$4-Y$5*+$AJ$3,0))/$AJ$5-SUM($V$7:X102)-SUM($V$7:Y101)+SUM($V$7:X101)</f>
        <v>0</v>
      </c>
      <c r="Z102" s="21">
        <f>(2*Z$5*$AJ$3*$R102*$A$3-MIN(Z$5*$AJ$3,$R102*$A$3)^2-2*$R102*$A$3*MAX(Z$5*$AJ$3-$R102*$A$3,0)-MIN(MAX($R102*$A$3-$A$4,0),Z$5*$AJ$3)^2-2*Z$5*$AJ$3*MAX($R102*$A$3-$A$4-Z$5*+$AJ$3,0))/$AJ$5-SUM($V$7:Y102)-SUM($V$7:Z101)+SUM($V$7:Y101)</f>
        <v>0</v>
      </c>
      <c r="AA102" s="21">
        <f>(2*AA$5*$AJ$3*$R102*$A$3-MIN(AA$5*$AJ$3,$R102*$A$3)^2-2*$R102*$A$3*MAX(AA$5*$AJ$3-$R102*$A$3,0)-MIN(MAX($R102*$A$3-$A$4,0),AA$5*$AJ$3)^2-2*AA$5*$AJ$3*MAX($R102*$A$3-$A$4-AA$5*+$AJ$3,0))/$AJ$5-SUM($V$7:Z102)-SUM($V$7:AA101)+SUM($V$7:Z101)</f>
        <v>0</v>
      </c>
      <c r="AB102" s="21">
        <f>(2*AB$5*$AJ$3*$R102*$A$3-MIN(AB$5*$AJ$3,$R102*$A$3)^2-2*$R102*$A$3*MAX(AB$5*$AJ$3-$R102*$A$3,0)-MIN(MAX($R102*$A$3-$A$4,0),AB$5*$AJ$3)^2-2*AB$5*$AJ$3*MAX($R102*$A$3-$A$4-AB$5*+$AJ$3,0))/$AJ$5-SUM($V$7:AA102)-SUM($V$7:AB101)+SUM($V$7:AA101)</f>
        <v>0</v>
      </c>
      <c r="AC102" s="21">
        <f>(2*AC$5*$AJ$3*$R102*$A$3-MIN(AC$5*$AJ$3,$R102*$A$3)^2-2*$R102*$A$3*MAX(AC$5*$AJ$3-$R102*$A$3,0)-MIN(MAX($R102*$A$3-$A$4,0),AC$5*$AJ$3)^2-2*AC$5*$AJ$3*MAX($R102*$A$3-$A$4-AC$5*+$AJ$3,0))/$AJ$5-SUM($V$7:AB102)-SUM($V$7:AC101)+SUM($V$7:AB101)</f>
        <v>0</v>
      </c>
      <c r="AD102" s="21">
        <f>(2*AD$5*$AJ$3*$R102*$A$3-MIN(AD$5*$AJ$3,$R102*$A$3)^2-2*$R102*$A$3*MAX(AD$5*$AJ$3-$R102*$A$3,0)-MIN(MAX($R102*$A$3-$A$4,0),AD$5*$AJ$3)^2-2*AD$5*$AJ$3*MAX($R102*$A$3-$A$4-AD$5*+$AJ$3,0))/$AJ$5-SUM($V$7:AC102)-SUM($V$7:AD101)+SUM($V$7:AC101)</f>
        <v>0</v>
      </c>
      <c r="AE102" s="21">
        <f>(2*AE$5*$AJ$3*$R102*$A$3-MIN(AE$5*$AJ$3,$R102*$A$3)^2-2*$R102*$A$3*MAX(AE$5*$AJ$3-$R102*$A$3,0)-MIN(MAX($R102*$A$3-$A$4,0),AE$5*$AJ$3)^2-2*AE$5*$AJ$3*MAX($R102*$A$3-$A$4-AE$5*+$AJ$3,0))/$AJ$5-SUM($V$7:AD102)-SUM($V$7:AE101)+SUM($V$7:AD101)</f>
        <v>0</v>
      </c>
      <c r="AF102" s="21">
        <f>(2*AF$5*$AJ$3*$R102*$A$3-MIN(AF$5*$AJ$3,$R102*$A$3)^2-2*$R102*$A$3*MAX(AF$5*$AJ$3-$R102*$A$3,0)-MIN(MAX($R102*$A$3-$A$4,0),AF$5*$AJ$3)^2-2*AF$5*$AJ$3*MAX($R102*$A$3-$A$4-AF$5*+$AJ$3,0))/$AJ$5-SUM($V$7:AE102)-SUM($V$7:AF101)+SUM($V$7:AE101)</f>
        <v>0</v>
      </c>
      <c r="AG102" s="21">
        <f>(2*AG$5*$AJ$3*$R102*$A$3-MIN(AG$5*$AJ$3,$R102*$A$3)^2-2*$R102*$A$3*MAX(AG$5*$AJ$3-$R102*$A$3,0)-MIN(MAX($R102*$A$3-$A$4,0),AG$5*$AJ$3)^2-2*AG$5*$AJ$3*MAX($R102*$A$3-$A$4-AG$5*+$AJ$3,0))/$AJ$5-SUM($V$7:AF102)-SUM($V$7:AG101)+SUM($V$7:AF101)</f>
        <v>0</v>
      </c>
      <c r="AH102" s="21">
        <f>(2*AH$5*$AJ$3*$R102*$A$3-MIN(AH$5*$AJ$3,$R102*$A$3)^2-2*$R102*$A$3*MAX(AH$5*$AJ$3-$R102*$A$3,0)-MIN(MAX($R102*$A$3-$A$4,0),AH$5*$AJ$3)^2-2*AH$5*$AJ$3*MAX($R102*$A$3-$A$4-AH$5*+$AJ$3,0))/$AJ$5-SUM($V$7:AG102)-SUM($V$7:AH101)+SUM($V$7:AG101)</f>
        <v>0</v>
      </c>
      <c r="AJ102" s="8">
        <f t="shared" si="30"/>
        <v>39022</v>
      </c>
      <c r="AK102" s="30">
        <f t="shared" si="20"/>
        <v>39036</v>
      </c>
      <c r="AL102" s="3">
        <f ca="1">SUMPRODUCT(OFFSET($W$8:OFFSET($W$8,$AJ$4-1,0),$T102,$U102),OFFSET($D$8:OFFSET($D$8,$AJ$4-1,0),$S102,MATCH(AL$6,$D$7:$Q$7,0)-1))</f>
        <v>0.45342346769234332</v>
      </c>
      <c r="AM102" s="3">
        <f ca="1">SUMPRODUCT(OFFSET($W$8:OFFSET($W$8,$AJ$4-1,0),$T102,$U102),OFFSET($C$8:OFFSET($C$8,$AJ$4-1,0),$S102,0),OFFSET($D$8:OFFSET($D$8,$AJ$4-1,0),$S102,MATCH(AL$6,$D$7:$Q$7,0)-1))/SUMPRODUCT(OFFSET($W$8:OFFSET($W$8,$AJ$4-1,0),$T102,$U102),OFFSET($C$8:OFFSET($C$8,$AJ$4-1,0),$S102,0))</f>
        <v>0.45342346769234343</v>
      </c>
      <c r="AN102" s="3">
        <f ca="1">SUMPRODUCT(OFFSET($W$8:OFFSET($W$8,$AJ$4-1,0),$T102,$U102),OFFSET($D$8:OFFSET($D$8,$AJ$4-1,0),$S102,MATCH(AN$6,$D$7:$Q$7,0)-1))</f>
        <v>1.6066554588456645</v>
      </c>
      <c r="AO102" s="3">
        <f ca="1">SUMPRODUCT(OFFSET($W$8:OFFSET($W$8,$AJ$4-1,0),$T102,$U102),OFFSET($C$8:OFFSET($C$8,$AJ$4-1,0),$S102,0),OFFSET($D$8:OFFSET($D$8,$AJ$4-1,0),$S102,MATCH(AN$6,$D$7:$Q$7,0)-1))/SUMPRODUCT(OFFSET($W$8:OFFSET($W$8,$AJ$4-1,0),$T102,$U102),OFFSET($C$8:OFFSET($C$8,$AJ$4-1,0),$S102,0))</f>
        <v>1.6066554588456647</v>
      </c>
      <c r="AP102" s="3">
        <f ca="1">SUMPRODUCT(OFFSET($W$8:OFFSET($W$8,$AJ$4-1,0),$T102,$U102),OFFSET($D$8:OFFSET($D$8,$AJ$4-1,0),$S102,MATCH(AP$6,$D$7:$Q$7,0)-1))</f>
        <v>1.1135262971030617</v>
      </c>
      <c r="AQ102" s="3">
        <f ca="1">SUMPRODUCT(OFFSET($W$8:OFFSET($W$8,$AJ$4-1,0),$T102,$U102),OFFSET($C$8:OFFSET($C$8,$AJ$4-1,0),$S102,0),OFFSET($D$8:OFFSET($D$8,$AJ$4-1,0),$S102,MATCH(AP$6,$D$7:$Q$7,0)-1))/SUMPRODUCT(OFFSET($W$8:OFFSET($W$8,$AJ$4-1,0),$T102,$U102),OFFSET($C$8:OFFSET($C$8,$AJ$4-1,0),$S102,0))</f>
        <v>1.1135262971030615</v>
      </c>
      <c r="AR102" s="3">
        <f ca="1">SUMPRODUCT(OFFSET($W$8:OFFSET($W$8,$AJ$4-1,0),$T102,$U102),OFFSET($D$8:OFFSET($D$8,$AJ$4-1,0),$S102,MATCH(AR$6,$D$7:$Q$7,0)-1))</f>
        <v>0.98489999999999989</v>
      </c>
      <c r="AS102" s="3">
        <f ca="1">SUMPRODUCT(OFFSET($W$8:OFFSET($W$8,$AJ$4-1,0),$T102,$U102),OFFSET($C$8:OFFSET($C$8,$AJ$4-1,0),$S102,0),OFFSET($D$8:OFFSET($D$8,$AJ$4-1,0),$S102,MATCH(AR$6,$D$7:$Q$7,0)-1))/SUMPRODUCT(OFFSET($W$8:OFFSET($W$8,$AJ$4-1,0),$T102,$U102),OFFSET($C$8:OFFSET($C$8,$AJ$4-1,0),$S102,0))</f>
        <v>0.98490000000000022</v>
      </c>
      <c r="AT102" s="3">
        <f ca="1">SUMPRODUCT(OFFSET($W$8:OFFSET($W$8,$AJ$4-1,0),$T102,$U102),OFFSET($D$8:OFFSET($D$8,$AJ$4-1,0),$S102,MATCH(AT$6,$D$7:$Q$7,0)-1))</f>
        <v>1.3740867974505047</v>
      </c>
      <c r="AU102" s="3">
        <f ca="1">SUMPRODUCT(OFFSET($W$8:OFFSET($W$8,$AJ$4-1,0),$T102,$U102),OFFSET($C$8:OFFSET($C$8,$AJ$4-1,0),$S102,0),OFFSET($D$8:OFFSET($D$8,$AJ$4-1,0),$S102,MATCH(AT$6,$D$7:$Q$7,0)-1))/SUMPRODUCT(OFFSET($W$8:OFFSET($W$8,$AJ$4-1,0),$T102,$U102),OFFSET($C$8:OFFSET($C$8,$AJ$4-1,0),$S102,0))</f>
        <v>1.3740867974505049</v>
      </c>
      <c r="AV102" s="3">
        <f ca="1">SUMPRODUCT(OFFSET($W$8:OFFSET($W$8,$AJ$4-1,0),$T102,$U102),OFFSET($D$8:OFFSET($D$8,$AJ$4-1,0),$S102,MATCH(AV$6,$D$7:$Q$7,0)-1))</f>
        <v>0.63557368384686297</v>
      </c>
      <c r="AW102" s="3">
        <f ca="1">SUMPRODUCT(OFFSET($W$8:OFFSET($W$8,$AJ$4-1,0),$T102,$U102),OFFSET($C$8:OFFSET($C$8,$AJ$4-1,0),$S102,0),OFFSET($D$8:OFFSET($D$8,$AJ$4-1,0),$S102,MATCH(AV$6,$D$7:$Q$7,0)-1))/SUMPRODUCT(OFFSET($W$8:OFFSET($W$8,$AJ$4-1,0),$T102,$U102),OFFSET($C$8:OFFSET($C$8,$AJ$4-1,0),$S102,0))</f>
        <v>0.63557368384686297</v>
      </c>
      <c r="AX102" s="3">
        <f ca="1">SUMPRODUCT(OFFSET($W$8:OFFSET($W$8,$AJ$4-1,0),$T102,$U102),OFFSET($D$8:OFFSET($D$8,$AJ$4-1,0),$S102,MATCH(AX$6,$D$7:$Q$7,0)-1))</f>
        <v>0.77314194209014331</v>
      </c>
      <c r="AY102" s="3">
        <f ca="1">SUMPRODUCT(OFFSET($W$8:OFFSET($W$8,$AJ$4-1,0),$T102,$U102),OFFSET($C$8:OFFSET($C$8,$AJ$4-1,0),$S102,0),OFFSET($D$8:OFFSET($D$8,$AJ$4-1,0),$S102,MATCH(AX$6,$D$7:$Q$7,0)-1))/SUMPRODUCT(OFFSET($W$8:OFFSET($W$8,$AJ$4-1,0),$T102,$U102),OFFSET($C$8:OFFSET($C$8,$AJ$4-1,0),$S102,0))</f>
        <v>0.77314194209014342</v>
      </c>
      <c r="AZ102" s="3">
        <f ca="1">SUMPRODUCT(OFFSET($W$8:OFFSET($W$8,$AJ$4-1,0),$T102,$U102),OFFSET($D$8:OFFSET($D$8,$AJ$4-1,0),$S102,MATCH(AZ$6,$D$7:$Q$7,0)-1))</f>
        <v>1.4407226713683792</v>
      </c>
      <c r="BA102" s="3">
        <f ca="1">SUMPRODUCT(OFFSET($W$8:OFFSET($W$8,$AJ$4-1,0),$T102,$U102),OFFSET($C$8:OFFSET($C$8,$AJ$4-1,0),$S102,0),OFFSET($D$8:OFFSET($D$8,$AJ$4-1,0),$S102,MATCH(AZ$6,$D$7:$Q$7,0)-1))/SUMPRODUCT(OFFSET($W$8:OFFSET($W$8,$AJ$4-1,0),$T102,$U102),OFFSET($C$8:OFFSET($C$8,$AJ$4-1,0),$S102,0))</f>
        <v>1.4407226713683792</v>
      </c>
      <c r="BB102" s="3">
        <f ca="1">SUMPRODUCT(OFFSET($W$8:OFFSET($W$8,$AJ$4-1,0),$T102,$U102),OFFSET($D$8:OFFSET($D$8,$AJ$4-1,0),$S102,MATCH(BB$6,$D$7:$Q$7,0)-1))</f>
        <v>1.0142748264087804</v>
      </c>
      <c r="BC102" s="3">
        <f ca="1">SUMPRODUCT(OFFSET($W$8:OFFSET($W$8,$AJ$4-1,0),$T102,$U102),OFFSET($C$8:OFFSET($C$8,$AJ$4-1,0),$S102,0),OFFSET($D$8:OFFSET($D$8,$AJ$4-1,0),$S102,MATCH(BB$6,$D$7:$Q$7,0)-1))/SUMPRODUCT(OFFSET($W$8:OFFSET($W$8,$AJ$4-1,0),$T102,$U102),OFFSET($C$8:OFFSET($C$8,$AJ$4-1,0),$S102,0))</f>
        <v>1.0142748264087804</v>
      </c>
      <c r="BD102" s="3">
        <f ca="1">SUMPRODUCT(OFFSET($W$8:OFFSET($W$8,$AJ$4-1,0),$T102,$U102),OFFSET($D$8:OFFSET($D$8,$AJ$4-1,0),$S102,MATCH(BD$6,$D$7:$Q$7,0)-1))</f>
        <v>0.64464661969082537</v>
      </c>
      <c r="BE102" s="3">
        <f ca="1">SUMPRODUCT(OFFSET($W$8:OFFSET($W$8,$AJ$4-1,0),$T102,$U102),OFFSET($C$8:OFFSET($C$8,$AJ$4-1,0),$S102,0),OFFSET($D$8:OFFSET($D$8,$AJ$4-1,0),$S102,MATCH(BD$6,$D$7:$Q$7,0)-1))/SUMPRODUCT(OFFSET($W$8:OFFSET($W$8,$AJ$4-1,0),$T102,$U102),OFFSET($C$8:OFFSET($C$8,$AJ$4-1,0),$S102,0))</f>
        <v>0.64464661969082537</v>
      </c>
      <c r="BF102" s="174">
        <f ca="1">SUMPRODUCT(OFFSET($W$8:OFFSET($W$8,$AJ$4-1,0),$T102,$U102),OFFSET($D$8:OFFSET($D$8,$AJ$4-1,0),$S102,MATCH(BF$6,$D$7:$Q$7,0)-1))</f>
        <v>0.99887341547568298</v>
      </c>
      <c r="BG102" s="174">
        <f ca="1">SUMPRODUCT(OFFSET($W$8:OFFSET($W$8,$AJ$4-1,0),$T102,$U102),OFFSET($C$8:OFFSET($C$8,$AJ$4-1,0),$S102,0),OFFSET($D$8:OFFSET($D$8,$AJ$4-1,0),$S102,MATCH(BF$6,$D$7:$Q$7,0)-1))/SUMPRODUCT(OFFSET($W$8:OFFSET($W$8,$AJ$4-1,0),$T102,$U102),OFFSET($C$8:OFFSET($C$8,$AJ$4-1,0),$S102,0))</f>
        <v>0.99887341547568342</v>
      </c>
      <c r="BH102" s="174">
        <f ca="1">SUMPRODUCT(OFFSET($W$8:OFFSET($W$8,$AJ$4-1,0),$T102,$U102),OFFSET($D$8:OFFSET($D$8,$AJ$4-1,0),$S102,MATCH(BH$6,$D$7:$Q$7,0)-1))</f>
        <v>1.1031307949168683</v>
      </c>
      <c r="BI102" s="174">
        <f ca="1">SUMPRODUCT(OFFSET($W$8:OFFSET($W$8,$AJ$4-1,0),$T102,$U102),OFFSET($C$8:OFFSET($C$8,$AJ$4-1,0),$S102,0),OFFSET($D$8:OFFSET($D$8,$AJ$4-1,0),$S102,MATCH(BH$6,$D$7:$Q$7,0)-1))/SUMPRODUCT(OFFSET($W$8:OFFSET($W$8,$AJ$4-1,0),$T102,$U102),OFFSET($C$8:OFFSET($C$8,$AJ$4-1,0),$S102,0))</f>
        <v>1.1031307949168687</v>
      </c>
      <c r="BJ102" s="174">
        <f ca="1">SUMPRODUCT(OFFSET($W$8:OFFSET($W$8,$AJ$4-1,0),$T102,$U102),OFFSET($D$8:OFFSET($D$8,$AJ$4-1,0),$S102,MATCH(BJ$6,$D$7:$Q$7,0)-1))</f>
        <v>1</v>
      </c>
      <c r="BK102" s="174">
        <f ca="1">SUMPRODUCT(OFFSET($W$8:OFFSET($W$8,$AJ$4-1,0),$T102,$U102),OFFSET($C$8:OFFSET($C$8,$AJ$4-1,0),$S102,0),OFFSET($D$8:OFFSET($D$8,$AJ$4-1,0),$S102,MATCH(BJ$6,$D$7:$Q$7,0)-1))/SUMPRODUCT(OFFSET($W$8:OFFSET($W$8,$AJ$4-1,0),$T102,$U102),OFFSET($C$8:OFFSET($C$8,$AJ$4-1,0),$S102,0))</f>
        <v>1</v>
      </c>
      <c r="BM102" s="8">
        <f t="shared" si="27"/>
        <v>39022</v>
      </c>
      <c r="BN102" s="47">
        <f t="shared" ca="1" si="28"/>
        <v>0.99999999999999967</v>
      </c>
      <c r="BO102" s="47">
        <f t="shared" ca="1" si="21"/>
        <v>0</v>
      </c>
      <c r="BP102" s="47">
        <f t="shared" ca="1" si="29"/>
        <v>0.29999999999999993</v>
      </c>
      <c r="BQ102" s="47">
        <f t="shared" ca="1" si="22"/>
        <v>0.69999999999999973</v>
      </c>
    </row>
    <row r="103" spans="1:69">
      <c r="A103" s="58">
        <f t="shared" si="23"/>
        <v>38687</v>
      </c>
      <c r="B103" s="34">
        <f t="shared" si="18"/>
        <v>38883</v>
      </c>
      <c r="C103" s="59">
        <f>SUMIF(WP!$A$3:$A$388,"&lt;"&amp;EOMONTH($A103,$A$3-1)+1,WP!$B$3:$B$388)/1000-SUM(C$8:C102)</f>
        <v>10</v>
      </c>
      <c r="D103" s="42">
        <f>D$6/VLOOKUP($B103,Rate!$B$4:$H$390,7)</f>
        <v>0.42830029619439497</v>
      </c>
      <c r="E103" s="42">
        <f>E$6/VLOOKUP($B103,SAWW!$B$4:$H$390,7)</f>
        <v>1.6296994250720032</v>
      </c>
      <c r="F103" s="42">
        <f>F$6/VLOOKUP($B103,'Indem BL'!$B$4:$H$390,7)</f>
        <v>1.1175935940511086</v>
      </c>
      <c r="G103" s="42">
        <f>G$6/VLOOKUP($B103,'Med BL'!$B$4:$H$390,7)</f>
        <v>0.9849</v>
      </c>
      <c r="H103" s="42">
        <f>H$6/VLOOKUP($B103,'Combined BL &amp; SAWW'!$B$4:$H$390,7)</f>
        <v>1.3892810082382079</v>
      </c>
      <c r="I103" s="42">
        <f>I$6/VLOOKUP($B103,'Freq Trend'!$B$4:$H$390,7)</f>
        <v>0.63192497596861086</v>
      </c>
      <c r="J103" s="42">
        <f>J$6/VLOOKUP($B103,'Severity Trend_IonI'!$B$4:$H$390,7)</f>
        <v>0.77313542998822682</v>
      </c>
      <c r="K103" s="42">
        <f>K$6/VLOOKUP($B103,'Severity Trend_MonI'!$B$4:$H$390,7)</f>
        <v>1.4770107378596555</v>
      </c>
      <c r="L103" s="42">
        <f>L$6/VLOOKUP($B103,'Severity Trend'!$B$4:$H$390,7)</f>
        <v>1.0234237387037164</v>
      </c>
      <c r="M103" s="42">
        <f>M$6/VLOOKUP($B103,'PP Residual Trend'!$B$4:$H$390,7)</f>
        <v>0.64671877728176197</v>
      </c>
      <c r="N103" s="156">
        <f>N$6/VLOOKUP($B103,CR!$B$4:$H$455,7)</f>
        <v>0.99887341547568309</v>
      </c>
      <c r="O103" s="156">
        <f>O$6/VLOOKUP($B103,ER!$B$4:$H$455,7)</f>
        <v>1.1031307949168685</v>
      </c>
      <c r="P103" s="156">
        <f>P$6/VLOOKUP($B103,DR!$B$4:$H$455,7)</f>
        <v>1</v>
      </c>
      <c r="R103">
        <f t="shared" si="33"/>
        <v>96</v>
      </c>
      <c r="S103" s="120">
        <f t="shared" si="19"/>
        <v>95</v>
      </c>
      <c r="T103" s="45">
        <f t="shared" si="25"/>
        <v>0</v>
      </c>
      <c r="U103" s="45">
        <f t="shared" si="34"/>
        <v>0</v>
      </c>
      <c r="V103" s="20">
        <v>0</v>
      </c>
      <c r="W103" s="21">
        <f>(2*W$5*$AJ$3*$R103*$A$3-MIN(W$5*$AJ$3,$R103*$A$3)^2-2*$R103*$A$3*MAX(W$5*$AJ$3-$R103*$A$3,0)-MIN(MAX($R103*$A$3-$A$4,0),W$5*$AJ$3)^2-2*W$5*$AJ$3*MAX($R103*$A$3-$A$4-W$5*+$AJ$3,0))/$AJ$5-SUM($V$7:V103)-SUM($V$7:W102)+SUM($V$7:V102)</f>
        <v>0</v>
      </c>
      <c r="X103" s="21">
        <f>(2*X$5*$AJ$3*$R103*$A$3-MIN(X$5*$AJ$3,$R103*$A$3)^2-2*$R103*$A$3*MAX(X$5*$AJ$3-$R103*$A$3,0)-MIN(MAX($R103*$A$3-$A$4,0),X$5*$AJ$3)^2-2*X$5*$AJ$3*MAX($R103*$A$3-$A$4-X$5*+$AJ$3,0))/$AJ$5-SUM($V$7:W103)-SUM($V$7:X102)+SUM($V$7:W102)</f>
        <v>0</v>
      </c>
      <c r="Y103" s="21">
        <f>(2*Y$5*$AJ$3*$R103*$A$3-MIN(Y$5*$AJ$3,$R103*$A$3)^2-2*$R103*$A$3*MAX(Y$5*$AJ$3-$R103*$A$3,0)-MIN(MAX($R103*$A$3-$A$4,0),Y$5*$AJ$3)^2-2*Y$5*$AJ$3*MAX($R103*$A$3-$A$4-Y$5*+$AJ$3,0))/$AJ$5-SUM($V$7:X103)-SUM($V$7:Y102)+SUM($V$7:X102)</f>
        <v>0</v>
      </c>
      <c r="Z103" s="21">
        <f>(2*Z$5*$AJ$3*$R103*$A$3-MIN(Z$5*$AJ$3,$R103*$A$3)^2-2*$R103*$A$3*MAX(Z$5*$AJ$3-$R103*$A$3,0)-MIN(MAX($R103*$A$3-$A$4,0),Z$5*$AJ$3)^2-2*Z$5*$AJ$3*MAX($R103*$A$3-$A$4-Z$5*+$AJ$3,0))/$AJ$5-SUM($V$7:Y103)-SUM($V$7:Z102)+SUM($V$7:Y102)</f>
        <v>0</v>
      </c>
      <c r="AA103" s="21">
        <f>(2*AA$5*$AJ$3*$R103*$A$3-MIN(AA$5*$AJ$3,$R103*$A$3)^2-2*$R103*$A$3*MAX(AA$5*$AJ$3-$R103*$A$3,0)-MIN(MAX($R103*$A$3-$A$4,0),AA$5*$AJ$3)^2-2*AA$5*$AJ$3*MAX($R103*$A$3-$A$4-AA$5*+$AJ$3,0))/$AJ$5-SUM($V$7:Z103)-SUM($V$7:AA102)+SUM($V$7:Z102)</f>
        <v>0</v>
      </c>
      <c r="AB103" s="21">
        <f>(2*AB$5*$AJ$3*$R103*$A$3-MIN(AB$5*$AJ$3,$R103*$A$3)^2-2*$R103*$A$3*MAX(AB$5*$AJ$3-$R103*$A$3,0)-MIN(MAX($R103*$A$3-$A$4,0),AB$5*$AJ$3)^2-2*AB$5*$AJ$3*MAX($R103*$A$3-$A$4-AB$5*+$AJ$3,0))/$AJ$5-SUM($V$7:AA103)-SUM($V$7:AB102)+SUM($V$7:AA102)</f>
        <v>0</v>
      </c>
      <c r="AC103" s="21">
        <f>(2*AC$5*$AJ$3*$R103*$A$3-MIN(AC$5*$AJ$3,$R103*$A$3)^2-2*$R103*$A$3*MAX(AC$5*$AJ$3-$R103*$A$3,0)-MIN(MAX($R103*$A$3-$A$4,0),AC$5*$AJ$3)^2-2*AC$5*$AJ$3*MAX($R103*$A$3-$A$4-AC$5*+$AJ$3,0))/$AJ$5-SUM($V$7:AB103)-SUM($V$7:AC102)+SUM($V$7:AB102)</f>
        <v>0</v>
      </c>
      <c r="AD103" s="21">
        <f>(2*AD$5*$AJ$3*$R103*$A$3-MIN(AD$5*$AJ$3,$R103*$A$3)^2-2*$R103*$A$3*MAX(AD$5*$AJ$3-$R103*$A$3,0)-MIN(MAX($R103*$A$3-$A$4,0),AD$5*$AJ$3)^2-2*AD$5*$AJ$3*MAX($R103*$A$3-$A$4-AD$5*+$AJ$3,0))/$AJ$5-SUM($V$7:AC103)-SUM($V$7:AD102)+SUM($V$7:AC102)</f>
        <v>0</v>
      </c>
      <c r="AE103" s="21">
        <f>(2*AE$5*$AJ$3*$R103*$A$3-MIN(AE$5*$AJ$3,$R103*$A$3)^2-2*$R103*$A$3*MAX(AE$5*$AJ$3-$R103*$A$3,0)-MIN(MAX($R103*$A$3-$A$4,0),AE$5*$AJ$3)^2-2*AE$5*$AJ$3*MAX($R103*$A$3-$A$4-AE$5*+$AJ$3,0))/$AJ$5-SUM($V$7:AD103)-SUM($V$7:AE102)+SUM($V$7:AD102)</f>
        <v>0</v>
      </c>
      <c r="AF103" s="21">
        <f>(2*AF$5*$AJ$3*$R103*$A$3-MIN(AF$5*$AJ$3,$R103*$A$3)^2-2*$R103*$A$3*MAX(AF$5*$AJ$3-$R103*$A$3,0)-MIN(MAX($R103*$A$3-$A$4,0),AF$5*$AJ$3)^2-2*AF$5*$AJ$3*MAX($R103*$A$3-$A$4-AF$5*+$AJ$3,0))/$AJ$5-SUM($V$7:AE103)-SUM($V$7:AF102)+SUM($V$7:AE102)</f>
        <v>0</v>
      </c>
      <c r="AG103" s="21">
        <f>(2*AG$5*$AJ$3*$R103*$A$3-MIN(AG$5*$AJ$3,$R103*$A$3)^2-2*$R103*$A$3*MAX(AG$5*$AJ$3-$R103*$A$3,0)-MIN(MAX($R103*$A$3-$A$4,0),AG$5*$AJ$3)^2-2*AG$5*$AJ$3*MAX($R103*$A$3-$A$4-AG$5*+$AJ$3,0))/$AJ$5-SUM($V$7:AF103)-SUM($V$7:AG102)+SUM($V$7:AF102)</f>
        <v>0</v>
      </c>
      <c r="AH103" s="21">
        <f>(2*AH$5*$AJ$3*$R103*$A$3-MIN(AH$5*$AJ$3,$R103*$A$3)^2-2*$R103*$A$3*MAX(AH$5*$AJ$3-$R103*$A$3,0)-MIN(MAX($R103*$A$3-$A$4,0),AH$5*$AJ$3)^2-2*AH$5*$AJ$3*MAX($R103*$A$3-$A$4-AH$5*+$AJ$3,0))/$AJ$5-SUM($V$7:AG103)-SUM($V$7:AH102)+SUM($V$7:AG102)</f>
        <v>0</v>
      </c>
      <c r="AJ103" s="8">
        <f t="shared" si="30"/>
        <v>39052</v>
      </c>
      <c r="AK103" s="30">
        <f t="shared" si="20"/>
        <v>39066</v>
      </c>
      <c r="AL103" s="3">
        <f ca="1">SUMPRODUCT(OFFSET($W$8:OFFSET($W$8,$AJ$4-1,0),$T103,$U103),OFFSET($D$8:OFFSET($D$8,$AJ$4-1,0),$S103,MATCH(AL$6,$D$7:$Q$7,0)-1))</f>
        <v>0.45677322389206976</v>
      </c>
      <c r="AM103" s="3">
        <f ca="1">SUMPRODUCT(OFFSET($W$8:OFFSET($W$8,$AJ$4-1,0),$T103,$U103),OFFSET($C$8:OFFSET($C$8,$AJ$4-1,0),$S103,0),OFFSET($D$8:OFFSET($D$8,$AJ$4-1,0),$S103,MATCH(AL$6,$D$7:$Q$7,0)-1))/SUMPRODUCT(OFFSET($W$8:OFFSET($W$8,$AJ$4-1,0),$T103,$U103),OFFSET($C$8:OFFSET($C$8,$AJ$4-1,0),$S103,0))</f>
        <v>0.45677322389206987</v>
      </c>
      <c r="AN103" s="3">
        <f ca="1">SUMPRODUCT(OFFSET($W$8:OFFSET($W$8,$AJ$4-1,0),$T103,$U103),OFFSET($D$8:OFFSET($D$8,$AJ$4-1,0),$S103,MATCH(AN$6,$D$7:$Q$7,0)-1))</f>
        <v>1.6021014873201336</v>
      </c>
      <c r="AO103" s="3">
        <f ca="1">SUMPRODUCT(OFFSET($W$8:OFFSET($W$8,$AJ$4-1,0),$T103,$U103),OFFSET($C$8:OFFSET($C$8,$AJ$4-1,0),$S103,0),OFFSET($D$8:OFFSET($D$8,$AJ$4-1,0),$S103,MATCH(AN$6,$D$7:$Q$7,0)-1))/SUMPRODUCT(OFFSET($W$8:OFFSET($W$8,$AJ$4-1,0),$T103,$U103),OFFSET($C$8:OFFSET($C$8,$AJ$4-1,0),$S103,0))</f>
        <v>1.6021014873201338</v>
      </c>
      <c r="AP103" s="3">
        <f ca="1">SUMPRODUCT(OFFSET($W$8:OFFSET($W$8,$AJ$4-1,0),$T103,$U103),OFFSET($D$8:OFFSET($D$8,$AJ$4-1,0),$S103,MATCH(AP$6,$D$7:$Q$7,0)-1))</f>
        <v>1.1126224533368292</v>
      </c>
      <c r="AQ103" s="3">
        <f ca="1">SUMPRODUCT(OFFSET($W$8:OFFSET($W$8,$AJ$4-1,0),$T103,$U103),OFFSET($C$8:OFFSET($C$8,$AJ$4-1,0),$S103,0),OFFSET($D$8:OFFSET($D$8,$AJ$4-1,0),$S103,MATCH(AP$6,$D$7:$Q$7,0)-1))/SUMPRODUCT(OFFSET($W$8:OFFSET($W$8,$AJ$4-1,0),$T103,$U103),OFFSET($C$8:OFFSET($C$8,$AJ$4-1,0),$S103,0))</f>
        <v>1.112622453336829</v>
      </c>
      <c r="AR103" s="3">
        <f ca="1">SUMPRODUCT(OFFSET($W$8:OFFSET($W$8,$AJ$4-1,0),$T103,$U103),OFFSET($D$8:OFFSET($D$8,$AJ$4-1,0),$S103,MATCH(AR$6,$D$7:$Q$7,0)-1))</f>
        <v>0.98489999999999989</v>
      </c>
      <c r="AS103" s="3">
        <f ca="1">SUMPRODUCT(OFFSET($W$8:OFFSET($W$8,$AJ$4-1,0),$T103,$U103),OFFSET($C$8:OFFSET($C$8,$AJ$4-1,0),$S103,0),OFFSET($D$8:OFFSET($D$8,$AJ$4-1,0),$S103,MATCH(AR$6,$D$7:$Q$7,0)-1))/SUMPRODUCT(OFFSET($W$8:OFFSET($W$8,$AJ$4-1,0),$T103,$U103),OFFSET($C$8:OFFSET($C$8,$AJ$4-1,0),$S103,0))</f>
        <v>0.98490000000000022</v>
      </c>
      <c r="AT103" s="3">
        <f ca="1">SUMPRODUCT(OFFSET($W$8:OFFSET($W$8,$AJ$4-1,0),$T103,$U103),OFFSET($D$8:OFFSET($D$8,$AJ$4-1,0),$S103,MATCH(AT$6,$D$7:$Q$7,0)-1))</f>
        <v>1.3710099037347547</v>
      </c>
      <c r="AU103" s="3">
        <f ca="1">SUMPRODUCT(OFFSET($W$8:OFFSET($W$8,$AJ$4-1,0),$T103,$U103),OFFSET($C$8:OFFSET($C$8,$AJ$4-1,0),$S103,0),OFFSET($D$8:OFFSET($D$8,$AJ$4-1,0),$S103,MATCH(AT$6,$D$7:$Q$7,0)-1))/SUMPRODUCT(OFFSET($W$8:OFFSET($W$8,$AJ$4-1,0),$T103,$U103),OFFSET($C$8:OFFSET($C$8,$AJ$4-1,0),$S103,0))</f>
        <v>1.371009903734755</v>
      </c>
      <c r="AV103" s="3">
        <f ca="1">SUMPRODUCT(OFFSET($W$8:OFFSET($W$8,$AJ$4-1,0),$T103,$U103),OFFSET($D$8:OFFSET($D$8,$AJ$4-1,0),$S103,MATCH(AV$6,$D$7:$Q$7,0)-1))</f>
        <v>0.63630450039768138</v>
      </c>
      <c r="AW103" s="3">
        <f ca="1">SUMPRODUCT(OFFSET($W$8:OFFSET($W$8,$AJ$4-1,0),$T103,$U103),OFFSET($C$8:OFFSET($C$8,$AJ$4-1,0),$S103,0),OFFSET($D$8:OFFSET($D$8,$AJ$4-1,0),$S103,MATCH(AV$6,$D$7:$Q$7,0)-1))/SUMPRODUCT(OFFSET($W$8:OFFSET($W$8,$AJ$4-1,0),$T103,$U103),OFFSET($C$8:OFFSET($C$8,$AJ$4-1,0),$S103,0))</f>
        <v>0.63630450039768138</v>
      </c>
      <c r="AX103" s="3">
        <f ca="1">SUMPRODUCT(OFFSET($W$8:OFFSET($W$8,$AJ$4-1,0),$T103,$U103),OFFSET($D$8:OFFSET($D$8,$AJ$4-1,0),$S103,MATCH(AX$6,$D$7:$Q$7,0)-1))</f>
        <v>0.77314130685832116</v>
      </c>
      <c r="AY103" s="3">
        <f ca="1">SUMPRODUCT(OFFSET($W$8:OFFSET($W$8,$AJ$4-1,0),$T103,$U103),OFFSET($C$8:OFFSET($C$8,$AJ$4-1,0),$S103,0),OFFSET($D$8:OFFSET($D$8,$AJ$4-1,0),$S103,MATCH(AX$6,$D$7:$Q$7,0)-1))/SUMPRODUCT(OFFSET($W$8:OFFSET($W$8,$AJ$4-1,0),$T103,$U103),OFFSET($C$8:OFFSET($C$8,$AJ$4-1,0),$S103,0))</f>
        <v>0.77314130685832116</v>
      </c>
      <c r="AZ103" s="3">
        <f ca="1">SUMPRODUCT(OFFSET($W$8:OFFSET($W$8,$AJ$4-1,0),$T103,$U103),OFFSET($D$8:OFFSET($D$8,$AJ$4-1,0),$S103,MATCH(AZ$6,$D$7:$Q$7,0)-1))</f>
        <v>1.4336026709481799</v>
      </c>
      <c r="BA103" s="3">
        <f ca="1">SUMPRODUCT(OFFSET($W$8:OFFSET($W$8,$AJ$4-1,0),$T103,$U103),OFFSET($C$8:OFFSET($C$8,$AJ$4-1,0),$S103,0),OFFSET($D$8:OFFSET($D$8,$AJ$4-1,0),$S103,MATCH(AZ$6,$D$7:$Q$7,0)-1))/SUMPRODUCT(OFFSET($W$8:OFFSET($W$8,$AJ$4-1,0),$T103,$U103),OFFSET($C$8:OFFSET($C$8,$AJ$4-1,0),$S103,0))</f>
        <v>1.4336026709481804</v>
      </c>
      <c r="BB103" s="3">
        <f ca="1">SUMPRODUCT(OFFSET($W$8:OFFSET($W$8,$AJ$4-1,0),$T103,$U103),OFFSET($D$8:OFFSET($D$8,$AJ$4-1,0),$S103,MATCH(BB$6,$D$7:$Q$7,0)-1))</f>
        <v>1.0124590167725915</v>
      </c>
      <c r="BC103" s="3">
        <f ca="1">SUMPRODUCT(OFFSET($W$8:OFFSET($W$8,$AJ$4-1,0),$T103,$U103),OFFSET($C$8:OFFSET($C$8,$AJ$4-1,0),$S103,0),OFFSET($D$8:OFFSET($D$8,$AJ$4-1,0),$S103,MATCH(BB$6,$D$7:$Q$7,0)-1))/SUMPRODUCT(OFFSET($W$8:OFFSET($W$8,$AJ$4-1,0),$T103,$U103),OFFSET($C$8:OFFSET($C$8,$AJ$4-1,0),$S103,0))</f>
        <v>1.0124590167725915</v>
      </c>
      <c r="BD103" s="3">
        <f ca="1">SUMPRODUCT(OFFSET($W$8:OFFSET($W$8,$AJ$4-1,0),$T103,$U103),OFFSET($D$8:OFFSET($D$8,$AJ$4-1,0),$S103,MATCH(BD$6,$D$7:$Q$7,0)-1))</f>
        <v>0.64423267568159015</v>
      </c>
      <c r="BE103" s="3">
        <f ca="1">SUMPRODUCT(OFFSET($W$8:OFFSET($W$8,$AJ$4-1,0),$T103,$U103),OFFSET($C$8:OFFSET($C$8,$AJ$4-1,0),$S103,0),OFFSET($D$8:OFFSET($D$8,$AJ$4-1,0),$S103,MATCH(BD$6,$D$7:$Q$7,0)-1))/SUMPRODUCT(OFFSET($W$8:OFFSET($W$8,$AJ$4-1,0),$T103,$U103),OFFSET($C$8:OFFSET($C$8,$AJ$4-1,0),$S103,0))</f>
        <v>0.64423267568159015</v>
      </c>
      <c r="BF103" s="174">
        <f ca="1">SUMPRODUCT(OFFSET($W$8:OFFSET($W$8,$AJ$4-1,0),$T103,$U103),OFFSET($D$8:OFFSET($D$8,$AJ$4-1,0),$S103,MATCH(BF$6,$D$7:$Q$7,0)-1))</f>
        <v>0.99887341547568298</v>
      </c>
      <c r="BG103" s="174">
        <f ca="1">SUMPRODUCT(OFFSET($W$8:OFFSET($W$8,$AJ$4-1,0),$T103,$U103),OFFSET($C$8:OFFSET($C$8,$AJ$4-1,0),$S103,0),OFFSET($D$8:OFFSET($D$8,$AJ$4-1,0),$S103,MATCH(BF$6,$D$7:$Q$7,0)-1))/SUMPRODUCT(OFFSET($W$8:OFFSET($W$8,$AJ$4-1,0),$T103,$U103),OFFSET($C$8:OFFSET($C$8,$AJ$4-1,0),$S103,0))</f>
        <v>0.99887341547568342</v>
      </c>
      <c r="BH103" s="174">
        <f ca="1">SUMPRODUCT(OFFSET($W$8:OFFSET($W$8,$AJ$4-1,0),$T103,$U103),OFFSET($D$8:OFFSET($D$8,$AJ$4-1,0),$S103,MATCH(BH$6,$D$7:$Q$7,0)-1))</f>
        <v>1.1031307949168683</v>
      </c>
      <c r="BI103" s="174">
        <f ca="1">SUMPRODUCT(OFFSET($W$8:OFFSET($W$8,$AJ$4-1,0),$T103,$U103),OFFSET($C$8:OFFSET($C$8,$AJ$4-1,0),$S103,0),OFFSET($D$8:OFFSET($D$8,$AJ$4-1,0),$S103,MATCH(BH$6,$D$7:$Q$7,0)-1))/SUMPRODUCT(OFFSET($W$8:OFFSET($W$8,$AJ$4-1,0),$T103,$U103),OFFSET($C$8:OFFSET($C$8,$AJ$4-1,0),$S103,0))</f>
        <v>1.1031307949168687</v>
      </c>
      <c r="BJ103" s="174">
        <f ca="1">SUMPRODUCT(OFFSET($W$8:OFFSET($W$8,$AJ$4-1,0),$T103,$U103),OFFSET($D$8:OFFSET($D$8,$AJ$4-1,0),$S103,MATCH(BJ$6,$D$7:$Q$7,0)-1))</f>
        <v>1</v>
      </c>
      <c r="BK103" s="174">
        <f ca="1">SUMPRODUCT(OFFSET($W$8:OFFSET($W$8,$AJ$4-1,0),$T103,$U103),OFFSET($C$8:OFFSET($C$8,$AJ$4-1,0),$S103,0),OFFSET($D$8:OFFSET($D$8,$AJ$4-1,0),$S103,MATCH(BJ$6,$D$7:$Q$7,0)-1))/SUMPRODUCT(OFFSET($W$8:OFFSET($W$8,$AJ$4-1,0),$T103,$U103),OFFSET($C$8:OFFSET($C$8,$AJ$4-1,0),$S103,0))</f>
        <v>1</v>
      </c>
      <c r="BM103" s="8">
        <f t="shared" si="27"/>
        <v>39052</v>
      </c>
      <c r="BN103" s="47">
        <f t="shared" ca="1" si="28"/>
        <v>0.99999999999999967</v>
      </c>
      <c r="BO103" s="47">
        <f t="shared" ca="1" si="21"/>
        <v>0</v>
      </c>
      <c r="BP103" s="47">
        <f t="shared" ca="1" si="29"/>
        <v>0.29999999999999993</v>
      </c>
      <c r="BQ103" s="47">
        <f t="shared" ca="1" si="22"/>
        <v>0.69999999999999973</v>
      </c>
    </row>
    <row r="104" spans="1:69" s="167" customFormat="1">
      <c r="A104" s="163">
        <f t="shared" si="23"/>
        <v>38718</v>
      </c>
      <c r="B104" s="164">
        <f t="shared" si="18"/>
        <v>38913</v>
      </c>
      <c r="C104" s="59">
        <f>SUMIF(WP!$A$3:$A$388,"&lt;"&amp;EOMONTH($A104,$A$3-1)+1,WP!$B$3:$B$388)/1000-SUM(C$8:C103)</f>
        <v>10</v>
      </c>
      <c r="D104" s="165">
        <f>D$6/VLOOKUP($B104,Rate!$B$4:$H$390,7)</f>
        <v>0.42830029619439497</v>
      </c>
      <c r="E104" s="165">
        <f>E$6/VLOOKUP($B104,SAWW!$B$4:$H$390,7)</f>
        <v>1.6247389396753145</v>
      </c>
      <c r="F104" s="165">
        <f>F$6/VLOOKUP($B104,'Indem BL'!$B$4:$H$390,7)</f>
        <v>1.1175935940511086</v>
      </c>
      <c r="G104" s="165">
        <f>G$6/VLOOKUP($B104,'Med BL'!$B$4:$H$390,7)</f>
        <v>0.9849</v>
      </c>
      <c r="H104" s="165">
        <f>H$6/VLOOKUP($B104,'Combined BL &amp; SAWW'!$B$4:$H$390,7)</f>
        <v>1.3867541941123367</v>
      </c>
      <c r="I104" s="165">
        <f>I$6/VLOOKUP($B104,'Freq Trend'!$B$4:$H$390,7)</f>
        <v>0.63270065285003541</v>
      </c>
      <c r="J104" s="165">
        <f>J$6/VLOOKUP($B104,'Severity Trend_IonI'!$B$4:$H$390,7)</f>
        <v>0.77344423376300686</v>
      </c>
      <c r="K104" s="165">
        <f>K$6/VLOOKUP($B104,'Severity Trend_MonI'!$B$4:$H$390,7)</f>
        <v>1.4697778301930917</v>
      </c>
      <c r="L104" s="165">
        <f>L$6/VLOOKUP($B104,'Severity Trend'!$B$4:$H$390,7)</f>
        <v>1.0218984696567315</v>
      </c>
      <c r="M104" s="165">
        <f>M$6/VLOOKUP($B104,'PP Residual Trend'!$B$4:$H$390,7)</f>
        <v>0.6465464031875503</v>
      </c>
      <c r="N104" s="165">
        <f>N$6/VLOOKUP($B104,CR!$B$4:$H$455,7)</f>
        <v>0.99887341547568309</v>
      </c>
      <c r="O104" s="165">
        <f>O$6/VLOOKUP($B104,ER!$B$4:$H$455,7)</f>
        <v>1.1031307949168685</v>
      </c>
      <c r="P104" s="165">
        <f>P$6/VLOOKUP($B104,DR!$B$4:$H$455,7)</f>
        <v>1</v>
      </c>
      <c r="Q104" s="396"/>
      <c r="R104" s="167">
        <f t="shared" si="33"/>
        <v>97</v>
      </c>
      <c r="S104" s="168">
        <f t="shared" ref="S104:S135" si="35">QUOTIENT($AJ$3*(R104-1),$A$3)</f>
        <v>96</v>
      </c>
      <c r="T104" s="169">
        <f t="shared" si="25"/>
        <v>0</v>
      </c>
      <c r="U104" s="169">
        <f t="shared" si="34"/>
        <v>0</v>
      </c>
      <c r="V104" s="170">
        <v>0</v>
      </c>
      <c r="W104" s="171">
        <f>(2*W$5*$AJ$3*$R104*$A$3-MIN(W$5*$AJ$3,$R104*$A$3)^2-2*$R104*$A$3*MAX(W$5*$AJ$3-$R104*$A$3,0)-MIN(MAX($R104*$A$3-$A$4,0),W$5*$AJ$3)^2-2*W$5*$AJ$3*MAX($R104*$A$3-$A$4-W$5*+$AJ$3,0))/$AJ$5-SUM($V$7:V104)-SUM($V$7:W103)+SUM($V$7:V103)</f>
        <v>0</v>
      </c>
      <c r="X104" s="171">
        <f>(2*X$5*$AJ$3*$R104*$A$3-MIN(X$5*$AJ$3,$R104*$A$3)^2-2*$R104*$A$3*MAX(X$5*$AJ$3-$R104*$A$3,0)-MIN(MAX($R104*$A$3-$A$4,0),X$5*$AJ$3)^2-2*X$5*$AJ$3*MAX($R104*$A$3-$A$4-X$5*+$AJ$3,0))/$AJ$5-SUM($V$7:W104)-SUM($V$7:X103)+SUM($V$7:W103)</f>
        <v>0</v>
      </c>
      <c r="Y104" s="171">
        <f>(2*Y$5*$AJ$3*$R104*$A$3-MIN(Y$5*$AJ$3,$R104*$A$3)^2-2*$R104*$A$3*MAX(Y$5*$AJ$3-$R104*$A$3,0)-MIN(MAX($R104*$A$3-$A$4,0),Y$5*$AJ$3)^2-2*Y$5*$AJ$3*MAX($R104*$A$3-$A$4-Y$5*+$AJ$3,0))/$AJ$5-SUM($V$7:X104)-SUM($V$7:Y103)+SUM($V$7:X103)</f>
        <v>0</v>
      </c>
      <c r="Z104" s="171">
        <f>(2*Z$5*$AJ$3*$R104*$A$3-MIN(Z$5*$AJ$3,$R104*$A$3)^2-2*$R104*$A$3*MAX(Z$5*$AJ$3-$R104*$A$3,0)-MIN(MAX($R104*$A$3-$A$4,0),Z$5*$AJ$3)^2-2*Z$5*$AJ$3*MAX($R104*$A$3-$A$4-Z$5*+$AJ$3,0))/$AJ$5-SUM($V$7:Y104)-SUM($V$7:Z103)+SUM($V$7:Y103)</f>
        <v>0</v>
      </c>
      <c r="AA104" s="171">
        <f>(2*AA$5*$AJ$3*$R104*$A$3-MIN(AA$5*$AJ$3,$R104*$A$3)^2-2*$R104*$A$3*MAX(AA$5*$AJ$3-$R104*$A$3,0)-MIN(MAX($R104*$A$3-$A$4,0),AA$5*$AJ$3)^2-2*AA$5*$AJ$3*MAX($R104*$A$3-$A$4-AA$5*+$AJ$3,0))/$AJ$5-SUM($V$7:Z104)-SUM($V$7:AA103)+SUM($V$7:Z103)</f>
        <v>0</v>
      </c>
      <c r="AB104" s="171">
        <f>(2*AB$5*$AJ$3*$R104*$A$3-MIN(AB$5*$AJ$3,$R104*$A$3)^2-2*$R104*$A$3*MAX(AB$5*$AJ$3-$R104*$A$3,0)-MIN(MAX($R104*$A$3-$A$4,0),AB$5*$AJ$3)^2-2*AB$5*$AJ$3*MAX($R104*$A$3-$A$4-AB$5*+$AJ$3,0))/$AJ$5-SUM($V$7:AA104)-SUM($V$7:AB103)+SUM($V$7:AA103)</f>
        <v>0</v>
      </c>
      <c r="AC104" s="171">
        <f>(2*AC$5*$AJ$3*$R104*$A$3-MIN(AC$5*$AJ$3,$R104*$A$3)^2-2*$R104*$A$3*MAX(AC$5*$AJ$3-$R104*$A$3,0)-MIN(MAX($R104*$A$3-$A$4,0),AC$5*$AJ$3)^2-2*AC$5*$AJ$3*MAX($R104*$A$3-$A$4-AC$5*+$AJ$3,0))/$AJ$5-SUM($V$7:AB104)-SUM($V$7:AC103)+SUM($V$7:AB103)</f>
        <v>0</v>
      </c>
      <c r="AD104" s="171">
        <f>(2*AD$5*$AJ$3*$R104*$A$3-MIN(AD$5*$AJ$3,$R104*$A$3)^2-2*$R104*$A$3*MAX(AD$5*$AJ$3-$R104*$A$3,0)-MIN(MAX($R104*$A$3-$A$4,0),AD$5*$AJ$3)^2-2*AD$5*$AJ$3*MAX($R104*$A$3-$A$4-AD$5*+$AJ$3,0))/$AJ$5-SUM($V$7:AC104)-SUM($V$7:AD103)+SUM($V$7:AC103)</f>
        <v>0</v>
      </c>
      <c r="AE104" s="171">
        <f>(2*AE$5*$AJ$3*$R104*$A$3-MIN(AE$5*$AJ$3,$R104*$A$3)^2-2*$R104*$A$3*MAX(AE$5*$AJ$3-$R104*$A$3,0)-MIN(MAX($R104*$A$3-$A$4,0),AE$5*$AJ$3)^2-2*AE$5*$AJ$3*MAX($R104*$A$3-$A$4-AE$5*+$AJ$3,0))/$AJ$5-SUM($V$7:AD104)-SUM($V$7:AE103)+SUM($V$7:AD103)</f>
        <v>0</v>
      </c>
      <c r="AF104" s="171">
        <f>(2*AF$5*$AJ$3*$R104*$A$3-MIN(AF$5*$AJ$3,$R104*$A$3)^2-2*$R104*$A$3*MAX(AF$5*$AJ$3-$R104*$A$3,0)-MIN(MAX($R104*$A$3-$A$4,0),AF$5*$AJ$3)^2-2*AF$5*$AJ$3*MAX($R104*$A$3-$A$4-AF$5*+$AJ$3,0))/$AJ$5-SUM($V$7:AE104)-SUM($V$7:AF103)+SUM($V$7:AE103)</f>
        <v>0</v>
      </c>
      <c r="AG104" s="171">
        <f>(2*AG$5*$AJ$3*$R104*$A$3-MIN(AG$5*$AJ$3,$R104*$A$3)^2-2*$R104*$A$3*MAX(AG$5*$AJ$3-$R104*$A$3,0)-MIN(MAX($R104*$A$3-$A$4,0),AG$5*$AJ$3)^2-2*AG$5*$AJ$3*MAX($R104*$A$3-$A$4-AG$5*+$AJ$3,0))/$AJ$5-SUM($V$7:AF104)-SUM($V$7:AG103)+SUM($V$7:AF103)</f>
        <v>0</v>
      </c>
      <c r="AH104" s="171">
        <f>(2*AH$5*$AJ$3*$R104*$A$3-MIN(AH$5*$AJ$3,$R104*$A$3)^2-2*$R104*$A$3*MAX(AH$5*$AJ$3-$R104*$A$3,0)-MIN(MAX($R104*$A$3-$A$4,0),AH$5*$AJ$3)^2-2*AH$5*$AJ$3*MAX($R104*$A$3-$A$4-AH$5*+$AJ$3,0))/$AJ$5-SUM($V$7:AG104)-SUM($V$7:AH103)+SUM($V$7:AG103)</f>
        <v>0</v>
      </c>
      <c r="AI104" s="166"/>
      <c r="AJ104" s="172">
        <f t="shared" si="30"/>
        <v>39083</v>
      </c>
      <c r="AK104" s="173">
        <f t="shared" si="20"/>
        <v>39097</v>
      </c>
      <c r="AL104" s="174">
        <f ca="1">SUMPRODUCT(OFFSET($W$8:OFFSET($W$8,$AJ$4-1,0),$T104,$U104),OFFSET($D$8:OFFSET($D$8,$AJ$4-1,0),$S104,MATCH(AL$6,$D$7:$Q$7,0)-1))</f>
        <v>0.4601229800917962</v>
      </c>
      <c r="AM104" s="174">
        <f ca="1">SUMPRODUCT(OFFSET($W$8:OFFSET($W$8,$AJ$4-1,0),$T104,$U104),OFFSET($C$8:OFFSET($C$8,$AJ$4-1,0),$S104,0),OFFSET($D$8:OFFSET($D$8,$AJ$4-1,0),$S104,MATCH(AL$6,$D$7:$Q$7,0)-1))/SUMPRODUCT(OFFSET($W$8:OFFSET($W$8,$AJ$4-1,0),$T104,$U104),OFFSET($C$8:OFFSET($C$8,$AJ$4-1,0),$S104,0))</f>
        <v>0.4601229800917962</v>
      </c>
      <c r="AN104" s="174">
        <f ca="1">SUMPRODUCT(OFFSET($W$8:OFFSET($W$8,$AJ$4-1,0),$T104,$U104),OFFSET($D$8:OFFSET($D$8,$AJ$4-1,0),$S104,MATCH(AN$6,$D$7:$Q$7,0)-1))</f>
        <v>1.5976373288624137</v>
      </c>
      <c r="AO104" s="174">
        <f ca="1">SUMPRODUCT(OFFSET($W$8:OFFSET($W$8,$AJ$4-1,0),$T104,$U104),OFFSET($C$8:OFFSET($C$8,$AJ$4-1,0),$S104,0),OFFSET($D$8:OFFSET($D$8,$AJ$4-1,0),$S104,MATCH(AN$6,$D$7:$Q$7,0)-1))/SUMPRODUCT(OFFSET($W$8:OFFSET($W$8,$AJ$4-1,0),$T104,$U104),OFFSET($C$8:OFFSET($C$8,$AJ$4-1,0),$S104,0))</f>
        <v>1.5976373288624139</v>
      </c>
      <c r="AP104" s="174">
        <f ca="1">SUMPRODUCT(OFFSET($W$8:OFFSET($W$8,$AJ$4-1,0),$T104,$U104),OFFSET($D$8:OFFSET($D$8,$AJ$4-1,0),$S104,MATCH(AP$6,$D$7:$Q$7,0)-1))</f>
        <v>1.1117186095705964</v>
      </c>
      <c r="AQ104" s="174">
        <f ca="1">SUMPRODUCT(OFFSET($W$8:OFFSET($W$8,$AJ$4-1,0),$T104,$U104),OFFSET($C$8:OFFSET($C$8,$AJ$4-1,0),$S104,0),OFFSET($D$8:OFFSET($D$8,$AJ$4-1,0),$S104,MATCH(AP$6,$D$7:$Q$7,0)-1))/SUMPRODUCT(OFFSET($W$8:OFFSET($W$8,$AJ$4-1,0),$T104,$U104),OFFSET($C$8:OFFSET($C$8,$AJ$4-1,0),$S104,0))</f>
        <v>1.1117186095705962</v>
      </c>
      <c r="AR104" s="174">
        <f ca="1">SUMPRODUCT(OFFSET($W$8:OFFSET($W$8,$AJ$4-1,0),$T104,$U104),OFFSET($D$8:OFFSET($D$8,$AJ$4-1,0),$S104,MATCH(AR$6,$D$7:$Q$7,0)-1))</f>
        <v>0.98489999999999989</v>
      </c>
      <c r="AS104" s="174">
        <f ca="1">SUMPRODUCT(OFFSET($W$8:OFFSET($W$8,$AJ$4-1,0),$T104,$U104),OFFSET($C$8:OFFSET($C$8,$AJ$4-1,0),$S104,0),OFFSET($D$8:OFFSET($D$8,$AJ$4-1,0),$S104,MATCH(AR$6,$D$7:$Q$7,0)-1))/SUMPRODUCT(OFFSET($W$8:OFFSET($W$8,$AJ$4-1,0),$T104,$U104),OFFSET($C$8:OFFSET($C$8,$AJ$4-1,0),$S104,0))</f>
        <v>0.98490000000000022</v>
      </c>
      <c r="AT104" s="174">
        <f ca="1">SUMPRODUCT(OFFSET($W$8:OFFSET($W$8,$AJ$4-1,0),$T104,$U104),OFFSET($D$8:OFFSET($D$8,$AJ$4-1,0),$S104,MATCH(AT$6,$D$7:$Q$7,0)-1))</f>
        <v>1.3679823680544463</v>
      </c>
      <c r="AU104" s="174">
        <f ca="1">SUMPRODUCT(OFFSET($W$8:OFFSET($W$8,$AJ$4-1,0),$T104,$U104),OFFSET($C$8:OFFSET($C$8,$AJ$4-1,0),$S104,0),OFFSET($D$8:OFFSET($D$8,$AJ$4-1,0),$S104,MATCH(AT$6,$D$7:$Q$7,0)-1))/SUMPRODUCT(OFFSET($W$8:OFFSET($W$8,$AJ$4-1,0),$T104,$U104),OFFSET($C$8:OFFSET($C$8,$AJ$4-1,0),$S104,0))</f>
        <v>1.3679823680544463</v>
      </c>
      <c r="AV104" s="174">
        <f ca="1">SUMPRODUCT(OFFSET($W$8:OFFSET($W$8,$AJ$4-1,0),$T104,$U104),OFFSET($D$8:OFFSET($D$8,$AJ$4-1,0),$S104,MATCH(AV$6,$D$7:$Q$7,0)-1))</f>
        <v>0.63705518574747655</v>
      </c>
      <c r="AW104" s="174">
        <f ca="1">SUMPRODUCT(OFFSET($W$8:OFFSET($W$8,$AJ$4-1,0),$T104,$U104),OFFSET($C$8:OFFSET($C$8,$AJ$4-1,0),$S104,0),OFFSET($D$8:OFFSET($D$8,$AJ$4-1,0),$S104,MATCH(AV$6,$D$7:$Q$7,0)-1))/SUMPRODUCT(OFFSET($W$8:OFFSET($W$8,$AJ$4-1,0),$T104,$U104),OFFSET($C$8:OFFSET($C$8,$AJ$4-1,0),$S104,0))</f>
        <v>0.63705518574747644</v>
      </c>
      <c r="AX104" s="174">
        <f ca="1">SUMPRODUCT(OFFSET($W$8:OFFSET($W$8,$AJ$4-1,0),$T104,$U104),OFFSET($D$8:OFFSET($D$8,$AJ$4-1,0),$S104,MATCH(AX$6,$D$7:$Q$7,0)-1))</f>
        <v>0.77307647501194787</v>
      </c>
      <c r="AY104" s="174">
        <f ca="1">SUMPRODUCT(OFFSET($W$8:OFFSET($W$8,$AJ$4-1,0),$T104,$U104),OFFSET($C$8:OFFSET($C$8,$AJ$4-1,0),$S104,0),OFFSET($D$8:OFFSET($D$8,$AJ$4-1,0),$S104,MATCH(AX$6,$D$7:$Q$7,0)-1))/SUMPRODUCT(OFFSET($W$8:OFFSET($W$8,$AJ$4-1,0),$T104,$U104),OFFSET($C$8:OFFSET($C$8,$AJ$4-1,0),$S104,0))</f>
        <v>0.77307647501194787</v>
      </c>
      <c r="AZ104" s="174">
        <f ca="1">SUMPRODUCT(OFFSET($W$8:OFFSET($W$8,$AJ$4-1,0),$T104,$U104),OFFSET($D$8:OFFSET($D$8,$AJ$4-1,0),$S104,MATCH(AZ$6,$D$7:$Q$7,0)-1))</f>
        <v>1.4265414629073601</v>
      </c>
      <c r="BA104" s="174">
        <f ca="1">SUMPRODUCT(OFFSET($W$8:OFFSET($W$8,$AJ$4-1,0),$T104,$U104),OFFSET($C$8:OFFSET($C$8,$AJ$4-1,0),$S104,0),OFFSET($D$8:OFFSET($D$8,$AJ$4-1,0),$S104,MATCH(AZ$6,$D$7:$Q$7,0)-1))/SUMPRODUCT(OFFSET($W$8:OFFSET($W$8,$AJ$4-1,0),$T104,$U104),OFFSET($C$8:OFFSET($C$8,$AJ$4-1,0),$S104,0))</f>
        <v>1.4265414629073601</v>
      </c>
      <c r="BB104" s="174">
        <f ca="1">SUMPRODUCT(OFFSET($W$8:OFFSET($W$8,$AJ$4-1,0),$T104,$U104),OFFSET($D$8:OFFSET($D$8,$AJ$4-1,0),$S104,MATCH(BB$6,$D$7:$Q$7,0)-1))</f>
        <v>1.0105933293434559</v>
      </c>
      <c r="BC104" s="174">
        <f ca="1">SUMPRODUCT(OFFSET($W$8:OFFSET($W$8,$AJ$4-1,0),$T104,$U104),OFFSET($C$8:OFFSET($C$8,$AJ$4-1,0),$S104,0),OFFSET($D$8:OFFSET($D$8,$AJ$4-1,0),$S104,MATCH(BB$6,$D$7:$Q$7,0)-1))/SUMPRODUCT(OFFSET($W$8:OFFSET($W$8,$AJ$4-1,0),$T104,$U104),OFFSET($C$8:OFFSET($C$8,$AJ$4-1,0),$S104,0))</f>
        <v>1.0105933293434561</v>
      </c>
      <c r="BD104" s="174">
        <f ca="1">SUMPRODUCT(OFFSET($W$8:OFFSET($W$8,$AJ$4-1,0),$T104,$U104),OFFSET($D$8:OFFSET($D$8,$AJ$4-1,0),$S104,MATCH(BD$6,$D$7:$Q$7,0)-1))</f>
        <v>0.6438049164198052</v>
      </c>
      <c r="BE104" s="174">
        <f ca="1">SUMPRODUCT(OFFSET($W$8:OFFSET($W$8,$AJ$4-1,0),$T104,$U104),OFFSET($C$8:OFFSET($C$8,$AJ$4-1,0),$S104,0),OFFSET($D$8:OFFSET($D$8,$AJ$4-1,0),$S104,MATCH(BD$6,$D$7:$Q$7,0)-1))/SUMPRODUCT(OFFSET($W$8:OFFSET($W$8,$AJ$4-1,0),$T104,$U104),OFFSET($C$8:OFFSET($C$8,$AJ$4-1,0),$S104,0))</f>
        <v>0.64380491641980497</v>
      </c>
      <c r="BF104" s="174">
        <f ca="1">SUMPRODUCT(OFFSET($W$8:OFFSET($W$8,$AJ$4-1,0),$T104,$U104),OFFSET($D$8:OFFSET($D$8,$AJ$4-1,0),$S104,MATCH(BF$6,$D$7:$Q$7,0)-1))</f>
        <v>0.99887341547568298</v>
      </c>
      <c r="BG104" s="174">
        <f ca="1">SUMPRODUCT(OFFSET($W$8:OFFSET($W$8,$AJ$4-1,0),$T104,$U104),OFFSET($C$8:OFFSET($C$8,$AJ$4-1,0),$S104,0),OFFSET($D$8:OFFSET($D$8,$AJ$4-1,0),$S104,MATCH(BF$6,$D$7:$Q$7,0)-1))/SUMPRODUCT(OFFSET($W$8:OFFSET($W$8,$AJ$4-1,0),$T104,$U104),OFFSET($C$8:OFFSET($C$8,$AJ$4-1,0),$S104,0))</f>
        <v>0.99887341547568342</v>
      </c>
      <c r="BH104" s="174">
        <f ca="1">SUMPRODUCT(OFFSET($W$8:OFFSET($W$8,$AJ$4-1,0),$T104,$U104),OFFSET($D$8:OFFSET($D$8,$AJ$4-1,0),$S104,MATCH(BH$6,$D$7:$Q$7,0)-1))</f>
        <v>1.1031307949168683</v>
      </c>
      <c r="BI104" s="174">
        <f ca="1">SUMPRODUCT(OFFSET($W$8:OFFSET($W$8,$AJ$4-1,0),$T104,$U104),OFFSET($C$8:OFFSET($C$8,$AJ$4-1,0),$S104,0),OFFSET($D$8:OFFSET($D$8,$AJ$4-1,0),$S104,MATCH(BH$6,$D$7:$Q$7,0)-1))/SUMPRODUCT(OFFSET($W$8:OFFSET($W$8,$AJ$4-1,0),$T104,$U104),OFFSET($C$8:OFFSET($C$8,$AJ$4-1,0),$S104,0))</f>
        <v>1.1031307949168687</v>
      </c>
      <c r="BJ104" s="174">
        <f ca="1">SUMPRODUCT(OFFSET($W$8:OFFSET($W$8,$AJ$4-1,0),$T104,$U104),OFFSET($D$8:OFFSET($D$8,$AJ$4-1,0),$S104,MATCH(BJ$6,$D$7:$Q$7,0)-1))</f>
        <v>1</v>
      </c>
      <c r="BK104" s="174">
        <f ca="1">SUMPRODUCT(OFFSET($W$8:OFFSET($W$8,$AJ$4-1,0),$T104,$U104),OFFSET($C$8:OFFSET($C$8,$AJ$4-1,0),$S104,0),OFFSET($D$8:OFFSET($D$8,$AJ$4-1,0),$S104,MATCH(BJ$6,$D$7:$Q$7,0)-1))/SUMPRODUCT(OFFSET($W$8:OFFSET($W$8,$AJ$4-1,0),$T104,$U104),OFFSET($C$8:OFFSET($C$8,$AJ$4-1,0),$S104,0))</f>
        <v>1</v>
      </c>
      <c r="BM104" s="172">
        <f t="shared" si="27"/>
        <v>39083</v>
      </c>
      <c r="BN104" s="323">
        <f t="shared" ca="1" si="28"/>
        <v>0.99999999999999967</v>
      </c>
      <c r="BO104" s="323">
        <f t="shared" ca="1" si="21"/>
        <v>0</v>
      </c>
      <c r="BP104" s="323">
        <f t="shared" ca="1" si="29"/>
        <v>0.29999999999999993</v>
      </c>
      <c r="BQ104" s="323">
        <f t="shared" ca="1" si="22"/>
        <v>0.69999999999999973</v>
      </c>
    </row>
    <row r="105" spans="1:69">
      <c r="A105" s="58">
        <f t="shared" si="23"/>
        <v>38749</v>
      </c>
      <c r="B105" s="34">
        <f t="shared" si="18"/>
        <v>38944</v>
      </c>
      <c r="C105" s="59">
        <f>SUMIF(WP!$A$3:$A$388,"&lt;"&amp;EOMONTH($A105,$A$3-1)+1,WP!$B$3:$B$388)/1000-SUM(C$8:C104)</f>
        <v>10</v>
      </c>
      <c r="D105" s="42">
        <f>D$6/VLOOKUP($B105,Rate!$B$4:$H$390,7)</f>
        <v>0.42830029619439497</v>
      </c>
      <c r="E105" s="42">
        <f>E$6/VLOOKUP($B105,SAWW!$B$4:$H$390,7)</f>
        <v>1.6200593855969123</v>
      </c>
      <c r="F105" s="42">
        <f>F$6/VLOOKUP($B105,'Indem BL'!$B$4:$H$390,7)</f>
        <v>1.1175935940511086</v>
      </c>
      <c r="G105" s="42">
        <f>G$6/VLOOKUP($B105,'Med BL'!$B$4:$H$390,7)</f>
        <v>0.9849</v>
      </c>
      <c r="H105" s="42">
        <f>H$6/VLOOKUP($B105,'Combined BL &amp; SAWW'!$B$4:$H$390,7)</f>
        <v>1.3843716897560614</v>
      </c>
      <c r="I105" s="42">
        <f>I$6/VLOOKUP($B105,'Freq Trend'!$B$4:$H$390,7)</f>
        <v>0.63342716607381144</v>
      </c>
      <c r="J105" s="42">
        <f>J$6/VLOOKUP($B105,'Severity Trend_IonI'!$B$4:$H$390,7)</f>
        <v>0.77338583336380617</v>
      </c>
      <c r="K105" s="42">
        <f>K$6/VLOOKUP($B105,'Severity Trend_MonI'!$B$4:$H$390,7)</f>
        <v>1.4622025054217287</v>
      </c>
      <c r="L105" s="42">
        <f>L$6/VLOOKUP($B105,'Severity Trend'!$B$4:$H$390,7)</f>
        <v>1.019963513546742</v>
      </c>
      <c r="M105" s="42">
        <f>M$6/VLOOKUP($B105,'PP Residual Trend'!$B$4:$H$390,7)</f>
        <v>0.64607722202794082</v>
      </c>
      <c r="N105" s="156">
        <f>N$6/VLOOKUP($B105,CR!$B$4:$H$455,7)</f>
        <v>0.99887341547568309</v>
      </c>
      <c r="O105" s="156">
        <f>O$6/VLOOKUP($B105,ER!$B$4:$H$455,7)</f>
        <v>1.1031307949168685</v>
      </c>
      <c r="P105" s="156">
        <f>P$6/VLOOKUP($B105,DR!$B$4:$H$455,7)</f>
        <v>1</v>
      </c>
      <c r="R105">
        <f t="shared" si="33"/>
        <v>98</v>
      </c>
      <c r="S105" s="120">
        <f t="shared" si="35"/>
        <v>97</v>
      </c>
      <c r="T105" s="45">
        <f t="shared" si="25"/>
        <v>0</v>
      </c>
      <c r="U105" s="45">
        <f t="shared" si="34"/>
        <v>0</v>
      </c>
      <c r="V105" s="20">
        <v>0</v>
      </c>
      <c r="W105" s="21">
        <f>(2*W$5*$AJ$3*$R105*$A$3-MIN(W$5*$AJ$3,$R105*$A$3)^2-2*$R105*$A$3*MAX(W$5*$AJ$3-$R105*$A$3,0)-MIN(MAX($R105*$A$3-$A$4,0),W$5*$AJ$3)^2-2*W$5*$AJ$3*MAX($R105*$A$3-$A$4-W$5*+$AJ$3,0))/$AJ$5-SUM($V$7:V105)-SUM($V$7:W104)+SUM($V$7:V104)</f>
        <v>0</v>
      </c>
      <c r="X105" s="21">
        <f>(2*X$5*$AJ$3*$R105*$A$3-MIN(X$5*$AJ$3,$R105*$A$3)^2-2*$R105*$A$3*MAX(X$5*$AJ$3-$R105*$A$3,0)-MIN(MAX($R105*$A$3-$A$4,0),X$5*$AJ$3)^2-2*X$5*$AJ$3*MAX($R105*$A$3-$A$4-X$5*+$AJ$3,0))/$AJ$5-SUM($V$7:W105)-SUM($V$7:X104)+SUM($V$7:W104)</f>
        <v>0</v>
      </c>
      <c r="Y105" s="21">
        <f>(2*Y$5*$AJ$3*$R105*$A$3-MIN(Y$5*$AJ$3,$R105*$A$3)^2-2*$R105*$A$3*MAX(Y$5*$AJ$3-$R105*$A$3,0)-MIN(MAX($R105*$A$3-$A$4,0),Y$5*$AJ$3)^2-2*Y$5*$AJ$3*MAX($R105*$A$3-$A$4-Y$5*+$AJ$3,0))/$AJ$5-SUM($V$7:X105)-SUM($V$7:Y104)+SUM($V$7:X104)</f>
        <v>0</v>
      </c>
      <c r="Z105" s="21">
        <f>(2*Z$5*$AJ$3*$R105*$A$3-MIN(Z$5*$AJ$3,$R105*$A$3)^2-2*$R105*$A$3*MAX(Z$5*$AJ$3-$R105*$A$3,0)-MIN(MAX($R105*$A$3-$A$4,0),Z$5*$AJ$3)^2-2*Z$5*$AJ$3*MAX($R105*$A$3-$A$4-Z$5*+$AJ$3,0))/$AJ$5-SUM($V$7:Y105)-SUM($V$7:Z104)+SUM($V$7:Y104)</f>
        <v>0</v>
      </c>
      <c r="AA105" s="21">
        <f>(2*AA$5*$AJ$3*$R105*$A$3-MIN(AA$5*$AJ$3,$R105*$A$3)^2-2*$R105*$A$3*MAX(AA$5*$AJ$3-$R105*$A$3,0)-MIN(MAX($R105*$A$3-$A$4,0),AA$5*$AJ$3)^2-2*AA$5*$AJ$3*MAX($R105*$A$3-$A$4-AA$5*+$AJ$3,0))/$AJ$5-SUM($V$7:Z105)-SUM($V$7:AA104)+SUM($V$7:Z104)</f>
        <v>0</v>
      </c>
      <c r="AB105" s="21">
        <f>(2*AB$5*$AJ$3*$R105*$A$3-MIN(AB$5*$AJ$3,$R105*$A$3)^2-2*$R105*$A$3*MAX(AB$5*$AJ$3-$R105*$A$3,0)-MIN(MAX($R105*$A$3-$A$4,0),AB$5*$AJ$3)^2-2*AB$5*$AJ$3*MAX($R105*$A$3-$A$4-AB$5*+$AJ$3,0))/$AJ$5-SUM($V$7:AA105)-SUM($V$7:AB104)+SUM($V$7:AA104)</f>
        <v>0</v>
      </c>
      <c r="AC105" s="21">
        <f>(2*AC$5*$AJ$3*$R105*$A$3-MIN(AC$5*$AJ$3,$R105*$A$3)^2-2*$R105*$A$3*MAX(AC$5*$AJ$3-$R105*$A$3,0)-MIN(MAX($R105*$A$3-$A$4,0),AC$5*$AJ$3)^2-2*AC$5*$AJ$3*MAX($R105*$A$3-$A$4-AC$5*+$AJ$3,0))/$AJ$5-SUM($V$7:AB105)-SUM($V$7:AC104)+SUM($V$7:AB104)</f>
        <v>0</v>
      </c>
      <c r="AD105" s="21">
        <f>(2*AD$5*$AJ$3*$R105*$A$3-MIN(AD$5*$AJ$3,$R105*$A$3)^2-2*$R105*$A$3*MAX(AD$5*$AJ$3-$R105*$A$3,0)-MIN(MAX($R105*$A$3-$A$4,0),AD$5*$AJ$3)^2-2*AD$5*$AJ$3*MAX($R105*$A$3-$A$4-AD$5*+$AJ$3,0))/$AJ$5-SUM($V$7:AC105)-SUM($V$7:AD104)+SUM($V$7:AC104)</f>
        <v>0</v>
      </c>
      <c r="AE105" s="21">
        <f>(2*AE$5*$AJ$3*$R105*$A$3-MIN(AE$5*$AJ$3,$R105*$A$3)^2-2*$R105*$A$3*MAX(AE$5*$AJ$3-$R105*$A$3,0)-MIN(MAX($R105*$A$3-$A$4,0),AE$5*$AJ$3)^2-2*AE$5*$AJ$3*MAX($R105*$A$3-$A$4-AE$5*+$AJ$3,0))/$AJ$5-SUM($V$7:AD105)-SUM($V$7:AE104)+SUM($V$7:AD104)</f>
        <v>0</v>
      </c>
      <c r="AF105" s="21">
        <f>(2*AF$5*$AJ$3*$R105*$A$3-MIN(AF$5*$AJ$3,$R105*$A$3)^2-2*$R105*$A$3*MAX(AF$5*$AJ$3-$R105*$A$3,0)-MIN(MAX($R105*$A$3-$A$4,0),AF$5*$AJ$3)^2-2*AF$5*$AJ$3*MAX($R105*$A$3-$A$4-AF$5*+$AJ$3,0))/$AJ$5-SUM($V$7:AE105)-SUM($V$7:AF104)+SUM($V$7:AE104)</f>
        <v>0</v>
      </c>
      <c r="AG105" s="21">
        <f>(2*AG$5*$AJ$3*$R105*$A$3-MIN(AG$5*$AJ$3,$R105*$A$3)^2-2*$R105*$A$3*MAX(AG$5*$AJ$3-$R105*$A$3,0)-MIN(MAX($R105*$A$3-$A$4,0),AG$5*$AJ$3)^2-2*AG$5*$AJ$3*MAX($R105*$A$3-$A$4-AG$5*+$AJ$3,0))/$AJ$5-SUM($V$7:AF105)-SUM($V$7:AG104)+SUM($V$7:AF104)</f>
        <v>0</v>
      </c>
      <c r="AH105" s="21">
        <f>(2*AH$5*$AJ$3*$R105*$A$3-MIN(AH$5*$AJ$3,$R105*$A$3)^2-2*$R105*$A$3*MAX(AH$5*$AJ$3-$R105*$A$3,0)-MIN(MAX($R105*$A$3-$A$4,0),AH$5*$AJ$3)^2-2*AH$5*$AJ$3*MAX($R105*$A$3-$A$4-AH$5*+$AJ$3,0))/$AJ$5-SUM($V$7:AG105)-SUM($V$7:AH104)+SUM($V$7:AG104)</f>
        <v>0</v>
      </c>
      <c r="AJ105" s="8">
        <f t="shared" si="30"/>
        <v>39114</v>
      </c>
      <c r="AK105" s="30">
        <f t="shared" si="20"/>
        <v>39128</v>
      </c>
      <c r="AL105" s="3">
        <f ca="1">SUMPRODUCT(OFFSET($W$8:OFFSET($W$8,$AJ$4-1,0),$T105,$U105),OFFSET($D$8:OFFSET($D$8,$AJ$4-1,0),$S105,MATCH(AL$6,$D$7:$Q$7,0)-1))</f>
        <v>0.46347273629152269</v>
      </c>
      <c r="AM105" s="3">
        <f ca="1">SUMPRODUCT(OFFSET($W$8:OFFSET($W$8,$AJ$4-1,0),$T105,$U105),OFFSET($C$8:OFFSET($C$8,$AJ$4-1,0),$S105,0),OFFSET($D$8:OFFSET($D$8,$AJ$4-1,0),$S105,MATCH(AL$6,$D$7:$Q$7,0)-1))/SUMPRODUCT(OFFSET($W$8:OFFSET($W$8,$AJ$4-1,0),$T105,$U105),OFFSET($C$8:OFFSET($C$8,$AJ$4-1,0),$S105,0))</f>
        <v>0.46347273629152264</v>
      </c>
      <c r="AN105" s="3">
        <f ca="1">SUMPRODUCT(OFFSET($W$8:OFFSET($W$8,$AJ$4-1,0),$T105,$U105),OFFSET($D$8:OFFSET($D$8,$AJ$4-1,0),$S105,MATCH(AN$6,$D$7:$Q$7,0)-1))</f>
        <v>1.5932804537878344</v>
      </c>
      <c r="AO105" s="3">
        <f ca="1">SUMPRODUCT(OFFSET($W$8:OFFSET($W$8,$AJ$4-1,0),$T105,$U105),OFFSET($C$8:OFFSET($C$8,$AJ$4-1,0),$S105,0),OFFSET($D$8:OFFSET($D$8,$AJ$4-1,0),$S105,MATCH(AN$6,$D$7:$Q$7,0)-1))/SUMPRODUCT(OFFSET($W$8:OFFSET($W$8,$AJ$4-1,0),$T105,$U105),OFFSET($C$8:OFFSET($C$8,$AJ$4-1,0),$S105,0))</f>
        <v>1.5932804537878342</v>
      </c>
      <c r="AP105" s="3">
        <f ca="1">SUMPRODUCT(OFFSET($W$8:OFFSET($W$8,$AJ$4-1,0),$T105,$U105),OFFSET($D$8:OFFSET($D$8,$AJ$4-1,0),$S105,MATCH(AP$6,$D$7:$Q$7,0)-1))</f>
        <v>1.1108147658043637</v>
      </c>
      <c r="AQ105" s="3">
        <f ca="1">SUMPRODUCT(OFFSET($W$8:OFFSET($W$8,$AJ$4-1,0),$T105,$U105),OFFSET($C$8:OFFSET($C$8,$AJ$4-1,0),$S105,0),OFFSET($D$8:OFFSET($D$8,$AJ$4-1,0),$S105,MATCH(AP$6,$D$7:$Q$7,0)-1))/SUMPRODUCT(OFFSET($W$8:OFFSET($W$8,$AJ$4-1,0),$T105,$U105),OFFSET($C$8:OFFSET($C$8,$AJ$4-1,0),$S105,0))</f>
        <v>1.1108147658043637</v>
      </c>
      <c r="AR105" s="3">
        <f ca="1">SUMPRODUCT(OFFSET($W$8:OFFSET($W$8,$AJ$4-1,0),$T105,$U105),OFFSET($D$8:OFFSET($D$8,$AJ$4-1,0),$S105,MATCH(AR$6,$D$7:$Q$7,0)-1))</f>
        <v>0.98489999999999989</v>
      </c>
      <c r="AS105" s="3">
        <f ca="1">SUMPRODUCT(OFFSET($W$8:OFFSET($W$8,$AJ$4-1,0),$T105,$U105),OFFSET($C$8:OFFSET($C$8,$AJ$4-1,0),$S105,0),OFFSET($D$8:OFFSET($D$8,$AJ$4-1,0),$S105,MATCH(AR$6,$D$7:$Q$7,0)-1))/SUMPRODUCT(OFFSET($W$8:OFFSET($W$8,$AJ$4-1,0),$T105,$U105),OFFSET($C$8:OFFSET($C$8,$AJ$4-1,0),$S105,0))</f>
        <v>0.98490000000000022</v>
      </c>
      <c r="AT105" s="3">
        <f ca="1">SUMPRODUCT(OFFSET($W$8:OFFSET($W$8,$AJ$4-1,0),$T105,$U105),OFFSET($D$8:OFFSET($D$8,$AJ$4-1,0),$S105,MATCH(AT$6,$D$7:$Q$7,0)-1))</f>
        <v>1.3650078361034104</v>
      </c>
      <c r="AU105" s="3">
        <f ca="1">SUMPRODUCT(OFFSET($W$8:OFFSET($W$8,$AJ$4-1,0),$T105,$U105),OFFSET($C$8:OFFSET($C$8,$AJ$4-1,0),$S105,0),OFFSET($D$8:OFFSET($D$8,$AJ$4-1,0),$S105,MATCH(AT$6,$D$7:$Q$7,0)-1))/SUMPRODUCT(OFFSET($W$8:OFFSET($W$8,$AJ$4-1,0),$T105,$U105),OFFSET($C$8:OFFSET($C$8,$AJ$4-1,0),$S105,0))</f>
        <v>1.3650078361034104</v>
      </c>
      <c r="AV105" s="3">
        <f ca="1">SUMPRODUCT(OFFSET($W$8:OFFSET($W$8,$AJ$4-1,0),$T105,$U105),OFFSET($D$8:OFFSET($D$8,$AJ$4-1,0),$S105,MATCH(AV$6,$D$7:$Q$7,0)-1))</f>
        <v>0.63790030591485847</v>
      </c>
      <c r="AW105" s="3">
        <f ca="1">SUMPRODUCT(OFFSET($W$8:OFFSET($W$8,$AJ$4-1,0),$T105,$U105),OFFSET($C$8:OFFSET($C$8,$AJ$4-1,0),$S105,0),OFFSET($D$8:OFFSET($D$8,$AJ$4-1,0),$S105,MATCH(AV$6,$D$7:$Q$7,0)-1))/SUMPRODUCT(OFFSET($W$8:OFFSET($W$8,$AJ$4-1,0),$T105,$U105),OFFSET($C$8:OFFSET($C$8,$AJ$4-1,0),$S105,0))</f>
        <v>0.63790030591485847</v>
      </c>
      <c r="AX105" s="3">
        <f ca="1">SUMPRODUCT(OFFSET($W$8:OFFSET($W$8,$AJ$4-1,0),$T105,$U105),OFFSET($D$8:OFFSET($D$8,$AJ$4-1,0),$S105,MATCH(AX$6,$D$7:$Q$7,0)-1))</f>
        <v>0.7729149096580723</v>
      </c>
      <c r="AY105" s="3">
        <f ca="1">SUMPRODUCT(OFFSET($W$8:OFFSET($W$8,$AJ$4-1,0),$T105,$U105),OFFSET($C$8:OFFSET($C$8,$AJ$4-1,0),$S105,0),OFFSET($D$8:OFFSET($D$8,$AJ$4-1,0),$S105,MATCH(AX$6,$D$7:$Q$7,0)-1))/SUMPRODUCT(OFFSET($W$8:OFFSET($W$8,$AJ$4-1,0),$T105,$U105),OFFSET($C$8:OFFSET($C$8,$AJ$4-1,0),$S105,0))</f>
        <v>0.7729149096580723</v>
      </c>
      <c r="AZ105" s="3">
        <f ca="1">SUMPRODUCT(OFFSET($W$8:OFFSET($W$8,$AJ$4-1,0),$T105,$U105),OFFSET($D$8:OFFSET($D$8,$AJ$4-1,0),$S105,MATCH(AZ$6,$D$7:$Q$7,0)-1))</f>
        <v>1.4195706619947379</v>
      </c>
      <c r="BA105" s="3">
        <f ca="1">SUMPRODUCT(OFFSET($W$8:OFFSET($W$8,$AJ$4-1,0),$T105,$U105),OFFSET($C$8:OFFSET($C$8,$AJ$4-1,0),$S105,0),OFFSET($D$8:OFFSET($D$8,$AJ$4-1,0),$S105,MATCH(AZ$6,$D$7:$Q$7,0)-1))/SUMPRODUCT(OFFSET($W$8:OFFSET($W$8,$AJ$4-1,0),$T105,$U105),OFFSET($C$8:OFFSET($C$8,$AJ$4-1,0),$S105,0))</f>
        <v>1.4195706619947381</v>
      </c>
      <c r="BB105" s="3">
        <f ca="1">SUMPRODUCT(OFFSET($W$8:OFFSET($W$8,$AJ$4-1,0),$T105,$U105),OFFSET($D$8:OFFSET($D$8,$AJ$4-1,0),$S105,MATCH(BB$6,$D$7:$Q$7,0)-1))</f>
        <v>1.0086609999107161</v>
      </c>
      <c r="BC105" s="3">
        <f ca="1">SUMPRODUCT(OFFSET($W$8:OFFSET($W$8,$AJ$4-1,0),$T105,$U105),OFFSET($C$8:OFFSET($C$8,$AJ$4-1,0),$S105,0),OFFSET($D$8:OFFSET($D$8,$AJ$4-1,0),$S105,MATCH(BB$6,$D$7:$Q$7,0)-1))/SUMPRODUCT(OFFSET($W$8:OFFSET($W$8,$AJ$4-1,0),$T105,$U105),OFFSET($C$8:OFFSET($C$8,$AJ$4-1,0),$S105,0))</f>
        <v>1.0086609999107163</v>
      </c>
      <c r="BD105" s="3">
        <f ca="1">SUMPRODUCT(OFFSET($W$8:OFFSET($W$8,$AJ$4-1,0),$T105,$U105),OFFSET($D$8:OFFSET($D$8,$AJ$4-1,0),$S105,MATCH(BD$6,$D$7:$Q$7,0)-1))</f>
        <v>0.64342904955689872</v>
      </c>
      <c r="BE105" s="3">
        <f ca="1">SUMPRODUCT(OFFSET($W$8:OFFSET($W$8,$AJ$4-1,0),$T105,$U105),OFFSET($C$8:OFFSET($C$8,$AJ$4-1,0),$S105,0),OFFSET($D$8:OFFSET($D$8,$AJ$4-1,0),$S105,MATCH(BD$6,$D$7:$Q$7,0)-1))/SUMPRODUCT(OFFSET($W$8:OFFSET($W$8,$AJ$4-1,0),$T105,$U105),OFFSET($C$8:OFFSET($C$8,$AJ$4-1,0),$S105,0))</f>
        <v>0.64342904955689861</v>
      </c>
      <c r="BF105" s="174">
        <f ca="1">SUMPRODUCT(OFFSET($W$8:OFFSET($W$8,$AJ$4-1,0),$T105,$U105),OFFSET($D$8:OFFSET($D$8,$AJ$4-1,0),$S105,MATCH(BF$6,$D$7:$Q$7,0)-1))</f>
        <v>0.99887341547568298</v>
      </c>
      <c r="BG105" s="174">
        <f ca="1">SUMPRODUCT(OFFSET($W$8:OFFSET($W$8,$AJ$4-1,0),$T105,$U105),OFFSET($C$8:OFFSET($C$8,$AJ$4-1,0),$S105,0),OFFSET($D$8:OFFSET($D$8,$AJ$4-1,0),$S105,MATCH(BF$6,$D$7:$Q$7,0)-1))/SUMPRODUCT(OFFSET($W$8:OFFSET($W$8,$AJ$4-1,0),$T105,$U105),OFFSET($C$8:OFFSET($C$8,$AJ$4-1,0),$S105,0))</f>
        <v>0.99887341547568342</v>
      </c>
      <c r="BH105" s="174">
        <f ca="1">SUMPRODUCT(OFFSET($W$8:OFFSET($W$8,$AJ$4-1,0),$T105,$U105),OFFSET($D$8:OFFSET($D$8,$AJ$4-1,0),$S105,MATCH(BH$6,$D$7:$Q$7,0)-1))</f>
        <v>1.1031307949168683</v>
      </c>
      <c r="BI105" s="174">
        <f ca="1">SUMPRODUCT(OFFSET($W$8:OFFSET($W$8,$AJ$4-1,0),$T105,$U105),OFFSET($C$8:OFFSET($C$8,$AJ$4-1,0),$S105,0),OFFSET($D$8:OFFSET($D$8,$AJ$4-1,0),$S105,MATCH(BH$6,$D$7:$Q$7,0)-1))/SUMPRODUCT(OFFSET($W$8:OFFSET($W$8,$AJ$4-1,0),$T105,$U105),OFFSET($C$8:OFFSET($C$8,$AJ$4-1,0),$S105,0))</f>
        <v>1.1031307949168687</v>
      </c>
      <c r="BJ105" s="174">
        <f ca="1">SUMPRODUCT(OFFSET($W$8:OFFSET($W$8,$AJ$4-1,0),$T105,$U105),OFFSET($D$8:OFFSET($D$8,$AJ$4-1,0),$S105,MATCH(BJ$6,$D$7:$Q$7,0)-1))</f>
        <v>1</v>
      </c>
      <c r="BK105" s="174">
        <f ca="1">SUMPRODUCT(OFFSET($W$8:OFFSET($W$8,$AJ$4-1,0),$T105,$U105),OFFSET($C$8:OFFSET($C$8,$AJ$4-1,0),$S105,0),OFFSET($D$8:OFFSET($D$8,$AJ$4-1,0),$S105,MATCH(BJ$6,$D$7:$Q$7,0)-1))/SUMPRODUCT(OFFSET($W$8:OFFSET($W$8,$AJ$4-1,0),$T105,$U105),OFFSET($C$8:OFFSET($C$8,$AJ$4-1,0),$S105,0))</f>
        <v>1</v>
      </c>
      <c r="BM105" s="8">
        <f t="shared" si="27"/>
        <v>39114</v>
      </c>
      <c r="BN105" s="47">
        <f t="shared" ca="1" si="28"/>
        <v>0.99999999999999967</v>
      </c>
      <c r="BO105" s="47">
        <f t="shared" ca="1" si="21"/>
        <v>0</v>
      </c>
      <c r="BP105" s="47">
        <f t="shared" ca="1" si="29"/>
        <v>0.29999999999999993</v>
      </c>
      <c r="BQ105" s="47">
        <f t="shared" ca="1" si="22"/>
        <v>0.69999999999999973</v>
      </c>
    </row>
    <row r="106" spans="1:69">
      <c r="A106" s="58">
        <f t="shared" si="23"/>
        <v>38777</v>
      </c>
      <c r="B106" s="34">
        <f t="shared" si="18"/>
        <v>38975</v>
      </c>
      <c r="C106" s="59">
        <f>SUMIF(WP!$A$3:$A$388,"&lt;"&amp;EOMONTH($A106,$A$3-1)+1,WP!$B$3:$B$388)/1000-SUM(C$8:C105)</f>
        <v>10</v>
      </c>
      <c r="D106" s="42">
        <f>D$6/VLOOKUP($B106,Rate!$B$4:$H$390,7)</f>
        <v>0.42830029619439497</v>
      </c>
      <c r="E106" s="42">
        <f>E$6/VLOOKUP($B106,SAWW!$B$4:$H$390,7)</f>
        <v>1.6154067100969178</v>
      </c>
      <c r="F106" s="42">
        <f>F$6/VLOOKUP($B106,'Indem BL'!$B$4:$H$390,7)</f>
        <v>1.1175935940511086</v>
      </c>
      <c r="G106" s="42">
        <f>G$6/VLOOKUP($B106,'Med BL'!$B$4:$H$390,7)</f>
        <v>0.9849</v>
      </c>
      <c r="H106" s="42">
        <f>H$6/VLOOKUP($B106,'Combined BL &amp; SAWW'!$B$4:$H$390,7)</f>
        <v>1.3820073850885299</v>
      </c>
      <c r="I106" s="42">
        <f>I$6/VLOOKUP($B106,'Freq Trend'!$B$4:$H$390,7)</f>
        <v>0.63415534968702647</v>
      </c>
      <c r="J106" s="42">
        <f>J$6/VLOOKUP($B106,'Severity Trend_IonI'!$B$4:$H$390,7)</f>
        <v>0.77332744178320911</v>
      </c>
      <c r="K106" s="42">
        <f>K$6/VLOOKUP($B106,'Severity Trend_MonI'!$B$4:$H$390,7)</f>
        <v>1.4547048676207406</v>
      </c>
      <c r="L106" s="42">
        <f>L$6/VLOOKUP($B106,'Severity Trend'!$B$4:$H$390,7)</f>
        <v>1.0180358712341993</v>
      </c>
      <c r="M106" s="42">
        <f>M$6/VLOOKUP($B106,'PP Residual Trend'!$B$4:$H$390,7)</f>
        <v>0.64560872131858893</v>
      </c>
      <c r="N106" s="156">
        <f>N$6/VLOOKUP($B106,CR!$B$4:$H$455,7)</f>
        <v>0.99887341547568309</v>
      </c>
      <c r="O106" s="156">
        <f>O$6/VLOOKUP($B106,ER!$B$4:$H$455,7)</f>
        <v>1.1031307949168685</v>
      </c>
      <c r="P106" s="156">
        <f>P$6/VLOOKUP($B106,DR!$B$4:$H$455,7)</f>
        <v>1</v>
      </c>
      <c r="R106">
        <f t="shared" si="33"/>
        <v>99</v>
      </c>
      <c r="S106" s="120">
        <f t="shared" si="35"/>
        <v>98</v>
      </c>
      <c r="T106" s="45">
        <f t="shared" si="25"/>
        <v>0</v>
      </c>
      <c r="U106" s="45">
        <f t="shared" si="34"/>
        <v>0</v>
      </c>
      <c r="V106" s="20">
        <v>0</v>
      </c>
      <c r="W106" s="21">
        <f>(2*W$5*$AJ$3*$R106*$A$3-MIN(W$5*$AJ$3,$R106*$A$3)^2-2*$R106*$A$3*MAX(W$5*$AJ$3-$R106*$A$3,0)-MIN(MAX($R106*$A$3-$A$4,0),W$5*$AJ$3)^2-2*W$5*$AJ$3*MAX($R106*$A$3-$A$4-W$5*+$AJ$3,0))/$AJ$5-SUM($V$7:V106)-SUM($V$7:W105)+SUM($V$7:V105)</f>
        <v>0</v>
      </c>
      <c r="X106" s="21">
        <f>(2*X$5*$AJ$3*$R106*$A$3-MIN(X$5*$AJ$3,$R106*$A$3)^2-2*$R106*$A$3*MAX(X$5*$AJ$3-$R106*$A$3,0)-MIN(MAX($R106*$A$3-$A$4,0),X$5*$AJ$3)^2-2*X$5*$AJ$3*MAX($R106*$A$3-$A$4-X$5*+$AJ$3,0))/$AJ$5-SUM($V$7:W106)-SUM($V$7:X105)+SUM($V$7:W105)</f>
        <v>0</v>
      </c>
      <c r="Y106" s="21">
        <f>(2*Y$5*$AJ$3*$R106*$A$3-MIN(Y$5*$AJ$3,$R106*$A$3)^2-2*$R106*$A$3*MAX(Y$5*$AJ$3-$R106*$A$3,0)-MIN(MAX($R106*$A$3-$A$4,0),Y$5*$AJ$3)^2-2*Y$5*$AJ$3*MAX($R106*$A$3-$A$4-Y$5*+$AJ$3,0))/$AJ$5-SUM($V$7:X106)-SUM($V$7:Y105)+SUM($V$7:X105)</f>
        <v>0</v>
      </c>
      <c r="Z106" s="21">
        <f>(2*Z$5*$AJ$3*$R106*$A$3-MIN(Z$5*$AJ$3,$R106*$A$3)^2-2*$R106*$A$3*MAX(Z$5*$AJ$3-$R106*$A$3,0)-MIN(MAX($R106*$A$3-$A$4,0),Z$5*$AJ$3)^2-2*Z$5*$AJ$3*MAX($R106*$A$3-$A$4-Z$5*+$AJ$3,0))/$AJ$5-SUM($V$7:Y106)-SUM($V$7:Z105)+SUM($V$7:Y105)</f>
        <v>0</v>
      </c>
      <c r="AA106" s="21">
        <f>(2*AA$5*$AJ$3*$R106*$A$3-MIN(AA$5*$AJ$3,$R106*$A$3)^2-2*$R106*$A$3*MAX(AA$5*$AJ$3-$R106*$A$3,0)-MIN(MAX($R106*$A$3-$A$4,0),AA$5*$AJ$3)^2-2*AA$5*$AJ$3*MAX($R106*$A$3-$A$4-AA$5*+$AJ$3,0))/$AJ$5-SUM($V$7:Z106)-SUM($V$7:AA105)+SUM($V$7:Z105)</f>
        <v>0</v>
      </c>
      <c r="AB106" s="21">
        <f>(2*AB$5*$AJ$3*$R106*$A$3-MIN(AB$5*$AJ$3,$R106*$A$3)^2-2*$R106*$A$3*MAX(AB$5*$AJ$3-$R106*$A$3,0)-MIN(MAX($R106*$A$3-$A$4,0),AB$5*$AJ$3)^2-2*AB$5*$AJ$3*MAX($R106*$A$3-$A$4-AB$5*+$AJ$3,0))/$AJ$5-SUM($V$7:AA106)-SUM($V$7:AB105)+SUM($V$7:AA105)</f>
        <v>0</v>
      </c>
      <c r="AC106" s="21">
        <f>(2*AC$5*$AJ$3*$R106*$A$3-MIN(AC$5*$AJ$3,$R106*$A$3)^2-2*$R106*$A$3*MAX(AC$5*$AJ$3-$R106*$A$3,0)-MIN(MAX($R106*$A$3-$A$4,0),AC$5*$AJ$3)^2-2*AC$5*$AJ$3*MAX($R106*$A$3-$A$4-AC$5*+$AJ$3,0))/$AJ$5-SUM($V$7:AB106)-SUM($V$7:AC105)+SUM($V$7:AB105)</f>
        <v>0</v>
      </c>
      <c r="AD106" s="21">
        <f>(2*AD$5*$AJ$3*$R106*$A$3-MIN(AD$5*$AJ$3,$R106*$A$3)^2-2*$R106*$A$3*MAX(AD$5*$AJ$3-$R106*$A$3,0)-MIN(MAX($R106*$A$3-$A$4,0),AD$5*$AJ$3)^2-2*AD$5*$AJ$3*MAX($R106*$A$3-$A$4-AD$5*+$AJ$3,0))/$AJ$5-SUM($V$7:AC106)-SUM($V$7:AD105)+SUM($V$7:AC105)</f>
        <v>0</v>
      </c>
      <c r="AE106" s="21">
        <f>(2*AE$5*$AJ$3*$R106*$A$3-MIN(AE$5*$AJ$3,$R106*$A$3)^2-2*$R106*$A$3*MAX(AE$5*$AJ$3-$R106*$A$3,0)-MIN(MAX($R106*$A$3-$A$4,0),AE$5*$AJ$3)^2-2*AE$5*$AJ$3*MAX($R106*$A$3-$A$4-AE$5*+$AJ$3,0))/$AJ$5-SUM($V$7:AD106)-SUM($V$7:AE105)+SUM($V$7:AD105)</f>
        <v>0</v>
      </c>
      <c r="AF106" s="21">
        <f>(2*AF$5*$AJ$3*$R106*$A$3-MIN(AF$5*$AJ$3,$R106*$A$3)^2-2*$R106*$A$3*MAX(AF$5*$AJ$3-$R106*$A$3,0)-MIN(MAX($R106*$A$3-$A$4,0),AF$5*$AJ$3)^2-2*AF$5*$AJ$3*MAX($R106*$A$3-$A$4-AF$5*+$AJ$3,0))/$AJ$5-SUM($V$7:AE106)-SUM($V$7:AF105)+SUM($V$7:AE105)</f>
        <v>0</v>
      </c>
      <c r="AG106" s="21">
        <f>(2*AG$5*$AJ$3*$R106*$A$3-MIN(AG$5*$AJ$3,$R106*$A$3)^2-2*$R106*$A$3*MAX(AG$5*$AJ$3-$R106*$A$3,0)-MIN(MAX($R106*$A$3-$A$4,0),AG$5*$AJ$3)^2-2*AG$5*$AJ$3*MAX($R106*$A$3-$A$4-AG$5*+$AJ$3,0))/$AJ$5-SUM($V$7:AF106)-SUM($V$7:AG105)+SUM($V$7:AF105)</f>
        <v>0</v>
      </c>
      <c r="AH106" s="21">
        <f>(2*AH$5*$AJ$3*$R106*$A$3-MIN(AH$5*$AJ$3,$R106*$A$3)^2-2*$R106*$A$3*MAX(AH$5*$AJ$3-$R106*$A$3,0)-MIN(MAX($R106*$A$3-$A$4,0),AH$5*$AJ$3)^2-2*AH$5*$AJ$3*MAX($R106*$A$3-$A$4-AH$5*+$AJ$3,0))/$AJ$5-SUM($V$7:AG106)-SUM($V$7:AH105)+SUM($V$7:AG105)</f>
        <v>0</v>
      </c>
      <c r="AJ106" s="8">
        <f t="shared" si="30"/>
        <v>39142</v>
      </c>
      <c r="AK106" s="30">
        <f t="shared" si="20"/>
        <v>39156</v>
      </c>
      <c r="AL106" s="3">
        <f ca="1">SUMPRODUCT(OFFSET($W$8:OFFSET($W$8,$AJ$4-1,0),$T106,$U106),OFFSET($D$8:OFFSET($D$8,$AJ$4-1,0),$S106,MATCH(AL$6,$D$7:$Q$7,0)-1))</f>
        <v>0.46682249249124907</v>
      </c>
      <c r="AM106" s="3">
        <f ca="1">SUMPRODUCT(OFFSET($W$8:OFFSET($W$8,$AJ$4-1,0),$T106,$U106),OFFSET($C$8:OFFSET($C$8,$AJ$4-1,0),$S106,0),OFFSET($D$8:OFFSET($D$8,$AJ$4-1,0),$S106,MATCH(AL$6,$D$7:$Q$7,0)-1))/SUMPRODUCT(OFFSET($W$8:OFFSET($W$8,$AJ$4-1,0),$T106,$U106),OFFSET($C$8:OFFSET($C$8,$AJ$4-1,0),$S106,0))</f>
        <v>0.46682249249124907</v>
      </c>
      <c r="AN106" s="3">
        <f ca="1">SUMPRODUCT(OFFSET($W$8:OFFSET($W$8,$AJ$4-1,0),$T106,$U106),OFFSET($D$8:OFFSET($D$8,$AJ$4-1,0),$S106,MATCH(AN$6,$D$7:$Q$7,0)-1))</f>
        <v>1.5890424350344292</v>
      </c>
      <c r="AO106" s="3">
        <f ca="1">SUMPRODUCT(OFFSET($W$8:OFFSET($W$8,$AJ$4-1,0),$T106,$U106),OFFSET($C$8:OFFSET($C$8,$AJ$4-1,0),$S106,0),OFFSET($D$8:OFFSET($D$8,$AJ$4-1,0),$S106,MATCH(AN$6,$D$7:$Q$7,0)-1))/SUMPRODUCT(OFFSET($W$8:OFFSET($W$8,$AJ$4-1,0),$T106,$U106),OFFSET($C$8:OFFSET($C$8,$AJ$4-1,0),$S106,0))</f>
        <v>1.5890424350344292</v>
      </c>
      <c r="AP106" s="3">
        <f ca="1">SUMPRODUCT(OFFSET($W$8:OFFSET($W$8,$AJ$4-1,0),$T106,$U106),OFFSET($D$8:OFFSET($D$8,$AJ$4-1,0),$S106,MATCH(AP$6,$D$7:$Q$7,0)-1))</f>
        <v>1.1099109220381311</v>
      </c>
      <c r="AQ106" s="3">
        <f ca="1">SUMPRODUCT(OFFSET($W$8:OFFSET($W$8,$AJ$4-1,0),$T106,$U106),OFFSET($C$8:OFFSET($C$8,$AJ$4-1,0),$S106,0),OFFSET($D$8:OFFSET($D$8,$AJ$4-1,0),$S106,MATCH(AP$6,$D$7:$Q$7,0)-1))/SUMPRODUCT(OFFSET($W$8:OFFSET($W$8,$AJ$4-1,0),$T106,$U106),OFFSET($C$8:OFFSET($C$8,$AJ$4-1,0),$S106,0))</f>
        <v>1.1099109220381309</v>
      </c>
      <c r="AR106" s="3">
        <f ca="1">SUMPRODUCT(OFFSET($W$8:OFFSET($W$8,$AJ$4-1,0),$T106,$U106),OFFSET($D$8:OFFSET($D$8,$AJ$4-1,0),$S106,MATCH(AR$6,$D$7:$Q$7,0)-1))</f>
        <v>0.98489999999999989</v>
      </c>
      <c r="AS106" s="3">
        <f ca="1">SUMPRODUCT(OFFSET($W$8:OFFSET($W$8,$AJ$4-1,0),$T106,$U106),OFFSET($C$8:OFFSET($C$8,$AJ$4-1,0),$S106,0),OFFSET($D$8:OFFSET($D$8,$AJ$4-1,0),$S106,MATCH(AR$6,$D$7:$Q$7,0)-1))/SUMPRODUCT(OFFSET($W$8:OFFSET($W$8,$AJ$4-1,0),$T106,$U106),OFFSET($C$8:OFFSET($C$8,$AJ$4-1,0),$S106,0))</f>
        <v>0.98490000000000022</v>
      </c>
      <c r="AT106" s="3">
        <f ca="1">SUMPRODUCT(OFFSET($W$8:OFFSET($W$8,$AJ$4-1,0),$T106,$U106),OFFSET($D$8:OFFSET($D$8,$AJ$4-1,0),$S106,MATCH(AT$6,$D$7:$Q$7,0)-1))</f>
        <v>1.3620889384738686</v>
      </c>
      <c r="AU106" s="3">
        <f ca="1">SUMPRODUCT(OFFSET($W$8:OFFSET($W$8,$AJ$4-1,0),$T106,$U106),OFFSET($C$8:OFFSET($C$8,$AJ$4-1,0),$S106,0),OFFSET($D$8:OFFSET($D$8,$AJ$4-1,0),$S106,MATCH(AT$6,$D$7:$Q$7,0)-1))/SUMPRODUCT(OFFSET($W$8:OFFSET($W$8,$AJ$4-1,0),$T106,$U106),OFFSET($C$8:OFFSET($C$8,$AJ$4-1,0),$S106,0))</f>
        <v>1.3620889384738686</v>
      </c>
      <c r="AV106" s="3">
        <f ca="1">SUMPRODUCT(OFFSET($W$8:OFFSET($W$8,$AJ$4-1,0),$T106,$U106),OFFSET($D$8:OFFSET($D$8,$AJ$4-1,0),$S106,MATCH(AV$6,$D$7:$Q$7,0)-1))</f>
        <v>0.63888629806103669</v>
      </c>
      <c r="AW106" s="3">
        <f ca="1">SUMPRODUCT(OFFSET($W$8:OFFSET($W$8,$AJ$4-1,0),$T106,$U106),OFFSET($C$8:OFFSET($C$8,$AJ$4-1,0),$S106,0),OFFSET($D$8:OFFSET($D$8,$AJ$4-1,0),$S106,MATCH(AV$6,$D$7:$Q$7,0)-1))/SUMPRODUCT(OFFSET($W$8:OFFSET($W$8,$AJ$4-1,0),$T106,$U106),OFFSET($C$8:OFFSET($C$8,$AJ$4-1,0),$S106,0))</f>
        <v>0.63888629806103658</v>
      </c>
      <c r="AX106" s="3">
        <f ca="1">SUMPRODUCT(OFFSET($W$8:OFFSET($W$8,$AJ$4-1,0),$T106,$U106),OFFSET($D$8:OFFSET($D$8,$AJ$4-1,0),$S106,MATCH(AX$6,$D$7:$Q$7,0)-1))</f>
        <v>0.77263613424611044</v>
      </c>
      <c r="AY106" s="3">
        <f ca="1">SUMPRODUCT(OFFSET($W$8:OFFSET($W$8,$AJ$4-1,0),$T106,$U106),OFFSET($C$8:OFFSET($C$8,$AJ$4-1,0),$S106,0),OFFSET($D$8:OFFSET($D$8,$AJ$4-1,0),$S106,MATCH(AX$6,$D$7:$Q$7,0)-1))/SUMPRODUCT(OFFSET($W$8:OFFSET($W$8,$AJ$4-1,0),$T106,$U106),OFFSET($C$8:OFFSET($C$8,$AJ$4-1,0),$S106,0))</f>
        <v>0.77263613424611044</v>
      </c>
      <c r="AZ106" s="3">
        <f ca="1">SUMPRODUCT(OFFSET($W$8:OFFSET($W$8,$AJ$4-1,0),$T106,$U106),OFFSET($D$8:OFFSET($D$8,$AJ$4-1,0),$S106,MATCH(AZ$6,$D$7:$Q$7,0)-1))</f>
        <v>1.4127093971894364</v>
      </c>
      <c r="BA106" s="3">
        <f ca="1">SUMPRODUCT(OFFSET($W$8:OFFSET($W$8,$AJ$4-1,0),$T106,$U106),OFFSET($C$8:OFFSET($C$8,$AJ$4-1,0),$S106,0),OFFSET($D$8:OFFSET($D$8,$AJ$4-1,0),$S106,MATCH(AZ$6,$D$7:$Q$7,0)-1))/SUMPRODUCT(OFFSET($W$8:OFFSET($W$8,$AJ$4-1,0),$T106,$U106),OFFSET($C$8:OFFSET($C$8,$AJ$4-1,0),$S106,0))</f>
        <v>1.4127093971894362</v>
      </c>
      <c r="BB106" s="3">
        <f ca="1">SUMPRODUCT(OFFSET($W$8:OFFSET($W$8,$AJ$4-1,0),$T106,$U106),OFFSET($D$8:OFFSET($D$8,$AJ$4-1,0),$S106,MATCH(BB$6,$D$7:$Q$7,0)-1))</f>
        <v>1.00665145794933</v>
      </c>
      <c r="BC106" s="3">
        <f ca="1">SUMPRODUCT(OFFSET($W$8:OFFSET($W$8,$AJ$4-1,0),$T106,$U106),OFFSET($C$8:OFFSET($C$8,$AJ$4-1,0),$S106,0),OFFSET($D$8:OFFSET($D$8,$AJ$4-1,0),$S106,MATCH(BB$6,$D$7:$Q$7,0)-1))/SUMPRODUCT(OFFSET($W$8:OFFSET($W$8,$AJ$4-1,0),$T106,$U106),OFFSET($C$8:OFFSET($C$8,$AJ$4-1,0),$S106,0))</f>
        <v>1.0066514579493302</v>
      </c>
      <c r="BD106" s="3">
        <f ca="1">SUMPRODUCT(OFFSET($W$8:OFFSET($W$8,$AJ$4-1,0),$T106,$U106),OFFSET($D$8:OFFSET($D$8,$AJ$4-1,0),$S106,MATCH(BD$6,$D$7:$Q$7,0)-1))</f>
        <v>0.64314472048968729</v>
      </c>
      <c r="BE106" s="3">
        <f ca="1">SUMPRODUCT(OFFSET($W$8:OFFSET($W$8,$AJ$4-1,0),$T106,$U106),OFFSET($C$8:OFFSET($C$8,$AJ$4-1,0),$S106,0),OFFSET($D$8:OFFSET($D$8,$AJ$4-1,0),$S106,MATCH(BD$6,$D$7:$Q$7,0)-1))/SUMPRODUCT(OFFSET($W$8:OFFSET($W$8,$AJ$4-1,0),$T106,$U106),OFFSET($C$8:OFFSET($C$8,$AJ$4-1,0),$S106,0))</f>
        <v>0.6431447204896874</v>
      </c>
      <c r="BF106" s="174">
        <f ca="1">SUMPRODUCT(OFFSET($W$8:OFFSET($W$8,$AJ$4-1,0),$T106,$U106),OFFSET($D$8:OFFSET($D$8,$AJ$4-1,0),$S106,MATCH(BF$6,$D$7:$Q$7,0)-1))</f>
        <v>0.99887341547568298</v>
      </c>
      <c r="BG106" s="174">
        <f ca="1">SUMPRODUCT(OFFSET($W$8:OFFSET($W$8,$AJ$4-1,0),$T106,$U106),OFFSET($C$8:OFFSET($C$8,$AJ$4-1,0),$S106,0),OFFSET($D$8:OFFSET($D$8,$AJ$4-1,0),$S106,MATCH(BF$6,$D$7:$Q$7,0)-1))/SUMPRODUCT(OFFSET($W$8:OFFSET($W$8,$AJ$4-1,0),$T106,$U106),OFFSET($C$8:OFFSET($C$8,$AJ$4-1,0),$S106,0))</f>
        <v>0.99887341547568342</v>
      </c>
      <c r="BH106" s="174">
        <f ca="1">SUMPRODUCT(OFFSET($W$8:OFFSET($W$8,$AJ$4-1,0),$T106,$U106),OFFSET($D$8:OFFSET($D$8,$AJ$4-1,0),$S106,MATCH(BH$6,$D$7:$Q$7,0)-1))</f>
        <v>1.1031307949168683</v>
      </c>
      <c r="BI106" s="174">
        <f ca="1">SUMPRODUCT(OFFSET($W$8:OFFSET($W$8,$AJ$4-1,0),$T106,$U106),OFFSET($C$8:OFFSET($C$8,$AJ$4-1,0),$S106,0),OFFSET($D$8:OFFSET($D$8,$AJ$4-1,0),$S106,MATCH(BH$6,$D$7:$Q$7,0)-1))/SUMPRODUCT(OFFSET($W$8:OFFSET($W$8,$AJ$4-1,0),$T106,$U106),OFFSET($C$8:OFFSET($C$8,$AJ$4-1,0),$S106,0))</f>
        <v>1.1031307949168687</v>
      </c>
      <c r="BJ106" s="174">
        <f ca="1">SUMPRODUCT(OFFSET($W$8:OFFSET($W$8,$AJ$4-1,0),$T106,$U106),OFFSET($D$8:OFFSET($D$8,$AJ$4-1,0),$S106,MATCH(BJ$6,$D$7:$Q$7,0)-1))</f>
        <v>1</v>
      </c>
      <c r="BK106" s="174">
        <f ca="1">SUMPRODUCT(OFFSET($W$8:OFFSET($W$8,$AJ$4-1,0),$T106,$U106),OFFSET($C$8:OFFSET($C$8,$AJ$4-1,0),$S106,0),OFFSET($D$8:OFFSET($D$8,$AJ$4-1,0),$S106,MATCH(BJ$6,$D$7:$Q$7,0)-1))/SUMPRODUCT(OFFSET($W$8:OFFSET($W$8,$AJ$4-1,0),$T106,$U106),OFFSET($C$8:OFFSET($C$8,$AJ$4-1,0),$S106,0))</f>
        <v>1</v>
      </c>
      <c r="BM106" s="8">
        <f t="shared" si="27"/>
        <v>39142</v>
      </c>
      <c r="BN106" s="47">
        <f t="shared" ca="1" si="28"/>
        <v>0.99999999999999967</v>
      </c>
      <c r="BO106" s="47">
        <f t="shared" ca="1" si="21"/>
        <v>0</v>
      </c>
      <c r="BP106" s="47">
        <f t="shared" ca="1" si="29"/>
        <v>0.29999999999999993</v>
      </c>
      <c r="BQ106" s="47">
        <f t="shared" ca="1" si="22"/>
        <v>0.69999999999999973</v>
      </c>
    </row>
    <row r="107" spans="1:69">
      <c r="A107" s="58">
        <f t="shared" si="23"/>
        <v>38808</v>
      </c>
      <c r="B107" s="34">
        <f t="shared" si="18"/>
        <v>39005</v>
      </c>
      <c r="C107" s="59">
        <f>SUMIF(WP!$A$3:$A$388,"&lt;"&amp;EOMONTH($A107,$A$3-1)+1,WP!$B$3:$B$388)/1000-SUM(C$8:C106)</f>
        <v>10</v>
      </c>
      <c r="D107" s="42">
        <f>D$6/VLOOKUP($B107,Rate!$B$4:$H$390,7)</f>
        <v>0.46849737059111241</v>
      </c>
      <c r="E107" s="42">
        <f>E$6/VLOOKUP($B107,SAWW!$B$4:$H$390,7)</f>
        <v>1.6109294953713944</v>
      </c>
      <c r="F107" s="42">
        <f>F$6/VLOOKUP($B107,'Indem BL'!$B$4:$H$390,7)</f>
        <v>1.1175935940511086</v>
      </c>
      <c r="G107" s="42">
        <f>G$6/VLOOKUP($B107,'Med BL'!$B$4:$H$390,7)</f>
        <v>0.9849</v>
      </c>
      <c r="H107" s="42">
        <f>H$6/VLOOKUP($B107,'Combined BL &amp; SAWW'!$B$4:$H$390,7)</f>
        <v>1.3797365407569651</v>
      </c>
      <c r="I107" s="42">
        <f>I$6/VLOOKUP($B107,'Freq Trend'!$B$4:$H$390,7)</f>
        <v>0.63486163937161799</v>
      </c>
      <c r="J107" s="42">
        <f>J$6/VLOOKUP($B107,'Severity Trend_IonI'!$B$4:$H$390,7)</f>
        <v>0.77327094219659032</v>
      </c>
      <c r="K107" s="42">
        <f>K$6/VLOOKUP($B107,'Severity Trend_MonI'!$B$4:$H$390,7)</f>
        <v>1.4475219373922694</v>
      </c>
      <c r="L107" s="42">
        <f>L$6/VLOOKUP($B107,'Severity Trend'!$B$4:$H$390,7)</f>
        <v>1.0161773356544979</v>
      </c>
      <c r="M107" s="42">
        <f>M$6/VLOOKUP($B107,'PP Residual Trend'!$B$4:$H$390,7)</f>
        <v>0.64515598002133334</v>
      </c>
      <c r="N107" s="156">
        <f>N$6/VLOOKUP($B107,CR!$B$4:$H$455,7)</f>
        <v>0.99887341547568309</v>
      </c>
      <c r="O107" s="156">
        <f>O$6/VLOOKUP($B107,ER!$B$4:$H$455,7)</f>
        <v>1.1031307949168685</v>
      </c>
      <c r="P107" s="156">
        <f>P$6/VLOOKUP($B107,DR!$B$4:$H$455,7)</f>
        <v>1</v>
      </c>
      <c r="R107">
        <f t="shared" si="33"/>
        <v>100</v>
      </c>
      <c r="S107" s="120">
        <f t="shared" si="35"/>
        <v>99</v>
      </c>
      <c r="T107" s="45">
        <f t="shared" si="25"/>
        <v>0</v>
      </c>
      <c r="U107" s="45">
        <f t="shared" si="34"/>
        <v>0</v>
      </c>
      <c r="V107" s="20">
        <v>0</v>
      </c>
      <c r="W107" s="21">
        <f>(2*W$5*$AJ$3*$R107*$A$3-MIN(W$5*$AJ$3,$R107*$A$3)^2-2*$R107*$A$3*MAX(W$5*$AJ$3-$R107*$A$3,0)-MIN(MAX($R107*$A$3-$A$4,0),W$5*$AJ$3)^2-2*W$5*$AJ$3*MAX($R107*$A$3-$A$4-W$5*+$AJ$3,0))/$AJ$5-SUM($V$7:V107)-SUM($V$7:W106)+SUM($V$7:V106)</f>
        <v>0</v>
      </c>
      <c r="X107" s="21">
        <f>(2*X$5*$AJ$3*$R107*$A$3-MIN(X$5*$AJ$3,$R107*$A$3)^2-2*$R107*$A$3*MAX(X$5*$AJ$3-$R107*$A$3,0)-MIN(MAX($R107*$A$3-$A$4,0),X$5*$AJ$3)^2-2*X$5*$AJ$3*MAX($R107*$A$3-$A$4-X$5*+$AJ$3,0))/$AJ$5-SUM($V$7:W107)-SUM($V$7:X106)+SUM($V$7:W106)</f>
        <v>0</v>
      </c>
      <c r="Y107" s="21">
        <f>(2*Y$5*$AJ$3*$R107*$A$3-MIN(Y$5*$AJ$3,$R107*$A$3)^2-2*$R107*$A$3*MAX(Y$5*$AJ$3-$R107*$A$3,0)-MIN(MAX($R107*$A$3-$A$4,0),Y$5*$AJ$3)^2-2*Y$5*$AJ$3*MAX($R107*$A$3-$A$4-Y$5*+$AJ$3,0))/$AJ$5-SUM($V$7:X107)-SUM($V$7:Y106)+SUM($V$7:X106)</f>
        <v>0</v>
      </c>
      <c r="Z107" s="21">
        <f>(2*Z$5*$AJ$3*$R107*$A$3-MIN(Z$5*$AJ$3,$R107*$A$3)^2-2*$R107*$A$3*MAX(Z$5*$AJ$3-$R107*$A$3,0)-MIN(MAX($R107*$A$3-$A$4,0),Z$5*$AJ$3)^2-2*Z$5*$AJ$3*MAX($R107*$A$3-$A$4-Z$5*+$AJ$3,0))/$AJ$5-SUM($V$7:Y107)-SUM($V$7:Z106)+SUM($V$7:Y106)</f>
        <v>0</v>
      </c>
      <c r="AA107" s="21">
        <f>(2*AA$5*$AJ$3*$R107*$A$3-MIN(AA$5*$AJ$3,$R107*$A$3)^2-2*$R107*$A$3*MAX(AA$5*$AJ$3-$R107*$A$3,0)-MIN(MAX($R107*$A$3-$A$4,0),AA$5*$AJ$3)^2-2*AA$5*$AJ$3*MAX($R107*$A$3-$A$4-AA$5*+$AJ$3,0))/$AJ$5-SUM($V$7:Z107)-SUM($V$7:AA106)+SUM($V$7:Z106)</f>
        <v>0</v>
      </c>
      <c r="AB107" s="21">
        <f>(2*AB$5*$AJ$3*$R107*$A$3-MIN(AB$5*$AJ$3,$R107*$A$3)^2-2*$R107*$A$3*MAX(AB$5*$AJ$3-$R107*$A$3,0)-MIN(MAX($R107*$A$3-$A$4,0),AB$5*$AJ$3)^2-2*AB$5*$AJ$3*MAX($R107*$A$3-$A$4-AB$5*+$AJ$3,0))/$AJ$5-SUM($V$7:AA107)-SUM($V$7:AB106)+SUM($V$7:AA106)</f>
        <v>0</v>
      </c>
      <c r="AC107" s="21">
        <f>(2*AC$5*$AJ$3*$R107*$A$3-MIN(AC$5*$AJ$3,$R107*$A$3)^2-2*$R107*$A$3*MAX(AC$5*$AJ$3-$R107*$A$3,0)-MIN(MAX($R107*$A$3-$A$4,0),AC$5*$AJ$3)^2-2*AC$5*$AJ$3*MAX($R107*$A$3-$A$4-AC$5*+$AJ$3,0))/$AJ$5-SUM($V$7:AB107)-SUM($V$7:AC106)+SUM($V$7:AB106)</f>
        <v>0</v>
      </c>
      <c r="AD107" s="21">
        <f>(2*AD$5*$AJ$3*$R107*$A$3-MIN(AD$5*$AJ$3,$R107*$A$3)^2-2*$R107*$A$3*MAX(AD$5*$AJ$3-$R107*$A$3,0)-MIN(MAX($R107*$A$3-$A$4,0),AD$5*$AJ$3)^2-2*AD$5*$AJ$3*MAX($R107*$A$3-$A$4-AD$5*+$AJ$3,0))/$AJ$5-SUM($V$7:AC107)-SUM($V$7:AD106)+SUM($V$7:AC106)</f>
        <v>0</v>
      </c>
      <c r="AE107" s="21">
        <f>(2*AE$5*$AJ$3*$R107*$A$3-MIN(AE$5*$AJ$3,$R107*$A$3)^2-2*$R107*$A$3*MAX(AE$5*$AJ$3-$R107*$A$3,0)-MIN(MAX($R107*$A$3-$A$4,0),AE$5*$AJ$3)^2-2*AE$5*$AJ$3*MAX($R107*$A$3-$A$4-AE$5*+$AJ$3,0))/$AJ$5-SUM($V$7:AD107)-SUM($V$7:AE106)+SUM($V$7:AD106)</f>
        <v>0</v>
      </c>
      <c r="AF107" s="21">
        <f>(2*AF$5*$AJ$3*$R107*$A$3-MIN(AF$5*$AJ$3,$R107*$A$3)^2-2*$R107*$A$3*MAX(AF$5*$AJ$3-$R107*$A$3,0)-MIN(MAX($R107*$A$3-$A$4,0),AF$5*$AJ$3)^2-2*AF$5*$AJ$3*MAX($R107*$A$3-$A$4-AF$5*+$AJ$3,0))/$AJ$5-SUM($V$7:AE107)-SUM($V$7:AF106)+SUM($V$7:AE106)</f>
        <v>0</v>
      </c>
      <c r="AG107" s="21">
        <f>(2*AG$5*$AJ$3*$R107*$A$3-MIN(AG$5*$AJ$3,$R107*$A$3)^2-2*$R107*$A$3*MAX(AG$5*$AJ$3-$R107*$A$3,0)-MIN(MAX($R107*$A$3-$A$4,0),AG$5*$AJ$3)^2-2*AG$5*$AJ$3*MAX($R107*$A$3-$A$4-AG$5*+$AJ$3,0))/$AJ$5-SUM($V$7:AF107)-SUM($V$7:AG106)+SUM($V$7:AF106)</f>
        <v>0</v>
      </c>
      <c r="AH107" s="21">
        <f>(2*AH$5*$AJ$3*$R107*$A$3-MIN(AH$5*$AJ$3,$R107*$A$3)^2-2*$R107*$A$3*MAX(AH$5*$AJ$3-$R107*$A$3,0)-MIN(MAX($R107*$A$3-$A$4,0),AH$5*$AJ$3)^2-2*AH$5*$AJ$3*MAX($R107*$A$3-$A$4-AH$5*+$AJ$3,0))/$AJ$5-SUM($V$7:AG107)-SUM($V$7:AH106)+SUM($V$7:AG106)</f>
        <v>0</v>
      </c>
      <c r="AJ107" s="8">
        <f t="shared" si="30"/>
        <v>39173</v>
      </c>
      <c r="AK107" s="30">
        <f t="shared" si="20"/>
        <v>39187</v>
      </c>
      <c r="AL107" s="3">
        <f ca="1">SUMPRODUCT(OFFSET($W$8:OFFSET($W$8,$AJ$4-1,0),$T107,$U107),OFFSET($D$8:OFFSET($D$8,$AJ$4-1,0),$S107,MATCH(AL$6,$D$7:$Q$7,0)-1))</f>
        <v>0.4679380103663901</v>
      </c>
      <c r="AM107" s="3">
        <f ca="1">SUMPRODUCT(OFFSET($W$8:OFFSET($W$8,$AJ$4-1,0),$T107,$U107),OFFSET($C$8:OFFSET($C$8,$AJ$4-1,0),$S107,0),OFFSET($D$8:OFFSET($D$8,$AJ$4-1,0),$S107,MATCH(AL$6,$D$7:$Q$7,0)-1))/SUMPRODUCT(OFFSET($W$8:OFFSET($W$8,$AJ$4-1,0),$T107,$U107),OFFSET($C$8:OFFSET($C$8,$AJ$4-1,0),$S107,0))</f>
        <v>0.46793801036639016</v>
      </c>
      <c r="AN107" s="3">
        <f ca="1">SUMPRODUCT(OFFSET($W$8:OFFSET($W$8,$AJ$4-1,0),$T107,$U107),OFFSET($D$8:OFFSET($D$8,$AJ$4-1,0),$S107,MATCH(AN$6,$D$7:$Q$7,0)-1))</f>
        <v>1.584920272837085</v>
      </c>
      <c r="AO107" s="3">
        <f ca="1">SUMPRODUCT(OFFSET($W$8:OFFSET($W$8,$AJ$4-1,0),$T107,$U107),OFFSET($C$8:OFFSET($C$8,$AJ$4-1,0),$S107,0),OFFSET($D$8:OFFSET($D$8,$AJ$4-1,0),$S107,MATCH(AN$6,$D$7:$Q$7,0)-1))/SUMPRODUCT(OFFSET($W$8:OFFSET($W$8,$AJ$4-1,0),$T107,$U107),OFFSET($C$8:OFFSET($C$8,$AJ$4-1,0),$S107,0))</f>
        <v>1.5849202728370848</v>
      </c>
      <c r="AP107" s="3">
        <f ca="1">SUMPRODUCT(OFFSET($W$8:OFFSET($W$8,$AJ$4-1,0),$T107,$U107),OFFSET($D$8:OFFSET($D$8,$AJ$4-1,0),$S107,MATCH(AP$6,$D$7:$Q$7,0)-1))</f>
        <v>1.1090070782718984</v>
      </c>
      <c r="AQ107" s="3">
        <f ca="1">SUMPRODUCT(OFFSET($W$8:OFFSET($W$8,$AJ$4-1,0),$T107,$U107),OFFSET($C$8:OFFSET($C$8,$AJ$4-1,0),$S107,0),OFFSET($D$8:OFFSET($D$8,$AJ$4-1,0),$S107,MATCH(AP$6,$D$7:$Q$7,0)-1))/SUMPRODUCT(OFFSET($W$8:OFFSET($W$8,$AJ$4-1,0),$T107,$U107),OFFSET($C$8:OFFSET($C$8,$AJ$4-1,0),$S107,0))</f>
        <v>1.1090070782718982</v>
      </c>
      <c r="AR107" s="3">
        <f ca="1">SUMPRODUCT(OFFSET($W$8:OFFSET($W$8,$AJ$4-1,0),$T107,$U107),OFFSET($D$8:OFFSET($D$8,$AJ$4-1,0),$S107,MATCH(AR$6,$D$7:$Q$7,0)-1))</f>
        <v>0.98489999999999989</v>
      </c>
      <c r="AS107" s="3">
        <f ca="1">SUMPRODUCT(OFFSET($W$8:OFFSET($W$8,$AJ$4-1,0),$T107,$U107),OFFSET($C$8:OFFSET($C$8,$AJ$4-1,0),$S107,0),OFFSET($D$8:OFFSET($D$8,$AJ$4-1,0),$S107,MATCH(AR$6,$D$7:$Q$7,0)-1))/SUMPRODUCT(OFFSET($W$8:OFFSET($W$8,$AJ$4-1,0),$T107,$U107),OFFSET($C$8:OFFSET($C$8,$AJ$4-1,0),$S107,0))</f>
        <v>0.98490000000000022</v>
      </c>
      <c r="AT107" s="3">
        <f ca="1">SUMPRODUCT(OFFSET($W$8:OFFSET($W$8,$AJ$4-1,0),$T107,$U107),OFFSET($D$8:OFFSET($D$8,$AJ$4-1,0),$S107,MATCH(AT$6,$D$7:$Q$7,0)-1))</f>
        <v>1.3592239598849325</v>
      </c>
      <c r="AU107" s="3">
        <f ca="1">SUMPRODUCT(OFFSET($W$8:OFFSET($W$8,$AJ$4-1,0),$T107,$U107),OFFSET($C$8:OFFSET($C$8,$AJ$4-1,0),$S107,0),OFFSET($D$8:OFFSET($D$8,$AJ$4-1,0),$S107,MATCH(AT$6,$D$7:$Q$7,0)-1))/SUMPRODUCT(OFFSET($W$8:OFFSET($W$8,$AJ$4-1,0),$T107,$U107),OFFSET($C$8:OFFSET($C$8,$AJ$4-1,0),$S107,0))</f>
        <v>1.3592239598849323</v>
      </c>
      <c r="AV107" s="3">
        <f ca="1">SUMPRODUCT(OFFSET($W$8:OFFSET($W$8,$AJ$4-1,0),$T107,$U107),OFFSET($D$8:OFFSET($D$8,$AJ$4-1,0),$S107,MATCH(AV$6,$D$7:$Q$7,0)-1))</f>
        <v>0.64001222669112046</v>
      </c>
      <c r="AW107" s="3">
        <f ca="1">SUMPRODUCT(OFFSET($W$8:OFFSET($W$8,$AJ$4-1,0),$T107,$U107),OFFSET($C$8:OFFSET($C$8,$AJ$4-1,0),$S107,0),OFFSET($D$8:OFFSET($D$8,$AJ$4-1,0),$S107,MATCH(AV$6,$D$7:$Q$7,0)-1))/SUMPRODUCT(OFFSET($W$8:OFFSET($W$8,$AJ$4-1,0),$T107,$U107),OFFSET($C$8:OFFSET($C$8,$AJ$4-1,0),$S107,0))</f>
        <v>0.64001222669112046</v>
      </c>
      <c r="AX107" s="3">
        <f ca="1">SUMPRODUCT(OFFSET($W$8:OFFSET($W$8,$AJ$4-1,0),$T107,$U107),OFFSET($D$8:OFFSET($D$8,$AJ$4-1,0),$S107,MATCH(AX$6,$D$7:$Q$7,0)-1))</f>
        <v>0.77224248650844063</v>
      </c>
      <c r="AY107" s="3">
        <f ca="1">SUMPRODUCT(OFFSET($W$8:OFFSET($W$8,$AJ$4-1,0),$T107,$U107),OFFSET($C$8:OFFSET($C$8,$AJ$4-1,0),$S107,0),OFFSET($D$8:OFFSET($D$8,$AJ$4-1,0),$S107,MATCH(AX$6,$D$7:$Q$7,0)-1))/SUMPRODUCT(OFFSET($W$8:OFFSET($W$8,$AJ$4-1,0),$T107,$U107),OFFSET($C$8:OFFSET($C$8,$AJ$4-1,0),$S107,0))</f>
        <v>0.77224248650844063</v>
      </c>
      <c r="AZ107" s="3">
        <f ca="1">SUMPRODUCT(OFFSET($W$8:OFFSET($W$8,$AJ$4-1,0),$T107,$U107),OFFSET($D$8:OFFSET($D$8,$AJ$4-1,0),$S107,MATCH(AZ$6,$D$7:$Q$7,0)-1))</f>
        <v>1.4059541805947691</v>
      </c>
      <c r="BA107" s="3">
        <f ca="1">SUMPRODUCT(OFFSET($W$8:OFFSET($W$8,$AJ$4-1,0),$T107,$U107),OFFSET($C$8:OFFSET($C$8,$AJ$4-1,0),$S107,0),OFFSET($D$8:OFFSET($D$8,$AJ$4-1,0),$S107,MATCH(AZ$6,$D$7:$Q$7,0)-1))/SUMPRODUCT(OFFSET($W$8:OFFSET($W$8,$AJ$4-1,0),$T107,$U107),OFFSET($C$8:OFFSET($C$8,$AJ$4-1,0),$S107,0))</f>
        <v>1.4059541805947693</v>
      </c>
      <c r="BB107" s="3">
        <f ca="1">SUMPRODUCT(OFFSET($W$8:OFFSET($W$8,$AJ$4-1,0),$T107,$U107),OFFSET($D$8:OFFSET($D$8,$AJ$4-1,0),$S107,MATCH(BB$6,$D$7:$Q$7,0)-1))</f>
        <v>1.0045666774908786</v>
      </c>
      <c r="BC107" s="3">
        <f ca="1">SUMPRODUCT(OFFSET($W$8:OFFSET($W$8,$AJ$4-1,0),$T107,$U107),OFFSET($C$8:OFFSET($C$8,$AJ$4-1,0),$S107,0),OFFSET($D$8:OFFSET($D$8,$AJ$4-1,0),$S107,MATCH(BB$6,$D$7:$Q$7,0)-1))/SUMPRODUCT(OFFSET($W$8:OFFSET($W$8,$AJ$4-1,0),$T107,$U107),OFFSET($C$8:OFFSET($C$8,$AJ$4-1,0),$S107,0))</f>
        <v>1.0045666774908786</v>
      </c>
      <c r="BD107" s="3">
        <f ca="1">SUMPRODUCT(OFFSET($W$8:OFFSET($W$8,$AJ$4-1,0),$T107,$U107),OFFSET($D$8:OFFSET($D$8,$AJ$4-1,0),$S107,MATCH(BD$6,$D$7:$Q$7,0)-1))</f>
        <v>0.64295049771290913</v>
      </c>
      <c r="BE107" s="3">
        <f ca="1">SUMPRODUCT(OFFSET($W$8:OFFSET($W$8,$AJ$4-1,0),$T107,$U107),OFFSET($C$8:OFFSET($C$8,$AJ$4-1,0),$S107,0),OFFSET($D$8:OFFSET($D$8,$AJ$4-1,0),$S107,MATCH(BD$6,$D$7:$Q$7,0)-1))/SUMPRODUCT(OFFSET($W$8:OFFSET($W$8,$AJ$4-1,0),$T107,$U107),OFFSET($C$8:OFFSET($C$8,$AJ$4-1,0),$S107,0))</f>
        <v>0.64295049771290924</v>
      </c>
      <c r="BF107" s="174">
        <f ca="1">SUMPRODUCT(OFFSET($W$8:OFFSET($W$8,$AJ$4-1,0),$T107,$U107),OFFSET($D$8:OFFSET($D$8,$AJ$4-1,0),$S107,MATCH(BF$6,$D$7:$Q$7,0)-1))</f>
        <v>0.99887341547568298</v>
      </c>
      <c r="BG107" s="174">
        <f ca="1">SUMPRODUCT(OFFSET($W$8:OFFSET($W$8,$AJ$4-1,0),$T107,$U107),OFFSET($C$8:OFFSET($C$8,$AJ$4-1,0),$S107,0),OFFSET($D$8:OFFSET($D$8,$AJ$4-1,0),$S107,MATCH(BF$6,$D$7:$Q$7,0)-1))/SUMPRODUCT(OFFSET($W$8:OFFSET($W$8,$AJ$4-1,0),$T107,$U107),OFFSET($C$8:OFFSET($C$8,$AJ$4-1,0),$S107,0))</f>
        <v>0.99887341547568342</v>
      </c>
      <c r="BH107" s="174">
        <f ca="1">SUMPRODUCT(OFFSET($W$8:OFFSET($W$8,$AJ$4-1,0),$T107,$U107),OFFSET($D$8:OFFSET($D$8,$AJ$4-1,0),$S107,MATCH(BH$6,$D$7:$Q$7,0)-1))</f>
        <v>1.1031307949168683</v>
      </c>
      <c r="BI107" s="174">
        <f ca="1">SUMPRODUCT(OFFSET($W$8:OFFSET($W$8,$AJ$4-1,0),$T107,$U107),OFFSET($C$8:OFFSET($C$8,$AJ$4-1,0),$S107,0),OFFSET($D$8:OFFSET($D$8,$AJ$4-1,0),$S107,MATCH(BH$6,$D$7:$Q$7,0)-1))/SUMPRODUCT(OFFSET($W$8:OFFSET($W$8,$AJ$4-1,0),$T107,$U107),OFFSET($C$8:OFFSET($C$8,$AJ$4-1,0),$S107,0))</f>
        <v>1.1031307949168687</v>
      </c>
      <c r="BJ107" s="174">
        <f ca="1">SUMPRODUCT(OFFSET($W$8:OFFSET($W$8,$AJ$4-1,0),$T107,$U107),OFFSET($D$8:OFFSET($D$8,$AJ$4-1,0),$S107,MATCH(BJ$6,$D$7:$Q$7,0)-1))</f>
        <v>1</v>
      </c>
      <c r="BK107" s="174">
        <f ca="1">SUMPRODUCT(OFFSET($W$8:OFFSET($W$8,$AJ$4-1,0),$T107,$U107),OFFSET($C$8:OFFSET($C$8,$AJ$4-1,0),$S107,0),OFFSET($D$8:OFFSET($D$8,$AJ$4-1,0),$S107,MATCH(BJ$6,$D$7:$Q$7,0)-1))/SUMPRODUCT(OFFSET($W$8:OFFSET($W$8,$AJ$4-1,0),$T107,$U107),OFFSET($C$8:OFFSET($C$8,$AJ$4-1,0),$S107,0))</f>
        <v>1</v>
      </c>
      <c r="BM107" s="8">
        <f t="shared" si="27"/>
        <v>39173</v>
      </c>
      <c r="BN107" s="47">
        <f t="shared" ca="1" si="28"/>
        <v>0.99999999999999967</v>
      </c>
      <c r="BO107" s="47">
        <f t="shared" ca="1" si="21"/>
        <v>0</v>
      </c>
      <c r="BP107" s="47">
        <f t="shared" ca="1" si="29"/>
        <v>0.29999999999999993</v>
      </c>
      <c r="BQ107" s="47">
        <f t="shared" ca="1" si="22"/>
        <v>0.69999999999999973</v>
      </c>
    </row>
    <row r="108" spans="1:69">
      <c r="A108" s="58">
        <f t="shared" si="23"/>
        <v>38838</v>
      </c>
      <c r="B108" s="34">
        <f t="shared" si="18"/>
        <v>39036</v>
      </c>
      <c r="C108" s="59">
        <f>SUMIF(WP!$A$3:$A$388,"&lt;"&amp;EOMONTH($A108,$A$3-1)+1,WP!$B$3:$B$388)/1000-SUM(C$8:C107)</f>
        <v>10</v>
      </c>
      <c r="D108" s="42">
        <f>D$6/VLOOKUP($B108,Rate!$B$4:$H$390,7)</f>
        <v>0.46849737059111241</v>
      </c>
      <c r="E108" s="42">
        <f>E$6/VLOOKUP($B108,SAWW!$B$4:$H$390,7)</f>
        <v>1.6063290382161663</v>
      </c>
      <c r="F108" s="42">
        <f>F$6/VLOOKUP($B108,'Indem BL'!$B$4:$H$390,7)</f>
        <v>1.1175935940511086</v>
      </c>
      <c r="G108" s="42">
        <f>G$6/VLOOKUP($B108,'Med BL'!$B$4:$H$390,7)</f>
        <v>0.9849</v>
      </c>
      <c r="H108" s="42">
        <f>H$6/VLOOKUP($B108,'Combined BL &amp; SAWW'!$B$4:$H$390,7)</f>
        <v>1.3774076282229506</v>
      </c>
      <c r="I108" s="42">
        <f>I$6/VLOOKUP($B108,'Freq Trend'!$B$4:$H$390,7)</f>
        <v>0.63559312674540913</v>
      </c>
      <c r="J108" s="42">
        <f>J$6/VLOOKUP($B108,'Severity Trend_IonI'!$B$4:$H$390,7)</f>
        <v>0.7732125679628985</v>
      </c>
      <c r="K108" s="42">
        <f>K$6/VLOOKUP($B108,'Severity Trend_MonI'!$B$4:$H$390,7)</f>
        <v>1.4401737186432852</v>
      </c>
      <c r="L108" s="42">
        <f>L$6/VLOOKUP($B108,'Severity Trend'!$B$4:$H$390,7)</f>
        <v>1.0142639644505111</v>
      </c>
      <c r="M108" s="42">
        <f>M$6/VLOOKUP($B108,'PP Residual Trend'!$B$4:$H$390,7)</f>
        <v>0.64468881394742727</v>
      </c>
      <c r="N108" s="156">
        <f>N$6/VLOOKUP($B108,CR!$B$4:$H$455,7)</f>
        <v>0.99887341547568309</v>
      </c>
      <c r="O108" s="156">
        <f>O$6/VLOOKUP($B108,ER!$B$4:$H$455,7)</f>
        <v>1.1031307949168685</v>
      </c>
      <c r="P108" s="156">
        <f>P$6/VLOOKUP($B108,DR!$B$4:$H$455,7)</f>
        <v>1</v>
      </c>
      <c r="R108">
        <f t="shared" si="33"/>
        <v>101</v>
      </c>
      <c r="S108" s="120">
        <f t="shared" si="35"/>
        <v>100</v>
      </c>
      <c r="T108" s="45">
        <f t="shared" si="25"/>
        <v>0</v>
      </c>
      <c r="U108" s="45">
        <f t="shared" si="34"/>
        <v>0</v>
      </c>
      <c r="V108" s="20">
        <v>0</v>
      </c>
      <c r="W108" s="21">
        <f>(2*W$5*$AJ$3*$R108*$A$3-MIN(W$5*$AJ$3,$R108*$A$3)^2-2*$R108*$A$3*MAX(W$5*$AJ$3-$R108*$A$3,0)-MIN(MAX($R108*$A$3-$A$4,0),W$5*$AJ$3)^2-2*W$5*$AJ$3*MAX($R108*$A$3-$A$4-W$5*+$AJ$3,0))/$AJ$5-SUM($V$7:V108)-SUM($V$7:W107)+SUM($V$7:V107)</f>
        <v>0</v>
      </c>
      <c r="X108" s="21">
        <f>(2*X$5*$AJ$3*$R108*$A$3-MIN(X$5*$AJ$3,$R108*$A$3)^2-2*$R108*$A$3*MAX(X$5*$AJ$3-$R108*$A$3,0)-MIN(MAX($R108*$A$3-$A$4,0),X$5*$AJ$3)^2-2*X$5*$AJ$3*MAX($R108*$A$3-$A$4-X$5*+$AJ$3,0))/$AJ$5-SUM($V$7:W108)-SUM($V$7:X107)+SUM($V$7:W107)</f>
        <v>0</v>
      </c>
      <c r="Y108" s="21">
        <f>(2*Y$5*$AJ$3*$R108*$A$3-MIN(Y$5*$AJ$3,$R108*$A$3)^2-2*$R108*$A$3*MAX(Y$5*$AJ$3-$R108*$A$3,0)-MIN(MAX($R108*$A$3-$A$4,0),Y$5*$AJ$3)^2-2*Y$5*$AJ$3*MAX($R108*$A$3-$A$4-Y$5*+$AJ$3,0))/$AJ$5-SUM($V$7:X108)-SUM($V$7:Y107)+SUM($V$7:X107)</f>
        <v>0</v>
      </c>
      <c r="Z108" s="21">
        <f>(2*Z$5*$AJ$3*$R108*$A$3-MIN(Z$5*$AJ$3,$R108*$A$3)^2-2*$R108*$A$3*MAX(Z$5*$AJ$3-$R108*$A$3,0)-MIN(MAX($R108*$A$3-$A$4,0),Z$5*$AJ$3)^2-2*Z$5*$AJ$3*MAX($R108*$A$3-$A$4-Z$5*+$AJ$3,0))/$AJ$5-SUM($V$7:Y108)-SUM($V$7:Z107)+SUM($V$7:Y107)</f>
        <v>0</v>
      </c>
      <c r="AA108" s="21">
        <f>(2*AA$5*$AJ$3*$R108*$A$3-MIN(AA$5*$AJ$3,$R108*$A$3)^2-2*$R108*$A$3*MAX(AA$5*$AJ$3-$R108*$A$3,0)-MIN(MAX($R108*$A$3-$A$4,0),AA$5*$AJ$3)^2-2*AA$5*$AJ$3*MAX($R108*$A$3-$A$4-AA$5*+$AJ$3,0))/$AJ$5-SUM($V$7:Z108)-SUM($V$7:AA107)+SUM($V$7:Z107)</f>
        <v>0</v>
      </c>
      <c r="AB108" s="21">
        <f>(2*AB$5*$AJ$3*$R108*$A$3-MIN(AB$5*$AJ$3,$R108*$A$3)^2-2*$R108*$A$3*MAX(AB$5*$AJ$3-$R108*$A$3,0)-MIN(MAX($R108*$A$3-$A$4,0),AB$5*$AJ$3)^2-2*AB$5*$AJ$3*MAX($R108*$A$3-$A$4-AB$5*+$AJ$3,0))/$AJ$5-SUM($V$7:AA108)-SUM($V$7:AB107)+SUM($V$7:AA107)</f>
        <v>0</v>
      </c>
      <c r="AC108" s="21">
        <f>(2*AC$5*$AJ$3*$R108*$A$3-MIN(AC$5*$AJ$3,$R108*$A$3)^2-2*$R108*$A$3*MAX(AC$5*$AJ$3-$R108*$A$3,0)-MIN(MAX($R108*$A$3-$A$4,0),AC$5*$AJ$3)^2-2*AC$5*$AJ$3*MAX($R108*$A$3-$A$4-AC$5*+$AJ$3,0))/$AJ$5-SUM($V$7:AB108)-SUM($V$7:AC107)+SUM($V$7:AB107)</f>
        <v>0</v>
      </c>
      <c r="AD108" s="21">
        <f>(2*AD$5*$AJ$3*$R108*$A$3-MIN(AD$5*$AJ$3,$R108*$A$3)^2-2*$R108*$A$3*MAX(AD$5*$AJ$3-$R108*$A$3,0)-MIN(MAX($R108*$A$3-$A$4,0),AD$5*$AJ$3)^2-2*AD$5*$AJ$3*MAX($R108*$A$3-$A$4-AD$5*+$AJ$3,0))/$AJ$5-SUM($V$7:AC108)-SUM($V$7:AD107)+SUM($V$7:AC107)</f>
        <v>0</v>
      </c>
      <c r="AE108" s="21">
        <f>(2*AE$5*$AJ$3*$R108*$A$3-MIN(AE$5*$AJ$3,$R108*$A$3)^2-2*$R108*$A$3*MAX(AE$5*$AJ$3-$R108*$A$3,0)-MIN(MAX($R108*$A$3-$A$4,0),AE$5*$AJ$3)^2-2*AE$5*$AJ$3*MAX($R108*$A$3-$A$4-AE$5*+$AJ$3,0))/$AJ$5-SUM($V$7:AD108)-SUM($V$7:AE107)+SUM($V$7:AD107)</f>
        <v>0</v>
      </c>
      <c r="AF108" s="21">
        <f>(2*AF$5*$AJ$3*$R108*$A$3-MIN(AF$5*$AJ$3,$R108*$A$3)^2-2*$R108*$A$3*MAX(AF$5*$AJ$3-$R108*$A$3,0)-MIN(MAX($R108*$A$3-$A$4,0),AF$5*$AJ$3)^2-2*AF$5*$AJ$3*MAX($R108*$A$3-$A$4-AF$5*+$AJ$3,0))/$AJ$5-SUM($V$7:AE108)-SUM($V$7:AF107)+SUM($V$7:AE107)</f>
        <v>0</v>
      </c>
      <c r="AG108" s="21">
        <f>(2*AG$5*$AJ$3*$R108*$A$3-MIN(AG$5*$AJ$3,$R108*$A$3)^2-2*$R108*$A$3*MAX(AG$5*$AJ$3-$R108*$A$3,0)-MIN(MAX($R108*$A$3-$A$4,0),AG$5*$AJ$3)^2-2*AG$5*$AJ$3*MAX($R108*$A$3-$A$4-AG$5*+$AJ$3,0))/$AJ$5-SUM($V$7:AF108)-SUM($V$7:AG107)+SUM($V$7:AF107)</f>
        <v>0</v>
      </c>
      <c r="AH108" s="21">
        <f>(2*AH$5*$AJ$3*$R108*$A$3-MIN(AH$5*$AJ$3,$R108*$A$3)^2-2*$R108*$A$3*MAX(AH$5*$AJ$3-$R108*$A$3,0)-MIN(MAX($R108*$A$3-$A$4,0),AH$5*$AJ$3)^2-2*AH$5*$AJ$3*MAX($R108*$A$3-$A$4-AH$5*+$AJ$3,0))/$AJ$5-SUM($V$7:AG108)-SUM($V$7:AH107)+SUM($V$7:AG107)</f>
        <v>0</v>
      </c>
      <c r="AJ108" s="8">
        <f t="shared" si="30"/>
        <v>39203</v>
      </c>
      <c r="AK108" s="30">
        <f t="shared" si="20"/>
        <v>39217</v>
      </c>
      <c r="AL108" s="3">
        <f ca="1">SUMPRODUCT(OFFSET($W$8:OFFSET($W$8,$AJ$4-1,0),$T108,$U108),OFFSET($D$8:OFFSET($D$8,$AJ$4-1,0),$S108,MATCH(AL$6,$D$7:$Q$7,0)-1))</f>
        <v>0.46681928991694555</v>
      </c>
      <c r="AM108" s="3">
        <f ca="1">SUMPRODUCT(OFFSET($W$8:OFFSET($W$8,$AJ$4-1,0),$T108,$U108),OFFSET($C$8:OFFSET($C$8,$AJ$4-1,0),$S108,0),OFFSET($D$8:OFFSET($D$8,$AJ$4-1,0),$S108,MATCH(AL$6,$D$7:$Q$7,0)-1))/SUMPRODUCT(OFFSET($W$8:OFFSET($W$8,$AJ$4-1,0),$T108,$U108),OFFSET($C$8:OFFSET($C$8,$AJ$4-1,0),$S108,0))</f>
        <v>0.46681928991694566</v>
      </c>
      <c r="AN108" s="3">
        <f ca="1">SUMPRODUCT(OFFSET($W$8:OFFSET($W$8,$AJ$4-1,0),$T108,$U108),OFFSET($D$8:OFFSET($D$8,$AJ$4-1,0),$S108,MATCH(AN$6,$D$7:$Q$7,0)-1))</f>
        <v>1.5809128787693945</v>
      </c>
      <c r="AO108" s="3">
        <f ca="1">SUMPRODUCT(OFFSET($W$8:OFFSET($W$8,$AJ$4-1,0),$T108,$U108),OFFSET($C$8:OFFSET($C$8,$AJ$4-1,0),$S108,0),OFFSET($D$8:OFFSET($D$8,$AJ$4-1,0),$S108,MATCH(AN$6,$D$7:$Q$7,0)-1))/SUMPRODUCT(OFFSET($W$8:OFFSET($W$8,$AJ$4-1,0),$T108,$U108),OFFSET($C$8:OFFSET($C$8,$AJ$4-1,0),$S108,0))</f>
        <v>1.5809128787693947</v>
      </c>
      <c r="AP108" s="3">
        <f ca="1">SUMPRODUCT(OFFSET($W$8:OFFSET($W$8,$AJ$4-1,0),$T108,$U108),OFFSET($D$8:OFFSET($D$8,$AJ$4-1,0),$S108,MATCH(AP$6,$D$7:$Q$7,0)-1))</f>
        <v>1.1081032345056658</v>
      </c>
      <c r="AQ108" s="3">
        <f ca="1">SUMPRODUCT(OFFSET($W$8:OFFSET($W$8,$AJ$4-1,0),$T108,$U108),OFFSET($C$8:OFFSET($C$8,$AJ$4-1,0),$S108,0),OFFSET($D$8:OFFSET($D$8,$AJ$4-1,0),$S108,MATCH(AP$6,$D$7:$Q$7,0)-1))/SUMPRODUCT(OFFSET($W$8:OFFSET($W$8,$AJ$4-1,0),$T108,$U108),OFFSET($C$8:OFFSET($C$8,$AJ$4-1,0),$S108,0))</f>
        <v>1.1081032345056656</v>
      </c>
      <c r="AR108" s="3">
        <f ca="1">SUMPRODUCT(OFFSET($W$8:OFFSET($W$8,$AJ$4-1,0),$T108,$U108),OFFSET($D$8:OFFSET($D$8,$AJ$4-1,0),$S108,MATCH(AR$6,$D$7:$Q$7,0)-1))</f>
        <v>0.98489999999999989</v>
      </c>
      <c r="AS108" s="3">
        <f ca="1">SUMPRODUCT(OFFSET($W$8:OFFSET($W$8,$AJ$4-1,0),$T108,$U108),OFFSET($C$8:OFFSET($C$8,$AJ$4-1,0),$S108,0),OFFSET($D$8:OFFSET($D$8,$AJ$4-1,0),$S108,MATCH(AR$6,$D$7:$Q$7,0)-1))/SUMPRODUCT(OFFSET($W$8:OFFSET($W$8,$AJ$4-1,0),$T108,$U108),OFFSET($C$8:OFFSET($C$8,$AJ$4-1,0),$S108,0))</f>
        <v>0.98490000000000022</v>
      </c>
      <c r="AT108" s="3">
        <f ca="1">SUMPRODUCT(OFFSET($W$8:OFFSET($W$8,$AJ$4-1,0),$T108,$U108),OFFSET($D$8:OFFSET($D$8,$AJ$4-1,0),$S108,MATCH(AT$6,$D$7:$Q$7,0)-1))</f>
        <v>1.3564120771144668</v>
      </c>
      <c r="AU108" s="3">
        <f ca="1">SUMPRODUCT(OFFSET($W$8:OFFSET($W$8,$AJ$4-1,0),$T108,$U108),OFFSET($C$8:OFFSET($C$8,$AJ$4-1,0),$S108,0),OFFSET($D$8:OFFSET($D$8,$AJ$4-1,0),$S108,MATCH(AT$6,$D$7:$Q$7,0)-1))/SUMPRODUCT(OFFSET($W$8:OFFSET($W$8,$AJ$4-1,0),$T108,$U108),OFFSET($C$8:OFFSET($C$8,$AJ$4-1,0),$S108,0))</f>
        <v>1.3564120771144668</v>
      </c>
      <c r="AV108" s="3">
        <f ca="1">SUMPRODUCT(OFFSET($W$8:OFFSET($W$8,$AJ$4-1,0),$T108,$U108),OFFSET($D$8:OFFSET($D$8,$AJ$4-1,0),$S108,MATCH(AV$6,$D$7:$Q$7,0)-1))</f>
        <v>0.64127946682704007</v>
      </c>
      <c r="AW108" s="3">
        <f ca="1">SUMPRODUCT(OFFSET($W$8:OFFSET($W$8,$AJ$4-1,0),$T108,$U108),OFFSET($C$8:OFFSET($C$8,$AJ$4-1,0),$S108,0),OFFSET($D$8:OFFSET($D$8,$AJ$4-1,0),$S108,MATCH(AV$6,$D$7:$Q$7,0)-1))/SUMPRODUCT(OFFSET($W$8:OFFSET($W$8,$AJ$4-1,0),$T108,$U108),OFFSET($C$8:OFFSET($C$8,$AJ$4-1,0),$S108,0))</f>
        <v>0.64127946682704007</v>
      </c>
      <c r="AX108" s="3">
        <f ca="1">SUMPRODUCT(OFFSET($W$8:OFFSET($W$8,$AJ$4-1,0),$T108,$U108),OFFSET($D$8:OFFSET($D$8,$AJ$4-1,0),$S108,MATCH(AX$6,$D$7:$Q$7,0)-1))</f>
        <v>0.77173441844759472</v>
      </c>
      <c r="AY108" s="3">
        <f ca="1">SUMPRODUCT(OFFSET($W$8:OFFSET($W$8,$AJ$4-1,0),$T108,$U108),OFFSET($C$8:OFFSET($C$8,$AJ$4-1,0),$S108,0),OFFSET($D$8:OFFSET($D$8,$AJ$4-1,0),$S108,MATCH(AX$6,$D$7:$Q$7,0)-1))/SUMPRODUCT(OFFSET($W$8:OFFSET($W$8,$AJ$4-1,0),$T108,$U108),OFFSET($C$8:OFFSET($C$8,$AJ$4-1,0),$S108,0))</f>
        <v>0.77173441844759483</v>
      </c>
      <c r="AZ108" s="3">
        <f ca="1">SUMPRODUCT(OFFSET($W$8:OFFSET($W$8,$AJ$4-1,0),$T108,$U108),OFFSET($D$8:OFFSET($D$8,$AJ$4-1,0),$S108,MATCH(AZ$6,$D$7:$Q$7,0)-1))</f>
        <v>1.3993032980373072</v>
      </c>
      <c r="BA108" s="3">
        <f ca="1">SUMPRODUCT(OFFSET($W$8:OFFSET($W$8,$AJ$4-1,0),$T108,$U108),OFFSET($C$8:OFFSET($C$8,$AJ$4-1,0),$S108,0),OFFSET($D$8:OFFSET($D$8,$AJ$4-1,0),$S108,MATCH(AZ$6,$D$7:$Q$7,0)-1))/SUMPRODUCT(OFFSET($W$8:OFFSET($W$8,$AJ$4-1,0),$T108,$U108),OFFSET($C$8:OFFSET($C$8,$AJ$4-1,0),$S108,0))</f>
        <v>1.399303298037307</v>
      </c>
      <c r="BB108" s="3">
        <f ca="1">SUMPRODUCT(OFFSET($W$8:OFFSET($W$8,$AJ$4-1,0),$T108,$U108),OFFSET($D$8:OFFSET($D$8,$AJ$4-1,0),$S108,MATCH(BB$6,$D$7:$Q$7,0)-1))</f>
        <v>1.0024073911134024</v>
      </c>
      <c r="BC108" s="3">
        <f ca="1">SUMPRODUCT(OFFSET($W$8:OFFSET($W$8,$AJ$4-1,0),$T108,$U108),OFFSET($C$8:OFFSET($C$8,$AJ$4-1,0),$S108,0),OFFSET($D$8:OFFSET($D$8,$AJ$4-1,0),$S108,MATCH(BB$6,$D$7:$Q$7,0)-1))/SUMPRODUCT(OFFSET($W$8:OFFSET($W$8,$AJ$4-1,0),$T108,$U108),OFFSET($C$8:OFFSET($C$8,$AJ$4-1,0),$S108,0))</f>
        <v>1.0024073911134024</v>
      </c>
      <c r="BD108" s="3">
        <f ca="1">SUMPRODUCT(OFFSET($W$8:OFFSET($W$8,$AJ$4-1,0),$T108,$U108),OFFSET($D$8:OFFSET($D$8,$AJ$4-1,0),$S108,MATCH(BD$6,$D$7:$Q$7,0)-1))</f>
        <v>0.64284642729253938</v>
      </c>
      <c r="BE108" s="3">
        <f ca="1">SUMPRODUCT(OFFSET($W$8:OFFSET($W$8,$AJ$4-1,0),$T108,$U108),OFFSET($C$8:OFFSET($C$8,$AJ$4-1,0),$S108,0),OFFSET($D$8:OFFSET($D$8,$AJ$4-1,0),$S108,MATCH(BD$6,$D$7:$Q$7,0)-1))/SUMPRODUCT(OFFSET($W$8:OFFSET($W$8,$AJ$4-1,0),$T108,$U108),OFFSET($C$8:OFFSET($C$8,$AJ$4-1,0),$S108,0))</f>
        <v>0.64284642729253938</v>
      </c>
      <c r="BF108" s="174">
        <f ca="1">SUMPRODUCT(OFFSET($W$8:OFFSET($W$8,$AJ$4-1,0),$T108,$U108),OFFSET($D$8:OFFSET($D$8,$AJ$4-1,0),$S108,MATCH(BF$6,$D$7:$Q$7,0)-1))</f>
        <v>0.99887341547568298</v>
      </c>
      <c r="BG108" s="174">
        <f ca="1">SUMPRODUCT(OFFSET($W$8:OFFSET($W$8,$AJ$4-1,0),$T108,$U108),OFFSET($C$8:OFFSET($C$8,$AJ$4-1,0),$S108,0),OFFSET($D$8:OFFSET($D$8,$AJ$4-1,0),$S108,MATCH(BF$6,$D$7:$Q$7,0)-1))/SUMPRODUCT(OFFSET($W$8:OFFSET($W$8,$AJ$4-1,0),$T108,$U108),OFFSET($C$8:OFFSET($C$8,$AJ$4-1,0),$S108,0))</f>
        <v>0.99887341547568342</v>
      </c>
      <c r="BH108" s="174">
        <f ca="1">SUMPRODUCT(OFFSET($W$8:OFFSET($W$8,$AJ$4-1,0),$T108,$U108),OFFSET($D$8:OFFSET($D$8,$AJ$4-1,0),$S108,MATCH(BH$6,$D$7:$Q$7,0)-1))</f>
        <v>1.1031307949168683</v>
      </c>
      <c r="BI108" s="174">
        <f ca="1">SUMPRODUCT(OFFSET($W$8:OFFSET($W$8,$AJ$4-1,0),$T108,$U108),OFFSET($C$8:OFFSET($C$8,$AJ$4-1,0),$S108,0),OFFSET($D$8:OFFSET($D$8,$AJ$4-1,0),$S108,MATCH(BH$6,$D$7:$Q$7,0)-1))/SUMPRODUCT(OFFSET($W$8:OFFSET($W$8,$AJ$4-1,0),$T108,$U108),OFFSET($C$8:OFFSET($C$8,$AJ$4-1,0),$S108,0))</f>
        <v>1.1031307949168687</v>
      </c>
      <c r="BJ108" s="174">
        <f ca="1">SUMPRODUCT(OFFSET($W$8:OFFSET($W$8,$AJ$4-1,0),$T108,$U108),OFFSET($D$8:OFFSET($D$8,$AJ$4-1,0),$S108,MATCH(BJ$6,$D$7:$Q$7,0)-1))</f>
        <v>1</v>
      </c>
      <c r="BK108" s="174">
        <f ca="1">SUMPRODUCT(OFFSET($W$8:OFFSET($W$8,$AJ$4-1,0),$T108,$U108),OFFSET($C$8:OFFSET($C$8,$AJ$4-1,0),$S108,0),OFFSET($D$8:OFFSET($D$8,$AJ$4-1,0),$S108,MATCH(BJ$6,$D$7:$Q$7,0)-1))/SUMPRODUCT(OFFSET($W$8:OFFSET($W$8,$AJ$4-1,0),$T108,$U108),OFFSET($C$8:OFFSET($C$8,$AJ$4-1,0),$S108,0))</f>
        <v>1</v>
      </c>
      <c r="BM108" s="8">
        <f t="shared" si="27"/>
        <v>39203</v>
      </c>
      <c r="BN108" s="47">
        <f t="shared" ca="1" si="28"/>
        <v>0.99999999999999967</v>
      </c>
      <c r="BO108" s="47">
        <f t="shared" ca="1" si="21"/>
        <v>0</v>
      </c>
      <c r="BP108" s="47">
        <f t="shared" ca="1" si="29"/>
        <v>0.29999999999999993</v>
      </c>
      <c r="BQ108" s="47">
        <f t="shared" ca="1" si="22"/>
        <v>0.69999999999999973</v>
      </c>
    </row>
    <row r="109" spans="1:69">
      <c r="A109" s="58">
        <f t="shared" si="23"/>
        <v>38869</v>
      </c>
      <c r="B109" s="34">
        <f t="shared" si="18"/>
        <v>39066</v>
      </c>
      <c r="C109" s="59">
        <f>SUMIF(WP!$A$3:$A$388,"&lt;"&amp;EOMONTH($A109,$A$3-1)+1,WP!$B$3:$B$388)/1000-SUM(C$8:C108)</f>
        <v>10</v>
      </c>
      <c r="D109" s="42">
        <f>D$6/VLOOKUP($B109,Rate!$B$4:$H$390,7)</f>
        <v>0.46849737059111241</v>
      </c>
      <c r="E109" s="42">
        <f>E$6/VLOOKUP($B109,SAWW!$B$4:$H$390,7)</f>
        <v>1.6019019319863093</v>
      </c>
      <c r="F109" s="42">
        <f>F$6/VLOOKUP($B109,'Indem BL'!$B$4:$H$390,7)</f>
        <v>1.1175935940511086</v>
      </c>
      <c r="G109" s="42">
        <f>G$6/VLOOKUP($B109,'Med BL'!$B$4:$H$390,7)</f>
        <v>0.9849</v>
      </c>
      <c r="H109" s="42">
        <f>H$6/VLOOKUP($B109,'Combined BL &amp; SAWW'!$B$4:$H$390,7)</f>
        <v>1.3751707685292998</v>
      </c>
      <c r="I109" s="42">
        <f>I$6/VLOOKUP($B109,'Freq Trend'!$B$4:$H$390,7)</f>
        <v>0.6363026244967469</v>
      </c>
      <c r="J109" s="42">
        <f>J$6/VLOOKUP($B109,'Severity Trend_IonI'!$B$4:$H$390,7)</f>
        <v>0.773156085159867</v>
      </c>
      <c r="K109" s="42">
        <f>K$6/VLOOKUP($B109,'Severity Trend_MonI'!$B$4:$H$390,7)</f>
        <v>1.4331332260189555</v>
      </c>
      <c r="L109" s="42">
        <f>L$6/VLOOKUP($B109,'Severity Trend'!$B$4:$H$390,7)</f>
        <v>1.0124191629341266</v>
      </c>
      <c r="M109" s="42">
        <f>M$6/VLOOKUP($B109,'PP Residual Trend'!$B$4:$H$390,7)</f>
        <v>0.64423736147330235</v>
      </c>
      <c r="N109" s="156">
        <f>N$6/VLOOKUP($B109,CR!$B$4:$H$455,7)</f>
        <v>0.99887341547568309</v>
      </c>
      <c r="O109" s="156">
        <f>O$6/VLOOKUP($B109,ER!$B$4:$H$455,7)</f>
        <v>1.1031307949168685</v>
      </c>
      <c r="P109" s="156">
        <f>P$6/VLOOKUP($B109,DR!$B$4:$H$455,7)</f>
        <v>1</v>
      </c>
      <c r="R109">
        <f t="shared" si="33"/>
        <v>102</v>
      </c>
      <c r="S109" s="120">
        <f t="shared" si="35"/>
        <v>101</v>
      </c>
      <c r="T109" s="45">
        <f t="shared" si="25"/>
        <v>0</v>
      </c>
      <c r="U109" s="45">
        <f t="shared" si="34"/>
        <v>0</v>
      </c>
      <c r="V109" s="20">
        <v>0</v>
      </c>
      <c r="W109" s="21">
        <f>(2*W$5*$AJ$3*$R109*$A$3-MIN(W$5*$AJ$3,$R109*$A$3)^2-2*$R109*$A$3*MAX(W$5*$AJ$3-$R109*$A$3,0)-MIN(MAX($R109*$A$3-$A$4,0),W$5*$AJ$3)^2-2*W$5*$AJ$3*MAX($R109*$A$3-$A$4-W$5*+$AJ$3,0))/$AJ$5-SUM($V$7:V109)-SUM($V$7:W108)+SUM($V$7:V108)</f>
        <v>0</v>
      </c>
      <c r="X109" s="21">
        <f>(2*X$5*$AJ$3*$R109*$A$3-MIN(X$5*$AJ$3,$R109*$A$3)^2-2*$R109*$A$3*MAX(X$5*$AJ$3-$R109*$A$3,0)-MIN(MAX($R109*$A$3-$A$4,0),X$5*$AJ$3)^2-2*X$5*$AJ$3*MAX($R109*$A$3-$A$4-X$5*+$AJ$3,0))/$AJ$5-SUM($V$7:W109)-SUM($V$7:X108)+SUM($V$7:W108)</f>
        <v>0</v>
      </c>
      <c r="Y109" s="21">
        <f>(2*Y$5*$AJ$3*$R109*$A$3-MIN(Y$5*$AJ$3,$R109*$A$3)^2-2*$R109*$A$3*MAX(Y$5*$AJ$3-$R109*$A$3,0)-MIN(MAX($R109*$A$3-$A$4,0),Y$5*$AJ$3)^2-2*Y$5*$AJ$3*MAX($R109*$A$3-$A$4-Y$5*+$AJ$3,0))/$AJ$5-SUM($V$7:X109)-SUM($V$7:Y108)+SUM($V$7:X108)</f>
        <v>0</v>
      </c>
      <c r="Z109" s="21">
        <f>(2*Z$5*$AJ$3*$R109*$A$3-MIN(Z$5*$AJ$3,$R109*$A$3)^2-2*$R109*$A$3*MAX(Z$5*$AJ$3-$R109*$A$3,0)-MIN(MAX($R109*$A$3-$A$4,0),Z$5*$AJ$3)^2-2*Z$5*$AJ$3*MAX($R109*$A$3-$A$4-Z$5*+$AJ$3,0))/$AJ$5-SUM($V$7:Y109)-SUM($V$7:Z108)+SUM($V$7:Y108)</f>
        <v>0</v>
      </c>
      <c r="AA109" s="21">
        <f>(2*AA$5*$AJ$3*$R109*$A$3-MIN(AA$5*$AJ$3,$R109*$A$3)^2-2*$R109*$A$3*MAX(AA$5*$AJ$3-$R109*$A$3,0)-MIN(MAX($R109*$A$3-$A$4,0),AA$5*$AJ$3)^2-2*AA$5*$AJ$3*MAX($R109*$A$3-$A$4-AA$5*+$AJ$3,0))/$AJ$5-SUM($V$7:Z109)-SUM($V$7:AA108)+SUM($V$7:Z108)</f>
        <v>0</v>
      </c>
      <c r="AB109" s="21">
        <f>(2*AB$5*$AJ$3*$R109*$A$3-MIN(AB$5*$AJ$3,$R109*$A$3)^2-2*$R109*$A$3*MAX(AB$5*$AJ$3-$R109*$A$3,0)-MIN(MAX($R109*$A$3-$A$4,0),AB$5*$AJ$3)^2-2*AB$5*$AJ$3*MAX($R109*$A$3-$A$4-AB$5*+$AJ$3,0))/$AJ$5-SUM($V$7:AA109)-SUM($V$7:AB108)+SUM($V$7:AA108)</f>
        <v>0</v>
      </c>
      <c r="AC109" s="21">
        <f>(2*AC$5*$AJ$3*$R109*$A$3-MIN(AC$5*$AJ$3,$R109*$A$3)^2-2*$R109*$A$3*MAX(AC$5*$AJ$3-$R109*$A$3,0)-MIN(MAX($R109*$A$3-$A$4,0),AC$5*$AJ$3)^2-2*AC$5*$AJ$3*MAX($R109*$A$3-$A$4-AC$5*+$AJ$3,0))/$AJ$5-SUM($V$7:AB109)-SUM($V$7:AC108)+SUM($V$7:AB108)</f>
        <v>0</v>
      </c>
      <c r="AD109" s="21">
        <f>(2*AD$5*$AJ$3*$R109*$A$3-MIN(AD$5*$AJ$3,$R109*$A$3)^2-2*$R109*$A$3*MAX(AD$5*$AJ$3-$R109*$A$3,0)-MIN(MAX($R109*$A$3-$A$4,0),AD$5*$AJ$3)^2-2*AD$5*$AJ$3*MAX($R109*$A$3-$A$4-AD$5*+$AJ$3,0))/$AJ$5-SUM($V$7:AC109)-SUM($V$7:AD108)+SUM($V$7:AC108)</f>
        <v>0</v>
      </c>
      <c r="AE109" s="21">
        <f>(2*AE$5*$AJ$3*$R109*$A$3-MIN(AE$5*$AJ$3,$R109*$A$3)^2-2*$R109*$A$3*MAX(AE$5*$AJ$3-$R109*$A$3,0)-MIN(MAX($R109*$A$3-$A$4,0),AE$5*$AJ$3)^2-2*AE$5*$AJ$3*MAX($R109*$A$3-$A$4-AE$5*+$AJ$3,0))/$AJ$5-SUM($V$7:AD109)-SUM($V$7:AE108)+SUM($V$7:AD108)</f>
        <v>0</v>
      </c>
      <c r="AF109" s="21">
        <f>(2*AF$5*$AJ$3*$R109*$A$3-MIN(AF$5*$AJ$3,$R109*$A$3)^2-2*$R109*$A$3*MAX(AF$5*$AJ$3-$R109*$A$3,0)-MIN(MAX($R109*$A$3-$A$4,0),AF$5*$AJ$3)^2-2*AF$5*$AJ$3*MAX($R109*$A$3-$A$4-AF$5*+$AJ$3,0))/$AJ$5-SUM($V$7:AE109)-SUM($V$7:AF108)+SUM($V$7:AE108)</f>
        <v>0</v>
      </c>
      <c r="AG109" s="21">
        <f>(2*AG$5*$AJ$3*$R109*$A$3-MIN(AG$5*$AJ$3,$R109*$A$3)^2-2*$R109*$A$3*MAX(AG$5*$AJ$3-$R109*$A$3,0)-MIN(MAX($R109*$A$3-$A$4,0),AG$5*$AJ$3)^2-2*AG$5*$AJ$3*MAX($R109*$A$3-$A$4-AG$5*+$AJ$3,0))/$AJ$5-SUM($V$7:AF109)-SUM($V$7:AG108)+SUM($V$7:AF108)</f>
        <v>0</v>
      </c>
      <c r="AH109" s="21">
        <f>(2*AH$5*$AJ$3*$R109*$A$3-MIN(AH$5*$AJ$3,$R109*$A$3)^2-2*$R109*$A$3*MAX(AH$5*$AJ$3-$R109*$A$3,0)-MIN(MAX($R109*$A$3-$A$4,0),AH$5*$AJ$3)^2-2*AH$5*$AJ$3*MAX($R109*$A$3-$A$4-AH$5*+$AJ$3,0))/$AJ$5-SUM($V$7:AG109)-SUM($V$7:AH108)+SUM($V$7:AG108)</f>
        <v>0</v>
      </c>
      <c r="AJ109" s="8">
        <f t="shared" si="30"/>
        <v>39234</v>
      </c>
      <c r="AK109" s="30">
        <f t="shared" si="20"/>
        <v>39248</v>
      </c>
      <c r="AL109" s="3">
        <f ca="1">SUMPRODUCT(OFFSET($W$8:OFFSET($W$8,$AJ$4-1,0),$T109,$U109),OFFSET($D$8:OFFSET($D$8,$AJ$4-1,0),$S109,MATCH(AL$6,$D$7:$Q$7,0)-1))</f>
        <v>0.46570056946750105</v>
      </c>
      <c r="AM109" s="3">
        <f ca="1">SUMPRODUCT(OFFSET($W$8:OFFSET($W$8,$AJ$4-1,0),$T109,$U109),OFFSET($C$8:OFFSET($C$8,$AJ$4-1,0),$S109,0),OFFSET($D$8:OFFSET($D$8,$AJ$4-1,0),$S109,MATCH(AL$6,$D$7:$Q$7,0)-1))/SUMPRODUCT(OFFSET($W$8:OFFSET($W$8,$AJ$4-1,0),$T109,$U109),OFFSET($C$8:OFFSET($C$8,$AJ$4-1,0),$S109,0))</f>
        <v>0.46570056946750116</v>
      </c>
      <c r="AN109" s="3">
        <f ca="1">SUMPRODUCT(OFFSET($W$8:OFFSET($W$8,$AJ$4-1,0),$T109,$U109),OFFSET($D$8:OFFSET($D$8,$AJ$4-1,0),$S109,MATCH(AN$6,$D$7:$Q$7,0)-1))</f>
        <v>1.577019210869782</v>
      </c>
      <c r="AO109" s="3">
        <f ca="1">SUMPRODUCT(OFFSET($W$8:OFFSET($W$8,$AJ$4-1,0),$T109,$U109),OFFSET($C$8:OFFSET($C$8,$AJ$4-1,0),$S109,0),OFFSET($D$8:OFFSET($D$8,$AJ$4-1,0),$S109,MATCH(AN$6,$D$7:$Q$7,0)-1))/SUMPRODUCT(OFFSET($W$8:OFFSET($W$8,$AJ$4-1,0),$T109,$U109),OFFSET($C$8:OFFSET($C$8,$AJ$4-1,0),$S109,0))</f>
        <v>1.5770192108697823</v>
      </c>
      <c r="AP109" s="3">
        <f ca="1">SUMPRODUCT(OFFSET($W$8:OFFSET($W$8,$AJ$4-1,0),$T109,$U109),OFFSET($D$8:OFFSET($D$8,$AJ$4-1,0),$S109,MATCH(AP$6,$D$7:$Q$7,0)-1))</f>
        <v>1.1071993907394331</v>
      </c>
      <c r="AQ109" s="3">
        <f ca="1">SUMPRODUCT(OFFSET($W$8:OFFSET($W$8,$AJ$4-1,0),$T109,$U109),OFFSET($C$8:OFFSET($C$8,$AJ$4-1,0),$S109,0),OFFSET($D$8:OFFSET($D$8,$AJ$4-1,0),$S109,MATCH(AP$6,$D$7:$Q$7,0)-1))/SUMPRODUCT(OFFSET($W$8:OFFSET($W$8,$AJ$4-1,0),$T109,$U109),OFFSET($C$8:OFFSET($C$8,$AJ$4-1,0),$S109,0))</f>
        <v>1.1071993907394329</v>
      </c>
      <c r="AR109" s="3">
        <f ca="1">SUMPRODUCT(OFFSET($W$8:OFFSET($W$8,$AJ$4-1,0),$T109,$U109),OFFSET($D$8:OFFSET($D$8,$AJ$4-1,0),$S109,MATCH(AR$6,$D$7:$Q$7,0)-1))</f>
        <v>0.98489999999999989</v>
      </c>
      <c r="AS109" s="3">
        <f ca="1">SUMPRODUCT(OFFSET($W$8:OFFSET($W$8,$AJ$4-1,0),$T109,$U109),OFFSET($C$8:OFFSET($C$8,$AJ$4-1,0),$S109,0),OFFSET($D$8:OFFSET($D$8,$AJ$4-1,0),$S109,MATCH(AR$6,$D$7:$Q$7,0)-1))/SUMPRODUCT(OFFSET($W$8:OFFSET($W$8,$AJ$4-1,0),$T109,$U109),OFFSET($C$8:OFFSET($C$8,$AJ$4-1,0),$S109,0))</f>
        <v>0.98490000000000022</v>
      </c>
      <c r="AT109" s="3">
        <f ca="1">SUMPRODUCT(OFFSET($W$8:OFFSET($W$8,$AJ$4-1,0),$T109,$U109),OFFSET($D$8:OFFSET($D$8,$AJ$4-1,0),$S109,MATCH(AT$6,$D$7:$Q$7,0)-1))</f>
        <v>1.3536525011586189</v>
      </c>
      <c r="AU109" s="3">
        <f ca="1">SUMPRODUCT(OFFSET($W$8:OFFSET($W$8,$AJ$4-1,0),$T109,$U109),OFFSET($C$8:OFFSET($C$8,$AJ$4-1,0),$S109,0),OFFSET($D$8:OFFSET($D$8,$AJ$4-1,0),$S109,MATCH(AT$6,$D$7:$Q$7,0)-1))/SUMPRODUCT(OFFSET($W$8:OFFSET($W$8,$AJ$4-1,0),$T109,$U109),OFFSET($C$8:OFFSET($C$8,$AJ$4-1,0),$S109,0))</f>
        <v>1.3536525011586189</v>
      </c>
      <c r="AV109" s="3">
        <f ca="1">SUMPRODUCT(OFFSET($W$8:OFFSET($W$8,$AJ$4-1,0),$T109,$U109),OFFSET($D$8:OFFSET($D$8,$AJ$4-1,0),$S109,MATCH(AV$6,$D$7:$Q$7,0)-1))</f>
        <v>0.64268936510551622</v>
      </c>
      <c r="AW109" s="3">
        <f ca="1">SUMPRODUCT(OFFSET($W$8:OFFSET($W$8,$AJ$4-1,0),$T109,$U109),OFFSET($C$8:OFFSET($C$8,$AJ$4-1,0),$S109,0),OFFSET($D$8:OFFSET($D$8,$AJ$4-1,0),$S109,MATCH(AV$6,$D$7:$Q$7,0)-1))/SUMPRODUCT(OFFSET($W$8:OFFSET($W$8,$AJ$4-1,0),$T109,$U109),OFFSET($C$8:OFFSET($C$8,$AJ$4-1,0),$S109,0))</f>
        <v>0.64268936510551611</v>
      </c>
      <c r="AX109" s="3">
        <f ca="1">SUMPRODUCT(OFFSET($W$8:OFFSET($W$8,$AJ$4-1,0),$T109,$U109),OFFSET($D$8:OFFSET($D$8,$AJ$4-1,0),$S109,MATCH(AX$6,$D$7:$Q$7,0)-1))</f>
        <v>0.77111236504364311</v>
      </c>
      <c r="AY109" s="3">
        <f ca="1">SUMPRODUCT(OFFSET($W$8:OFFSET($W$8,$AJ$4-1,0),$T109,$U109),OFFSET($C$8:OFFSET($C$8,$AJ$4-1,0),$S109,0),OFFSET($D$8:OFFSET($D$8,$AJ$4-1,0),$S109,MATCH(AX$6,$D$7:$Q$7,0)-1))/SUMPRODUCT(OFFSET($W$8:OFFSET($W$8,$AJ$4-1,0),$T109,$U109),OFFSET($C$8:OFFSET($C$8,$AJ$4-1,0),$S109,0))</f>
        <v>0.77111236504364311</v>
      </c>
      <c r="AZ109" s="3">
        <f ca="1">SUMPRODUCT(OFFSET($W$8:OFFSET($W$8,$AJ$4-1,0),$T109,$U109),OFFSET($D$8:OFFSET($D$8,$AJ$4-1,0),$S109,MATCH(AZ$6,$D$7:$Q$7,0)-1))</f>
        <v>1.3927551234528208</v>
      </c>
      <c r="BA109" s="3">
        <f ca="1">SUMPRODUCT(OFFSET($W$8:OFFSET($W$8,$AJ$4-1,0),$T109,$U109),OFFSET($C$8:OFFSET($C$8,$AJ$4-1,0),$S109,0),OFFSET($D$8:OFFSET($D$8,$AJ$4-1,0),$S109,MATCH(AZ$6,$D$7:$Q$7,0)-1))/SUMPRODUCT(OFFSET($W$8:OFFSET($W$8,$AJ$4-1,0),$T109,$U109),OFFSET($C$8:OFFSET($C$8,$AJ$4-1,0),$S109,0))</f>
        <v>1.392755123452821</v>
      </c>
      <c r="BB109" s="3">
        <f ca="1">SUMPRODUCT(OFFSET($W$8:OFFSET($W$8,$AJ$4-1,0),$T109,$U109),OFFSET($D$8:OFFSET($D$8,$AJ$4-1,0),$S109,MATCH(BB$6,$D$7:$Q$7,0)-1))</f>
        <v>1.0001743001906287</v>
      </c>
      <c r="BC109" s="3">
        <f ca="1">SUMPRODUCT(OFFSET($W$8:OFFSET($W$8,$AJ$4-1,0),$T109,$U109),OFFSET($C$8:OFFSET($C$8,$AJ$4-1,0),$S109,0),OFFSET($D$8:OFFSET($D$8,$AJ$4-1,0),$S109,MATCH(BB$6,$D$7:$Q$7,0)-1))/SUMPRODUCT(OFFSET($W$8:OFFSET($W$8,$AJ$4-1,0),$T109,$U109),OFFSET($C$8:OFFSET($C$8,$AJ$4-1,0),$S109,0))</f>
        <v>1.0001743001906287</v>
      </c>
      <c r="BD109" s="3">
        <f ca="1">SUMPRODUCT(OFFSET($W$8:OFFSET($W$8,$AJ$4-1,0),$T109,$U109),OFFSET($D$8:OFFSET($D$8,$AJ$4-1,0),$S109,MATCH(BD$6,$D$7:$Q$7,0)-1))</f>
        <v>0.64283255420927066</v>
      </c>
      <c r="BE109" s="3">
        <f ca="1">SUMPRODUCT(OFFSET($W$8:OFFSET($W$8,$AJ$4-1,0),$T109,$U109),OFFSET($C$8:OFFSET($C$8,$AJ$4-1,0),$S109,0),OFFSET($D$8:OFFSET($D$8,$AJ$4-1,0),$S109,MATCH(BD$6,$D$7:$Q$7,0)-1))/SUMPRODUCT(OFFSET($W$8:OFFSET($W$8,$AJ$4-1,0),$T109,$U109),OFFSET($C$8:OFFSET($C$8,$AJ$4-1,0),$S109,0))</f>
        <v>0.64283255420927055</v>
      </c>
      <c r="BF109" s="174">
        <f ca="1">SUMPRODUCT(OFFSET($W$8:OFFSET($W$8,$AJ$4-1,0),$T109,$U109),OFFSET($D$8:OFFSET($D$8,$AJ$4-1,0),$S109,MATCH(BF$6,$D$7:$Q$7,0)-1))</f>
        <v>0.99887341547568298</v>
      </c>
      <c r="BG109" s="174">
        <f ca="1">SUMPRODUCT(OFFSET($W$8:OFFSET($W$8,$AJ$4-1,0),$T109,$U109),OFFSET($C$8:OFFSET($C$8,$AJ$4-1,0),$S109,0),OFFSET($D$8:OFFSET($D$8,$AJ$4-1,0),$S109,MATCH(BF$6,$D$7:$Q$7,0)-1))/SUMPRODUCT(OFFSET($W$8:OFFSET($W$8,$AJ$4-1,0),$T109,$U109),OFFSET($C$8:OFFSET($C$8,$AJ$4-1,0),$S109,0))</f>
        <v>0.99887341547568342</v>
      </c>
      <c r="BH109" s="174">
        <f ca="1">SUMPRODUCT(OFFSET($W$8:OFFSET($W$8,$AJ$4-1,0),$T109,$U109),OFFSET($D$8:OFFSET($D$8,$AJ$4-1,0),$S109,MATCH(BH$6,$D$7:$Q$7,0)-1))</f>
        <v>1.1031307949168683</v>
      </c>
      <c r="BI109" s="174">
        <f ca="1">SUMPRODUCT(OFFSET($W$8:OFFSET($W$8,$AJ$4-1,0),$T109,$U109),OFFSET($C$8:OFFSET($C$8,$AJ$4-1,0),$S109,0),OFFSET($D$8:OFFSET($D$8,$AJ$4-1,0),$S109,MATCH(BH$6,$D$7:$Q$7,0)-1))/SUMPRODUCT(OFFSET($W$8:OFFSET($W$8,$AJ$4-1,0),$T109,$U109),OFFSET($C$8:OFFSET($C$8,$AJ$4-1,0),$S109,0))</f>
        <v>1.1031307949168687</v>
      </c>
      <c r="BJ109" s="174">
        <f ca="1">SUMPRODUCT(OFFSET($W$8:OFFSET($W$8,$AJ$4-1,0),$T109,$U109),OFFSET($D$8:OFFSET($D$8,$AJ$4-1,0),$S109,MATCH(BJ$6,$D$7:$Q$7,0)-1))</f>
        <v>1</v>
      </c>
      <c r="BK109" s="174">
        <f ca="1">SUMPRODUCT(OFFSET($W$8:OFFSET($W$8,$AJ$4-1,0),$T109,$U109),OFFSET($C$8:OFFSET($C$8,$AJ$4-1,0),$S109,0),OFFSET($D$8:OFFSET($D$8,$AJ$4-1,0),$S109,MATCH(BJ$6,$D$7:$Q$7,0)-1))/SUMPRODUCT(OFFSET($W$8:OFFSET($W$8,$AJ$4-1,0),$T109,$U109),OFFSET($C$8:OFFSET($C$8,$AJ$4-1,0),$S109,0))</f>
        <v>1</v>
      </c>
      <c r="BM109" s="8">
        <f t="shared" si="27"/>
        <v>39234</v>
      </c>
      <c r="BN109" s="47">
        <f t="shared" ca="1" si="28"/>
        <v>0.99999999999999967</v>
      </c>
      <c r="BO109" s="47">
        <f t="shared" ca="1" si="21"/>
        <v>0</v>
      </c>
      <c r="BP109" s="47">
        <f t="shared" ca="1" si="29"/>
        <v>0.29999999999999993</v>
      </c>
      <c r="BQ109" s="47">
        <f t="shared" ca="1" si="22"/>
        <v>0.69999999999999973</v>
      </c>
    </row>
    <row r="110" spans="1:69">
      <c r="A110" s="58">
        <f t="shared" si="23"/>
        <v>38899</v>
      </c>
      <c r="B110" s="34">
        <f t="shared" si="18"/>
        <v>39097</v>
      </c>
      <c r="C110" s="59">
        <f>SUMIF(WP!$A$3:$A$388,"&lt;"&amp;EOMONTH($A110,$A$3-1)+1,WP!$B$3:$B$388)/1000-SUM(C$8:C109)</f>
        <v>10</v>
      </c>
      <c r="D110" s="42">
        <f>D$6/VLOOKUP($B110,Rate!$B$4:$H$390,7)</f>
        <v>0.46849737059111241</v>
      </c>
      <c r="E110" s="42">
        <f>E$6/VLOOKUP($B110,SAWW!$B$4:$H$390,7)</f>
        <v>1.5973528189904087</v>
      </c>
      <c r="F110" s="42">
        <f>F$6/VLOOKUP($B110,'Indem BL'!$B$4:$H$390,7)</f>
        <v>1.1067474688563166</v>
      </c>
      <c r="G110" s="42">
        <f>G$6/VLOOKUP($B110,'Med BL'!$B$4:$H$390,7)</f>
        <v>0.9849</v>
      </c>
      <c r="H110" s="42">
        <f>H$6/VLOOKUP($B110,'Combined BL &amp; SAWW'!$B$4:$H$390,7)</f>
        <v>1.3634741346235304</v>
      </c>
      <c r="I110" s="42">
        <f>I$6/VLOOKUP($B110,'Freq Trend'!$B$4:$H$390,7)</f>
        <v>0.63703743816591185</v>
      </c>
      <c r="J110" s="42">
        <f>J$6/VLOOKUP($B110,'Severity Trend_IonI'!$B$4:$H$390,7)</f>
        <v>0.77309772826535128</v>
      </c>
      <c r="K110" s="42">
        <f>K$6/VLOOKUP($B110,'Severity Trend_MonI'!$B$4:$H$390,7)</f>
        <v>1.4259300037992426</v>
      </c>
      <c r="L110" s="42">
        <f>L$6/VLOOKUP($B110,'Severity Trend'!$B$4:$H$390,7)</f>
        <v>1.0105199049412148</v>
      </c>
      <c r="M110" s="42">
        <f>M$6/VLOOKUP($B110,'PP Residual Trend'!$B$4:$H$390,7)</f>
        <v>0.6437715243399158</v>
      </c>
      <c r="N110" s="156">
        <f>N$6/VLOOKUP($B110,CR!$B$4:$H$455,7)</f>
        <v>0.99887341547568309</v>
      </c>
      <c r="O110" s="156">
        <f>O$6/VLOOKUP($B110,ER!$B$4:$H$455,7)</f>
        <v>1.1031307949168685</v>
      </c>
      <c r="P110" s="156">
        <f>P$6/VLOOKUP($B110,DR!$B$4:$H$455,7)</f>
        <v>1</v>
      </c>
      <c r="R110">
        <f t="shared" si="33"/>
        <v>103</v>
      </c>
      <c r="S110" s="120">
        <f t="shared" si="35"/>
        <v>102</v>
      </c>
      <c r="T110" s="45">
        <f t="shared" si="25"/>
        <v>0</v>
      </c>
      <c r="U110" s="45">
        <f t="shared" si="34"/>
        <v>0</v>
      </c>
      <c r="V110" s="20">
        <v>0</v>
      </c>
      <c r="W110" s="21">
        <f>(2*W$5*$AJ$3*$R110*$A$3-MIN(W$5*$AJ$3,$R110*$A$3)^2-2*$R110*$A$3*MAX(W$5*$AJ$3-$R110*$A$3,0)-MIN(MAX($R110*$A$3-$A$4,0),W$5*$AJ$3)^2-2*W$5*$AJ$3*MAX($R110*$A$3-$A$4-W$5*+$AJ$3,0))/$AJ$5-SUM($V$7:V110)-SUM($V$7:W109)+SUM($V$7:V109)</f>
        <v>0</v>
      </c>
      <c r="X110" s="21">
        <f>(2*X$5*$AJ$3*$R110*$A$3-MIN(X$5*$AJ$3,$R110*$A$3)^2-2*$R110*$A$3*MAX(X$5*$AJ$3-$R110*$A$3,0)-MIN(MAX($R110*$A$3-$A$4,0),X$5*$AJ$3)^2-2*X$5*$AJ$3*MAX($R110*$A$3-$A$4-X$5*+$AJ$3,0))/$AJ$5-SUM($V$7:W110)-SUM($V$7:X109)+SUM($V$7:W109)</f>
        <v>0</v>
      </c>
      <c r="Y110" s="21">
        <f>(2*Y$5*$AJ$3*$R110*$A$3-MIN(Y$5*$AJ$3,$R110*$A$3)^2-2*$R110*$A$3*MAX(Y$5*$AJ$3-$R110*$A$3,0)-MIN(MAX($R110*$A$3-$A$4,0),Y$5*$AJ$3)^2-2*Y$5*$AJ$3*MAX($R110*$A$3-$A$4-Y$5*+$AJ$3,0))/$AJ$5-SUM($V$7:X110)-SUM($V$7:Y109)+SUM($V$7:X109)</f>
        <v>0</v>
      </c>
      <c r="Z110" s="21">
        <f>(2*Z$5*$AJ$3*$R110*$A$3-MIN(Z$5*$AJ$3,$R110*$A$3)^2-2*$R110*$A$3*MAX(Z$5*$AJ$3-$R110*$A$3,0)-MIN(MAX($R110*$A$3-$A$4,0),Z$5*$AJ$3)^2-2*Z$5*$AJ$3*MAX($R110*$A$3-$A$4-Z$5*+$AJ$3,0))/$AJ$5-SUM($V$7:Y110)-SUM($V$7:Z109)+SUM($V$7:Y109)</f>
        <v>0</v>
      </c>
      <c r="AA110" s="21">
        <f>(2*AA$5*$AJ$3*$R110*$A$3-MIN(AA$5*$AJ$3,$R110*$A$3)^2-2*$R110*$A$3*MAX(AA$5*$AJ$3-$R110*$A$3,0)-MIN(MAX($R110*$A$3-$A$4,0),AA$5*$AJ$3)^2-2*AA$5*$AJ$3*MAX($R110*$A$3-$A$4-AA$5*+$AJ$3,0))/$AJ$5-SUM($V$7:Z110)-SUM($V$7:AA109)+SUM($V$7:Z109)</f>
        <v>0</v>
      </c>
      <c r="AB110" s="21">
        <f>(2*AB$5*$AJ$3*$R110*$A$3-MIN(AB$5*$AJ$3,$R110*$A$3)^2-2*$R110*$A$3*MAX(AB$5*$AJ$3-$R110*$A$3,0)-MIN(MAX($R110*$A$3-$A$4,0),AB$5*$AJ$3)^2-2*AB$5*$AJ$3*MAX($R110*$A$3-$A$4-AB$5*+$AJ$3,0))/$AJ$5-SUM($V$7:AA110)-SUM($V$7:AB109)+SUM($V$7:AA109)</f>
        <v>0</v>
      </c>
      <c r="AC110" s="21">
        <f>(2*AC$5*$AJ$3*$R110*$A$3-MIN(AC$5*$AJ$3,$R110*$A$3)^2-2*$R110*$A$3*MAX(AC$5*$AJ$3-$R110*$A$3,0)-MIN(MAX($R110*$A$3-$A$4,0),AC$5*$AJ$3)^2-2*AC$5*$AJ$3*MAX($R110*$A$3-$A$4-AC$5*+$AJ$3,0))/$AJ$5-SUM($V$7:AB110)-SUM($V$7:AC109)+SUM($V$7:AB109)</f>
        <v>0</v>
      </c>
      <c r="AD110" s="21">
        <f>(2*AD$5*$AJ$3*$R110*$A$3-MIN(AD$5*$AJ$3,$R110*$A$3)^2-2*$R110*$A$3*MAX(AD$5*$AJ$3-$R110*$A$3,0)-MIN(MAX($R110*$A$3-$A$4,0),AD$5*$AJ$3)^2-2*AD$5*$AJ$3*MAX($R110*$A$3-$A$4-AD$5*+$AJ$3,0))/$AJ$5-SUM($V$7:AC110)-SUM($V$7:AD109)+SUM($V$7:AC109)</f>
        <v>0</v>
      </c>
      <c r="AE110" s="21">
        <f>(2*AE$5*$AJ$3*$R110*$A$3-MIN(AE$5*$AJ$3,$R110*$A$3)^2-2*$R110*$A$3*MAX(AE$5*$AJ$3-$R110*$A$3,0)-MIN(MAX($R110*$A$3-$A$4,0),AE$5*$AJ$3)^2-2*AE$5*$AJ$3*MAX($R110*$A$3-$A$4-AE$5*+$AJ$3,0))/$AJ$5-SUM($V$7:AD110)-SUM($V$7:AE109)+SUM($V$7:AD109)</f>
        <v>0</v>
      </c>
      <c r="AF110" s="21">
        <f>(2*AF$5*$AJ$3*$R110*$A$3-MIN(AF$5*$AJ$3,$R110*$A$3)^2-2*$R110*$A$3*MAX(AF$5*$AJ$3-$R110*$A$3,0)-MIN(MAX($R110*$A$3-$A$4,0),AF$5*$AJ$3)^2-2*AF$5*$AJ$3*MAX($R110*$A$3-$A$4-AF$5*+$AJ$3,0))/$AJ$5-SUM($V$7:AE110)-SUM($V$7:AF109)+SUM($V$7:AE109)</f>
        <v>0</v>
      </c>
      <c r="AG110" s="21">
        <f>(2*AG$5*$AJ$3*$R110*$A$3-MIN(AG$5*$AJ$3,$R110*$A$3)^2-2*$R110*$A$3*MAX(AG$5*$AJ$3-$R110*$A$3,0)-MIN(MAX($R110*$A$3-$A$4,0),AG$5*$AJ$3)^2-2*AG$5*$AJ$3*MAX($R110*$A$3-$A$4-AG$5*+$AJ$3,0))/$AJ$5-SUM($V$7:AF110)-SUM($V$7:AG109)+SUM($V$7:AF109)</f>
        <v>0</v>
      </c>
      <c r="AH110" s="21">
        <f>(2*AH$5*$AJ$3*$R110*$A$3-MIN(AH$5*$AJ$3,$R110*$A$3)^2-2*$R110*$A$3*MAX(AH$5*$AJ$3-$R110*$A$3,0)-MIN(MAX($R110*$A$3-$A$4,0),AH$5*$AJ$3)^2-2*AH$5*$AJ$3*MAX($R110*$A$3-$A$4-AH$5*+$AJ$3,0))/$AJ$5-SUM($V$7:AG110)-SUM($V$7:AH109)+SUM($V$7:AG109)</f>
        <v>0</v>
      </c>
      <c r="AJ110" s="8">
        <f t="shared" si="30"/>
        <v>39264</v>
      </c>
      <c r="AK110" s="30">
        <f t="shared" si="20"/>
        <v>39278</v>
      </c>
      <c r="AL110" s="3">
        <f ca="1">SUMPRODUCT(OFFSET($W$8:OFFSET($W$8,$AJ$4-1,0),$T110,$U110),OFFSET($D$8:OFFSET($D$8,$AJ$4-1,0),$S110,MATCH(AL$6,$D$7:$Q$7,0)-1))</f>
        <v>0.46458184901805655</v>
      </c>
      <c r="AM110" s="3">
        <f ca="1">SUMPRODUCT(OFFSET($W$8:OFFSET($W$8,$AJ$4-1,0),$T110,$U110),OFFSET($C$8:OFFSET($C$8,$AJ$4-1,0),$S110,0),OFFSET($D$8:OFFSET($D$8,$AJ$4-1,0),$S110,MATCH(AL$6,$D$7:$Q$7,0)-1))/SUMPRODUCT(OFFSET($W$8:OFFSET($W$8,$AJ$4-1,0),$T110,$U110),OFFSET($C$8:OFFSET($C$8,$AJ$4-1,0),$S110,0))</f>
        <v>0.46458184901805655</v>
      </c>
      <c r="AN110" s="3">
        <f ca="1">SUMPRODUCT(OFFSET($W$8:OFFSET($W$8,$AJ$4-1,0),$T110,$U110),OFFSET($D$8:OFFSET($D$8,$AJ$4-1,0),$S110,MATCH(AN$6,$D$7:$Q$7,0)-1))</f>
        <v>1.5732382040246073</v>
      </c>
      <c r="AO110" s="3">
        <f ca="1">SUMPRODUCT(OFFSET($W$8:OFFSET($W$8,$AJ$4-1,0),$T110,$U110),OFFSET($C$8:OFFSET($C$8,$AJ$4-1,0),$S110,0),OFFSET($D$8:OFFSET($D$8,$AJ$4-1,0),$S110,MATCH(AN$6,$D$7:$Q$7,0)-1))/SUMPRODUCT(OFFSET($W$8:OFFSET($W$8,$AJ$4-1,0),$T110,$U110),OFFSET($C$8:OFFSET($C$8,$AJ$4-1,0),$S110,0))</f>
        <v>1.5732382040246076</v>
      </c>
      <c r="AP110" s="3">
        <f ca="1">SUMPRODUCT(OFFSET($W$8:OFFSET($W$8,$AJ$4-1,0),$T110,$U110),OFFSET($D$8:OFFSET($D$8,$AJ$4-1,0),$S110,MATCH(AP$6,$D$7:$Q$7,0)-1))</f>
        <v>1.1064087283994668</v>
      </c>
      <c r="AQ110" s="3">
        <f ca="1">SUMPRODUCT(OFFSET($W$8:OFFSET($W$8,$AJ$4-1,0),$T110,$U110),OFFSET($C$8:OFFSET($C$8,$AJ$4-1,0),$S110,0),OFFSET($D$8:OFFSET($D$8,$AJ$4-1,0),$S110,MATCH(AP$6,$D$7:$Q$7,0)-1))/SUMPRODUCT(OFFSET($W$8:OFFSET($W$8,$AJ$4-1,0),$T110,$U110),OFFSET($C$8:OFFSET($C$8,$AJ$4-1,0),$S110,0))</f>
        <v>1.1064087283994664</v>
      </c>
      <c r="AR110" s="3">
        <f ca="1">SUMPRODUCT(OFFSET($W$8:OFFSET($W$8,$AJ$4-1,0),$T110,$U110),OFFSET($D$8:OFFSET($D$8,$AJ$4-1,0),$S110,MATCH(AR$6,$D$7:$Q$7,0)-1))</f>
        <v>0.98489999999999989</v>
      </c>
      <c r="AS110" s="3">
        <f ca="1">SUMPRODUCT(OFFSET($W$8:OFFSET($W$8,$AJ$4-1,0),$T110,$U110),OFFSET($C$8:OFFSET($C$8,$AJ$4-1,0),$S110,0),OFFSET($D$8:OFFSET($D$8,$AJ$4-1,0),$S110,MATCH(AR$6,$D$7:$Q$7,0)-1))/SUMPRODUCT(OFFSET($W$8:OFFSET($W$8,$AJ$4-1,0),$T110,$U110),OFFSET($C$8:OFFSET($C$8,$AJ$4-1,0),$S110,0))</f>
        <v>0.98490000000000022</v>
      </c>
      <c r="AT110" s="3">
        <f ca="1">SUMPRODUCT(OFFSET($W$8:OFFSET($W$8,$AJ$4-1,0),$T110,$U110),OFFSET($D$8:OFFSET($D$8,$AJ$4-1,0),$S110,MATCH(AT$6,$D$7:$Q$7,0)-1))</f>
        <v>1.3510472364110535</v>
      </c>
      <c r="AU110" s="3">
        <f ca="1">SUMPRODUCT(OFFSET($W$8:OFFSET($W$8,$AJ$4-1,0),$T110,$U110),OFFSET($C$8:OFFSET($C$8,$AJ$4-1,0),$S110,0),OFFSET($D$8:OFFSET($D$8,$AJ$4-1,0),$S110,MATCH(AT$6,$D$7:$Q$7,0)-1))/SUMPRODUCT(OFFSET($W$8:OFFSET($W$8,$AJ$4-1,0),$T110,$U110),OFFSET($C$8:OFFSET($C$8,$AJ$4-1,0),$S110,0))</f>
        <v>1.3510472364110533</v>
      </c>
      <c r="AV110" s="3">
        <f ca="1">SUMPRODUCT(OFFSET($W$8:OFFSET($W$8,$AJ$4-1,0),$T110,$U110),OFFSET($D$8:OFFSET($D$8,$AJ$4-1,0),$S110,MATCH(AV$6,$D$7:$Q$7,0)-1))</f>
        <v>0.64424332980794019</v>
      </c>
      <c r="AW110" s="3">
        <f ca="1">SUMPRODUCT(OFFSET($W$8:OFFSET($W$8,$AJ$4-1,0),$T110,$U110),OFFSET($C$8:OFFSET($C$8,$AJ$4-1,0),$S110,0),OFFSET($D$8:OFFSET($D$8,$AJ$4-1,0),$S110,MATCH(AV$6,$D$7:$Q$7,0)-1))/SUMPRODUCT(OFFSET($W$8:OFFSET($W$8,$AJ$4-1,0),$T110,$U110),OFFSET($C$8:OFFSET($C$8,$AJ$4-1,0),$S110,0))</f>
        <v>0.64424332980794019</v>
      </c>
      <c r="AX110" s="3">
        <f ca="1">SUMPRODUCT(OFFSET($W$8:OFFSET($W$8,$AJ$4-1,0),$T110,$U110),OFFSET($D$8:OFFSET($D$8,$AJ$4-1,0),$S110,MATCH(AX$6,$D$7:$Q$7,0)-1))</f>
        <v>0.77037677327168241</v>
      </c>
      <c r="AY110" s="3">
        <f ca="1">SUMPRODUCT(OFFSET($W$8:OFFSET($W$8,$AJ$4-1,0),$T110,$U110),OFFSET($C$8:OFFSET($C$8,$AJ$4-1,0),$S110,0),OFFSET($D$8:OFFSET($D$8,$AJ$4-1,0),$S110,MATCH(AX$6,$D$7:$Q$7,0)-1))/SUMPRODUCT(OFFSET($W$8:OFFSET($W$8,$AJ$4-1,0),$T110,$U110),OFFSET($C$8:OFFSET($C$8,$AJ$4-1,0),$S110,0))</f>
        <v>0.77037677327168241</v>
      </c>
      <c r="AZ110" s="3">
        <f ca="1">SUMPRODUCT(OFFSET($W$8:OFFSET($W$8,$AJ$4-1,0),$T110,$U110),OFFSET($D$8:OFFSET($D$8,$AJ$4-1,0),$S110,MATCH(AZ$6,$D$7:$Q$7,0)-1))</f>
        <v>1.3863080096617211</v>
      </c>
      <c r="BA110" s="3">
        <f ca="1">SUMPRODUCT(OFFSET($W$8:OFFSET($W$8,$AJ$4-1,0),$T110,$U110),OFFSET($C$8:OFFSET($C$8,$AJ$4-1,0),$S110,0),OFFSET($D$8:OFFSET($D$8,$AJ$4-1,0),$S110,MATCH(AZ$6,$D$7:$Q$7,0)-1))/SUMPRODUCT(OFFSET($W$8:OFFSET($W$8,$AJ$4-1,0),$T110,$U110),OFFSET($C$8:OFFSET($C$8,$AJ$4-1,0),$S110,0))</f>
        <v>1.3863080096617211</v>
      </c>
      <c r="BB110" s="3">
        <f ca="1">SUMPRODUCT(OFFSET($W$8:OFFSET($W$8,$AJ$4-1,0),$T110,$U110),OFFSET($D$8:OFFSET($D$8,$AJ$4-1,0),$S110,MATCH(BB$6,$D$7:$Q$7,0)-1))</f>
        <v>0.99786812175039186</v>
      </c>
      <c r="BC110" s="3">
        <f ca="1">SUMPRODUCT(OFFSET($W$8:OFFSET($W$8,$AJ$4-1,0),$T110,$U110),OFFSET($C$8:OFFSET($C$8,$AJ$4-1,0),$S110,0),OFFSET($D$8:OFFSET($D$8,$AJ$4-1,0),$S110,MATCH(BB$6,$D$7:$Q$7,0)-1))/SUMPRODUCT(OFFSET($W$8:OFFSET($W$8,$AJ$4-1,0),$T110,$U110),OFFSET($C$8:OFFSET($C$8,$AJ$4-1,0),$S110,0))</f>
        <v>0.99786812175039208</v>
      </c>
      <c r="BD110" s="3">
        <f ca="1">SUMPRODUCT(OFFSET($W$8:OFFSET($W$8,$AJ$4-1,0),$T110,$U110),OFFSET($D$8:OFFSET($D$8,$AJ$4-1,0),$S110,MATCH(BD$6,$D$7:$Q$7,0)-1))</f>
        <v>0.64290892535803723</v>
      </c>
      <c r="BE110" s="3">
        <f ca="1">SUMPRODUCT(OFFSET($W$8:OFFSET($W$8,$AJ$4-1,0),$T110,$U110),OFFSET($C$8:OFFSET($C$8,$AJ$4-1,0),$S110,0),OFFSET($D$8:OFFSET($D$8,$AJ$4-1,0),$S110,MATCH(BD$6,$D$7:$Q$7,0)-1))/SUMPRODUCT(OFFSET($W$8:OFFSET($W$8,$AJ$4-1,0),$T110,$U110),OFFSET($C$8:OFFSET($C$8,$AJ$4-1,0),$S110,0))</f>
        <v>0.64290892535803734</v>
      </c>
      <c r="BF110" s="174">
        <f ca="1">SUMPRODUCT(OFFSET($W$8:OFFSET($W$8,$AJ$4-1,0),$T110,$U110),OFFSET($D$8:OFFSET($D$8,$AJ$4-1,0),$S110,MATCH(BF$6,$D$7:$Q$7,0)-1))</f>
        <v>0.99887341547568298</v>
      </c>
      <c r="BG110" s="174">
        <f ca="1">SUMPRODUCT(OFFSET($W$8:OFFSET($W$8,$AJ$4-1,0),$T110,$U110),OFFSET($C$8:OFFSET($C$8,$AJ$4-1,0),$S110,0),OFFSET($D$8:OFFSET($D$8,$AJ$4-1,0),$S110,MATCH(BF$6,$D$7:$Q$7,0)-1))/SUMPRODUCT(OFFSET($W$8:OFFSET($W$8,$AJ$4-1,0),$T110,$U110),OFFSET($C$8:OFFSET($C$8,$AJ$4-1,0),$S110,0))</f>
        <v>0.99887341547568342</v>
      </c>
      <c r="BH110" s="174">
        <f ca="1">SUMPRODUCT(OFFSET($W$8:OFFSET($W$8,$AJ$4-1,0),$T110,$U110),OFFSET($D$8:OFFSET($D$8,$AJ$4-1,0),$S110,MATCH(BH$6,$D$7:$Q$7,0)-1))</f>
        <v>1.1031307949168683</v>
      </c>
      <c r="BI110" s="174">
        <f ca="1">SUMPRODUCT(OFFSET($W$8:OFFSET($W$8,$AJ$4-1,0),$T110,$U110),OFFSET($C$8:OFFSET($C$8,$AJ$4-1,0),$S110,0),OFFSET($D$8:OFFSET($D$8,$AJ$4-1,0),$S110,MATCH(BH$6,$D$7:$Q$7,0)-1))/SUMPRODUCT(OFFSET($W$8:OFFSET($W$8,$AJ$4-1,0),$T110,$U110),OFFSET($C$8:OFFSET($C$8,$AJ$4-1,0),$S110,0))</f>
        <v>1.1031307949168687</v>
      </c>
      <c r="BJ110" s="174">
        <f ca="1">SUMPRODUCT(OFFSET($W$8:OFFSET($W$8,$AJ$4-1,0),$T110,$U110),OFFSET($D$8:OFFSET($D$8,$AJ$4-1,0),$S110,MATCH(BJ$6,$D$7:$Q$7,0)-1))</f>
        <v>1</v>
      </c>
      <c r="BK110" s="174">
        <f ca="1">SUMPRODUCT(OFFSET($W$8:OFFSET($W$8,$AJ$4-1,0),$T110,$U110),OFFSET($C$8:OFFSET($C$8,$AJ$4-1,0),$S110,0),OFFSET($D$8:OFFSET($D$8,$AJ$4-1,0),$S110,MATCH(BJ$6,$D$7:$Q$7,0)-1))/SUMPRODUCT(OFFSET($W$8:OFFSET($W$8,$AJ$4-1,0),$T110,$U110),OFFSET($C$8:OFFSET($C$8,$AJ$4-1,0),$S110,0))</f>
        <v>1</v>
      </c>
      <c r="BM110" s="8">
        <f t="shared" si="27"/>
        <v>39264</v>
      </c>
      <c r="BN110" s="47">
        <f t="shared" ca="1" si="28"/>
        <v>0.99999999999999967</v>
      </c>
      <c r="BO110" s="47">
        <f t="shared" ca="1" si="21"/>
        <v>0</v>
      </c>
      <c r="BP110" s="47">
        <f t="shared" ca="1" si="29"/>
        <v>0.29999999999999993</v>
      </c>
      <c r="BQ110" s="47">
        <f t="shared" ca="1" si="22"/>
        <v>0.69999999999999973</v>
      </c>
    </row>
    <row r="111" spans="1:69">
      <c r="A111" s="58">
        <f t="shared" si="23"/>
        <v>38930</v>
      </c>
      <c r="B111" s="34">
        <f t="shared" si="18"/>
        <v>39128</v>
      </c>
      <c r="C111" s="59">
        <f>SUMIF(WP!$A$3:$A$388,"&lt;"&amp;EOMONTH($A111,$A$3-1)+1,WP!$B$3:$B$388)/1000-SUM(C$8:C110)</f>
        <v>10</v>
      </c>
      <c r="D111" s="42">
        <f>D$6/VLOOKUP($B111,Rate!$B$4:$H$390,7)</f>
        <v>0.46849737059111241</v>
      </c>
      <c r="E111" s="42">
        <f>E$6/VLOOKUP($B111,SAWW!$B$4:$H$390,7)</f>
        <v>1.5928294701522332</v>
      </c>
      <c r="F111" s="42">
        <f>F$6/VLOOKUP($B111,'Indem BL'!$B$4:$H$390,7)</f>
        <v>1.1067474688563166</v>
      </c>
      <c r="G111" s="42">
        <f>G$6/VLOOKUP($B111,'Med BL'!$B$4:$H$390,7)</f>
        <v>0.9849</v>
      </c>
      <c r="H111" s="42">
        <f>H$6/VLOOKUP($B111,'Combined BL &amp; SAWW'!$B$4:$H$390,7)</f>
        <v>1.3612190246246691</v>
      </c>
      <c r="I111" s="42">
        <f>I$6/VLOOKUP($B111,'Freq Trend'!$B$4:$H$390,7)</f>
        <v>0.63777395094922074</v>
      </c>
      <c r="J111" s="42">
        <f>J$6/VLOOKUP($B111,'Severity Trend_IonI'!$B$4:$H$390,7)</f>
        <v>0.77303938017958773</v>
      </c>
      <c r="K111" s="42">
        <f>K$6/VLOOKUP($B111,'Severity Trend_MonI'!$B$4:$H$390,7)</f>
        <v>1.4187988292048053</v>
      </c>
      <c r="L111" s="42">
        <f>L$6/VLOOKUP($B111,'Severity Trend'!$B$4:$H$390,7)</f>
        <v>1.0086277594700699</v>
      </c>
      <c r="M111" s="42">
        <f>M$6/VLOOKUP($B111,'PP Residual Trend'!$B$4:$H$390,7)</f>
        <v>0.64330636039765143</v>
      </c>
      <c r="N111" s="156">
        <f>N$6/VLOOKUP($B111,CR!$B$4:$H$455,7)</f>
        <v>0.99887341547568309</v>
      </c>
      <c r="O111" s="156">
        <f>O$6/VLOOKUP($B111,ER!$B$4:$H$455,7)</f>
        <v>1.1031307949168685</v>
      </c>
      <c r="P111" s="156">
        <f>P$6/VLOOKUP($B111,DR!$B$4:$H$455,7)</f>
        <v>1</v>
      </c>
      <c r="R111">
        <f t="shared" si="33"/>
        <v>104</v>
      </c>
      <c r="S111" s="120">
        <f t="shared" si="35"/>
        <v>103</v>
      </c>
      <c r="T111" s="45">
        <f t="shared" si="25"/>
        <v>0</v>
      </c>
      <c r="U111" s="45">
        <f t="shared" si="34"/>
        <v>0</v>
      </c>
      <c r="V111" s="20">
        <v>0</v>
      </c>
      <c r="W111" s="21">
        <f>(2*W$5*$AJ$3*$R111*$A$3-MIN(W$5*$AJ$3,$R111*$A$3)^2-2*$R111*$A$3*MAX(W$5*$AJ$3-$R111*$A$3,0)-MIN(MAX($R111*$A$3-$A$4,0),W$5*$AJ$3)^2-2*W$5*$AJ$3*MAX($R111*$A$3-$A$4-W$5*+$AJ$3,0))/$AJ$5-SUM($V$7:V111)-SUM($V$7:W110)+SUM($V$7:V110)</f>
        <v>0</v>
      </c>
      <c r="X111" s="21">
        <f>(2*X$5*$AJ$3*$R111*$A$3-MIN(X$5*$AJ$3,$R111*$A$3)^2-2*$R111*$A$3*MAX(X$5*$AJ$3-$R111*$A$3,0)-MIN(MAX($R111*$A$3-$A$4,0),X$5*$AJ$3)^2-2*X$5*$AJ$3*MAX($R111*$A$3-$A$4-X$5*+$AJ$3,0))/$AJ$5-SUM($V$7:W111)-SUM($V$7:X110)+SUM($V$7:W110)</f>
        <v>0</v>
      </c>
      <c r="Y111" s="21">
        <f>(2*Y$5*$AJ$3*$R111*$A$3-MIN(Y$5*$AJ$3,$R111*$A$3)^2-2*$R111*$A$3*MAX(Y$5*$AJ$3-$R111*$A$3,0)-MIN(MAX($R111*$A$3-$A$4,0),Y$5*$AJ$3)^2-2*Y$5*$AJ$3*MAX($R111*$A$3-$A$4-Y$5*+$AJ$3,0))/$AJ$5-SUM($V$7:X111)-SUM($V$7:Y110)+SUM($V$7:X110)</f>
        <v>0</v>
      </c>
      <c r="Z111" s="21">
        <f>(2*Z$5*$AJ$3*$R111*$A$3-MIN(Z$5*$AJ$3,$R111*$A$3)^2-2*$R111*$A$3*MAX(Z$5*$AJ$3-$R111*$A$3,0)-MIN(MAX($R111*$A$3-$A$4,0),Z$5*$AJ$3)^2-2*Z$5*$AJ$3*MAX($R111*$A$3-$A$4-Z$5*+$AJ$3,0))/$AJ$5-SUM($V$7:Y111)-SUM($V$7:Z110)+SUM($V$7:Y110)</f>
        <v>0</v>
      </c>
      <c r="AA111" s="21">
        <f>(2*AA$5*$AJ$3*$R111*$A$3-MIN(AA$5*$AJ$3,$R111*$A$3)^2-2*$R111*$A$3*MAX(AA$5*$AJ$3-$R111*$A$3,0)-MIN(MAX($R111*$A$3-$A$4,0),AA$5*$AJ$3)^2-2*AA$5*$AJ$3*MAX($R111*$A$3-$A$4-AA$5*+$AJ$3,0))/$AJ$5-SUM($V$7:Z111)-SUM($V$7:AA110)+SUM($V$7:Z110)</f>
        <v>0</v>
      </c>
      <c r="AB111" s="21">
        <f>(2*AB$5*$AJ$3*$R111*$A$3-MIN(AB$5*$AJ$3,$R111*$A$3)^2-2*$R111*$A$3*MAX(AB$5*$AJ$3-$R111*$A$3,0)-MIN(MAX($R111*$A$3-$A$4,0),AB$5*$AJ$3)^2-2*AB$5*$AJ$3*MAX($R111*$A$3-$A$4-AB$5*+$AJ$3,0))/$AJ$5-SUM($V$7:AA111)-SUM($V$7:AB110)+SUM($V$7:AA110)</f>
        <v>0</v>
      </c>
      <c r="AC111" s="21">
        <f>(2*AC$5*$AJ$3*$R111*$A$3-MIN(AC$5*$AJ$3,$R111*$A$3)^2-2*$R111*$A$3*MAX(AC$5*$AJ$3-$R111*$A$3,0)-MIN(MAX($R111*$A$3-$A$4,0),AC$5*$AJ$3)^2-2*AC$5*$AJ$3*MAX($R111*$A$3-$A$4-AC$5*+$AJ$3,0))/$AJ$5-SUM($V$7:AB111)-SUM($V$7:AC110)+SUM($V$7:AB110)</f>
        <v>0</v>
      </c>
      <c r="AD111" s="21">
        <f>(2*AD$5*$AJ$3*$R111*$A$3-MIN(AD$5*$AJ$3,$R111*$A$3)^2-2*$R111*$A$3*MAX(AD$5*$AJ$3-$R111*$A$3,0)-MIN(MAX($R111*$A$3-$A$4,0),AD$5*$AJ$3)^2-2*AD$5*$AJ$3*MAX($R111*$A$3-$A$4-AD$5*+$AJ$3,0))/$AJ$5-SUM($V$7:AC111)-SUM($V$7:AD110)+SUM($V$7:AC110)</f>
        <v>0</v>
      </c>
      <c r="AE111" s="21">
        <f>(2*AE$5*$AJ$3*$R111*$A$3-MIN(AE$5*$AJ$3,$R111*$A$3)^2-2*$R111*$A$3*MAX(AE$5*$AJ$3-$R111*$A$3,0)-MIN(MAX($R111*$A$3-$A$4,0),AE$5*$AJ$3)^2-2*AE$5*$AJ$3*MAX($R111*$A$3-$A$4-AE$5*+$AJ$3,0))/$AJ$5-SUM($V$7:AD111)-SUM($V$7:AE110)+SUM($V$7:AD110)</f>
        <v>0</v>
      </c>
      <c r="AF111" s="21">
        <f>(2*AF$5*$AJ$3*$R111*$A$3-MIN(AF$5*$AJ$3,$R111*$A$3)^2-2*$R111*$A$3*MAX(AF$5*$AJ$3-$R111*$A$3,0)-MIN(MAX($R111*$A$3-$A$4,0),AF$5*$AJ$3)^2-2*AF$5*$AJ$3*MAX($R111*$A$3-$A$4-AF$5*+$AJ$3,0))/$AJ$5-SUM($V$7:AE111)-SUM($V$7:AF110)+SUM($V$7:AE110)</f>
        <v>0</v>
      </c>
      <c r="AG111" s="21">
        <f>(2*AG$5*$AJ$3*$R111*$A$3-MIN(AG$5*$AJ$3,$R111*$A$3)^2-2*$R111*$A$3*MAX(AG$5*$AJ$3-$R111*$A$3,0)-MIN(MAX($R111*$A$3-$A$4,0),AG$5*$AJ$3)^2-2*AG$5*$AJ$3*MAX($R111*$A$3-$A$4-AG$5*+$AJ$3,0))/$AJ$5-SUM($V$7:AF111)-SUM($V$7:AG110)+SUM($V$7:AF110)</f>
        <v>0</v>
      </c>
      <c r="AH111" s="21">
        <f>(2*AH$5*$AJ$3*$R111*$A$3-MIN(AH$5*$AJ$3,$R111*$A$3)^2-2*$R111*$A$3*MAX(AH$5*$AJ$3-$R111*$A$3,0)-MIN(MAX($R111*$A$3-$A$4,0),AH$5*$AJ$3)^2-2*AH$5*$AJ$3*MAX($R111*$A$3-$A$4-AH$5*+$AJ$3,0))/$AJ$5-SUM($V$7:AG111)-SUM($V$7:AH110)+SUM($V$7:AG110)</f>
        <v>0</v>
      </c>
      <c r="AJ111" s="8">
        <f t="shared" si="30"/>
        <v>39295</v>
      </c>
      <c r="AK111" s="30">
        <f t="shared" si="20"/>
        <v>39309</v>
      </c>
      <c r="AL111" s="3">
        <f ca="1">SUMPRODUCT(OFFSET($W$8:OFFSET($W$8,$AJ$4-1,0),$T111,$U111),OFFSET($D$8:OFFSET($D$8,$AJ$4-1,0),$S111,MATCH(AL$6,$D$7:$Q$7,0)-1))</f>
        <v>0.46346312856861194</v>
      </c>
      <c r="AM111" s="3">
        <f ca="1">SUMPRODUCT(OFFSET($W$8:OFFSET($W$8,$AJ$4-1,0),$T111,$U111),OFFSET($C$8:OFFSET($C$8,$AJ$4-1,0),$S111,0),OFFSET($D$8:OFFSET($D$8,$AJ$4-1,0),$S111,MATCH(AL$6,$D$7:$Q$7,0)-1))/SUMPRODUCT(OFFSET($W$8:OFFSET($W$8,$AJ$4-1,0),$T111,$U111),OFFSET($C$8:OFFSET($C$8,$AJ$4-1,0),$S111,0))</f>
        <v>0.46346312856861205</v>
      </c>
      <c r="AN111" s="3">
        <f ca="1">SUMPRODUCT(OFFSET($W$8:OFFSET($W$8,$AJ$4-1,0),$T111,$U111),OFFSET($D$8:OFFSET($D$8,$AJ$4-1,0),$S111,MATCH(AN$6,$D$7:$Q$7,0)-1))</f>
        <v>1.5695706516089782</v>
      </c>
      <c r="AO111" s="3">
        <f ca="1">SUMPRODUCT(OFFSET($W$8:OFFSET($W$8,$AJ$4-1,0),$T111,$U111),OFFSET($C$8:OFFSET($C$8,$AJ$4-1,0),$S111,0),OFFSET($D$8:OFFSET($D$8,$AJ$4-1,0),$S111,MATCH(AN$6,$D$7:$Q$7,0)-1))/SUMPRODUCT(OFFSET($W$8:OFFSET($W$8,$AJ$4-1,0),$T111,$U111),OFFSET($C$8:OFFSET($C$8,$AJ$4-1,0),$S111,0))</f>
        <v>1.5695706516089782</v>
      </c>
      <c r="AP111" s="3">
        <f ca="1">SUMPRODUCT(OFFSET($W$8:OFFSET($W$8,$AJ$4-1,0),$T111,$U111),OFFSET($D$8:OFFSET($D$8,$AJ$4-1,0),$S111,MATCH(AP$6,$D$7:$Q$7,0)-1))</f>
        <v>1.1057312474857668</v>
      </c>
      <c r="AQ111" s="3">
        <f ca="1">SUMPRODUCT(OFFSET($W$8:OFFSET($W$8,$AJ$4-1,0),$T111,$U111),OFFSET($C$8:OFFSET($C$8,$AJ$4-1,0),$S111,0),OFFSET($D$8:OFFSET($D$8,$AJ$4-1,0),$S111,MATCH(AP$6,$D$7:$Q$7,0)-1))/SUMPRODUCT(OFFSET($W$8:OFFSET($W$8,$AJ$4-1,0),$T111,$U111),OFFSET($C$8:OFFSET($C$8,$AJ$4-1,0),$S111,0))</f>
        <v>1.1057312474857663</v>
      </c>
      <c r="AR111" s="3">
        <f ca="1">SUMPRODUCT(OFFSET($W$8:OFFSET($W$8,$AJ$4-1,0),$T111,$U111),OFFSET($D$8:OFFSET($D$8,$AJ$4-1,0),$S111,MATCH(AR$6,$D$7:$Q$7,0)-1))</f>
        <v>0.98489999999999989</v>
      </c>
      <c r="AS111" s="3">
        <f ca="1">SUMPRODUCT(OFFSET($W$8:OFFSET($W$8,$AJ$4-1,0),$T111,$U111),OFFSET($C$8:OFFSET($C$8,$AJ$4-1,0),$S111,0),OFFSET($D$8:OFFSET($D$8,$AJ$4-1,0),$S111,MATCH(AR$6,$D$7:$Q$7,0)-1))/SUMPRODUCT(OFFSET($W$8:OFFSET($W$8,$AJ$4-1,0),$T111,$U111),OFFSET($C$8:OFFSET($C$8,$AJ$4-1,0),$S111,0))</f>
        <v>0.98490000000000022</v>
      </c>
      <c r="AT111" s="3">
        <f ca="1">SUMPRODUCT(OFFSET($W$8:OFFSET($W$8,$AJ$4-1,0),$T111,$U111),OFFSET($D$8:OFFSET($D$8,$AJ$4-1,0),$S111,MATCH(AT$6,$D$7:$Q$7,0)-1))</f>
        <v>1.3485958341141679</v>
      </c>
      <c r="AU111" s="3">
        <f ca="1">SUMPRODUCT(OFFSET($W$8:OFFSET($W$8,$AJ$4-1,0),$T111,$U111),OFFSET($C$8:OFFSET($C$8,$AJ$4-1,0),$S111,0),OFFSET($D$8:OFFSET($D$8,$AJ$4-1,0),$S111,MATCH(AT$6,$D$7:$Q$7,0)-1))/SUMPRODUCT(OFFSET($W$8:OFFSET($W$8,$AJ$4-1,0),$T111,$U111),OFFSET($C$8:OFFSET($C$8,$AJ$4-1,0),$S111,0))</f>
        <v>1.3485958341141684</v>
      </c>
      <c r="AV111" s="3">
        <f ca="1">SUMPRODUCT(OFFSET($W$8:OFFSET($W$8,$AJ$4-1,0),$T111,$U111),OFFSET($D$8:OFFSET($D$8,$AJ$4-1,0),$S111,MATCH(AV$6,$D$7:$Q$7,0)-1))</f>
        <v>0.6459451482093117</v>
      </c>
      <c r="AW111" s="3">
        <f ca="1">SUMPRODUCT(OFFSET($W$8:OFFSET($W$8,$AJ$4-1,0),$T111,$U111),OFFSET($C$8:OFFSET($C$8,$AJ$4-1,0),$S111,0),OFFSET($D$8:OFFSET($D$8,$AJ$4-1,0),$S111,MATCH(AV$6,$D$7:$Q$7,0)-1))/SUMPRODUCT(OFFSET($W$8:OFFSET($W$8,$AJ$4-1,0),$T111,$U111),OFFSET($C$8:OFFSET($C$8,$AJ$4-1,0),$S111,0))</f>
        <v>0.6459451482093117</v>
      </c>
      <c r="AX111" s="3">
        <f ca="1">SUMPRODUCT(OFFSET($W$8:OFFSET($W$8,$AJ$4-1,0),$T111,$U111),OFFSET($D$8:OFFSET($D$8,$AJ$4-1,0),$S111,MATCH(AX$6,$D$7:$Q$7,0)-1))</f>
        <v>0.76952622630235357</v>
      </c>
      <c r="AY111" s="3">
        <f ca="1">SUMPRODUCT(OFFSET($W$8:OFFSET($W$8,$AJ$4-1,0),$T111,$U111),OFFSET($C$8:OFFSET($C$8,$AJ$4-1,0),$S111,0),OFFSET($D$8:OFFSET($D$8,$AJ$4-1,0),$S111,MATCH(AX$6,$D$7:$Q$7,0)-1))/SUMPRODUCT(OFFSET($W$8:OFFSET($W$8,$AJ$4-1,0),$T111,$U111),OFFSET($C$8:OFFSET($C$8,$AJ$4-1,0),$S111,0))</f>
        <v>0.76952622630235368</v>
      </c>
      <c r="AZ111" s="3">
        <f ca="1">SUMPRODUCT(OFFSET($W$8:OFFSET($W$8,$AJ$4-1,0),$T111,$U111),OFFSET($D$8:OFFSET($D$8,$AJ$4-1,0),$S111,MATCH(AZ$6,$D$7:$Q$7,0)-1))</f>
        <v>1.3799619989513479</v>
      </c>
      <c r="BA111" s="3">
        <f ca="1">SUMPRODUCT(OFFSET($W$8:OFFSET($W$8,$AJ$4-1,0),$T111,$U111),OFFSET($C$8:OFFSET($C$8,$AJ$4-1,0),$S111,0),OFFSET($D$8:OFFSET($D$8,$AJ$4-1,0),$S111,MATCH(AZ$6,$D$7:$Q$7,0)-1))/SUMPRODUCT(OFFSET($W$8:OFFSET($W$8,$AJ$4-1,0),$T111,$U111),OFFSET($C$8:OFFSET($C$8,$AJ$4-1,0),$S111,0))</f>
        <v>1.3799619989513481</v>
      </c>
      <c r="BB111" s="3">
        <f ca="1">SUMPRODUCT(OFFSET($W$8:OFFSET($W$8,$AJ$4-1,0),$T111,$U111),OFFSET($D$8:OFFSET($D$8,$AJ$4-1,0),$S111,MATCH(BB$6,$D$7:$Q$7,0)-1))</f>
        <v>0.99548836693361209</v>
      </c>
      <c r="BC111" s="3">
        <f ca="1">SUMPRODUCT(OFFSET($W$8:OFFSET($W$8,$AJ$4-1,0),$T111,$U111),OFFSET($C$8:OFFSET($C$8,$AJ$4-1,0),$S111,0),OFFSET($D$8:OFFSET($D$8,$AJ$4-1,0),$S111,MATCH(BB$6,$D$7:$Q$7,0)-1))/SUMPRODUCT(OFFSET($W$8:OFFSET($W$8,$AJ$4-1,0),$T111,$U111),OFFSET($C$8:OFFSET($C$8,$AJ$4-1,0),$S111,0))</f>
        <v>0.99548836693361209</v>
      </c>
      <c r="BD111" s="3">
        <f ca="1">SUMPRODUCT(OFFSET($W$8:OFFSET($W$8,$AJ$4-1,0),$T111,$U111),OFFSET($D$8:OFFSET($D$8,$AJ$4-1,0),$S111,MATCH(BD$6,$D$7:$Q$7,0)-1))</f>
        <v>0.64307706746881343</v>
      </c>
      <c r="BE111" s="3">
        <f ca="1">SUMPRODUCT(OFFSET($W$8:OFFSET($W$8,$AJ$4-1,0),$T111,$U111),OFFSET($C$8:OFFSET($C$8,$AJ$4-1,0),$S111,0),OFFSET($D$8:OFFSET($D$8,$AJ$4-1,0),$S111,MATCH(BD$6,$D$7:$Q$7,0)-1))/SUMPRODUCT(OFFSET($W$8:OFFSET($W$8,$AJ$4-1,0),$T111,$U111),OFFSET($C$8:OFFSET($C$8,$AJ$4-1,0),$S111,0))</f>
        <v>0.64307706746881343</v>
      </c>
      <c r="BF111" s="174">
        <f ca="1">SUMPRODUCT(OFFSET($W$8:OFFSET($W$8,$AJ$4-1,0),$T111,$U111),OFFSET($D$8:OFFSET($D$8,$AJ$4-1,0),$S111,MATCH(BF$6,$D$7:$Q$7,0)-1))</f>
        <v>0.99887341547568298</v>
      </c>
      <c r="BG111" s="174">
        <f ca="1">SUMPRODUCT(OFFSET($W$8:OFFSET($W$8,$AJ$4-1,0),$T111,$U111),OFFSET($C$8:OFFSET($C$8,$AJ$4-1,0),$S111,0),OFFSET($D$8:OFFSET($D$8,$AJ$4-1,0),$S111,MATCH(BF$6,$D$7:$Q$7,0)-1))/SUMPRODUCT(OFFSET($W$8:OFFSET($W$8,$AJ$4-1,0),$T111,$U111),OFFSET($C$8:OFFSET($C$8,$AJ$4-1,0),$S111,0))</f>
        <v>0.99887341547568342</v>
      </c>
      <c r="BH111" s="174">
        <f ca="1">SUMPRODUCT(OFFSET($W$8:OFFSET($W$8,$AJ$4-1,0),$T111,$U111),OFFSET($D$8:OFFSET($D$8,$AJ$4-1,0),$S111,MATCH(BH$6,$D$7:$Q$7,0)-1))</f>
        <v>1.1031307949168683</v>
      </c>
      <c r="BI111" s="174">
        <f ca="1">SUMPRODUCT(OFFSET($W$8:OFFSET($W$8,$AJ$4-1,0),$T111,$U111),OFFSET($C$8:OFFSET($C$8,$AJ$4-1,0),$S111,0),OFFSET($D$8:OFFSET($D$8,$AJ$4-1,0),$S111,MATCH(BH$6,$D$7:$Q$7,0)-1))/SUMPRODUCT(OFFSET($W$8:OFFSET($W$8,$AJ$4-1,0),$T111,$U111),OFFSET($C$8:OFFSET($C$8,$AJ$4-1,0),$S111,0))</f>
        <v>1.1031307949168687</v>
      </c>
      <c r="BJ111" s="174">
        <f ca="1">SUMPRODUCT(OFFSET($W$8:OFFSET($W$8,$AJ$4-1,0),$T111,$U111),OFFSET($D$8:OFFSET($D$8,$AJ$4-1,0),$S111,MATCH(BJ$6,$D$7:$Q$7,0)-1))</f>
        <v>1</v>
      </c>
      <c r="BK111" s="174">
        <f ca="1">SUMPRODUCT(OFFSET($W$8:OFFSET($W$8,$AJ$4-1,0),$T111,$U111),OFFSET($C$8:OFFSET($C$8,$AJ$4-1,0),$S111,0),OFFSET($D$8:OFFSET($D$8,$AJ$4-1,0),$S111,MATCH(BJ$6,$D$7:$Q$7,0)-1))/SUMPRODUCT(OFFSET($W$8:OFFSET($W$8,$AJ$4-1,0),$T111,$U111),OFFSET($C$8:OFFSET($C$8,$AJ$4-1,0),$S111,0))</f>
        <v>1</v>
      </c>
      <c r="BM111" s="8">
        <f t="shared" si="27"/>
        <v>39295</v>
      </c>
      <c r="BN111" s="47">
        <f t="shared" ca="1" si="28"/>
        <v>0.99999999999999967</v>
      </c>
      <c r="BO111" s="47">
        <f t="shared" ca="1" si="21"/>
        <v>0</v>
      </c>
      <c r="BP111" s="47">
        <f t="shared" ca="1" si="29"/>
        <v>0.29999999999999993</v>
      </c>
      <c r="BQ111" s="47">
        <f t="shared" ca="1" si="22"/>
        <v>0.69999999999999973</v>
      </c>
    </row>
    <row r="112" spans="1:69">
      <c r="A112" s="58">
        <f t="shared" si="23"/>
        <v>38961</v>
      </c>
      <c r="B112" s="34">
        <f t="shared" si="18"/>
        <v>39156</v>
      </c>
      <c r="C112" s="59">
        <f>SUMIF(WP!$A$3:$A$388,"&lt;"&amp;EOMONTH($A112,$A$3-1)+1,WP!$B$3:$B$388)/1000-SUM(C$8:C111)</f>
        <v>10</v>
      </c>
      <c r="D112" s="42">
        <f>D$6/VLOOKUP($B112,Rate!$B$4:$H$390,7)</f>
        <v>0.46849737059111241</v>
      </c>
      <c r="E112" s="42">
        <f>E$6/VLOOKUP($B112,SAWW!$B$4:$H$390,7)</f>
        <v>1.5887658279984349</v>
      </c>
      <c r="F112" s="42">
        <f>F$6/VLOOKUP($B112,'Indem BL'!$B$4:$H$390,7)</f>
        <v>1.1067474688563166</v>
      </c>
      <c r="G112" s="42">
        <f>G$6/VLOOKUP($B112,'Med BL'!$B$4:$H$390,7)</f>
        <v>0.9849</v>
      </c>
      <c r="H112" s="42">
        <f>H$6/VLOOKUP($B112,'Combined BL &amp; SAWW'!$B$4:$H$390,7)</f>
        <v>1.3591969714149768</v>
      </c>
      <c r="I112" s="42">
        <f>I$6/VLOOKUP($B112,'Freq Trend'!$B$4:$H$390,7)</f>
        <v>0.63844065363388669</v>
      </c>
      <c r="J112" s="42">
        <f>J$6/VLOOKUP($B112,'Severity Trend_IonI'!$B$4:$H$390,7)</f>
        <v>0.77298668625242051</v>
      </c>
      <c r="K112" s="42">
        <f>K$6/VLOOKUP($B112,'Severity Trend_MonI'!$B$4:$H$390,7)</f>
        <v>1.4124187996699411</v>
      </c>
      <c r="L112" s="42">
        <f>L$6/VLOOKUP($B112,'Severity Trend'!$B$4:$H$390,7)</f>
        <v>1.0069248050381732</v>
      </c>
      <c r="M112" s="42">
        <f>M$6/VLOOKUP($B112,'PP Residual Trend'!$B$4:$H$390,7)</f>
        <v>0.64288678972988067</v>
      </c>
      <c r="N112" s="156">
        <f>N$6/VLOOKUP($B112,CR!$B$4:$H$455,7)</f>
        <v>0.99887341547568309</v>
      </c>
      <c r="O112" s="156">
        <f>O$6/VLOOKUP($B112,ER!$B$4:$H$455,7)</f>
        <v>1.1031307949168685</v>
      </c>
      <c r="P112" s="156">
        <f>P$6/VLOOKUP($B112,DR!$B$4:$H$455,7)</f>
        <v>1</v>
      </c>
      <c r="R112">
        <f t="shared" si="33"/>
        <v>105</v>
      </c>
      <c r="S112" s="120">
        <f t="shared" si="35"/>
        <v>104</v>
      </c>
      <c r="T112" s="45">
        <f t="shared" si="25"/>
        <v>0</v>
      </c>
      <c r="U112" s="45">
        <f t="shared" si="34"/>
        <v>0</v>
      </c>
      <c r="V112" s="20">
        <v>0</v>
      </c>
      <c r="W112" s="21">
        <f>(2*W$5*$AJ$3*$R112*$A$3-MIN(W$5*$AJ$3,$R112*$A$3)^2-2*$R112*$A$3*MAX(W$5*$AJ$3-$R112*$A$3,0)-MIN(MAX($R112*$A$3-$A$4,0),W$5*$AJ$3)^2-2*W$5*$AJ$3*MAX($R112*$A$3-$A$4-W$5*+$AJ$3,0))/$AJ$5-SUM($V$7:V112)-SUM($V$7:W111)+SUM($V$7:V111)</f>
        <v>0</v>
      </c>
      <c r="X112" s="21">
        <f>(2*X$5*$AJ$3*$R112*$A$3-MIN(X$5*$AJ$3,$R112*$A$3)^2-2*$R112*$A$3*MAX(X$5*$AJ$3-$R112*$A$3,0)-MIN(MAX($R112*$A$3-$A$4,0),X$5*$AJ$3)^2-2*X$5*$AJ$3*MAX($R112*$A$3-$A$4-X$5*+$AJ$3,0))/$AJ$5-SUM($V$7:W112)-SUM($V$7:X111)+SUM($V$7:W111)</f>
        <v>0</v>
      </c>
      <c r="Y112" s="21">
        <f>(2*Y$5*$AJ$3*$R112*$A$3-MIN(Y$5*$AJ$3,$R112*$A$3)^2-2*$R112*$A$3*MAX(Y$5*$AJ$3-$R112*$A$3,0)-MIN(MAX($R112*$A$3-$A$4,0),Y$5*$AJ$3)^2-2*Y$5*$AJ$3*MAX($R112*$A$3-$A$4-Y$5*+$AJ$3,0))/$AJ$5-SUM($V$7:X112)-SUM($V$7:Y111)+SUM($V$7:X111)</f>
        <v>0</v>
      </c>
      <c r="Z112" s="21">
        <f>(2*Z$5*$AJ$3*$R112*$A$3-MIN(Z$5*$AJ$3,$R112*$A$3)^2-2*$R112*$A$3*MAX(Z$5*$AJ$3-$R112*$A$3,0)-MIN(MAX($R112*$A$3-$A$4,0),Z$5*$AJ$3)^2-2*Z$5*$AJ$3*MAX($R112*$A$3-$A$4-Z$5*+$AJ$3,0))/$AJ$5-SUM($V$7:Y112)-SUM($V$7:Z111)+SUM($V$7:Y111)</f>
        <v>0</v>
      </c>
      <c r="AA112" s="21">
        <f>(2*AA$5*$AJ$3*$R112*$A$3-MIN(AA$5*$AJ$3,$R112*$A$3)^2-2*$R112*$A$3*MAX(AA$5*$AJ$3-$R112*$A$3,0)-MIN(MAX($R112*$A$3-$A$4,0),AA$5*$AJ$3)^2-2*AA$5*$AJ$3*MAX($R112*$A$3-$A$4-AA$5*+$AJ$3,0))/$AJ$5-SUM($V$7:Z112)-SUM($V$7:AA111)+SUM($V$7:Z111)</f>
        <v>0</v>
      </c>
      <c r="AB112" s="21">
        <f>(2*AB$5*$AJ$3*$R112*$A$3-MIN(AB$5*$AJ$3,$R112*$A$3)^2-2*$R112*$A$3*MAX(AB$5*$AJ$3-$R112*$A$3,0)-MIN(MAX($R112*$A$3-$A$4,0),AB$5*$AJ$3)^2-2*AB$5*$AJ$3*MAX($R112*$A$3-$A$4-AB$5*+$AJ$3,0))/$AJ$5-SUM($V$7:AA112)-SUM($V$7:AB111)+SUM($V$7:AA111)</f>
        <v>0</v>
      </c>
      <c r="AC112" s="21">
        <f>(2*AC$5*$AJ$3*$R112*$A$3-MIN(AC$5*$AJ$3,$R112*$A$3)^2-2*$R112*$A$3*MAX(AC$5*$AJ$3-$R112*$A$3,0)-MIN(MAX($R112*$A$3-$A$4,0),AC$5*$AJ$3)^2-2*AC$5*$AJ$3*MAX($R112*$A$3-$A$4-AC$5*+$AJ$3,0))/$AJ$5-SUM($V$7:AB112)-SUM($V$7:AC111)+SUM($V$7:AB111)</f>
        <v>0</v>
      </c>
      <c r="AD112" s="21">
        <f>(2*AD$5*$AJ$3*$R112*$A$3-MIN(AD$5*$AJ$3,$R112*$A$3)^2-2*$R112*$A$3*MAX(AD$5*$AJ$3-$R112*$A$3,0)-MIN(MAX($R112*$A$3-$A$4,0),AD$5*$AJ$3)^2-2*AD$5*$AJ$3*MAX($R112*$A$3-$A$4-AD$5*+$AJ$3,0))/$AJ$5-SUM($V$7:AC112)-SUM($V$7:AD111)+SUM($V$7:AC111)</f>
        <v>0</v>
      </c>
      <c r="AE112" s="21">
        <f>(2*AE$5*$AJ$3*$R112*$A$3-MIN(AE$5*$AJ$3,$R112*$A$3)^2-2*$R112*$A$3*MAX(AE$5*$AJ$3-$R112*$A$3,0)-MIN(MAX($R112*$A$3-$A$4,0),AE$5*$AJ$3)^2-2*AE$5*$AJ$3*MAX($R112*$A$3-$A$4-AE$5*+$AJ$3,0))/$AJ$5-SUM($V$7:AD112)-SUM($V$7:AE111)+SUM($V$7:AD111)</f>
        <v>0</v>
      </c>
      <c r="AF112" s="21">
        <f>(2*AF$5*$AJ$3*$R112*$A$3-MIN(AF$5*$AJ$3,$R112*$A$3)^2-2*$R112*$A$3*MAX(AF$5*$AJ$3-$R112*$A$3,0)-MIN(MAX($R112*$A$3-$A$4,0),AF$5*$AJ$3)^2-2*AF$5*$AJ$3*MAX($R112*$A$3-$A$4-AF$5*+$AJ$3,0))/$AJ$5-SUM($V$7:AE112)-SUM($V$7:AF111)+SUM($V$7:AE111)</f>
        <v>0</v>
      </c>
      <c r="AG112" s="21">
        <f>(2*AG$5*$AJ$3*$R112*$A$3-MIN(AG$5*$AJ$3,$R112*$A$3)^2-2*$R112*$A$3*MAX(AG$5*$AJ$3-$R112*$A$3,0)-MIN(MAX($R112*$A$3-$A$4,0),AG$5*$AJ$3)^2-2*AG$5*$AJ$3*MAX($R112*$A$3-$A$4-AG$5*+$AJ$3,0))/$AJ$5-SUM($V$7:AF112)-SUM($V$7:AG111)+SUM($V$7:AF111)</f>
        <v>0</v>
      </c>
      <c r="AH112" s="21">
        <f>(2*AH$5*$AJ$3*$R112*$A$3-MIN(AH$5*$AJ$3,$R112*$A$3)^2-2*$R112*$A$3*MAX(AH$5*$AJ$3-$R112*$A$3,0)-MIN(MAX($R112*$A$3-$A$4,0),AH$5*$AJ$3)^2-2*AH$5*$AJ$3*MAX($R112*$A$3-$A$4-AH$5*+$AJ$3,0))/$AJ$5-SUM($V$7:AG112)-SUM($V$7:AH111)+SUM($V$7:AG111)</f>
        <v>0</v>
      </c>
      <c r="AJ112" s="8">
        <f t="shared" si="30"/>
        <v>39326</v>
      </c>
      <c r="AK112" s="30">
        <f t="shared" si="20"/>
        <v>39340</v>
      </c>
      <c r="AL112" s="3">
        <f ca="1">SUMPRODUCT(OFFSET($W$8:OFFSET($W$8,$AJ$4-1,0),$T112,$U112),OFFSET($D$8:OFFSET($D$8,$AJ$4-1,0),$S112,MATCH(AL$6,$D$7:$Q$7,0)-1))</f>
        <v>0.46234440811916744</v>
      </c>
      <c r="AM112" s="3">
        <f ca="1">SUMPRODUCT(OFFSET($W$8:OFFSET($W$8,$AJ$4-1,0),$T112,$U112),OFFSET($C$8:OFFSET($C$8,$AJ$4-1,0),$S112,0),OFFSET($D$8:OFFSET($D$8,$AJ$4-1,0),$S112,MATCH(AL$6,$D$7:$Q$7,0)-1))/SUMPRODUCT(OFFSET($W$8:OFFSET($W$8,$AJ$4-1,0),$T112,$U112),OFFSET($C$8:OFFSET($C$8,$AJ$4-1,0),$S112,0))</f>
        <v>0.46234440811916749</v>
      </c>
      <c r="AN112" s="3">
        <f ca="1">SUMPRODUCT(OFFSET($W$8:OFFSET($W$8,$AJ$4-1,0),$T112,$U112),OFFSET($D$8:OFFSET($D$8,$AJ$4-1,0),$S112,MATCH(AN$6,$D$7:$Q$7,0)-1))</f>
        <v>1.5660058703383868</v>
      </c>
      <c r="AO112" s="3">
        <f ca="1">SUMPRODUCT(OFFSET($W$8:OFFSET($W$8,$AJ$4-1,0),$T112,$U112),OFFSET($C$8:OFFSET($C$8,$AJ$4-1,0),$S112,0),OFFSET($D$8:OFFSET($D$8,$AJ$4-1,0),$S112,MATCH(AN$6,$D$7:$Q$7,0)-1))/SUMPRODUCT(OFFSET($W$8:OFFSET($W$8,$AJ$4-1,0),$T112,$U112),OFFSET($C$8:OFFSET($C$8,$AJ$4-1,0),$S112,0))</f>
        <v>1.566005870338387</v>
      </c>
      <c r="AP112" s="3">
        <f ca="1">SUMPRODUCT(OFFSET($W$8:OFFSET($W$8,$AJ$4-1,0),$T112,$U112),OFFSET($D$8:OFFSET($D$8,$AJ$4-1,0),$S112,MATCH(AP$6,$D$7:$Q$7,0)-1))</f>
        <v>1.1050537665720666</v>
      </c>
      <c r="AQ112" s="3">
        <f ca="1">SUMPRODUCT(OFFSET($W$8:OFFSET($W$8,$AJ$4-1,0),$T112,$U112),OFFSET($C$8:OFFSET($C$8,$AJ$4-1,0),$S112,0),OFFSET($D$8:OFFSET($D$8,$AJ$4-1,0),$S112,MATCH(AP$6,$D$7:$Q$7,0)-1))/SUMPRODUCT(OFFSET($W$8:OFFSET($W$8,$AJ$4-1,0),$T112,$U112),OFFSET($C$8:OFFSET($C$8,$AJ$4-1,0),$S112,0))</f>
        <v>1.1050537665720666</v>
      </c>
      <c r="AR112" s="3">
        <f ca="1">SUMPRODUCT(OFFSET($W$8:OFFSET($W$8,$AJ$4-1,0),$T112,$U112),OFFSET($D$8:OFFSET($D$8,$AJ$4-1,0),$S112,MATCH(AR$6,$D$7:$Q$7,0)-1))</f>
        <v>0.98489999999999989</v>
      </c>
      <c r="AS112" s="3">
        <f ca="1">SUMPRODUCT(OFFSET($W$8:OFFSET($W$8,$AJ$4-1,0),$T112,$U112),OFFSET($C$8:OFFSET($C$8,$AJ$4-1,0),$S112,0),OFFSET($D$8:OFFSET($D$8,$AJ$4-1,0),$S112,MATCH(AR$6,$D$7:$Q$7,0)-1))/SUMPRODUCT(OFFSET($W$8:OFFSET($W$8,$AJ$4-1,0),$T112,$U112),OFFSET($C$8:OFFSET($C$8,$AJ$4-1,0),$S112,0))</f>
        <v>0.98490000000000022</v>
      </c>
      <c r="AT112" s="3">
        <f ca="1">SUMPRODUCT(OFFSET($W$8:OFFSET($W$8,$AJ$4-1,0),$T112,$U112),OFFSET($D$8:OFFSET($D$8,$AJ$4-1,0),$S112,MATCH(AT$6,$D$7:$Q$7,0)-1))</f>
        <v>1.3461896092791359</v>
      </c>
      <c r="AU112" s="3">
        <f ca="1">SUMPRODUCT(OFFSET($W$8:OFFSET($W$8,$AJ$4-1,0),$T112,$U112),OFFSET($C$8:OFFSET($C$8,$AJ$4-1,0),$S112,0),OFFSET($D$8:OFFSET($D$8,$AJ$4-1,0),$S112,MATCH(AT$6,$D$7:$Q$7,0)-1))/SUMPRODUCT(OFFSET($W$8:OFFSET($W$8,$AJ$4-1,0),$T112,$U112),OFFSET($C$8:OFFSET($C$8,$AJ$4-1,0),$S112,0))</f>
        <v>1.3461896092791359</v>
      </c>
      <c r="AV112" s="3">
        <f ca="1">SUMPRODUCT(OFFSET($W$8:OFFSET($W$8,$AJ$4-1,0),$T112,$U112),OFFSET($D$8:OFFSET($D$8,$AJ$4-1,0),$S112,MATCH(AV$6,$D$7:$Q$7,0)-1))</f>
        <v>0.64779241699254753</v>
      </c>
      <c r="AW112" s="3">
        <f ca="1">SUMPRODUCT(OFFSET($W$8:OFFSET($W$8,$AJ$4-1,0),$T112,$U112),OFFSET($C$8:OFFSET($C$8,$AJ$4-1,0),$S112,0),OFFSET($D$8:OFFSET($D$8,$AJ$4-1,0),$S112,MATCH(AV$6,$D$7:$Q$7,0)-1))/SUMPRODUCT(OFFSET($W$8:OFFSET($W$8,$AJ$4-1,0),$T112,$U112),OFFSET($C$8:OFFSET($C$8,$AJ$4-1,0),$S112,0))</f>
        <v>0.64779241699254742</v>
      </c>
      <c r="AX112" s="3">
        <f ca="1">SUMPRODUCT(OFFSET($W$8:OFFSET($W$8,$AJ$4-1,0),$T112,$U112),OFFSET($D$8:OFFSET($D$8,$AJ$4-1,0),$S112,MATCH(AX$6,$D$7:$Q$7,0)-1))</f>
        <v>0.76856477473629348</v>
      </c>
      <c r="AY112" s="3">
        <f ca="1">SUMPRODUCT(OFFSET($W$8:OFFSET($W$8,$AJ$4-1,0),$T112,$U112),OFFSET($C$8:OFFSET($C$8,$AJ$4-1,0),$S112,0),OFFSET($D$8:OFFSET($D$8,$AJ$4-1,0),$S112,MATCH(AX$6,$D$7:$Q$7,0)-1))/SUMPRODUCT(OFFSET($W$8:OFFSET($W$8,$AJ$4-1,0),$T112,$U112),OFFSET($C$8:OFFSET($C$8,$AJ$4-1,0),$S112,0))</f>
        <v>0.76856477473629359</v>
      </c>
      <c r="AZ112" s="3">
        <f ca="1">SUMPRODUCT(OFFSET($W$8:OFFSET($W$8,$AJ$4-1,0),$T112,$U112),OFFSET($D$8:OFFSET($D$8,$AJ$4-1,0),$S112,MATCH(AZ$6,$D$7:$Q$7,0)-1))</f>
        <v>1.3737028725618698</v>
      </c>
      <c r="BA112" s="3">
        <f ca="1">SUMPRODUCT(OFFSET($W$8:OFFSET($W$8,$AJ$4-1,0),$T112,$U112),OFFSET($C$8:OFFSET($C$8,$AJ$4-1,0),$S112,0),OFFSET($D$8:OFFSET($D$8,$AJ$4-1,0),$S112,MATCH(AZ$6,$D$7:$Q$7,0)-1))/SUMPRODUCT(OFFSET($W$8:OFFSET($W$8,$AJ$4-1,0),$T112,$U112),OFFSET($C$8:OFFSET($C$8,$AJ$4-1,0),$S112,0))</f>
        <v>1.3737028725618701</v>
      </c>
      <c r="BB112" s="3">
        <f ca="1">SUMPRODUCT(OFFSET($W$8:OFFSET($W$8,$AJ$4-1,0),$T112,$U112),OFFSET($D$8:OFFSET($D$8,$AJ$4-1,0),$S112,MATCH(BB$6,$D$7:$Q$7,0)-1))</f>
        <v>0.99303554761778445</v>
      </c>
      <c r="BC112" s="3">
        <f ca="1">SUMPRODUCT(OFFSET($W$8:OFFSET($W$8,$AJ$4-1,0),$T112,$U112),OFFSET($C$8:OFFSET($C$8,$AJ$4-1,0),$S112,0),OFFSET($D$8:OFFSET($D$8,$AJ$4-1,0),$S112,MATCH(BB$6,$D$7:$Q$7,0)-1))/SUMPRODUCT(OFFSET($W$8:OFFSET($W$8,$AJ$4-1,0),$T112,$U112),OFFSET($C$8:OFFSET($C$8,$AJ$4-1,0),$S112,0))</f>
        <v>0.99303554761778445</v>
      </c>
      <c r="BD112" s="3">
        <f ca="1">SUMPRODUCT(OFFSET($W$8:OFFSET($W$8,$AJ$4-1,0),$T112,$U112),OFFSET($D$8:OFFSET($D$8,$AJ$4-1,0),$S112,MATCH(BD$6,$D$7:$Q$7,0)-1))</f>
        <v>0.64333344167459605</v>
      </c>
      <c r="BE112" s="3">
        <f ca="1">SUMPRODUCT(OFFSET($W$8:OFFSET($W$8,$AJ$4-1,0),$T112,$U112),OFFSET($C$8:OFFSET($C$8,$AJ$4-1,0),$S112,0),OFFSET($D$8:OFFSET($D$8,$AJ$4-1,0),$S112,MATCH(BD$6,$D$7:$Q$7,0)-1))/SUMPRODUCT(OFFSET($W$8:OFFSET($W$8,$AJ$4-1,0),$T112,$U112),OFFSET($C$8:OFFSET($C$8,$AJ$4-1,0),$S112,0))</f>
        <v>0.64333344167459594</v>
      </c>
      <c r="BF112" s="174">
        <f ca="1">SUMPRODUCT(OFFSET($W$8:OFFSET($W$8,$AJ$4-1,0),$T112,$U112),OFFSET($D$8:OFFSET($D$8,$AJ$4-1,0),$S112,MATCH(BF$6,$D$7:$Q$7,0)-1))</f>
        <v>0.99887341547568298</v>
      </c>
      <c r="BG112" s="174">
        <f ca="1">SUMPRODUCT(OFFSET($W$8:OFFSET($W$8,$AJ$4-1,0),$T112,$U112),OFFSET($C$8:OFFSET($C$8,$AJ$4-1,0),$S112,0),OFFSET($D$8:OFFSET($D$8,$AJ$4-1,0),$S112,MATCH(BF$6,$D$7:$Q$7,0)-1))/SUMPRODUCT(OFFSET($W$8:OFFSET($W$8,$AJ$4-1,0),$T112,$U112),OFFSET($C$8:OFFSET($C$8,$AJ$4-1,0),$S112,0))</f>
        <v>0.99887341547568342</v>
      </c>
      <c r="BH112" s="174">
        <f ca="1">SUMPRODUCT(OFFSET($W$8:OFFSET($W$8,$AJ$4-1,0),$T112,$U112),OFFSET($D$8:OFFSET($D$8,$AJ$4-1,0),$S112,MATCH(BH$6,$D$7:$Q$7,0)-1))</f>
        <v>1.1031307949168683</v>
      </c>
      <c r="BI112" s="174">
        <f ca="1">SUMPRODUCT(OFFSET($W$8:OFFSET($W$8,$AJ$4-1,0),$T112,$U112),OFFSET($C$8:OFFSET($C$8,$AJ$4-1,0),$S112,0),OFFSET($D$8:OFFSET($D$8,$AJ$4-1,0),$S112,MATCH(BH$6,$D$7:$Q$7,0)-1))/SUMPRODUCT(OFFSET($W$8:OFFSET($W$8,$AJ$4-1,0),$T112,$U112),OFFSET($C$8:OFFSET($C$8,$AJ$4-1,0),$S112,0))</f>
        <v>1.1031307949168687</v>
      </c>
      <c r="BJ112" s="174">
        <f ca="1">SUMPRODUCT(OFFSET($W$8:OFFSET($W$8,$AJ$4-1,0),$T112,$U112),OFFSET($D$8:OFFSET($D$8,$AJ$4-1,0),$S112,MATCH(BJ$6,$D$7:$Q$7,0)-1))</f>
        <v>1</v>
      </c>
      <c r="BK112" s="174">
        <f ca="1">SUMPRODUCT(OFFSET($W$8:OFFSET($W$8,$AJ$4-1,0),$T112,$U112),OFFSET($C$8:OFFSET($C$8,$AJ$4-1,0),$S112,0),OFFSET($D$8:OFFSET($D$8,$AJ$4-1,0),$S112,MATCH(BJ$6,$D$7:$Q$7,0)-1))/SUMPRODUCT(OFFSET($W$8:OFFSET($W$8,$AJ$4-1,0),$T112,$U112),OFFSET($C$8:OFFSET($C$8,$AJ$4-1,0),$S112,0))</f>
        <v>1</v>
      </c>
      <c r="BM112" s="8">
        <f t="shared" si="27"/>
        <v>39326</v>
      </c>
      <c r="BN112" s="47">
        <f t="shared" ca="1" si="28"/>
        <v>0.99999999999999967</v>
      </c>
      <c r="BO112" s="47">
        <f t="shared" ca="1" si="21"/>
        <v>0</v>
      </c>
      <c r="BP112" s="47">
        <f t="shared" ca="1" si="29"/>
        <v>0.29999999999999993</v>
      </c>
      <c r="BQ112" s="47">
        <f t="shared" ca="1" si="22"/>
        <v>0.69999999999999973</v>
      </c>
    </row>
    <row r="113" spans="1:69">
      <c r="A113" s="58">
        <f t="shared" si="23"/>
        <v>38991</v>
      </c>
      <c r="B113" s="34">
        <f t="shared" si="18"/>
        <v>39187</v>
      </c>
      <c r="C113" s="59">
        <f>SUMIF(WP!$A$3:$A$388,"&lt;"&amp;EOMONTH($A113,$A$3-1)+1,WP!$B$3:$B$388)/1000-SUM(C$8:C112)</f>
        <v>10</v>
      </c>
      <c r="D113" s="42">
        <f>D$6/VLOOKUP($B113,Rate!$B$4:$H$390,7)</f>
        <v>0.46849737059111241</v>
      </c>
      <c r="E113" s="42">
        <f>E$6/VLOOKUP($B113,SAWW!$B$4:$H$390,7)</f>
        <v>1.5842909132264897</v>
      </c>
      <c r="F113" s="42">
        <f>F$6/VLOOKUP($B113,'Indem BL'!$B$4:$H$390,7)</f>
        <v>1.1067474688563166</v>
      </c>
      <c r="G113" s="42">
        <f>G$6/VLOOKUP($B113,'Med BL'!$B$4:$H$390,7)</f>
        <v>0.9849</v>
      </c>
      <c r="H113" s="42">
        <f>H$6/VLOOKUP($B113,'Combined BL &amp; SAWW'!$B$4:$H$390,7)</f>
        <v>1.3569745551665959</v>
      </c>
      <c r="I113" s="42">
        <f>I$6/VLOOKUP($B113,'Freq Trend'!$B$4:$H$390,7)</f>
        <v>0.63918041653839386</v>
      </c>
      <c r="J113" s="42">
        <f>J$6/VLOOKUP($B113,'Severity Trend_IonI'!$B$4:$H$390,7)</f>
        <v>0.77292835492619172</v>
      </c>
      <c r="K113" s="42">
        <f>K$6/VLOOKUP($B113,'Severity Trend_MonI'!$B$4:$H$390,7)</f>
        <v>1.4054217941872083</v>
      </c>
      <c r="L113" s="42">
        <f>L$6/VLOOKUP($B113,'Severity Trend'!$B$4:$H$390,7)</f>
        <v>1.0050460863745361</v>
      </c>
      <c r="M113" s="42">
        <f>M$6/VLOOKUP($B113,'PP Residual Trend'!$B$4:$H$390,7)</f>
        <v>0.64242290299716653</v>
      </c>
      <c r="N113" s="156">
        <f>N$6/VLOOKUP($B113,CR!$B$4:$H$455,7)</f>
        <v>0.99887341547568309</v>
      </c>
      <c r="O113" s="156">
        <f>O$6/VLOOKUP($B113,ER!$B$4:$H$455,7)</f>
        <v>1.1031307949168685</v>
      </c>
      <c r="P113" s="156">
        <f>P$6/VLOOKUP($B113,DR!$B$4:$H$455,7)</f>
        <v>1</v>
      </c>
      <c r="R113">
        <f t="shared" si="33"/>
        <v>106</v>
      </c>
      <c r="S113" s="120">
        <f t="shared" si="35"/>
        <v>105</v>
      </c>
      <c r="T113" s="45">
        <f t="shared" si="25"/>
        <v>0</v>
      </c>
      <c r="U113" s="45">
        <f t="shared" si="34"/>
        <v>0</v>
      </c>
      <c r="V113" s="20">
        <v>0</v>
      </c>
      <c r="W113" s="21">
        <f>(2*W$5*$AJ$3*$R113*$A$3-MIN(W$5*$AJ$3,$R113*$A$3)^2-2*$R113*$A$3*MAX(W$5*$AJ$3-$R113*$A$3,0)-MIN(MAX($R113*$A$3-$A$4,0),W$5*$AJ$3)^2-2*W$5*$AJ$3*MAX($R113*$A$3-$A$4-W$5*+$AJ$3,0))/$AJ$5-SUM($V$7:V113)-SUM($V$7:W112)+SUM($V$7:V112)</f>
        <v>0</v>
      </c>
      <c r="X113" s="21">
        <f>(2*X$5*$AJ$3*$R113*$A$3-MIN(X$5*$AJ$3,$R113*$A$3)^2-2*$R113*$A$3*MAX(X$5*$AJ$3-$R113*$A$3,0)-MIN(MAX($R113*$A$3-$A$4,0),X$5*$AJ$3)^2-2*X$5*$AJ$3*MAX($R113*$A$3-$A$4-X$5*+$AJ$3,0))/$AJ$5-SUM($V$7:W113)-SUM($V$7:X112)+SUM($V$7:W112)</f>
        <v>0</v>
      </c>
      <c r="Y113" s="21">
        <f>(2*Y$5*$AJ$3*$R113*$A$3-MIN(Y$5*$AJ$3,$R113*$A$3)^2-2*$R113*$A$3*MAX(Y$5*$AJ$3-$R113*$A$3,0)-MIN(MAX($R113*$A$3-$A$4,0),Y$5*$AJ$3)^2-2*Y$5*$AJ$3*MAX($R113*$A$3-$A$4-Y$5*+$AJ$3,0))/$AJ$5-SUM($V$7:X113)-SUM($V$7:Y112)+SUM($V$7:X112)</f>
        <v>0</v>
      </c>
      <c r="Z113" s="21">
        <f>(2*Z$5*$AJ$3*$R113*$A$3-MIN(Z$5*$AJ$3,$R113*$A$3)^2-2*$R113*$A$3*MAX(Z$5*$AJ$3-$R113*$A$3,0)-MIN(MAX($R113*$A$3-$A$4,0),Z$5*$AJ$3)^2-2*Z$5*$AJ$3*MAX($R113*$A$3-$A$4-Z$5*+$AJ$3,0))/$AJ$5-SUM($V$7:Y113)-SUM($V$7:Z112)+SUM($V$7:Y112)</f>
        <v>0</v>
      </c>
      <c r="AA113" s="21">
        <f>(2*AA$5*$AJ$3*$R113*$A$3-MIN(AA$5*$AJ$3,$R113*$A$3)^2-2*$R113*$A$3*MAX(AA$5*$AJ$3-$R113*$A$3,0)-MIN(MAX($R113*$A$3-$A$4,0),AA$5*$AJ$3)^2-2*AA$5*$AJ$3*MAX($R113*$A$3-$A$4-AA$5*+$AJ$3,0))/$AJ$5-SUM($V$7:Z113)-SUM($V$7:AA112)+SUM($V$7:Z112)</f>
        <v>0</v>
      </c>
      <c r="AB113" s="21">
        <f>(2*AB$5*$AJ$3*$R113*$A$3-MIN(AB$5*$AJ$3,$R113*$A$3)^2-2*$R113*$A$3*MAX(AB$5*$AJ$3-$R113*$A$3,0)-MIN(MAX($R113*$A$3-$A$4,0),AB$5*$AJ$3)^2-2*AB$5*$AJ$3*MAX($R113*$A$3-$A$4-AB$5*+$AJ$3,0))/$AJ$5-SUM($V$7:AA113)-SUM($V$7:AB112)+SUM($V$7:AA112)</f>
        <v>0</v>
      </c>
      <c r="AC113" s="21">
        <f>(2*AC$5*$AJ$3*$R113*$A$3-MIN(AC$5*$AJ$3,$R113*$A$3)^2-2*$R113*$A$3*MAX(AC$5*$AJ$3-$R113*$A$3,0)-MIN(MAX($R113*$A$3-$A$4,0),AC$5*$AJ$3)^2-2*AC$5*$AJ$3*MAX($R113*$A$3-$A$4-AC$5*+$AJ$3,0))/$AJ$5-SUM($V$7:AB113)-SUM($V$7:AC112)+SUM($V$7:AB112)</f>
        <v>0</v>
      </c>
      <c r="AD113" s="21">
        <f>(2*AD$5*$AJ$3*$R113*$A$3-MIN(AD$5*$AJ$3,$R113*$A$3)^2-2*$R113*$A$3*MAX(AD$5*$AJ$3-$R113*$A$3,0)-MIN(MAX($R113*$A$3-$A$4,0),AD$5*$AJ$3)^2-2*AD$5*$AJ$3*MAX($R113*$A$3-$A$4-AD$5*+$AJ$3,0))/$AJ$5-SUM($V$7:AC113)-SUM($V$7:AD112)+SUM($V$7:AC112)</f>
        <v>0</v>
      </c>
      <c r="AE113" s="21">
        <f>(2*AE$5*$AJ$3*$R113*$A$3-MIN(AE$5*$AJ$3,$R113*$A$3)^2-2*$R113*$A$3*MAX(AE$5*$AJ$3-$R113*$A$3,0)-MIN(MAX($R113*$A$3-$A$4,0),AE$5*$AJ$3)^2-2*AE$5*$AJ$3*MAX($R113*$A$3-$A$4-AE$5*+$AJ$3,0))/$AJ$5-SUM($V$7:AD113)-SUM($V$7:AE112)+SUM($V$7:AD112)</f>
        <v>0</v>
      </c>
      <c r="AF113" s="21">
        <f>(2*AF$5*$AJ$3*$R113*$A$3-MIN(AF$5*$AJ$3,$R113*$A$3)^2-2*$R113*$A$3*MAX(AF$5*$AJ$3-$R113*$A$3,0)-MIN(MAX($R113*$A$3-$A$4,0),AF$5*$AJ$3)^2-2*AF$5*$AJ$3*MAX($R113*$A$3-$A$4-AF$5*+$AJ$3,0))/$AJ$5-SUM($V$7:AE113)-SUM($V$7:AF112)+SUM($V$7:AE112)</f>
        <v>0</v>
      </c>
      <c r="AG113" s="21">
        <f>(2*AG$5*$AJ$3*$R113*$A$3-MIN(AG$5*$AJ$3,$R113*$A$3)^2-2*$R113*$A$3*MAX(AG$5*$AJ$3-$R113*$A$3,0)-MIN(MAX($R113*$A$3-$A$4,0),AG$5*$AJ$3)^2-2*AG$5*$AJ$3*MAX($R113*$A$3-$A$4-AG$5*+$AJ$3,0))/$AJ$5-SUM($V$7:AF113)-SUM($V$7:AG112)+SUM($V$7:AF112)</f>
        <v>0</v>
      </c>
      <c r="AH113" s="21">
        <f>(2*AH$5*$AJ$3*$R113*$A$3-MIN(AH$5*$AJ$3,$R113*$A$3)^2-2*$R113*$A$3*MAX(AH$5*$AJ$3-$R113*$A$3,0)-MIN(MAX($R113*$A$3-$A$4,0),AH$5*$AJ$3)^2-2*AH$5*$AJ$3*MAX($R113*$A$3-$A$4-AH$5*+$AJ$3,0))/$AJ$5-SUM($V$7:AG113)-SUM($V$7:AH112)+SUM($V$7:AG112)</f>
        <v>0</v>
      </c>
      <c r="AJ113" s="8">
        <f t="shared" si="30"/>
        <v>39356</v>
      </c>
      <c r="AK113" s="30">
        <f t="shared" si="20"/>
        <v>39370</v>
      </c>
      <c r="AL113" s="3">
        <f ca="1">SUMPRODUCT(OFFSET($W$8:OFFSET($W$8,$AJ$4-1,0),$T113,$U113),OFFSET($D$8:OFFSET($D$8,$AJ$4-1,0),$S113,MATCH(AL$6,$D$7:$Q$7,0)-1))</f>
        <v>0.46122568766972283</v>
      </c>
      <c r="AM113" s="3">
        <f ca="1">SUMPRODUCT(OFFSET($W$8:OFFSET($W$8,$AJ$4-1,0),$T113,$U113),OFFSET($C$8:OFFSET($C$8,$AJ$4-1,0),$S113,0),OFFSET($D$8:OFFSET($D$8,$AJ$4-1,0),$S113,MATCH(AL$6,$D$7:$Q$7,0)-1))/SUMPRODUCT(OFFSET($W$8:OFFSET($W$8,$AJ$4-1,0),$T113,$U113),OFFSET($C$8:OFFSET($C$8,$AJ$4-1,0),$S113,0))</f>
        <v>0.46122568766972299</v>
      </c>
      <c r="AN113" s="3">
        <f ca="1">SUMPRODUCT(OFFSET($W$8:OFFSET($W$8,$AJ$4-1,0),$T113,$U113),OFFSET($D$8:OFFSET($D$8,$AJ$4-1,0),$S113,MATCH(AN$6,$D$7:$Q$7,0)-1))</f>
        <v>1.5625428797834486</v>
      </c>
      <c r="AO113" s="3">
        <f ca="1">SUMPRODUCT(OFFSET($W$8:OFFSET($W$8,$AJ$4-1,0),$T113,$U113),OFFSET($C$8:OFFSET($C$8,$AJ$4-1,0),$S113,0),OFFSET($D$8:OFFSET($D$8,$AJ$4-1,0),$S113,MATCH(AN$6,$D$7:$Q$7,0)-1))/SUMPRODUCT(OFFSET($W$8:OFFSET($W$8,$AJ$4-1,0),$T113,$U113),OFFSET($C$8:OFFSET($C$8,$AJ$4-1,0),$S113,0))</f>
        <v>1.5625428797834484</v>
      </c>
      <c r="AP113" s="3">
        <f ca="1">SUMPRODUCT(OFFSET($W$8:OFFSET($W$8,$AJ$4-1,0),$T113,$U113),OFFSET($D$8:OFFSET($D$8,$AJ$4-1,0),$S113,MATCH(AP$6,$D$7:$Q$7,0)-1))</f>
        <v>1.1043762856583665</v>
      </c>
      <c r="AQ113" s="3">
        <f ca="1">SUMPRODUCT(OFFSET($W$8:OFFSET($W$8,$AJ$4-1,0),$T113,$U113),OFFSET($C$8:OFFSET($C$8,$AJ$4-1,0),$S113,0),OFFSET($D$8:OFFSET($D$8,$AJ$4-1,0),$S113,MATCH(AP$6,$D$7:$Q$7,0)-1))/SUMPRODUCT(OFFSET($W$8:OFFSET($W$8,$AJ$4-1,0),$T113,$U113),OFFSET($C$8:OFFSET($C$8,$AJ$4-1,0),$S113,0))</f>
        <v>1.1043762856583665</v>
      </c>
      <c r="AR113" s="3">
        <f ca="1">SUMPRODUCT(OFFSET($W$8:OFFSET($W$8,$AJ$4-1,0),$T113,$U113),OFFSET($D$8:OFFSET($D$8,$AJ$4-1,0),$S113,MATCH(AR$6,$D$7:$Q$7,0)-1))</f>
        <v>0.98489999999999989</v>
      </c>
      <c r="AS113" s="3">
        <f ca="1">SUMPRODUCT(OFFSET($W$8:OFFSET($W$8,$AJ$4-1,0),$T113,$U113),OFFSET($C$8:OFFSET($C$8,$AJ$4-1,0),$S113,0),OFFSET($D$8:OFFSET($D$8,$AJ$4-1,0),$S113,MATCH(AR$6,$D$7:$Q$7,0)-1))/SUMPRODUCT(OFFSET($W$8:OFFSET($W$8,$AJ$4-1,0),$T113,$U113),OFFSET($C$8:OFFSET($C$8,$AJ$4-1,0),$S113,0))</f>
        <v>0.98490000000000022</v>
      </c>
      <c r="AT113" s="3">
        <f ca="1">SUMPRODUCT(OFFSET($W$8:OFFSET($W$8,$AJ$4-1,0),$T113,$U113),OFFSET($D$8:OFFSET($D$8,$AJ$4-1,0),$S113,MATCH(AT$6,$D$7:$Q$7,0)-1))</f>
        <v>1.3438278203706622</v>
      </c>
      <c r="AU113" s="3">
        <f ca="1">SUMPRODUCT(OFFSET($W$8:OFFSET($W$8,$AJ$4-1,0),$T113,$U113),OFFSET($C$8:OFFSET($C$8,$AJ$4-1,0),$S113,0),OFFSET($D$8:OFFSET($D$8,$AJ$4-1,0),$S113,MATCH(AT$6,$D$7:$Q$7,0)-1))/SUMPRODUCT(OFFSET($W$8:OFFSET($W$8,$AJ$4-1,0),$T113,$U113),OFFSET($C$8:OFFSET($C$8,$AJ$4-1,0),$S113,0))</f>
        <v>1.3438278203706624</v>
      </c>
      <c r="AV113" s="3">
        <f ca="1">SUMPRODUCT(OFFSET($W$8:OFFSET($W$8,$AJ$4-1,0),$T113,$U113),OFFSET($D$8:OFFSET($D$8,$AJ$4-1,0),$S113,MATCH(AV$6,$D$7:$Q$7,0)-1))</f>
        <v>0.64978657463729916</v>
      </c>
      <c r="AW113" s="3">
        <f ca="1">SUMPRODUCT(OFFSET($W$8:OFFSET($W$8,$AJ$4-1,0),$T113,$U113),OFFSET($C$8:OFFSET($C$8,$AJ$4-1,0),$S113,0),OFFSET($D$8:OFFSET($D$8,$AJ$4-1,0),$S113,MATCH(AV$6,$D$7:$Q$7,0)-1))/SUMPRODUCT(OFFSET($W$8:OFFSET($W$8,$AJ$4-1,0),$T113,$U113),OFFSET($C$8:OFFSET($C$8,$AJ$4-1,0),$S113,0))</f>
        <v>0.64978657463729905</v>
      </c>
      <c r="AX113" s="3">
        <f ca="1">SUMPRODUCT(OFFSET($W$8:OFFSET($W$8,$AJ$4-1,0),$T113,$U113),OFFSET($D$8:OFFSET($D$8,$AJ$4-1,0),$S113,MATCH(AX$6,$D$7:$Q$7,0)-1))</f>
        <v>0.76749285095172248</v>
      </c>
      <c r="AY113" s="3">
        <f ca="1">SUMPRODUCT(OFFSET($W$8:OFFSET($W$8,$AJ$4-1,0),$T113,$U113),OFFSET($C$8:OFFSET($C$8,$AJ$4-1,0),$S113,0),OFFSET($D$8:OFFSET($D$8,$AJ$4-1,0),$S113,MATCH(AX$6,$D$7:$Q$7,0)-1))/SUMPRODUCT(OFFSET($W$8:OFFSET($W$8,$AJ$4-1,0),$T113,$U113),OFFSET($C$8:OFFSET($C$8,$AJ$4-1,0),$S113,0))</f>
        <v>0.76749285095172259</v>
      </c>
      <c r="AZ113" s="3">
        <f ca="1">SUMPRODUCT(OFFSET($W$8:OFFSET($W$8,$AJ$4-1,0),$T113,$U113),OFFSET($D$8:OFFSET($D$8,$AJ$4-1,0),$S113,MATCH(AZ$6,$D$7:$Q$7,0)-1))</f>
        <v>1.3675291967586656</v>
      </c>
      <c r="BA113" s="3">
        <f ca="1">SUMPRODUCT(OFFSET($W$8:OFFSET($W$8,$AJ$4-1,0),$T113,$U113),OFFSET($C$8:OFFSET($C$8,$AJ$4-1,0),$S113,0),OFFSET($D$8:OFFSET($D$8,$AJ$4-1,0),$S113,MATCH(AZ$6,$D$7:$Q$7,0)-1))/SUMPRODUCT(OFFSET($W$8:OFFSET($W$8,$AJ$4-1,0),$T113,$U113),OFFSET($C$8:OFFSET($C$8,$AJ$4-1,0),$S113,0))</f>
        <v>1.3675291967586654</v>
      </c>
      <c r="BB113" s="3">
        <f ca="1">SUMPRODUCT(OFFSET($W$8:OFFSET($W$8,$AJ$4-1,0),$T113,$U113),OFFSET($D$8:OFFSET($D$8,$AJ$4-1,0),$S113,MATCH(BB$6,$D$7:$Q$7,0)-1))</f>
        <v>0.99051035628394613</v>
      </c>
      <c r="BC113" s="3">
        <f ca="1">SUMPRODUCT(OFFSET($W$8:OFFSET($W$8,$AJ$4-1,0),$T113,$U113),OFFSET($C$8:OFFSET($C$8,$AJ$4-1,0),$S113,0),OFFSET($D$8:OFFSET($D$8,$AJ$4-1,0),$S113,MATCH(BB$6,$D$7:$Q$7,0)-1))/SUMPRODUCT(OFFSET($W$8:OFFSET($W$8,$AJ$4-1,0),$T113,$U113),OFFSET($C$8:OFFSET($C$8,$AJ$4-1,0),$S113,0))</f>
        <v>0.99051035628394613</v>
      </c>
      <c r="BD113" s="3">
        <f ca="1">SUMPRODUCT(OFFSET($W$8:OFFSET($W$8,$AJ$4-1,0),$T113,$U113),OFFSET($D$8:OFFSET($D$8,$AJ$4-1,0),$S113,MATCH(BD$6,$D$7:$Q$7,0)-1))</f>
        <v>0.64367809623070793</v>
      </c>
      <c r="BE113" s="3">
        <f ca="1">SUMPRODUCT(OFFSET($W$8:OFFSET($W$8,$AJ$4-1,0),$T113,$U113),OFFSET($C$8:OFFSET($C$8,$AJ$4-1,0),$S113,0),OFFSET($D$8:OFFSET($D$8,$AJ$4-1,0),$S113,MATCH(BD$6,$D$7:$Q$7,0)-1))/SUMPRODUCT(OFFSET($W$8:OFFSET($W$8,$AJ$4-1,0),$T113,$U113),OFFSET($C$8:OFFSET($C$8,$AJ$4-1,0),$S113,0))</f>
        <v>0.64367809623070782</v>
      </c>
      <c r="BF113" s="174">
        <f ca="1">SUMPRODUCT(OFFSET($W$8:OFFSET($W$8,$AJ$4-1,0),$T113,$U113),OFFSET($D$8:OFFSET($D$8,$AJ$4-1,0),$S113,MATCH(BF$6,$D$7:$Q$7,0)-1))</f>
        <v>0.99887341547568298</v>
      </c>
      <c r="BG113" s="174">
        <f ca="1">SUMPRODUCT(OFFSET($W$8:OFFSET($W$8,$AJ$4-1,0),$T113,$U113),OFFSET($C$8:OFFSET($C$8,$AJ$4-1,0),$S113,0),OFFSET($D$8:OFFSET($D$8,$AJ$4-1,0),$S113,MATCH(BF$6,$D$7:$Q$7,0)-1))/SUMPRODUCT(OFFSET($W$8:OFFSET($W$8,$AJ$4-1,0),$T113,$U113),OFFSET($C$8:OFFSET($C$8,$AJ$4-1,0),$S113,0))</f>
        <v>0.99887341547568342</v>
      </c>
      <c r="BH113" s="174">
        <f ca="1">SUMPRODUCT(OFFSET($W$8:OFFSET($W$8,$AJ$4-1,0),$T113,$U113),OFFSET($D$8:OFFSET($D$8,$AJ$4-1,0),$S113,MATCH(BH$6,$D$7:$Q$7,0)-1))</f>
        <v>1.1031307949168683</v>
      </c>
      <c r="BI113" s="174">
        <f ca="1">SUMPRODUCT(OFFSET($W$8:OFFSET($W$8,$AJ$4-1,0),$T113,$U113),OFFSET($C$8:OFFSET($C$8,$AJ$4-1,0),$S113,0),OFFSET($D$8:OFFSET($D$8,$AJ$4-1,0),$S113,MATCH(BH$6,$D$7:$Q$7,0)-1))/SUMPRODUCT(OFFSET($W$8:OFFSET($W$8,$AJ$4-1,0),$T113,$U113),OFFSET($C$8:OFFSET($C$8,$AJ$4-1,0),$S113,0))</f>
        <v>1.1031307949168687</v>
      </c>
      <c r="BJ113" s="174">
        <f ca="1">SUMPRODUCT(OFFSET($W$8:OFFSET($W$8,$AJ$4-1,0),$T113,$U113),OFFSET($D$8:OFFSET($D$8,$AJ$4-1,0),$S113,MATCH(BJ$6,$D$7:$Q$7,0)-1))</f>
        <v>1</v>
      </c>
      <c r="BK113" s="174">
        <f ca="1">SUMPRODUCT(OFFSET($W$8:OFFSET($W$8,$AJ$4-1,0),$T113,$U113),OFFSET($C$8:OFFSET($C$8,$AJ$4-1,0),$S113,0),OFFSET($D$8:OFFSET($D$8,$AJ$4-1,0),$S113,MATCH(BJ$6,$D$7:$Q$7,0)-1))/SUMPRODUCT(OFFSET($W$8:OFFSET($W$8,$AJ$4-1,0),$T113,$U113),OFFSET($C$8:OFFSET($C$8,$AJ$4-1,0),$S113,0))</f>
        <v>1</v>
      </c>
      <c r="BM113" s="8">
        <f t="shared" si="27"/>
        <v>39356</v>
      </c>
      <c r="BN113" s="47">
        <f t="shared" ca="1" si="28"/>
        <v>0.99999999999999967</v>
      </c>
      <c r="BO113" s="47">
        <f t="shared" ca="1" si="21"/>
        <v>0</v>
      </c>
      <c r="BP113" s="47">
        <f t="shared" ca="1" si="29"/>
        <v>0.29999999999999993</v>
      </c>
      <c r="BQ113" s="47">
        <f t="shared" ca="1" si="22"/>
        <v>0.69999999999999973</v>
      </c>
    </row>
    <row r="114" spans="1:69">
      <c r="A114" s="58">
        <f t="shared" si="23"/>
        <v>39022</v>
      </c>
      <c r="B114" s="34">
        <f t="shared" si="18"/>
        <v>39217</v>
      </c>
      <c r="C114" s="59">
        <f>SUMIF(WP!$A$3:$A$388,"&lt;"&amp;EOMONTH($A114,$A$3-1)+1,WP!$B$3:$B$388)/1000-SUM(C$8:C113)</f>
        <v>10</v>
      </c>
      <c r="D114" s="42">
        <f>D$6/VLOOKUP($B114,Rate!$B$4:$H$390,7)</f>
        <v>0.46849737059111241</v>
      </c>
      <c r="E114" s="42">
        <f>E$6/VLOOKUP($B114,SAWW!$B$4:$H$390,7)</f>
        <v>1.5799842867428562</v>
      </c>
      <c r="F114" s="42">
        <f>F$6/VLOOKUP($B114,'Indem BL'!$B$4:$H$390,7)</f>
        <v>1.1067474688563166</v>
      </c>
      <c r="G114" s="42">
        <f>G$6/VLOOKUP($B114,'Med BL'!$B$4:$H$390,7)</f>
        <v>0.9849</v>
      </c>
      <c r="H114" s="42">
        <f>H$6/VLOOKUP($B114,'Combined BL &amp; SAWW'!$B$4:$H$390,7)</f>
        <v>1.3548400041933002</v>
      </c>
      <c r="I114" s="42">
        <f>I$6/VLOOKUP($B114,'Freq Trend'!$B$4:$H$390,7)</f>
        <v>0.63989795022677454</v>
      </c>
      <c r="J114" s="42">
        <f>J$6/VLOOKUP($B114,'Severity Trend_IonI'!$B$4:$H$390,7)</f>
        <v>0.77287191363726226</v>
      </c>
      <c r="K114" s="42">
        <f>K$6/VLOOKUP($B114,'Severity Trend_MonI'!$B$4:$H$390,7)</f>
        <v>1.3987161904188077</v>
      </c>
      <c r="L114" s="42">
        <f>L$6/VLOOKUP($B114,'Severity Trend'!$B$4:$H$390,7)</f>
        <v>1.0032346345523948</v>
      </c>
      <c r="M114" s="42">
        <f>M$6/VLOOKUP($B114,'PP Residual Trend'!$B$4:$H$390,7)</f>
        <v>0.64197461731522243</v>
      </c>
      <c r="N114" s="156">
        <f>N$6/VLOOKUP($B114,CR!$B$4:$H$455,7)</f>
        <v>0.99887341547568309</v>
      </c>
      <c r="O114" s="156">
        <f>O$6/VLOOKUP($B114,ER!$B$4:$H$455,7)</f>
        <v>1.1031307949168685</v>
      </c>
      <c r="P114" s="156">
        <f>P$6/VLOOKUP($B114,DR!$B$4:$H$455,7)</f>
        <v>1</v>
      </c>
      <c r="R114">
        <f t="shared" si="33"/>
        <v>107</v>
      </c>
      <c r="S114" s="120">
        <f t="shared" si="35"/>
        <v>106</v>
      </c>
      <c r="T114" s="45">
        <f t="shared" si="25"/>
        <v>0</v>
      </c>
      <c r="U114" s="45">
        <f t="shared" si="34"/>
        <v>0</v>
      </c>
      <c r="V114" s="20">
        <v>0</v>
      </c>
      <c r="W114" s="21">
        <f>(2*W$5*$AJ$3*$R114*$A$3-MIN(W$5*$AJ$3,$R114*$A$3)^2-2*$R114*$A$3*MAX(W$5*$AJ$3-$R114*$A$3,0)-MIN(MAX($R114*$A$3-$A$4,0),W$5*$AJ$3)^2-2*W$5*$AJ$3*MAX($R114*$A$3-$A$4-W$5*+$AJ$3,0))/$AJ$5-SUM($V$7:V114)-SUM($V$7:W113)+SUM($V$7:V113)</f>
        <v>0</v>
      </c>
      <c r="X114" s="21">
        <f>(2*X$5*$AJ$3*$R114*$A$3-MIN(X$5*$AJ$3,$R114*$A$3)^2-2*$R114*$A$3*MAX(X$5*$AJ$3-$R114*$A$3,0)-MIN(MAX($R114*$A$3-$A$4,0),X$5*$AJ$3)^2-2*X$5*$AJ$3*MAX($R114*$A$3-$A$4-X$5*+$AJ$3,0))/$AJ$5-SUM($V$7:W114)-SUM($V$7:X113)+SUM($V$7:W113)</f>
        <v>0</v>
      </c>
      <c r="Y114" s="21">
        <f>(2*Y$5*$AJ$3*$R114*$A$3-MIN(Y$5*$AJ$3,$R114*$A$3)^2-2*$R114*$A$3*MAX(Y$5*$AJ$3-$R114*$A$3,0)-MIN(MAX($R114*$A$3-$A$4,0),Y$5*$AJ$3)^2-2*Y$5*$AJ$3*MAX($R114*$A$3-$A$4-Y$5*+$AJ$3,0))/$AJ$5-SUM($V$7:X114)-SUM($V$7:Y113)+SUM($V$7:X113)</f>
        <v>0</v>
      </c>
      <c r="Z114" s="21">
        <f>(2*Z$5*$AJ$3*$R114*$A$3-MIN(Z$5*$AJ$3,$R114*$A$3)^2-2*$R114*$A$3*MAX(Z$5*$AJ$3-$R114*$A$3,0)-MIN(MAX($R114*$A$3-$A$4,0),Z$5*$AJ$3)^2-2*Z$5*$AJ$3*MAX($R114*$A$3-$A$4-Z$5*+$AJ$3,0))/$AJ$5-SUM($V$7:Y114)-SUM($V$7:Z113)+SUM($V$7:Y113)</f>
        <v>0</v>
      </c>
      <c r="AA114" s="21">
        <f>(2*AA$5*$AJ$3*$R114*$A$3-MIN(AA$5*$AJ$3,$R114*$A$3)^2-2*$R114*$A$3*MAX(AA$5*$AJ$3-$R114*$A$3,0)-MIN(MAX($R114*$A$3-$A$4,0),AA$5*$AJ$3)^2-2*AA$5*$AJ$3*MAX($R114*$A$3-$A$4-AA$5*+$AJ$3,0))/$AJ$5-SUM($V$7:Z114)-SUM($V$7:AA113)+SUM($V$7:Z113)</f>
        <v>0</v>
      </c>
      <c r="AB114" s="21">
        <f>(2*AB$5*$AJ$3*$R114*$A$3-MIN(AB$5*$AJ$3,$R114*$A$3)^2-2*$R114*$A$3*MAX(AB$5*$AJ$3-$R114*$A$3,0)-MIN(MAX($R114*$A$3-$A$4,0),AB$5*$AJ$3)^2-2*AB$5*$AJ$3*MAX($R114*$A$3-$A$4-AB$5*+$AJ$3,0))/$AJ$5-SUM($V$7:AA114)-SUM($V$7:AB113)+SUM($V$7:AA113)</f>
        <v>0</v>
      </c>
      <c r="AC114" s="21">
        <f>(2*AC$5*$AJ$3*$R114*$A$3-MIN(AC$5*$AJ$3,$R114*$A$3)^2-2*$R114*$A$3*MAX(AC$5*$AJ$3-$R114*$A$3,0)-MIN(MAX($R114*$A$3-$A$4,0),AC$5*$AJ$3)^2-2*AC$5*$AJ$3*MAX($R114*$A$3-$A$4-AC$5*+$AJ$3,0))/$AJ$5-SUM($V$7:AB114)-SUM($V$7:AC113)+SUM($V$7:AB113)</f>
        <v>0</v>
      </c>
      <c r="AD114" s="21">
        <f>(2*AD$5*$AJ$3*$R114*$A$3-MIN(AD$5*$AJ$3,$R114*$A$3)^2-2*$R114*$A$3*MAX(AD$5*$AJ$3-$R114*$A$3,0)-MIN(MAX($R114*$A$3-$A$4,0),AD$5*$AJ$3)^2-2*AD$5*$AJ$3*MAX($R114*$A$3-$A$4-AD$5*+$AJ$3,0))/$AJ$5-SUM($V$7:AC114)-SUM($V$7:AD113)+SUM($V$7:AC113)</f>
        <v>0</v>
      </c>
      <c r="AE114" s="21">
        <f>(2*AE$5*$AJ$3*$R114*$A$3-MIN(AE$5*$AJ$3,$R114*$A$3)^2-2*$R114*$A$3*MAX(AE$5*$AJ$3-$R114*$A$3,0)-MIN(MAX($R114*$A$3-$A$4,0),AE$5*$AJ$3)^2-2*AE$5*$AJ$3*MAX($R114*$A$3-$A$4-AE$5*+$AJ$3,0))/$AJ$5-SUM($V$7:AD114)-SUM($V$7:AE113)+SUM($V$7:AD113)</f>
        <v>0</v>
      </c>
      <c r="AF114" s="21">
        <f>(2*AF$5*$AJ$3*$R114*$A$3-MIN(AF$5*$AJ$3,$R114*$A$3)^2-2*$R114*$A$3*MAX(AF$5*$AJ$3-$R114*$A$3,0)-MIN(MAX($R114*$A$3-$A$4,0),AF$5*$AJ$3)^2-2*AF$5*$AJ$3*MAX($R114*$A$3-$A$4-AF$5*+$AJ$3,0))/$AJ$5-SUM($V$7:AE114)-SUM($V$7:AF113)+SUM($V$7:AE113)</f>
        <v>0</v>
      </c>
      <c r="AG114" s="21">
        <f>(2*AG$5*$AJ$3*$R114*$A$3-MIN(AG$5*$AJ$3,$R114*$A$3)^2-2*$R114*$A$3*MAX(AG$5*$AJ$3-$R114*$A$3,0)-MIN(MAX($R114*$A$3-$A$4,0),AG$5*$AJ$3)^2-2*AG$5*$AJ$3*MAX($R114*$A$3-$A$4-AG$5*+$AJ$3,0))/$AJ$5-SUM($V$7:AF114)-SUM($V$7:AG113)+SUM($V$7:AF113)</f>
        <v>0</v>
      </c>
      <c r="AH114" s="21">
        <f>(2*AH$5*$AJ$3*$R114*$A$3-MIN(AH$5*$AJ$3,$R114*$A$3)^2-2*$R114*$A$3*MAX(AH$5*$AJ$3-$R114*$A$3,0)-MIN(MAX($R114*$A$3-$A$4,0),AH$5*$AJ$3)^2-2*AH$5*$AJ$3*MAX($R114*$A$3-$A$4-AH$5*+$AJ$3,0))/$AJ$5-SUM($V$7:AG114)-SUM($V$7:AH113)+SUM($V$7:AG113)</f>
        <v>0</v>
      </c>
      <c r="AJ114" s="8">
        <f t="shared" si="30"/>
        <v>39387</v>
      </c>
      <c r="AK114" s="30">
        <f t="shared" si="20"/>
        <v>39401</v>
      </c>
      <c r="AL114" s="3">
        <f ca="1">SUMPRODUCT(OFFSET($W$8:OFFSET($W$8,$AJ$4-1,0),$T114,$U114),OFFSET($D$8:OFFSET($D$8,$AJ$4-1,0),$S114,MATCH(AL$6,$D$7:$Q$7,0)-1))</f>
        <v>0.46010696722027833</v>
      </c>
      <c r="AM114" s="3">
        <f ca="1">SUMPRODUCT(OFFSET($W$8:OFFSET($W$8,$AJ$4-1,0),$T114,$U114),OFFSET($C$8:OFFSET($C$8,$AJ$4-1,0),$S114,0),OFFSET($D$8:OFFSET($D$8,$AJ$4-1,0),$S114,MATCH(AL$6,$D$7:$Q$7,0)-1))/SUMPRODUCT(OFFSET($W$8:OFFSET($W$8,$AJ$4-1,0),$T114,$U114),OFFSET($C$8:OFFSET($C$8,$AJ$4-1,0),$S114,0))</f>
        <v>0.4601069672202785</v>
      </c>
      <c r="AN114" s="3">
        <f ca="1">SUMPRODUCT(OFFSET($W$8:OFFSET($W$8,$AJ$4-1,0),$T114,$U114),OFFSET($D$8:OFFSET($D$8,$AJ$4-1,0),$S114,MATCH(AN$6,$D$7:$Q$7,0)-1))</f>
        <v>1.5591885691536431</v>
      </c>
      <c r="AO114" s="3">
        <f ca="1">SUMPRODUCT(OFFSET($W$8:OFFSET($W$8,$AJ$4-1,0),$T114,$U114),OFFSET($C$8:OFFSET($C$8,$AJ$4-1,0),$S114,0),OFFSET($D$8:OFFSET($D$8,$AJ$4-1,0),$S114,MATCH(AN$6,$D$7:$Q$7,0)-1))/SUMPRODUCT(OFFSET($W$8:OFFSET($W$8,$AJ$4-1,0),$T114,$U114),OFFSET($C$8:OFFSET($C$8,$AJ$4-1,0),$S114,0))</f>
        <v>1.5591885691536433</v>
      </c>
      <c r="AP114" s="3">
        <f ca="1">SUMPRODUCT(OFFSET($W$8:OFFSET($W$8,$AJ$4-1,0),$T114,$U114),OFFSET($D$8:OFFSET($D$8,$AJ$4-1,0),$S114,MATCH(AP$6,$D$7:$Q$7,0)-1))</f>
        <v>1.1036988047446665</v>
      </c>
      <c r="AQ114" s="3">
        <f ca="1">SUMPRODUCT(OFFSET($W$8:OFFSET($W$8,$AJ$4-1,0),$T114,$U114),OFFSET($C$8:OFFSET($C$8,$AJ$4-1,0),$S114,0),OFFSET($D$8:OFFSET($D$8,$AJ$4-1,0),$S114,MATCH(AP$6,$D$7:$Q$7,0)-1))/SUMPRODUCT(OFFSET($W$8:OFFSET($W$8,$AJ$4-1,0),$T114,$U114),OFFSET($C$8:OFFSET($C$8,$AJ$4-1,0),$S114,0))</f>
        <v>1.1036988047446665</v>
      </c>
      <c r="AR114" s="3">
        <f ca="1">SUMPRODUCT(OFFSET($W$8:OFFSET($W$8,$AJ$4-1,0),$T114,$U114),OFFSET($D$8:OFFSET($D$8,$AJ$4-1,0),$S114,MATCH(AR$6,$D$7:$Q$7,0)-1))</f>
        <v>0.98489999999999989</v>
      </c>
      <c r="AS114" s="3">
        <f ca="1">SUMPRODUCT(OFFSET($W$8:OFFSET($W$8,$AJ$4-1,0),$T114,$U114),OFFSET($C$8:OFFSET($C$8,$AJ$4-1,0),$S114,0),OFFSET($D$8:OFFSET($D$8,$AJ$4-1,0),$S114,MATCH(AR$6,$D$7:$Q$7,0)-1))/SUMPRODUCT(OFFSET($W$8:OFFSET($W$8,$AJ$4-1,0),$T114,$U114),OFFSET($C$8:OFFSET($C$8,$AJ$4-1,0),$S114,0))</f>
        <v>0.98490000000000022</v>
      </c>
      <c r="AT114" s="3">
        <f ca="1">SUMPRODUCT(OFFSET($W$8:OFFSET($W$8,$AJ$4-1,0),$T114,$U114),OFFSET($D$8:OFFSET($D$8,$AJ$4-1,0),$S114,MATCH(AT$6,$D$7:$Q$7,0)-1))</f>
        <v>1.3415135451577405</v>
      </c>
      <c r="AU114" s="3">
        <f ca="1">SUMPRODUCT(OFFSET($W$8:OFFSET($W$8,$AJ$4-1,0),$T114,$U114),OFFSET($C$8:OFFSET($C$8,$AJ$4-1,0),$S114,0),OFFSET($D$8:OFFSET($D$8,$AJ$4-1,0),$S114,MATCH(AT$6,$D$7:$Q$7,0)-1))/SUMPRODUCT(OFFSET($W$8:OFFSET($W$8,$AJ$4-1,0),$T114,$U114),OFFSET($C$8:OFFSET($C$8,$AJ$4-1,0),$S114,0))</f>
        <v>1.3415135451577405</v>
      </c>
      <c r="AV114" s="3">
        <f ca="1">SUMPRODUCT(OFFSET($W$8:OFFSET($W$8,$AJ$4-1,0),$T114,$U114),OFFSET($D$8:OFFSET($D$8,$AJ$4-1,0),$S114,MATCH(AV$6,$D$7:$Q$7,0)-1))</f>
        <v>0.65193046811624344</v>
      </c>
      <c r="AW114" s="3">
        <f ca="1">SUMPRODUCT(OFFSET($W$8:OFFSET($W$8,$AJ$4-1,0),$T114,$U114),OFFSET($C$8:OFFSET($C$8,$AJ$4-1,0),$S114,0),OFFSET($D$8:OFFSET($D$8,$AJ$4-1,0),$S114,MATCH(AV$6,$D$7:$Q$7,0)-1))/SUMPRODUCT(OFFSET($W$8:OFFSET($W$8,$AJ$4-1,0),$T114,$U114),OFFSET($C$8:OFFSET($C$8,$AJ$4-1,0),$S114,0))</f>
        <v>0.65193046811624344</v>
      </c>
      <c r="AX114" s="3">
        <f ca="1">SUMPRODUCT(OFFSET($W$8:OFFSET($W$8,$AJ$4-1,0),$T114,$U114),OFFSET($D$8:OFFSET($D$8,$AJ$4-1,0),$S114,MATCH(AX$6,$D$7:$Q$7,0)-1))</f>
        <v>0.76630910946633979</v>
      </c>
      <c r="AY114" s="3">
        <f ca="1">SUMPRODUCT(OFFSET($W$8:OFFSET($W$8,$AJ$4-1,0),$T114,$U114),OFFSET($C$8:OFFSET($C$8,$AJ$4-1,0),$S114,0),OFFSET($D$8:OFFSET($D$8,$AJ$4-1,0),$S114,MATCH(AX$6,$D$7:$Q$7,0)-1))/SUMPRODUCT(OFFSET($W$8:OFFSET($W$8,$AJ$4-1,0),$T114,$U114),OFFSET($C$8:OFFSET($C$8,$AJ$4-1,0),$S114,0))</f>
        <v>0.76630910946633968</v>
      </c>
      <c r="AZ114" s="3">
        <f ca="1">SUMPRODUCT(OFFSET($W$8:OFFSET($W$8,$AJ$4-1,0),$T114,$U114),OFFSET($D$8:OFFSET($D$8,$AJ$4-1,0),$S114,MATCH(AZ$6,$D$7:$Q$7,0)-1))</f>
        <v>1.3614506416781591</v>
      </c>
      <c r="BA114" s="3">
        <f ca="1">SUMPRODUCT(OFFSET($W$8:OFFSET($W$8,$AJ$4-1,0),$T114,$U114),OFFSET($C$8:OFFSET($C$8,$AJ$4-1,0),$S114,0),OFFSET($D$8:OFFSET($D$8,$AJ$4-1,0),$S114,MATCH(AZ$6,$D$7:$Q$7,0)-1))/SUMPRODUCT(OFFSET($W$8:OFFSET($W$8,$AJ$4-1,0),$T114,$U114),OFFSET($C$8:OFFSET($C$8,$AJ$4-1,0),$S114,0))</f>
        <v>1.3614506416781591</v>
      </c>
      <c r="BB114" s="3">
        <f ca="1">SUMPRODUCT(OFFSET($W$8:OFFSET($W$8,$AJ$4-1,0),$T114,$U114),OFFSET($D$8:OFFSET($D$8,$AJ$4-1,0),$S114,MATCH(BB$6,$D$7:$Q$7,0)-1))</f>
        <v>0.9879148214047585</v>
      </c>
      <c r="BC114" s="3">
        <f ca="1">SUMPRODUCT(OFFSET($W$8:OFFSET($W$8,$AJ$4-1,0),$T114,$U114),OFFSET($C$8:OFFSET($C$8,$AJ$4-1,0),$S114,0),OFFSET($D$8:OFFSET($D$8,$AJ$4-1,0),$S114,MATCH(BB$6,$D$7:$Q$7,0)-1))/SUMPRODUCT(OFFSET($W$8:OFFSET($W$8,$AJ$4-1,0),$T114,$U114),OFFSET($C$8:OFFSET($C$8,$AJ$4-1,0),$S114,0))</f>
        <v>0.98791482140475861</v>
      </c>
      <c r="BD114" s="3">
        <f ca="1">SUMPRODUCT(OFFSET($W$8:OFFSET($W$8,$AJ$4-1,0),$T114,$U114),OFFSET($D$8:OFFSET($D$8,$AJ$4-1,0),$S114,MATCH(BD$6,$D$7:$Q$7,0)-1))</f>
        <v>0.64411318388069672</v>
      </c>
      <c r="BE114" s="3">
        <f ca="1">SUMPRODUCT(OFFSET($W$8:OFFSET($W$8,$AJ$4-1,0),$T114,$U114),OFFSET($C$8:OFFSET($C$8,$AJ$4-1,0),$S114,0),OFFSET($D$8:OFFSET($D$8,$AJ$4-1,0),$S114,MATCH(BD$6,$D$7:$Q$7,0)-1))/SUMPRODUCT(OFFSET($W$8:OFFSET($W$8,$AJ$4-1,0),$T114,$U114),OFFSET($C$8:OFFSET($C$8,$AJ$4-1,0),$S114,0))</f>
        <v>0.64411318388069672</v>
      </c>
      <c r="BF114" s="174">
        <f ca="1">SUMPRODUCT(OFFSET($W$8:OFFSET($W$8,$AJ$4-1,0),$T114,$U114),OFFSET($D$8:OFFSET($D$8,$AJ$4-1,0),$S114,MATCH(BF$6,$D$7:$Q$7,0)-1))</f>
        <v>0.99887341547568298</v>
      </c>
      <c r="BG114" s="174">
        <f ca="1">SUMPRODUCT(OFFSET($W$8:OFFSET($W$8,$AJ$4-1,0),$T114,$U114),OFFSET($C$8:OFFSET($C$8,$AJ$4-1,0),$S114,0),OFFSET($D$8:OFFSET($D$8,$AJ$4-1,0),$S114,MATCH(BF$6,$D$7:$Q$7,0)-1))/SUMPRODUCT(OFFSET($W$8:OFFSET($W$8,$AJ$4-1,0),$T114,$U114),OFFSET($C$8:OFFSET($C$8,$AJ$4-1,0),$S114,0))</f>
        <v>0.99887341547568342</v>
      </c>
      <c r="BH114" s="174">
        <f ca="1">SUMPRODUCT(OFFSET($W$8:OFFSET($W$8,$AJ$4-1,0),$T114,$U114),OFFSET($D$8:OFFSET($D$8,$AJ$4-1,0),$S114,MATCH(BH$6,$D$7:$Q$7,0)-1))</f>
        <v>1.1031307949168683</v>
      </c>
      <c r="BI114" s="174">
        <f ca="1">SUMPRODUCT(OFFSET($W$8:OFFSET($W$8,$AJ$4-1,0),$T114,$U114),OFFSET($C$8:OFFSET($C$8,$AJ$4-1,0),$S114,0),OFFSET($D$8:OFFSET($D$8,$AJ$4-1,0),$S114,MATCH(BH$6,$D$7:$Q$7,0)-1))/SUMPRODUCT(OFFSET($W$8:OFFSET($W$8,$AJ$4-1,0),$T114,$U114),OFFSET($C$8:OFFSET($C$8,$AJ$4-1,0),$S114,0))</f>
        <v>1.1031307949168687</v>
      </c>
      <c r="BJ114" s="174">
        <f ca="1">SUMPRODUCT(OFFSET($W$8:OFFSET($W$8,$AJ$4-1,0),$T114,$U114),OFFSET($D$8:OFFSET($D$8,$AJ$4-1,0),$S114,MATCH(BJ$6,$D$7:$Q$7,0)-1))</f>
        <v>1</v>
      </c>
      <c r="BK114" s="174">
        <f ca="1">SUMPRODUCT(OFFSET($W$8:OFFSET($W$8,$AJ$4-1,0),$T114,$U114),OFFSET($C$8:OFFSET($C$8,$AJ$4-1,0),$S114,0),OFFSET($D$8:OFFSET($D$8,$AJ$4-1,0),$S114,MATCH(BJ$6,$D$7:$Q$7,0)-1))/SUMPRODUCT(OFFSET($W$8:OFFSET($W$8,$AJ$4-1,0),$T114,$U114),OFFSET($C$8:OFFSET($C$8,$AJ$4-1,0),$S114,0))</f>
        <v>1</v>
      </c>
      <c r="BM114" s="8">
        <f t="shared" si="27"/>
        <v>39387</v>
      </c>
      <c r="BN114" s="47">
        <f t="shared" ca="1" si="28"/>
        <v>0.99999999999999967</v>
      </c>
      <c r="BO114" s="47">
        <f t="shared" ca="1" si="21"/>
        <v>0</v>
      </c>
      <c r="BP114" s="47">
        <f t="shared" ca="1" si="29"/>
        <v>0.29999999999999993</v>
      </c>
      <c r="BQ114" s="47">
        <f t="shared" ca="1" si="22"/>
        <v>0.69999999999999973</v>
      </c>
    </row>
    <row r="115" spans="1:69">
      <c r="A115" s="58">
        <f t="shared" si="23"/>
        <v>39052</v>
      </c>
      <c r="B115" s="34">
        <f t="shared" si="18"/>
        <v>39248</v>
      </c>
      <c r="C115" s="59">
        <f>SUMIF(WP!$A$3:$A$388,"&lt;"&amp;EOMONTH($A115,$A$3-1)+1,WP!$B$3:$B$388)/1000-SUM(C$8:C114)</f>
        <v>10</v>
      </c>
      <c r="D115" s="42">
        <f>D$6/VLOOKUP($B115,Rate!$B$4:$H$390,7)</f>
        <v>0.46849737059111241</v>
      </c>
      <c r="E115" s="42">
        <f>E$6/VLOOKUP($B115,SAWW!$B$4:$H$390,7)</f>
        <v>1.5755586345043275</v>
      </c>
      <c r="F115" s="42">
        <f>F$6/VLOOKUP($B115,'Indem BL'!$B$4:$H$390,7)</f>
        <v>1.1067474688563166</v>
      </c>
      <c r="G115" s="42">
        <f>G$6/VLOOKUP($B115,'Med BL'!$B$4:$H$390,7)</f>
        <v>0.9849</v>
      </c>
      <c r="H115" s="42">
        <f>H$6/VLOOKUP($B115,'Combined BL &amp; SAWW'!$B$4:$H$390,7)</f>
        <v>1.3526508884174755</v>
      </c>
      <c r="I115" s="42">
        <f>I$6/VLOOKUP($B115,'Freq Trend'!$B$4:$H$390,7)</f>
        <v>0.64064109609807285</v>
      </c>
      <c r="J115" s="42">
        <f>J$6/VLOOKUP($B115,'Severity Trend_IonI'!$B$4:$H$390,7)</f>
        <v>0.77281359963109708</v>
      </c>
      <c r="K115" s="42">
        <f>K$6/VLOOKUP($B115,'Severity Trend_MonI'!$B$4:$H$390,7)</f>
        <v>1.3918539597565143</v>
      </c>
      <c r="L115" s="42">
        <f>L$6/VLOOKUP($B115,'Severity Trend'!$B$4:$H$390,7)</f>
        <v>1.001369648132088</v>
      </c>
      <c r="M115" s="42">
        <f>M$6/VLOOKUP($B115,'PP Residual Trend'!$B$4:$H$390,7)</f>
        <v>0.64151204556444041</v>
      </c>
      <c r="N115" s="156">
        <f>N$6/VLOOKUP($B115,CR!$B$4:$H$455,7)</f>
        <v>0.99887341547568309</v>
      </c>
      <c r="O115" s="156">
        <f>O$6/VLOOKUP($B115,ER!$B$4:$H$455,7)</f>
        <v>1.1031307949168685</v>
      </c>
      <c r="P115" s="156">
        <f>P$6/VLOOKUP($B115,DR!$B$4:$H$455,7)</f>
        <v>1</v>
      </c>
      <c r="R115">
        <f t="shared" si="33"/>
        <v>108</v>
      </c>
      <c r="S115" s="120">
        <f t="shared" si="35"/>
        <v>107</v>
      </c>
      <c r="T115" s="45">
        <f t="shared" si="25"/>
        <v>0</v>
      </c>
      <c r="U115" s="45">
        <f t="shared" si="34"/>
        <v>0</v>
      </c>
      <c r="V115" s="20">
        <v>0</v>
      </c>
      <c r="W115" s="21">
        <f>(2*W$5*$AJ$3*$R115*$A$3-MIN(W$5*$AJ$3,$R115*$A$3)^2-2*$R115*$A$3*MAX(W$5*$AJ$3-$R115*$A$3,0)-MIN(MAX($R115*$A$3-$A$4,0),W$5*$AJ$3)^2-2*W$5*$AJ$3*MAX($R115*$A$3-$A$4-W$5*+$AJ$3,0))/$AJ$5-SUM($V$7:V115)-SUM($V$7:W114)+SUM($V$7:V114)</f>
        <v>0</v>
      </c>
      <c r="X115" s="21">
        <f>(2*X$5*$AJ$3*$R115*$A$3-MIN(X$5*$AJ$3,$R115*$A$3)^2-2*$R115*$A$3*MAX(X$5*$AJ$3-$R115*$A$3,0)-MIN(MAX($R115*$A$3-$A$4,0),X$5*$AJ$3)^2-2*X$5*$AJ$3*MAX($R115*$A$3-$A$4-X$5*+$AJ$3,0))/$AJ$5-SUM($V$7:W115)-SUM($V$7:X114)+SUM($V$7:W114)</f>
        <v>0</v>
      </c>
      <c r="Y115" s="21">
        <f>(2*Y$5*$AJ$3*$R115*$A$3-MIN(Y$5*$AJ$3,$R115*$A$3)^2-2*$R115*$A$3*MAX(Y$5*$AJ$3-$R115*$A$3,0)-MIN(MAX($R115*$A$3-$A$4,0),Y$5*$AJ$3)^2-2*Y$5*$AJ$3*MAX($R115*$A$3-$A$4-Y$5*+$AJ$3,0))/$AJ$5-SUM($V$7:X115)-SUM($V$7:Y114)+SUM($V$7:X114)</f>
        <v>0</v>
      </c>
      <c r="Z115" s="21">
        <f>(2*Z$5*$AJ$3*$R115*$A$3-MIN(Z$5*$AJ$3,$R115*$A$3)^2-2*$R115*$A$3*MAX(Z$5*$AJ$3-$R115*$A$3,0)-MIN(MAX($R115*$A$3-$A$4,0),Z$5*$AJ$3)^2-2*Z$5*$AJ$3*MAX($R115*$A$3-$A$4-Z$5*+$AJ$3,0))/$AJ$5-SUM($V$7:Y115)-SUM($V$7:Z114)+SUM($V$7:Y114)</f>
        <v>0</v>
      </c>
      <c r="AA115" s="21">
        <f>(2*AA$5*$AJ$3*$R115*$A$3-MIN(AA$5*$AJ$3,$R115*$A$3)^2-2*$R115*$A$3*MAX(AA$5*$AJ$3-$R115*$A$3,0)-MIN(MAX($R115*$A$3-$A$4,0),AA$5*$AJ$3)^2-2*AA$5*$AJ$3*MAX($R115*$A$3-$A$4-AA$5*+$AJ$3,0))/$AJ$5-SUM($V$7:Z115)-SUM($V$7:AA114)+SUM($V$7:Z114)</f>
        <v>0</v>
      </c>
      <c r="AB115" s="21">
        <f>(2*AB$5*$AJ$3*$R115*$A$3-MIN(AB$5*$AJ$3,$R115*$A$3)^2-2*$R115*$A$3*MAX(AB$5*$AJ$3-$R115*$A$3,0)-MIN(MAX($R115*$A$3-$A$4,0),AB$5*$AJ$3)^2-2*AB$5*$AJ$3*MAX($R115*$A$3-$A$4-AB$5*+$AJ$3,0))/$AJ$5-SUM($V$7:AA115)-SUM($V$7:AB114)+SUM($V$7:AA114)</f>
        <v>0</v>
      </c>
      <c r="AC115" s="21">
        <f>(2*AC$5*$AJ$3*$R115*$A$3-MIN(AC$5*$AJ$3,$R115*$A$3)^2-2*$R115*$A$3*MAX(AC$5*$AJ$3-$R115*$A$3,0)-MIN(MAX($R115*$A$3-$A$4,0),AC$5*$AJ$3)^2-2*AC$5*$AJ$3*MAX($R115*$A$3-$A$4-AC$5*+$AJ$3,0))/$AJ$5-SUM($V$7:AB115)-SUM($V$7:AC114)+SUM($V$7:AB114)</f>
        <v>0</v>
      </c>
      <c r="AD115" s="21">
        <f>(2*AD$5*$AJ$3*$R115*$A$3-MIN(AD$5*$AJ$3,$R115*$A$3)^2-2*$R115*$A$3*MAX(AD$5*$AJ$3-$R115*$A$3,0)-MIN(MAX($R115*$A$3-$A$4,0),AD$5*$AJ$3)^2-2*AD$5*$AJ$3*MAX($R115*$A$3-$A$4-AD$5*+$AJ$3,0))/$AJ$5-SUM($V$7:AC115)-SUM($V$7:AD114)+SUM($V$7:AC114)</f>
        <v>0</v>
      </c>
      <c r="AE115" s="21">
        <f>(2*AE$5*$AJ$3*$R115*$A$3-MIN(AE$5*$AJ$3,$R115*$A$3)^2-2*$R115*$A$3*MAX(AE$5*$AJ$3-$R115*$A$3,0)-MIN(MAX($R115*$A$3-$A$4,0),AE$5*$AJ$3)^2-2*AE$5*$AJ$3*MAX($R115*$A$3-$A$4-AE$5*+$AJ$3,0))/$AJ$5-SUM($V$7:AD115)-SUM($V$7:AE114)+SUM($V$7:AD114)</f>
        <v>0</v>
      </c>
      <c r="AF115" s="21">
        <f>(2*AF$5*$AJ$3*$R115*$A$3-MIN(AF$5*$AJ$3,$R115*$A$3)^2-2*$R115*$A$3*MAX(AF$5*$AJ$3-$R115*$A$3,0)-MIN(MAX($R115*$A$3-$A$4,0),AF$5*$AJ$3)^2-2*AF$5*$AJ$3*MAX($R115*$A$3-$A$4-AF$5*+$AJ$3,0))/$AJ$5-SUM($V$7:AE115)-SUM($V$7:AF114)+SUM($V$7:AE114)</f>
        <v>0</v>
      </c>
      <c r="AG115" s="21">
        <f>(2*AG$5*$AJ$3*$R115*$A$3-MIN(AG$5*$AJ$3,$R115*$A$3)^2-2*$R115*$A$3*MAX(AG$5*$AJ$3-$R115*$A$3,0)-MIN(MAX($R115*$A$3-$A$4,0),AG$5*$AJ$3)^2-2*AG$5*$AJ$3*MAX($R115*$A$3-$A$4-AG$5*+$AJ$3,0))/$AJ$5-SUM($V$7:AF115)-SUM($V$7:AG114)+SUM($V$7:AF114)</f>
        <v>0</v>
      </c>
      <c r="AH115" s="21">
        <f>(2*AH$5*$AJ$3*$R115*$A$3-MIN(AH$5*$AJ$3,$R115*$A$3)^2-2*$R115*$A$3*MAX(AH$5*$AJ$3-$R115*$A$3,0)-MIN(MAX($R115*$A$3-$A$4,0),AH$5*$AJ$3)^2-2*AH$5*$AJ$3*MAX($R115*$A$3-$A$4-AH$5*+$AJ$3,0))/$AJ$5-SUM($V$7:AG115)-SUM($V$7:AH114)+SUM($V$7:AG114)</f>
        <v>0</v>
      </c>
      <c r="AJ115" s="8">
        <f t="shared" si="30"/>
        <v>39417</v>
      </c>
      <c r="AK115" s="30">
        <f t="shared" si="20"/>
        <v>39431</v>
      </c>
      <c r="AL115" s="3">
        <f ca="1">SUMPRODUCT(OFFSET($W$8:OFFSET($W$8,$AJ$4-1,0),$T115,$U115),OFFSET($D$8:OFFSET($D$8,$AJ$4-1,0),$S115,MATCH(AL$6,$D$7:$Q$7,0)-1))</f>
        <v>0.45898824677083372</v>
      </c>
      <c r="AM115" s="3">
        <f ca="1">SUMPRODUCT(OFFSET($W$8:OFFSET($W$8,$AJ$4-1,0),$T115,$U115),OFFSET($C$8:OFFSET($C$8,$AJ$4-1,0),$S115,0),OFFSET($D$8:OFFSET($D$8,$AJ$4-1,0),$S115,MATCH(AL$6,$D$7:$Q$7,0)-1))/SUMPRODUCT(OFFSET($W$8:OFFSET($W$8,$AJ$4-1,0),$T115,$U115),OFFSET($C$8:OFFSET($C$8,$AJ$4-1,0),$S115,0))</f>
        <v>0.45898824677083389</v>
      </c>
      <c r="AN115" s="3">
        <f ca="1">SUMPRODUCT(OFFSET($W$8:OFFSET($W$8,$AJ$4-1,0),$T115,$U115),OFFSET($D$8:OFFSET($D$8,$AJ$4-1,0),$S115,MATCH(AN$6,$D$7:$Q$7,0)-1))</f>
        <v>1.5559419283025573</v>
      </c>
      <c r="AO115" s="3">
        <f ca="1">SUMPRODUCT(OFFSET($W$8:OFFSET($W$8,$AJ$4-1,0),$T115,$U115),OFFSET($C$8:OFFSET($C$8,$AJ$4-1,0),$S115,0),OFFSET($D$8:OFFSET($D$8,$AJ$4-1,0),$S115,MATCH(AN$6,$D$7:$Q$7,0)-1))/SUMPRODUCT(OFFSET($W$8:OFFSET($W$8,$AJ$4-1,0),$T115,$U115),OFFSET($C$8:OFFSET($C$8,$AJ$4-1,0),$S115,0))</f>
        <v>1.5559419283025571</v>
      </c>
      <c r="AP115" s="3">
        <f ca="1">SUMPRODUCT(OFFSET($W$8:OFFSET($W$8,$AJ$4-1,0),$T115,$U115),OFFSET($D$8:OFFSET($D$8,$AJ$4-1,0),$S115,MATCH(AP$6,$D$7:$Q$7,0)-1))</f>
        <v>1.1030213238309663</v>
      </c>
      <c r="AQ115" s="3">
        <f ca="1">SUMPRODUCT(OFFSET($W$8:OFFSET($W$8,$AJ$4-1,0),$T115,$U115),OFFSET($C$8:OFFSET($C$8,$AJ$4-1,0),$S115,0),OFFSET($D$8:OFFSET($D$8,$AJ$4-1,0),$S115,MATCH(AP$6,$D$7:$Q$7,0)-1))/SUMPRODUCT(OFFSET($W$8:OFFSET($W$8,$AJ$4-1,0),$T115,$U115),OFFSET($C$8:OFFSET($C$8,$AJ$4-1,0),$S115,0))</f>
        <v>1.1030213238309665</v>
      </c>
      <c r="AR115" s="3">
        <f ca="1">SUMPRODUCT(OFFSET($W$8:OFFSET($W$8,$AJ$4-1,0),$T115,$U115),OFFSET($D$8:OFFSET($D$8,$AJ$4-1,0),$S115,MATCH(AR$6,$D$7:$Q$7,0)-1))</f>
        <v>0.98489999999999989</v>
      </c>
      <c r="AS115" s="3">
        <f ca="1">SUMPRODUCT(OFFSET($W$8:OFFSET($W$8,$AJ$4-1,0),$T115,$U115),OFFSET($C$8:OFFSET($C$8,$AJ$4-1,0),$S115,0),OFFSET($D$8:OFFSET($D$8,$AJ$4-1,0),$S115,MATCH(AR$6,$D$7:$Q$7,0)-1))/SUMPRODUCT(OFFSET($W$8:OFFSET($W$8,$AJ$4-1,0),$T115,$U115),OFFSET($C$8:OFFSET($C$8,$AJ$4-1,0),$S115,0))</f>
        <v>0.98490000000000022</v>
      </c>
      <c r="AT115" s="3">
        <f ca="1">SUMPRODUCT(OFFSET($W$8:OFFSET($W$8,$AJ$4-1,0),$T115,$U115),OFFSET($D$8:OFFSET($D$8,$AJ$4-1,0),$S115,MATCH(AT$6,$D$7:$Q$7,0)-1))</f>
        <v>1.3392460205018077</v>
      </c>
      <c r="AU115" s="3">
        <f ca="1">SUMPRODUCT(OFFSET($W$8:OFFSET($W$8,$AJ$4-1,0),$T115,$U115),OFFSET($C$8:OFFSET($C$8,$AJ$4-1,0),$S115,0),OFFSET($D$8:OFFSET($D$8,$AJ$4-1,0),$S115,MATCH(AT$6,$D$7:$Q$7,0)-1))/SUMPRODUCT(OFFSET($W$8:OFFSET($W$8,$AJ$4-1,0),$T115,$U115),OFFSET($C$8:OFFSET($C$8,$AJ$4-1,0),$S115,0))</f>
        <v>1.3392460205018077</v>
      </c>
      <c r="AV115" s="3">
        <f ca="1">SUMPRODUCT(OFFSET($W$8:OFFSET($W$8,$AJ$4-1,0),$T115,$U115),OFFSET($D$8:OFFSET($D$8,$AJ$4-1,0),$S115,MATCH(AV$6,$D$7:$Q$7,0)-1))</f>
        <v>0.65422559317040352</v>
      </c>
      <c r="AW115" s="3">
        <f ca="1">SUMPRODUCT(OFFSET($W$8:OFFSET($W$8,$AJ$4-1,0),$T115,$U115),OFFSET($C$8:OFFSET($C$8,$AJ$4-1,0),$S115,0),OFFSET($D$8:OFFSET($D$8,$AJ$4-1,0),$S115,MATCH(AV$6,$D$7:$Q$7,0)-1))/SUMPRODUCT(OFFSET($W$8:OFFSET($W$8,$AJ$4-1,0),$T115,$U115),OFFSET($C$8:OFFSET($C$8,$AJ$4-1,0),$S115,0))</f>
        <v>0.65422559317040352</v>
      </c>
      <c r="AX115" s="3">
        <f ca="1">SUMPRODUCT(OFFSET($W$8:OFFSET($W$8,$AJ$4-1,0),$T115,$U115),OFFSET($D$8:OFFSET($D$8,$AJ$4-1,0),$S115,MATCH(AX$6,$D$7:$Q$7,0)-1))</f>
        <v>0.7650139850476021</v>
      </c>
      <c r="AY115" s="3">
        <f ca="1">SUMPRODUCT(OFFSET($W$8:OFFSET($W$8,$AJ$4-1,0),$T115,$U115),OFFSET($C$8:OFFSET($C$8,$AJ$4-1,0),$S115,0),OFFSET($D$8:OFFSET($D$8,$AJ$4-1,0),$S115,MATCH(AX$6,$D$7:$Q$7,0)-1))/SUMPRODUCT(OFFSET($W$8:OFFSET($W$8,$AJ$4-1,0),$T115,$U115),OFFSET($C$8:OFFSET($C$8,$AJ$4-1,0),$S115,0))</f>
        <v>0.76501398504760199</v>
      </c>
      <c r="AZ115" s="3">
        <f ca="1">SUMPRODUCT(OFFSET($W$8:OFFSET($W$8,$AJ$4-1,0),$T115,$U115),OFFSET($D$8:OFFSET($D$8,$AJ$4-1,0),$S115,MATCH(AZ$6,$D$7:$Q$7,0)-1))</f>
        <v>1.3554657109744825</v>
      </c>
      <c r="BA115" s="3">
        <f ca="1">SUMPRODUCT(OFFSET($W$8:OFFSET($W$8,$AJ$4-1,0),$T115,$U115),OFFSET($C$8:OFFSET($C$8,$AJ$4-1,0),$S115,0),OFFSET($D$8:OFFSET($D$8,$AJ$4-1,0),$S115,MATCH(AZ$6,$D$7:$Q$7,0)-1))/SUMPRODUCT(OFFSET($W$8:OFFSET($W$8,$AJ$4-1,0),$T115,$U115),OFFSET($C$8:OFFSET($C$8,$AJ$4-1,0),$S115,0))</f>
        <v>1.3554657109744821</v>
      </c>
      <c r="BB115" s="3">
        <f ca="1">SUMPRODUCT(OFFSET($W$8:OFFSET($W$8,$AJ$4-1,0),$T115,$U115),OFFSET($D$8:OFFSET($D$8,$AJ$4-1,0),$S115,MATCH(BB$6,$D$7:$Q$7,0)-1))</f>
        <v>0.98524962283938933</v>
      </c>
      <c r="BC115" s="3">
        <f ca="1">SUMPRODUCT(OFFSET($W$8:OFFSET($W$8,$AJ$4-1,0),$T115,$U115),OFFSET($C$8:OFFSET($C$8,$AJ$4-1,0),$S115,0),OFFSET($D$8:OFFSET($D$8,$AJ$4-1,0),$S115,MATCH(BB$6,$D$7:$Q$7,0)-1))/SUMPRODUCT(OFFSET($W$8:OFFSET($W$8,$AJ$4-1,0),$T115,$U115),OFFSET($C$8:OFFSET($C$8,$AJ$4-1,0),$S115,0))</f>
        <v>0.98524962283938966</v>
      </c>
      <c r="BD115" s="3">
        <f ca="1">SUMPRODUCT(OFFSET($W$8:OFFSET($W$8,$AJ$4-1,0),$T115,$U115),OFFSET($D$8:OFFSET($D$8,$AJ$4-1,0),$S115,MATCH(BD$6,$D$7:$Q$7,0)-1))</f>
        <v>0.6446387535955389</v>
      </c>
      <c r="BE115" s="3">
        <f ca="1">SUMPRODUCT(OFFSET($W$8:OFFSET($W$8,$AJ$4-1,0),$T115,$U115),OFFSET($C$8:OFFSET($C$8,$AJ$4-1,0),$S115,0),OFFSET($D$8:OFFSET($D$8,$AJ$4-1,0),$S115,MATCH(BD$6,$D$7:$Q$7,0)-1))/SUMPRODUCT(OFFSET($W$8:OFFSET($W$8,$AJ$4-1,0),$T115,$U115),OFFSET($C$8:OFFSET($C$8,$AJ$4-1,0),$S115,0))</f>
        <v>0.64463875359553902</v>
      </c>
      <c r="BF115" s="174">
        <f ca="1">SUMPRODUCT(OFFSET($W$8:OFFSET($W$8,$AJ$4-1,0),$T115,$U115),OFFSET($D$8:OFFSET($D$8,$AJ$4-1,0),$S115,MATCH(BF$6,$D$7:$Q$7,0)-1))</f>
        <v>0.99887341547568298</v>
      </c>
      <c r="BG115" s="174">
        <f ca="1">SUMPRODUCT(OFFSET($W$8:OFFSET($W$8,$AJ$4-1,0),$T115,$U115),OFFSET($C$8:OFFSET($C$8,$AJ$4-1,0),$S115,0),OFFSET($D$8:OFFSET($D$8,$AJ$4-1,0),$S115,MATCH(BF$6,$D$7:$Q$7,0)-1))/SUMPRODUCT(OFFSET($W$8:OFFSET($W$8,$AJ$4-1,0),$T115,$U115),OFFSET($C$8:OFFSET($C$8,$AJ$4-1,0),$S115,0))</f>
        <v>0.99887341547568342</v>
      </c>
      <c r="BH115" s="174">
        <f ca="1">SUMPRODUCT(OFFSET($W$8:OFFSET($W$8,$AJ$4-1,0),$T115,$U115),OFFSET($D$8:OFFSET($D$8,$AJ$4-1,0),$S115,MATCH(BH$6,$D$7:$Q$7,0)-1))</f>
        <v>1.1031307949168683</v>
      </c>
      <c r="BI115" s="174">
        <f ca="1">SUMPRODUCT(OFFSET($W$8:OFFSET($W$8,$AJ$4-1,0),$T115,$U115),OFFSET($C$8:OFFSET($C$8,$AJ$4-1,0),$S115,0),OFFSET($D$8:OFFSET($D$8,$AJ$4-1,0),$S115,MATCH(BH$6,$D$7:$Q$7,0)-1))/SUMPRODUCT(OFFSET($W$8:OFFSET($W$8,$AJ$4-1,0),$T115,$U115),OFFSET($C$8:OFFSET($C$8,$AJ$4-1,0),$S115,0))</f>
        <v>1.1031307949168687</v>
      </c>
      <c r="BJ115" s="174">
        <f ca="1">SUMPRODUCT(OFFSET($W$8:OFFSET($W$8,$AJ$4-1,0),$T115,$U115),OFFSET($D$8:OFFSET($D$8,$AJ$4-1,0),$S115,MATCH(BJ$6,$D$7:$Q$7,0)-1))</f>
        <v>1</v>
      </c>
      <c r="BK115" s="174">
        <f ca="1">SUMPRODUCT(OFFSET($W$8:OFFSET($W$8,$AJ$4-1,0),$T115,$U115),OFFSET($C$8:OFFSET($C$8,$AJ$4-1,0),$S115,0),OFFSET($D$8:OFFSET($D$8,$AJ$4-1,0),$S115,MATCH(BJ$6,$D$7:$Q$7,0)-1))/SUMPRODUCT(OFFSET($W$8:OFFSET($W$8,$AJ$4-1,0),$T115,$U115),OFFSET($C$8:OFFSET($C$8,$AJ$4-1,0),$S115,0))</f>
        <v>1</v>
      </c>
      <c r="BM115" s="8">
        <f t="shared" si="27"/>
        <v>39417</v>
      </c>
      <c r="BN115" s="47">
        <f t="shared" ca="1" si="28"/>
        <v>0.99999999999999967</v>
      </c>
      <c r="BO115" s="47">
        <f t="shared" ca="1" si="21"/>
        <v>0</v>
      </c>
      <c r="BP115" s="47">
        <f t="shared" ca="1" si="29"/>
        <v>0.29999999999999993</v>
      </c>
      <c r="BQ115" s="47">
        <f t="shared" ca="1" si="22"/>
        <v>0.69999999999999973</v>
      </c>
    </row>
    <row r="116" spans="1:69" s="225" customFormat="1">
      <c r="A116" s="220">
        <f t="shared" si="23"/>
        <v>39083</v>
      </c>
      <c r="B116" s="221">
        <f t="shared" si="18"/>
        <v>39278</v>
      </c>
      <c r="C116" s="222">
        <f>SUMIF(WP!$A$3:$A$388,"&lt;"&amp;EOMONTH($A116,$A$3-1)+1,WP!$B$3:$B$388)/1000-SUM(C$8:C115)</f>
        <v>10</v>
      </c>
      <c r="D116" s="223">
        <f>D$6/VLOOKUP($B116,Rate!$B$4:$H$390,7)</f>
        <v>0.46849737059111241</v>
      </c>
      <c r="E116" s="223">
        <f>E$6/VLOOKUP($B116,SAWW!$B$4:$H$390,7)</f>
        <v>1.5717399272577153</v>
      </c>
      <c r="F116" s="223">
        <f>F$6/VLOOKUP($B116,'Indem BL'!$B$4:$H$390,7)</f>
        <v>1.1067474688563166</v>
      </c>
      <c r="G116" s="223">
        <f>G$6/VLOOKUP($B116,'Med BL'!$B$4:$H$390,7)</f>
        <v>0.9849</v>
      </c>
      <c r="H116" s="223">
        <f>H$6/VLOOKUP($B116,'Combined BL &amp; SAWW'!$B$4:$H$390,7)</f>
        <v>1.3507234576056597</v>
      </c>
      <c r="I116" s="223">
        <f>I$6/VLOOKUP($B116,'Freq Trend'!$B$4:$H$390,7)</f>
        <v>0.64200098111565485</v>
      </c>
      <c r="J116" s="223">
        <f>J$6/VLOOKUP($B116,'Severity Trend_IonI'!$B$4:$H$390,7)</f>
        <v>0.77221009980717903</v>
      </c>
      <c r="K116" s="223">
        <f>K$6/VLOOKUP($B116,'Severity Trend_MonI'!$B$4:$H$390,7)</f>
        <v>1.385465615316547</v>
      </c>
      <c r="L116" s="223">
        <f>L$6/VLOOKUP($B116,'Severity Trend'!$B$4:$H$390,7)</f>
        <v>0.99917606192910846</v>
      </c>
      <c r="M116" s="223">
        <f>M$6/VLOOKUP($B116,'PP Residual Trend'!$B$4:$H$390,7)</f>
        <v>0.64148691262203184</v>
      </c>
      <c r="N116" s="223">
        <f>N$6/VLOOKUP($B116,CR!$B$4:$H$455,7)</f>
        <v>0.99887341547568309</v>
      </c>
      <c r="O116" s="223">
        <f>O$6/VLOOKUP($B116,ER!$B$4:$H$455,7)</f>
        <v>1.1031307949168685</v>
      </c>
      <c r="P116" s="223">
        <f>P$6/VLOOKUP($B116,DR!$B$4:$H$455,7)</f>
        <v>1</v>
      </c>
      <c r="Q116" s="397"/>
      <c r="R116" s="225">
        <f t="shared" si="33"/>
        <v>109</v>
      </c>
      <c r="S116" s="226">
        <f t="shared" si="35"/>
        <v>108</v>
      </c>
      <c r="T116" s="227">
        <f t="shared" si="25"/>
        <v>0</v>
      </c>
      <c r="U116" s="227">
        <f t="shared" si="34"/>
        <v>0</v>
      </c>
      <c r="V116" s="228">
        <v>0</v>
      </c>
      <c r="W116" s="229">
        <f>(2*W$5*$AJ$3*$R116*$A$3-MIN(W$5*$AJ$3,$R116*$A$3)^2-2*$R116*$A$3*MAX(W$5*$AJ$3-$R116*$A$3,0)-MIN(MAX($R116*$A$3-$A$4,0),W$5*$AJ$3)^2-2*W$5*$AJ$3*MAX($R116*$A$3-$A$4-W$5*+$AJ$3,0))/$AJ$5-SUM($V$7:V116)-SUM($V$7:W115)+SUM($V$7:V115)</f>
        <v>0</v>
      </c>
      <c r="X116" s="229">
        <f>(2*X$5*$AJ$3*$R116*$A$3-MIN(X$5*$AJ$3,$R116*$A$3)^2-2*$R116*$A$3*MAX(X$5*$AJ$3-$R116*$A$3,0)-MIN(MAX($R116*$A$3-$A$4,0),X$5*$AJ$3)^2-2*X$5*$AJ$3*MAX($R116*$A$3-$A$4-X$5*+$AJ$3,0))/$AJ$5-SUM($V$7:W116)-SUM($V$7:X115)+SUM($V$7:W115)</f>
        <v>0</v>
      </c>
      <c r="Y116" s="229">
        <f>(2*Y$5*$AJ$3*$R116*$A$3-MIN(Y$5*$AJ$3,$R116*$A$3)^2-2*$R116*$A$3*MAX(Y$5*$AJ$3-$R116*$A$3,0)-MIN(MAX($R116*$A$3-$A$4,0),Y$5*$AJ$3)^2-2*Y$5*$AJ$3*MAX($R116*$A$3-$A$4-Y$5*+$AJ$3,0))/$AJ$5-SUM($V$7:X116)-SUM($V$7:Y115)+SUM($V$7:X115)</f>
        <v>0</v>
      </c>
      <c r="Z116" s="229">
        <f>(2*Z$5*$AJ$3*$R116*$A$3-MIN(Z$5*$AJ$3,$R116*$A$3)^2-2*$R116*$A$3*MAX(Z$5*$AJ$3-$R116*$A$3,0)-MIN(MAX($R116*$A$3-$A$4,0),Z$5*$AJ$3)^2-2*Z$5*$AJ$3*MAX($R116*$A$3-$A$4-Z$5*+$AJ$3,0))/$AJ$5-SUM($V$7:Y116)-SUM($V$7:Z115)+SUM($V$7:Y115)</f>
        <v>0</v>
      </c>
      <c r="AA116" s="229">
        <f>(2*AA$5*$AJ$3*$R116*$A$3-MIN(AA$5*$AJ$3,$R116*$A$3)^2-2*$R116*$A$3*MAX(AA$5*$AJ$3-$R116*$A$3,0)-MIN(MAX($R116*$A$3-$A$4,0),AA$5*$AJ$3)^2-2*AA$5*$AJ$3*MAX($R116*$A$3-$A$4-AA$5*+$AJ$3,0))/$AJ$5-SUM($V$7:Z116)-SUM($V$7:AA115)+SUM($V$7:Z115)</f>
        <v>0</v>
      </c>
      <c r="AB116" s="229">
        <f>(2*AB$5*$AJ$3*$R116*$A$3-MIN(AB$5*$AJ$3,$R116*$A$3)^2-2*$R116*$A$3*MAX(AB$5*$AJ$3-$R116*$A$3,0)-MIN(MAX($R116*$A$3-$A$4,0),AB$5*$AJ$3)^2-2*AB$5*$AJ$3*MAX($R116*$A$3-$A$4-AB$5*+$AJ$3,0))/$AJ$5-SUM($V$7:AA116)-SUM($V$7:AB115)+SUM($V$7:AA115)</f>
        <v>0</v>
      </c>
      <c r="AC116" s="229">
        <f>(2*AC$5*$AJ$3*$R116*$A$3-MIN(AC$5*$AJ$3,$R116*$A$3)^2-2*$R116*$A$3*MAX(AC$5*$AJ$3-$R116*$A$3,0)-MIN(MAX($R116*$A$3-$A$4,0),AC$5*$AJ$3)^2-2*AC$5*$AJ$3*MAX($R116*$A$3-$A$4-AC$5*+$AJ$3,0))/$AJ$5-SUM($V$7:AB116)-SUM($V$7:AC115)+SUM($V$7:AB115)</f>
        <v>0</v>
      </c>
      <c r="AD116" s="229">
        <f>(2*AD$5*$AJ$3*$R116*$A$3-MIN(AD$5*$AJ$3,$R116*$A$3)^2-2*$R116*$A$3*MAX(AD$5*$AJ$3-$R116*$A$3,0)-MIN(MAX($R116*$A$3-$A$4,0),AD$5*$AJ$3)^2-2*AD$5*$AJ$3*MAX($R116*$A$3-$A$4-AD$5*+$AJ$3,0))/$AJ$5-SUM($V$7:AC116)-SUM($V$7:AD115)+SUM($V$7:AC115)</f>
        <v>0</v>
      </c>
      <c r="AE116" s="229">
        <f>(2*AE$5*$AJ$3*$R116*$A$3-MIN(AE$5*$AJ$3,$R116*$A$3)^2-2*$R116*$A$3*MAX(AE$5*$AJ$3-$R116*$A$3,0)-MIN(MAX($R116*$A$3-$A$4,0),AE$5*$AJ$3)^2-2*AE$5*$AJ$3*MAX($R116*$A$3-$A$4-AE$5*+$AJ$3,0))/$AJ$5-SUM($V$7:AD116)-SUM($V$7:AE115)+SUM($V$7:AD115)</f>
        <v>0</v>
      </c>
      <c r="AF116" s="229">
        <f>(2*AF$5*$AJ$3*$R116*$A$3-MIN(AF$5*$AJ$3,$R116*$A$3)^2-2*$R116*$A$3*MAX(AF$5*$AJ$3-$R116*$A$3,0)-MIN(MAX($R116*$A$3-$A$4,0),AF$5*$AJ$3)^2-2*AF$5*$AJ$3*MAX($R116*$A$3-$A$4-AF$5*+$AJ$3,0))/$AJ$5-SUM($V$7:AE116)-SUM($V$7:AF115)+SUM($V$7:AE115)</f>
        <v>0</v>
      </c>
      <c r="AG116" s="229">
        <f>(2*AG$5*$AJ$3*$R116*$A$3-MIN(AG$5*$AJ$3,$R116*$A$3)^2-2*$R116*$A$3*MAX(AG$5*$AJ$3-$R116*$A$3,0)-MIN(MAX($R116*$A$3-$A$4,0),AG$5*$AJ$3)^2-2*AG$5*$AJ$3*MAX($R116*$A$3-$A$4-AG$5*+$AJ$3,0))/$AJ$5-SUM($V$7:AF116)-SUM($V$7:AG115)+SUM($V$7:AF115)</f>
        <v>0</v>
      </c>
      <c r="AH116" s="229">
        <f>(2*AH$5*$AJ$3*$R116*$A$3-MIN(AH$5*$AJ$3,$R116*$A$3)^2-2*$R116*$A$3*MAX(AH$5*$AJ$3-$R116*$A$3,0)-MIN(MAX($R116*$A$3-$A$4,0),AH$5*$AJ$3)^2-2*AH$5*$AJ$3*MAX($R116*$A$3-$A$4-AH$5*+$AJ$3,0))/$AJ$5-SUM($V$7:AG116)-SUM($V$7:AH115)+SUM($V$7:AG115)</f>
        <v>0</v>
      </c>
      <c r="AI116" s="224"/>
      <c r="AJ116" s="230">
        <f t="shared" si="30"/>
        <v>39448</v>
      </c>
      <c r="AK116" s="231">
        <f t="shared" si="20"/>
        <v>39462</v>
      </c>
      <c r="AL116" s="232">
        <f ca="1">SUMPRODUCT(OFFSET($W$8:OFFSET($W$8,$AJ$4-1,0),$T116,$U116),OFFSET($D$8:OFFSET($D$8,$AJ$4-1,0),$S116,MATCH(AL$6,$D$7:$Q$7,0)-1))</f>
        <v>0.45786952632138922</v>
      </c>
      <c r="AM116" s="232">
        <f ca="1">SUMPRODUCT(OFFSET($W$8:OFFSET($W$8,$AJ$4-1,0),$T116,$U116),OFFSET($C$8:OFFSET($C$8,$AJ$4-1,0),$S116,0),OFFSET($D$8:OFFSET($D$8,$AJ$4-1,0),$S116,MATCH(AL$6,$D$7:$Q$7,0)-1))/SUMPRODUCT(OFFSET($W$8:OFFSET($W$8,$AJ$4-1,0),$T116,$U116),OFFSET($C$8:OFFSET($C$8,$AJ$4-1,0),$S116,0))</f>
        <v>0.45786952632138939</v>
      </c>
      <c r="AN116" s="232">
        <f ca="1">SUMPRODUCT(OFFSET($W$8:OFFSET($W$8,$AJ$4-1,0),$T116,$U116),OFFSET($D$8:OFFSET($D$8,$AJ$4-1,0),$S116,MATCH(AN$6,$D$7:$Q$7,0)-1))</f>
        <v>1.552802689622367</v>
      </c>
      <c r="AO116" s="232">
        <f ca="1">SUMPRODUCT(OFFSET($W$8:OFFSET($W$8,$AJ$4-1,0),$T116,$U116),OFFSET($C$8:OFFSET($C$8,$AJ$4-1,0),$S116,0),OFFSET($D$8:OFFSET($D$8,$AJ$4-1,0),$S116,MATCH(AN$6,$D$7:$Q$7,0)-1))/SUMPRODUCT(OFFSET($W$8:OFFSET($W$8,$AJ$4-1,0),$T116,$U116),OFFSET($C$8:OFFSET($C$8,$AJ$4-1,0),$S116,0))</f>
        <v>1.5528026896223666</v>
      </c>
      <c r="AP116" s="232">
        <f ca="1">SUMPRODUCT(OFFSET($W$8:OFFSET($W$8,$AJ$4-1,0),$T116,$U116),OFFSET($D$8:OFFSET($D$8,$AJ$4-1,0),$S116,MATCH(AP$6,$D$7:$Q$7,0)-1))</f>
        <v>1.1023438429172663</v>
      </c>
      <c r="AQ116" s="232">
        <f ca="1">SUMPRODUCT(OFFSET($W$8:OFFSET($W$8,$AJ$4-1,0),$T116,$U116),OFFSET($C$8:OFFSET($C$8,$AJ$4-1,0),$S116,0),OFFSET($D$8:OFFSET($D$8,$AJ$4-1,0),$S116,MATCH(AP$6,$D$7:$Q$7,0)-1))/SUMPRODUCT(OFFSET($W$8:OFFSET($W$8,$AJ$4-1,0),$T116,$U116),OFFSET($C$8:OFFSET($C$8,$AJ$4-1,0),$S116,0))</f>
        <v>1.1023438429172665</v>
      </c>
      <c r="AR116" s="232">
        <f ca="1">SUMPRODUCT(OFFSET($W$8:OFFSET($W$8,$AJ$4-1,0),$T116,$U116),OFFSET($D$8:OFFSET($D$8,$AJ$4-1,0),$S116,MATCH(AR$6,$D$7:$Q$7,0)-1))</f>
        <v>0.98489999999999989</v>
      </c>
      <c r="AS116" s="232">
        <f ca="1">SUMPRODUCT(OFFSET($W$8:OFFSET($W$8,$AJ$4-1,0),$T116,$U116),OFFSET($C$8:OFFSET($C$8,$AJ$4-1,0),$S116,0),OFFSET($D$8:OFFSET($D$8,$AJ$4-1,0),$S116,MATCH(AR$6,$D$7:$Q$7,0)-1))/SUMPRODUCT(OFFSET($W$8:OFFSET($W$8,$AJ$4-1,0),$T116,$U116),OFFSET($C$8:OFFSET($C$8,$AJ$4-1,0),$S116,0))</f>
        <v>0.98490000000000022</v>
      </c>
      <c r="AT116" s="232">
        <f ca="1">SUMPRODUCT(OFFSET($W$8:OFFSET($W$8,$AJ$4-1,0),$T116,$U116),OFFSET($D$8:OFFSET($D$8,$AJ$4-1,0),$S116,MATCH(AT$6,$D$7:$Q$7,0)-1))</f>
        <v>1.3370145404147793</v>
      </c>
      <c r="AU116" s="232">
        <f ca="1">SUMPRODUCT(OFFSET($W$8:OFFSET($W$8,$AJ$4-1,0),$T116,$U116),OFFSET($C$8:OFFSET($C$8,$AJ$4-1,0),$S116,0),OFFSET($D$8:OFFSET($D$8,$AJ$4-1,0),$S116,MATCH(AT$6,$D$7:$Q$7,0)-1))/SUMPRODUCT(OFFSET($W$8:OFFSET($W$8,$AJ$4-1,0),$T116,$U116),OFFSET($C$8:OFFSET($C$8,$AJ$4-1,0),$S116,0))</f>
        <v>1.3370145404147795</v>
      </c>
      <c r="AV116" s="232">
        <f ca="1">SUMPRODUCT(OFFSET($W$8:OFFSET($W$8,$AJ$4-1,0),$T116,$U116),OFFSET($D$8:OFFSET($D$8,$AJ$4-1,0),$S116,MATCH(AV$6,$D$7:$Q$7,0)-1))</f>
        <v>0.65663979028617259</v>
      </c>
      <c r="AW116" s="232">
        <f ca="1">SUMPRODUCT(OFFSET($W$8:OFFSET($W$8,$AJ$4-1,0),$T116,$U116),OFFSET($C$8:OFFSET($C$8,$AJ$4-1,0),$S116,0),OFFSET($D$8:OFFSET($D$8,$AJ$4-1,0),$S116,MATCH(AV$6,$D$7:$Q$7,0)-1))/SUMPRODUCT(OFFSET($W$8:OFFSET($W$8,$AJ$4-1,0),$T116,$U116),OFFSET($C$8:OFFSET($C$8,$AJ$4-1,0),$S116,0))</f>
        <v>0.65663979028617248</v>
      </c>
      <c r="AX116" s="232">
        <f ca="1">SUMPRODUCT(OFFSET($W$8:OFFSET($W$8,$AJ$4-1,0),$T116,$U116),OFFSET($D$8:OFFSET($D$8,$AJ$4-1,0),$S116,MATCH(AX$6,$D$7:$Q$7,0)-1))</f>
        <v>0.76371823260128202</v>
      </c>
      <c r="AY116" s="232">
        <f ca="1">SUMPRODUCT(OFFSET($W$8:OFFSET($W$8,$AJ$4-1,0),$T116,$U116),OFFSET($C$8:OFFSET($C$8,$AJ$4-1,0),$S116,0),OFFSET($D$8:OFFSET($D$8,$AJ$4-1,0),$S116,MATCH(AX$6,$D$7:$Q$7,0)-1))/SUMPRODUCT(OFFSET($W$8:OFFSET($W$8,$AJ$4-1,0),$T116,$U116),OFFSET($C$8:OFFSET($C$8,$AJ$4-1,0),$S116,0))</f>
        <v>0.76371823260128191</v>
      </c>
      <c r="AZ116" s="232">
        <f ca="1">SUMPRODUCT(OFFSET($W$8:OFFSET($W$8,$AJ$4-1,0),$T116,$U116),OFFSET($D$8:OFFSET($D$8,$AJ$4-1,0),$S116,MATCH(AZ$6,$D$7:$Q$7,0)-1))</f>
        <v>1.3498831378482634</v>
      </c>
      <c r="BA116" s="232">
        <f ca="1">SUMPRODUCT(OFFSET($W$8:OFFSET($W$8,$AJ$4-1,0),$T116,$U116),OFFSET($C$8:OFFSET($C$8,$AJ$4-1,0),$S116,0),OFFSET($D$8:OFFSET($D$8,$AJ$4-1,0),$S116,MATCH(AZ$6,$D$7:$Q$7,0)-1))/SUMPRODUCT(OFFSET($W$8:OFFSET($W$8,$AJ$4-1,0),$T116,$U116),OFFSET($C$8:OFFSET($C$8,$AJ$4-1,0),$S116,0))</f>
        <v>1.3498831378482632</v>
      </c>
      <c r="BB116" s="232">
        <f ca="1">SUMPRODUCT(OFFSET($W$8:OFFSET($W$8,$AJ$4-1,0),$T116,$U116),OFFSET($D$8:OFFSET($D$8,$AJ$4-1,0),$S116,MATCH(BB$6,$D$7:$Q$7,0)-1))</f>
        <v>0.98268969317006449</v>
      </c>
      <c r="BC116" s="232">
        <f ca="1">SUMPRODUCT(OFFSET($W$8:OFFSET($W$8,$AJ$4-1,0),$T116,$U116),OFFSET($C$8:OFFSET($C$8,$AJ$4-1,0),$S116,0),OFFSET($D$8:OFFSET($D$8,$AJ$4-1,0),$S116,MATCH(BB$6,$D$7:$Q$7,0)-1))/SUMPRODUCT(OFFSET($W$8:OFFSET($W$8,$AJ$4-1,0),$T116,$U116),OFFSET($C$8:OFFSET($C$8,$AJ$4-1,0),$S116,0))</f>
        <v>0.98268969317006449</v>
      </c>
      <c r="BD116" s="232">
        <f ca="1">SUMPRODUCT(OFFSET($W$8:OFFSET($W$8,$AJ$4-1,0),$T116,$U116),OFFSET($D$8:OFFSET($D$8,$AJ$4-1,0),$S116,MATCH(BD$6,$D$7:$Q$7,0)-1))</f>
        <v>0.64533516566112004</v>
      </c>
      <c r="BE116" s="232">
        <f ca="1">SUMPRODUCT(OFFSET($W$8:OFFSET($W$8,$AJ$4-1,0),$T116,$U116),OFFSET($C$8:OFFSET($C$8,$AJ$4-1,0),$S116,0),OFFSET($D$8:OFFSET($D$8,$AJ$4-1,0),$S116,MATCH(BD$6,$D$7:$Q$7,0)-1))/SUMPRODUCT(OFFSET($W$8:OFFSET($W$8,$AJ$4-1,0),$T116,$U116),OFFSET($C$8:OFFSET($C$8,$AJ$4-1,0),$S116,0))</f>
        <v>0.64533516566112004</v>
      </c>
      <c r="BF116" s="232">
        <f ca="1">SUMPRODUCT(OFFSET($W$8:OFFSET($W$8,$AJ$4-1,0),$T116,$U116),OFFSET($D$8:OFFSET($D$8,$AJ$4-1,0),$S116,MATCH(BF$6,$D$7:$Q$7,0)-1))</f>
        <v>0.99887341547568298</v>
      </c>
      <c r="BG116" s="232">
        <f ca="1">SUMPRODUCT(OFFSET($W$8:OFFSET($W$8,$AJ$4-1,0),$T116,$U116),OFFSET($C$8:OFFSET($C$8,$AJ$4-1,0),$S116,0),OFFSET($D$8:OFFSET($D$8,$AJ$4-1,0),$S116,MATCH(BF$6,$D$7:$Q$7,0)-1))/SUMPRODUCT(OFFSET($W$8:OFFSET($W$8,$AJ$4-1,0),$T116,$U116),OFFSET($C$8:OFFSET($C$8,$AJ$4-1,0),$S116,0))</f>
        <v>0.99887341547568342</v>
      </c>
      <c r="BH116" s="232">
        <f ca="1">SUMPRODUCT(OFFSET($W$8:OFFSET($W$8,$AJ$4-1,0),$T116,$U116),OFFSET($D$8:OFFSET($D$8,$AJ$4-1,0),$S116,MATCH(BH$6,$D$7:$Q$7,0)-1))</f>
        <v>1.1031307949168683</v>
      </c>
      <c r="BI116" s="232">
        <f ca="1">SUMPRODUCT(OFFSET($W$8:OFFSET($W$8,$AJ$4-1,0),$T116,$U116),OFFSET($C$8:OFFSET($C$8,$AJ$4-1,0),$S116,0),OFFSET($D$8:OFFSET($D$8,$AJ$4-1,0),$S116,MATCH(BH$6,$D$7:$Q$7,0)-1))/SUMPRODUCT(OFFSET($W$8:OFFSET($W$8,$AJ$4-1,0),$T116,$U116),OFFSET($C$8:OFFSET($C$8,$AJ$4-1,0),$S116,0))</f>
        <v>1.1031307949168687</v>
      </c>
      <c r="BJ116" s="232">
        <f ca="1">SUMPRODUCT(OFFSET($W$8:OFFSET($W$8,$AJ$4-1,0),$T116,$U116),OFFSET($D$8:OFFSET($D$8,$AJ$4-1,0),$S116,MATCH(BJ$6,$D$7:$Q$7,0)-1))</f>
        <v>1</v>
      </c>
      <c r="BK116" s="232">
        <f ca="1">SUMPRODUCT(OFFSET($W$8:OFFSET($W$8,$AJ$4-1,0),$T116,$U116),OFFSET($C$8:OFFSET($C$8,$AJ$4-1,0),$S116,0),OFFSET($D$8:OFFSET($D$8,$AJ$4-1,0),$S116,MATCH(BJ$6,$D$7:$Q$7,0)-1))/SUMPRODUCT(OFFSET($W$8:OFFSET($W$8,$AJ$4-1,0),$T116,$U116),OFFSET($C$8:OFFSET($C$8,$AJ$4-1,0),$S116,0))</f>
        <v>1</v>
      </c>
      <c r="BM116" s="230">
        <f t="shared" si="27"/>
        <v>39448</v>
      </c>
      <c r="BN116" s="311">
        <f t="shared" ca="1" si="28"/>
        <v>0.99999999999999967</v>
      </c>
      <c r="BO116" s="311">
        <f t="shared" ca="1" si="21"/>
        <v>0</v>
      </c>
      <c r="BP116" s="311">
        <f t="shared" ca="1" si="29"/>
        <v>0.29999999999999993</v>
      </c>
      <c r="BQ116" s="311">
        <f t="shared" ca="1" si="22"/>
        <v>0.69999999999999973</v>
      </c>
    </row>
    <row r="117" spans="1:69">
      <c r="A117" s="58">
        <f t="shared" si="23"/>
        <v>39114</v>
      </c>
      <c r="B117" s="34">
        <f t="shared" si="18"/>
        <v>39309</v>
      </c>
      <c r="C117" s="59">
        <f>SUMIF(WP!$A$3:$A$388,"&lt;"&amp;EOMONTH($A117,$A$3-1)+1,WP!$B$3:$B$388)/1000-SUM(C$8:C116)</f>
        <v>10</v>
      </c>
      <c r="D117" s="42">
        <f>D$6/VLOOKUP($B117,Rate!$B$4:$H$390,7)</f>
        <v>0.46849737059111241</v>
      </c>
      <c r="E117" s="42">
        <f>E$6/VLOOKUP($B117,SAWW!$B$4:$H$390,7)</f>
        <v>1.5684933962246002</v>
      </c>
      <c r="F117" s="42">
        <f>F$6/VLOOKUP($B117,'Indem BL'!$B$4:$H$390,7)</f>
        <v>1.1067474688563166</v>
      </c>
      <c r="G117" s="42">
        <f>G$6/VLOOKUP($B117,'Med BL'!$B$4:$H$390,7)</f>
        <v>0.9849</v>
      </c>
      <c r="H117" s="42">
        <f>H$6/VLOOKUP($B117,'Combined BL &amp; SAWW'!$B$4:$H$390,7)</f>
        <v>1.3490136594378832</v>
      </c>
      <c r="I117" s="42">
        <f>I$6/VLOOKUP($B117,'Freq Trend'!$B$4:$H$390,7)</f>
        <v>0.64440972182536094</v>
      </c>
      <c r="J117" s="42">
        <f>J$6/VLOOKUP($B117,'Severity Trend_IonI'!$B$4:$H$390,7)</f>
        <v>0.77074239882662043</v>
      </c>
      <c r="K117" s="42">
        <f>K$6/VLOOKUP($B117,'Severity Trend_MonI'!$B$4:$H$390,7)</f>
        <v>1.3792154983953513</v>
      </c>
      <c r="L117" s="42">
        <f>L$6/VLOOKUP($B117,'Severity Trend'!$B$4:$H$390,7)</f>
        <v>0.99631001488860782</v>
      </c>
      <c r="M117" s="42">
        <f>M$6/VLOOKUP($B117,'PP Residual Trend'!$B$4:$H$390,7)</f>
        <v>0.64211590788370321</v>
      </c>
      <c r="N117" s="156">
        <f>N$6/VLOOKUP($B117,CR!$B$4:$H$455,7)</f>
        <v>0.99887341547568309</v>
      </c>
      <c r="O117" s="156">
        <f>O$6/VLOOKUP($B117,ER!$B$4:$H$455,7)</f>
        <v>1.1031307949168685</v>
      </c>
      <c r="P117" s="156">
        <f>P$6/VLOOKUP($B117,DR!$B$4:$H$455,7)</f>
        <v>1</v>
      </c>
      <c r="R117">
        <f t="shared" si="33"/>
        <v>110</v>
      </c>
      <c r="S117" s="120">
        <f t="shared" si="35"/>
        <v>109</v>
      </c>
      <c r="T117" s="45">
        <f t="shared" si="25"/>
        <v>0</v>
      </c>
      <c r="U117" s="45">
        <f t="shared" si="34"/>
        <v>0</v>
      </c>
      <c r="V117" s="20">
        <v>0</v>
      </c>
      <c r="W117" s="21">
        <f>(2*W$5*$AJ$3*$R117*$A$3-MIN(W$5*$AJ$3,$R117*$A$3)^2-2*$R117*$A$3*MAX(W$5*$AJ$3-$R117*$A$3,0)-MIN(MAX($R117*$A$3-$A$4,0),W$5*$AJ$3)^2-2*W$5*$AJ$3*MAX($R117*$A$3-$A$4-W$5*+$AJ$3,0))/$AJ$5-SUM($V$7:V117)-SUM($V$7:W116)+SUM($V$7:V116)</f>
        <v>0</v>
      </c>
      <c r="X117" s="21">
        <f>(2*X$5*$AJ$3*$R117*$A$3-MIN(X$5*$AJ$3,$R117*$A$3)^2-2*$R117*$A$3*MAX(X$5*$AJ$3-$R117*$A$3,0)-MIN(MAX($R117*$A$3-$A$4,0),X$5*$AJ$3)^2-2*X$5*$AJ$3*MAX($R117*$A$3-$A$4-X$5*+$AJ$3,0))/$AJ$5-SUM($V$7:W117)-SUM($V$7:X116)+SUM($V$7:W116)</f>
        <v>0</v>
      </c>
      <c r="Y117" s="21">
        <f>(2*Y$5*$AJ$3*$R117*$A$3-MIN(Y$5*$AJ$3,$R117*$A$3)^2-2*$R117*$A$3*MAX(Y$5*$AJ$3-$R117*$A$3,0)-MIN(MAX($R117*$A$3-$A$4,0),Y$5*$AJ$3)^2-2*Y$5*$AJ$3*MAX($R117*$A$3-$A$4-Y$5*+$AJ$3,0))/$AJ$5-SUM($V$7:X117)-SUM($V$7:Y116)+SUM($V$7:X116)</f>
        <v>0</v>
      </c>
      <c r="Z117" s="21">
        <f>(2*Z$5*$AJ$3*$R117*$A$3-MIN(Z$5*$AJ$3,$R117*$A$3)^2-2*$R117*$A$3*MAX(Z$5*$AJ$3-$R117*$A$3,0)-MIN(MAX($R117*$A$3-$A$4,0),Z$5*$AJ$3)^2-2*Z$5*$AJ$3*MAX($R117*$A$3-$A$4-Z$5*+$AJ$3,0))/$AJ$5-SUM($V$7:Y117)-SUM($V$7:Z116)+SUM($V$7:Y116)</f>
        <v>0</v>
      </c>
      <c r="AA117" s="21">
        <f>(2*AA$5*$AJ$3*$R117*$A$3-MIN(AA$5*$AJ$3,$R117*$A$3)^2-2*$R117*$A$3*MAX(AA$5*$AJ$3-$R117*$A$3,0)-MIN(MAX($R117*$A$3-$A$4,0),AA$5*$AJ$3)^2-2*AA$5*$AJ$3*MAX($R117*$A$3-$A$4-AA$5*+$AJ$3,0))/$AJ$5-SUM($V$7:Z117)-SUM($V$7:AA116)+SUM($V$7:Z116)</f>
        <v>0</v>
      </c>
      <c r="AB117" s="21">
        <f>(2*AB$5*$AJ$3*$R117*$A$3-MIN(AB$5*$AJ$3,$R117*$A$3)^2-2*$R117*$A$3*MAX(AB$5*$AJ$3-$R117*$A$3,0)-MIN(MAX($R117*$A$3-$A$4,0),AB$5*$AJ$3)^2-2*AB$5*$AJ$3*MAX($R117*$A$3-$A$4-AB$5*+$AJ$3,0))/$AJ$5-SUM($V$7:AA117)-SUM($V$7:AB116)+SUM($V$7:AA116)</f>
        <v>0</v>
      </c>
      <c r="AC117" s="21">
        <f>(2*AC$5*$AJ$3*$R117*$A$3-MIN(AC$5*$AJ$3,$R117*$A$3)^2-2*$R117*$A$3*MAX(AC$5*$AJ$3-$R117*$A$3,0)-MIN(MAX($R117*$A$3-$A$4,0),AC$5*$AJ$3)^2-2*AC$5*$AJ$3*MAX($R117*$A$3-$A$4-AC$5*+$AJ$3,0))/$AJ$5-SUM($V$7:AB117)-SUM($V$7:AC116)+SUM($V$7:AB116)</f>
        <v>0</v>
      </c>
      <c r="AD117" s="21">
        <f>(2*AD$5*$AJ$3*$R117*$A$3-MIN(AD$5*$AJ$3,$R117*$A$3)^2-2*$R117*$A$3*MAX(AD$5*$AJ$3-$R117*$A$3,0)-MIN(MAX($R117*$A$3-$A$4,0),AD$5*$AJ$3)^2-2*AD$5*$AJ$3*MAX($R117*$A$3-$A$4-AD$5*+$AJ$3,0))/$AJ$5-SUM($V$7:AC117)-SUM($V$7:AD116)+SUM($V$7:AC116)</f>
        <v>0</v>
      </c>
      <c r="AE117" s="21">
        <f>(2*AE$5*$AJ$3*$R117*$A$3-MIN(AE$5*$AJ$3,$R117*$A$3)^2-2*$R117*$A$3*MAX(AE$5*$AJ$3-$R117*$A$3,0)-MIN(MAX($R117*$A$3-$A$4,0),AE$5*$AJ$3)^2-2*AE$5*$AJ$3*MAX($R117*$A$3-$A$4-AE$5*+$AJ$3,0))/$AJ$5-SUM($V$7:AD117)-SUM($V$7:AE116)+SUM($V$7:AD116)</f>
        <v>0</v>
      </c>
      <c r="AF117" s="21">
        <f>(2*AF$5*$AJ$3*$R117*$A$3-MIN(AF$5*$AJ$3,$R117*$A$3)^2-2*$R117*$A$3*MAX(AF$5*$AJ$3-$R117*$A$3,0)-MIN(MAX($R117*$A$3-$A$4,0),AF$5*$AJ$3)^2-2*AF$5*$AJ$3*MAX($R117*$A$3-$A$4-AF$5*+$AJ$3,0))/$AJ$5-SUM($V$7:AE117)-SUM($V$7:AF116)+SUM($V$7:AE116)</f>
        <v>0</v>
      </c>
      <c r="AG117" s="21">
        <f>(2*AG$5*$AJ$3*$R117*$A$3-MIN(AG$5*$AJ$3,$R117*$A$3)^2-2*$R117*$A$3*MAX(AG$5*$AJ$3-$R117*$A$3,0)-MIN(MAX($R117*$A$3-$A$4,0),AG$5*$AJ$3)^2-2*AG$5*$AJ$3*MAX($R117*$A$3-$A$4-AG$5*+$AJ$3,0))/$AJ$5-SUM($V$7:AF117)-SUM($V$7:AG116)+SUM($V$7:AF116)</f>
        <v>0</v>
      </c>
      <c r="AH117" s="21">
        <f>(2*AH$5*$AJ$3*$R117*$A$3-MIN(AH$5*$AJ$3,$R117*$A$3)^2-2*$R117*$A$3*MAX(AH$5*$AJ$3-$R117*$A$3,0)-MIN(MAX($R117*$A$3-$A$4,0),AH$5*$AJ$3)^2-2*AH$5*$AJ$3*MAX($R117*$A$3-$A$4-AH$5*+$AJ$3,0))/$AJ$5-SUM($V$7:AG117)-SUM($V$7:AH116)+SUM($V$7:AG116)</f>
        <v>0</v>
      </c>
      <c r="AJ117" s="8">
        <f t="shared" si="30"/>
        <v>39479</v>
      </c>
      <c r="AK117" s="30">
        <f t="shared" si="20"/>
        <v>39493</v>
      </c>
      <c r="AL117" s="3">
        <f ca="1">SUMPRODUCT(OFFSET($W$8:OFFSET($W$8,$AJ$4-1,0),$T117,$U117),OFFSET($D$8:OFFSET($D$8,$AJ$4-1,0),$S117,MATCH(AL$6,$D$7:$Q$7,0)-1))</f>
        <v>0.45675080587194472</v>
      </c>
      <c r="AM117" s="3">
        <f ca="1">SUMPRODUCT(OFFSET($W$8:OFFSET($W$8,$AJ$4-1,0),$T117,$U117),OFFSET($C$8:OFFSET($C$8,$AJ$4-1,0),$S117,0),OFFSET($D$8:OFFSET($D$8,$AJ$4-1,0),$S117,MATCH(AL$6,$D$7:$Q$7,0)-1))/SUMPRODUCT(OFFSET($W$8:OFFSET($W$8,$AJ$4-1,0),$T117,$U117),OFFSET($C$8:OFFSET($C$8,$AJ$4-1,0),$S117,0))</f>
        <v>0.45675080587194483</v>
      </c>
      <c r="AN117" s="3">
        <f ca="1">SUMPRODUCT(OFFSET($W$8:OFFSET($W$8,$AJ$4-1,0),$T117,$U117),OFFSET($D$8:OFFSET($D$8,$AJ$4-1,0),$S117,MATCH(AN$6,$D$7:$Q$7,0)-1))</f>
        <v>1.5497679885157691</v>
      </c>
      <c r="AO117" s="3">
        <f ca="1">SUMPRODUCT(OFFSET($W$8:OFFSET($W$8,$AJ$4-1,0),$T117,$U117),OFFSET($C$8:OFFSET($C$8,$AJ$4-1,0),$S117,0),OFFSET($D$8:OFFSET($D$8,$AJ$4-1,0),$S117,MATCH(AN$6,$D$7:$Q$7,0)-1))/SUMPRODUCT(OFFSET($W$8:OFFSET($W$8,$AJ$4-1,0),$T117,$U117),OFFSET($C$8:OFFSET($C$8,$AJ$4-1,0),$S117,0))</f>
        <v>1.5497679885157694</v>
      </c>
      <c r="AP117" s="3">
        <f ca="1">SUMPRODUCT(OFFSET($W$8:OFFSET($W$8,$AJ$4-1,0),$T117,$U117),OFFSET($D$8:OFFSET($D$8,$AJ$4-1,0),$S117,MATCH(AP$6,$D$7:$Q$7,0)-1))</f>
        <v>1.1016663620035663</v>
      </c>
      <c r="AQ117" s="3">
        <f ca="1">SUMPRODUCT(OFFSET($W$8:OFFSET($W$8,$AJ$4-1,0),$T117,$U117),OFFSET($C$8:OFFSET($C$8,$AJ$4-1,0),$S117,0),OFFSET($D$8:OFFSET($D$8,$AJ$4-1,0),$S117,MATCH(AP$6,$D$7:$Q$7,0)-1))/SUMPRODUCT(OFFSET($W$8:OFFSET($W$8,$AJ$4-1,0),$T117,$U117),OFFSET($C$8:OFFSET($C$8,$AJ$4-1,0),$S117,0))</f>
        <v>1.1016663620035663</v>
      </c>
      <c r="AR117" s="3">
        <f ca="1">SUMPRODUCT(OFFSET($W$8:OFFSET($W$8,$AJ$4-1,0),$T117,$U117),OFFSET($D$8:OFFSET($D$8,$AJ$4-1,0),$S117,MATCH(AR$6,$D$7:$Q$7,0)-1))</f>
        <v>0.98489999999999989</v>
      </c>
      <c r="AS117" s="3">
        <f ca="1">SUMPRODUCT(OFFSET($W$8:OFFSET($W$8,$AJ$4-1,0),$T117,$U117),OFFSET($C$8:OFFSET($C$8,$AJ$4-1,0),$S117,0),OFFSET($D$8:OFFSET($D$8,$AJ$4-1,0),$S117,MATCH(AR$6,$D$7:$Q$7,0)-1))/SUMPRODUCT(OFFSET($W$8:OFFSET($W$8,$AJ$4-1,0),$T117,$U117),OFFSET($C$8:OFFSET($C$8,$AJ$4-1,0),$S117,0))</f>
        <v>0.98490000000000022</v>
      </c>
      <c r="AT117" s="3">
        <f ca="1">SUMPRODUCT(OFFSET($W$8:OFFSET($W$8,$AJ$4-1,0),$T117,$U117),OFFSET($D$8:OFFSET($D$8,$AJ$4-1,0),$S117,MATCH(AT$6,$D$7:$Q$7,0)-1))</f>
        <v>1.3347931459695015</v>
      </c>
      <c r="AU117" s="3">
        <f ca="1">SUMPRODUCT(OFFSET($W$8:OFFSET($W$8,$AJ$4-1,0),$T117,$U117),OFFSET($C$8:OFFSET($C$8,$AJ$4-1,0),$S117,0),OFFSET($D$8:OFFSET($D$8,$AJ$4-1,0),$S117,MATCH(AT$6,$D$7:$Q$7,0)-1))/SUMPRODUCT(OFFSET($W$8:OFFSET($W$8,$AJ$4-1,0),$T117,$U117),OFFSET($C$8:OFFSET($C$8,$AJ$4-1,0),$S117,0))</f>
        <v>1.3347931459695013</v>
      </c>
      <c r="AV117" s="3">
        <f ca="1">SUMPRODUCT(OFFSET($W$8:OFFSET($W$8,$AJ$4-1,0),$T117,$U117),OFFSET($D$8:OFFSET($D$8,$AJ$4-1,0),$S117,MATCH(AV$6,$D$7:$Q$7,0)-1))</f>
        <v>0.65908847716224572</v>
      </c>
      <c r="AW117" s="3">
        <f ca="1">SUMPRODUCT(OFFSET($W$8:OFFSET($W$8,$AJ$4-1,0),$T117,$U117),OFFSET($C$8:OFFSET($C$8,$AJ$4-1,0),$S117,0),OFFSET($D$8:OFFSET($D$8,$AJ$4-1,0),$S117,MATCH(AV$6,$D$7:$Q$7,0)-1))/SUMPRODUCT(OFFSET($W$8:OFFSET($W$8,$AJ$4-1,0),$T117,$U117),OFFSET($C$8:OFFSET($C$8,$AJ$4-1,0),$S117,0))</f>
        <v>0.65908847716224583</v>
      </c>
      <c r="AX117" s="3">
        <f ca="1">SUMPRODUCT(OFFSET($W$8:OFFSET($W$8,$AJ$4-1,0),$T117,$U117),OFFSET($D$8:OFFSET($D$8,$AJ$4-1,0),$S117,MATCH(AX$6,$D$7:$Q$7,0)-1))</f>
        <v>0.76269062608208271</v>
      </c>
      <c r="AY117" s="3">
        <f ca="1">SUMPRODUCT(OFFSET($W$8:OFFSET($W$8,$AJ$4-1,0),$T117,$U117),OFFSET($C$8:OFFSET($C$8,$AJ$4-1,0),$S117,0),OFFSET($D$8:OFFSET($D$8,$AJ$4-1,0),$S117,MATCH(AX$6,$D$7:$Q$7,0)-1))/SUMPRODUCT(OFFSET($W$8:OFFSET($W$8,$AJ$4-1,0),$T117,$U117),OFFSET($C$8:OFFSET($C$8,$AJ$4-1,0),$S117,0))</f>
        <v>0.76269062608208282</v>
      </c>
      <c r="AZ117" s="3">
        <f ca="1">SUMPRODUCT(OFFSET($W$8:OFFSET($W$8,$AJ$4-1,0),$T117,$U117),OFFSET($D$8:OFFSET($D$8,$AJ$4-1,0),$S117,MATCH(AZ$6,$D$7:$Q$7,0)-1))</f>
        <v>1.3454454636997333</v>
      </c>
      <c r="BA117" s="3">
        <f ca="1">SUMPRODUCT(OFFSET($W$8:OFFSET($W$8,$AJ$4-1,0),$T117,$U117),OFFSET($C$8:OFFSET($C$8,$AJ$4-1,0),$S117,0),OFFSET($D$8:OFFSET($D$8,$AJ$4-1,0),$S117,MATCH(AZ$6,$D$7:$Q$7,0)-1))/SUMPRODUCT(OFFSET($W$8:OFFSET($W$8,$AJ$4-1,0),$T117,$U117),OFFSET($C$8:OFFSET($C$8,$AJ$4-1,0),$S117,0))</f>
        <v>1.3454454636997331</v>
      </c>
      <c r="BB117" s="3">
        <f ca="1">SUMPRODUCT(OFFSET($W$8:OFFSET($W$8,$AJ$4-1,0),$T117,$U117),OFFSET($D$8:OFFSET($D$8,$AJ$4-1,0),$S117,MATCH(BB$6,$D$7:$Q$7,0)-1))</f>
        <v>0.98065631915454377</v>
      </c>
      <c r="BC117" s="3">
        <f ca="1">SUMPRODUCT(OFFSET($W$8:OFFSET($W$8,$AJ$4-1,0),$T117,$U117),OFFSET($C$8:OFFSET($C$8,$AJ$4-1,0),$S117,0),OFFSET($D$8:OFFSET($D$8,$AJ$4-1,0),$S117,MATCH(BB$6,$D$7:$Q$7,0)-1))/SUMPRODUCT(OFFSET($W$8:OFFSET($W$8,$AJ$4-1,0),$T117,$U117),OFFSET($C$8:OFFSET($C$8,$AJ$4-1,0),$S117,0))</f>
        <v>0.98065631915454365</v>
      </c>
      <c r="BD117" s="3">
        <f ca="1">SUMPRODUCT(OFFSET($W$8:OFFSET($W$8,$AJ$4-1,0),$T117,$U117),OFFSET($D$8:OFFSET($D$8,$AJ$4-1,0),$S117,MATCH(BD$6,$D$7:$Q$7,0)-1))</f>
        <v>0.64639402726915485</v>
      </c>
      <c r="BE117" s="3">
        <f ca="1">SUMPRODUCT(OFFSET($W$8:OFFSET($W$8,$AJ$4-1,0),$T117,$U117),OFFSET($C$8:OFFSET($C$8,$AJ$4-1,0),$S117,0),OFFSET($D$8:OFFSET($D$8,$AJ$4-1,0),$S117,MATCH(BD$6,$D$7:$Q$7,0)-1))/SUMPRODUCT(OFFSET($W$8:OFFSET($W$8,$AJ$4-1,0),$T117,$U117),OFFSET($C$8:OFFSET($C$8,$AJ$4-1,0),$S117,0))</f>
        <v>0.64639402726915485</v>
      </c>
      <c r="BF117" s="174">
        <f ca="1">SUMPRODUCT(OFFSET($W$8:OFFSET($W$8,$AJ$4-1,0),$T117,$U117),OFFSET($D$8:OFFSET($D$8,$AJ$4-1,0),$S117,MATCH(BF$6,$D$7:$Q$7,0)-1))</f>
        <v>0.99887341547568298</v>
      </c>
      <c r="BG117" s="174">
        <f ca="1">SUMPRODUCT(OFFSET($W$8:OFFSET($W$8,$AJ$4-1,0),$T117,$U117),OFFSET($C$8:OFFSET($C$8,$AJ$4-1,0),$S117,0),OFFSET($D$8:OFFSET($D$8,$AJ$4-1,0),$S117,MATCH(BF$6,$D$7:$Q$7,0)-1))/SUMPRODUCT(OFFSET($W$8:OFFSET($W$8,$AJ$4-1,0),$T117,$U117),OFFSET($C$8:OFFSET($C$8,$AJ$4-1,0),$S117,0))</f>
        <v>0.99887341547568342</v>
      </c>
      <c r="BH117" s="174">
        <f ca="1">SUMPRODUCT(OFFSET($W$8:OFFSET($W$8,$AJ$4-1,0),$T117,$U117),OFFSET($D$8:OFFSET($D$8,$AJ$4-1,0),$S117,MATCH(BH$6,$D$7:$Q$7,0)-1))</f>
        <v>1.1031307949168683</v>
      </c>
      <c r="BI117" s="174">
        <f ca="1">SUMPRODUCT(OFFSET($W$8:OFFSET($W$8,$AJ$4-1,0),$T117,$U117),OFFSET($C$8:OFFSET($C$8,$AJ$4-1,0),$S117,0),OFFSET($D$8:OFFSET($D$8,$AJ$4-1,0),$S117,MATCH(BH$6,$D$7:$Q$7,0)-1))/SUMPRODUCT(OFFSET($W$8:OFFSET($W$8,$AJ$4-1,0),$T117,$U117),OFFSET($C$8:OFFSET($C$8,$AJ$4-1,0),$S117,0))</f>
        <v>1.1031307949168687</v>
      </c>
      <c r="BJ117" s="174">
        <f ca="1">SUMPRODUCT(OFFSET($W$8:OFFSET($W$8,$AJ$4-1,0),$T117,$U117),OFFSET($D$8:OFFSET($D$8,$AJ$4-1,0),$S117,MATCH(BJ$6,$D$7:$Q$7,0)-1))</f>
        <v>1</v>
      </c>
      <c r="BK117" s="174">
        <f ca="1">SUMPRODUCT(OFFSET($W$8:OFFSET($W$8,$AJ$4-1,0),$T117,$U117),OFFSET($C$8:OFFSET($C$8,$AJ$4-1,0),$S117,0),OFFSET($D$8:OFFSET($D$8,$AJ$4-1,0),$S117,MATCH(BJ$6,$D$7:$Q$7,0)-1))/SUMPRODUCT(OFFSET($W$8:OFFSET($W$8,$AJ$4-1,0),$T117,$U117),OFFSET($C$8:OFFSET($C$8,$AJ$4-1,0),$S117,0))</f>
        <v>1</v>
      </c>
      <c r="BM117" s="8">
        <f t="shared" si="27"/>
        <v>39479</v>
      </c>
      <c r="BN117" s="47">
        <f t="shared" ca="1" si="28"/>
        <v>0.99999999999999967</v>
      </c>
      <c r="BO117" s="47">
        <f t="shared" ca="1" si="21"/>
        <v>0</v>
      </c>
      <c r="BP117" s="47">
        <f t="shared" ca="1" si="29"/>
        <v>0.29999999999999993</v>
      </c>
      <c r="BQ117" s="47">
        <f t="shared" ca="1" si="22"/>
        <v>0.69999999999999973</v>
      </c>
    </row>
    <row r="118" spans="1:69">
      <c r="A118" s="58">
        <f t="shared" si="23"/>
        <v>39142</v>
      </c>
      <c r="B118" s="34">
        <f t="shared" si="18"/>
        <v>39340</v>
      </c>
      <c r="C118" s="59">
        <f>SUMIF(WP!$A$3:$A$388,"&lt;"&amp;EOMONTH($A118,$A$3-1)+1,WP!$B$3:$B$388)/1000-SUM(C$8:C117)</f>
        <v>10</v>
      </c>
      <c r="D118" s="42">
        <f>D$6/VLOOKUP($B118,Rate!$B$4:$H$390,7)</f>
        <v>0.46849737059111241</v>
      </c>
      <c r="E118" s="42">
        <f>E$6/VLOOKUP($B118,SAWW!$B$4:$H$390,7)</f>
        <v>1.5652602493875125</v>
      </c>
      <c r="F118" s="42">
        <f>F$6/VLOOKUP($B118,'Indem BL'!$B$4:$H$390,7)</f>
        <v>1.1067474688563166</v>
      </c>
      <c r="G118" s="42">
        <f>G$6/VLOOKUP($B118,'Med BL'!$B$4:$H$390,7)</f>
        <v>0.9849</v>
      </c>
      <c r="H118" s="42">
        <f>H$6/VLOOKUP($B118,'Combined BL &amp; SAWW'!$B$4:$H$390,7)</f>
        <v>1.3473118722977024</v>
      </c>
      <c r="I118" s="42">
        <f>I$6/VLOOKUP($B118,'Freq Trend'!$B$4:$H$390,7)</f>
        <v>0.64683660544375143</v>
      </c>
      <c r="J118" s="42">
        <f>J$6/VLOOKUP($B118,'Severity Trend_IonI'!$B$4:$H$390,7)</f>
        <v>0.7692802664333116</v>
      </c>
      <c r="K118" s="42">
        <f>K$6/VLOOKUP($B118,'Severity Trend_MonI'!$B$4:$H$390,7)</f>
        <v>1.3730215193198729</v>
      </c>
      <c r="L118" s="42">
        <f>L$6/VLOOKUP($B118,'Severity Trend'!$B$4:$H$390,7)</f>
        <v>0.99346036281906658</v>
      </c>
      <c r="M118" s="42">
        <f>M$6/VLOOKUP($B118,'PP Residual Trend'!$B$4:$H$390,7)</f>
        <v>0.64274613784975587</v>
      </c>
      <c r="N118" s="156">
        <f>N$6/VLOOKUP($B118,CR!$B$4:$H$455,7)</f>
        <v>0.99887341547568309</v>
      </c>
      <c r="O118" s="156">
        <f>O$6/VLOOKUP($B118,ER!$B$4:$H$455,7)</f>
        <v>1.1031307949168685</v>
      </c>
      <c r="P118" s="156">
        <f>P$6/VLOOKUP($B118,DR!$B$4:$H$455,7)</f>
        <v>1</v>
      </c>
      <c r="R118">
        <f t="shared" si="33"/>
        <v>111</v>
      </c>
      <c r="S118" s="120">
        <f t="shared" si="35"/>
        <v>110</v>
      </c>
      <c r="T118" s="45">
        <f t="shared" si="25"/>
        <v>0</v>
      </c>
      <c r="U118" s="45">
        <f t="shared" si="34"/>
        <v>0</v>
      </c>
      <c r="V118" s="20">
        <v>0</v>
      </c>
      <c r="W118" s="21">
        <f>(2*W$5*$AJ$3*$R118*$A$3-MIN(W$5*$AJ$3,$R118*$A$3)^2-2*$R118*$A$3*MAX(W$5*$AJ$3-$R118*$A$3,0)-MIN(MAX($R118*$A$3-$A$4,0),W$5*$AJ$3)^2-2*W$5*$AJ$3*MAX($R118*$A$3-$A$4-W$5*+$AJ$3,0))/$AJ$5-SUM($V$7:V118)-SUM($V$7:W117)+SUM($V$7:V117)</f>
        <v>0</v>
      </c>
      <c r="X118" s="21">
        <f>(2*X$5*$AJ$3*$R118*$A$3-MIN(X$5*$AJ$3,$R118*$A$3)^2-2*$R118*$A$3*MAX(X$5*$AJ$3-$R118*$A$3,0)-MIN(MAX($R118*$A$3-$A$4,0),X$5*$AJ$3)^2-2*X$5*$AJ$3*MAX($R118*$A$3-$A$4-X$5*+$AJ$3,0))/$AJ$5-SUM($V$7:W118)-SUM($V$7:X117)+SUM($V$7:W117)</f>
        <v>0</v>
      </c>
      <c r="Y118" s="21">
        <f>(2*Y$5*$AJ$3*$R118*$A$3-MIN(Y$5*$AJ$3,$R118*$A$3)^2-2*$R118*$A$3*MAX(Y$5*$AJ$3-$R118*$A$3,0)-MIN(MAX($R118*$A$3-$A$4,0),Y$5*$AJ$3)^2-2*Y$5*$AJ$3*MAX($R118*$A$3-$A$4-Y$5*+$AJ$3,0))/$AJ$5-SUM($V$7:X118)-SUM($V$7:Y117)+SUM($V$7:X117)</f>
        <v>0</v>
      </c>
      <c r="Z118" s="21">
        <f>(2*Z$5*$AJ$3*$R118*$A$3-MIN(Z$5*$AJ$3,$R118*$A$3)^2-2*$R118*$A$3*MAX(Z$5*$AJ$3-$R118*$A$3,0)-MIN(MAX($R118*$A$3-$A$4,0),Z$5*$AJ$3)^2-2*Z$5*$AJ$3*MAX($R118*$A$3-$A$4-Z$5*+$AJ$3,0))/$AJ$5-SUM($V$7:Y118)-SUM($V$7:Z117)+SUM($V$7:Y117)</f>
        <v>0</v>
      </c>
      <c r="AA118" s="21">
        <f>(2*AA$5*$AJ$3*$R118*$A$3-MIN(AA$5*$AJ$3,$R118*$A$3)^2-2*$R118*$A$3*MAX(AA$5*$AJ$3-$R118*$A$3,0)-MIN(MAX($R118*$A$3-$A$4,0),AA$5*$AJ$3)^2-2*AA$5*$AJ$3*MAX($R118*$A$3-$A$4-AA$5*+$AJ$3,0))/$AJ$5-SUM($V$7:Z118)-SUM($V$7:AA117)+SUM($V$7:Z117)</f>
        <v>0</v>
      </c>
      <c r="AB118" s="21">
        <f>(2*AB$5*$AJ$3*$R118*$A$3-MIN(AB$5*$AJ$3,$R118*$A$3)^2-2*$R118*$A$3*MAX(AB$5*$AJ$3-$R118*$A$3,0)-MIN(MAX($R118*$A$3-$A$4,0),AB$5*$AJ$3)^2-2*AB$5*$AJ$3*MAX($R118*$A$3-$A$4-AB$5*+$AJ$3,0))/$AJ$5-SUM($V$7:AA118)-SUM($V$7:AB117)+SUM($V$7:AA117)</f>
        <v>0</v>
      </c>
      <c r="AC118" s="21">
        <f>(2*AC$5*$AJ$3*$R118*$A$3-MIN(AC$5*$AJ$3,$R118*$A$3)^2-2*$R118*$A$3*MAX(AC$5*$AJ$3-$R118*$A$3,0)-MIN(MAX($R118*$A$3-$A$4,0),AC$5*$AJ$3)^2-2*AC$5*$AJ$3*MAX($R118*$A$3-$A$4-AC$5*+$AJ$3,0))/$AJ$5-SUM($V$7:AB118)-SUM($V$7:AC117)+SUM($V$7:AB117)</f>
        <v>0</v>
      </c>
      <c r="AD118" s="21">
        <f>(2*AD$5*$AJ$3*$R118*$A$3-MIN(AD$5*$AJ$3,$R118*$A$3)^2-2*$R118*$A$3*MAX(AD$5*$AJ$3-$R118*$A$3,0)-MIN(MAX($R118*$A$3-$A$4,0),AD$5*$AJ$3)^2-2*AD$5*$AJ$3*MAX($R118*$A$3-$A$4-AD$5*+$AJ$3,0))/$AJ$5-SUM($V$7:AC118)-SUM($V$7:AD117)+SUM($V$7:AC117)</f>
        <v>0</v>
      </c>
      <c r="AE118" s="21">
        <f>(2*AE$5*$AJ$3*$R118*$A$3-MIN(AE$5*$AJ$3,$R118*$A$3)^2-2*$R118*$A$3*MAX(AE$5*$AJ$3-$R118*$A$3,0)-MIN(MAX($R118*$A$3-$A$4,0),AE$5*$AJ$3)^2-2*AE$5*$AJ$3*MAX($R118*$A$3-$A$4-AE$5*+$AJ$3,0))/$AJ$5-SUM($V$7:AD118)-SUM($V$7:AE117)+SUM($V$7:AD117)</f>
        <v>0</v>
      </c>
      <c r="AF118" s="21">
        <f>(2*AF$5*$AJ$3*$R118*$A$3-MIN(AF$5*$AJ$3,$R118*$A$3)^2-2*$R118*$A$3*MAX(AF$5*$AJ$3-$R118*$A$3,0)-MIN(MAX($R118*$A$3-$A$4,0),AF$5*$AJ$3)^2-2*AF$5*$AJ$3*MAX($R118*$A$3-$A$4-AF$5*+$AJ$3,0))/$AJ$5-SUM($V$7:AE118)-SUM($V$7:AF117)+SUM($V$7:AE117)</f>
        <v>0</v>
      </c>
      <c r="AG118" s="21">
        <f>(2*AG$5*$AJ$3*$R118*$A$3-MIN(AG$5*$AJ$3,$R118*$A$3)^2-2*$R118*$A$3*MAX(AG$5*$AJ$3-$R118*$A$3,0)-MIN(MAX($R118*$A$3-$A$4,0),AG$5*$AJ$3)^2-2*AG$5*$AJ$3*MAX($R118*$A$3-$A$4-AG$5*+$AJ$3,0))/$AJ$5-SUM($V$7:AF118)-SUM($V$7:AG117)+SUM($V$7:AF117)</f>
        <v>0</v>
      </c>
      <c r="AH118" s="21">
        <f>(2*AH$5*$AJ$3*$R118*$A$3-MIN(AH$5*$AJ$3,$R118*$A$3)^2-2*$R118*$A$3*MAX(AH$5*$AJ$3-$R118*$A$3,0)-MIN(MAX($R118*$A$3-$A$4,0),AH$5*$AJ$3)^2-2*AH$5*$AJ$3*MAX($R118*$A$3-$A$4-AH$5*+$AJ$3,0))/$AJ$5-SUM($V$7:AG118)-SUM($V$7:AH117)+SUM($V$7:AG117)</f>
        <v>0</v>
      </c>
      <c r="AJ118" s="8">
        <f t="shared" si="30"/>
        <v>39508</v>
      </c>
      <c r="AK118" s="30">
        <f t="shared" si="20"/>
        <v>39522</v>
      </c>
      <c r="AL118" s="3">
        <f ca="1">SUMPRODUCT(OFFSET($W$8:OFFSET($W$8,$AJ$4-1,0),$T118,$U118),OFFSET($D$8:OFFSET($D$8,$AJ$4-1,0),$S118,MATCH(AL$6,$D$7:$Q$7,0)-1))</f>
        <v>0.45563208542250011</v>
      </c>
      <c r="AM118" s="3">
        <f ca="1">SUMPRODUCT(OFFSET($W$8:OFFSET($W$8,$AJ$4-1,0),$T118,$U118),OFFSET($C$8:OFFSET($C$8,$AJ$4-1,0),$S118,0),OFFSET($D$8:OFFSET($D$8,$AJ$4-1,0),$S118,MATCH(AL$6,$D$7:$Q$7,0)-1))/SUMPRODUCT(OFFSET($W$8:OFFSET($W$8,$AJ$4-1,0),$T118,$U118),OFFSET($C$8:OFFSET($C$8,$AJ$4-1,0),$S118,0))</f>
        <v>0.45563208542250033</v>
      </c>
      <c r="AN118" s="3">
        <f ca="1">SUMPRODUCT(OFFSET($W$8:OFFSET($W$8,$AJ$4-1,0),$T118,$U118),OFFSET($D$8:OFFSET($D$8,$AJ$4-1,0),$S118,MATCH(AN$6,$D$7:$Q$7,0)-1))</f>
        <v>1.5468361599225426</v>
      </c>
      <c r="AO118" s="3">
        <f ca="1">SUMPRODUCT(OFFSET($W$8:OFFSET($W$8,$AJ$4-1,0),$T118,$U118),OFFSET($C$8:OFFSET($C$8,$AJ$4-1,0),$S118,0),OFFSET($D$8:OFFSET($D$8,$AJ$4-1,0),$S118,MATCH(AN$6,$D$7:$Q$7,0)-1))/SUMPRODUCT(OFFSET($W$8:OFFSET($W$8,$AJ$4-1,0),$T118,$U118),OFFSET($C$8:OFFSET($C$8,$AJ$4-1,0),$S118,0))</f>
        <v>1.5468361599225424</v>
      </c>
      <c r="AP118" s="3">
        <f ca="1">SUMPRODUCT(OFFSET($W$8:OFFSET($W$8,$AJ$4-1,0),$T118,$U118),OFFSET($D$8:OFFSET($D$8,$AJ$4-1,0),$S118,MATCH(AP$6,$D$7:$Q$7,0)-1))</f>
        <v>1.1009888810898663</v>
      </c>
      <c r="AQ118" s="3">
        <f ca="1">SUMPRODUCT(OFFSET($W$8:OFFSET($W$8,$AJ$4-1,0),$T118,$U118),OFFSET($C$8:OFFSET($C$8,$AJ$4-1,0),$S118,0),OFFSET($D$8:OFFSET($D$8,$AJ$4-1,0),$S118,MATCH(AP$6,$D$7:$Q$7,0)-1))/SUMPRODUCT(OFFSET($W$8:OFFSET($W$8,$AJ$4-1,0),$T118,$U118),OFFSET($C$8:OFFSET($C$8,$AJ$4-1,0),$S118,0))</f>
        <v>1.1009888810898663</v>
      </c>
      <c r="AR118" s="3">
        <f ca="1">SUMPRODUCT(OFFSET($W$8:OFFSET($W$8,$AJ$4-1,0),$T118,$U118),OFFSET($D$8:OFFSET($D$8,$AJ$4-1,0),$S118,MATCH(AR$6,$D$7:$Q$7,0)-1))</f>
        <v>0.98489999999999989</v>
      </c>
      <c r="AS118" s="3">
        <f ca="1">SUMPRODUCT(OFFSET($W$8:OFFSET($W$8,$AJ$4-1,0),$T118,$U118),OFFSET($C$8:OFFSET($C$8,$AJ$4-1,0),$S118,0),OFFSET($D$8:OFFSET($D$8,$AJ$4-1,0),$S118,MATCH(AR$6,$D$7:$Q$7,0)-1))/SUMPRODUCT(OFFSET($W$8:OFFSET($W$8,$AJ$4-1,0),$T118,$U118),OFFSET($C$8:OFFSET($C$8,$AJ$4-1,0),$S118,0))</f>
        <v>0.98490000000000022</v>
      </c>
      <c r="AT118" s="3">
        <f ca="1">SUMPRODUCT(OFFSET($W$8:OFFSET($W$8,$AJ$4-1,0),$T118,$U118),OFFSET($D$8:OFFSET($D$8,$AJ$4-1,0),$S118,MATCH(AT$6,$D$7:$Q$7,0)-1))</f>
        <v>1.3325666446147524</v>
      </c>
      <c r="AU118" s="3">
        <f ca="1">SUMPRODUCT(OFFSET($W$8:OFFSET($W$8,$AJ$4-1,0),$T118,$U118),OFFSET($C$8:OFFSET($C$8,$AJ$4-1,0),$S118,0),OFFSET($D$8:OFFSET($D$8,$AJ$4-1,0),$S118,MATCH(AT$6,$D$7:$Q$7,0)-1))/SUMPRODUCT(OFFSET($W$8:OFFSET($W$8,$AJ$4-1,0),$T118,$U118),OFFSET($C$8:OFFSET($C$8,$AJ$4-1,0),$S118,0))</f>
        <v>1.3325666446147519</v>
      </c>
      <c r="AV118" s="3">
        <f ca="1">SUMPRODUCT(OFFSET($W$8:OFFSET($W$8,$AJ$4-1,0),$T118,$U118),OFFSET($D$8:OFFSET($D$8,$AJ$4-1,0),$S118,MATCH(AV$6,$D$7:$Q$7,0)-1))</f>
        <v>0.6615223148102779</v>
      </c>
      <c r="AW118" s="3">
        <f ca="1">SUMPRODUCT(OFFSET($W$8:OFFSET($W$8,$AJ$4-1,0),$T118,$U118),OFFSET($C$8:OFFSET($C$8,$AJ$4-1,0),$S118,0),OFFSET($D$8:OFFSET($D$8,$AJ$4-1,0),$S118,MATCH(AV$6,$D$7:$Q$7,0)-1))/SUMPRODUCT(OFFSET($W$8:OFFSET($W$8,$AJ$4-1,0),$T118,$U118),OFFSET($C$8:OFFSET($C$8,$AJ$4-1,0),$S118,0))</f>
        <v>0.6615223148102779</v>
      </c>
      <c r="AX118" s="3">
        <f ca="1">SUMPRODUCT(OFFSET($W$8:OFFSET($W$8,$AJ$4-1,0),$T118,$U118),OFFSET($D$8:OFFSET($D$8,$AJ$4-1,0),$S118,MATCH(AX$6,$D$7:$Q$7,0)-1))</f>
        <v>0.76208879422751952</v>
      </c>
      <c r="AY118" s="3">
        <f ca="1">SUMPRODUCT(OFFSET($W$8:OFFSET($W$8,$AJ$4-1,0),$T118,$U118),OFFSET($C$8:OFFSET($C$8,$AJ$4-1,0),$S118,0),OFFSET($D$8:OFFSET($D$8,$AJ$4-1,0),$S118,MATCH(AX$6,$D$7:$Q$7,0)-1))/SUMPRODUCT(OFFSET($W$8:OFFSET($W$8,$AJ$4-1,0),$T118,$U118),OFFSET($C$8:OFFSET($C$8,$AJ$4-1,0),$S118,0))</f>
        <v>0.76208879422751952</v>
      </c>
      <c r="AZ118" s="3">
        <f ca="1">SUMPRODUCT(OFFSET($W$8:OFFSET($W$8,$AJ$4-1,0),$T118,$U118),OFFSET($D$8:OFFSET($D$8,$AJ$4-1,0),$S118,MATCH(AZ$6,$D$7:$Q$7,0)-1))</f>
        <v>1.3425952302110318</v>
      </c>
      <c r="BA118" s="3">
        <f ca="1">SUMPRODUCT(OFFSET($W$8:OFFSET($W$8,$AJ$4-1,0),$T118,$U118),OFFSET($C$8:OFFSET($C$8,$AJ$4-1,0),$S118,0),OFFSET($D$8:OFFSET($D$8,$AJ$4-1,0),$S118,MATCH(AZ$6,$D$7:$Q$7,0)-1))/SUMPRODUCT(OFFSET($W$8:OFFSET($W$8,$AJ$4-1,0),$T118,$U118),OFFSET($C$8:OFFSET($C$8,$AJ$4-1,0),$S118,0))</f>
        <v>1.3425952302110318</v>
      </c>
      <c r="BB118" s="3">
        <f ca="1">SUMPRODUCT(OFFSET($W$8:OFFSET($W$8,$AJ$4-1,0),$T118,$U118),OFFSET($D$8:OFFSET($D$8,$AJ$4-1,0),$S118,MATCH(BB$6,$D$7:$Q$7,0)-1))</f>
        <v>0.97939790320376174</v>
      </c>
      <c r="BC118" s="3">
        <f ca="1">SUMPRODUCT(OFFSET($W$8:OFFSET($W$8,$AJ$4-1,0),$T118,$U118),OFFSET($C$8:OFFSET($C$8,$AJ$4-1,0),$S118,0),OFFSET($D$8:OFFSET($D$8,$AJ$4-1,0),$S118,MATCH(BB$6,$D$7:$Q$7,0)-1))/SUMPRODUCT(OFFSET($W$8:OFFSET($W$8,$AJ$4-1,0),$T118,$U118),OFFSET($C$8:OFFSET($C$8,$AJ$4-1,0),$S118,0))</f>
        <v>0.97939790320376174</v>
      </c>
      <c r="BD118" s="3">
        <f ca="1">SUMPRODUCT(OFFSET($W$8:OFFSET($W$8,$AJ$4-1,0),$T118,$U118),OFFSET($D$8:OFFSET($D$8,$AJ$4-1,0),$S118,MATCH(BD$6,$D$7:$Q$7,0)-1))</f>
        <v>0.64793322051519542</v>
      </c>
      <c r="BE118" s="3">
        <f ca="1">SUMPRODUCT(OFFSET($W$8:OFFSET($W$8,$AJ$4-1,0),$T118,$U118),OFFSET($C$8:OFFSET($C$8,$AJ$4-1,0),$S118,0),OFFSET($D$8:OFFSET($D$8,$AJ$4-1,0),$S118,MATCH(BD$6,$D$7:$Q$7,0)-1))/SUMPRODUCT(OFFSET($W$8:OFFSET($W$8,$AJ$4-1,0),$T118,$U118),OFFSET($C$8:OFFSET($C$8,$AJ$4-1,0),$S118,0))</f>
        <v>0.64793322051519542</v>
      </c>
      <c r="BF118" s="174">
        <f ca="1">SUMPRODUCT(OFFSET($W$8:OFFSET($W$8,$AJ$4-1,0),$T118,$U118),OFFSET($D$8:OFFSET($D$8,$AJ$4-1,0),$S118,MATCH(BF$6,$D$7:$Q$7,0)-1))</f>
        <v>0.99887341547568298</v>
      </c>
      <c r="BG118" s="174">
        <f ca="1">SUMPRODUCT(OFFSET($W$8:OFFSET($W$8,$AJ$4-1,0),$T118,$U118),OFFSET($C$8:OFFSET($C$8,$AJ$4-1,0),$S118,0),OFFSET($D$8:OFFSET($D$8,$AJ$4-1,0),$S118,MATCH(BF$6,$D$7:$Q$7,0)-1))/SUMPRODUCT(OFFSET($W$8:OFFSET($W$8,$AJ$4-1,0),$T118,$U118),OFFSET($C$8:OFFSET($C$8,$AJ$4-1,0),$S118,0))</f>
        <v>0.99887341547568342</v>
      </c>
      <c r="BH118" s="174">
        <f ca="1">SUMPRODUCT(OFFSET($W$8:OFFSET($W$8,$AJ$4-1,0),$T118,$U118),OFFSET($D$8:OFFSET($D$8,$AJ$4-1,0),$S118,MATCH(BH$6,$D$7:$Q$7,0)-1))</f>
        <v>1.1031307949168683</v>
      </c>
      <c r="BI118" s="174">
        <f ca="1">SUMPRODUCT(OFFSET($W$8:OFFSET($W$8,$AJ$4-1,0),$T118,$U118),OFFSET($C$8:OFFSET($C$8,$AJ$4-1,0),$S118,0),OFFSET($D$8:OFFSET($D$8,$AJ$4-1,0),$S118,MATCH(BH$6,$D$7:$Q$7,0)-1))/SUMPRODUCT(OFFSET($W$8:OFFSET($W$8,$AJ$4-1,0),$T118,$U118),OFFSET($C$8:OFFSET($C$8,$AJ$4-1,0),$S118,0))</f>
        <v>1.1031307949168687</v>
      </c>
      <c r="BJ118" s="174">
        <f ca="1">SUMPRODUCT(OFFSET($W$8:OFFSET($W$8,$AJ$4-1,0),$T118,$U118),OFFSET($D$8:OFFSET($D$8,$AJ$4-1,0),$S118,MATCH(BJ$6,$D$7:$Q$7,0)-1))</f>
        <v>1</v>
      </c>
      <c r="BK118" s="174">
        <f ca="1">SUMPRODUCT(OFFSET($W$8:OFFSET($W$8,$AJ$4-1,0),$T118,$U118),OFFSET($C$8:OFFSET($C$8,$AJ$4-1,0),$S118,0),OFFSET($D$8:OFFSET($D$8,$AJ$4-1,0),$S118,MATCH(BJ$6,$D$7:$Q$7,0)-1))/SUMPRODUCT(OFFSET($W$8:OFFSET($W$8,$AJ$4-1,0),$T118,$U118),OFFSET($C$8:OFFSET($C$8,$AJ$4-1,0),$S118,0))</f>
        <v>1</v>
      </c>
      <c r="BM118" s="8">
        <f t="shared" si="27"/>
        <v>39508</v>
      </c>
      <c r="BN118" s="47">
        <f t="shared" ca="1" si="28"/>
        <v>0.99999999999999967</v>
      </c>
      <c r="BO118" s="47">
        <f t="shared" ca="1" si="21"/>
        <v>0</v>
      </c>
      <c r="BP118" s="47">
        <f t="shared" ca="1" si="29"/>
        <v>0.29999999999999993</v>
      </c>
      <c r="BQ118" s="47">
        <f t="shared" ca="1" si="22"/>
        <v>0.69999999999999973</v>
      </c>
    </row>
    <row r="119" spans="1:69">
      <c r="A119" s="58">
        <f t="shared" si="23"/>
        <v>39173</v>
      </c>
      <c r="B119" s="34">
        <f t="shared" si="18"/>
        <v>39370</v>
      </c>
      <c r="C119" s="59">
        <f>SUMIF(WP!$A$3:$A$388,"&lt;"&amp;EOMONTH($A119,$A$3-1)+1,WP!$B$3:$B$388)/1000-SUM(C$8:C118)</f>
        <v>10</v>
      </c>
      <c r="D119" s="42">
        <f>D$6/VLOOKUP($B119,Rate!$B$4:$H$390,7)</f>
        <v>0.45507272519777792</v>
      </c>
      <c r="E119" s="42">
        <f>E$6/VLOOKUP($B119,SAWW!$B$4:$H$390,7)</f>
        <v>1.5621440633445349</v>
      </c>
      <c r="F119" s="42">
        <f>F$6/VLOOKUP($B119,'Indem BL'!$B$4:$H$390,7)</f>
        <v>1.1067474688563166</v>
      </c>
      <c r="G119" s="42">
        <f>G$6/VLOOKUP($B119,'Med BL'!$B$4:$H$390,7)</f>
        <v>0.9849</v>
      </c>
      <c r="H119" s="42">
        <f>H$6/VLOOKUP($B119,'Combined BL &amp; SAWW'!$B$4:$H$390,7)</f>
        <v>1.3456725674133239</v>
      </c>
      <c r="I119" s="42">
        <f>I$6/VLOOKUP($B119,'Freq Trend'!$B$4:$H$390,7)</f>
        <v>0.64920267073690363</v>
      </c>
      <c r="J119" s="42">
        <f>J$6/VLOOKUP($B119,'Severity Trend_IonI'!$B$4:$H$390,7)</f>
        <v>0.76787057184240792</v>
      </c>
      <c r="K119" s="42">
        <f>K$6/VLOOKUP($B119,'Severity Trend_MonI'!$B$4:$H$390,7)</f>
        <v>1.3670800874211266</v>
      </c>
      <c r="L119" s="42">
        <f>L$6/VLOOKUP($B119,'Severity Trend'!$B$4:$H$390,7)</f>
        <v>0.9907181130667938</v>
      </c>
      <c r="M119" s="42">
        <f>M$6/VLOOKUP($B119,'PP Residual Trend'!$B$4:$H$390,7)</f>
        <v>0.64335721684749148</v>
      </c>
      <c r="N119" s="156">
        <f>N$6/VLOOKUP($B119,CR!$B$4:$H$455,7)</f>
        <v>0.99887341547568309</v>
      </c>
      <c r="O119" s="156">
        <f>O$6/VLOOKUP($B119,ER!$B$4:$H$455,7)</f>
        <v>1.1031307949168685</v>
      </c>
      <c r="P119" s="156">
        <f>P$6/VLOOKUP($B119,DR!$B$4:$H$455,7)</f>
        <v>1</v>
      </c>
      <c r="R119">
        <f t="shared" ref="R119:R155" si="36">R118+1</f>
        <v>112</v>
      </c>
      <c r="S119" s="120">
        <f t="shared" si="35"/>
        <v>111</v>
      </c>
      <c r="T119" s="45">
        <f t="shared" si="25"/>
        <v>0</v>
      </c>
      <c r="U119" s="45">
        <f t="shared" ref="U119:U155" si="37">MOD(R119-1,$A$3)</f>
        <v>0</v>
      </c>
      <c r="V119" s="20">
        <v>0</v>
      </c>
      <c r="W119" s="21">
        <f>(2*W$5*$AJ$3*$R119*$A$3-MIN(W$5*$AJ$3,$R119*$A$3)^2-2*$R119*$A$3*MAX(W$5*$AJ$3-$R119*$A$3,0)-MIN(MAX($R119*$A$3-$A$4,0),W$5*$AJ$3)^2-2*W$5*$AJ$3*MAX($R119*$A$3-$A$4-W$5*+$AJ$3,0))/$AJ$5-SUM($V$7:V119)-SUM($V$7:W118)+SUM($V$7:V118)</f>
        <v>0</v>
      </c>
      <c r="X119" s="21">
        <f>(2*X$5*$AJ$3*$R119*$A$3-MIN(X$5*$AJ$3,$R119*$A$3)^2-2*$R119*$A$3*MAX(X$5*$AJ$3-$R119*$A$3,0)-MIN(MAX($R119*$A$3-$A$4,0),X$5*$AJ$3)^2-2*X$5*$AJ$3*MAX($R119*$A$3-$A$4-X$5*+$AJ$3,0))/$AJ$5-SUM($V$7:W119)-SUM($V$7:X118)+SUM($V$7:W118)</f>
        <v>0</v>
      </c>
      <c r="Y119" s="21">
        <f>(2*Y$5*$AJ$3*$R119*$A$3-MIN(Y$5*$AJ$3,$R119*$A$3)^2-2*$R119*$A$3*MAX(Y$5*$AJ$3-$R119*$A$3,0)-MIN(MAX($R119*$A$3-$A$4,0),Y$5*$AJ$3)^2-2*Y$5*$AJ$3*MAX($R119*$A$3-$A$4-Y$5*+$AJ$3,0))/$AJ$5-SUM($V$7:X119)-SUM($V$7:Y118)+SUM($V$7:X118)</f>
        <v>0</v>
      </c>
      <c r="Z119" s="21">
        <f>(2*Z$5*$AJ$3*$R119*$A$3-MIN(Z$5*$AJ$3,$R119*$A$3)^2-2*$R119*$A$3*MAX(Z$5*$AJ$3-$R119*$A$3,0)-MIN(MAX($R119*$A$3-$A$4,0),Z$5*$AJ$3)^2-2*Z$5*$AJ$3*MAX($R119*$A$3-$A$4-Z$5*+$AJ$3,0))/$AJ$5-SUM($V$7:Y119)-SUM($V$7:Z118)+SUM($V$7:Y118)</f>
        <v>0</v>
      </c>
      <c r="AA119" s="21">
        <f>(2*AA$5*$AJ$3*$R119*$A$3-MIN(AA$5*$AJ$3,$R119*$A$3)^2-2*$R119*$A$3*MAX(AA$5*$AJ$3-$R119*$A$3,0)-MIN(MAX($R119*$A$3-$A$4,0),AA$5*$AJ$3)^2-2*AA$5*$AJ$3*MAX($R119*$A$3-$A$4-AA$5*+$AJ$3,0))/$AJ$5-SUM($V$7:Z119)-SUM($V$7:AA118)+SUM($V$7:Z118)</f>
        <v>0</v>
      </c>
      <c r="AB119" s="21">
        <f>(2*AB$5*$AJ$3*$R119*$A$3-MIN(AB$5*$AJ$3,$R119*$A$3)^2-2*$R119*$A$3*MAX(AB$5*$AJ$3-$R119*$A$3,0)-MIN(MAX($R119*$A$3-$A$4,0),AB$5*$AJ$3)^2-2*AB$5*$AJ$3*MAX($R119*$A$3-$A$4-AB$5*+$AJ$3,0))/$AJ$5-SUM($V$7:AA119)-SUM($V$7:AB118)+SUM($V$7:AA118)</f>
        <v>0</v>
      </c>
      <c r="AC119" s="21">
        <f>(2*AC$5*$AJ$3*$R119*$A$3-MIN(AC$5*$AJ$3,$R119*$A$3)^2-2*$R119*$A$3*MAX(AC$5*$AJ$3-$R119*$A$3,0)-MIN(MAX($R119*$A$3-$A$4,0),AC$5*$AJ$3)^2-2*AC$5*$AJ$3*MAX($R119*$A$3-$A$4-AC$5*+$AJ$3,0))/$AJ$5-SUM($V$7:AB119)-SUM($V$7:AC118)+SUM($V$7:AB118)</f>
        <v>0</v>
      </c>
      <c r="AD119" s="21">
        <f>(2*AD$5*$AJ$3*$R119*$A$3-MIN(AD$5*$AJ$3,$R119*$A$3)^2-2*$R119*$A$3*MAX(AD$5*$AJ$3-$R119*$A$3,0)-MIN(MAX($R119*$A$3-$A$4,0),AD$5*$AJ$3)^2-2*AD$5*$AJ$3*MAX($R119*$A$3-$A$4-AD$5*+$AJ$3,0))/$AJ$5-SUM($V$7:AC119)-SUM($V$7:AD118)+SUM($V$7:AC118)</f>
        <v>0</v>
      </c>
      <c r="AE119" s="21">
        <f>(2*AE$5*$AJ$3*$R119*$A$3-MIN(AE$5*$AJ$3,$R119*$A$3)^2-2*$R119*$A$3*MAX(AE$5*$AJ$3-$R119*$A$3,0)-MIN(MAX($R119*$A$3-$A$4,0),AE$5*$AJ$3)^2-2*AE$5*$AJ$3*MAX($R119*$A$3-$A$4-AE$5*+$AJ$3,0))/$AJ$5-SUM($V$7:AD119)-SUM($V$7:AE118)+SUM($V$7:AD118)</f>
        <v>0</v>
      </c>
      <c r="AF119" s="21">
        <f>(2*AF$5*$AJ$3*$R119*$A$3-MIN(AF$5*$AJ$3,$R119*$A$3)^2-2*$R119*$A$3*MAX(AF$5*$AJ$3-$R119*$A$3,0)-MIN(MAX($R119*$A$3-$A$4,0),AF$5*$AJ$3)^2-2*AF$5*$AJ$3*MAX($R119*$A$3-$A$4-AF$5*+$AJ$3,0))/$AJ$5-SUM($V$7:AE119)-SUM($V$7:AF118)+SUM($V$7:AE118)</f>
        <v>0</v>
      </c>
      <c r="AG119" s="21">
        <f>(2*AG$5*$AJ$3*$R119*$A$3-MIN(AG$5*$AJ$3,$R119*$A$3)^2-2*$R119*$A$3*MAX(AG$5*$AJ$3-$R119*$A$3,0)-MIN(MAX($R119*$A$3-$A$4,0),AG$5*$AJ$3)^2-2*AG$5*$AJ$3*MAX($R119*$A$3-$A$4-AG$5*+$AJ$3,0))/$AJ$5-SUM($V$7:AF119)-SUM($V$7:AG118)+SUM($V$7:AF118)</f>
        <v>0</v>
      </c>
      <c r="AH119" s="21">
        <f>(2*AH$5*$AJ$3*$R119*$A$3-MIN(AH$5*$AJ$3,$R119*$A$3)^2-2*$R119*$A$3*MAX(AH$5*$AJ$3-$R119*$A$3,0)-MIN(MAX($R119*$A$3-$A$4,0),AH$5*$AJ$3)^2-2*AH$5*$AJ$3*MAX($R119*$A$3-$A$4-AH$5*+$AJ$3,0))/$AJ$5-SUM($V$7:AG119)-SUM($V$7:AH118)+SUM($V$7:AG118)</f>
        <v>0</v>
      </c>
      <c r="AJ119" s="8">
        <f t="shared" si="30"/>
        <v>39539</v>
      </c>
      <c r="AK119" s="30">
        <f t="shared" si="20"/>
        <v>39553</v>
      </c>
      <c r="AL119" s="3">
        <f ca="1">SUMPRODUCT(OFFSET($W$8:OFFSET($W$8,$AJ$4-1,0),$T119,$U119),OFFSET($D$8:OFFSET($D$8,$AJ$4-1,0),$S119,MATCH(AL$6,$D$7:$Q$7,0)-1))</f>
        <v>0.45723116956712573</v>
      </c>
      <c r="AM119" s="3">
        <f ca="1">SUMPRODUCT(OFFSET($W$8:OFFSET($W$8,$AJ$4-1,0),$T119,$U119),OFFSET($C$8:OFFSET($C$8,$AJ$4-1,0),$S119,0),OFFSET($D$8:OFFSET($D$8,$AJ$4-1,0),$S119,MATCH(AL$6,$D$7:$Q$7,0)-1))/SUMPRODUCT(OFFSET($W$8:OFFSET($W$8,$AJ$4-1,0),$T119,$U119),OFFSET($C$8:OFFSET($C$8,$AJ$4-1,0),$S119,0))</f>
        <v>0.45723116956712584</v>
      </c>
      <c r="AN119" s="3">
        <f ca="1">SUMPRODUCT(OFFSET($W$8:OFFSET($W$8,$AJ$4-1,0),$T119,$U119),OFFSET($D$8:OFFSET($D$8,$AJ$4-1,0),$S119,MATCH(AN$6,$D$7:$Q$7,0)-1))</f>
        <v>1.5440048906914883</v>
      </c>
      <c r="AO119" s="3">
        <f ca="1">SUMPRODUCT(OFFSET($W$8:OFFSET($W$8,$AJ$4-1,0),$T119,$U119),OFFSET($C$8:OFFSET($C$8,$AJ$4-1,0),$S119,0),OFFSET($D$8:OFFSET($D$8,$AJ$4-1,0),$S119,MATCH(AN$6,$D$7:$Q$7,0)-1))/SUMPRODUCT(OFFSET($W$8:OFFSET($W$8,$AJ$4-1,0),$T119,$U119),OFFSET($C$8:OFFSET($C$8,$AJ$4-1,0),$S119,0))</f>
        <v>1.5440048906914883</v>
      </c>
      <c r="AP119" s="3">
        <f ca="1">SUMPRODUCT(OFFSET($W$8:OFFSET($W$8,$AJ$4-1,0),$T119,$U119),OFFSET($D$8:OFFSET($D$8,$AJ$4-1,0),$S119,MATCH(AP$6,$D$7:$Q$7,0)-1))</f>
        <v>1.1003114001761662</v>
      </c>
      <c r="AQ119" s="3">
        <f ca="1">SUMPRODUCT(OFFSET($W$8:OFFSET($W$8,$AJ$4-1,0),$T119,$U119),OFFSET($C$8:OFFSET($C$8,$AJ$4-1,0),$S119,0),OFFSET($D$8:OFFSET($D$8,$AJ$4-1,0),$S119,MATCH(AP$6,$D$7:$Q$7,0)-1))/SUMPRODUCT(OFFSET($W$8:OFFSET($W$8,$AJ$4-1,0),$T119,$U119),OFFSET($C$8:OFFSET($C$8,$AJ$4-1,0),$S119,0))</f>
        <v>1.1003114001761662</v>
      </c>
      <c r="AR119" s="3">
        <f ca="1">SUMPRODUCT(OFFSET($W$8:OFFSET($W$8,$AJ$4-1,0),$T119,$U119),OFFSET($D$8:OFFSET($D$8,$AJ$4-1,0),$S119,MATCH(AR$6,$D$7:$Q$7,0)-1))</f>
        <v>0.98489999999999989</v>
      </c>
      <c r="AS119" s="3">
        <f ca="1">SUMPRODUCT(OFFSET($W$8:OFFSET($W$8,$AJ$4-1,0),$T119,$U119),OFFSET($C$8:OFFSET($C$8,$AJ$4-1,0),$S119,0),OFFSET($D$8:OFFSET($D$8,$AJ$4-1,0),$S119,MATCH(AR$6,$D$7:$Q$7,0)-1))/SUMPRODUCT(OFFSET($W$8:OFFSET($W$8,$AJ$4-1,0),$T119,$U119),OFFSET($C$8:OFFSET($C$8,$AJ$4-1,0),$S119,0))</f>
        <v>0.98490000000000022</v>
      </c>
      <c r="AT119" s="3">
        <f ca="1">SUMPRODUCT(OFFSET($W$8:OFFSET($W$8,$AJ$4-1,0),$T119,$U119),OFFSET($D$8:OFFSET($D$8,$AJ$4-1,0),$S119,MATCH(AT$6,$D$7:$Q$7,0)-1))</f>
        <v>1.3303344775205967</v>
      </c>
      <c r="AU119" s="3">
        <f ca="1">SUMPRODUCT(OFFSET($W$8:OFFSET($W$8,$AJ$4-1,0),$T119,$U119),OFFSET($C$8:OFFSET($C$8,$AJ$4-1,0),$S119,0),OFFSET($D$8:OFFSET($D$8,$AJ$4-1,0),$S119,MATCH(AT$6,$D$7:$Q$7,0)-1))/SUMPRODUCT(OFFSET($W$8:OFFSET($W$8,$AJ$4-1,0),$T119,$U119),OFFSET($C$8:OFFSET($C$8,$AJ$4-1,0),$S119,0))</f>
        <v>1.3303344775205967</v>
      </c>
      <c r="AV119" s="3">
        <f ca="1">SUMPRODUCT(OFFSET($W$8:OFFSET($W$8,$AJ$4-1,0),$T119,$U119),OFFSET($D$8:OFFSET($D$8,$AJ$4-1,0),$S119,MATCH(AV$6,$D$7:$Q$7,0)-1))</f>
        <v>0.66394127815067105</v>
      </c>
      <c r="AW119" s="3">
        <f ca="1">SUMPRODUCT(OFFSET($W$8:OFFSET($W$8,$AJ$4-1,0),$T119,$U119),OFFSET($C$8:OFFSET($C$8,$AJ$4-1,0),$S119,0),OFFSET($D$8:OFFSET($D$8,$AJ$4-1,0),$S119,MATCH(AV$6,$D$7:$Q$7,0)-1))/SUMPRODUCT(OFFSET($W$8:OFFSET($W$8,$AJ$4-1,0),$T119,$U119),OFFSET($C$8:OFFSET($C$8,$AJ$4-1,0),$S119,0))</f>
        <v>0.66394127815067128</v>
      </c>
      <c r="AX119" s="3">
        <f ca="1">SUMPRODUCT(OFFSET($W$8:OFFSET($W$8,$AJ$4-1,0),$T119,$U119),OFFSET($D$8:OFFSET($D$8,$AJ$4-1,0),$S119,MATCH(AX$6,$D$7:$Q$7,0)-1))</f>
        <v>0.76190825741140566</v>
      </c>
      <c r="AY119" s="3">
        <f ca="1">SUMPRODUCT(OFFSET($W$8:OFFSET($W$8,$AJ$4-1,0),$T119,$U119),OFFSET($C$8:OFFSET($C$8,$AJ$4-1,0),$S119,0),OFFSET($D$8:OFFSET($D$8,$AJ$4-1,0),$S119,MATCH(AX$6,$D$7:$Q$7,0)-1))/SUMPRODUCT(OFFSET($W$8:OFFSET($W$8,$AJ$4-1,0),$T119,$U119),OFFSET($C$8:OFFSET($C$8,$AJ$4-1,0),$S119,0))</f>
        <v>0.76190825741140578</v>
      </c>
      <c r="AZ119" s="3">
        <f ca="1">SUMPRODUCT(OFFSET($W$8:OFFSET($W$8,$AJ$4-1,0),$T119,$U119),OFFSET($D$8:OFFSET($D$8,$AJ$4-1,0),$S119,MATCH(AZ$6,$D$7:$Q$7,0)-1))</f>
        <v>1.341322494483153</v>
      </c>
      <c r="BA119" s="3">
        <f ca="1">SUMPRODUCT(OFFSET($W$8:OFFSET($W$8,$AJ$4-1,0),$T119,$U119),OFFSET($C$8:OFFSET($C$8,$AJ$4-1,0),$S119,0),OFFSET($D$8:OFFSET($D$8,$AJ$4-1,0),$S119,MATCH(AZ$6,$D$7:$Q$7,0)-1))/SUMPRODUCT(OFFSET($W$8:OFFSET($W$8,$AJ$4-1,0),$T119,$U119),OFFSET($C$8:OFFSET($C$8,$AJ$4-1,0),$S119,0))</f>
        <v>1.341322494483153</v>
      </c>
      <c r="BB119" s="3">
        <f ca="1">SUMPRODUCT(OFFSET($W$8:OFFSET($W$8,$AJ$4-1,0),$T119,$U119),OFFSET($D$8:OFFSET($D$8,$AJ$4-1,0),$S119,MATCH(BB$6,$D$7:$Q$7,0)-1))</f>
        <v>0.97890755085750047</v>
      </c>
      <c r="BC119" s="3">
        <f ca="1">SUMPRODUCT(OFFSET($W$8:OFFSET($W$8,$AJ$4-1,0),$T119,$U119),OFFSET($C$8:OFFSET($C$8,$AJ$4-1,0),$S119,0),OFFSET($D$8:OFFSET($D$8,$AJ$4-1,0),$S119,MATCH(BB$6,$D$7:$Q$7,0)-1))/SUMPRODUCT(OFFSET($W$8:OFFSET($W$8,$AJ$4-1,0),$T119,$U119),OFFSET($C$8:OFFSET($C$8,$AJ$4-1,0),$S119,0))</f>
        <v>0.97890755085750047</v>
      </c>
      <c r="BD119" s="3">
        <f ca="1">SUMPRODUCT(OFFSET($W$8:OFFSET($W$8,$AJ$4-1,0),$T119,$U119),OFFSET($D$8:OFFSET($D$8,$AJ$4-1,0),$S119,MATCH(BD$6,$D$7:$Q$7,0)-1))</f>
        <v>0.64995507023140431</v>
      </c>
      <c r="BE119" s="3">
        <f ca="1">SUMPRODUCT(OFFSET($W$8:OFFSET($W$8,$AJ$4-1,0),$T119,$U119),OFFSET($C$8:OFFSET($C$8,$AJ$4-1,0),$S119,0),OFFSET($D$8:OFFSET($D$8,$AJ$4-1,0),$S119,MATCH(BD$6,$D$7:$Q$7,0)-1))/SUMPRODUCT(OFFSET($W$8:OFFSET($W$8,$AJ$4-1,0),$T119,$U119),OFFSET($C$8:OFFSET($C$8,$AJ$4-1,0),$S119,0))</f>
        <v>0.64995507023140431</v>
      </c>
      <c r="BF119" s="174">
        <f ca="1">SUMPRODUCT(OFFSET($W$8:OFFSET($W$8,$AJ$4-1,0),$T119,$U119),OFFSET($D$8:OFFSET($D$8,$AJ$4-1,0),$S119,MATCH(BF$6,$D$7:$Q$7,0)-1))</f>
        <v>0.99887341547568298</v>
      </c>
      <c r="BG119" s="174">
        <f ca="1">SUMPRODUCT(OFFSET($W$8:OFFSET($W$8,$AJ$4-1,0),$T119,$U119),OFFSET($C$8:OFFSET($C$8,$AJ$4-1,0),$S119,0),OFFSET($D$8:OFFSET($D$8,$AJ$4-1,0),$S119,MATCH(BF$6,$D$7:$Q$7,0)-1))/SUMPRODUCT(OFFSET($W$8:OFFSET($W$8,$AJ$4-1,0),$T119,$U119),OFFSET($C$8:OFFSET($C$8,$AJ$4-1,0),$S119,0))</f>
        <v>0.99887341547568342</v>
      </c>
      <c r="BH119" s="174">
        <f ca="1">SUMPRODUCT(OFFSET($W$8:OFFSET($W$8,$AJ$4-1,0),$T119,$U119),OFFSET($D$8:OFFSET($D$8,$AJ$4-1,0),$S119,MATCH(BH$6,$D$7:$Q$7,0)-1))</f>
        <v>1.1031307949168683</v>
      </c>
      <c r="BI119" s="174">
        <f ca="1">SUMPRODUCT(OFFSET($W$8:OFFSET($W$8,$AJ$4-1,0),$T119,$U119),OFFSET($C$8:OFFSET($C$8,$AJ$4-1,0),$S119,0),OFFSET($D$8:OFFSET($D$8,$AJ$4-1,0),$S119,MATCH(BH$6,$D$7:$Q$7,0)-1))/SUMPRODUCT(OFFSET($W$8:OFFSET($W$8,$AJ$4-1,0),$T119,$U119),OFFSET($C$8:OFFSET($C$8,$AJ$4-1,0),$S119,0))</f>
        <v>1.1031307949168687</v>
      </c>
      <c r="BJ119" s="174">
        <f ca="1">SUMPRODUCT(OFFSET($W$8:OFFSET($W$8,$AJ$4-1,0),$T119,$U119),OFFSET($D$8:OFFSET($D$8,$AJ$4-1,0),$S119,MATCH(BJ$6,$D$7:$Q$7,0)-1))</f>
        <v>1</v>
      </c>
      <c r="BK119" s="174">
        <f ca="1">SUMPRODUCT(OFFSET($W$8:OFFSET($W$8,$AJ$4-1,0),$T119,$U119),OFFSET($C$8:OFFSET($C$8,$AJ$4-1,0),$S119,0),OFFSET($D$8:OFFSET($D$8,$AJ$4-1,0),$S119,MATCH(BJ$6,$D$7:$Q$7,0)-1))/SUMPRODUCT(OFFSET($W$8:OFFSET($W$8,$AJ$4-1,0),$T119,$U119),OFFSET($C$8:OFFSET($C$8,$AJ$4-1,0),$S119,0))</f>
        <v>1</v>
      </c>
      <c r="BM119" s="8">
        <f t="shared" si="27"/>
        <v>39539</v>
      </c>
      <c r="BN119" s="47">
        <f t="shared" ca="1" si="28"/>
        <v>0.99999999999999967</v>
      </c>
      <c r="BO119" s="47">
        <f t="shared" ca="1" si="21"/>
        <v>0</v>
      </c>
      <c r="BP119" s="47">
        <f t="shared" ca="1" si="29"/>
        <v>0.29999999999999993</v>
      </c>
      <c r="BQ119" s="47">
        <f t="shared" ca="1" si="22"/>
        <v>0.69999999999999973</v>
      </c>
    </row>
    <row r="120" spans="1:69">
      <c r="A120" s="58">
        <f t="shared" si="23"/>
        <v>39203</v>
      </c>
      <c r="B120" s="34">
        <f t="shared" si="18"/>
        <v>39401</v>
      </c>
      <c r="C120" s="59">
        <f>SUMIF(WP!$A$3:$A$388,"&lt;"&amp;EOMONTH($A120,$A$3-1)+1,WP!$B$3:$B$388)/1000-SUM(C$8:C119)</f>
        <v>10</v>
      </c>
      <c r="D120" s="42">
        <f>D$6/VLOOKUP($B120,Rate!$B$4:$H$390,7)</f>
        <v>0.45507272519777792</v>
      </c>
      <c r="E120" s="42">
        <f>E$6/VLOOKUP($B120,SAWW!$B$4:$H$390,7)</f>
        <v>1.5589370126184634</v>
      </c>
      <c r="F120" s="42">
        <f>F$6/VLOOKUP($B120,'Indem BL'!$B$4:$H$390,7)</f>
        <v>1.1067474688563166</v>
      </c>
      <c r="G120" s="42">
        <f>G$6/VLOOKUP($B120,'Med BL'!$B$4:$H$390,7)</f>
        <v>0.9849</v>
      </c>
      <c r="H120" s="42">
        <f>H$6/VLOOKUP($B120,'Combined BL &amp; SAWW'!$B$4:$H$390,7)</f>
        <v>1.3439864150754128</v>
      </c>
      <c r="I120" s="42">
        <f>I$6/VLOOKUP($B120,'Freq Trend'!$B$4:$H$390,7)</f>
        <v>0.65166585864219351</v>
      </c>
      <c r="J120" s="42">
        <f>J$6/VLOOKUP($B120,'Severity Trend_IonI'!$B$4:$H$390,7)</f>
        <v>0.76641930485678234</v>
      </c>
      <c r="K120" s="42">
        <f>K$6/VLOOKUP($B120,'Severity Trend_MonI'!$B$4:$H$390,7)</f>
        <v>1.3609943872353425</v>
      </c>
      <c r="L120" s="42">
        <f>L$6/VLOOKUP($B120,'Severity Trend'!$B$4:$H$390,7)</f>
        <v>0.98790031397878797</v>
      </c>
      <c r="M120" s="42">
        <f>M$6/VLOOKUP($B120,'PP Residual Trend'!$B$4:$H$390,7)</f>
        <v>0.64398988703239113</v>
      </c>
      <c r="N120" s="156">
        <f>N$6/VLOOKUP($B120,CR!$B$4:$H$455,7)</f>
        <v>0.99887341547568309</v>
      </c>
      <c r="O120" s="156">
        <f>O$6/VLOOKUP($B120,ER!$B$4:$H$455,7)</f>
        <v>1.1031307949168685</v>
      </c>
      <c r="P120" s="156">
        <f>P$6/VLOOKUP($B120,DR!$B$4:$H$455,7)</f>
        <v>1</v>
      </c>
      <c r="R120">
        <f t="shared" si="36"/>
        <v>113</v>
      </c>
      <c r="S120" s="120">
        <f t="shared" si="35"/>
        <v>112</v>
      </c>
      <c r="T120" s="45">
        <f t="shared" si="25"/>
        <v>0</v>
      </c>
      <c r="U120" s="45">
        <f t="shared" si="37"/>
        <v>0</v>
      </c>
      <c r="V120" s="20">
        <v>0</v>
      </c>
      <c r="W120" s="21">
        <f>(2*W$5*$AJ$3*$R120*$A$3-MIN(W$5*$AJ$3,$R120*$A$3)^2-2*$R120*$A$3*MAX(W$5*$AJ$3-$R120*$A$3,0)-MIN(MAX($R120*$A$3-$A$4,0),W$5*$AJ$3)^2-2*W$5*$AJ$3*MAX($R120*$A$3-$A$4-W$5*+$AJ$3,0))/$AJ$5-SUM($V$7:V120)-SUM($V$7:W119)+SUM($V$7:V119)</f>
        <v>0</v>
      </c>
      <c r="X120" s="21">
        <f>(2*X$5*$AJ$3*$R120*$A$3-MIN(X$5*$AJ$3,$R120*$A$3)^2-2*$R120*$A$3*MAX(X$5*$AJ$3-$R120*$A$3,0)-MIN(MAX($R120*$A$3-$A$4,0),X$5*$AJ$3)^2-2*X$5*$AJ$3*MAX($R120*$A$3-$A$4-X$5*+$AJ$3,0))/$AJ$5-SUM($V$7:W120)-SUM($V$7:X119)+SUM($V$7:W119)</f>
        <v>0</v>
      </c>
      <c r="Y120" s="21">
        <f>(2*Y$5*$AJ$3*$R120*$A$3-MIN(Y$5*$AJ$3,$R120*$A$3)^2-2*$R120*$A$3*MAX(Y$5*$AJ$3-$R120*$A$3,0)-MIN(MAX($R120*$A$3-$A$4,0),Y$5*$AJ$3)^2-2*Y$5*$AJ$3*MAX($R120*$A$3-$A$4-Y$5*+$AJ$3,0))/$AJ$5-SUM($V$7:X120)-SUM($V$7:Y119)+SUM($V$7:X119)</f>
        <v>0</v>
      </c>
      <c r="Z120" s="21">
        <f>(2*Z$5*$AJ$3*$R120*$A$3-MIN(Z$5*$AJ$3,$R120*$A$3)^2-2*$R120*$A$3*MAX(Z$5*$AJ$3-$R120*$A$3,0)-MIN(MAX($R120*$A$3-$A$4,0),Z$5*$AJ$3)^2-2*Z$5*$AJ$3*MAX($R120*$A$3-$A$4-Z$5*+$AJ$3,0))/$AJ$5-SUM($V$7:Y120)-SUM($V$7:Z119)+SUM($V$7:Y119)</f>
        <v>0</v>
      </c>
      <c r="AA120" s="21">
        <f>(2*AA$5*$AJ$3*$R120*$A$3-MIN(AA$5*$AJ$3,$R120*$A$3)^2-2*$R120*$A$3*MAX(AA$5*$AJ$3-$R120*$A$3,0)-MIN(MAX($R120*$A$3-$A$4,0),AA$5*$AJ$3)^2-2*AA$5*$AJ$3*MAX($R120*$A$3-$A$4-AA$5*+$AJ$3,0))/$AJ$5-SUM($V$7:Z120)-SUM($V$7:AA119)+SUM($V$7:Z119)</f>
        <v>0</v>
      </c>
      <c r="AB120" s="21">
        <f>(2*AB$5*$AJ$3*$R120*$A$3-MIN(AB$5*$AJ$3,$R120*$A$3)^2-2*$R120*$A$3*MAX(AB$5*$AJ$3-$R120*$A$3,0)-MIN(MAX($R120*$A$3-$A$4,0),AB$5*$AJ$3)^2-2*AB$5*$AJ$3*MAX($R120*$A$3-$A$4-AB$5*+$AJ$3,0))/$AJ$5-SUM($V$7:AA120)-SUM($V$7:AB119)+SUM($V$7:AA119)</f>
        <v>0</v>
      </c>
      <c r="AC120" s="21">
        <f>(2*AC$5*$AJ$3*$R120*$A$3-MIN(AC$5*$AJ$3,$R120*$A$3)^2-2*$R120*$A$3*MAX(AC$5*$AJ$3-$R120*$A$3,0)-MIN(MAX($R120*$A$3-$A$4,0),AC$5*$AJ$3)^2-2*AC$5*$AJ$3*MAX($R120*$A$3-$A$4-AC$5*+$AJ$3,0))/$AJ$5-SUM($V$7:AB120)-SUM($V$7:AC119)+SUM($V$7:AB119)</f>
        <v>0</v>
      </c>
      <c r="AD120" s="21">
        <f>(2*AD$5*$AJ$3*$R120*$A$3-MIN(AD$5*$AJ$3,$R120*$A$3)^2-2*$R120*$A$3*MAX(AD$5*$AJ$3-$R120*$A$3,0)-MIN(MAX($R120*$A$3-$A$4,0),AD$5*$AJ$3)^2-2*AD$5*$AJ$3*MAX($R120*$A$3-$A$4-AD$5*+$AJ$3,0))/$AJ$5-SUM($V$7:AC120)-SUM($V$7:AD119)+SUM($V$7:AC119)</f>
        <v>0</v>
      </c>
      <c r="AE120" s="21">
        <f>(2*AE$5*$AJ$3*$R120*$A$3-MIN(AE$5*$AJ$3,$R120*$A$3)^2-2*$R120*$A$3*MAX(AE$5*$AJ$3-$R120*$A$3,0)-MIN(MAX($R120*$A$3-$A$4,0),AE$5*$AJ$3)^2-2*AE$5*$AJ$3*MAX($R120*$A$3-$A$4-AE$5*+$AJ$3,0))/$AJ$5-SUM($V$7:AD120)-SUM($V$7:AE119)+SUM($V$7:AD119)</f>
        <v>0</v>
      </c>
      <c r="AF120" s="21">
        <f>(2*AF$5*$AJ$3*$R120*$A$3-MIN(AF$5*$AJ$3,$R120*$A$3)^2-2*$R120*$A$3*MAX(AF$5*$AJ$3-$R120*$A$3,0)-MIN(MAX($R120*$A$3-$A$4,0),AF$5*$AJ$3)^2-2*AF$5*$AJ$3*MAX($R120*$A$3-$A$4-AF$5*+$AJ$3,0))/$AJ$5-SUM($V$7:AE120)-SUM($V$7:AF119)+SUM($V$7:AE119)</f>
        <v>0</v>
      </c>
      <c r="AG120" s="21">
        <f>(2*AG$5*$AJ$3*$R120*$A$3-MIN(AG$5*$AJ$3,$R120*$A$3)^2-2*$R120*$A$3*MAX(AG$5*$AJ$3-$R120*$A$3,0)-MIN(MAX($R120*$A$3-$A$4,0),AG$5*$AJ$3)^2-2*AG$5*$AJ$3*MAX($R120*$A$3-$A$4-AG$5*+$AJ$3,0))/$AJ$5-SUM($V$7:AF120)-SUM($V$7:AG119)+SUM($V$7:AF119)</f>
        <v>0</v>
      </c>
      <c r="AH120" s="21">
        <f>(2*AH$5*$AJ$3*$R120*$A$3-MIN(AH$5*$AJ$3,$R120*$A$3)^2-2*$R120*$A$3*MAX(AH$5*$AJ$3-$R120*$A$3,0)-MIN(MAX($R120*$A$3-$A$4,0),AH$5*$AJ$3)^2-2*AH$5*$AJ$3*MAX($R120*$A$3-$A$4-AH$5*+$AJ$3,0))/$AJ$5-SUM($V$7:AG120)-SUM($V$7:AH119)+SUM($V$7:AG119)</f>
        <v>0</v>
      </c>
      <c r="AJ120" s="8">
        <f t="shared" si="30"/>
        <v>39569</v>
      </c>
      <c r="AK120" s="30">
        <f t="shared" si="20"/>
        <v>39583</v>
      </c>
      <c r="AL120" s="3">
        <f ca="1">SUMPRODUCT(OFFSET($W$8:OFFSET($W$8,$AJ$4-1,0),$T120,$U120),OFFSET($D$8:OFFSET($D$8,$AJ$4-1,0),$S120,MATCH(AL$6,$D$7:$Q$7,0)-1))</f>
        <v>0.46154805830582157</v>
      </c>
      <c r="AM120" s="3">
        <f ca="1">SUMPRODUCT(OFFSET($W$8:OFFSET($W$8,$AJ$4-1,0),$T120,$U120),OFFSET($C$8:OFFSET($C$8,$AJ$4-1,0),$S120,0),OFFSET($D$8:OFFSET($D$8,$AJ$4-1,0),$S120,MATCH(AL$6,$D$7:$Q$7,0)-1))/SUMPRODUCT(OFFSET($W$8:OFFSET($W$8,$AJ$4-1,0),$T120,$U120),OFFSET($C$8:OFFSET($C$8,$AJ$4-1,0),$S120,0))</f>
        <v>0.46154805830582157</v>
      </c>
      <c r="AN120" s="3">
        <f ca="1">SUMPRODUCT(OFFSET($W$8:OFFSET($W$8,$AJ$4-1,0),$T120,$U120),OFFSET($D$8:OFFSET($D$8,$AJ$4-1,0),$S120,MATCH(AN$6,$D$7:$Q$7,0)-1))</f>
        <v>1.5412735212371309</v>
      </c>
      <c r="AO120" s="3">
        <f ca="1">SUMPRODUCT(OFFSET($W$8:OFFSET($W$8,$AJ$4-1,0),$T120,$U120),OFFSET($C$8:OFFSET($C$8,$AJ$4-1,0),$S120,0),OFFSET($D$8:OFFSET($D$8,$AJ$4-1,0),$S120,MATCH(AN$6,$D$7:$Q$7,0)-1))/SUMPRODUCT(OFFSET($W$8:OFFSET($W$8,$AJ$4-1,0),$T120,$U120),OFFSET($C$8:OFFSET($C$8,$AJ$4-1,0),$S120,0))</f>
        <v>1.5412735212371307</v>
      </c>
      <c r="AP120" s="3">
        <f ca="1">SUMPRODUCT(OFFSET($W$8:OFFSET($W$8,$AJ$4-1,0),$T120,$U120),OFFSET($D$8:OFFSET($D$8,$AJ$4-1,0),$S120,MATCH(AP$6,$D$7:$Q$7,0)-1))</f>
        <v>1.0996339192624662</v>
      </c>
      <c r="AQ120" s="3">
        <f ca="1">SUMPRODUCT(OFFSET($W$8:OFFSET($W$8,$AJ$4-1,0),$T120,$U120),OFFSET($C$8:OFFSET($C$8,$AJ$4-1,0),$S120,0),OFFSET($D$8:OFFSET($D$8,$AJ$4-1,0),$S120,MATCH(AP$6,$D$7:$Q$7,0)-1))/SUMPRODUCT(OFFSET($W$8:OFFSET($W$8,$AJ$4-1,0),$T120,$U120),OFFSET($C$8:OFFSET($C$8,$AJ$4-1,0),$S120,0))</f>
        <v>1.0996339192624662</v>
      </c>
      <c r="AR120" s="3">
        <f ca="1">SUMPRODUCT(OFFSET($W$8:OFFSET($W$8,$AJ$4-1,0),$T120,$U120),OFFSET($D$8:OFFSET($D$8,$AJ$4-1,0),$S120,MATCH(AR$6,$D$7:$Q$7,0)-1))</f>
        <v>0.98489999999999989</v>
      </c>
      <c r="AS120" s="3">
        <f ca="1">SUMPRODUCT(OFFSET($W$8:OFFSET($W$8,$AJ$4-1,0),$T120,$U120),OFFSET($C$8:OFFSET($C$8,$AJ$4-1,0),$S120,0),OFFSET($D$8:OFFSET($D$8,$AJ$4-1,0),$S120,MATCH(AR$6,$D$7:$Q$7,0)-1))/SUMPRODUCT(OFFSET($W$8:OFFSET($W$8,$AJ$4-1,0),$T120,$U120),OFFSET($C$8:OFFSET($C$8,$AJ$4-1,0),$S120,0))</f>
        <v>0.98490000000000022</v>
      </c>
      <c r="AT120" s="3">
        <f ca="1">SUMPRODUCT(OFFSET($W$8:OFFSET($W$8,$AJ$4-1,0),$T120,$U120),OFFSET($D$8:OFFSET($D$8,$AJ$4-1,0),$S120,MATCH(AT$6,$D$7:$Q$7,0)-1))</f>
        <v>1.3280959980988831</v>
      </c>
      <c r="AU120" s="3">
        <f ca="1">SUMPRODUCT(OFFSET($W$8:OFFSET($W$8,$AJ$4-1,0),$T120,$U120),OFFSET($C$8:OFFSET($C$8,$AJ$4-1,0),$S120,0),OFFSET($D$8:OFFSET($D$8,$AJ$4-1,0),$S120,MATCH(AT$6,$D$7:$Q$7,0)-1))/SUMPRODUCT(OFFSET($W$8:OFFSET($W$8,$AJ$4-1,0),$T120,$U120),OFFSET($C$8:OFFSET($C$8,$AJ$4-1,0),$S120,0))</f>
        <v>1.3280959980988831</v>
      </c>
      <c r="AV120" s="3">
        <f ca="1">SUMPRODUCT(OFFSET($W$8:OFFSET($W$8,$AJ$4-1,0),$T120,$U120),OFFSET($D$8:OFFSET($D$8,$AJ$4-1,0),$S120,MATCH(AV$6,$D$7:$Q$7,0)-1))</f>
        <v>0.66634509361782901</v>
      </c>
      <c r="AW120" s="3">
        <f ca="1">SUMPRODUCT(OFFSET($W$8:OFFSET($W$8,$AJ$4-1,0),$T120,$U120),OFFSET($C$8:OFFSET($C$8,$AJ$4-1,0),$S120,0),OFFSET($D$8:OFFSET($D$8,$AJ$4-1,0),$S120,MATCH(AV$6,$D$7:$Q$7,0)-1))/SUMPRODUCT(OFFSET($W$8:OFFSET($W$8,$AJ$4-1,0),$T120,$U120),OFFSET($C$8:OFFSET($C$8,$AJ$4-1,0),$S120,0))</f>
        <v>0.66634509361782901</v>
      </c>
      <c r="AX120" s="3">
        <f ca="1">SUMPRODUCT(OFFSET($W$8:OFFSET($W$8,$AJ$4-1,0),$T120,$U120),OFFSET($D$8:OFFSET($D$8,$AJ$4-1,0),$S120,MATCH(AX$6,$D$7:$Q$7,0)-1))</f>
        <v>0.76215148685638723</v>
      </c>
      <c r="AY120" s="3">
        <f ca="1">SUMPRODUCT(OFFSET($W$8:OFFSET($W$8,$AJ$4-1,0),$T120,$U120),OFFSET($C$8:OFFSET($C$8,$AJ$4-1,0),$S120,0),OFFSET($D$8:OFFSET($D$8,$AJ$4-1,0),$S120,MATCH(AX$6,$D$7:$Q$7,0)-1))/SUMPRODUCT(OFFSET($W$8:OFFSET($W$8,$AJ$4-1,0),$T120,$U120),OFFSET($C$8:OFFSET($C$8,$AJ$4-1,0),$S120,0))</f>
        <v>0.76215148685638734</v>
      </c>
      <c r="AZ120" s="3">
        <f ca="1">SUMPRODUCT(OFFSET($W$8:OFFSET($W$8,$AJ$4-1,0),$T120,$U120),OFFSET($D$8:OFFSET($D$8,$AJ$4-1,0),$S120,MATCH(AZ$6,$D$7:$Q$7,0)-1))</f>
        <v>1.3416438385057357</v>
      </c>
      <c r="BA120" s="3">
        <f ca="1">SUMPRODUCT(OFFSET($W$8:OFFSET($W$8,$AJ$4-1,0),$T120,$U120),OFFSET($C$8:OFFSET($C$8,$AJ$4-1,0),$S120,0),OFFSET($D$8:OFFSET($D$8,$AJ$4-1,0),$S120,MATCH(AZ$6,$D$7:$Q$7,0)-1))/SUMPRODUCT(OFFSET($W$8:OFFSET($W$8,$AJ$4-1,0),$T120,$U120),OFFSET($C$8:OFFSET($C$8,$AJ$4-1,0),$S120,0))</f>
        <v>1.3416438385057359</v>
      </c>
      <c r="BB120" s="3">
        <f ca="1">SUMPRODUCT(OFFSET($W$8:OFFSET($W$8,$AJ$4-1,0),$T120,$U120),OFFSET($D$8:OFFSET($D$8,$AJ$4-1,0),$S120,MATCH(BB$6,$D$7:$Q$7,0)-1))</f>
        <v>0.9791911114309273</v>
      </c>
      <c r="BC120" s="3">
        <f ca="1">SUMPRODUCT(OFFSET($W$8:OFFSET($W$8,$AJ$4-1,0),$T120,$U120),OFFSET($C$8:OFFSET($C$8,$AJ$4-1,0),$S120,0),OFFSET($D$8:OFFSET($D$8,$AJ$4-1,0),$S120,MATCH(BB$6,$D$7:$Q$7,0)-1))/SUMPRODUCT(OFFSET($W$8:OFFSET($W$8,$AJ$4-1,0),$T120,$U120),OFFSET($C$8:OFFSET($C$8,$AJ$4-1,0),$S120,0))</f>
        <v>0.97919111143092741</v>
      </c>
      <c r="BD120" s="3">
        <f ca="1">SUMPRODUCT(OFFSET($W$8:OFFSET($W$8,$AJ$4-1,0),$T120,$U120),OFFSET($D$8:OFFSET($D$8,$AJ$4-1,0),$S120,MATCH(BD$6,$D$7:$Q$7,0)-1))</f>
        <v>0.65247012149328687</v>
      </c>
      <c r="BE120" s="3">
        <f ca="1">SUMPRODUCT(OFFSET($W$8:OFFSET($W$8,$AJ$4-1,0),$T120,$U120),OFFSET($C$8:OFFSET($C$8,$AJ$4-1,0),$S120,0),OFFSET($D$8:OFFSET($D$8,$AJ$4-1,0),$S120,MATCH(BD$6,$D$7:$Q$7,0)-1))/SUMPRODUCT(OFFSET($W$8:OFFSET($W$8,$AJ$4-1,0),$T120,$U120),OFFSET($C$8:OFFSET($C$8,$AJ$4-1,0),$S120,0))</f>
        <v>0.65247012149328687</v>
      </c>
      <c r="BF120" s="174">
        <f ca="1">SUMPRODUCT(OFFSET($W$8:OFFSET($W$8,$AJ$4-1,0),$T120,$U120),OFFSET($D$8:OFFSET($D$8,$AJ$4-1,0),$S120,MATCH(BF$6,$D$7:$Q$7,0)-1))</f>
        <v>0.99887341547568298</v>
      </c>
      <c r="BG120" s="174">
        <f ca="1">SUMPRODUCT(OFFSET($W$8:OFFSET($W$8,$AJ$4-1,0),$T120,$U120),OFFSET($C$8:OFFSET($C$8,$AJ$4-1,0),$S120,0),OFFSET($D$8:OFFSET($D$8,$AJ$4-1,0),$S120,MATCH(BF$6,$D$7:$Q$7,0)-1))/SUMPRODUCT(OFFSET($W$8:OFFSET($W$8,$AJ$4-1,0),$T120,$U120),OFFSET($C$8:OFFSET($C$8,$AJ$4-1,0),$S120,0))</f>
        <v>0.99887341547568342</v>
      </c>
      <c r="BH120" s="174">
        <f ca="1">SUMPRODUCT(OFFSET($W$8:OFFSET($W$8,$AJ$4-1,0),$T120,$U120),OFFSET($D$8:OFFSET($D$8,$AJ$4-1,0),$S120,MATCH(BH$6,$D$7:$Q$7,0)-1))</f>
        <v>1.1031307949168683</v>
      </c>
      <c r="BI120" s="174">
        <f ca="1">SUMPRODUCT(OFFSET($W$8:OFFSET($W$8,$AJ$4-1,0),$T120,$U120),OFFSET($C$8:OFFSET($C$8,$AJ$4-1,0),$S120,0),OFFSET($D$8:OFFSET($D$8,$AJ$4-1,0),$S120,MATCH(BH$6,$D$7:$Q$7,0)-1))/SUMPRODUCT(OFFSET($W$8:OFFSET($W$8,$AJ$4-1,0),$T120,$U120),OFFSET($C$8:OFFSET($C$8,$AJ$4-1,0),$S120,0))</f>
        <v>1.1031307949168687</v>
      </c>
      <c r="BJ120" s="174">
        <f ca="1">SUMPRODUCT(OFFSET($W$8:OFFSET($W$8,$AJ$4-1,0),$T120,$U120),OFFSET($D$8:OFFSET($D$8,$AJ$4-1,0),$S120,MATCH(BJ$6,$D$7:$Q$7,0)-1))</f>
        <v>1</v>
      </c>
      <c r="BK120" s="174">
        <f ca="1">SUMPRODUCT(OFFSET($W$8:OFFSET($W$8,$AJ$4-1,0),$T120,$U120),OFFSET($C$8:OFFSET($C$8,$AJ$4-1,0),$S120,0),OFFSET($D$8:OFFSET($D$8,$AJ$4-1,0),$S120,MATCH(BJ$6,$D$7:$Q$7,0)-1))/SUMPRODUCT(OFFSET($W$8:OFFSET($W$8,$AJ$4-1,0),$T120,$U120),OFFSET($C$8:OFFSET($C$8,$AJ$4-1,0),$S120,0))</f>
        <v>1</v>
      </c>
      <c r="BM120" s="8">
        <f t="shared" si="27"/>
        <v>39569</v>
      </c>
      <c r="BN120" s="47">
        <f t="shared" ca="1" si="28"/>
        <v>0.99999999999999967</v>
      </c>
      <c r="BO120" s="47">
        <f t="shared" ca="1" si="21"/>
        <v>0</v>
      </c>
      <c r="BP120" s="47">
        <f t="shared" ca="1" si="29"/>
        <v>0.29999999999999993</v>
      </c>
      <c r="BQ120" s="47">
        <f t="shared" ca="1" si="22"/>
        <v>0.69999999999999973</v>
      </c>
    </row>
    <row r="121" spans="1:69">
      <c r="A121" s="58">
        <f t="shared" si="23"/>
        <v>39234</v>
      </c>
      <c r="B121" s="34">
        <f t="shared" si="18"/>
        <v>39431</v>
      </c>
      <c r="C121" s="59">
        <f>SUMIF(WP!$A$3:$A$388,"&lt;"&amp;EOMONTH($A121,$A$3-1)+1,WP!$B$3:$B$388)/1000-SUM(C$8:C120)</f>
        <v>10</v>
      </c>
      <c r="D121" s="42">
        <f>D$6/VLOOKUP($B121,Rate!$B$4:$H$390,7)</f>
        <v>0.45507272519777792</v>
      </c>
      <c r="E121" s="42">
        <f>E$6/VLOOKUP($B121,SAWW!$B$4:$H$390,7)</f>
        <v>1.555845927993311</v>
      </c>
      <c r="F121" s="42">
        <f>F$6/VLOOKUP($B121,'Indem BL'!$B$4:$H$390,7)</f>
        <v>1.1067474688563166</v>
      </c>
      <c r="G121" s="42">
        <f>G$6/VLOOKUP($B121,'Med BL'!$B$4:$H$390,7)</f>
        <v>0.9849</v>
      </c>
      <c r="H121" s="42">
        <f>H$6/VLOOKUP($B121,'Combined BL &amp; SAWW'!$B$4:$H$390,7)</f>
        <v>1.3423621587364949</v>
      </c>
      <c r="I121" s="42">
        <f>I$6/VLOOKUP($B121,'Freq Trend'!$B$4:$H$390,7)</f>
        <v>0.65406745128339272</v>
      </c>
      <c r="J121" s="42">
        <f>J$6/VLOOKUP($B121,'Severity Trend_IonI'!$B$4:$H$390,7)</f>
        <v>0.76502006657114252</v>
      </c>
      <c r="K121" s="42">
        <f>K$6/VLOOKUP($B121,'Severity Trend_MonI'!$B$4:$H$390,7)</f>
        <v>1.3551563673992308</v>
      </c>
      <c r="L121" s="42">
        <f>L$6/VLOOKUP($B121,'Severity Trend'!$B$4:$H$390,7)</f>
        <v>0.98518863125928058</v>
      </c>
      <c r="M121" s="42">
        <f>M$6/VLOOKUP($B121,'PP Residual Trend'!$B$4:$H$390,7)</f>
        <v>0.64460333438988848</v>
      </c>
      <c r="N121" s="156">
        <f>N$6/VLOOKUP($B121,CR!$B$4:$H$455,7)</f>
        <v>0.99887341547568309</v>
      </c>
      <c r="O121" s="156">
        <f>O$6/VLOOKUP($B121,ER!$B$4:$H$455,7)</f>
        <v>1.1031307949168685</v>
      </c>
      <c r="P121" s="156">
        <f>P$6/VLOOKUP($B121,DR!$B$4:$H$455,7)</f>
        <v>1</v>
      </c>
      <c r="R121">
        <f t="shared" si="36"/>
        <v>114</v>
      </c>
      <c r="S121" s="120">
        <f t="shared" si="35"/>
        <v>113</v>
      </c>
      <c r="T121" s="45">
        <f t="shared" si="25"/>
        <v>0</v>
      </c>
      <c r="U121" s="45">
        <f t="shared" si="37"/>
        <v>0</v>
      </c>
      <c r="V121" s="20">
        <v>0</v>
      </c>
      <c r="W121" s="21">
        <f>(2*W$5*$AJ$3*$R121*$A$3-MIN(W$5*$AJ$3,$R121*$A$3)^2-2*$R121*$A$3*MAX(W$5*$AJ$3-$R121*$A$3,0)-MIN(MAX($R121*$A$3-$A$4,0),W$5*$AJ$3)^2-2*W$5*$AJ$3*MAX($R121*$A$3-$A$4-W$5*+$AJ$3,0))/$AJ$5-SUM($V$7:V121)-SUM($V$7:W120)+SUM($V$7:V120)</f>
        <v>0</v>
      </c>
      <c r="X121" s="21">
        <f>(2*X$5*$AJ$3*$R121*$A$3-MIN(X$5*$AJ$3,$R121*$A$3)^2-2*$R121*$A$3*MAX(X$5*$AJ$3-$R121*$A$3,0)-MIN(MAX($R121*$A$3-$A$4,0),X$5*$AJ$3)^2-2*X$5*$AJ$3*MAX($R121*$A$3-$A$4-X$5*+$AJ$3,0))/$AJ$5-SUM($V$7:W121)-SUM($V$7:X120)+SUM($V$7:W120)</f>
        <v>0</v>
      </c>
      <c r="Y121" s="21">
        <f>(2*Y$5*$AJ$3*$R121*$A$3-MIN(Y$5*$AJ$3,$R121*$A$3)^2-2*$R121*$A$3*MAX(Y$5*$AJ$3-$R121*$A$3,0)-MIN(MAX($R121*$A$3-$A$4,0),Y$5*$AJ$3)^2-2*Y$5*$AJ$3*MAX($R121*$A$3-$A$4-Y$5*+$AJ$3,0))/$AJ$5-SUM($V$7:X121)-SUM($V$7:Y120)+SUM($V$7:X120)</f>
        <v>0</v>
      </c>
      <c r="Z121" s="21">
        <f>(2*Z$5*$AJ$3*$R121*$A$3-MIN(Z$5*$AJ$3,$R121*$A$3)^2-2*$R121*$A$3*MAX(Z$5*$AJ$3-$R121*$A$3,0)-MIN(MAX($R121*$A$3-$A$4,0),Z$5*$AJ$3)^2-2*Z$5*$AJ$3*MAX($R121*$A$3-$A$4-Z$5*+$AJ$3,0))/$AJ$5-SUM($V$7:Y121)-SUM($V$7:Z120)+SUM($V$7:Y120)</f>
        <v>0</v>
      </c>
      <c r="AA121" s="21">
        <f>(2*AA$5*$AJ$3*$R121*$A$3-MIN(AA$5*$AJ$3,$R121*$A$3)^2-2*$R121*$A$3*MAX(AA$5*$AJ$3-$R121*$A$3,0)-MIN(MAX($R121*$A$3-$A$4,0),AA$5*$AJ$3)^2-2*AA$5*$AJ$3*MAX($R121*$A$3-$A$4-AA$5*+$AJ$3,0))/$AJ$5-SUM($V$7:Z121)-SUM($V$7:AA120)+SUM($V$7:Z120)</f>
        <v>0</v>
      </c>
      <c r="AB121" s="21">
        <f>(2*AB$5*$AJ$3*$R121*$A$3-MIN(AB$5*$AJ$3,$R121*$A$3)^2-2*$R121*$A$3*MAX(AB$5*$AJ$3-$R121*$A$3,0)-MIN(MAX($R121*$A$3-$A$4,0),AB$5*$AJ$3)^2-2*AB$5*$AJ$3*MAX($R121*$A$3-$A$4-AB$5*+$AJ$3,0))/$AJ$5-SUM($V$7:AA121)-SUM($V$7:AB120)+SUM($V$7:AA120)</f>
        <v>0</v>
      </c>
      <c r="AC121" s="21">
        <f>(2*AC$5*$AJ$3*$R121*$A$3-MIN(AC$5*$AJ$3,$R121*$A$3)^2-2*$R121*$A$3*MAX(AC$5*$AJ$3-$R121*$A$3,0)-MIN(MAX($R121*$A$3-$A$4,0),AC$5*$AJ$3)^2-2*AC$5*$AJ$3*MAX($R121*$A$3-$A$4-AC$5*+$AJ$3,0))/$AJ$5-SUM($V$7:AB121)-SUM($V$7:AC120)+SUM($V$7:AB120)</f>
        <v>0</v>
      </c>
      <c r="AD121" s="21">
        <f>(2*AD$5*$AJ$3*$R121*$A$3-MIN(AD$5*$AJ$3,$R121*$A$3)^2-2*$R121*$A$3*MAX(AD$5*$AJ$3-$R121*$A$3,0)-MIN(MAX($R121*$A$3-$A$4,0),AD$5*$AJ$3)^2-2*AD$5*$AJ$3*MAX($R121*$A$3-$A$4-AD$5*+$AJ$3,0))/$AJ$5-SUM($V$7:AC121)-SUM($V$7:AD120)+SUM($V$7:AC120)</f>
        <v>0</v>
      </c>
      <c r="AE121" s="21">
        <f>(2*AE$5*$AJ$3*$R121*$A$3-MIN(AE$5*$AJ$3,$R121*$A$3)^2-2*$R121*$A$3*MAX(AE$5*$AJ$3-$R121*$A$3,0)-MIN(MAX($R121*$A$3-$A$4,0),AE$5*$AJ$3)^2-2*AE$5*$AJ$3*MAX($R121*$A$3-$A$4-AE$5*+$AJ$3,0))/$AJ$5-SUM($V$7:AD121)-SUM($V$7:AE120)+SUM($V$7:AD120)</f>
        <v>0</v>
      </c>
      <c r="AF121" s="21">
        <f>(2*AF$5*$AJ$3*$R121*$A$3-MIN(AF$5*$AJ$3,$R121*$A$3)^2-2*$R121*$A$3*MAX(AF$5*$AJ$3-$R121*$A$3,0)-MIN(MAX($R121*$A$3-$A$4,0),AF$5*$AJ$3)^2-2*AF$5*$AJ$3*MAX($R121*$A$3-$A$4-AF$5*+$AJ$3,0))/$AJ$5-SUM($V$7:AE121)-SUM($V$7:AF120)+SUM($V$7:AE120)</f>
        <v>0</v>
      </c>
      <c r="AG121" s="21">
        <f>(2*AG$5*$AJ$3*$R121*$A$3-MIN(AG$5*$AJ$3,$R121*$A$3)^2-2*$R121*$A$3*MAX(AG$5*$AJ$3-$R121*$A$3,0)-MIN(MAX($R121*$A$3-$A$4,0),AG$5*$AJ$3)^2-2*AG$5*$AJ$3*MAX($R121*$A$3-$A$4-AG$5*+$AJ$3,0))/$AJ$5-SUM($V$7:AF121)-SUM($V$7:AG120)+SUM($V$7:AF120)</f>
        <v>0</v>
      </c>
      <c r="AH121" s="21">
        <f>(2*AH$5*$AJ$3*$R121*$A$3-MIN(AH$5*$AJ$3,$R121*$A$3)^2-2*$R121*$A$3*MAX(AH$5*$AJ$3-$R121*$A$3,0)-MIN(MAX($R121*$A$3-$A$4,0),AH$5*$AJ$3)^2-2*AH$5*$AJ$3*MAX($R121*$A$3-$A$4-AH$5*+$AJ$3,0))/$AJ$5-SUM($V$7:AG121)-SUM($V$7:AH120)+SUM($V$7:AG120)</f>
        <v>0</v>
      </c>
      <c r="AJ121" s="8">
        <f t="shared" si="30"/>
        <v>39600</v>
      </c>
      <c r="AK121" s="30">
        <f t="shared" si="20"/>
        <v>39614</v>
      </c>
      <c r="AL121" s="3">
        <f ca="1">SUMPRODUCT(OFFSET($W$8:OFFSET($W$8,$AJ$4-1,0),$T121,$U121),OFFSET($D$8:OFFSET($D$8,$AJ$4-1,0),$S121,MATCH(AL$6,$D$7:$Q$7,0)-1))</f>
        <v>0.46586494704451742</v>
      </c>
      <c r="AM121" s="3">
        <f ca="1">SUMPRODUCT(OFFSET($W$8:OFFSET($W$8,$AJ$4-1,0),$T121,$U121),OFFSET($C$8:OFFSET($C$8,$AJ$4-1,0),$S121,0),OFFSET($D$8:OFFSET($D$8,$AJ$4-1,0),$S121,MATCH(AL$6,$D$7:$Q$7,0)-1))/SUMPRODUCT(OFFSET($W$8:OFFSET($W$8,$AJ$4-1,0),$T121,$U121),OFFSET($C$8:OFFSET($C$8,$AJ$4-1,0),$S121,0))</f>
        <v>0.46586494704451731</v>
      </c>
      <c r="AN121" s="3">
        <f ca="1">SUMPRODUCT(OFFSET($W$8:OFFSET($W$8,$AJ$4-1,0),$T121,$U121),OFFSET($D$8:OFFSET($D$8,$AJ$4-1,0),$S121,MATCH(AN$6,$D$7:$Q$7,0)-1))</f>
        <v>1.5386414180296066</v>
      </c>
      <c r="AO121" s="3">
        <f ca="1">SUMPRODUCT(OFFSET($W$8:OFFSET($W$8,$AJ$4-1,0),$T121,$U121),OFFSET($C$8:OFFSET($C$8,$AJ$4-1,0),$S121,0),OFFSET($D$8:OFFSET($D$8,$AJ$4-1,0),$S121,MATCH(AN$6,$D$7:$Q$7,0)-1))/SUMPRODUCT(OFFSET($W$8:OFFSET($W$8,$AJ$4-1,0),$T121,$U121),OFFSET($C$8:OFFSET($C$8,$AJ$4-1,0),$S121,0))</f>
        <v>1.5386414180296064</v>
      </c>
      <c r="AP121" s="3">
        <f ca="1">SUMPRODUCT(OFFSET($W$8:OFFSET($W$8,$AJ$4-1,0),$T121,$U121),OFFSET($D$8:OFFSET($D$8,$AJ$4-1,0),$S121,MATCH(AP$6,$D$7:$Q$7,0)-1))</f>
        <v>1.0989564383487662</v>
      </c>
      <c r="AQ121" s="3">
        <f ca="1">SUMPRODUCT(OFFSET($W$8:OFFSET($W$8,$AJ$4-1,0),$T121,$U121),OFFSET($C$8:OFFSET($C$8,$AJ$4-1,0),$S121,0),OFFSET($D$8:OFFSET($D$8,$AJ$4-1,0),$S121,MATCH(AP$6,$D$7:$Q$7,0)-1))/SUMPRODUCT(OFFSET($W$8:OFFSET($W$8,$AJ$4-1,0),$T121,$U121),OFFSET($C$8:OFFSET($C$8,$AJ$4-1,0),$S121,0))</f>
        <v>1.0989564383487662</v>
      </c>
      <c r="AR121" s="3">
        <f ca="1">SUMPRODUCT(OFFSET($W$8:OFFSET($W$8,$AJ$4-1,0),$T121,$U121),OFFSET($D$8:OFFSET($D$8,$AJ$4-1,0),$S121,MATCH(AR$6,$D$7:$Q$7,0)-1))</f>
        <v>0.98489999999999989</v>
      </c>
      <c r="AS121" s="3">
        <f ca="1">SUMPRODUCT(OFFSET($W$8:OFFSET($W$8,$AJ$4-1,0),$T121,$U121),OFFSET($C$8:OFFSET($C$8,$AJ$4-1,0),$S121,0),OFFSET($D$8:OFFSET($D$8,$AJ$4-1,0),$S121,MATCH(AR$6,$D$7:$Q$7,0)-1))/SUMPRODUCT(OFFSET($W$8:OFFSET($W$8,$AJ$4-1,0),$T121,$U121),OFFSET($C$8:OFFSET($C$8,$AJ$4-1,0),$S121,0))</f>
        <v>0.98490000000000022</v>
      </c>
      <c r="AT121" s="3">
        <f ca="1">SUMPRODUCT(OFFSET($W$8:OFFSET($W$8,$AJ$4-1,0),$T121,$U121),OFFSET($D$8:OFFSET($D$8,$AJ$4-1,0),$S121,MATCH(AT$6,$D$7:$Q$7,0)-1))</f>
        <v>1.3258505854747282</v>
      </c>
      <c r="AU121" s="3">
        <f ca="1">SUMPRODUCT(OFFSET($W$8:OFFSET($W$8,$AJ$4-1,0),$T121,$U121),OFFSET($C$8:OFFSET($C$8,$AJ$4-1,0),$S121,0),OFFSET($D$8:OFFSET($D$8,$AJ$4-1,0),$S121,MATCH(AT$6,$D$7:$Q$7,0)-1))/SUMPRODUCT(OFFSET($W$8:OFFSET($W$8,$AJ$4-1,0),$T121,$U121),OFFSET($C$8:OFFSET($C$8,$AJ$4-1,0),$S121,0))</f>
        <v>1.3258505854747282</v>
      </c>
      <c r="AV121" s="3">
        <f ca="1">SUMPRODUCT(OFFSET($W$8:OFFSET($W$8,$AJ$4-1,0),$T121,$U121),OFFSET($D$8:OFFSET($D$8,$AJ$4-1,0),$S121,MATCH(AV$6,$D$7:$Q$7,0)-1))</f>
        <v>0.66873349194950826</v>
      </c>
      <c r="AW121" s="3">
        <f ca="1">SUMPRODUCT(OFFSET($W$8:OFFSET($W$8,$AJ$4-1,0),$T121,$U121),OFFSET($C$8:OFFSET($C$8,$AJ$4-1,0),$S121,0),OFFSET($D$8:OFFSET($D$8,$AJ$4-1,0),$S121,MATCH(AV$6,$D$7:$Q$7,0)-1))/SUMPRODUCT(OFFSET($W$8:OFFSET($W$8,$AJ$4-1,0),$T121,$U121),OFFSET($C$8:OFFSET($C$8,$AJ$4-1,0),$S121,0))</f>
        <v>0.66873349194950826</v>
      </c>
      <c r="AX121" s="3">
        <f ca="1">SUMPRODUCT(OFFSET($W$8:OFFSET($W$8,$AJ$4-1,0),$T121,$U121),OFFSET($D$8:OFFSET($D$8,$AJ$4-1,0),$S121,MATCH(AX$6,$D$7:$Q$7,0)-1))</f>
        <v>0.76282091717950351</v>
      </c>
      <c r="AY121" s="3">
        <f ca="1">SUMPRODUCT(OFFSET($W$8:OFFSET($W$8,$AJ$4-1,0),$T121,$U121),OFFSET($C$8:OFFSET($C$8,$AJ$4-1,0),$S121,0),OFFSET($D$8:OFFSET($D$8,$AJ$4-1,0),$S121,MATCH(AX$6,$D$7:$Q$7,0)-1))/SUMPRODUCT(OFFSET($W$8:OFFSET($W$8,$AJ$4-1,0),$T121,$U121),OFFSET($C$8:OFFSET($C$8,$AJ$4-1,0),$S121,0))</f>
        <v>0.76282091717950351</v>
      </c>
      <c r="AZ121" s="3">
        <f ca="1">SUMPRODUCT(OFFSET($W$8:OFFSET($W$8,$AJ$4-1,0),$T121,$U121),OFFSET($D$8:OFFSET($D$8,$AJ$4-1,0),$S121,MATCH(AZ$6,$D$7:$Q$7,0)-1))</f>
        <v>1.3435759651275934</v>
      </c>
      <c r="BA121" s="3">
        <f ca="1">SUMPRODUCT(OFFSET($W$8:OFFSET($W$8,$AJ$4-1,0),$T121,$U121),OFFSET($C$8:OFFSET($C$8,$AJ$4-1,0),$S121,0),OFFSET($D$8:OFFSET($D$8,$AJ$4-1,0),$S121,MATCH(AZ$6,$D$7:$Q$7,0)-1))/SUMPRODUCT(OFFSET($W$8:OFFSET($W$8,$AJ$4-1,0),$T121,$U121),OFFSET($C$8:OFFSET($C$8,$AJ$4-1,0),$S121,0))</f>
        <v>1.3435759651275936</v>
      </c>
      <c r="BB121" s="3">
        <f ca="1">SUMPRODUCT(OFFSET($W$8:OFFSET($W$8,$AJ$4-1,0),$T121,$U121),OFFSET($D$8:OFFSET($D$8,$AJ$4-1,0),$S121,MATCH(BB$6,$D$7:$Q$7,0)-1))</f>
        <v>0.9802543946793334</v>
      </c>
      <c r="BC121" s="3">
        <f ca="1">SUMPRODUCT(OFFSET($W$8:OFFSET($W$8,$AJ$4-1,0),$T121,$U121),OFFSET($C$8:OFFSET($C$8,$AJ$4-1,0),$S121,0),OFFSET($D$8:OFFSET($D$8,$AJ$4-1,0),$S121,MATCH(BB$6,$D$7:$Q$7,0)-1))/SUMPRODUCT(OFFSET($W$8:OFFSET($W$8,$AJ$4-1,0),$T121,$U121),OFFSET($C$8:OFFSET($C$8,$AJ$4-1,0),$S121,0))</f>
        <v>0.98025439467933317</v>
      </c>
      <c r="BD121" s="3">
        <f ca="1">SUMPRODUCT(OFFSET($W$8:OFFSET($W$8,$AJ$4-1,0),$T121,$U121),OFFSET($D$8:OFFSET($D$8,$AJ$4-1,0),$S121,MATCH(BD$6,$D$7:$Q$7,0)-1))</f>
        <v>0.65548888480330492</v>
      </c>
      <c r="BE121" s="3">
        <f ca="1">SUMPRODUCT(OFFSET($W$8:OFFSET($W$8,$AJ$4-1,0),$T121,$U121),OFFSET($C$8:OFFSET($C$8,$AJ$4-1,0),$S121,0),OFFSET($D$8:OFFSET($D$8,$AJ$4-1,0),$S121,MATCH(BD$6,$D$7:$Q$7,0)-1))/SUMPRODUCT(OFFSET($W$8:OFFSET($W$8,$AJ$4-1,0),$T121,$U121),OFFSET($C$8:OFFSET($C$8,$AJ$4-1,0),$S121,0))</f>
        <v>0.65548888480330514</v>
      </c>
      <c r="BF121" s="174">
        <f ca="1">SUMPRODUCT(OFFSET($W$8:OFFSET($W$8,$AJ$4-1,0),$T121,$U121),OFFSET($D$8:OFFSET($D$8,$AJ$4-1,0),$S121,MATCH(BF$6,$D$7:$Q$7,0)-1))</f>
        <v>0.99887341547568298</v>
      </c>
      <c r="BG121" s="174">
        <f ca="1">SUMPRODUCT(OFFSET($W$8:OFFSET($W$8,$AJ$4-1,0),$T121,$U121),OFFSET($C$8:OFFSET($C$8,$AJ$4-1,0),$S121,0),OFFSET($D$8:OFFSET($D$8,$AJ$4-1,0),$S121,MATCH(BF$6,$D$7:$Q$7,0)-1))/SUMPRODUCT(OFFSET($W$8:OFFSET($W$8,$AJ$4-1,0),$T121,$U121),OFFSET($C$8:OFFSET($C$8,$AJ$4-1,0),$S121,0))</f>
        <v>0.99887341547568342</v>
      </c>
      <c r="BH121" s="174">
        <f ca="1">SUMPRODUCT(OFFSET($W$8:OFFSET($W$8,$AJ$4-1,0),$T121,$U121),OFFSET($D$8:OFFSET($D$8,$AJ$4-1,0),$S121,MATCH(BH$6,$D$7:$Q$7,0)-1))</f>
        <v>1.1031307949168683</v>
      </c>
      <c r="BI121" s="174">
        <f ca="1">SUMPRODUCT(OFFSET($W$8:OFFSET($W$8,$AJ$4-1,0),$T121,$U121),OFFSET($C$8:OFFSET($C$8,$AJ$4-1,0),$S121,0),OFFSET($D$8:OFFSET($D$8,$AJ$4-1,0),$S121,MATCH(BH$6,$D$7:$Q$7,0)-1))/SUMPRODUCT(OFFSET($W$8:OFFSET($W$8,$AJ$4-1,0),$T121,$U121),OFFSET($C$8:OFFSET($C$8,$AJ$4-1,0),$S121,0))</f>
        <v>1.1031307949168687</v>
      </c>
      <c r="BJ121" s="174">
        <f ca="1">SUMPRODUCT(OFFSET($W$8:OFFSET($W$8,$AJ$4-1,0),$T121,$U121),OFFSET($D$8:OFFSET($D$8,$AJ$4-1,0),$S121,MATCH(BJ$6,$D$7:$Q$7,0)-1))</f>
        <v>1</v>
      </c>
      <c r="BK121" s="174">
        <f ca="1">SUMPRODUCT(OFFSET($W$8:OFFSET($W$8,$AJ$4-1,0),$T121,$U121),OFFSET($C$8:OFFSET($C$8,$AJ$4-1,0),$S121,0),OFFSET($D$8:OFFSET($D$8,$AJ$4-1,0),$S121,MATCH(BJ$6,$D$7:$Q$7,0)-1))/SUMPRODUCT(OFFSET($W$8:OFFSET($W$8,$AJ$4-1,0),$T121,$U121),OFFSET($C$8:OFFSET($C$8,$AJ$4-1,0),$S121,0))</f>
        <v>1</v>
      </c>
      <c r="BM121" s="8">
        <f t="shared" si="27"/>
        <v>39600</v>
      </c>
      <c r="BN121" s="47">
        <f t="shared" ca="1" si="28"/>
        <v>0.99999999999999967</v>
      </c>
      <c r="BO121" s="47">
        <f t="shared" ca="1" si="21"/>
        <v>0</v>
      </c>
      <c r="BP121" s="47">
        <f t="shared" ca="1" si="29"/>
        <v>0.29999999999999993</v>
      </c>
      <c r="BQ121" s="47">
        <f t="shared" ca="1" si="22"/>
        <v>0.69999999999999973</v>
      </c>
    </row>
    <row r="122" spans="1:69">
      <c r="A122" s="58">
        <f t="shared" si="23"/>
        <v>39264</v>
      </c>
      <c r="B122" s="34">
        <f t="shared" si="18"/>
        <v>39462</v>
      </c>
      <c r="C122" s="59">
        <f>SUMIF(WP!$A$3:$A$388,"&lt;"&amp;EOMONTH($A122,$A$3-1)+1,WP!$B$3:$B$388)/1000-SUM(C$8:C121)</f>
        <v>10</v>
      </c>
      <c r="D122" s="42">
        <f>D$6/VLOOKUP($B122,Rate!$B$4:$H$390,7)</f>
        <v>0.45507272519777792</v>
      </c>
      <c r="E122" s="42">
        <f>E$6/VLOOKUP($B122,SAWW!$B$4:$H$390,7)</f>
        <v>1.5526646586992148</v>
      </c>
      <c r="F122" s="42">
        <f>F$6/VLOOKUP($B122,'Indem BL'!$B$4:$H$390,7)</f>
        <v>1.0986176978919162</v>
      </c>
      <c r="G122" s="42">
        <f>G$6/VLOOKUP($B122,'Med BL'!$B$4:$H$390,7)</f>
        <v>0.9849</v>
      </c>
      <c r="H122" s="42">
        <f>H$6/VLOOKUP($B122,'Combined BL &amp; SAWW'!$B$4:$H$390,7)</f>
        <v>1.3337563904747645</v>
      </c>
      <c r="I122" s="42">
        <f>I$6/VLOOKUP($B122,'Freq Trend'!$B$4:$H$390,7)</f>
        <v>0.65656776423744412</v>
      </c>
      <c r="J122" s="42">
        <f>J$6/VLOOKUP($B122,'Severity Trend_IonI'!$B$4:$H$390,7)</f>
        <v>0.76357954432701847</v>
      </c>
      <c r="K122" s="42">
        <f>K$6/VLOOKUP($B122,'Severity Trend_MonI'!$B$4:$H$390,7)</f>
        <v>1.349176131432569</v>
      </c>
      <c r="L122" s="42">
        <f>L$6/VLOOKUP($B122,'Severity Trend'!$B$4:$H$390,7)</f>
        <v>0.98240215405037778</v>
      </c>
      <c r="M122" s="42">
        <f>M$6/VLOOKUP($B122,'PP Residual Trend'!$B$4:$H$390,7)</f>
        <v>0.64523845899373033</v>
      </c>
      <c r="N122" s="156">
        <f>N$6/VLOOKUP($B122,CR!$B$4:$H$455,7)</f>
        <v>0.99887341547568309</v>
      </c>
      <c r="O122" s="156">
        <f>O$6/VLOOKUP($B122,ER!$B$4:$H$455,7)</f>
        <v>1.1031307949168685</v>
      </c>
      <c r="P122" s="156">
        <f>P$6/VLOOKUP($B122,DR!$B$4:$H$455,7)</f>
        <v>1</v>
      </c>
      <c r="R122">
        <f t="shared" si="36"/>
        <v>115</v>
      </c>
      <c r="S122" s="120">
        <f t="shared" si="35"/>
        <v>114</v>
      </c>
      <c r="T122" s="45">
        <f t="shared" si="25"/>
        <v>0</v>
      </c>
      <c r="U122" s="45">
        <f t="shared" si="37"/>
        <v>0</v>
      </c>
      <c r="V122" s="20">
        <v>0</v>
      </c>
      <c r="W122" s="21">
        <f>(2*W$5*$AJ$3*$R122*$A$3-MIN(W$5*$AJ$3,$R122*$A$3)^2-2*$R122*$A$3*MAX(W$5*$AJ$3-$R122*$A$3,0)-MIN(MAX($R122*$A$3-$A$4,0),W$5*$AJ$3)^2-2*W$5*$AJ$3*MAX($R122*$A$3-$A$4-W$5*+$AJ$3,0))/$AJ$5-SUM($V$7:V122)-SUM($V$7:W121)+SUM($V$7:V121)</f>
        <v>0</v>
      </c>
      <c r="X122" s="21">
        <f>(2*X$5*$AJ$3*$R122*$A$3-MIN(X$5*$AJ$3,$R122*$A$3)^2-2*$R122*$A$3*MAX(X$5*$AJ$3-$R122*$A$3,0)-MIN(MAX($R122*$A$3-$A$4,0),X$5*$AJ$3)^2-2*X$5*$AJ$3*MAX($R122*$A$3-$A$4-X$5*+$AJ$3,0))/$AJ$5-SUM($V$7:W122)-SUM($V$7:X121)+SUM($V$7:W121)</f>
        <v>0</v>
      </c>
      <c r="Y122" s="21">
        <f>(2*Y$5*$AJ$3*$R122*$A$3-MIN(Y$5*$AJ$3,$R122*$A$3)^2-2*$R122*$A$3*MAX(Y$5*$AJ$3-$R122*$A$3,0)-MIN(MAX($R122*$A$3-$A$4,0),Y$5*$AJ$3)^2-2*Y$5*$AJ$3*MAX($R122*$A$3-$A$4-Y$5*+$AJ$3,0))/$AJ$5-SUM($V$7:X122)-SUM($V$7:Y121)+SUM($V$7:X121)</f>
        <v>0</v>
      </c>
      <c r="Z122" s="21">
        <f>(2*Z$5*$AJ$3*$R122*$A$3-MIN(Z$5*$AJ$3,$R122*$A$3)^2-2*$R122*$A$3*MAX(Z$5*$AJ$3-$R122*$A$3,0)-MIN(MAX($R122*$A$3-$A$4,0),Z$5*$AJ$3)^2-2*Z$5*$AJ$3*MAX($R122*$A$3-$A$4-Z$5*+$AJ$3,0))/$AJ$5-SUM($V$7:Y122)-SUM($V$7:Z121)+SUM($V$7:Y121)</f>
        <v>0</v>
      </c>
      <c r="AA122" s="21">
        <f>(2*AA$5*$AJ$3*$R122*$A$3-MIN(AA$5*$AJ$3,$R122*$A$3)^2-2*$R122*$A$3*MAX(AA$5*$AJ$3-$R122*$A$3,0)-MIN(MAX($R122*$A$3-$A$4,0),AA$5*$AJ$3)^2-2*AA$5*$AJ$3*MAX($R122*$A$3-$A$4-AA$5*+$AJ$3,0))/$AJ$5-SUM($V$7:Z122)-SUM($V$7:AA121)+SUM($V$7:Z121)</f>
        <v>0</v>
      </c>
      <c r="AB122" s="21">
        <f>(2*AB$5*$AJ$3*$R122*$A$3-MIN(AB$5*$AJ$3,$R122*$A$3)^2-2*$R122*$A$3*MAX(AB$5*$AJ$3-$R122*$A$3,0)-MIN(MAX($R122*$A$3-$A$4,0),AB$5*$AJ$3)^2-2*AB$5*$AJ$3*MAX($R122*$A$3-$A$4-AB$5*+$AJ$3,0))/$AJ$5-SUM($V$7:AA122)-SUM($V$7:AB121)+SUM($V$7:AA121)</f>
        <v>0</v>
      </c>
      <c r="AC122" s="21">
        <f>(2*AC$5*$AJ$3*$R122*$A$3-MIN(AC$5*$AJ$3,$R122*$A$3)^2-2*$R122*$A$3*MAX(AC$5*$AJ$3-$R122*$A$3,0)-MIN(MAX($R122*$A$3-$A$4,0),AC$5*$AJ$3)^2-2*AC$5*$AJ$3*MAX($R122*$A$3-$A$4-AC$5*+$AJ$3,0))/$AJ$5-SUM($V$7:AB122)-SUM($V$7:AC121)+SUM($V$7:AB121)</f>
        <v>0</v>
      </c>
      <c r="AD122" s="21">
        <f>(2*AD$5*$AJ$3*$R122*$A$3-MIN(AD$5*$AJ$3,$R122*$A$3)^2-2*$R122*$A$3*MAX(AD$5*$AJ$3-$R122*$A$3,0)-MIN(MAX($R122*$A$3-$A$4,0),AD$5*$AJ$3)^2-2*AD$5*$AJ$3*MAX($R122*$A$3-$A$4-AD$5*+$AJ$3,0))/$AJ$5-SUM($V$7:AC122)-SUM($V$7:AD121)+SUM($V$7:AC121)</f>
        <v>0</v>
      </c>
      <c r="AE122" s="21">
        <f>(2*AE$5*$AJ$3*$R122*$A$3-MIN(AE$5*$AJ$3,$R122*$A$3)^2-2*$R122*$A$3*MAX(AE$5*$AJ$3-$R122*$A$3,0)-MIN(MAX($R122*$A$3-$A$4,0),AE$5*$AJ$3)^2-2*AE$5*$AJ$3*MAX($R122*$A$3-$A$4-AE$5*+$AJ$3,0))/$AJ$5-SUM($V$7:AD122)-SUM($V$7:AE121)+SUM($V$7:AD121)</f>
        <v>0</v>
      </c>
      <c r="AF122" s="21">
        <f>(2*AF$5*$AJ$3*$R122*$A$3-MIN(AF$5*$AJ$3,$R122*$A$3)^2-2*$R122*$A$3*MAX(AF$5*$AJ$3-$R122*$A$3,0)-MIN(MAX($R122*$A$3-$A$4,0),AF$5*$AJ$3)^2-2*AF$5*$AJ$3*MAX($R122*$A$3-$A$4-AF$5*+$AJ$3,0))/$AJ$5-SUM($V$7:AE122)-SUM($V$7:AF121)+SUM($V$7:AE121)</f>
        <v>0</v>
      </c>
      <c r="AG122" s="21">
        <f>(2*AG$5*$AJ$3*$R122*$A$3-MIN(AG$5*$AJ$3,$R122*$A$3)^2-2*$R122*$A$3*MAX(AG$5*$AJ$3-$R122*$A$3,0)-MIN(MAX($R122*$A$3-$A$4,0),AG$5*$AJ$3)^2-2*AG$5*$AJ$3*MAX($R122*$A$3-$A$4-AG$5*+$AJ$3,0))/$AJ$5-SUM($V$7:AF122)-SUM($V$7:AG121)+SUM($V$7:AF121)</f>
        <v>0</v>
      </c>
      <c r="AH122" s="21">
        <f>(2*AH$5*$AJ$3*$R122*$A$3-MIN(AH$5*$AJ$3,$R122*$A$3)^2-2*$R122*$A$3*MAX(AH$5*$AJ$3-$R122*$A$3,0)-MIN(MAX($R122*$A$3-$A$4,0),AH$5*$AJ$3)^2-2*AH$5*$AJ$3*MAX($R122*$A$3-$A$4-AH$5*+$AJ$3,0))/$AJ$5-SUM($V$7:AG122)-SUM($V$7:AH121)+SUM($V$7:AG121)</f>
        <v>0</v>
      </c>
      <c r="AJ122" s="8">
        <f t="shared" si="30"/>
        <v>39630</v>
      </c>
      <c r="AK122" s="30">
        <f t="shared" si="20"/>
        <v>39644</v>
      </c>
      <c r="AL122" s="3">
        <f ca="1">SUMPRODUCT(OFFSET($W$8:OFFSET($W$8,$AJ$4-1,0),$T122,$U122),OFFSET($D$8:OFFSET($D$8,$AJ$4-1,0),$S122,MATCH(AL$6,$D$7:$Q$7,0)-1))</f>
        <v>0.47018183578321315</v>
      </c>
      <c r="AM122" s="3">
        <f ca="1">SUMPRODUCT(OFFSET($W$8:OFFSET($W$8,$AJ$4-1,0),$T122,$U122),OFFSET($C$8:OFFSET($C$8,$AJ$4-1,0),$S122,0),OFFSET($D$8:OFFSET($D$8,$AJ$4-1,0),$S122,MATCH(AL$6,$D$7:$Q$7,0)-1))/SUMPRODUCT(OFFSET($W$8:OFFSET($W$8,$AJ$4-1,0),$T122,$U122),OFFSET($C$8:OFFSET($C$8,$AJ$4-1,0),$S122,0))</f>
        <v>0.47018183578321315</v>
      </c>
      <c r="AN122" s="3">
        <f ca="1">SUMPRODUCT(OFFSET($W$8:OFFSET($W$8,$AJ$4-1,0),$T122,$U122),OFFSET($D$8:OFFSET($D$8,$AJ$4-1,0),$S122,MATCH(AN$6,$D$7:$Q$7,0)-1))</f>
        <v>1.5361079313144914</v>
      </c>
      <c r="AO122" s="3">
        <f ca="1">SUMPRODUCT(OFFSET($W$8:OFFSET($W$8,$AJ$4-1,0),$T122,$U122),OFFSET($C$8:OFFSET($C$8,$AJ$4-1,0),$S122,0),OFFSET($D$8:OFFSET($D$8,$AJ$4-1,0),$S122,MATCH(AN$6,$D$7:$Q$7,0)-1))/SUMPRODUCT(OFFSET($W$8:OFFSET($W$8,$AJ$4-1,0),$T122,$U122),OFFSET($C$8:OFFSET($C$8,$AJ$4-1,0),$S122,0))</f>
        <v>1.5361079313144912</v>
      </c>
      <c r="AP122" s="3">
        <f ca="1">SUMPRODUCT(OFFSET($W$8:OFFSET($W$8,$AJ$4-1,0),$T122,$U122),OFFSET($D$8:OFFSET($D$8,$AJ$4-1,0),$S122,MATCH(AP$6,$D$7:$Q$7,0)-1))</f>
        <v>1.0982904686332111</v>
      </c>
      <c r="AQ122" s="3">
        <f ca="1">SUMPRODUCT(OFFSET($W$8:OFFSET($W$8,$AJ$4-1,0),$T122,$U122),OFFSET($C$8:OFFSET($C$8,$AJ$4-1,0),$S122,0),OFFSET($D$8:OFFSET($D$8,$AJ$4-1,0),$S122,MATCH(AP$6,$D$7:$Q$7,0)-1))/SUMPRODUCT(OFFSET($W$8:OFFSET($W$8,$AJ$4-1,0),$T122,$U122),OFFSET($C$8:OFFSET($C$8,$AJ$4-1,0),$S122,0))</f>
        <v>1.0982904686332113</v>
      </c>
      <c r="AR122" s="3">
        <f ca="1">SUMPRODUCT(OFFSET($W$8:OFFSET($W$8,$AJ$4-1,0),$T122,$U122),OFFSET($D$8:OFFSET($D$8,$AJ$4-1,0),$S122,MATCH(AR$6,$D$7:$Q$7,0)-1))</f>
        <v>0.98489999999999989</v>
      </c>
      <c r="AS122" s="3">
        <f ca="1">SUMPRODUCT(OFFSET($W$8:OFFSET($W$8,$AJ$4-1,0),$T122,$U122),OFFSET($C$8:OFFSET($C$8,$AJ$4-1,0),$S122,0),OFFSET($D$8:OFFSET($D$8,$AJ$4-1,0),$S122,MATCH(AR$6,$D$7:$Q$7,0)-1))/SUMPRODUCT(OFFSET($W$8:OFFSET($W$8,$AJ$4-1,0),$T122,$U122),OFFSET($C$8:OFFSET($C$8,$AJ$4-1,0),$S122,0))</f>
        <v>0.98490000000000022</v>
      </c>
      <c r="AT122" s="3">
        <f ca="1">SUMPRODUCT(OFFSET($W$8:OFFSET($W$8,$AJ$4-1,0),$T122,$U122),OFFSET($D$8:OFFSET($D$8,$AJ$4-1,0),$S122,MATCH(AT$6,$D$7:$Q$7,0)-1))</f>
        <v>1.3236073743482411</v>
      </c>
      <c r="AU122" s="3">
        <f ca="1">SUMPRODUCT(OFFSET($W$8:OFFSET($W$8,$AJ$4-1,0),$T122,$U122),OFFSET($C$8:OFFSET($C$8,$AJ$4-1,0),$S122,0),OFFSET($D$8:OFFSET($D$8,$AJ$4-1,0),$S122,MATCH(AT$6,$D$7:$Q$7,0)-1))/SUMPRODUCT(OFFSET($W$8:OFFSET($W$8,$AJ$4-1,0),$T122,$U122),OFFSET($C$8:OFFSET($C$8,$AJ$4-1,0),$S122,0))</f>
        <v>1.3236073743482411</v>
      </c>
      <c r="AV122" s="3">
        <f ca="1">SUMPRODUCT(OFFSET($W$8:OFFSET($W$8,$AJ$4-1,0),$T122,$U122),OFFSET($D$8:OFFSET($D$8,$AJ$4-1,0),$S122,MATCH(AV$6,$D$7:$Q$7,0)-1))</f>
        <v>0.67110619014397876</v>
      </c>
      <c r="AW122" s="3">
        <f ca="1">SUMPRODUCT(OFFSET($W$8:OFFSET($W$8,$AJ$4-1,0),$T122,$U122),OFFSET($C$8:OFFSET($C$8,$AJ$4-1,0),$S122,0),OFFSET($D$8:OFFSET($D$8,$AJ$4-1,0),$S122,MATCH(AV$6,$D$7:$Q$7,0)-1))/SUMPRODUCT(OFFSET($W$8:OFFSET($W$8,$AJ$4-1,0),$T122,$U122),OFFSET($C$8:OFFSET($C$8,$AJ$4-1,0),$S122,0))</f>
        <v>0.67110619014397888</v>
      </c>
      <c r="AX122" s="3">
        <f ca="1">SUMPRODUCT(OFFSET($W$8:OFFSET($W$8,$AJ$4-1,0),$T122,$U122),OFFSET($D$8:OFFSET($D$8,$AJ$4-1,0),$S122,MATCH(AX$6,$D$7:$Q$7,0)-1))</f>
        <v>0.76391910949490949</v>
      </c>
      <c r="AY122" s="3">
        <f ca="1">SUMPRODUCT(OFFSET($W$8:OFFSET($W$8,$AJ$4-1,0),$T122,$U122),OFFSET($C$8:OFFSET($C$8,$AJ$4-1,0),$S122,0),OFFSET($D$8:OFFSET($D$8,$AJ$4-1,0),$S122,MATCH(AX$6,$D$7:$Q$7,0)-1))/SUMPRODUCT(OFFSET($W$8:OFFSET($W$8,$AJ$4-1,0),$T122,$U122),OFFSET($C$8:OFFSET($C$8,$AJ$4-1,0),$S122,0))</f>
        <v>0.7639191094949096</v>
      </c>
      <c r="AZ122" s="3">
        <f ca="1">SUMPRODUCT(OFFSET($W$8:OFFSET($W$8,$AJ$4-1,0),$T122,$U122),OFFSET($D$8:OFFSET($D$8,$AJ$4-1,0),$S122,MATCH(AZ$6,$D$7:$Q$7,0)-1))</f>
        <v>1.3471368351004676</v>
      </c>
      <c r="BA122" s="3">
        <f ca="1">SUMPRODUCT(OFFSET($W$8:OFFSET($W$8,$AJ$4-1,0),$T122,$U122),OFFSET($C$8:OFFSET($C$8,$AJ$4-1,0),$S122,0),OFFSET($D$8:OFFSET($D$8,$AJ$4-1,0),$S122,MATCH(AZ$6,$D$7:$Q$7,0)-1))/SUMPRODUCT(OFFSET($W$8:OFFSET($W$8,$AJ$4-1,0),$T122,$U122),OFFSET($C$8:OFFSET($C$8,$AJ$4-1,0),$S122,0))</f>
        <v>1.3471368351004678</v>
      </c>
      <c r="BB122" s="3">
        <f ca="1">SUMPRODUCT(OFFSET($W$8:OFFSET($W$8,$AJ$4-1,0),$T122,$U122),OFFSET($D$8:OFFSET($D$8,$AJ$4-1,0),$S122,MATCH(BB$6,$D$7:$Q$7,0)-1))</f>
        <v>0.98210356183506509</v>
      </c>
      <c r="BC122" s="3">
        <f ca="1">SUMPRODUCT(OFFSET($W$8:OFFSET($W$8,$AJ$4-1,0),$T122,$U122),OFFSET($C$8:OFFSET($C$8,$AJ$4-1,0),$S122,0),OFFSET($D$8:OFFSET($D$8,$AJ$4-1,0),$S122,MATCH(BB$6,$D$7:$Q$7,0)-1))/SUMPRODUCT(OFFSET($W$8:OFFSET($W$8,$AJ$4-1,0),$T122,$U122),OFFSET($C$8:OFFSET($C$8,$AJ$4-1,0),$S122,0))</f>
        <v>0.98210356183506509</v>
      </c>
      <c r="BD122" s="3">
        <f ca="1">SUMPRODUCT(OFFSET($W$8:OFFSET($W$8,$AJ$4-1,0),$T122,$U122),OFFSET($D$8:OFFSET($D$8,$AJ$4-1,0),$S122,MATCH(BD$6,$D$7:$Q$7,0)-1))</f>
        <v>0.65902254949814554</v>
      </c>
      <c r="BE122" s="3">
        <f ca="1">SUMPRODUCT(OFFSET($W$8:OFFSET($W$8,$AJ$4-1,0),$T122,$U122),OFFSET($C$8:OFFSET($C$8,$AJ$4-1,0),$S122,0),OFFSET($D$8:OFFSET($D$8,$AJ$4-1,0),$S122,MATCH(BD$6,$D$7:$Q$7,0)-1))/SUMPRODUCT(OFFSET($W$8:OFFSET($W$8,$AJ$4-1,0),$T122,$U122),OFFSET($C$8:OFFSET($C$8,$AJ$4-1,0),$S122,0))</f>
        <v>0.65902254949814554</v>
      </c>
      <c r="BF122" s="174">
        <f ca="1">SUMPRODUCT(OFFSET($W$8:OFFSET($W$8,$AJ$4-1,0),$T122,$U122),OFFSET($D$8:OFFSET($D$8,$AJ$4-1,0),$S122,MATCH(BF$6,$D$7:$Q$7,0)-1))</f>
        <v>0.99887341547568298</v>
      </c>
      <c r="BG122" s="174">
        <f ca="1">SUMPRODUCT(OFFSET($W$8:OFFSET($W$8,$AJ$4-1,0),$T122,$U122),OFFSET($C$8:OFFSET($C$8,$AJ$4-1,0),$S122,0),OFFSET($D$8:OFFSET($D$8,$AJ$4-1,0),$S122,MATCH(BF$6,$D$7:$Q$7,0)-1))/SUMPRODUCT(OFFSET($W$8:OFFSET($W$8,$AJ$4-1,0),$T122,$U122),OFFSET($C$8:OFFSET($C$8,$AJ$4-1,0),$S122,0))</f>
        <v>0.99887341547568342</v>
      </c>
      <c r="BH122" s="174">
        <f ca="1">SUMPRODUCT(OFFSET($W$8:OFFSET($W$8,$AJ$4-1,0),$T122,$U122),OFFSET($D$8:OFFSET($D$8,$AJ$4-1,0),$S122,MATCH(BH$6,$D$7:$Q$7,0)-1))</f>
        <v>1.1031307949168683</v>
      </c>
      <c r="BI122" s="174">
        <f ca="1">SUMPRODUCT(OFFSET($W$8:OFFSET($W$8,$AJ$4-1,0),$T122,$U122),OFFSET($C$8:OFFSET($C$8,$AJ$4-1,0),$S122,0),OFFSET($D$8:OFFSET($D$8,$AJ$4-1,0),$S122,MATCH(BH$6,$D$7:$Q$7,0)-1))/SUMPRODUCT(OFFSET($W$8:OFFSET($W$8,$AJ$4-1,0),$T122,$U122),OFFSET($C$8:OFFSET($C$8,$AJ$4-1,0),$S122,0))</f>
        <v>1.1031307949168687</v>
      </c>
      <c r="BJ122" s="174">
        <f ca="1">SUMPRODUCT(OFFSET($W$8:OFFSET($W$8,$AJ$4-1,0),$T122,$U122),OFFSET($D$8:OFFSET($D$8,$AJ$4-1,0),$S122,MATCH(BJ$6,$D$7:$Q$7,0)-1))</f>
        <v>1</v>
      </c>
      <c r="BK122" s="174">
        <f ca="1">SUMPRODUCT(OFFSET($W$8:OFFSET($W$8,$AJ$4-1,0),$T122,$U122),OFFSET($C$8:OFFSET($C$8,$AJ$4-1,0),$S122,0),OFFSET($D$8:OFFSET($D$8,$AJ$4-1,0),$S122,MATCH(BJ$6,$D$7:$Q$7,0)-1))/SUMPRODUCT(OFFSET($W$8:OFFSET($W$8,$AJ$4-1,0),$T122,$U122),OFFSET($C$8:OFFSET($C$8,$AJ$4-1,0),$S122,0))</f>
        <v>1</v>
      </c>
      <c r="BM122" s="8">
        <f t="shared" si="27"/>
        <v>39630</v>
      </c>
      <c r="BN122" s="47">
        <f t="shared" ca="1" si="28"/>
        <v>0.99999999999999967</v>
      </c>
      <c r="BO122" s="47">
        <f t="shared" ca="1" si="21"/>
        <v>0</v>
      </c>
      <c r="BP122" s="47">
        <f t="shared" ca="1" si="29"/>
        <v>0.29999999999999993</v>
      </c>
      <c r="BQ122" s="47">
        <f t="shared" ca="1" si="22"/>
        <v>0.69999999999999973</v>
      </c>
    </row>
    <row r="123" spans="1:69">
      <c r="A123" s="58">
        <f t="shared" si="23"/>
        <v>39295</v>
      </c>
      <c r="B123" s="34">
        <f t="shared" si="18"/>
        <v>39493</v>
      </c>
      <c r="C123" s="59">
        <f>SUMIF(WP!$A$3:$A$388,"&lt;"&amp;EOMONTH($A123,$A$3-1)+1,WP!$B$3:$B$388)/1000-SUM(C$8:C122)</f>
        <v>10</v>
      </c>
      <c r="D123" s="42">
        <f>D$6/VLOOKUP($B123,Rate!$B$4:$H$390,7)</f>
        <v>0.45507272519777792</v>
      </c>
      <c r="E123" s="42">
        <f>E$6/VLOOKUP($B123,SAWW!$B$4:$H$390,7)</f>
        <v>1.5494963724683251</v>
      </c>
      <c r="F123" s="42">
        <f>F$6/VLOOKUP($B123,'Indem BL'!$B$4:$H$390,7)</f>
        <v>1.0986176978919162</v>
      </c>
      <c r="G123" s="42">
        <f>G$6/VLOOKUP($B123,'Med BL'!$B$4:$H$390,7)</f>
        <v>0.9849</v>
      </c>
      <c r="H123" s="42">
        <f>H$6/VLOOKUP($B123,'Combined BL &amp; SAWW'!$B$4:$H$390,7)</f>
        <v>1.3321031136481873</v>
      </c>
      <c r="I123" s="42">
        <f>I$6/VLOOKUP($B123,'Freq Trend'!$B$4:$H$390,7)</f>
        <v>0.65908726651060145</v>
      </c>
      <c r="J123" s="42">
        <f>J$6/VLOOKUP($B123,'Severity Trend_IonI'!$B$4:$H$390,7)</f>
        <v>0.76214443685402866</v>
      </c>
      <c r="K123" s="42">
        <f>K$6/VLOOKUP($B123,'Severity Trend_MonI'!$B$4:$H$390,7)</f>
        <v>1.3432484445225252</v>
      </c>
      <c r="L123" s="42">
        <f>L$6/VLOOKUP($B123,'Severity Trend'!$B$4:$H$390,7)</f>
        <v>0.97963139475819005</v>
      </c>
      <c r="M123" s="42">
        <f>M$6/VLOOKUP($B123,'PP Residual Trend'!$B$4:$H$390,7)</f>
        <v>0.64587483640246612</v>
      </c>
      <c r="N123" s="156">
        <f>N$6/VLOOKUP($B123,CR!$B$4:$H$455,7)</f>
        <v>0.99887341547568309</v>
      </c>
      <c r="O123" s="156">
        <f>O$6/VLOOKUP($B123,ER!$B$4:$H$455,7)</f>
        <v>1.1031307949168685</v>
      </c>
      <c r="P123" s="156">
        <f>P$6/VLOOKUP($B123,DR!$B$4:$H$455,7)</f>
        <v>1</v>
      </c>
      <c r="R123">
        <f t="shared" si="36"/>
        <v>116</v>
      </c>
      <c r="S123" s="120">
        <f t="shared" si="35"/>
        <v>115</v>
      </c>
      <c r="T123" s="45">
        <f t="shared" si="25"/>
        <v>0</v>
      </c>
      <c r="U123" s="45">
        <f t="shared" si="37"/>
        <v>0</v>
      </c>
      <c r="V123" s="20">
        <v>0</v>
      </c>
      <c r="W123" s="21">
        <f>(2*W$5*$AJ$3*$R123*$A$3-MIN(W$5*$AJ$3,$R123*$A$3)^2-2*$R123*$A$3*MAX(W$5*$AJ$3-$R123*$A$3,0)-MIN(MAX($R123*$A$3-$A$4,0),W$5*$AJ$3)^2-2*W$5*$AJ$3*MAX($R123*$A$3-$A$4-W$5*+$AJ$3,0))/$AJ$5-SUM($V$7:V123)-SUM($V$7:W122)+SUM($V$7:V122)</f>
        <v>0</v>
      </c>
      <c r="X123" s="21">
        <f>(2*X$5*$AJ$3*$R123*$A$3-MIN(X$5*$AJ$3,$R123*$A$3)^2-2*$R123*$A$3*MAX(X$5*$AJ$3-$R123*$A$3,0)-MIN(MAX($R123*$A$3-$A$4,0),X$5*$AJ$3)^2-2*X$5*$AJ$3*MAX($R123*$A$3-$A$4-X$5*+$AJ$3,0))/$AJ$5-SUM($V$7:W123)-SUM($V$7:X122)+SUM($V$7:W122)</f>
        <v>0</v>
      </c>
      <c r="Y123" s="21">
        <f>(2*Y$5*$AJ$3*$R123*$A$3-MIN(Y$5*$AJ$3,$R123*$A$3)^2-2*$R123*$A$3*MAX(Y$5*$AJ$3-$R123*$A$3,0)-MIN(MAX($R123*$A$3-$A$4,0),Y$5*$AJ$3)^2-2*Y$5*$AJ$3*MAX($R123*$A$3-$A$4-Y$5*+$AJ$3,0))/$AJ$5-SUM($V$7:X123)-SUM($V$7:Y122)+SUM($V$7:X122)</f>
        <v>0</v>
      </c>
      <c r="Z123" s="21">
        <f>(2*Z$5*$AJ$3*$R123*$A$3-MIN(Z$5*$AJ$3,$R123*$A$3)^2-2*$R123*$A$3*MAX(Z$5*$AJ$3-$R123*$A$3,0)-MIN(MAX($R123*$A$3-$A$4,0),Z$5*$AJ$3)^2-2*Z$5*$AJ$3*MAX($R123*$A$3-$A$4-Z$5*+$AJ$3,0))/$AJ$5-SUM($V$7:Y123)-SUM($V$7:Z122)+SUM($V$7:Y122)</f>
        <v>0</v>
      </c>
      <c r="AA123" s="21">
        <f>(2*AA$5*$AJ$3*$R123*$A$3-MIN(AA$5*$AJ$3,$R123*$A$3)^2-2*$R123*$A$3*MAX(AA$5*$AJ$3-$R123*$A$3,0)-MIN(MAX($R123*$A$3-$A$4,0),AA$5*$AJ$3)^2-2*AA$5*$AJ$3*MAX($R123*$A$3-$A$4-AA$5*+$AJ$3,0))/$AJ$5-SUM($V$7:Z123)-SUM($V$7:AA122)+SUM($V$7:Z122)</f>
        <v>0</v>
      </c>
      <c r="AB123" s="21">
        <f>(2*AB$5*$AJ$3*$R123*$A$3-MIN(AB$5*$AJ$3,$R123*$A$3)^2-2*$R123*$A$3*MAX(AB$5*$AJ$3-$R123*$A$3,0)-MIN(MAX($R123*$A$3-$A$4,0),AB$5*$AJ$3)^2-2*AB$5*$AJ$3*MAX($R123*$A$3-$A$4-AB$5*+$AJ$3,0))/$AJ$5-SUM($V$7:AA123)-SUM($V$7:AB122)+SUM($V$7:AA122)</f>
        <v>0</v>
      </c>
      <c r="AC123" s="21">
        <f>(2*AC$5*$AJ$3*$R123*$A$3-MIN(AC$5*$AJ$3,$R123*$A$3)^2-2*$R123*$A$3*MAX(AC$5*$AJ$3-$R123*$A$3,0)-MIN(MAX($R123*$A$3-$A$4,0),AC$5*$AJ$3)^2-2*AC$5*$AJ$3*MAX($R123*$A$3-$A$4-AC$5*+$AJ$3,0))/$AJ$5-SUM($V$7:AB123)-SUM($V$7:AC122)+SUM($V$7:AB122)</f>
        <v>0</v>
      </c>
      <c r="AD123" s="21">
        <f>(2*AD$5*$AJ$3*$R123*$A$3-MIN(AD$5*$AJ$3,$R123*$A$3)^2-2*$R123*$A$3*MAX(AD$5*$AJ$3-$R123*$A$3,0)-MIN(MAX($R123*$A$3-$A$4,0),AD$5*$AJ$3)^2-2*AD$5*$AJ$3*MAX($R123*$A$3-$A$4-AD$5*+$AJ$3,0))/$AJ$5-SUM($V$7:AC123)-SUM($V$7:AD122)+SUM($V$7:AC122)</f>
        <v>0</v>
      </c>
      <c r="AE123" s="21">
        <f>(2*AE$5*$AJ$3*$R123*$A$3-MIN(AE$5*$AJ$3,$R123*$A$3)^2-2*$R123*$A$3*MAX(AE$5*$AJ$3-$R123*$A$3,0)-MIN(MAX($R123*$A$3-$A$4,0),AE$5*$AJ$3)^2-2*AE$5*$AJ$3*MAX($R123*$A$3-$A$4-AE$5*+$AJ$3,0))/$AJ$5-SUM($V$7:AD123)-SUM($V$7:AE122)+SUM($V$7:AD122)</f>
        <v>0</v>
      </c>
      <c r="AF123" s="21">
        <f>(2*AF$5*$AJ$3*$R123*$A$3-MIN(AF$5*$AJ$3,$R123*$A$3)^2-2*$R123*$A$3*MAX(AF$5*$AJ$3-$R123*$A$3,0)-MIN(MAX($R123*$A$3-$A$4,0),AF$5*$AJ$3)^2-2*AF$5*$AJ$3*MAX($R123*$A$3-$A$4-AF$5*+$AJ$3,0))/$AJ$5-SUM($V$7:AE123)-SUM($V$7:AF122)+SUM($V$7:AE122)</f>
        <v>0</v>
      </c>
      <c r="AG123" s="21">
        <f>(2*AG$5*$AJ$3*$R123*$A$3-MIN(AG$5*$AJ$3,$R123*$A$3)^2-2*$R123*$A$3*MAX(AG$5*$AJ$3-$R123*$A$3,0)-MIN(MAX($R123*$A$3-$A$4,0),AG$5*$AJ$3)^2-2*AG$5*$AJ$3*MAX($R123*$A$3-$A$4-AG$5*+$AJ$3,0))/$AJ$5-SUM($V$7:AF123)-SUM($V$7:AG122)+SUM($V$7:AF122)</f>
        <v>0</v>
      </c>
      <c r="AH123" s="21">
        <f>(2*AH$5*$AJ$3*$R123*$A$3-MIN(AH$5*$AJ$3,$R123*$A$3)^2-2*$R123*$A$3*MAX(AH$5*$AJ$3-$R123*$A$3,0)-MIN(MAX($R123*$A$3-$A$4,0),AH$5*$AJ$3)^2-2*AH$5*$AJ$3*MAX($R123*$A$3-$A$4-AH$5*+$AJ$3,0))/$AJ$5-SUM($V$7:AG123)-SUM($V$7:AH122)+SUM($V$7:AG122)</f>
        <v>0</v>
      </c>
      <c r="AJ123" s="8">
        <f t="shared" si="30"/>
        <v>39661</v>
      </c>
      <c r="AK123" s="30">
        <f t="shared" si="20"/>
        <v>39675</v>
      </c>
      <c r="AL123" s="3">
        <f ca="1">SUMPRODUCT(OFFSET($W$8:OFFSET($W$8,$AJ$4-1,0),$T123,$U123),OFFSET($D$8:OFFSET($D$8,$AJ$4-1,0),$S123,MATCH(AL$6,$D$7:$Q$7,0)-1))</f>
        <v>0.474498724521909</v>
      </c>
      <c r="AM123" s="3">
        <f ca="1">SUMPRODUCT(OFFSET($W$8:OFFSET($W$8,$AJ$4-1,0),$T123,$U123),OFFSET($C$8:OFFSET($C$8,$AJ$4-1,0),$S123,0),OFFSET($D$8:OFFSET($D$8,$AJ$4-1,0),$S123,MATCH(AL$6,$D$7:$Q$7,0)-1))/SUMPRODUCT(OFFSET($W$8:OFFSET($W$8,$AJ$4-1,0),$T123,$U123),OFFSET($C$8:OFFSET($C$8,$AJ$4-1,0),$S123,0))</f>
        <v>0.47449872452190889</v>
      </c>
      <c r="AN123" s="3">
        <f ca="1">SUMPRODUCT(OFFSET($W$8:OFFSET($W$8,$AJ$4-1,0),$T123,$U123),OFFSET($D$8:OFFSET($D$8,$AJ$4-1,0),$S123,MATCH(AN$6,$D$7:$Q$7,0)-1))</f>
        <v>1.5336740329163683</v>
      </c>
      <c r="AO123" s="3">
        <f ca="1">SUMPRODUCT(OFFSET($W$8:OFFSET($W$8,$AJ$4-1,0),$T123,$U123),OFFSET($C$8:OFFSET($C$8,$AJ$4-1,0),$S123,0),OFFSET($D$8:OFFSET($D$8,$AJ$4-1,0),$S123,MATCH(AN$6,$D$7:$Q$7,0)-1))/SUMPRODUCT(OFFSET($W$8:OFFSET($W$8,$AJ$4-1,0),$T123,$U123),OFFSET($C$8:OFFSET($C$8,$AJ$4-1,0),$S123,0))</f>
        <v>1.5336740329163683</v>
      </c>
      <c r="AP123" s="3">
        <f ca="1">SUMPRODUCT(OFFSET($W$8:OFFSET($W$8,$AJ$4-1,0),$T123,$U123),OFFSET($D$8:OFFSET($D$8,$AJ$4-1,0),$S123,MATCH(AP$6,$D$7:$Q$7,0)-1))</f>
        <v>1.0976360101158011</v>
      </c>
      <c r="AQ123" s="3">
        <f ca="1">SUMPRODUCT(OFFSET($W$8:OFFSET($W$8,$AJ$4-1,0),$T123,$U123),OFFSET($C$8:OFFSET($C$8,$AJ$4-1,0),$S123,0),OFFSET($D$8:OFFSET($D$8,$AJ$4-1,0),$S123,MATCH(AP$6,$D$7:$Q$7,0)-1))/SUMPRODUCT(OFFSET($W$8:OFFSET($W$8,$AJ$4-1,0),$T123,$U123),OFFSET($C$8:OFFSET($C$8,$AJ$4-1,0),$S123,0))</f>
        <v>1.0976360101158014</v>
      </c>
      <c r="AR123" s="3">
        <f ca="1">SUMPRODUCT(OFFSET($W$8:OFFSET($W$8,$AJ$4-1,0),$T123,$U123),OFFSET($D$8:OFFSET($D$8,$AJ$4-1,0),$S123,MATCH(AR$6,$D$7:$Q$7,0)-1))</f>
        <v>0.98489999999999989</v>
      </c>
      <c r="AS123" s="3">
        <f ca="1">SUMPRODUCT(OFFSET($W$8:OFFSET($W$8,$AJ$4-1,0),$T123,$U123),OFFSET($C$8:OFFSET($C$8,$AJ$4-1,0),$S123,0),OFFSET($D$8:OFFSET($D$8,$AJ$4-1,0),$S123,MATCH(AR$6,$D$7:$Q$7,0)-1))/SUMPRODUCT(OFFSET($W$8:OFFSET($W$8,$AJ$4-1,0),$T123,$U123),OFFSET($C$8:OFFSET($C$8,$AJ$4-1,0),$S123,0))</f>
        <v>0.98490000000000022</v>
      </c>
      <c r="AT123" s="3">
        <f ca="1">SUMPRODUCT(OFFSET($W$8:OFFSET($W$8,$AJ$4-1,0),$T123,$U123),OFFSET($D$8:OFFSET($D$8,$AJ$4-1,0),$S123,MATCH(AT$6,$D$7:$Q$7,0)-1))</f>
        <v>1.3213650689135663</v>
      </c>
      <c r="AU123" s="3">
        <f ca="1">SUMPRODUCT(OFFSET($W$8:OFFSET($W$8,$AJ$4-1,0),$T123,$U123),OFFSET($C$8:OFFSET($C$8,$AJ$4-1,0),$S123,0),OFFSET($D$8:OFFSET($D$8,$AJ$4-1,0),$S123,MATCH(AT$6,$D$7:$Q$7,0)-1))/SUMPRODUCT(OFFSET($W$8:OFFSET($W$8,$AJ$4-1,0),$T123,$U123),OFFSET($C$8:OFFSET($C$8,$AJ$4-1,0),$S123,0))</f>
        <v>1.3213650689135665</v>
      </c>
      <c r="AV123" s="3">
        <f ca="1">SUMPRODUCT(OFFSET($W$8:OFFSET($W$8,$AJ$4-1,0),$T123,$U123),OFFSET($D$8:OFFSET($D$8,$AJ$4-1,0),$S123,MATCH(AV$6,$D$7:$Q$7,0)-1))</f>
        <v>0.67346264289541147</v>
      </c>
      <c r="AW123" s="3">
        <f ca="1">SUMPRODUCT(OFFSET($W$8:OFFSET($W$8,$AJ$4-1,0),$T123,$U123),OFFSET($C$8:OFFSET($C$8,$AJ$4-1,0),$S123,0),OFFSET($D$8:OFFSET($D$8,$AJ$4-1,0),$S123,MATCH(AV$6,$D$7:$Q$7,0)-1))/SUMPRODUCT(OFFSET($W$8:OFFSET($W$8,$AJ$4-1,0),$T123,$U123),OFFSET($C$8:OFFSET($C$8,$AJ$4-1,0),$S123,0))</f>
        <v>0.67346264289541158</v>
      </c>
      <c r="AX123" s="3">
        <f ca="1">SUMPRODUCT(OFFSET($W$8:OFFSET($W$8,$AJ$4-1,0),$T123,$U123),OFFSET($D$8:OFFSET($D$8,$AJ$4-1,0),$S123,MATCH(AX$6,$D$7:$Q$7,0)-1))</f>
        <v>0.76545570059269319</v>
      </c>
      <c r="AY123" s="3">
        <f ca="1">SUMPRODUCT(OFFSET($W$8:OFFSET($W$8,$AJ$4-1,0),$T123,$U123),OFFSET($C$8:OFFSET($C$8,$AJ$4-1,0),$S123,0),OFFSET($D$8:OFFSET($D$8,$AJ$4-1,0),$S123,MATCH(AX$6,$D$7:$Q$7,0)-1))/SUMPRODUCT(OFFSET($W$8:OFFSET($W$8,$AJ$4-1,0),$T123,$U123),OFFSET($C$8:OFFSET($C$8,$AJ$4-1,0),$S123,0))</f>
        <v>0.76545570059269319</v>
      </c>
      <c r="AZ123" s="3">
        <f ca="1">SUMPRODUCT(OFFSET($W$8:OFFSET($W$8,$AJ$4-1,0),$T123,$U123),OFFSET($D$8:OFFSET($D$8,$AJ$4-1,0),$S123,MATCH(AZ$6,$D$7:$Q$7,0)-1))</f>
        <v>1.3523718457558054</v>
      </c>
      <c r="BA123" s="3">
        <f ca="1">SUMPRODUCT(OFFSET($W$8:OFFSET($W$8,$AJ$4-1,0),$T123,$U123),OFFSET($C$8:OFFSET($C$8,$AJ$4-1,0),$S123,0),OFFSET($D$8:OFFSET($D$8,$AJ$4-1,0),$S123,MATCH(AZ$6,$D$7:$Q$7,0)-1))/SUMPRODUCT(OFFSET($W$8:OFFSET($W$8,$AJ$4-1,0),$T123,$U123),OFFSET($C$8:OFFSET($C$8,$AJ$4-1,0),$S123,0))</f>
        <v>1.3523718457558054</v>
      </c>
      <c r="BB123" s="3">
        <f ca="1">SUMPRODUCT(OFFSET($W$8:OFFSET($W$8,$AJ$4-1,0),$T123,$U123),OFFSET($D$8:OFFSET($D$8,$AJ$4-1,0),$S123,MATCH(BB$6,$D$7:$Q$7,0)-1))</f>
        <v>0.98475782135982082</v>
      </c>
      <c r="BC123" s="3">
        <f ca="1">SUMPRODUCT(OFFSET($W$8:OFFSET($W$8,$AJ$4-1,0),$T123,$U123),OFFSET($C$8:OFFSET($C$8,$AJ$4-1,0),$S123,0),OFFSET($D$8:OFFSET($D$8,$AJ$4-1,0),$S123,MATCH(BB$6,$D$7:$Q$7,0)-1))/SUMPRODUCT(OFFSET($W$8:OFFSET($W$8,$AJ$4-1,0),$T123,$U123),OFFSET($C$8:OFFSET($C$8,$AJ$4-1,0),$S123,0))</f>
        <v>0.98475782135982093</v>
      </c>
      <c r="BD123" s="3">
        <f ca="1">SUMPRODUCT(OFFSET($W$8:OFFSET($W$8,$AJ$4-1,0),$T123,$U123),OFFSET($D$8:OFFSET($D$8,$AJ$4-1,0),$S123,MATCH(BD$6,$D$7:$Q$7,0)-1))</f>
        <v>0.66309109244468467</v>
      </c>
      <c r="BE123" s="3">
        <f ca="1">SUMPRODUCT(OFFSET($W$8:OFFSET($W$8,$AJ$4-1,0),$T123,$U123),OFFSET($C$8:OFFSET($C$8,$AJ$4-1,0),$S123,0),OFFSET($D$8:OFFSET($D$8,$AJ$4-1,0),$S123,MATCH(BD$6,$D$7:$Q$7,0)-1))/SUMPRODUCT(OFFSET($W$8:OFFSET($W$8,$AJ$4-1,0),$T123,$U123),OFFSET($C$8:OFFSET($C$8,$AJ$4-1,0),$S123,0))</f>
        <v>0.66309109244468467</v>
      </c>
      <c r="BF123" s="174">
        <f ca="1">SUMPRODUCT(OFFSET($W$8:OFFSET($W$8,$AJ$4-1,0),$T123,$U123),OFFSET($D$8:OFFSET($D$8,$AJ$4-1,0),$S123,MATCH(BF$6,$D$7:$Q$7,0)-1))</f>
        <v>0.99887341547568298</v>
      </c>
      <c r="BG123" s="174">
        <f ca="1">SUMPRODUCT(OFFSET($W$8:OFFSET($W$8,$AJ$4-1,0),$T123,$U123),OFFSET($C$8:OFFSET($C$8,$AJ$4-1,0),$S123,0),OFFSET($D$8:OFFSET($D$8,$AJ$4-1,0),$S123,MATCH(BF$6,$D$7:$Q$7,0)-1))/SUMPRODUCT(OFFSET($W$8:OFFSET($W$8,$AJ$4-1,0),$T123,$U123),OFFSET($C$8:OFFSET($C$8,$AJ$4-1,0),$S123,0))</f>
        <v>0.99887341547568342</v>
      </c>
      <c r="BH123" s="174">
        <f ca="1">SUMPRODUCT(OFFSET($W$8:OFFSET($W$8,$AJ$4-1,0),$T123,$U123),OFFSET($D$8:OFFSET($D$8,$AJ$4-1,0),$S123,MATCH(BH$6,$D$7:$Q$7,0)-1))</f>
        <v>1.1031307949168683</v>
      </c>
      <c r="BI123" s="174">
        <f ca="1">SUMPRODUCT(OFFSET($W$8:OFFSET($W$8,$AJ$4-1,0),$T123,$U123),OFFSET($C$8:OFFSET($C$8,$AJ$4-1,0),$S123,0),OFFSET($D$8:OFFSET($D$8,$AJ$4-1,0),$S123,MATCH(BH$6,$D$7:$Q$7,0)-1))/SUMPRODUCT(OFFSET($W$8:OFFSET($W$8,$AJ$4-1,0),$T123,$U123),OFFSET($C$8:OFFSET($C$8,$AJ$4-1,0),$S123,0))</f>
        <v>1.1031307949168687</v>
      </c>
      <c r="BJ123" s="174">
        <f ca="1">SUMPRODUCT(OFFSET($W$8:OFFSET($W$8,$AJ$4-1,0),$T123,$U123),OFFSET($D$8:OFFSET($D$8,$AJ$4-1,0),$S123,MATCH(BJ$6,$D$7:$Q$7,0)-1))</f>
        <v>1</v>
      </c>
      <c r="BK123" s="174">
        <f ca="1">SUMPRODUCT(OFFSET($W$8:OFFSET($W$8,$AJ$4-1,0),$T123,$U123),OFFSET($C$8:OFFSET($C$8,$AJ$4-1,0),$S123,0),OFFSET($D$8:OFFSET($D$8,$AJ$4-1,0),$S123,MATCH(BJ$6,$D$7:$Q$7,0)-1))/SUMPRODUCT(OFFSET($W$8:OFFSET($W$8,$AJ$4-1,0),$T123,$U123),OFFSET($C$8:OFFSET($C$8,$AJ$4-1,0),$S123,0))</f>
        <v>1</v>
      </c>
      <c r="BM123" s="8">
        <f t="shared" si="27"/>
        <v>39661</v>
      </c>
      <c r="BN123" s="47">
        <f t="shared" ca="1" si="28"/>
        <v>0.99999999999999967</v>
      </c>
      <c r="BO123" s="47">
        <f t="shared" ca="1" si="21"/>
        <v>0</v>
      </c>
      <c r="BP123" s="47">
        <f t="shared" ca="1" si="29"/>
        <v>0.29999999999999993</v>
      </c>
      <c r="BQ123" s="47">
        <f t="shared" ca="1" si="22"/>
        <v>0.69999999999999973</v>
      </c>
    </row>
    <row r="124" spans="1:69">
      <c r="A124" s="58">
        <f t="shared" si="23"/>
        <v>39326</v>
      </c>
      <c r="B124" s="34">
        <f t="shared" si="18"/>
        <v>39522</v>
      </c>
      <c r="C124" s="59">
        <f>SUMIF(WP!$A$3:$A$388,"&lt;"&amp;EOMONTH($A124,$A$3-1)+1,WP!$B$3:$B$388)/1000-SUM(C$8:C123)</f>
        <v>10</v>
      </c>
      <c r="D124" s="42">
        <f>D$6/VLOOKUP($B124,Rate!$B$4:$H$390,7)</f>
        <v>0.45507272519777792</v>
      </c>
      <c r="E124" s="42">
        <f>E$6/VLOOKUP($B124,SAWW!$B$4:$H$390,7)</f>
        <v>1.5465441751881479</v>
      </c>
      <c r="F124" s="42">
        <f>F$6/VLOOKUP($B124,'Indem BL'!$B$4:$H$390,7)</f>
        <v>1.0986176978919162</v>
      </c>
      <c r="G124" s="42">
        <f>G$6/VLOOKUP($B124,'Med BL'!$B$4:$H$390,7)</f>
        <v>0.9849</v>
      </c>
      <c r="H124" s="42">
        <f>H$6/VLOOKUP($B124,'Combined BL &amp; SAWW'!$B$4:$H$390,7)</f>
        <v>1.3305634863506868</v>
      </c>
      <c r="I124" s="42">
        <f>I$6/VLOOKUP($B124,'Freq Trend'!$B$4:$H$390,7)</f>
        <v>0.66146178887016582</v>
      </c>
      <c r="J124" s="42">
        <f>J$6/VLOOKUP($B124,'Severity Trend_IonI'!$B$4:$H$390,7)</f>
        <v>0.76080679199254009</v>
      </c>
      <c r="K124" s="42">
        <f>K$6/VLOOKUP($B124,'Severity Trend_MonI'!$B$4:$H$390,7)</f>
        <v>1.3377501510047494</v>
      </c>
      <c r="L124" s="42">
        <f>L$6/VLOOKUP($B124,'Severity Trend'!$B$4:$H$390,7)</f>
        <v>0.97705350617018882</v>
      </c>
      <c r="M124" s="42">
        <f>M$6/VLOOKUP($B124,'PP Residual Trend'!$B$4:$H$390,7)</f>
        <v>0.64647129466384867</v>
      </c>
      <c r="N124" s="156">
        <f>N$6/VLOOKUP($B124,CR!$B$4:$H$455,7)</f>
        <v>0.99887341547568309</v>
      </c>
      <c r="O124" s="156">
        <f>O$6/VLOOKUP($B124,ER!$B$4:$H$455,7)</f>
        <v>1.1031307949168685</v>
      </c>
      <c r="P124" s="156">
        <f>P$6/VLOOKUP($B124,DR!$B$4:$H$455,7)</f>
        <v>1</v>
      </c>
      <c r="R124">
        <f t="shared" si="36"/>
        <v>117</v>
      </c>
      <c r="S124" s="120">
        <f t="shared" si="35"/>
        <v>116</v>
      </c>
      <c r="T124" s="45">
        <f t="shared" si="25"/>
        <v>0</v>
      </c>
      <c r="U124" s="45">
        <f t="shared" si="37"/>
        <v>0</v>
      </c>
      <c r="V124" s="20">
        <v>0</v>
      </c>
      <c r="W124" s="21">
        <f>(2*W$5*$AJ$3*$R124*$A$3-MIN(W$5*$AJ$3,$R124*$A$3)^2-2*$R124*$A$3*MAX(W$5*$AJ$3-$R124*$A$3,0)-MIN(MAX($R124*$A$3-$A$4,0),W$5*$AJ$3)^2-2*W$5*$AJ$3*MAX($R124*$A$3-$A$4-W$5*+$AJ$3,0))/$AJ$5-SUM($V$7:V124)-SUM($V$7:W123)+SUM($V$7:V123)</f>
        <v>0</v>
      </c>
      <c r="X124" s="21">
        <f>(2*X$5*$AJ$3*$R124*$A$3-MIN(X$5*$AJ$3,$R124*$A$3)^2-2*$R124*$A$3*MAX(X$5*$AJ$3-$R124*$A$3,0)-MIN(MAX($R124*$A$3-$A$4,0),X$5*$AJ$3)^2-2*X$5*$AJ$3*MAX($R124*$A$3-$A$4-X$5*+$AJ$3,0))/$AJ$5-SUM($V$7:W124)-SUM($V$7:X123)+SUM($V$7:W123)</f>
        <v>0</v>
      </c>
      <c r="Y124" s="21">
        <f>(2*Y$5*$AJ$3*$R124*$A$3-MIN(Y$5*$AJ$3,$R124*$A$3)^2-2*$R124*$A$3*MAX(Y$5*$AJ$3-$R124*$A$3,0)-MIN(MAX($R124*$A$3-$A$4,0),Y$5*$AJ$3)^2-2*Y$5*$AJ$3*MAX($R124*$A$3-$A$4-Y$5*+$AJ$3,0))/$AJ$5-SUM($V$7:X124)-SUM($V$7:Y123)+SUM($V$7:X123)</f>
        <v>0</v>
      </c>
      <c r="Z124" s="21">
        <f>(2*Z$5*$AJ$3*$R124*$A$3-MIN(Z$5*$AJ$3,$R124*$A$3)^2-2*$R124*$A$3*MAX(Z$5*$AJ$3-$R124*$A$3,0)-MIN(MAX($R124*$A$3-$A$4,0),Z$5*$AJ$3)^2-2*Z$5*$AJ$3*MAX($R124*$A$3-$A$4-Z$5*+$AJ$3,0))/$AJ$5-SUM($V$7:Y124)-SUM($V$7:Z123)+SUM($V$7:Y123)</f>
        <v>0</v>
      </c>
      <c r="AA124" s="21">
        <f>(2*AA$5*$AJ$3*$R124*$A$3-MIN(AA$5*$AJ$3,$R124*$A$3)^2-2*$R124*$A$3*MAX(AA$5*$AJ$3-$R124*$A$3,0)-MIN(MAX($R124*$A$3-$A$4,0),AA$5*$AJ$3)^2-2*AA$5*$AJ$3*MAX($R124*$A$3-$A$4-AA$5*+$AJ$3,0))/$AJ$5-SUM($V$7:Z124)-SUM($V$7:AA123)+SUM($V$7:Z123)</f>
        <v>0</v>
      </c>
      <c r="AB124" s="21">
        <f>(2*AB$5*$AJ$3*$R124*$A$3-MIN(AB$5*$AJ$3,$R124*$A$3)^2-2*$R124*$A$3*MAX(AB$5*$AJ$3-$R124*$A$3,0)-MIN(MAX($R124*$A$3-$A$4,0),AB$5*$AJ$3)^2-2*AB$5*$AJ$3*MAX($R124*$A$3-$A$4-AB$5*+$AJ$3,0))/$AJ$5-SUM($V$7:AA124)-SUM($V$7:AB123)+SUM($V$7:AA123)</f>
        <v>0</v>
      </c>
      <c r="AC124" s="21">
        <f>(2*AC$5*$AJ$3*$R124*$A$3-MIN(AC$5*$AJ$3,$R124*$A$3)^2-2*$R124*$A$3*MAX(AC$5*$AJ$3-$R124*$A$3,0)-MIN(MAX($R124*$A$3-$A$4,0),AC$5*$AJ$3)^2-2*AC$5*$AJ$3*MAX($R124*$A$3-$A$4-AC$5*+$AJ$3,0))/$AJ$5-SUM($V$7:AB124)-SUM($V$7:AC123)+SUM($V$7:AB123)</f>
        <v>0</v>
      </c>
      <c r="AD124" s="21">
        <f>(2*AD$5*$AJ$3*$R124*$A$3-MIN(AD$5*$AJ$3,$R124*$A$3)^2-2*$R124*$A$3*MAX(AD$5*$AJ$3-$R124*$A$3,0)-MIN(MAX($R124*$A$3-$A$4,0),AD$5*$AJ$3)^2-2*AD$5*$AJ$3*MAX($R124*$A$3-$A$4-AD$5*+$AJ$3,0))/$AJ$5-SUM($V$7:AC124)-SUM($V$7:AD123)+SUM($V$7:AC123)</f>
        <v>0</v>
      </c>
      <c r="AE124" s="21">
        <f>(2*AE$5*$AJ$3*$R124*$A$3-MIN(AE$5*$AJ$3,$R124*$A$3)^2-2*$R124*$A$3*MAX(AE$5*$AJ$3-$R124*$A$3,0)-MIN(MAX($R124*$A$3-$A$4,0),AE$5*$AJ$3)^2-2*AE$5*$AJ$3*MAX($R124*$A$3-$A$4-AE$5*+$AJ$3,0))/$AJ$5-SUM($V$7:AD124)-SUM($V$7:AE123)+SUM($V$7:AD123)</f>
        <v>0</v>
      </c>
      <c r="AF124" s="21">
        <f>(2*AF$5*$AJ$3*$R124*$A$3-MIN(AF$5*$AJ$3,$R124*$A$3)^2-2*$R124*$A$3*MAX(AF$5*$AJ$3-$R124*$A$3,0)-MIN(MAX($R124*$A$3-$A$4,0),AF$5*$AJ$3)^2-2*AF$5*$AJ$3*MAX($R124*$A$3-$A$4-AF$5*+$AJ$3,0))/$AJ$5-SUM($V$7:AE124)-SUM($V$7:AF123)+SUM($V$7:AE123)</f>
        <v>0</v>
      </c>
      <c r="AG124" s="21">
        <f>(2*AG$5*$AJ$3*$R124*$A$3-MIN(AG$5*$AJ$3,$R124*$A$3)^2-2*$R124*$A$3*MAX(AG$5*$AJ$3-$R124*$A$3,0)-MIN(MAX($R124*$A$3-$A$4,0),AG$5*$AJ$3)^2-2*AG$5*$AJ$3*MAX($R124*$A$3-$A$4-AG$5*+$AJ$3,0))/$AJ$5-SUM($V$7:AF124)-SUM($V$7:AG123)+SUM($V$7:AF123)</f>
        <v>0</v>
      </c>
      <c r="AH124" s="21">
        <f>(2*AH$5*$AJ$3*$R124*$A$3-MIN(AH$5*$AJ$3,$R124*$A$3)^2-2*$R124*$A$3*MAX(AH$5*$AJ$3-$R124*$A$3,0)-MIN(MAX($R124*$A$3-$A$4,0),AH$5*$AJ$3)^2-2*AH$5*$AJ$3*MAX($R124*$A$3-$A$4-AH$5*+$AJ$3,0))/$AJ$5-SUM($V$7:AG124)-SUM($V$7:AH123)+SUM($V$7:AG123)</f>
        <v>0</v>
      </c>
      <c r="AJ124" s="8">
        <f t="shared" si="30"/>
        <v>39692</v>
      </c>
      <c r="AK124" s="30">
        <f t="shared" si="20"/>
        <v>39706</v>
      </c>
      <c r="AL124" s="3">
        <f ca="1">SUMPRODUCT(OFFSET($W$8:OFFSET($W$8,$AJ$4-1,0),$T124,$U124),OFFSET($D$8:OFFSET($D$8,$AJ$4-1,0),$S124,MATCH(AL$6,$D$7:$Q$7,0)-1))</f>
        <v>0.47881561326060473</v>
      </c>
      <c r="AM124" s="3">
        <f ca="1">SUMPRODUCT(OFFSET($W$8:OFFSET($W$8,$AJ$4-1,0),$T124,$U124),OFFSET($C$8:OFFSET($C$8,$AJ$4-1,0),$S124,0),OFFSET($D$8:OFFSET($D$8,$AJ$4-1,0),$S124,MATCH(AL$6,$D$7:$Q$7,0)-1))/SUMPRODUCT(OFFSET($W$8:OFFSET($W$8,$AJ$4-1,0),$T124,$U124),OFFSET($C$8:OFFSET($C$8,$AJ$4-1,0),$S124,0))</f>
        <v>0.47881561326060468</v>
      </c>
      <c r="AN124" s="3">
        <f ca="1">SUMPRODUCT(OFFSET($W$8:OFFSET($W$8,$AJ$4-1,0),$T124,$U124),OFFSET($D$8:OFFSET($D$8,$AJ$4-1,0),$S124,MATCH(AN$6,$D$7:$Q$7,0)-1))</f>
        <v>1.5313385486393789</v>
      </c>
      <c r="AO124" s="3">
        <f ca="1">SUMPRODUCT(OFFSET($W$8:OFFSET($W$8,$AJ$4-1,0),$T124,$U124),OFFSET($C$8:OFFSET($C$8,$AJ$4-1,0),$S124,0),OFFSET($D$8:OFFSET($D$8,$AJ$4-1,0),$S124,MATCH(AN$6,$D$7:$Q$7,0)-1))/SUMPRODUCT(OFFSET($W$8:OFFSET($W$8,$AJ$4-1,0),$T124,$U124),OFFSET($C$8:OFFSET($C$8,$AJ$4-1,0),$S124,0))</f>
        <v>1.5313385486393787</v>
      </c>
      <c r="AP124" s="3">
        <f ca="1">SUMPRODUCT(OFFSET($W$8:OFFSET($W$8,$AJ$4-1,0),$T124,$U124),OFFSET($D$8:OFFSET($D$8,$AJ$4-1,0),$S124,MATCH(AP$6,$D$7:$Q$7,0)-1))</f>
        <v>1.0969815515983914</v>
      </c>
      <c r="AQ124" s="3">
        <f ca="1">SUMPRODUCT(OFFSET($W$8:OFFSET($W$8,$AJ$4-1,0),$T124,$U124),OFFSET($C$8:OFFSET($C$8,$AJ$4-1,0),$S124,0),OFFSET($D$8:OFFSET($D$8,$AJ$4-1,0),$S124,MATCH(AP$6,$D$7:$Q$7,0)-1))/SUMPRODUCT(OFFSET($W$8:OFFSET($W$8,$AJ$4-1,0),$T124,$U124),OFFSET($C$8:OFFSET($C$8,$AJ$4-1,0),$S124,0))</f>
        <v>1.0969815515983914</v>
      </c>
      <c r="AR124" s="3">
        <f ca="1">SUMPRODUCT(OFFSET($W$8:OFFSET($W$8,$AJ$4-1,0),$T124,$U124),OFFSET($D$8:OFFSET($D$8,$AJ$4-1,0),$S124,MATCH(AR$6,$D$7:$Q$7,0)-1))</f>
        <v>0.98489999999999989</v>
      </c>
      <c r="AS124" s="3">
        <f ca="1">SUMPRODUCT(OFFSET($W$8:OFFSET($W$8,$AJ$4-1,0),$T124,$U124),OFFSET($C$8:OFFSET($C$8,$AJ$4-1,0),$S124,0),OFFSET($D$8:OFFSET($D$8,$AJ$4-1,0),$S124,MATCH(AR$6,$D$7:$Q$7,0)-1))/SUMPRODUCT(OFFSET($W$8:OFFSET($W$8,$AJ$4-1,0),$T124,$U124),OFFSET($C$8:OFFSET($C$8,$AJ$4-1,0),$S124,0))</f>
        <v>0.98490000000000022</v>
      </c>
      <c r="AT124" s="3">
        <f ca="1">SUMPRODUCT(OFFSET($W$8:OFFSET($W$8,$AJ$4-1,0),$T124,$U124),OFFSET($D$8:OFFSET($D$8,$AJ$4-1,0),$S124,MATCH(AT$6,$D$7:$Q$7,0)-1))</f>
        <v>1.3191154466976709</v>
      </c>
      <c r="AU124" s="3">
        <f ca="1">SUMPRODUCT(OFFSET($W$8:OFFSET($W$8,$AJ$4-1,0),$T124,$U124),OFFSET($C$8:OFFSET($C$8,$AJ$4-1,0),$S124,0),OFFSET($D$8:OFFSET($D$8,$AJ$4-1,0),$S124,MATCH(AT$6,$D$7:$Q$7,0)-1))/SUMPRODUCT(OFFSET($W$8:OFFSET($W$8,$AJ$4-1,0),$T124,$U124),OFFSET($C$8:OFFSET($C$8,$AJ$4-1,0),$S124,0))</f>
        <v>1.3191154466976711</v>
      </c>
      <c r="AV124" s="3">
        <f ca="1">SUMPRODUCT(OFFSET($W$8:OFFSET($W$8,$AJ$4-1,0),$T124,$U124),OFFSET($D$8:OFFSET($D$8,$AJ$4-1,0),$S124,MATCH(AV$6,$D$7:$Q$7,0)-1))</f>
        <v>0.67579994334509619</v>
      </c>
      <c r="AW124" s="3">
        <f ca="1">SUMPRODUCT(OFFSET($W$8:OFFSET($W$8,$AJ$4-1,0),$T124,$U124),OFFSET($C$8:OFFSET($C$8,$AJ$4-1,0),$S124,0),OFFSET($D$8:OFFSET($D$8,$AJ$4-1,0),$S124,MATCH(AV$6,$D$7:$Q$7,0)-1))/SUMPRODUCT(OFFSET($W$8:OFFSET($W$8,$AJ$4-1,0),$T124,$U124),OFFSET($C$8:OFFSET($C$8,$AJ$4-1,0),$S124,0))</f>
        <v>0.67579994334509608</v>
      </c>
      <c r="AX124" s="3">
        <f ca="1">SUMPRODUCT(OFFSET($W$8:OFFSET($W$8,$AJ$4-1,0),$T124,$U124),OFFSET($D$8:OFFSET($D$8,$AJ$4-1,0),$S124,MATCH(AX$6,$D$7:$Q$7,0)-1))</f>
        <v>0.76741383818150499</v>
      </c>
      <c r="AY124" s="3">
        <f ca="1">SUMPRODUCT(OFFSET($W$8:OFFSET($W$8,$AJ$4-1,0),$T124,$U124),OFFSET($C$8:OFFSET($C$8,$AJ$4-1,0),$S124,0),OFFSET($D$8:OFFSET($D$8,$AJ$4-1,0),$S124,MATCH(AX$6,$D$7:$Q$7,0)-1))/SUMPRODUCT(OFFSET($W$8:OFFSET($W$8,$AJ$4-1,0),$T124,$U124),OFFSET($C$8:OFFSET($C$8,$AJ$4-1,0),$S124,0))</f>
        <v>0.76741383818150477</v>
      </c>
      <c r="AZ124" s="3">
        <f ca="1">SUMPRODUCT(OFFSET($W$8:OFFSET($W$8,$AJ$4-1,0),$T124,$U124),OFFSET($D$8:OFFSET($D$8,$AJ$4-1,0),$S124,MATCH(AZ$6,$D$7:$Q$7,0)-1))</f>
        <v>1.3592257322192345</v>
      </c>
      <c r="BA124" s="3">
        <f ca="1">SUMPRODUCT(OFFSET($W$8:OFFSET($W$8,$AJ$4-1,0),$T124,$U124),OFFSET($C$8:OFFSET($C$8,$AJ$4-1,0),$S124,0),OFFSET($D$8:OFFSET($D$8,$AJ$4-1,0),$S124,MATCH(AZ$6,$D$7:$Q$7,0)-1))/SUMPRODUCT(OFFSET($W$8:OFFSET($W$8,$AJ$4-1,0),$T124,$U124),OFFSET($C$8:OFFSET($C$8,$AJ$4-1,0),$S124,0))</f>
        <v>1.3592257322192343</v>
      </c>
      <c r="BB124" s="3">
        <f ca="1">SUMPRODUCT(OFFSET($W$8:OFFSET($W$8,$AJ$4-1,0),$T124,$U124),OFFSET($D$8:OFFSET($D$8,$AJ$4-1,0),$S124,MATCH(BB$6,$D$7:$Q$7,0)-1))</f>
        <v>0.98818787981321332</v>
      </c>
      <c r="BC124" s="3">
        <f ca="1">SUMPRODUCT(OFFSET($W$8:OFFSET($W$8,$AJ$4-1,0),$T124,$U124),OFFSET($C$8:OFFSET($C$8,$AJ$4-1,0),$S124,0),OFFSET($D$8:OFFSET($D$8,$AJ$4-1,0),$S124,MATCH(BB$6,$D$7:$Q$7,0)-1))/SUMPRODUCT(OFFSET($W$8:OFFSET($W$8,$AJ$4-1,0),$T124,$U124),OFFSET($C$8:OFFSET($C$8,$AJ$4-1,0),$S124,0))</f>
        <v>0.98818787981321332</v>
      </c>
      <c r="BD124" s="3">
        <f ca="1">SUMPRODUCT(OFFSET($W$8:OFFSET($W$8,$AJ$4-1,0),$T124,$U124),OFFSET($D$8:OFFSET($D$8,$AJ$4-1,0),$S124,MATCH(BD$6,$D$7:$Q$7,0)-1))</f>
        <v>0.66767870695758835</v>
      </c>
      <c r="BE124" s="3">
        <f ca="1">SUMPRODUCT(OFFSET($W$8:OFFSET($W$8,$AJ$4-1,0),$T124,$U124),OFFSET($C$8:OFFSET($C$8,$AJ$4-1,0),$S124,0),OFFSET($D$8:OFFSET($D$8,$AJ$4-1,0),$S124,MATCH(BD$6,$D$7:$Q$7,0)-1))/SUMPRODUCT(OFFSET($W$8:OFFSET($W$8,$AJ$4-1,0),$T124,$U124),OFFSET($C$8:OFFSET($C$8,$AJ$4-1,0),$S124,0))</f>
        <v>0.66767870695758835</v>
      </c>
      <c r="BF124" s="174">
        <f ca="1">SUMPRODUCT(OFFSET($W$8:OFFSET($W$8,$AJ$4-1,0),$T124,$U124),OFFSET($D$8:OFFSET($D$8,$AJ$4-1,0),$S124,MATCH(BF$6,$D$7:$Q$7,0)-1))</f>
        <v>0.99887341547568298</v>
      </c>
      <c r="BG124" s="174">
        <f ca="1">SUMPRODUCT(OFFSET($W$8:OFFSET($W$8,$AJ$4-1,0),$T124,$U124),OFFSET($C$8:OFFSET($C$8,$AJ$4-1,0),$S124,0),OFFSET($D$8:OFFSET($D$8,$AJ$4-1,0),$S124,MATCH(BF$6,$D$7:$Q$7,0)-1))/SUMPRODUCT(OFFSET($W$8:OFFSET($W$8,$AJ$4-1,0),$T124,$U124),OFFSET($C$8:OFFSET($C$8,$AJ$4-1,0),$S124,0))</f>
        <v>0.99887341547568342</v>
      </c>
      <c r="BH124" s="174">
        <f ca="1">SUMPRODUCT(OFFSET($W$8:OFFSET($W$8,$AJ$4-1,0),$T124,$U124),OFFSET($D$8:OFFSET($D$8,$AJ$4-1,0),$S124,MATCH(BH$6,$D$7:$Q$7,0)-1))</f>
        <v>1.1031307949168683</v>
      </c>
      <c r="BI124" s="174">
        <f ca="1">SUMPRODUCT(OFFSET($W$8:OFFSET($W$8,$AJ$4-1,0),$T124,$U124),OFFSET($C$8:OFFSET($C$8,$AJ$4-1,0),$S124,0),OFFSET($D$8:OFFSET($D$8,$AJ$4-1,0),$S124,MATCH(BH$6,$D$7:$Q$7,0)-1))/SUMPRODUCT(OFFSET($W$8:OFFSET($W$8,$AJ$4-1,0),$T124,$U124),OFFSET($C$8:OFFSET($C$8,$AJ$4-1,0),$S124,0))</f>
        <v>1.1031307949168687</v>
      </c>
      <c r="BJ124" s="174">
        <f ca="1">SUMPRODUCT(OFFSET($W$8:OFFSET($W$8,$AJ$4-1,0),$T124,$U124),OFFSET($D$8:OFFSET($D$8,$AJ$4-1,0),$S124,MATCH(BJ$6,$D$7:$Q$7,0)-1))</f>
        <v>1</v>
      </c>
      <c r="BK124" s="174">
        <f ca="1">SUMPRODUCT(OFFSET($W$8:OFFSET($W$8,$AJ$4-1,0),$T124,$U124),OFFSET($C$8:OFFSET($C$8,$AJ$4-1,0),$S124,0),OFFSET($D$8:OFFSET($D$8,$AJ$4-1,0),$S124,MATCH(BJ$6,$D$7:$Q$7,0)-1))/SUMPRODUCT(OFFSET($W$8:OFFSET($W$8,$AJ$4-1,0),$T124,$U124),OFFSET($C$8:OFFSET($C$8,$AJ$4-1,0),$S124,0))</f>
        <v>1</v>
      </c>
      <c r="BM124" s="8">
        <f t="shared" si="27"/>
        <v>39692</v>
      </c>
      <c r="BN124" s="47">
        <f t="shared" ca="1" si="28"/>
        <v>0.99999999999999967</v>
      </c>
      <c r="BO124" s="47">
        <f t="shared" ca="1" si="21"/>
        <v>0</v>
      </c>
      <c r="BP124" s="47">
        <f t="shared" ca="1" si="29"/>
        <v>0.29999999999999993</v>
      </c>
      <c r="BQ124" s="47">
        <f t="shared" ca="1" si="22"/>
        <v>0.69999999999999973</v>
      </c>
    </row>
    <row r="125" spans="1:69">
      <c r="A125" s="58">
        <f t="shared" si="23"/>
        <v>39356</v>
      </c>
      <c r="B125" s="34">
        <f t="shared" si="18"/>
        <v>39553</v>
      </c>
      <c r="C125" s="59">
        <f>SUMIF(WP!$A$3:$A$388,"&lt;"&amp;EOMONTH($A125,$A$3-1)+1,WP!$B$3:$B$388)/1000-SUM(C$8:C124)</f>
        <v>10</v>
      </c>
      <c r="D125" s="42">
        <f>D$6/VLOOKUP($B125,Rate!$B$4:$H$390,7)</f>
        <v>0.45507272519777792</v>
      </c>
      <c r="E125" s="42">
        <f>E$6/VLOOKUP($B125,SAWW!$B$4:$H$390,7)</f>
        <v>1.5434007927182534</v>
      </c>
      <c r="F125" s="42">
        <f>F$6/VLOOKUP($B125,'Indem BL'!$B$4:$H$390,7)</f>
        <v>1.0986176978919162</v>
      </c>
      <c r="G125" s="42">
        <f>G$6/VLOOKUP($B125,'Med BL'!$B$4:$H$390,7)</f>
        <v>0.9849</v>
      </c>
      <c r="H125" s="42">
        <f>H$6/VLOOKUP($B125,'Combined BL &amp; SAWW'!$B$4:$H$390,7)</f>
        <v>1.3289251064275167</v>
      </c>
      <c r="I125" s="42">
        <f>I$6/VLOOKUP($B125,'Freq Trend'!$B$4:$H$390,7)</f>
        <v>0.66401906477615358</v>
      </c>
      <c r="J125" s="42">
        <f>J$6/VLOOKUP($B125,'Severity Trend_IonI'!$B$4:$H$390,7)</f>
        <v>0.75938207835636895</v>
      </c>
      <c r="K125" s="42">
        <f>K$6/VLOOKUP($B125,'Severity Trend_MonI'!$B$4:$H$390,7)</f>
        <v>1.3319222235754924</v>
      </c>
      <c r="L125" s="42">
        <f>L$6/VLOOKUP($B125,'Severity Trend'!$B$4:$H$390,7)</f>
        <v>0.97431279323040343</v>
      </c>
      <c r="M125" s="42">
        <f>M$6/VLOOKUP($B125,'PP Residual Trend'!$B$4:$H$390,7)</f>
        <v>0.6471101074098824</v>
      </c>
      <c r="N125" s="156">
        <f>N$6/VLOOKUP($B125,CR!$B$4:$H$455,7)</f>
        <v>0.99887341547568309</v>
      </c>
      <c r="O125" s="156">
        <f>O$6/VLOOKUP($B125,ER!$B$4:$H$455,7)</f>
        <v>1.1031307949168685</v>
      </c>
      <c r="P125" s="156">
        <f>P$6/VLOOKUP($B125,DR!$B$4:$H$455,7)</f>
        <v>1</v>
      </c>
      <c r="R125">
        <f t="shared" si="36"/>
        <v>118</v>
      </c>
      <c r="S125" s="120">
        <f t="shared" si="35"/>
        <v>117</v>
      </c>
      <c r="T125" s="45">
        <f t="shared" si="25"/>
        <v>0</v>
      </c>
      <c r="U125" s="45">
        <f t="shared" si="37"/>
        <v>0</v>
      </c>
      <c r="V125" s="20">
        <v>0</v>
      </c>
      <c r="W125" s="21">
        <f>(2*W$5*$AJ$3*$R125*$A$3-MIN(W$5*$AJ$3,$R125*$A$3)^2-2*$R125*$A$3*MAX(W$5*$AJ$3-$R125*$A$3,0)-MIN(MAX($R125*$A$3-$A$4,0),W$5*$AJ$3)^2-2*W$5*$AJ$3*MAX($R125*$A$3-$A$4-W$5*+$AJ$3,0))/$AJ$5-SUM($V$7:V125)-SUM($V$7:W124)+SUM($V$7:V124)</f>
        <v>0</v>
      </c>
      <c r="X125" s="21">
        <f>(2*X$5*$AJ$3*$R125*$A$3-MIN(X$5*$AJ$3,$R125*$A$3)^2-2*$R125*$A$3*MAX(X$5*$AJ$3-$R125*$A$3,0)-MIN(MAX($R125*$A$3-$A$4,0),X$5*$AJ$3)^2-2*X$5*$AJ$3*MAX($R125*$A$3-$A$4-X$5*+$AJ$3,0))/$AJ$5-SUM($V$7:W125)-SUM($V$7:X124)+SUM($V$7:W124)</f>
        <v>0</v>
      </c>
      <c r="Y125" s="21">
        <f>(2*Y$5*$AJ$3*$R125*$A$3-MIN(Y$5*$AJ$3,$R125*$A$3)^2-2*$R125*$A$3*MAX(Y$5*$AJ$3-$R125*$A$3,0)-MIN(MAX($R125*$A$3-$A$4,0),Y$5*$AJ$3)^2-2*Y$5*$AJ$3*MAX($R125*$A$3-$A$4-Y$5*+$AJ$3,0))/$AJ$5-SUM($V$7:X125)-SUM($V$7:Y124)+SUM($V$7:X124)</f>
        <v>0</v>
      </c>
      <c r="Z125" s="21">
        <f>(2*Z$5*$AJ$3*$R125*$A$3-MIN(Z$5*$AJ$3,$R125*$A$3)^2-2*$R125*$A$3*MAX(Z$5*$AJ$3-$R125*$A$3,0)-MIN(MAX($R125*$A$3-$A$4,0),Z$5*$AJ$3)^2-2*Z$5*$AJ$3*MAX($R125*$A$3-$A$4-Z$5*+$AJ$3,0))/$AJ$5-SUM($V$7:Y125)-SUM($V$7:Z124)+SUM($V$7:Y124)</f>
        <v>0</v>
      </c>
      <c r="AA125" s="21">
        <f>(2*AA$5*$AJ$3*$R125*$A$3-MIN(AA$5*$AJ$3,$R125*$A$3)^2-2*$R125*$A$3*MAX(AA$5*$AJ$3-$R125*$A$3,0)-MIN(MAX($R125*$A$3-$A$4,0),AA$5*$AJ$3)^2-2*AA$5*$AJ$3*MAX($R125*$A$3-$A$4-AA$5*+$AJ$3,0))/$AJ$5-SUM($V$7:Z125)-SUM($V$7:AA124)+SUM($V$7:Z124)</f>
        <v>0</v>
      </c>
      <c r="AB125" s="21">
        <f>(2*AB$5*$AJ$3*$R125*$A$3-MIN(AB$5*$AJ$3,$R125*$A$3)^2-2*$R125*$A$3*MAX(AB$5*$AJ$3-$R125*$A$3,0)-MIN(MAX($R125*$A$3-$A$4,0),AB$5*$AJ$3)^2-2*AB$5*$AJ$3*MAX($R125*$A$3-$A$4-AB$5*+$AJ$3,0))/$AJ$5-SUM($V$7:AA125)-SUM($V$7:AB124)+SUM($V$7:AA124)</f>
        <v>0</v>
      </c>
      <c r="AC125" s="21">
        <f>(2*AC$5*$AJ$3*$R125*$A$3-MIN(AC$5*$AJ$3,$R125*$A$3)^2-2*$R125*$A$3*MAX(AC$5*$AJ$3-$R125*$A$3,0)-MIN(MAX($R125*$A$3-$A$4,0),AC$5*$AJ$3)^2-2*AC$5*$AJ$3*MAX($R125*$A$3-$A$4-AC$5*+$AJ$3,0))/$AJ$5-SUM($V$7:AB125)-SUM($V$7:AC124)+SUM($V$7:AB124)</f>
        <v>0</v>
      </c>
      <c r="AD125" s="21">
        <f>(2*AD$5*$AJ$3*$R125*$A$3-MIN(AD$5*$AJ$3,$R125*$A$3)^2-2*$R125*$A$3*MAX(AD$5*$AJ$3-$R125*$A$3,0)-MIN(MAX($R125*$A$3-$A$4,0),AD$5*$AJ$3)^2-2*AD$5*$AJ$3*MAX($R125*$A$3-$A$4-AD$5*+$AJ$3,0))/$AJ$5-SUM($V$7:AC125)-SUM($V$7:AD124)+SUM($V$7:AC124)</f>
        <v>0</v>
      </c>
      <c r="AE125" s="21">
        <f>(2*AE$5*$AJ$3*$R125*$A$3-MIN(AE$5*$AJ$3,$R125*$A$3)^2-2*$R125*$A$3*MAX(AE$5*$AJ$3-$R125*$A$3,0)-MIN(MAX($R125*$A$3-$A$4,0),AE$5*$AJ$3)^2-2*AE$5*$AJ$3*MAX($R125*$A$3-$A$4-AE$5*+$AJ$3,0))/$AJ$5-SUM($V$7:AD125)-SUM($V$7:AE124)+SUM($V$7:AD124)</f>
        <v>0</v>
      </c>
      <c r="AF125" s="21">
        <f>(2*AF$5*$AJ$3*$R125*$A$3-MIN(AF$5*$AJ$3,$R125*$A$3)^2-2*$R125*$A$3*MAX(AF$5*$AJ$3-$R125*$A$3,0)-MIN(MAX($R125*$A$3-$A$4,0),AF$5*$AJ$3)^2-2*AF$5*$AJ$3*MAX($R125*$A$3-$A$4-AF$5*+$AJ$3,0))/$AJ$5-SUM($V$7:AE125)-SUM($V$7:AF124)+SUM($V$7:AE124)</f>
        <v>0</v>
      </c>
      <c r="AG125" s="21">
        <f>(2*AG$5*$AJ$3*$R125*$A$3-MIN(AG$5*$AJ$3,$R125*$A$3)^2-2*$R125*$A$3*MAX(AG$5*$AJ$3-$R125*$A$3,0)-MIN(MAX($R125*$A$3-$A$4,0),AG$5*$AJ$3)^2-2*AG$5*$AJ$3*MAX($R125*$A$3-$A$4-AG$5*+$AJ$3,0))/$AJ$5-SUM($V$7:AF125)-SUM($V$7:AG124)+SUM($V$7:AF124)</f>
        <v>0</v>
      </c>
      <c r="AH125" s="21">
        <f>(2*AH$5*$AJ$3*$R125*$A$3-MIN(AH$5*$AJ$3,$R125*$A$3)^2-2*$R125*$A$3*MAX(AH$5*$AJ$3-$R125*$A$3,0)-MIN(MAX($R125*$A$3-$A$4,0),AH$5*$AJ$3)^2-2*AH$5*$AJ$3*MAX($R125*$A$3-$A$4-AH$5*+$AJ$3,0))/$AJ$5-SUM($V$7:AG125)-SUM($V$7:AH124)+SUM($V$7:AG124)</f>
        <v>0</v>
      </c>
      <c r="AJ125" s="8">
        <f t="shared" si="30"/>
        <v>39722</v>
      </c>
      <c r="AK125" s="30">
        <f t="shared" si="20"/>
        <v>39736</v>
      </c>
      <c r="AL125" s="3">
        <f ca="1">SUMPRODUCT(OFFSET($W$8:OFFSET($W$8,$AJ$4-1,0),$T125,$U125),OFFSET($D$8:OFFSET($D$8,$AJ$4-1,0),$S125,MATCH(AL$6,$D$7:$Q$7,0)-1))</f>
        <v>0.48313250199930058</v>
      </c>
      <c r="AM125" s="3">
        <f ca="1">SUMPRODUCT(OFFSET($W$8:OFFSET($W$8,$AJ$4-1,0),$T125,$U125),OFFSET($C$8:OFFSET($C$8,$AJ$4-1,0),$S125,0),OFFSET($D$8:OFFSET($D$8,$AJ$4-1,0),$S125,MATCH(AL$6,$D$7:$Q$7,0)-1))/SUMPRODUCT(OFFSET($W$8:OFFSET($W$8,$AJ$4-1,0),$T125,$U125),OFFSET($C$8:OFFSET($C$8,$AJ$4-1,0),$S125,0))</f>
        <v>0.48313250199930041</v>
      </c>
      <c r="AN125" s="3">
        <f ca="1">SUMPRODUCT(OFFSET($W$8:OFFSET($W$8,$AJ$4-1,0),$T125,$U125),OFFSET($D$8:OFFSET($D$8,$AJ$4-1,0),$S125,MATCH(AN$6,$D$7:$Q$7,0)-1))</f>
        <v>1.5291008467080378</v>
      </c>
      <c r="AO125" s="3">
        <f ca="1">SUMPRODUCT(OFFSET($W$8:OFFSET($W$8,$AJ$4-1,0),$T125,$U125),OFFSET($C$8:OFFSET($C$8,$AJ$4-1,0),$S125,0),OFFSET($D$8:OFFSET($D$8,$AJ$4-1,0),$S125,MATCH(AN$6,$D$7:$Q$7,0)-1))/SUMPRODUCT(OFFSET($W$8:OFFSET($W$8,$AJ$4-1,0),$T125,$U125),OFFSET($C$8:OFFSET($C$8,$AJ$4-1,0),$S125,0))</f>
        <v>1.5291008467080378</v>
      </c>
      <c r="AP125" s="3">
        <f ca="1">SUMPRODUCT(OFFSET($W$8:OFFSET($W$8,$AJ$4-1,0),$T125,$U125),OFFSET($D$8:OFFSET($D$8,$AJ$4-1,0),$S125,MATCH(AP$6,$D$7:$Q$7,0)-1))</f>
        <v>1.0963270930809816</v>
      </c>
      <c r="AQ125" s="3">
        <f ca="1">SUMPRODUCT(OFFSET($W$8:OFFSET($W$8,$AJ$4-1,0),$T125,$U125),OFFSET($C$8:OFFSET($C$8,$AJ$4-1,0),$S125,0),OFFSET($D$8:OFFSET($D$8,$AJ$4-1,0),$S125,MATCH(AP$6,$D$7:$Q$7,0)-1))/SUMPRODUCT(OFFSET($W$8:OFFSET($W$8,$AJ$4-1,0),$T125,$U125),OFFSET($C$8:OFFSET($C$8,$AJ$4-1,0),$S125,0))</f>
        <v>1.0963270930809816</v>
      </c>
      <c r="AR125" s="3">
        <f ca="1">SUMPRODUCT(OFFSET($W$8:OFFSET($W$8,$AJ$4-1,0),$T125,$U125),OFFSET($D$8:OFFSET($D$8,$AJ$4-1,0),$S125,MATCH(AR$6,$D$7:$Q$7,0)-1))</f>
        <v>0.98489999999999989</v>
      </c>
      <c r="AS125" s="3">
        <f ca="1">SUMPRODUCT(OFFSET($W$8:OFFSET($W$8,$AJ$4-1,0),$T125,$U125),OFFSET($C$8:OFFSET($C$8,$AJ$4-1,0),$S125,0),OFFSET($D$8:OFFSET($D$8,$AJ$4-1,0),$S125,MATCH(AR$6,$D$7:$Q$7,0)-1))/SUMPRODUCT(OFFSET($W$8:OFFSET($W$8,$AJ$4-1,0),$T125,$U125),OFFSET($C$8:OFFSET($C$8,$AJ$4-1,0),$S125,0))</f>
        <v>0.98490000000000022</v>
      </c>
      <c r="AT125" s="3">
        <f ca="1">SUMPRODUCT(OFFSET($W$8:OFFSET($W$8,$AJ$4-1,0),$T125,$U125),OFFSET($D$8:OFFSET($D$8,$AJ$4-1,0),$S125,MATCH(AT$6,$D$7:$Q$7,0)-1))</f>
        <v>1.3168579032913506</v>
      </c>
      <c r="AU125" s="3">
        <f ca="1">SUMPRODUCT(OFFSET($W$8:OFFSET($W$8,$AJ$4-1,0),$T125,$U125),OFFSET($C$8:OFFSET($C$8,$AJ$4-1,0),$S125,0),OFFSET($D$8:OFFSET($D$8,$AJ$4-1,0),$S125,MATCH(AT$6,$D$7:$Q$7,0)-1))/SUMPRODUCT(OFFSET($W$8:OFFSET($W$8,$AJ$4-1,0),$T125,$U125),OFFSET($C$8:OFFSET($C$8,$AJ$4-1,0),$S125,0))</f>
        <v>1.3168579032913506</v>
      </c>
      <c r="AV125" s="3">
        <f ca="1">SUMPRODUCT(OFFSET($W$8:OFFSET($W$8,$AJ$4-1,0),$T125,$U125),OFFSET($D$8:OFFSET($D$8,$AJ$4-1,0),$S125,MATCH(AV$6,$D$7:$Q$7,0)-1))</f>
        <v>0.67811777695654152</v>
      </c>
      <c r="AW125" s="3">
        <f ca="1">SUMPRODUCT(OFFSET($W$8:OFFSET($W$8,$AJ$4-1,0),$T125,$U125),OFFSET($C$8:OFFSET($C$8,$AJ$4-1,0),$S125,0),OFFSET($D$8:OFFSET($D$8,$AJ$4-1,0),$S125,MATCH(AV$6,$D$7:$Q$7,0)-1))/SUMPRODUCT(OFFSET($W$8:OFFSET($W$8,$AJ$4-1,0),$T125,$U125),OFFSET($C$8:OFFSET($C$8,$AJ$4-1,0),$S125,0))</f>
        <v>0.67811777695654152</v>
      </c>
      <c r="AX125" s="3">
        <f ca="1">SUMPRODUCT(OFFSET($W$8:OFFSET($W$8,$AJ$4-1,0),$T125,$U125),OFFSET($D$8:OFFSET($D$8,$AJ$4-1,0),$S125,MATCH(AX$6,$D$7:$Q$7,0)-1))</f>
        <v>0.76979612779618467</v>
      </c>
      <c r="AY125" s="3">
        <f ca="1">SUMPRODUCT(OFFSET($W$8:OFFSET($W$8,$AJ$4-1,0),$T125,$U125),OFFSET($C$8:OFFSET($C$8,$AJ$4-1,0),$S125,0),OFFSET($D$8:OFFSET($D$8,$AJ$4-1,0),$S125,MATCH(AX$6,$D$7:$Q$7,0)-1))/SUMPRODUCT(OFFSET($W$8:OFFSET($W$8,$AJ$4-1,0),$T125,$U125),OFFSET($C$8:OFFSET($C$8,$AJ$4-1,0),$S125,0))</f>
        <v>0.76979612779618467</v>
      </c>
      <c r="AZ125" s="3">
        <f ca="1">SUMPRODUCT(OFFSET($W$8:OFFSET($W$8,$AJ$4-1,0),$T125,$U125),OFFSET($D$8:OFFSET($D$8,$AJ$4-1,0),$S125,MATCH(AZ$6,$D$7:$Q$7,0)-1))</f>
        <v>1.3677179674560067</v>
      </c>
      <c r="BA125" s="3">
        <f ca="1">SUMPRODUCT(OFFSET($W$8:OFFSET($W$8,$AJ$4-1,0),$T125,$U125),OFFSET($C$8:OFFSET($C$8,$AJ$4-1,0),$S125,0),OFFSET($D$8:OFFSET($D$8,$AJ$4-1,0),$S125,MATCH(AZ$6,$D$7:$Q$7,0)-1))/SUMPRODUCT(OFFSET($W$8:OFFSET($W$8,$AJ$4-1,0),$T125,$U125),OFFSET($C$8:OFFSET($C$8,$AJ$4-1,0),$S125,0))</f>
        <v>1.3677179674560065</v>
      </c>
      <c r="BB125" s="3">
        <f ca="1">SUMPRODUCT(OFFSET($W$8:OFFSET($W$8,$AJ$4-1,0),$T125,$U125),OFFSET($D$8:OFFSET($D$8,$AJ$4-1,0),$S125,MATCH(BB$6,$D$7:$Q$7,0)-1))</f>
        <v>0.99240015361401535</v>
      </c>
      <c r="BC125" s="3">
        <f ca="1">SUMPRODUCT(OFFSET($W$8:OFFSET($W$8,$AJ$4-1,0),$T125,$U125),OFFSET($C$8:OFFSET($C$8,$AJ$4-1,0),$S125,0),OFFSET($D$8:OFFSET($D$8,$AJ$4-1,0),$S125,MATCH(BB$6,$D$7:$Q$7,0)-1))/SUMPRODUCT(OFFSET($W$8:OFFSET($W$8,$AJ$4-1,0),$T125,$U125),OFFSET($C$8:OFFSET($C$8,$AJ$4-1,0),$S125,0))</f>
        <v>0.99240015361401535</v>
      </c>
      <c r="BD125" s="3">
        <f ca="1">SUMPRODUCT(OFFSET($W$8:OFFSET($W$8,$AJ$4-1,0),$T125,$U125),OFFSET($D$8:OFFSET($D$8,$AJ$4-1,0),$S125,MATCH(BD$6,$D$7:$Q$7,0)-1))</f>
        <v>0.67279724041111322</v>
      </c>
      <c r="BE125" s="3">
        <f ca="1">SUMPRODUCT(OFFSET($W$8:OFFSET($W$8,$AJ$4-1,0),$T125,$U125),OFFSET($C$8:OFFSET($C$8,$AJ$4-1,0),$S125,0),OFFSET($D$8:OFFSET($D$8,$AJ$4-1,0),$S125,MATCH(BD$6,$D$7:$Q$7,0)-1))/SUMPRODUCT(OFFSET($W$8:OFFSET($W$8,$AJ$4-1,0),$T125,$U125),OFFSET($C$8:OFFSET($C$8,$AJ$4-1,0),$S125,0))</f>
        <v>0.67279724041111311</v>
      </c>
      <c r="BF125" s="174">
        <f ca="1">SUMPRODUCT(OFFSET($W$8:OFFSET($W$8,$AJ$4-1,0),$T125,$U125),OFFSET($D$8:OFFSET($D$8,$AJ$4-1,0),$S125,MATCH(BF$6,$D$7:$Q$7,0)-1))</f>
        <v>0.99887341547568298</v>
      </c>
      <c r="BG125" s="174">
        <f ca="1">SUMPRODUCT(OFFSET($W$8:OFFSET($W$8,$AJ$4-1,0),$T125,$U125),OFFSET($C$8:OFFSET($C$8,$AJ$4-1,0),$S125,0),OFFSET($D$8:OFFSET($D$8,$AJ$4-1,0),$S125,MATCH(BF$6,$D$7:$Q$7,0)-1))/SUMPRODUCT(OFFSET($W$8:OFFSET($W$8,$AJ$4-1,0),$T125,$U125),OFFSET($C$8:OFFSET($C$8,$AJ$4-1,0),$S125,0))</f>
        <v>0.99887341547568342</v>
      </c>
      <c r="BH125" s="174">
        <f ca="1">SUMPRODUCT(OFFSET($W$8:OFFSET($W$8,$AJ$4-1,0),$T125,$U125),OFFSET($D$8:OFFSET($D$8,$AJ$4-1,0),$S125,MATCH(BH$6,$D$7:$Q$7,0)-1))</f>
        <v>1.1031307949168683</v>
      </c>
      <c r="BI125" s="174">
        <f ca="1">SUMPRODUCT(OFFSET($W$8:OFFSET($W$8,$AJ$4-1,0),$T125,$U125),OFFSET($C$8:OFFSET($C$8,$AJ$4-1,0),$S125,0),OFFSET($D$8:OFFSET($D$8,$AJ$4-1,0),$S125,MATCH(BH$6,$D$7:$Q$7,0)-1))/SUMPRODUCT(OFFSET($W$8:OFFSET($W$8,$AJ$4-1,0),$T125,$U125),OFFSET($C$8:OFFSET($C$8,$AJ$4-1,0),$S125,0))</f>
        <v>1.1031307949168687</v>
      </c>
      <c r="BJ125" s="174">
        <f ca="1">SUMPRODUCT(OFFSET($W$8:OFFSET($W$8,$AJ$4-1,0),$T125,$U125),OFFSET($D$8:OFFSET($D$8,$AJ$4-1,0),$S125,MATCH(BJ$6,$D$7:$Q$7,0)-1))</f>
        <v>1</v>
      </c>
      <c r="BK125" s="174">
        <f ca="1">SUMPRODUCT(OFFSET($W$8:OFFSET($W$8,$AJ$4-1,0),$T125,$U125),OFFSET($C$8:OFFSET($C$8,$AJ$4-1,0),$S125,0),OFFSET($D$8:OFFSET($D$8,$AJ$4-1,0),$S125,MATCH(BJ$6,$D$7:$Q$7,0)-1))/SUMPRODUCT(OFFSET($W$8:OFFSET($W$8,$AJ$4-1,0),$T125,$U125),OFFSET($C$8:OFFSET($C$8,$AJ$4-1,0),$S125,0))</f>
        <v>1</v>
      </c>
      <c r="BM125" s="8">
        <f t="shared" si="27"/>
        <v>39722</v>
      </c>
      <c r="BN125" s="47">
        <f t="shared" ca="1" si="28"/>
        <v>0.99999999999999967</v>
      </c>
      <c r="BO125" s="47">
        <f t="shared" ca="1" si="21"/>
        <v>0</v>
      </c>
      <c r="BP125" s="47">
        <f t="shared" ca="1" si="29"/>
        <v>0.29999999999999993</v>
      </c>
      <c r="BQ125" s="47">
        <f t="shared" ca="1" si="22"/>
        <v>0.69999999999999973</v>
      </c>
    </row>
    <row r="126" spans="1:69">
      <c r="A126" s="58">
        <f t="shared" si="23"/>
        <v>39387</v>
      </c>
      <c r="B126" s="34">
        <f t="shared" si="18"/>
        <v>39583</v>
      </c>
      <c r="C126" s="59">
        <f>SUMIF(WP!$A$3:$A$388,"&lt;"&amp;EOMONTH($A126,$A$3-1)+1,WP!$B$3:$B$388)/1000-SUM(C$8:C125)</f>
        <v>10</v>
      </c>
      <c r="D126" s="42">
        <f>D$6/VLOOKUP($B126,Rate!$B$4:$H$390,7)</f>
        <v>0.45507272519777792</v>
      </c>
      <c r="E126" s="42">
        <f>E$6/VLOOKUP($B126,SAWW!$B$4:$H$390,7)</f>
        <v>1.5403709521357676</v>
      </c>
      <c r="F126" s="42">
        <f>F$6/VLOOKUP($B126,'Indem BL'!$B$4:$H$390,7)</f>
        <v>1.0986176978919162</v>
      </c>
      <c r="G126" s="42">
        <f>G$6/VLOOKUP($B126,'Med BL'!$B$4:$H$390,7)</f>
        <v>0.9849</v>
      </c>
      <c r="H126" s="42">
        <f>H$6/VLOOKUP($B126,'Combined BL &amp; SAWW'!$B$4:$H$390,7)</f>
        <v>1.3273468478222563</v>
      </c>
      <c r="I126" s="42">
        <f>I$6/VLOOKUP($B126,'Freq Trend'!$B$4:$H$390,7)</f>
        <v>0.66651274548367789</v>
      </c>
      <c r="J126" s="42">
        <f>J$6/VLOOKUP($B126,'Severity Trend_IonI'!$B$4:$H$390,7)</f>
        <v>0.75800839455789704</v>
      </c>
      <c r="K126" s="42">
        <f>K$6/VLOOKUP($B126,'Severity Trend_MonI'!$B$4:$H$390,7)</f>
        <v>1.3263304390983688</v>
      </c>
      <c r="L126" s="42">
        <f>L$6/VLOOKUP($B126,'Severity Trend'!$B$4:$H$390,7)</f>
        <v>0.97167509059602064</v>
      </c>
      <c r="M126" s="42">
        <f>M$6/VLOOKUP($B126,'PP Residual Trend'!$B$4:$H$390,7)</f>
        <v>0.64772951650223831</v>
      </c>
      <c r="N126" s="156">
        <f>N$6/VLOOKUP($B126,CR!$B$4:$H$455,7)</f>
        <v>0.99887341547568309</v>
      </c>
      <c r="O126" s="156">
        <f>O$6/VLOOKUP($B126,ER!$B$4:$H$455,7)</f>
        <v>1.1031307949168685</v>
      </c>
      <c r="P126" s="156">
        <f>P$6/VLOOKUP($B126,DR!$B$4:$H$455,7)</f>
        <v>1</v>
      </c>
      <c r="R126">
        <f t="shared" si="36"/>
        <v>119</v>
      </c>
      <c r="S126" s="120">
        <f t="shared" si="35"/>
        <v>118</v>
      </c>
      <c r="T126" s="45">
        <f t="shared" si="25"/>
        <v>0</v>
      </c>
      <c r="U126" s="45">
        <f t="shared" si="37"/>
        <v>0</v>
      </c>
      <c r="V126" s="20">
        <v>0</v>
      </c>
      <c r="W126" s="21">
        <f>(2*W$5*$AJ$3*$R126*$A$3-MIN(W$5*$AJ$3,$R126*$A$3)^2-2*$R126*$A$3*MAX(W$5*$AJ$3-$R126*$A$3,0)-MIN(MAX($R126*$A$3-$A$4,0),W$5*$AJ$3)^2-2*W$5*$AJ$3*MAX($R126*$A$3-$A$4-W$5*+$AJ$3,0))/$AJ$5-SUM($V$7:V126)-SUM($V$7:W125)+SUM($V$7:V125)</f>
        <v>0</v>
      </c>
      <c r="X126" s="21">
        <f>(2*X$5*$AJ$3*$R126*$A$3-MIN(X$5*$AJ$3,$R126*$A$3)^2-2*$R126*$A$3*MAX(X$5*$AJ$3-$R126*$A$3,0)-MIN(MAX($R126*$A$3-$A$4,0),X$5*$AJ$3)^2-2*X$5*$AJ$3*MAX($R126*$A$3-$A$4-X$5*+$AJ$3,0))/$AJ$5-SUM($V$7:W126)-SUM($V$7:X125)+SUM($V$7:W125)</f>
        <v>0</v>
      </c>
      <c r="Y126" s="21">
        <f>(2*Y$5*$AJ$3*$R126*$A$3-MIN(Y$5*$AJ$3,$R126*$A$3)^2-2*$R126*$A$3*MAX(Y$5*$AJ$3-$R126*$A$3,0)-MIN(MAX($R126*$A$3-$A$4,0),Y$5*$AJ$3)^2-2*Y$5*$AJ$3*MAX($R126*$A$3-$A$4-Y$5*+$AJ$3,0))/$AJ$5-SUM($V$7:X126)-SUM($V$7:Y125)+SUM($V$7:X125)</f>
        <v>0</v>
      </c>
      <c r="Z126" s="21">
        <f>(2*Z$5*$AJ$3*$R126*$A$3-MIN(Z$5*$AJ$3,$R126*$A$3)^2-2*$R126*$A$3*MAX(Z$5*$AJ$3-$R126*$A$3,0)-MIN(MAX($R126*$A$3-$A$4,0),Z$5*$AJ$3)^2-2*Z$5*$AJ$3*MAX($R126*$A$3-$A$4-Z$5*+$AJ$3,0))/$AJ$5-SUM($V$7:Y126)-SUM($V$7:Z125)+SUM($V$7:Y125)</f>
        <v>0</v>
      </c>
      <c r="AA126" s="21">
        <f>(2*AA$5*$AJ$3*$R126*$A$3-MIN(AA$5*$AJ$3,$R126*$A$3)^2-2*$R126*$A$3*MAX(AA$5*$AJ$3-$R126*$A$3,0)-MIN(MAX($R126*$A$3-$A$4,0),AA$5*$AJ$3)^2-2*AA$5*$AJ$3*MAX($R126*$A$3-$A$4-AA$5*+$AJ$3,0))/$AJ$5-SUM($V$7:Z126)-SUM($V$7:AA125)+SUM($V$7:Z125)</f>
        <v>0</v>
      </c>
      <c r="AB126" s="21">
        <f>(2*AB$5*$AJ$3*$R126*$A$3-MIN(AB$5*$AJ$3,$R126*$A$3)^2-2*$R126*$A$3*MAX(AB$5*$AJ$3-$R126*$A$3,0)-MIN(MAX($R126*$A$3-$A$4,0),AB$5*$AJ$3)^2-2*AB$5*$AJ$3*MAX($R126*$A$3-$A$4-AB$5*+$AJ$3,0))/$AJ$5-SUM($V$7:AA126)-SUM($V$7:AB125)+SUM($V$7:AA125)</f>
        <v>0</v>
      </c>
      <c r="AC126" s="21">
        <f>(2*AC$5*$AJ$3*$R126*$A$3-MIN(AC$5*$AJ$3,$R126*$A$3)^2-2*$R126*$A$3*MAX(AC$5*$AJ$3-$R126*$A$3,0)-MIN(MAX($R126*$A$3-$A$4,0),AC$5*$AJ$3)^2-2*AC$5*$AJ$3*MAX($R126*$A$3-$A$4-AC$5*+$AJ$3,0))/$AJ$5-SUM($V$7:AB126)-SUM($V$7:AC125)+SUM($V$7:AB125)</f>
        <v>0</v>
      </c>
      <c r="AD126" s="21">
        <f>(2*AD$5*$AJ$3*$R126*$A$3-MIN(AD$5*$AJ$3,$R126*$A$3)^2-2*$R126*$A$3*MAX(AD$5*$AJ$3-$R126*$A$3,0)-MIN(MAX($R126*$A$3-$A$4,0),AD$5*$AJ$3)^2-2*AD$5*$AJ$3*MAX($R126*$A$3-$A$4-AD$5*+$AJ$3,0))/$AJ$5-SUM($V$7:AC126)-SUM($V$7:AD125)+SUM($V$7:AC125)</f>
        <v>0</v>
      </c>
      <c r="AE126" s="21">
        <f>(2*AE$5*$AJ$3*$R126*$A$3-MIN(AE$5*$AJ$3,$R126*$A$3)^2-2*$R126*$A$3*MAX(AE$5*$AJ$3-$R126*$A$3,0)-MIN(MAX($R126*$A$3-$A$4,0),AE$5*$AJ$3)^2-2*AE$5*$AJ$3*MAX($R126*$A$3-$A$4-AE$5*+$AJ$3,0))/$AJ$5-SUM($V$7:AD126)-SUM($V$7:AE125)+SUM($V$7:AD125)</f>
        <v>0</v>
      </c>
      <c r="AF126" s="21">
        <f>(2*AF$5*$AJ$3*$R126*$A$3-MIN(AF$5*$AJ$3,$R126*$A$3)^2-2*$R126*$A$3*MAX(AF$5*$AJ$3-$R126*$A$3,0)-MIN(MAX($R126*$A$3-$A$4,0),AF$5*$AJ$3)^2-2*AF$5*$AJ$3*MAX($R126*$A$3-$A$4-AF$5*+$AJ$3,0))/$AJ$5-SUM($V$7:AE126)-SUM($V$7:AF125)+SUM($V$7:AE125)</f>
        <v>0</v>
      </c>
      <c r="AG126" s="21">
        <f>(2*AG$5*$AJ$3*$R126*$A$3-MIN(AG$5*$AJ$3,$R126*$A$3)^2-2*$R126*$A$3*MAX(AG$5*$AJ$3-$R126*$A$3,0)-MIN(MAX($R126*$A$3-$A$4,0),AG$5*$AJ$3)^2-2*AG$5*$AJ$3*MAX($R126*$A$3-$A$4-AG$5*+$AJ$3,0))/$AJ$5-SUM($V$7:AF126)-SUM($V$7:AG125)+SUM($V$7:AF125)</f>
        <v>0</v>
      </c>
      <c r="AH126" s="21">
        <f>(2*AH$5*$AJ$3*$R126*$A$3-MIN(AH$5*$AJ$3,$R126*$A$3)^2-2*$R126*$A$3*MAX(AH$5*$AJ$3-$R126*$A$3,0)-MIN(MAX($R126*$A$3-$A$4,0),AH$5*$AJ$3)^2-2*AH$5*$AJ$3*MAX($R126*$A$3-$A$4-AH$5*+$AJ$3,0))/$AJ$5-SUM($V$7:AG126)-SUM($V$7:AH125)+SUM($V$7:AG125)</f>
        <v>0</v>
      </c>
      <c r="AJ126" s="8">
        <f t="shared" si="30"/>
        <v>39753</v>
      </c>
      <c r="AK126" s="30">
        <f t="shared" si="20"/>
        <v>39767</v>
      </c>
      <c r="AL126" s="3">
        <f ca="1">SUMPRODUCT(OFFSET($W$8:OFFSET($W$8,$AJ$4-1,0),$T126,$U126),OFFSET($D$8:OFFSET($D$8,$AJ$4-1,0),$S126,MATCH(AL$6,$D$7:$Q$7,0)-1))</f>
        <v>0.48744939073799642</v>
      </c>
      <c r="AM126" s="3">
        <f ca="1">SUMPRODUCT(OFFSET($W$8:OFFSET($W$8,$AJ$4-1,0),$T126,$U126),OFFSET($C$8:OFFSET($C$8,$AJ$4-1,0),$S126,0),OFFSET($D$8:OFFSET($D$8,$AJ$4-1,0),$S126,MATCH(AL$6,$D$7:$Q$7,0)-1))/SUMPRODUCT(OFFSET($W$8:OFFSET($W$8,$AJ$4-1,0),$T126,$U126),OFFSET($C$8:OFFSET($C$8,$AJ$4-1,0),$S126,0))</f>
        <v>0.48744939073799626</v>
      </c>
      <c r="AN126" s="3">
        <f ca="1">SUMPRODUCT(OFFSET($W$8:OFFSET($W$8,$AJ$4-1,0),$T126,$U126),OFFSET($D$8:OFFSET($D$8,$AJ$4-1,0),$S126,MATCH(AN$6,$D$7:$Q$7,0)-1))</f>
        <v>1.5269592584141363</v>
      </c>
      <c r="AO126" s="3">
        <f ca="1">SUMPRODUCT(OFFSET($W$8:OFFSET($W$8,$AJ$4-1,0),$T126,$U126),OFFSET($C$8:OFFSET($C$8,$AJ$4-1,0),$S126,0),OFFSET($D$8:OFFSET($D$8,$AJ$4-1,0),$S126,MATCH(AN$6,$D$7:$Q$7,0)-1))/SUMPRODUCT(OFFSET($W$8:OFFSET($W$8,$AJ$4-1,0),$T126,$U126),OFFSET($C$8:OFFSET($C$8,$AJ$4-1,0),$S126,0))</f>
        <v>1.5269592584141363</v>
      </c>
      <c r="AP126" s="3">
        <f ca="1">SUMPRODUCT(OFFSET($W$8:OFFSET($W$8,$AJ$4-1,0),$T126,$U126),OFFSET($D$8:OFFSET($D$8,$AJ$4-1,0),$S126,MATCH(AP$6,$D$7:$Q$7,0)-1))</f>
        <v>1.0956726345635719</v>
      </c>
      <c r="AQ126" s="3">
        <f ca="1">SUMPRODUCT(OFFSET($W$8:OFFSET($W$8,$AJ$4-1,0),$T126,$U126),OFFSET($C$8:OFFSET($C$8,$AJ$4-1,0),$S126,0),OFFSET($D$8:OFFSET($D$8,$AJ$4-1,0),$S126,MATCH(AP$6,$D$7:$Q$7,0)-1))/SUMPRODUCT(OFFSET($W$8:OFFSET($W$8,$AJ$4-1,0),$T126,$U126),OFFSET($C$8:OFFSET($C$8,$AJ$4-1,0),$S126,0))</f>
        <v>1.0956726345635719</v>
      </c>
      <c r="AR126" s="3">
        <f ca="1">SUMPRODUCT(OFFSET($W$8:OFFSET($W$8,$AJ$4-1,0),$T126,$U126),OFFSET($D$8:OFFSET($D$8,$AJ$4-1,0),$S126,MATCH(AR$6,$D$7:$Q$7,0)-1))</f>
        <v>0.98489999999999989</v>
      </c>
      <c r="AS126" s="3">
        <f ca="1">SUMPRODUCT(OFFSET($W$8:OFFSET($W$8,$AJ$4-1,0),$T126,$U126),OFFSET($C$8:OFFSET($C$8,$AJ$4-1,0),$S126,0),OFFSET($D$8:OFFSET($D$8,$AJ$4-1,0),$S126,MATCH(AR$6,$D$7:$Q$7,0)-1))/SUMPRODUCT(OFFSET($W$8:OFFSET($W$8,$AJ$4-1,0),$T126,$U126),OFFSET($C$8:OFFSET($C$8,$AJ$4-1,0),$S126,0))</f>
        <v>0.98490000000000022</v>
      </c>
      <c r="AT126" s="3">
        <f ca="1">SUMPRODUCT(OFFSET($W$8:OFFSET($W$8,$AJ$4-1,0),$T126,$U126),OFFSET($D$8:OFFSET($D$8,$AJ$4-1,0),$S126,MATCH(AT$6,$D$7:$Q$7,0)-1))</f>
        <v>1.3145893082057152</v>
      </c>
      <c r="AU126" s="3">
        <f ca="1">SUMPRODUCT(OFFSET($W$8:OFFSET($W$8,$AJ$4-1,0),$T126,$U126),OFFSET($C$8:OFFSET($C$8,$AJ$4-1,0),$S126,0),OFFSET($D$8:OFFSET($D$8,$AJ$4-1,0),$S126,MATCH(AT$6,$D$7:$Q$7,0)-1))/SUMPRODUCT(OFFSET($W$8:OFFSET($W$8,$AJ$4-1,0),$T126,$U126),OFFSET($C$8:OFFSET($C$8,$AJ$4-1,0),$S126,0))</f>
        <v>1.3145893082057154</v>
      </c>
      <c r="AV126" s="3">
        <f ca="1">SUMPRODUCT(OFFSET($W$8:OFFSET($W$8,$AJ$4-1,0),$T126,$U126),OFFSET($D$8:OFFSET($D$8,$AJ$4-1,0),$S126,MATCH(AV$6,$D$7:$Q$7,0)-1))</f>
        <v>0.68041871500431472</v>
      </c>
      <c r="AW126" s="3">
        <f ca="1">SUMPRODUCT(OFFSET($W$8:OFFSET($W$8,$AJ$4-1,0),$T126,$U126),OFFSET($C$8:OFFSET($C$8,$AJ$4-1,0),$S126,0),OFFSET($D$8:OFFSET($D$8,$AJ$4-1,0),$S126,MATCH(AV$6,$D$7:$Q$7,0)-1))/SUMPRODUCT(OFFSET($W$8:OFFSET($W$8,$AJ$4-1,0),$T126,$U126),OFFSET($C$8:OFFSET($C$8,$AJ$4-1,0),$S126,0))</f>
        <v>0.68041871500431483</v>
      </c>
      <c r="AX126" s="3">
        <f ca="1">SUMPRODUCT(OFFSET($W$8:OFFSET($W$8,$AJ$4-1,0),$T126,$U126),OFFSET($D$8:OFFSET($D$8,$AJ$4-1,0),$S126,MATCH(AX$6,$D$7:$Q$7,0)-1))</f>
        <v>0.77261752944132933</v>
      </c>
      <c r="AY126" s="3">
        <f ca="1">SUMPRODUCT(OFFSET($W$8:OFFSET($W$8,$AJ$4-1,0),$T126,$U126),OFFSET($C$8:OFFSET($C$8,$AJ$4-1,0),$S126,0),OFFSET($D$8:OFFSET($D$8,$AJ$4-1,0),$S126,MATCH(AX$6,$D$7:$Q$7,0)-1))/SUMPRODUCT(OFFSET($W$8:OFFSET($W$8,$AJ$4-1,0),$T126,$U126),OFFSET($C$8:OFFSET($C$8,$AJ$4-1,0),$S126,0))</f>
        <v>0.77261752944132933</v>
      </c>
      <c r="AZ126" s="3">
        <f ca="1">SUMPRODUCT(OFFSET($W$8:OFFSET($W$8,$AJ$4-1,0),$T126,$U126),OFFSET($D$8:OFFSET($D$8,$AJ$4-1,0),$S126,MATCH(AZ$6,$D$7:$Q$7,0)-1))</f>
        <v>1.3779155419466933</v>
      </c>
      <c r="BA126" s="3">
        <f ca="1">SUMPRODUCT(OFFSET($W$8:OFFSET($W$8,$AJ$4-1,0),$T126,$U126),OFFSET($C$8:OFFSET($C$8,$AJ$4-1,0),$S126,0),OFFSET($D$8:OFFSET($D$8,$AJ$4-1,0),$S126,MATCH(AZ$6,$D$7:$Q$7,0)-1))/SUMPRODUCT(OFFSET($W$8:OFFSET($W$8,$AJ$4-1,0),$T126,$U126),OFFSET($C$8:OFFSET($C$8,$AJ$4-1,0),$S126,0))</f>
        <v>1.3779155419466931</v>
      </c>
      <c r="BB126" s="3">
        <f ca="1">SUMPRODUCT(OFFSET($W$8:OFFSET($W$8,$AJ$4-1,0),$T126,$U126),OFFSET($D$8:OFFSET($D$8,$AJ$4-1,0),$S126,MATCH(BB$6,$D$7:$Q$7,0)-1))</f>
        <v>0.99742370746945319</v>
      </c>
      <c r="BC126" s="3">
        <f ca="1">SUMPRODUCT(OFFSET($W$8:OFFSET($W$8,$AJ$4-1,0),$T126,$U126),OFFSET($C$8:OFFSET($C$8,$AJ$4-1,0),$S126,0),OFFSET($D$8:OFFSET($D$8,$AJ$4-1,0),$S126,MATCH(BB$6,$D$7:$Q$7,0)-1))/SUMPRODUCT(OFFSET($W$8:OFFSET($W$8,$AJ$4-1,0),$T126,$U126),OFFSET($C$8:OFFSET($C$8,$AJ$4-1,0),$S126,0))</f>
        <v>0.99742370746945297</v>
      </c>
      <c r="BD126" s="3">
        <f ca="1">SUMPRODUCT(OFFSET($W$8:OFFSET($W$8,$AJ$4-1,0),$T126,$U126),OFFSET($D$8:OFFSET($D$8,$AJ$4-1,0),$S126,MATCH(BD$6,$D$7:$Q$7,0)-1))</f>
        <v>0.67847739442686605</v>
      </c>
      <c r="BE126" s="3">
        <f ca="1">SUMPRODUCT(OFFSET($W$8:OFFSET($W$8,$AJ$4-1,0),$T126,$U126),OFFSET($C$8:OFFSET($C$8,$AJ$4-1,0),$S126,0),OFFSET($D$8:OFFSET($D$8,$AJ$4-1,0),$S126,MATCH(BD$6,$D$7:$Q$7,0)-1))/SUMPRODUCT(OFFSET($W$8:OFFSET($W$8,$AJ$4-1,0),$T126,$U126),OFFSET($C$8:OFFSET($C$8,$AJ$4-1,0),$S126,0))</f>
        <v>0.67847739442686605</v>
      </c>
      <c r="BF126" s="174">
        <f ca="1">SUMPRODUCT(OFFSET($W$8:OFFSET($W$8,$AJ$4-1,0),$T126,$U126),OFFSET($D$8:OFFSET($D$8,$AJ$4-1,0),$S126,MATCH(BF$6,$D$7:$Q$7,0)-1))</f>
        <v>0.99887341547568298</v>
      </c>
      <c r="BG126" s="174">
        <f ca="1">SUMPRODUCT(OFFSET($W$8:OFFSET($W$8,$AJ$4-1,0),$T126,$U126),OFFSET($C$8:OFFSET($C$8,$AJ$4-1,0),$S126,0),OFFSET($D$8:OFFSET($D$8,$AJ$4-1,0),$S126,MATCH(BF$6,$D$7:$Q$7,0)-1))/SUMPRODUCT(OFFSET($W$8:OFFSET($W$8,$AJ$4-1,0),$T126,$U126),OFFSET($C$8:OFFSET($C$8,$AJ$4-1,0),$S126,0))</f>
        <v>0.99887341547568342</v>
      </c>
      <c r="BH126" s="174">
        <f ca="1">SUMPRODUCT(OFFSET($W$8:OFFSET($W$8,$AJ$4-1,0),$T126,$U126),OFFSET($D$8:OFFSET($D$8,$AJ$4-1,0),$S126,MATCH(BH$6,$D$7:$Q$7,0)-1))</f>
        <v>1.1031307949168683</v>
      </c>
      <c r="BI126" s="174">
        <f ca="1">SUMPRODUCT(OFFSET($W$8:OFFSET($W$8,$AJ$4-1,0),$T126,$U126),OFFSET($C$8:OFFSET($C$8,$AJ$4-1,0),$S126,0),OFFSET($D$8:OFFSET($D$8,$AJ$4-1,0),$S126,MATCH(BH$6,$D$7:$Q$7,0)-1))/SUMPRODUCT(OFFSET($W$8:OFFSET($W$8,$AJ$4-1,0),$T126,$U126),OFFSET($C$8:OFFSET($C$8,$AJ$4-1,0),$S126,0))</f>
        <v>1.1031307949168687</v>
      </c>
      <c r="BJ126" s="174">
        <f ca="1">SUMPRODUCT(OFFSET($W$8:OFFSET($W$8,$AJ$4-1,0),$T126,$U126),OFFSET($D$8:OFFSET($D$8,$AJ$4-1,0),$S126,MATCH(BJ$6,$D$7:$Q$7,0)-1))</f>
        <v>1</v>
      </c>
      <c r="BK126" s="174">
        <f ca="1">SUMPRODUCT(OFFSET($W$8:OFFSET($W$8,$AJ$4-1,0),$T126,$U126),OFFSET($C$8:OFFSET($C$8,$AJ$4-1,0),$S126,0),OFFSET($D$8:OFFSET($D$8,$AJ$4-1,0),$S126,MATCH(BJ$6,$D$7:$Q$7,0)-1))/SUMPRODUCT(OFFSET($W$8:OFFSET($W$8,$AJ$4-1,0),$T126,$U126),OFFSET($C$8:OFFSET($C$8,$AJ$4-1,0),$S126,0))</f>
        <v>1</v>
      </c>
      <c r="BM126" s="8">
        <f t="shared" si="27"/>
        <v>39753</v>
      </c>
      <c r="BN126" s="47">
        <f t="shared" ca="1" si="28"/>
        <v>0.99999999999999967</v>
      </c>
      <c r="BO126" s="47">
        <f t="shared" ca="1" si="21"/>
        <v>0</v>
      </c>
      <c r="BP126" s="47">
        <f t="shared" ca="1" si="29"/>
        <v>0.29999999999999993</v>
      </c>
      <c r="BQ126" s="47">
        <f t="shared" ca="1" si="22"/>
        <v>0.69999999999999973</v>
      </c>
    </row>
    <row r="127" spans="1:69">
      <c r="A127" s="58">
        <f t="shared" si="23"/>
        <v>39417</v>
      </c>
      <c r="B127" s="34">
        <f t="shared" si="18"/>
        <v>39614</v>
      </c>
      <c r="C127" s="59">
        <f>SUMIF(WP!$A$3:$A$388,"&lt;"&amp;EOMONTH($A127,$A$3-1)+1,WP!$B$3:$B$388)/1000-SUM(C$8:C126)</f>
        <v>10</v>
      </c>
      <c r="D127" s="42">
        <f>D$6/VLOOKUP($B127,Rate!$B$4:$H$390,7)</f>
        <v>0.45507272519777792</v>
      </c>
      <c r="E127" s="42">
        <f>E$6/VLOOKUP($B127,SAWW!$B$4:$H$390,7)</f>
        <v>1.5372525886853521</v>
      </c>
      <c r="F127" s="42">
        <f>F$6/VLOOKUP($B127,'Indem BL'!$B$4:$H$390,7)</f>
        <v>1.0986176978919162</v>
      </c>
      <c r="G127" s="42">
        <f>G$6/VLOOKUP($B127,'Med BL'!$B$4:$H$390,7)</f>
        <v>0.9849</v>
      </c>
      <c r="H127" s="42">
        <f>H$6/VLOOKUP($B127,'Combined BL &amp; SAWW'!$B$4:$H$390,7)</f>
        <v>1.3257234530461308</v>
      </c>
      <c r="I127" s="42">
        <f>I$6/VLOOKUP($B127,'Freq Trend'!$B$4:$H$390,7)</f>
        <v>0.66910930214101005</v>
      </c>
      <c r="J127" s="42">
        <f>J$6/VLOOKUP($B127,'Severity Trend_IonI'!$B$4:$H$390,7)</f>
        <v>0.75659413266075681</v>
      </c>
      <c r="K127" s="42">
        <f>K$6/VLOOKUP($B127,'Severity Trend_MonI'!$B$4:$H$390,7)</f>
        <v>1.3206013741887113</v>
      </c>
      <c r="L127" s="42">
        <f>L$6/VLOOKUP($B127,'Severity Trend'!$B$4:$H$390,7)</f>
        <v>0.96896442651960402</v>
      </c>
      <c r="M127" s="42">
        <f>M$6/VLOOKUP($B127,'PP Residual Trend'!$B$4:$H$390,7)</f>
        <v>0.64837081953363884</v>
      </c>
      <c r="N127" s="156">
        <f>N$6/VLOOKUP($B127,CR!$B$4:$H$455,7)</f>
        <v>0.99887341547568309</v>
      </c>
      <c r="O127" s="156">
        <f>O$6/VLOOKUP($B127,ER!$B$4:$H$455,7)</f>
        <v>1.1031307949168685</v>
      </c>
      <c r="P127" s="156">
        <f>P$6/VLOOKUP($B127,DR!$B$4:$H$455,7)</f>
        <v>1</v>
      </c>
      <c r="R127">
        <f t="shared" si="36"/>
        <v>120</v>
      </c>
      <c r="S127" s="120">
        <f t="shared" si="35"/>
        <v>119</v>
      </c>
      <c r="T127" s="45">
        <f t="shared" si="25"/>
        <v>0</v>
      </c>
      <c r="U127" s="45">
        <f t="shared" si="37"/>
        <v>0</v>
      </c>
      <c r="V127" s="20">
        <v>0</v>
      </c>
      <c r="W127" s="21">
        <f>(2*W$5*$AJ$3*$R127*$A$3-MIN(W$5*$AJ$3,$R127*$A$3)^2-2*$R127*$A$3*MAX(W$5*$AJ$3-$R127*$A$3,0)-MIN(MAX($R127*$A$3-$A$4,0),W$5*$AJ$3)^2-2*W$5*$AJ$3*MAX($R127*$A$3-$A$4-W$5*+$AJ$3,0))/$AJ$5-SUM($V$7:V127)-SUM($V$7:W126)+SUM($V$7:V126)</f>
        <v>0</v>
      </c>
      <c r="X127" s="21">
        <f>(2*X$5*$AJ$3*$R127*$A$3-MIN(X$5*$AJ$3,$R127*$A$3)^2-2*$R127*$A$3*MAX(X$5*$AJ$3-$R127*$A$3,0)-MIN(MAX($R127*$A$3-$A$4,0),X$5*$AJ$3)^2-2*X$5*$AJ$3*MAX($R127*$A$3-$A$4-X$5*+$AJ$3,0))/$AJ$5-SUM($V$7:W127)-SUM($V$7:X126)+SUM($V$7:W126)</f>
        <v>0</v>
      </c>
      <c r="Y127" s="21">
        <f>(2*Y$5*$AJ$3*$R127*$A$3-MIN(Y$5*$AJ$3,$R127*$A$3)^2-2*$R127*$A$3*MAX(Y$5*$AJ$3-$R127*$A$3,0)-MIN(MAX($R127*$A$3-$A$4,0),Y$5*$AJ$3)^2-2*Y$5*$AJ$3*MAX($R127*$A$3-$A$4-Y$5*+$AJ$3,0))/$AJ$5-SUM($V$7:X127)-SUM($V$7:Y126)+SUM($V$7:X126)</f>
        <v>0</v>
      </c>
      <c r="Z127" s="21">
        <f>(2*Z$5*$AJ$3*$R127*$A$3-MIN(Z$5*$AJ$3,$R127*$A$3)^2-2*$R127*$A$3*MAX(Z$5*$AJ$3-$R127*$A$3,0)-MIN(MAX($R127*$A$3-$A$4,0),Z$5*$AJ$3)^2-2*Z$5*$AJ$3*MAX($R127*$A$3-$A$4-Z$5*+$AJ$3,0))/$AJ$5-SUM($V$7:Y127)-SUM($V$7:Z126)+SUM($V$7:Y126)</f>
        <v>0</v>
      </c>
      <c r="AA127" s="21">
        <f>(2*AA$5*$AJ$3*$R127*$A$3-MIN(AA$5*$AJ$3,$R127*$A$3)^2-2*$R127*$A$3*MAX(AA$5*$AJ$3-$R127*$A$3,0)-MIN(MAX($R127*$A$3-$A$4,0),AA$5*$AJ$3)^2-2*AA$5*$AJ$3*MAX($R127*$A$3-$A$4-AA$5*+$AJ$3,0))/$AJ$5-SUM($V$7:Z127)-SUM($V$7:AA126)+SUM($V$7:Z126)</f>
        <v>0</v>
      </c>
      <c r="AB127" s="21">
        <f>(2*AB$5*$AJ$3*$R127*$A$3-MIN(AB$5*$AJ$3,$R127*$A$3)^2-2*$R127*$A$3*MAX(AB$5*$AJ$3-$R127*$A$3,0)-MIN(MAX($R127*$A$3-$A$4,0),AB$5*$AJ$3)^2-2*AB$5*$AJ$3*MAX($R127*$A$3-$A$4-AB$5*+$AJ$3,0))/$AJ$5-SUM($V$7:AA127)-SUM($V$7:AB126)+SUM($V$7:AA126)</f>
        <v>0</v>
      </c>
      <c r="AC127" s="21">
        <f>(2*AC$5*$AJ$3*$R127*$A$3-MIN(AC$5*$AJ$3,$R127*$A$3)^2-2*$R127*$A$3*MAX(AC$5*$AJ$3-$R127*$A$3,0)-MIN(MAX($R127*$A$3-$A$4,0),AC$5*$AJ$3)^2-2*AC$5*$AJ$3*MAX($R127*$A$3-$A$4-AC$5*+$AJ$3,0))/$AJ$5-SUM($V$7:AB127)-SUM($V$7:AC126)+SUM($V$7:AB126)</f>
        <v>0</v>
      </c>
      <c r="AD127" s="21">
        <f>(2*AD$5*$AJ$3*$R127*$A$3-MIN(AD$5*$AJ$3,$R127*$A$3)^2-2*$R127*$A$3*MAX(AD$5*$AJ$3-$R127*$A$3,0)-MIN(MAX($R127*$A$3-$A$4,0),AD$5*$AJ$3)^2-2*AD$5*$AJ$3*MAX($R127*$A$3-$A$4-AD$5*+$AJ$3,0))/$AJ$5-SUM($V$7:AC127)-SUM($V$7:AD126)+SUM($V$7:AC126)</f>
        <v>0</v>
      </c>
      <c r="AE127" s="21">
        <f>(2*AE$5*$AJ$3*$R127*$A$3-MIN(AE$5*$AJ$3,$R127*$A$3)^2-2*$R127*$A$3*MAX(AE$5*$AJ$3-$R127*$A$3,0)-MIN(MAX($R127*$A$3-$A$4,0),AE$5*$AJ$3)^2-2*AE$5*$AJ$3*MAX($R127*$A$3-$A$4-AE$5*+$AJ$3,0))/$AJ$5-SUM($V$7:AD127)-SUM($V$7:AE126)+SUM($V$7:AD126)</f>
        <v>0</v>
      </c>
      <c r="AF127" s="21">
        <f>(2*AF$5*$AJ$3*$R127*$A$3-MIN(AF$5*$AJ$3,$R127*$A$3)^2-2*$R127*$A$3*MAX(AF$5*$AJ$3-$R127*$A$3,0)-MIN(MAX($R127*$A$3-$A$4,0),AF$5*$AJ$3)^2-2*AF$5*$AJ$3*MAX($R127*$A$3-$A$4-AF$5*+$AJ$3,0))/$AJ$5-SUM($V$7:AE127)-SUM($V$7:AF126)+SUM($V$7:AE126)</f>
        <v>0</v>
      </c>
      <c r="AG127" s="21">
        <f>(2*AG$5*$AJ$3*$R127*$A$3-MIN(AG$5*$AJ$3,$R127*$A$3)^2-2*$R127*$A$3*MAX(AG$5*$AJ$3-$R127*$A$3,0)-MIN(MAX($R127*$A$3-$A$4,0),AG$5*$AJ$3)^2-2*AG$5*$AJ$3*MAX($R127*$A$3-$A$4-AG$5*+$AJ$3,0))/$AJ$5-SUM($V$7:AF127)-SUM($V$7:AG126)+SUM($V$7:AF126)</f>
        <v>0</v>
      </c>
      <c r="AH127" s="21">
        <f>(2*AH$5*$AJ$3*$R127*$A$3-MIN(AH$5*$AJ$3,$R127*$A$3)^2-2*$R127*$A$3*MAX(AH$5*$AJ$3-$R127*$A$3,0)-MIN(MAX($R127*$A$3-$A$4,0),AH$5*$AJ$3)^2-2*AH$5*$AJ$3*MAX($R127*$A$3-$A$4-AH$5*+$AJ$3,0))/$AJ$5-SUM($V$7:AG127)-SUM($V$7:AH126)+SUM($V$7:AG126)</f>
        <v>0</v>
      </c>
      <c r="AJ127" s="8">
        <f t="shared" si="30"/>
        <v>39783</v>
      </c>
      <c r="AK127" s="30">
        <f t="shared" si="20"/>
        <v>39797</v>
      </c>
      <c r="AL127" s="3">
        <f ca="1">SUMPRODUCT(OFFSET($W$8:OFFSET($W$8,$AJ$4-1,0),$T127,$U127),OFFSET($D$8:OFFSET($D$8,$AJ$4-1,0),$S127,MATCH(AL$6,$D$7:$Q$7,0)-1))</f>
        <v>0.49176627947669216</v>
      </c>
      <c r="AM127" s="3">
        <f ca="1">SUMPRODUCT(OFFSET($W$8:OFFSET($W$8,$AJ$4-1,0),$T127,$U127),OFFSET($C$8:OFFSET($C$8,$AJ$4-1,0),$S127,0),OFFSET($D$8:OFFSET($D$8,$AJ$4-1,0),$S127,MATCH(AL$6,$D$7:$Q$7,0)-1))/SUMPRODUCT(OFFSET($W$8:OFFSET($W$8,$AJ$4-1,0),$T127,$U127),OFFSET($C$8:OFFSET($C$8,$AJ$4-1,0),$S127,0))</f>
        <v>0.49176627947669199</v>
      </c>
      <c r="AN127" s="3">
        <f ca="1">SUMPRODUCT(OFFSET($W$8:OFFSET($W$8,$AJ$4-1,0),$T127,$U127),OFFSET($D$8:OFFSET($D$8,$AJ$4-1,0),$S127,MATCH(AN$6,$D$7:$Q$7,0)-1))</f>
        <v>1.524913157792702</v>
      </c>
      <c r="AO127" s="3">
        <f ca="1">SUMPRODUCT(OFFSET($W$8:OFFSET($W$8,$AJ$4-1,0),$T127,$U127),OFFSET($C$8:OFFSET($C$8,$AJ$4-1,0),$S127,0),OFFSET($D$8:OFFSET($D$8,$AJ$4-1,0),$S127,MATCH(AN$6,$D$7:$Q$7,0)-1))/SUMPRODUCT(OFFSET($W$8:OFFSET($W$8,$AJ$4-1,0),$T127,$U127),OFFSET($C$8:OFFSET($C$8,$AJ$4-1,0),$S127,0))</f>
        <v>1.5249131577927022</v>
      </c>
      <c r="AP127" s="3">
        <f ca="1">SUMPRODUCT(OFFSET($W$8:OFFSET($W$8,$AJ$4-1,0),$T127,$U127),OFFSET($D$8:OFFSET($D$8,$AJ$4-1,0),$S127,MATCH(AP$6,$D$7:$Q$7,0)-1))</f>
        <v>1.0950181760461621</v>
      </c>
      <c r="AQ127" s="3">
        <f ca="1">SUMPRODUCT(OFFSET($W$8:OFFSET($W$8,$AJ$4-1,0),$T127,$U127),OFFSET($C$8:OFFSET($C$8,$AJ$4-1,0),$S127,0),OFFSET($D$8:OFFSET($D$8,$AJ$4-1,0),$S127,MATCH(AP$6,$D$7:$Q$7,0)-1))/SUMPRODUCT(OFFSET($W$8:OFFSET($W$8,$AJ$4-1,0),$T127,$U127),OFFSET($C$8:OFFSET($C$8,$AJ$4-1,0),$S127,0))</f>
        <v>1.0950181760461621</v>
      </c>
      <c r="AR127" s="3">
        <f ca="1">SUMPRODUCT(OFFSET($W$8:OFFSET($W$8,$AJ$4-1,0),$T127,$U127),OFFSET($D$8:OFFSET($D$8,$AJ$4-1,0),$S127,MATCH(AR$6,$D$7:$Q$7,0)-1))</f>
        <v>0.98489999999999989</v>
      </c>
      <c r="AS127" s="3">
        <f ca="1">SUMPRODUCT(OFFSET($W$8:OFFSET($W$8,$AJ$4-1,0),$T127,$U127),OFFSET($C$8:OFFSET($C$8,$AJ$4-1,0),$S127,0),OFFSET($D$8:OFFSET($D$8,$AJ$4-1,0),$S127,MATCH(AR$6,$D$7:$Q$7,0)-1))/SUMPRODUCT(OFFSET($W$8:OFFSET($W$8,$AJ$4-1,0),$T127,$U127),OFFSET($C$8:OFFSET($C$8,$AJ$4-1,0),$S127,0))</f>
        <v>0.98490000000000022</v>
      </c>
      <c r="AT127" s="3">
        <f ca="1">SUMPRODUCT(OFFSET($W$8:OFFSET($W$8,$AJ$4-1,0),$T127,$U127),OFFSET($D$8:OFFSET($D$8,$AJ$4-1,0),$S127,MATCH(AT$6,$D$7:$Q$7,0)-1))</f>
        <v>1.3123090567283044</v>
      </c>
      <c r="AU127" s="3">
        <f ca="1">SUMPRODUCT(OFFSET($W$8:OFFSET($W$8,$AJ$4-1,0),$T127,$U127),OFFSET($C$8:OFFSET($C$8,$AJ$4-1,0),$S127,0),OFFSET($D$8:OFFSET($D$8,$AJ$4-1,0),$S127,MATCH(AT$6,$D$7:$Q$7,0)-1))/SUMPRODUCT(OFFSET($W$8:OFFSET($W$8,$AJ$4-1,0),$T127,$U127),OFFSET($C$8:OFFSET($C$8,$AJ$4-1,0),$S127,0))</f>
        <v>1.3123090567283042</v>
      </c>
      <c r="AV127" s="3">
        <f ca="1">SUMPRODUCT(OFFSET($W$8:OFFSET($W$8,$AJ$4-1,0),$T127,$U127),OFFSET($D$8:OFFSET($D$8,$AJ$4-1,0),$S127,MATCH(AV$6,$D$7:$Q$7,0)-1))</f>
        <v>0.68270244886734521</v>
      </c>
      <c r="AW127" s="3">
        <f ca="1">SUMPRODUCT(OFFSET($W$8:OFFSET($W$8,$AJ$4-1,0),$T127,$U127),OFFSET($C$8:OFFSET($C$8,$AJ$4-1,0),$S127,0),OFFSET($D$8:OFFSET($D$8,$AJ$4-1,0),$S127,MATCH(AV$6,$D$7:$Q$7,0)-1))/SUMPRODUCT(OFFSET($W$8:OFFSET($W$8,$AJ$4-1,0),$T127,$U127),OFFSET($C$8:OFFSET($C$8,$AJ$4-1,0),$S127,0))</f>
        <v>0.68270244886734532</v>
      </c>
      <c r="AX127" s="3">
        <f ca="1">SUMPRODUCT(OFFSET($W$8:OFFSET($W$8,$AJ$4-1,0),$T127,$U127),OFFSET($D$8:OFFSET($D$8,$AJ$4-1,0),$S127,MATCH(AX$6,$D$7:$Q$7,0)-1))</f>
        <v>0.77588084112506805</v>
      </c>
      <c r="AY127" s="3">
        <f ca="1">SUMPRODUCT(OFFSET($W$8:OFFSET($W$8,$AJ$4-1,0),$T127,$U127),OFFSET($C$8:OFFSET($C$8,$AJ$4-1,0),$S127,0),OFFSET($D$8:OFFSET($D$8,$AJ$4-1,0),$S127,MATCH(AX$6,$D$7:$Q$7,0)-1))/SUMPRODUCT(OFFSET($W$8:OFFSET($W$8,$AJ$4-1,0),$T127,$U127),OFFSET($C$8:OFFSET($C$8,$AJ$4-1,0),$S127,0))</f>
        <v>0.77588084112506805</v>
      </c>
      <c r="AZ127" s="3">
        <f ca="1">SUMPRODUCT(OFFSET($W$8:OFFSET($W$8,$AJ$4-1,0),$T127,$U127),OFFSET($D$8:OFFSET($D$8,$AJ$4-1,0),$S127,MATCH(AZ$6,$D$7:$Q$7,0)-1))</f>
        <v>1.3898402785556658</v>
      </c>
      <c r="BA127" s="3">
        <f ca="1">SUMPRODUCT(OFFSET($W$8:OFFSET($W$8,$AJ$4-1,0),$T127,$U127),OFFSET($C$8:OFFSET($C$8,$AJ$4-1,0),$S127,0),OFFSET($D$8:OFFSET($D$8,$AJ$4-1,0),$S127,MATCH(AZ$6,$D$7:$Q$7,0)-1))/SUMPRODUCT(OFFSET($W$8:OFFSET($W$8,$AJ$4-1,0),$T127,$U127),OFFSET($C$8:OFFSET($C$8,$AJ$4-1,0),$S127,0))</f>
        <v>1.3898402785556656</v>
      </c>
      <c r="BB127" s="3">
        <f ca="1">SUMPRODUCT(OFFSET($W$8:OFFSET($W$8,$AJ$4-1,0),$T127,$U127),OFFSET($D$8:OFFSET($D$8,$AJ$4-1,0),$S127,MATCH(BB$6,$D$7:$Q$7,0)-1))</f>
        <v>1.0032655433629531</v>
      </c>
      <c r="BC127" s="3">
        <f ca="1">SUMPRODUCT(OFFSET($W$8:OFFSET($W$8,$AJ$4-1,0),$T127,$U127),OFFSET($C$8:OFFSET($C$8,$AJ$4-1,0),$S127,0),OFFSET($D$8:OFFSET($D$8,$AJ$4-1,0),$S127,MATCH(BB$6,$D$7:$Q$7,0)-1))/SUMPRODUCT(OFFSET($W$8:OFFSET($W$8,$AJ$4-1,0),$T127,$U127),OFFSET($C$8:OFFSET($C$8,$AJ$4-1,0),$S127,0))</f>
        <v>1.0032655433629531</v>
      </c>
      <c r="BD127" s="3">
        <f ca="1">SUMPRODUCT(OFFSET($W$8:OFFSET($W$8,$AJ$4-1,0),$T127,$U127),OFFSET($D$8:OFFSET($D$8,$AJ$4-1,0),$S127,MATCH(BD$6,$D$7:$Q$7,0)-1))</f>
        <v>0.68473219374666394</v>
      </c>
      <c r="BE127" s="3">
        <f ca="1">SUMPRODUCT(OFFSET($W$8:OFFSET($W$8,$AJ$4-1,0),$T127,$U127),OFFSET($C$8:OFFSET($C$8,$AJ$4-1,0),$S127,0),OFFSET($D$8:OFFSET($D$8,$AJ$4-1,0),$S127,MATCH(BD$6,$D$7:$Q$7,0)-1))/SUMPRODUCT(OFFSET($W$8:OFFSET($W$8,$AJ$4-1,0),$T127,$U127),OFFSET($C$8:OFFSET($C$8,$AJ$4-1,0),$S127,0))</f>
        <v>0.68473219374666394</v>
      </c>
      <c r="BF127" s="174">
        <f ca="1">SUMPRODUCT(OFFSET($W$8:OFFSET($W$8,$AJ$4-1,0),$T127,$U127),OFFSET($D$8:OFFSET($D$8,$AJ$4-1,0),$S127,MATCH(BF$6,$D$7:$Q$7,0)-1))</f>
        <v>0.99887341547568298</v>
      </c>
      <c r="BG127" s="174">
        <f ca="1">SUMPRODUCT(OFFSET($W$8:OFFSET($W$8,$AJ$4-1,0),$T127,$U127),OFFSET($C$8:OFFSET($C$8,$AJ$4-1,0),$S127,0),OFFSET($D$8:OFFSET($D$8,$AJ$4-1,0),$S127,MATCH(BF$6,$D$7:$Q$7,0)-1))/SUMPRODUCT(OFFSET($W$8:OFFSET($W$8,$AJ$4-1,0),$T127,$U127),OFFSET($C$8:OFFSET($C$8,$AJ$4-1,0),$S127,0))</f>
        <v>0.99887341547568342</v>
      </c>
      <c r="BH127" s="174">
        <f ca="1">SUMPRODUCT(OFFSET($W$8:OFFSET($W$8,$AJ$4-1,0),$T127,$U127),OFFSET($D$8:OFFSET($D$8,$AJ$4-1,0),$S127,MATCH(BH$6,$D$7:$Q$7,0)-1))</f>
        <v>1.1031307949168683</v>
      </c>
      <c r="BI127" s="174">
        <f ca="1">SUMPRODUCT(OFFSET($W$8:OFFSET($W$8,$AJ$4-1,0),$T127,$U127),OFFSET($C$8:OFFSET($C$8,$AJ$4-1,0),$S127,0),OFFSET($D$8:OFFSET($D$8,$AJ$4-1,0),$S127,MATCH(BH$6,$D$7:$Q$7,0)-1))/SUMPRODUCT(OFFSET($W$8:OFFSET($W$8,$AJ$4-1,0),$T127,$U127),OFFSET($C$8:OFFSET($C$8,$AJ$4-1,0),$S127,0))</f>
        <v>1.1031307949168687</v>
      </c>
      <c r="BJ127" s="174">
        <f ca="1">SUMPRODUCT(OFFSET($W$8:OFFSET($W$8,$AJ$4-1,0),$T127,$U127),OFFSET($D$8:OFFSET($D$8,$AJ$4-1,0),$S127,MATCH(BJ$6,$D$7:$Q$7,0)-1))</f>
        <v>1</v>
      </c>
      <c r="BK127" s="174">
        <f ca="1">SUMPRODUCT(OFFSET($W$8:OFFSET($W$8,$AJ$4-1,0),$T127,$U127),OFFSET($C$8:OFFSET($C$8,$AJ$4-1,0),$S127,0),OFFSET($D$8:OFFSET($D$8,$AJ$4-1,0),$S127,MATCH(BJ$6,$D$7:$Q$7,0)-1))/SUMPRODUCT(OFFSET($W$8:OFFSET($W$8,$AJ$4-1,0),$T127,$U127),OFFSET($C$8:OFFSET($C$8,$AJ$4-1,0),$S127,0))</f>
        <v>1</v>
      </c>
      <c r="BM127" s="8">
        <f t="shared" si="27"/>
        <v>39783</v>
      </c>
      <c r="BN127" s="47">
        <f t="shared" ca="1" si="28"/>
        <v>0.99999999999999967</v>
      </c>
      <c r="BO127" s="47">
        <f t="shared" ca="1" si="21"/>
        <v>0</v>
      </c>
      <c r="BP127" s="47">
        <f t="shared" ca="1" si="29"/>
        <v>0.29999999999999993</v>
      </c>
      <c r="BQ127" s="47">
        <f t="shared" ca="1" si="22"/>
        <v>0.69999999999999973</v>
      </c>
    </row>
    <row r="128" spans="1:69">
      <c r="A128" s="58">
        <f t="shared" si="23"/>
        <v>39448</v>
      </c>
      <c r="B128" s="34">
        <f t="shared" si="18"/>
        <v>39644</v>
      </c>
      <c r="C128" s="59">
        <f>SUMIF(WP!$A$3:$A$388,"&lt;"&amp;EOMONTH($A128,$A$3-1)+1,WP!$B$3:$B$388)/1000-SUM(C$8:C127)</f>
        <v>10</v>
      </c>
      <c r="D128" s="42">
        <f>D$6/VLOOKUP($B128,Rate!$B$4:$H$390,7)</f>
        <v>0.45507272519777792</v>
      </c>
      <c r="E128" s="42">
        <f>E$6/VLOOKUP($B128,SAWW!$B$4:$H$390,7)</f>
        <v>1.5347042447521242</v>
      </c>
      <c r="F128" s="42">
        <f>F$6/VLOOKUP($B128,'Indem BL'!$B$4:$H$390,7)</f>
        <v>1.0986176978919162</v>
      </c>
      <c r="G128" s="42">
        <f>G$6/VLOOKUP($B128,'Med BL'!$B$4:$H$390,7)</f>
        <v>0.9849</v>
      </c>
      <c r="H128" s="42">
        <f>H$6/VLOOKUP($B128,'Combined BL &amp; SAWW'!$B$4:$H$390,7)</f>
        <v>1.3240953708883241</v>
      </c>
      <c r="I128" s="42">
        <f>I$6/VLOOKUP($B128,'Freq Trend'!$B$4:$H$390,7)</f>
        <v>0.67147350585117549</v>
      </c>
      <c r="J128" s="42">
        <f>J$6/VLOOKUP($B128,'Severity Trend_IonI'!$B$4:$H$390,7)</f>
        <v>0.75733150806584049</v>
      </c>
      <c r="K128" s="42">
        <f>K$6/VLOOKUP($B128,'Severity Trend_MonI'!$B$4:$H$390,7)</f>
        <v>1.3227364458550928</v>
      </c>
      <c r="L128" s="42">
        <f>L$6/VLOOKUP($B128,'Severity Trend'!$B$4:$H$390,7)</f>
        <v>0.97014297147779294</v>
      </c>
      <c r="M128" s="42">
        <f>M$6/VLOOKUP($B128,'PP Residual Trend'!$B$4:$H$390,7)</f>
        <v>0.65134202822678133</v>
      </c>
      <c r="N128" s="156">
        <f>N$6/VLOOKUP($B128,CR!$B$4:$H$455,7)</f>
        <v>0.99887341547568309</v>
      </c>
      <c r="O128" s="156">
        <f>O$6/VLOOKUP($B128,ER!$B$4:$H$455,7)</f>
        <v>1.1031307949168685</v>
      </c>
      <c r="P128" s="156">
        <f>P$6/VLOOKUP($B128,DR!$B$4:$H$455,7)</f>
        <v>1</v>
      </c>
      <c r="R128">
        <f t="shared" si="36"/>
        <v>121</v>
      </c>
      <c r="S128" s="120">
        <f t="shared" si="35"/>
        <v>120</v>
      </c>
      <c r="T128" s="45">
        <f t="shared" si="25"/>
        <v>0</v>
      </c>
      <c r="U128" s="45">
        <f t="shared" si="37"/>
        <v>0</v>
      </c>
      <c r="V128" s="20">
        <v>0</v>
      </c>
      <c r="W128" s="21">
        <f>(2*W$5*$AJ$3*$R128*$A$3-MIN(W$5*$AJ$3,$R128*$A$3)^2-2*$R128*$A$3*MAX(W$5*$AJ$3-$R128*$A$3,0)-MIN(MAX($R128*$A$3-$A$4,0),W$5*$AJ$3)^2-2*W$5*$AJ$3*MAX($R128*$A$3-$A$4-W$5*+$AJ$3,0))/$AJ$5-SUM($V$7:V128)-SUM($V$7:W127)+SUM($V$7:V127)</f>
        <v>0</v>
      </c>
      <c r="X128" s="21">
        <f>(2*X$5*$AJ$3*$R128*$A$3-MIN(X$5*$AJ$3,$R128*$A$3)^2-2*$R128*$A$3*MAX(X$5*$AJ$3-$R128*$A$3,0)-MIN(MAX($R128*$A$3-$A$4,0),X$5*$AJ$3)^2-2*X$5*$AJ$3*MAX($R128*$A$3-$A$4-X$5*+$AJ$3,0))/$AJ$5-SUM($V$7:W128)-SUM($V$7:X127)+SUM($V$7:W127)</f>
        <v>0</v>
      </c>
      <c r="Y128" s="21">
        <f>(2*Y$5*$AJ$3*$R128*$A$3-MIN(Y$5*$AJ$3,$R128*$A$3)^2-2*$R128*$A$3*MAX(Y$5*$AJ$3-$R128*$A$3,0)-MIN(MAX($R128*$A$3-$A$4,0),Y$5*$AJ$3)^2-2*Y$5*$AJ$3*MAX($R128*$A$3-$A$4-Y$5*+$AJ$3,0))/$AJ$5-SUM($V$7:X128)-SUM($V$7:Y127)+SUM($V$7:X127)</f>
        <v>0</v>
      </c>
      <c r="Z128" s="21">
        <f>(2*Z$5*$AJ$3*$R128*$A$3-MIN(Z$5*$AJ$3,$R128*$A$3)^2-2*$R128*$A$3*MAX(Z$5*$AJ$3-$R128*$A$3,0)-MIN(MAX($R128*$A$3-$A$4,0),Z$5*$AJ$3)^2-2*Z$5*$AJ$3*MAX($R128*$A$3-$A$4-Z$5*+$AJ$3,0))/$AJ$5-SUM($V$7:Y128)-SUM($V$7:Z127)+SUM($V$7:Y127)</f>
        <v>0</v>
      </c>
      <c r="AA128" s="21">
        <f>(2*AA$5*$AJ$3*$R128*$A$3-MIN(AA$5*$AJ$3,$R128*$A$3)^2-2*$R128*$A$3*MAX(AA$5*$AJ$3-$R128*$A$3,0)-MIN(MAX($R128*$A$3-$A$4,0),AA$5*$AJ$3)^2-2*AA$5*$AJ$3*MAX($R128*$A$3-$A$4-AA$5*+$AJ$3,0))/$AJ$5-SUM($V$7:Z128)-SUM($V$7:AA127)+SUM($V$7:Z127)</f>
        <v>0</v>
      </c>
      <c r="AB128" s="21">
        <f>(2*AB$5*$AJ$3*$R128*$A$3-MIN(AB$5*$AJ$3,$R128*$A$3)^2-2*$R128*$A$3*MAX(AB$5*$AJ$3-$R128*$A$3,0)-MIN(MAX($R128*$A$3-$A$4,0),AB$5*$AJ$3)^2-2*AB$5*$AJ$3*MAX($R128*$A$3-$A$4-AB$5*+$AJ$3,0))/$AJ$5-SUM($V$7:AA128)-SUM($V$7:AB127)+SUM($V$7:AA127)</f>
        <v>0</v>
      </c>
      <c r="AC128" s="21">
        <f>(2*AC$5*$AJ$3*$R128*$A$3-MIN(AC$5*$AJ$3,$R128*$A$3)^2-2*$R128*$A$3*MAX(AC$5*$AJ$3-$R128*$A$3,0)-MIN(MAX($R128*$A$3-$A$4,0),AC$5*$AJ$3)^2-2*AC$5*$AJ$3*MAX($R128*$A$3-$A$4-AC$5*+$AJ$3,0))/$AJ$5-SUM($V$7:AB128)-SUM($V$7:AC127)+SUM($V$7:AB127)</f>
        <v>0</v>
      </c>
      <c r="AD128" s="21">
        <f>(2*AD$5*$AJ$3*$R128*$A$3-MIN(AD$5*$AJ$3,$R128*$A$3)^2-2*$R128*$A$3*MAX(AD$5*$AJ$3-$R128*$A$3,0)-MIN(MAX($R128*$A$3-$A$4,0),AD$5*$AJ$3)^2-2*AD$5*$AJ$3*MAX($R128*$A$3-$A$4-AD$5*+$AJ$3,0))/$AJ$5-SUM($V$7:AC128)-SUM($V$7:AD127)+SUM($V$7:AC127)</f>
        <v>0</v>
      </c>
      <c r="AE128" s="21">
        <f>(2*AE$5*$AJ$3*$R128*$A$3-MIN(AE$5*$AJ$3,$R128*$A$3)^2-2*$R128*$A$3*MAX(AE$5*$AJ$3-$R128*$A$3,0)-MIN(MAX($R128*$A$3-$A$4,0),AE$5*$AJ$3)^2-2*AE$5*$AJ$3*MAX($R128*$A$3-$A$4-AE$5*+$AJ$3,0))/$AJ$5-SUM($V$7:AD128)-SUM($V$7:AE127)+SUM($V$7:AD127)</f>
        <v>0</v>
      </c>
      <c r="AF128" s="21">
        <f>(2*AF$5*$AJ$3*$R128*$A$3-MIN(AF$5*$AJ$3,$R128*$A$3)^2-2*$R128*$A$3*MAX(AF$5*$AJ$3-$R128*$A$3,0)-MIN(MAX($R128*$A$3-$A$4,0),AF$5*$AJ$3)^2-2*AF$5*$AJ$3*MAX($R128*$A$3-$A$4-AF$5*+$AJ$3,0))/$AJ$5-SUM($V$7:AE128)-SUM($V$7:AF127)+SUM($V$7:AE127)</f>
        <v>0</v>
      </c>
      <c r="AG128" s="21">
        <f>(2*AG$5*$AJ$3*$R128*$A$3-MIN(AG$5*$AJ$3,$R128*$A$3)^2-2*$R128*$A$3*MAX(AG$5*$AJ$3-$R128*$A$3,0)-MIN(MAX($R128*$A$3-$A$4,0),AG$5*$AJ$3)^2-2*AG$5*$AJ$3*MAX($R128*$A$3-$A$4-AG$5*+$AJ$3,0))/$AJ$5-SUM($V$7:AF128)-SUM($V$7:AG127)+SUM($V$7:AF127)</f>
        <v>0</v>
      </c>
      <c r="AH128" s="21">
        <f>(2*AH$5*$AJ$3*$R128*$A$3-MIN(AH$5*$AJ$3,$R128*$A$3)^2-2*$R128*$A$3*MAX(AH$5*$AJ$3-$R128*$A$3,0)-MIN(MAX($R128*$A$3-$A$4,0),AH$5*$AJ$3)^2-2*AH$5*$AJ$3*MAX($R128*$A$3-$A$4-AH$5*+$AJ$3,0))/$AJ$5-SUM($V$7:AG128)-SUM($V$7:AH127)+SUM($V$7:AG127)</f>
        <v>0</v>
      </c>
      <c r="AJ128" s="8">
        <f t="shared" si="30"/>
        <v>39814</v>
      </c>
      <c r="AK128" s="30">
        <f t="shared" si="20"/>
        <v>39828</v>
      </c>
      <c r="AL128" s="3">
        <f ca="1">SUMPRODUCT(OFFSET($W$8:OFFSET($W$8,$AJ$4-1,0),$T128,$U128),OFFSET($D$8:OFFSET($D$8,$AJ$4-1,0),$S128,MATCH(AL$6,$D$7:$Q$7,0)-1))</f>
        <v>0.49608316821538789</v>
      </c>
      <c r="AM128" s="3">
        <f ca="1">SUMPRODUCT(OFFSET($W$8:OFFSET($W$8,$AJ$4-1,0),$T128,$U128),OFFSET($C$8:OFFSET($C$8,$AJ$4-1,0),$S128,0),OFFSET($D$8:OFFSET($D$8,$AJ$4-1,0),$S128,MATCH(AL$6,$D$7:$Q$7,0)-1))/SUMPRODUCT(OFFSET($W$8:OFFSET($W$8,$AJ$4-1,0),$T128,$U128),OFFSET($C$8:OFFSET($C$8,$AJ$4-1,0),$S128,0))</f>
        <v>0.49608316821538778</v>
      </c>
      <c r="AN128" s="3">
        <f ca="1">SUMPRODUCT(OFFSET($W$8:OFFSET($W$8,$AJ$4-1,0),$T128,$U128),OFFSET($D$8:OFFSET($D$8,$AJ$4-1,0),$S128,MATCH(AN$6,$D$7:$Q$7,0)-1))</f>
        <v>1.5229233960034034</v>
      </c>
      <c r="AO128" s="3">
        <f ca="1">SUMPRODUCT(OFFSET($W$8:OFFSET($W$8,$AJ$4-1,0),$T128,$U128),OFFSET($C$8:OFFSET($C$8,$AJ$4-1,0),$S128,0),OFFSET($D$8:OFFSET($D$8,$AJ$4-1,0),$S128,MATCH(AN$6,$D$7:$Q$7,0)-1))/SUMPRODUCT(OFFSET($W$8:OFFSET($W$8,$AJ$4-1,0),$T128,$U128),OFFSET($C$8:OFFSET($C$8,$AJ$4-1,0),$S128,0))</f>
        <v>1.5229233960034034</v>
      </c>
      <c r="AP128" s="3">
        <f ca="1">SUMPRODUCT(OFFSET($W$8:OFFSET($W$8,$AJ$4-1,0),$T128,$U128),OFFSET($D$8:OFFSET($D$8,$AJ$4-1,0),$S128,MATCH(AP$6,$D$7:$Q$7,0)-1))</f>
        <v>1.0943637175287524</v>
      </c>
      <c r="AQ128" s="3">
        <f ca="1">SUMPRODUCT(OFFSET($W$8:OFFSET($W$8,$AJ$4-1,0),$T128,$U128),OFFSET($C$8:OFFSET($C$8,$AJ$4-1,0),$S128,0),OFFSET($D$8:OFFSET($D$8,$AJ$4-1,0),$S128,MATCH(AP$6,$D$7:$Q$7,0)-1))/SUMPRODUCT(OFFSET($W$8:OFFSET($W$8,$AJ$4-1,0),$T128,$U128),OFFSET($C$8:OFFSET($C$8,$AJ$4-1,0),$S128,0))</f>
        <v>1.0943637175287524</v>
      </c>
      <c r="AR128" s="3">
        <f ca="1">SUMPRODUCT(OFFSET($W$8:OFFSET($W$8,$AJ$4-1,0),$T128,$U128),OFFSET($D$8:OFFSET($D$8,$AJ$4-1,0),$S128,MATCH(AR$6,$D$7:$Q$7,0)-1))</f>
        <v>0.98489999999999989</v>
      </c>
      <c r="AS128" s="3">
        <f ca="1">SUMPRODUCT(OFFSET($W$8:OFFSET($W$8,$AJ$4-1,0),$T128,$U128),OFFSET($C$8:OFFSET($C$8,$AJ$4-1,0),$S128,0),OFFSET($D$8:OFFSET($D$8,$AJ$4-1,0),$S128,MATCH(AR$6,$D$7:$Q$7,0)-1))/SUMPRODUCT(OFFSET($W$8:OFFSET($W$8,$AJ$4-1,0),$T128,$U128),OFFSET($C$8:OFFSET($C$8,$AJ$4-1,0),$S128,0))</f>
        <v>0.98490000000000022</v>
      </c>
      <c r="AT128" s="3">
        <f ca="1">SUMPRODUCT(OFFSET($W$8:OFFSET($W$8,$AJ$4-1,0),$T128,$U128),OFFSET($D$8:OFFSET($D$8,$AJ$4-1,0),$S128,MATCH(AT$6,$D$7:$Q$7,0)-1))</f>
        <v>1.3100220590942724</v>
      </c>
      <c r="AU128" s="3">
        <f ca="1">SUMPRODUCT(OFFSET($W$8:OFFSET($W$8,$AJ$4-1,0),$T128,$U128),OFFSET($C$8:OFFSET($C$8,$AJ$4-1,0),$S128,0),OFFSET($D$8:OFFSET($D$8,$AJ$4-1,0),$S128,MATCH(AT$6,$D$7:$Q$7,0)-1))/SUMPRODUCT(OFFSET($W$8:OFFSET($W$8,$AJ$4-1,0),$T128,$U128),OFFSET($C$8:OFFSET($C$8,$AJ$4-1,0),$S128,0))</f>
        <v>1.3100220590942722</v>
      </c>
      <c r="AV128" s="3">
        <f ca="1">SUMPRODUCT(OFFSET($W$8:OFFSET($W$8,$AJ$4-1,0),$T128,$U128),OFFSET($D$8:OFFSET($D$8,$AJ$4-1,0),$S128,MATCH(AV$6,$D$7:$Q$7,0)-1))</f>
        <v>0.68493116638380613</v>
      </c>
      <c r="AW128" s="3">
        <f ca="1">SUMPRODUCT(OFFSET($W$8:OFFSET($W$8,$AJ$4-1,0),$T128,$U128),OFFSET($C$8:OFFSET($C$8,$AJ$4-1,0),$S128,0),OFFSET($D$8:OFFSET($D$8,$AJ$4-1,0),$S128,MATCH(AV$6,$D$7:$Q$7,0)-1))/SUMPRODUCT(OFFSET($W$8:OFFSET($W$8,$AJ$4-1,0),$T128,$U128),OFFSET($C$8:OFFSET($C$8,$AJ$4-1,0),$S128,0))</f>
        <v>0.68493116638380624</v>
      </c>
      <c r="AX128" s="3">
        <f ca="1">SUMPRODUCT(OFFSET($W$8:OFFSET($W$8,$AJ$4-1,0),$T128,$U128),OFFSET($D$8:OFFSET($D$8,$AJ$4-1,0),$S128,MATCH(AX$6,$D$7:$Q$7,0)-1))</f>
        <v>0.77945867608587693</v>
      </c>
      <c r="AY128" s="3">
        <f ca="1">SUMPRODUCT(OFFSET($W$8:OFFSET($W$8,$AJ$4-1,0),$T128,$U128),OFFSET($C$8:OFFSET($C$8,$AJ$4-1,0),$S128,0),OFFSET($D$8:OFFSET($D$8,$AJ$4-1,0),$S128,MATCH(AX$6,$D$7:$Q$7,0)-1))/SUMPRODUCT(OFFSET($W$8:OFFSET($W$8,$AJ$4-1,0),$T128,$U128),OFFSET($C$8:OFFSET($C$8,$AJ$4-1,0),$S128,0))</f>
        <v>0.77945867608587682</v>
      </c>
      <c r="AZ128" s="3">
        <f ca="1">SUMPRODUCT(OFFSET($W$8:OFFSET($W$8,$AJ$4-1,0),$T128,$U128),OFFSET($D$8:OFFSET($D$8,$AJ$4-1,0),$S128,MATCH(AZ$6,$D$7:$Q$7,0)-1))</f>
        <v>1.4029028280523714</v>
      </c>
      <c r="BA128" s="3">
        <f ca="1">SUMPRODUCT(OFFSET($W$8:OFFSET($W$8,$AJ$4-1,0),$T128,$U128),OFFSET($C$8:OFFSET($C$8,$AJ$4-1,0),$S128,0),OFFSET($D$8:OFFSET($D$8,$AJ$4-1,0),$S128,MATCH(AZ$6,$D$7:$Q$7,0)-1))/SUMPRODUCT(OFFSET($W$8:OFFSET($W$8,$AJ$4-1,0),$T128,$U128),OFFSET($C$8:OFFSET($C$8,$AJ$4-1,0),$S128,0))</f>
        <v>1.4029028280523719</v>
      </c>
      <c r="BB128" s="3">
        <f ca="1">SUMPRODUCT(OFFSET($W$8:OFFSET($W$8,$AJ$4-1,0),$T128,$U128),OFFSET($D$8:OFFSET($D$8,$AJ$4-1,0),$S128,MATCH(BB$6,$D$7:$Q$7,0)-1))</f>
        <v>1.0096641181740609</v>
      </c>
      <c r="BC128" s="3">
        <f ca="1">SUMPRODUCT(OFFSET($W$8:OFFSET($W$8,$AJ$4-1,0),$T128,$U128),OFFSET($C$8:OFFSET($C$8,$AJ$4-1,0),$S128,0),OFFSET($D$8:OFFSET($D$8,$AJ$4-1,0),$S128,MATCH(BB$6,$D$7:$Q$7,0)-1))/SUMPRODUCT(OFFSET($W$8:OFFSET($W$8,$AJ$4-1,0),$T128,$U128),OFFSET($C$8:OFFSET($C$8,$AJ$4-1,0),$S128,0))</f>
        <v>1.0096641181740611</v>
      </c>
      <c r="BD128" s="3">
        <f ca="1">SUMPRODUCT(OFFSET($W$8:OFFSET($W$8,$AJ$4-1,0),$T128,$U128),OFFSET($D$8:OFFSET($D$8,$AJ$4-1,0),$S128,MATCH(BD$6,$D$7:$Q$7,0)-1))</f>
        <v>0.69134925157831195</v>
      </c>
      <c r="BE128" s="3">
        <f ca="1">SUMPRODUCT(OFFSET($W$8:OFFSET($W$8,$AJ$4-1,0),$T128,$U128),OFFSET($C$8:OFFSET($C$8,$AJ$4-1,0),$S128,0),OFFSET($D$8:OFFSET($D$8,$AJ$4-1,0),$S128,MATCH(BD$6,$D$7:$Q$7,0)-1))/SUMPRODUCT(OFFSET($W$8:OFFSET($W$8,$AJ$4-1,0),$T128,$U128),OFFSET($C$8:OFFSET($C$8,$AJ$4-1,0),$S128,0))</f>
        <v>0.69134925157831206</v>
      </c>
      <c r="BF128" s="174">
        <f ca="1">SUMPRODUCT(OFFSET($W$8:OFFSET($W$8,$AJ$4-1,0),$T128,$U128),OFFSET($D$8:OFFSET($D$8,$AJ$4-1,0),$S128,MATCH(BF$6,$D$7:$Q$7,0)-1))</f>
        <v>0.99887341547568298</v>
      </c>
      <c r="BG128" s="174">
        <f ca="1">SUMPRODUCT(OFFSET($W$8:OFFSET($W$8,$AJ$4-1,0),$T128,$U128),OFFSET($C$8:OFFSET($C$8,$AJ$4-1,0),$S128,0),OFFSET($D$8:OFFSET($D$8,$AJ$4-1,0),$S128,MATCH(BF$6,$D$7:$Q$7,0)-1))/SUMPRODUCT(OFFSET($W$8:OFFSET($W$8,$AJ$4-1,0),$T128,$U128),OFFSET($C$8:OFFSET($C$8,$AJ$4-1,0),$S128,0))</f>
        <v>0.99887341547568342</v>
      </c>
      <c r="BH128" s="174">
        <f ca="1">SUMPRODUCT(OFFSET($W$8:OFFSET($W$8,$AJ$4-1,0),$T128,$U128),OFFSET($D$8:OFFSET($D$8,$AJ$4-1,0),$S128,MATCH(BH$6,$D$7:$Q$7,0)-1))</f>
        <v>1.1031307949168683</v>
      </c>
      <c r="BI128" s="174">
        <f ca="1">SUMPRODUCT(OFFSET($W$8:OFFSET($W$8,$AJ$4-1,0),$T128,$U128),OFFSET($C$8:OFFSET($C$8,$AJ$4-1,0),$S128,0),OFFSET($D$8:OFFSET($D$8,$AJ$4-1,0),$S128,MATCH(BH$6,$D$7:$Q$7,0)-1))/SUMPRODUCT(OFFSET($W$8:OFFSET($W$8,$AJ$4-1,0),$T128,$U128),OFFSET($C$8:OFFSET($C$8,$AJ$4-1,0),$S128,0))</f>
        <v>1.1031307949168687</v>
      </c>
      <c r="BJ128" s="174">
        <f ca="1">SUMPRODUCT(OFFSET($W$8:OFFSET($W$8,$AJ$4-1,0),$T128,$U128),OFFSET($D$8:OFFSET($D$8,$AJ$4-1,0),$S128,MATCH(BJ$6,$D$7:$Q$7,0)-1))</f>
        <v>1</v>
      </c>
      <c r="BK128" s="174">
        <f ca="1">SUMPRODUCT(OFFSET($W$8:OFFSET($W$8,$AJ$4-1,0),$T128,$U128),OFFSET($C$8:OFFSET($C$8,$AJ$4-1,0),$S128,0),OFFSET($D$8:OFFSET($D$8,$AJ$4-1,0),$S128,MATCH(BJ$6,$D$7:$Q$7,0)-1))/SUMPRODUCT(OFFSET($W$8:OFFSET($W$8,$AJ$4-1,0),$T128,$U128),OFFSET($C$8:OFFSET($C$8,$AJ$4-1,0),$S128,0))</f>
        <v>1</v>
      </c>
      <c r="BM128" s="8">
        <f t="shared" si="27"/>
        <v>39814</v>
      </c>
      <c r="BN128" s="47">
        <f t="shared" ca="1" si="28"/>
        <v>0.99999999999999967</v>
      </c>
      <c r="BO128" s="47">
        <f t="shared" ca="1" si="21"/>
        <v>0</v>
      </c>
      <c r="BP128" s="47">
        <f t="shared" ca="1" si="29"/>
        <v>0.29999999999999993</v>
      </c>
      <c r="BQ128" s="47">
        <f t="shared" ca="1" si="22"/>
        <v>0.69999999999999973</v>
      </c>
    </row>
    <row r="129" spans="1:69">
      <c r="A129" s="58">
        <f t="shared" si="23"/>
        <v>39479</v>
      </c>
      <c r="B129" s="34">
        <f t="shared" si="18"/>
        <v>39675</v>
      </c>
      <c r="C129" s="59">
        <f>SUMIF(WP!$A$3:$A$388,"&lt;"&amp;EOMONTH($A129,$A$3-1)+1,WP!$B$3:$B$388)/1000-SUM(C$8:C128)</f>
        <v>10</v>
      </c>
      <c r="D129" s="42">
        <f>D$6/VLOOKUP($B129,Rate!$B$4:$H$390,7)</f>
        <v>0.45507272519777792</v>
      </c>
      <c r="E129" s="42">
        <f>E$6/VLOOKUP($B129,SAWW!$B$4:$H$390,7)</f>
        <v>1.532696252171851</v>
      </c>
      <c r="F129" s="42">
        <f>F$6/VLOOKUP($B129,'Indem BL'!$B$4:$H$390,7)</f>
        <v>1.0986176978919162</v>
      </c>
      <c r="G129" s="42">
        <f>G$6/VLOOKUP($B129,'Med BL'!$B$4:$H$390,7)</f>
        <v>0.9849</v>
      </c>
      <c r="H129" s="42">
        <f>H$6/VLOOKUP($B129,'Combined BL &amp; SAWW'!$B$4:$H$390,7)</f>
        <v>1.3223282794685494</v>
      </c>
      <c r="I129" s="42">
        <f>I$6/VLOOKUP($B129,'Freq Trend'!$B$4:$H$390,7)</f>
        <v>0.67370568211559656</v>
      </c>
      <c r="J129" s="42">
        <f>J$6/VLOOKUP($B129,'Severity Trend_IonI'!$B$4:$H$390,7)</f>
        <v>0.76095843410717634</v>
      </c>
      <c r="K129" s="42">
        <f>K$6/VLOOKUP($B129,'Severity Trend_MonI'!$B$4:$H$390,7)</f>
        <v>1.3354404882920854</v>
      </c>
      <c r="L129" s="42">
        <f>L$6/VLOOKUP($B129,'Severity Trend'!$B$4:$H$390,7)</f>
        <v>0.97654212896742543</v>
      </c>
      <c r="M129" s="42">
        <f>M$6/VLOOKUP($B129,'PP Residual Trend'!$B$4:$H$390,7)</f>
        <v>0.65767347087178796</v>
      </c>
      <c r="N129" s="156">
        <f>N$6/VLOOKUP($B129,CR!$B$4:$H$455,7)</f>
        <v>0.99887341547568309</v>
      </c>
      <c r="O129" s="156">
        <f>O$6/VLOOKUP($B129,ER!$B$4:$H$455,7)</f>
        <v>1.1031307949168685</v>
      </c>
      <c r="P129" s="156">
        <f>P$6/VLOOKUP($B129,DR!$B$4:$H$455,7)</f>
        <v>1</v>
      </c>
      <c r="R129">
        <f t="shared" si="36"/>
        <v>122</v>
      </c>
      <c r="S129" s="120">
        <f t="shared" si="35"/>
        <v>121</v>
      </c>
      <c r="T129" s="45">
        <f t="shared" si="25"/>
        <v>0</v>
      </c>
      <c r="U129" s="45">
        <f t="shared" si="37"/>
        <v>0</v>
      </c>
      <c r="V129" s="20">
        <v>0</v>
      </c>
      <c r="W129" s="21">
        <f>(2*W$5*$AJ$3*$R129*$A$3-MIN(W$5*$AJ$3,$R129*$A$3)^2-2*$R129*$A$3*MAX(W$5*$AJ$3-$R129*$A$3,0)-MIN(MAX($R129*$A$3-$A$4,0),W$5*$AJ$3)^2-2*W$5*$AJ$3*MAX($R129*$A$3-$A$4-W$5*+$AJ$3,0))/$AJ$5-SUM($V$7:V129)-SUM($V$7:W128)+SUM($V$7:V128)</f>
        <v>0</v>
      </c>
      <c r="X129" s="21">
        <f>(2*X$5*$AJ$3*$R129*$A$3-MIN(X$5*$AJ$3,$R129*$A$3)^2-2*$R129*$A$3*MAX(X$5*$AJ$3-$R129*$A$3,0)-MIN(MAX($R129*$A$3-$A$4,0),X$5*$AJ$3)^2-2*X$5*$AJ$3*MAX($R129*$A$3-$A$4-X$5*+$AJ$3,0))/$AJ$5-SUM($V$7:W129)-SUM($V$7:X128)+SUM($V$7:W128)</f>
        <v>0</v>
      </c>
      <c r="Y129" s="21">
        <f>(2*Y$5*$AJ$3*$R129*$A$3-MIN(Y$5*$AJ$3,$R129*$A$3)^2-2*$R129*$A$3*MAX(Y$5*$AJ$3-$R129*$A$3,0)-MIN(MAX($R129*$A$3-$A$4,0),Y$5*$AJ$3)^2-2*Y$5*$AJ$3*MAX($R129*$A$3-$A$4-Y$5*+$AJ$3,0))/$AJ$5-SUM($V$7:X129)-SUM($V$7:Y128)+SUM($V$7:X128)</f>
        <v>0</v>
      </c>
      <c r="Z129" s="21">
        <f>(2*Z$5*$AJ$3*$R129*$A$3-MIN(Z$5*$AJ$3,$R129*$A$3)^2-2*$R129*$A$3*MAX(Z$5*$AJ$3-$R129*$A$3,0)-MIN(MAX($R129*$A$3-$A$4,0),Z$5*$AJ$3)^2-2*Z$5*$AJ$3*MAX($R129*$A$3-$A$4-Z$5*+$AJ$3,0))/$AJ$5-SUM($V$7:Y129)-SUM($V$7:Z128)+SUM($V$7:Y128)</f>
        <v>0</v>
      </c>
      <c r="AA129" s="21">
        <f>(2*AA$5*$AJ$3*$R129*$A$3-MIN(AA$5*$AJ$3,$R129*$A$3)^2-2*$R129*$A$3*MAX(AA$5*$AJ$3-$R129*$A$3,0)-MIN(MAX($R129*$A$3-$A$4,0),AA$5*$AJ$3)^2-2*AA$5*$AJ$3*MAX($R129*$A$3-$A$4-AA$5*+$AJ$3,0))/$AJ$5-SUM($V$7:Z129)-SUM($V$7:AA128)+SUM($V$7:Z128)</f>
        <v>0</v>
      </c>
      <c r="AB129" s="21">
        <f>(2*AB$5*$AJ$3*$R129*$A$3-MIN(AB$5*$AJ$3,$R129*$A$3)^2-2*$R129*$A$3*MAX(AB$5*$AJ$3-$R129*$A$3,0)-MIN(MAX($R129*$A$3-$A$4,0),AB$5*$AJ$3)^2-2*AB$5*$AJ$3*MAX($R129*$A$3-$A$4-AB$5*+$AJ$3,0))/$AJ$5-SUM($V$7:AA129)-SUM($V$7:AB128)+SUM($V$7:AA128)</f>
        <v>0</v>
      </c>
      <c r="AC129" s="21">
        <f>(2*AC$5*$AJ$3*$R129*$A$3-MIN(AC$5*$AJ$3,$R129*$A$3)^2-2*$R129*$A$3*MAX(AC$5*$AJ$3-$R129*$A$3,0)-MIN(MAX($R129*$A$3-$A$4,0),AC$5*$AJ$3)^2-2*AC$5*$AJ$3*MAX($R129*$A$3-$A$4-AC$5*+$AJ$3,0))/$AJ$5-SUM($V$7:AB129)-SUM($V$7:AC128)+SUM($V$7:AB128)</f>
        <v>0</v>
      </c>
      <c r="AD129" s="21">
        <f>(2*AD$5*$AJ$3*$R129*$A$3-MIN(AD$5*$AJ$3,$R129*$A$3)^2-2*$R129*$A$3*MAX(AD$5*$AJ$3-$R129*$A$3,0)-MIN(MAX($R129*$A$3-$A$4,0),AD$5*$AJ$3)^2-2*AD$5*$AJ$3*MAX($R129*$A$3-$A$4-AD$5*+$AJ$3,0))/$AJ$5-SUM($V$7:AC129)-SUM($V$7:AD128)+SUM($V$7:AC128)</f>
        <v>0</v>
      </c>
      <c r="AE129" s="21">
        <f>(2*AE$5*$AJ$3*$R129*$A$3-MIN(AE$5*$AJ$3,$R129*$A$3)^2-2*$R129*$A$3*MAX(AE$5*$AJ$3-$R129*$A$3,0)-MIN(MAX($R129*$A$3-$A$4,0),AE$5*$AJ$3)^2-2*AE$5*$AJ$3*MAX($R129*$A$3-$A$4-AE$5*+$AJ$3,0))/$AJ$5-SUM($V$7:AD129)-SUM($V$7:AE128)+SUM($V$7:AD128)</f>
        <v>0</v>
      </c>
      <c r="AF129" s="21">
        <f>(2*AF$5*$AJ$3*$R129*$A$3-MIN(AF$5*$AJ$3,$R129*$A$3)^2-2*$R129*$A$3*MAX(AF$5*$AJ$3-$R129*$A$3,0)-MIN(MAX($R129*$A$3-$A$4,0),AF$5*$AJ$3)^2-2*AF$5*$AJ$3*MAX($R129*$A$3-$A$4-AF$5*+$AJ$3,0))/$AJ$5-SUM($V$7:AE129)-SUM($V$7:AF128)+SUM($V$7:AE128)</f>
        <v>0</v>
      </c>
      <c r="AG129" s="21">
        <f>(2*AG$5*$AJ$3*$R129*$A$3-MIN(AG$5*$AJ$3,$R129*$A$3)^2-2*$R129*$A$3*MAX(AG$5*$AJ$3-$R129*$A$3,0)-MIN(MAX($R129*$A$3-$A$4,0),AG$5*$AJ$3)^2-2*AG$5*$AJ$3*MAX($R129*$A$3-$A$4-AG$5*+$AJ$3,0))/$AJ$5-SUM($V$7:AF129)-SUM($V$7:AG128)+SUM($V$7:AF128)</f>
        <v>0</v>
      </c>
      <c r="AH129" s="21">
        <f>(2*AH$5*$AJ$3*$R129*$A$3-MIN(AH$5*$AJ$3,$R129*$A$3)^2-2*$R129*$A$3*MAX(AH$5*$AJ$3-$R129*$A$3,0)-MIN(MAX($R129*$A$3-$A$4,0),AH$5*$AJ$3)^2-2*AH$5*$AJ$3*MAX($R129*$A$3-$A$4-AH$5*+$AJ$3,0))/$AJ$5-SUM($V$7:AG129)-SUM($V$7:AH128)+SUM($V$7:AG128)</f>
        <v>0</v>
      </c>
      <c r="AJ129" s="8">
        <f t="shared" si="30"/>
        <v>39845</v>
      </c>
      <c r="AK129" s="30">
        <f t="shared" si="20"/>
        <v>39859</v>
      </c>
      <c r="AL129" s="3">
        <f ca="1">SUMPRODUCT(OFFSET($W$8:OFFSET($W$8,$AJ$4-1,0),$T129,$U129),OFFSET($D$8:OFFSET($D$8,$AJ$4-1,0),$S129,MATCH(AL$6,$D$7:$Q$7,0)-1))</f>
        <v>0.50040005695408374</v>
      </c>
      <c r="AM129" s="3">
        <f ca="1">SUMPRODUCT(OFFSET($W$8:OFFSET($W$8,$AJ$4-1,0),$T129,$U129),OFFSET($C$8:OFFSET($C$8,$AJ$4-1,0),$S129,0),OFFSET($D$8:OFFSET($D$8,$AJ$4-1,0),$S129,MATCH(AL$6,$D$7:$Q$7,0)-1))/SUMPRODUCT(OFFSET($W$8:OFFSET($W$8,$AJ$4-1,0),$T129,$U129),OFFSET($C$8:OFFSET($C$8,$AJ$4-1,0),$S129,0))</f>
        <v>0.50040005695408352</v>
      </c>
      <c r="AN129" s="3">
        <f ca="1">SUMPRODUCT(OFFSET($W$8:OFFSET($W$8,$AJ$4-1,0),$T129,$U129),OFFSET($D$8:OFFSET($D$8,$AJ$4-1,0),$S129,MATCH(AN$6,$D$7:$Q$7,0)-1))</f>
        <v>1.5208940122990515</v>
      </c>
      <c r="AO129" s="3">
        <f ca="1">SUMPRODUCT(OFFSET($W$8:OFFSET($W$8,$AJ$4-1,0),$T129,$U129),OFFSET($C$8:OFFSET($C$8,$AJ$4-1,0),$S129,0),OFFSET($D$8:OFFSET($D$8,$AJ$4-1,0),$S129,MATCH(AN$6,$D$7:$Q$7,0)-1))/SUMPRODUCT(OFFSET($W$8:OFFSET($W$8,$AJ$4-1,0),$T129,$U129),OFFSET($C$8:OFFSET($C$8,$AJ$4-1,0),$S129,0))</f>
        <v>1.5208940122990517</v>
      </c>
      <c r="AP129" s="3">
        <f ca="1">SUMPRODUCT(OFFSET($W$8:OFFSET($W$8,$AJ$4-1,0),$T129,$U129),OFFSET($D$8:OFFSET($D$8,$AJ$4-1,0),$S129,MATCH(AP$6,$D$7:$Q$7,0)-1))</f>
        <v>1.0937092590113426</v>
      </c>
      <c r="AQ129" s="3">
        <f ca="1">SUMPRODUCT(OFFSET($W$8:OFFSET($W$8,$AJ$4-1,0),$T129,$U129),OFFSET($C$8:OFFSET($C$8,$AJ$4-1,0),$S129,0),OFFSET($D$8:OFFSET($D$8,$AJ$4-1,0),$S129,MATCH(AP$6,$D$7:$Q$7,0)-1))/SUMPRODUCT(OFFSET($W$8:OFFSET($W$8,$AJ$4-1,0),$T129,$U129),OFFSET($C$8:OFFSET($C$8,$AJ$4-1,0),$S129,0))</f>
        <v>1.0937092590113426</v>
      </c>
      <c r="AR129" s="3">
        <f ca="1">SUMPRODUCT(OFFSET($W$8:OFFSET($W$8,$AJ$4-1,0),$T129,$U129),OFFSET($D$8:OFFSET($D$8,$AJ$4-1,0),$S129,MATCH(AR$6,$D$7:$Q$7,0)-1))</f>
        <v>0.98489999999999989</v>
      </c>
      <c r="AS129" s="3">
        <f ca="1">SUMPRODUCT(OFFSET($W$8:OFFSET($W$8,$AJ$4-1,0),$T129,$U129),OFFSET($C$8:OFFSET($C$8,$AJ$4-1,0),$S129,0),OFFSET($D$8:OFFSET($D$8,$AJ$4-1,0),$S129,MATCH(AR$6,$D$7:$Q$7,0)-1))/SUMPRODUCT(OFFSET($W$8:OFFSET($W$8,$AJ$4-1,0),$T129,$U129),OFFSET($C$8:OFFSET($C$8,$AJ$4-1,0),$S129,0))</f>
        <v>0.98490000000000022</v>
      </c>
      <c r="AT129" s="3">
        <f ca="1">SUMPRODUCT(OFFSET($W$8:OFFSET($W$8,$AJ$4-1,0),$T129,$U129),OFFSET($D$8:OFFSET($D$8,$AJ$4-1,0),$S129,MATCH(AT$6,$D$7:$Q$7,0)-1))</f>
        <v>1.307741834587459</v>
      </c>
      <c r="AU129" s="3">
        <f ca="1">SUMPRODUCT(OFFSET($W$8:OFFSET($W$8,$AJ$4-1,0),$T129,$U129),OFFSET($C$8:OFFSET($C$8,$AJ$4-1,0),$S129,0),OFFSET($D$8:OFFSET($D$8,$AJ$4-1,0),$S129,MATCH(AT$6,$D$7:$Q$7,0)-1))/SUMPRODUCT(OFFSET($W$8:OFFSET($W$8,$AJ$4-1,0),$T129,$U129),OFFSET($C$8:OFFSET($C$8,$AJ$4-1,0),$S129,0))</f>
        <v>1.307741834587459</v>
      </c>
      <c r="AV129" s="3">
        <f ca="1">SUMPRODUCT(OFFSET($W$8:OFFSET($W$8,$AJ$4-1,0),$T129,$U129),OFFSET($D$8:OFFSET($D$8,$AJ$4-1,0),$S129,MATCH(AV$6,$D$7:$Q$7,0)-1))</f>
        <v>0.68700596248929668</v>
      </c>
      <c r="AW129" s="3">
        <f ca="1">SUMPRODUCT(OFFSET($W$8:OFFSET($W$8,$AJ$4-1,0),$T129,$U129),OFFSET($C$8:OFFSET($C$8,$AJ$4-1,0),$S129,0),OFFSET($D$8:OFFSET($D$8,$AJ$4-1,0),$S129,MATCH(AV$6,$D$7:$Q$7,0)-1))/SUMPRODUCT(OFFSET($W$8:OFFSET($W$8,$AJ$4-1,0),$T129,$U129),OFFSET($C$8:OFFSET($C$8,$AJ$4-1,0),$S129,0))</f>
        <v>0.6870059624892968</v>
      </c>
      <c r="AX129" s="3">
        <f ca="1">SUMPRODUCT(OFFSET($W$8:OFFSET($W$8,$AJ$4-1,0),$T129,$U129),OFFSET($D$8:OFFSET($D$8,$AJ$4-1,0),$S129,MATCH(AX$6,$D$7:$Q$7,0)-1))</f>
        <v>0.78303321716345387</v>
      </c>
      <c r="AY129" s="3">
        <f ca="1">SUMPRODUCT(OFFSET($W$8:OFFSET($W$8,$AJ$4-1,0),$T129,$U129),OFFSET($C$8:OFFSET($C$8,$AJ$4-1,0),$S129,0),OFFSET($D$8:OFFSET($D$8,$AJ$4-1,0),$S129,MATCH(AX$6,$D$7:$Q$7,0)-1))/SUMPRODUCT(OFFSET($W$8:OFFSET($W$8,$AJ$4-1,0),$T129,$U129),OFFSET($C$8:OFFSET($C$8,$AJ$4-1,0),$S129,0))</f>
        <v>0.7830332171634542</v>
      </c>
      <c r="AZ129" s="3">
        <f ca="1">SUMPRODUCT(OFFSET($W$8:OFFSET($W$8,$AJ$4-1,0),$T129,$U129),OFFSET($D$8:OFFSET($D$8,$AJ$4-1,0),$S129,MATCH(AZ$6,$D$7:$Q$7,0)-1))</f>
        <v>1.4155953407537016</v>
      </c>
      <c r="BA129" s="3">
        <f ca="1">SUMPRODUCT(OFFSET($W$8:OFFSET($W$8,$AJ$4-1,0),$T129,$U129),OFFSET($C$8:OFFSET($C$8,$AJ$4-1,0),$S129,0),OFFSET($D$8:OFFSET($D$8,$AJ$4-1,0),$S129,MATCH(AZ$6,$D$7:$Q$7,0)-1))/SUMPRODUCT(OFFSET($W$8:OFFSET($W$8,$AJ$4-1,0),$T129,$U129),OFFSET($C$8:OFFSET($C$8,$AJ$4-1,0),$S129,0))</f>
        <v>1.4155953407537019</v>
      </c>
      <c r="BB129" s="3">
        <f ca="1">SUMPRODUCT(OFFSET($W$8:OFFSET($W$8,$AJ$4-1,0),$T129,$U129),OFFSET($D$8:OFFSET($D$8,$AJ$4-1,0),$S129,MATCH(BB$6,$D$7:$Q$7,0)-1))</f>
        <v>1.0159594590018519</v>
      </c>
      <c r="BC129" s="3">
        <f ca="1">SUMPRODUCT(OFFSET($W$8:OFFSET($W$8,$AJ$4-1,0),$T129,$U129),OFFSET($C$8:OFFSET($C$8,$AJ$4-1,0),$S129,0),OFFSET($D$8:OFFSET($D$8,$AJ$4-1,0),$S129,MATCH(BB$6,$D$7:$Q$7,0)-1))/SUMPRODUCT(OFFSET($W$8:OFFSET($W$8,$AJ$4-1,0),$T129,$U129),OFFSET($C$8:OFFSET($C$8,$AJ$4-1,0),$S129,0))</f>
        <v>1.0159594590018519</v>
      </c>
      <c r="BD129" s="3">
        <f ca="1">SUMPRODUCT(OFFSET($W$8:OFFSET($W$8,$AJ$4-1,0),$T129,$U129),OFFSET($D$8:OFFSET($D$8,$AJ$4-1,0),$S129,MATCH(BD$6,$D$7:$Q$7,0)-1))</f>
        <v>0.69777103505560101</v>
      </c>
      <c r="BE129" s="3">
        <f ca="1">SUMPRODUCT(OFFSET($W$8:OFFSET($W$8,$AJ$4-1,0),$T129,$U129),OFFSET($C$8:OFFSET($C$8,$AJ$4-1,0),$S129,0),OFFSET($D$8:OFFSET($D$8,$AJ$4-1,0),$S129,MATCH(BD$6,$D$7:$Q$7,0)-1))/SUMPRODUCT(OFFSET($W$8:OFFSET($W$8,$AJ$4-1,0),$T129,$U129),OFFSET($C$8:OFFSET($C$8,$AJ$4-1,0),$S129,0))</f>
        <v>0.69777103505560112</v>
      </c>
      <c r="BF129" s="174">
        <f ca="1">SUMPRODUCT(OFFSET($W$8:OFFSET($W$8,$AJ$4-1,0),$T129,$U129),OFFSET($D$8:OFFSET($D$8,$AJ$4-1,0),$S129,MATCH(BF$6,$D$7:$Q$7,0)-1))</f>
        <v>0.99887341547568298</v>
      </c>
      <c r="BG129" s="174">
        <f ca="1">SUMPRODUCT(OFFSET($W$8:OFFSET($W$8,$AJ$4-1,0),$T129,$U129),OFFSET($C$8:OFFSET($C$8,$AJ$4-1,0),$S129,0),OFFSET($D$8:OFFSET($D$8,$AJ$4-1,0),$S129,MATCH(BF$6,$D$7:$Q$7,0)-1))/SUMPRODUCT(OFFSET($W$8:OFFSET($W$8,$AJ$4-1,0),$T129,$U129),OFFSET($C$8:OFFSET($C$8,$AJ$4-1,0),$S129,0))</f>
        <v>0.99887341547568342</v>
      </c>
      <c r="BH129" s="174">
        <f ca="1">SUMPRODUCT(OFFSET($W$8:OFFSET($W$8,$AJ$4-1,0),$T129,$U129),OFFSET($D$8:OFFSET($D$8,$AJ$4-1,0),$S129,MATCH(BH$6,$D$7:$Q$7,0)-1))</f>
        <v>1.1031307949168683</v>
      </c>
      <c r="BI129" s="174">
        <f ca="1">SUMPRODUCT(OFFSET($W$8:OFFSET($W$8,$AJ$4-1,0),$T129,$U129),OFFSET($C$8:OFFSET($C$8,$AJ$4-1,0),$S129,0),OFFSET($D$8:OFFSET($D$8,$AJ$4-1,0),$S129,MATCH(BH$6,$D$7:$Q$7,0)-1))/SUMPRODUCT(OFFSET($W$8:OFFSET($W$8,$AJ$4-1,0),$T129,$U129),OFFSET($C$8:OFFSET($C$8,$AJ$4-1,0),$S129,0))</f>
        <v>1.1031307949168687</v>
      </c>
      <c r="BJ129" s="174">
        <f ca="1">SUMPRODUCT(OFFSET($W$8:OFFSET($W$8,$AJ$4-1,0),$T129,$U129),OFFSET($D$8:OFFSET($D$8,$AJ$4-1,0),$S129,MATCH(BJ$6,$D$7:$Q$7,0)-1))</f>
        <v>1</v>
      </c>
      <c r="BK129" s="174">
        <f ca="1">SUMPRODUCT(OFFSET($W$8:OFFSET($W$8,$AJ$4-1,0),$T129,$U129),OFFSET($C$8:OFFSET($C$8,$AJ$4-1,0),$S129,0),OFFSET($D$8:OFFSET($D$8,$AJ$4-1,0),$S129,MATCH(BJ$6,$D$7:$Q$7,0)-1))/SUMPRODUCT(OFFSET($W$8:OFFSET($W$8,$AJ$4-1,0),$T129,$U129),OFFSET($C$8:OFFSET($C$8,$AJ$4-1,0),$S129,0))</f>
        <v>1</v>
      </c>
      <c r="BM129" s="8">
        <f t="shared" si="27"/>
        <v>39845</v>
      </c>
      <c r="BN129" s="47">
        <f t="shared" ca="1" si="28"/>
        <v>0.99999999999999967</v>
      </c>
      <c r="BO129" s="47">
        <f t="shared" ca="1" si="21"/>
        <v>0</v>
      </c>
      <c r="BP129" s="47">
        <f t="shared" ca="1" si="29"/>
        <v>0.29999999999999993</v>
      </c>
      <c r="BQ129" s="47">
        <f t="shared" ca="1" si="22"/>
        <v>0.69999999999999973</v>
      </c>
    </row>
    <row r="130" spans="1:69">
      <c r="A130" s="58">
        <f t="shared" si="23"/>
        <v>39508</v>
      </c>
      <c r="B130" s="34">
        <f t="shared" si="18"/>
        <v>39706</v>
      </c>
      <c r="C130" s="59">
        <f>SUMIF(WP!$A$3:$A$388,"&lt;"&amp;EOMONTH($A130,$A$3-1)+1,WP!$B$3:$B$388)/1000-SUM(C$8:C129)</f>
        <v>10</v>
      </c>
      <c r="D130" s="42">
        <f>D$6/VLOOKUP($B130,Rate!$B$4:$H$390,7)</f>
        <v>0.45507272519777792</v>
      </c>
      <c r="E130" s="42">
        <f>E$6/VLOOKUP($B130,SAWW!$B$4:$H$390,7)</f>
        <v>1.5306935072028147</v>
      </c>
      <c r="F130" s="42">
        <f>F$6/VLOOKUP($B130,'Indem BL'!$B$4:$H$390,7)</f>
        <v>1.0986176978919162</v>
      </c>
      <c r="G130" s="42">
        <f>G$6/VLOOKUP($B130,'Med BL'!$B$4:$H$390,7)</f>
        <v>0.9849</v>
      </c>
      <c r="H130" s="42">
        <f>H$6/VLOOKUP($B130,'Combined BL &amp; SAWW'!$B$4:$H$390,7)</f>
        <v>1.3205612197530519</v>
      </c>
      <c r="I130" s="42">
        <f>I$6/VLOOKUP($B130,'Freq Trend'!$B$4:$H$390,7)</f>
        <v>0.67595274870628752</v>
      </c>
      <c r="J130" s="42">
        <f>J$6/VLOOKUP($B130,'Severity Trend_IonI'!$B$4:$H$390,7)</f>
        <v>0.76462026664323912</v>
      </c>
      <c r="K130" s="42">
        <f>K$6/VLOOKUP($B130,'Severity Trend_MonI'!$B$4:$H$390,7)</f>
        <v>1.3483909256943014</v>
      </c>
      <c r="L130" s="42">
        <f>L$6/VLOOKUP($B130,'Severity Trend'!$B$4:$H$390,7)</f>
        <v>0.9830262659214829</v>
      </c>
      <c r="M130" s="42">
        <f>M$6/VLOOKUP($B130,'PP Residual Trend'!$B$4:$H$390,7)</f>
        <v>0.66412921276664472</v>
      </c>
      <c r="N130" s="156">
        <f>N$6/VLOOKUP($B130,CR!$B$4:$H$455,7)</f>
        <v>0.99887341547568309</v>
      </c>
      <c r="O130" s="156">
        <f>O$6/VLOOKUP($B130,ER!$B$4:$H$455,7)</f>
        <v>1.1031307949168685</v>
      </c>
      <c r="P130" s="156">
        <f>P$6/VLOOKUP($B130,DR!$B$4:$H$455,7)</f>
        <v>1</v>
      </c>
      <c r="R130">
        <f t="shared" si="36"/>
        <v>123</v>
      </c>
      <c r="S130" s="120">
        <f t="shared" si="35"/>
        <v>122</v>
      </c>
      <c r="T130" s="45">
        <f t="shared" si="25"/>
        <v>0</v>
      </c>
      <c r="U130" s="45">
        <f t="shared" si="37"/>
        <v>0</v>
      </c>
      <c r="V130" s="20">
        <v>0</v>
      </c>
      <c r="W130" s="21">
        <f>(2*W$5*$AJ$3*$R130*$A$3-MIN(W$5*$AJ$3,$R130*$A$3)^2-2*$R130*$A$3*MAX(W$5*$AJ$3-$R130*$A$3,0)-MIN(MAX($R130*$A$3-$A$4,0),W$5*$AJ$3)^2-2*W$5*$AJ$3*MAX($R130*$A$3-$A$4-W$5*+$AJ$3,0))/$AJ$5-SUM($V$7:V130)-SUM($V$7:W129)+SUM($V$7:V129)</f>
        <v>0</v>
      </c>
      <c r="X130" s="21">
        <f>(2*X$5*$AJ$3*$R130*$A$3-MIN(X$5*$AJ$3,$R130*$A$3)^2-2*$R130*$A$3*MAX(X$5*$AJ$3-$R130*$A$3,0)-MIN(MAX($R130*$A$3-$A$4,0),X$5*$AJ$3)^2-2*X$5*$AJ$3*MAX($R130*$A$3-$A$4-X$5*+$AJ$3,0))/$AJ$5-SUM($V$7:W130)-SUM($V$7:X129)+SUM($V$7:W129)</f>
        <v>0</v>
      </c>
      <c r="Y130" s="21">
        <f>(2*Y$5*$AJ$3*$R130*$A$3-MIN(Y$5*$AJ$3,$R130*$A$3)^2-2*$R130*$A$3*MAX(Y$5*$AJ$3-$R130*$A$3,0)-MIN(MAX($R130*$A$3-$A$4,0),Y$5*$AJ$3)^2-2*Y$5*$AJ$3*MAX($R130*$A$3-$A$4-Y$5*+$AJ$3,0))/$AJ$5-SUM($V$7:X130)-SUM($V$7:Y129)+SUM($V$7:X129)</f>
        <v>0</v>
      </c>
      <c r="Z130" s="21">
        <f>(2*Z$5*$AJ$3*$R130*$A$3-MIN(Z$5*$AJ$3,$R130*$A$3)^2-2*$R130*$A$3*MAX(Z$5*$AJ$3-$R130*$A$3,0)-MIN(MAX($R130*$A$3-$A$4,0),Z$5*$AJ$3)^2-2*Z$5*$AJ$3*MAX($R130*$A$3-$A$4-Z$5*+$AJ$3,0))/$AJ$5-SUM($V$7:Y130)-SUM($V$7:Z129)+SUM($V$7:Y129)</f>
        <v>0</v>
      </c>
      <c r="AA130" s="21">
        <f>(2*AA$5*$AJ$3*$R130*$A$3-MIN(AA$5*$AJ$3,$R130*$A$3)^2-2*$R130*$A$3*MAX(AA$5*$AJ$3-$R130*$A$3,0)-MIN(MAX($R130*$A$3-$A$4,0),AA$5*$AJ$3)^2-2*AA$5*$AJ$3*MAX($R130*$A$3-$A$4-AA$5*+$AJ$3,0))/$AJ$5-SUM($V$7:Z130)-SUM($V$7:AA129)+SUM($V$7:Z129)</f>
        <v>0</v>
      </c>
      <c r="AB130" s="21">
        <f>(2*AB$5*$AJ$3*$R130*$A$3-MIN(AB$5*$AJ$3,$R130*$A$3)^2-2*$R130*$A$3*MAX(AB$5*$AJ$3-$R130*$A$3,0)-MIN(MAX($R130*$A$3-$A$4,0),AB$5*$AJ$3)^2-2*AB$5*$AJ$3*MAX($R130*$A$3-$A$4-AB$5*+$AJ$3,0))/$AJ$5-SUM($V$7:AA130)-SUM($V$7:AB129)+SUM($V$7:AA129)</f>
        <v>0</v>
      </c>
      <c r="AC130" s="21">
        <f>(2*AC$5*$AJ$3*$R130*$A$3-MIN(AC$5*$AJ$3,$R130*$A$3)^2-2*$R130*$A$3*MAX(AC$5*$AJ$3-$R130*$A$3,0)-MIN(MAX($R130*$A$3-$A$4,0),AC$5*$AJ$3)^2-2*AC$5*$AJ$3*MAX($R130*$A$3-$A$4-AC$5*+$AJ$3,0))/$AJ$5-SUM($V$7:AB130)-SUM($V$7:AC129)+SUM($V$7:AB129)</f>
        <v>0</v>
      </c>
      <c r="AD130" s="21">
        <f>(2*AD$5*$AJ$3*$R130*$A$3-MIN(AD$5*$AJ$3,$R130*$A$3)^2-2*$R130*$A$3*MAX(AD$5*$AJ$3-$R130*$A$3,0)-MIN(MAX($R130*$A$3-$A$4,0),AD$5*$AJ$3)^2-2*AD$5*$AJ$3*MAX($R130*$A$3-$A$4-AD$5*+$AJ$3,0))/$AJ$5-SUM($V$7:AC130)-SUM($V$7:AD129)+SUM($V$7:AC129)</f>
        <v>0</v>
      </c>
      <c r="AE130" s="21">
        <f>(2*AE$5*$AJ$3*$R130*$A$3-MIN(AE$5*$AJ$3,$R130*$A$3)^2-2*$R130*$A$3*MAX(AE$5*$AJ$3-$R130*$A$3,0)-MIN(MAX($R130*$A$3-$A$4,0),AE$5*$AJ$3)^2-2*AE$5*$AJ$3*MAX($R130*$A$3-$A$4-AE$5*+$AJ$3,0))/$AJ$5-SUM($V$7:AD130)-SUM($V$7:AE129)+SUM($V$7:AD129)</f>
        <v>0</v>
      </c>
      <c r="AF130" s="21">
        <f>(2*AF$5*$AJ$3*$R130*$A$3-MIN(AF$5*$AJ$3,$R130*$A$3)^2-2*$R130*$A$3*MAX(AF$5*$AJ$3-$R130*$A$3,0)-MIN(MAX($R130*$A$3-$A$4,0),AF$5*$AJ$3)^2-2*AF$5*$AJ$3*MAX($R130*$A$3-$A$4-AF$5*+$AJ$3,0))/$AJ$5-SUM($V$7:AE130)-SUM($V$7:AF129)+SUM($V$7:AE129)</f>
        <v>0</v>
      </c>
      <c r="AG130" s="21">
        <f>(2*AG$5*$AJ$3*$R130*$A$3-MIN(AG$5*$AJ$3,$R130*$A$3)^2-2*$R130*$A$3*MAX(AG$5*$AJ$3-$R130*$A$3,0)-MIN(MAX($R130*$A$3-$A$4,0),AG$5*$AJ$3)^2-2*AG$5*$AJ$3*MAX($R130*$A$3-$A$4-AG$5*+$AJ$3,0))/$AJ$5-SUM($V$7:AF130)-SUM($V$7:AG129)+SUM($V$7:AF129)</f>
        <v>0</v>
      </c>
      <c r="AH130" s="21">
        <f>(2*AH$5*$AJ$3*$R130*$A$3-MIN(AH$5*$AJ$3,$R130*$A$3)^2-2*$R130*$A$3*MAX(AH$5*$AJ$3-$R130*$A$3,0)-MIN(MAX($R130*$A$3-$A$4,0),AH$5*$AJ$3)^2-2*AH$5*$AJ$3*MAX($R130*$A$3-$A$4-AH$5*+$AJ$3,0))/$AJ$5-SUM($V$7:AG130)-SUM($V$7:AH129)+SUM($V$7:AG129)</f>
        <v>0</v>
      </c>
      <c r="AJ130" s="8">
        <f t="shared" si="30"/>
        <v>39873</v>
      </c>
      <c r="AK130" s="30">
        <f t="shared" si="20"/>
        <v>39887</v>
      </c>
      <c r="AL130" s="3">
        <f ca="1">SUMPRODUCT(OFFSET($W$8:OFFSET($W$8,$AJ$4-1,0),$T130,$U130),OFFSET($D$8:OFFSET($D$8,$AJ$4-1,0),$S130,MATCH(AL$6,$D$7:$Q$7,0)-1))</f>
        <v>0.50471694569277947</v>
      </c>
      <c r="AM130" s="3">
        <f ca="1">SUMPRODUCT(OFFSET($W$8:OFFSET($W$8,$AJ$4-1,0),$T130,$U130),OFFSET($C$8:OFFSET($C$8,$AJ$4-1,0),$S130,0),OFFSET($D$8:OFFSET($D$8,$AJ$4-1,0),$S130,MATCH(AL$6,$D$7:$Q$7,0)-1))/SUMPRODUCT(OFFSET($W$8:OFFSET($W$8,$AJ$4-1,0),$T130,$U130),OFFSET($C$8:OFFSET($C$8,$AJ$4-1,0),$S130,0))</f>
        <v>0.50471694569277936</v>
      </c>
      <c r="AN130" s="3">
        <f ca="1">SUMPRODUCT(OFFSET($W$8:OFFSET($W$8,$AJ$4-1,0),$T130,$U130),OFFSET($D$8:OFFSET($D$8,$AJ$4-1,0),$S130,MATCH(AN$6,$D$7:$Q$7,0)-1))</f>
        <v>1.5187697809527689</v>
      </c>
      <c r="AO130" s="3">
        <f ca="1">SUMPRODUCT(OFFSET($W$8:OFFSET($W$8,$AJ$4-1,0),$T130,$U130),OFFSET($C$8:OFFSET($C$8,$AJ$4-1,0),$S130,0),OFFSET($D$8:OFFSET($D$8,$AJ$4-1,0),$S130,MATCH(AN$6,$D$7:$Q$7,0)-1))/SUMPRODUCT(OFFSET($W$8:OFFSET($W$8,$AJ$4-1,0),$T130,$U130),OFFSET($C$8:OFFSET($C$8,$AJ$4-1,0),$S130,0))</f>
        <v>1.5187697809527689</v>
      </c>
      <c r="AP130" s="3">
        <f ca="1">SUMPRODUCT(OFFSET($W$8:OFFSET($W$8,$AJ$4-1,0),$T130,$U130),OFFSET($D$8:OFFSET($D$8,$AJ$4-1,0),$S130,MATCH(AP$6,$D$7:$Q$7,0)-1))</f>
        <v>1.0930548004939327</v>
      </c>
      <c r="AQ130" s="3">
        <f ca="1">SUMPRODUCT(OFFSET($W$8:OFFSET($W$8,$AJ$4-1,0),$T130,$U130),OFFSET($C$8:OFFSET($C$8,$AJ$4-1,0),$S130,0),OFFSET($D$8:OFFSET($D$8,$AJ$4-1,0),$S130,MATCH(AP$6,$D$7:$Q$7,0)-1))/SUMPRODUCT(OFFSET($W$8:OFFSET($W$8,$AJ$4-1,0),$T130,$U130),OFFSET($C$8:OFFSET($C$8,$AJ$4-1,0),$S130,0))</f>
        <v>1.0930548004939329</v>
      </c>
      <c r="AR130" s="3">
        <f ca="1">SUMPRODUCT(OFFSET($W$8:OFFSET($W$8,$AJ$4-1,0),$T130,$U130),OFFSET($D$8:OFFSET($D$8,$AJ$4-1,0),$S130,MATCH(AR$6,$D$7:$Q$7,0)-1))</f>
        <v>0.98489999999999989</v>
      </c>
      <c r="AS130" s="3">
        <f ca="1">SUMPRODUCT(OFFSET($W$8:OFFSET($W$8,$AJ$4-1,0),$T130,$U130),OFFSET($C$8:OFFSET($C$8,$AJ$4-1,0),$S130,0),OFFSET($D$8:OFFSET($D$8,$AJ$4-1,0),$S130,MATCH(AR$6,$D$7:$Q$7,0)-1))/SUMPRODUCT(OFFSET($W$8:OFFSET($W$8,$AJ$4-1,0),$T130,$U130),OFFSET($C$8:OFFSET($C$8,$AJ$4-1,0),$S130,0))</f>
        <v>0.98490000000000022</v>
      </c>
      <c r="AT130" s="3">
        <f ca="1">SUMPRODUCT(OFFSET($W$8:OFFSET($W$8,$AJ$4-1,0),$T130,$U130),OFFSET($D$8:OFFSET($D$8,$AJ$4-1,0),$S130,MATCH(AT$6,$D$7:$Q$7,0)-1))</f>
        <v>1.305476860458755</v>
      </c>
      <c r="AU130" s="3">
        <f ca="1">SUMPRODUCT(OFFSET($W$8:OFFSET($W$8,$AJ$4-1,0),$T130,$U130),OFFSET($C$8:OFFSET($C$8,$AJ$4-1,0),$S130,0),OFFSET($D$8:OFFSET($D$8,$AJ$4-1,0),$S130,MATCH(AT$6,$D$7:$Q$7,0)-1))/SUMPRODUCT(OFFSET($W$8:OFFSET($W$8,$AJ$4-1,0),$T130,$U130),OFFSET($C$8:OFFSET($C$8,$AJ$4-1,0),$S130,0))</f>
        <v>1.3054768604587552</v>
      </c>
      <c r="AV130" s="3">
        <f ca="1">SUMPRODUCT(OFFSET($W$8:OFFSET($W$8,$AJ$4-1,0),$T130,$U130),OFFSET($D$8:OFFSET($D$8,$AJ$4-1,0),$S130,MATCH(AV$6,$D$7:$Q$7,0)-1))</f>
        <v>0.68886470361633523</v>
      </c>
      <c r="AW130" s="3">
        <f ca="1">SUMPRODUCT(OFFSET($W$8:OFFSET($W$8,$AJ$4-1,0),$T130,$U130),OFFSET($C$8:OFFSET($C$8,$AJ$4-1,0),$S130,0),OFFSET($D$8:OFFSET($D$8,$AJ$4-1,0),$S130,MATCH(AV$6,$D$7:$Q$7,0)-1))/SUMPRODUCT(OFFSET($W$8:OFFSET($W$8,$AJ$4-1,0),$T130,$U130),OFFSET($C$8:OFFSET($C$8,$AJ$4-1,0),$S130,0))</f>
        <v>0.68886470361633534</v>
      </c>
      <c r="AX130" s="3">
        <f ca="1">SUMPRODUCT(OFFSET($W$8:OFFSET($W$8,$AJ$4-1,0),$T130,$U130),OFFSET($D$8:OFFSET($D$8,$AJ$4-1,0),$S130,MATCH(AX$6,$D$7:$Q$7,0)-1))</f>
        <v>0.78642141827094925</v>
      </c>
      <c r="AY130" s="3">
        <f ca="1">SUMPRODUCT(OFFSET($W$8:OFFSET($W$8,$AJ$4-1,0),$T130,$U130),OFFSET($C$8:OFFSET($C$8,$AJ$4-1,0),$S130,0),OFFSET($D$8:OFFSET($D$8,$AJ$4-1,0),$S130,MATCH(AX$6,$D$7:$Q$7,0)-1))/SUMPRODUCT(OFFSET($W$8:OFFSET($W$8,$AJ$4-1,0),$T130,$U130),OFFSET($C$8:OFFSET($C$8,$AJ$4-1,0),$S130,0))</f>
        <v>0.78642141827094925</v>
      </c>
      <c r="AZ130" s="3">
        <f ca="1">SUMPRODUCT(OFFSET($W$8:OFFSET($W$8,$AJ$4-1,0),$T130,$U130),OFFSET($D$8:OFFSET($D$8,$AJ$4-1,0),$S130,MATCH(AZ$6,$D$7:$Q$7,0)-1))</f>
        <v>1.4270286007594992</v>
      </c>
      <c r="BA130" s="3">
        <f ca="1">SUMPRODUCT(OFFSET($W$8:OFFSET($W$8,$AJ$4-1,0),$T130,$U130),OFFSET($C$8:OFFSET($C$8,$AJ$4-1,0),$S130,0),OFFSET($D$8:OFFSET($D$8,$AJ$4-1,0),$S130,MATCH(AZ$6,$D$7:$Q$7,0)-1))/SUMPRODUCT(OFFSET($W$8:OFFSET($W$8,$AJ$4-1,0),$T130,$U130),OFFSET($C$8:OFFSET($C$8,$AJ$4-1,0),$S130,0))</f>
        <v>1.4270286007594994</v>
      </c>
      <c r="BB130" s="3">
        <f ca="1">SUMPRODUCT(OFFSET($W$8:OFFSET($W$8,$AJ$4-1,0),$T130,$U130),OFFSET($D$8:OFFSET($D$8,$AJ$4-1,0),$S130,MATCH(BB$6,$D$7:$Q$7,0)-1))</f>
        <v>1.0217665248482792</v>
      </c>
      <c r="BC130" s="3">
        <f ca="1">SUMPRODUCT(OFFSET($W$8:OFFSET($W$8,$AJ$4-1,0),$T130,$U130),OFFSET($C$8:OFFSET($C$8,$AJ$4-1,0),$S130,0),OFFSET($D$8:OFFSET($D$8,$AJ$4-1,0),$S130,MATCH(BB$6,$D$7:$Q$7,0)-1))/SUMPRODUCT(OFFSET($W$8:OFFSET($W$8,$AJ$4-1,0),$T130,$U130),OFFSET($C$8:OFFSET($C$8,$AJ$4-1,0),$S130,0))</f>
        <v>1.0217665248482795</v>
      </c>
      <c r="BD130" s="3">
        <f ca="1">SUMPRODUCT(OFFSET($W$8:OFFSET($W$8,$AJ$4-1,0),$T130,$U130),OFFSET($D$8:OFFSET($D$8,$AJ$4-1,0),$S130,MATCH(BD$6,$D$7:$Q$7,0)-1))</f>
        <v>0.70366314640923211</v>
      </c>
      <c r="BE130" s="3">
        <f ca="1">SUMPRODUCT(OFFSET($W$8:OFFSET($W$8,$AJ$4-1,0),$T130,$U130),OFFSET($C$8:OFFSET($C$8,$AJ$4-1,0),$S130,0),OFFSET($D$8:OFFSET($D$8,$AJ$4-1,0),$S130,MATCH(BD$6,$D$7:$Q$7,0)-1))/SUMPRODUCT(OFFSET($W$8:OFFSET($W$8,$AJ$4-1,0),$T130,$U130),OFFSET($C$8:OFFSET($C$8,$AJ$4-1,0),$S130,0))</f>
        <v>0.70366314640923222</v>
      </c>
      <c r="BF130" s="174">
        <f ca="1">SUMPRODUCT(OFFSET($W$8:OFFSET($W$8,$AJ$4-1,0),$T130,$U130),OFFSET($D$8:OFFSET($D$8,$AJ$4-1,0),$S130,MATCH(BF$6,$D$7:$Q$7,0)-1))</f>
        <v>0.99887341547568298</v>
      </c>
      <c r="BG130" s="174">
        <f ca="1">SUMPRODUCT(OFFSET($W$8:OFFSET($W$8,$AJ$4-1,0),$T130,$U130),OFFSET($C$8:OFFSET($C$8,$AJ$4-1,0),$S130,0),OFFSET($D$8:OFFSET($D$8,$AJ$4-1,0),$S130,MATCH(BF$6,$D$7:$Q$7,0)-1))/SUMPRODUCT(OFFSET($W$8:OFFSET($W$8,$AJ$4-1,0),$T130,$U130),OFFSET($C$8:OFFSET($C$8,$AJ$4-1,0),$S130,0))</f>
        <v>0.99887341547568342</v>
      </c>
      <c r="BH130" s="174">
        <f ca="1">SUMPRODUCT(OFFSET($W$8:OFFSET($W$8,$AJ$4-1,0),$T130,$U130),OFFSET($D$8:OFFSET($D$8,$AJ$4-1,0),$S130,MATCH(BH$6,$D$7:$Q$7,0)-1))</f>
        <v>1.1031307949168683</v>
      </c>
      <c r="BI130" s="174">
        <f ca="1">SUMPRODUCT(OFFSET($W$8:OFFSET($W$8,$AJ$4-1,0),$T130,$U130),OFFSET($C$8:OFFSET($C$8,$AJ$4-1,0),$S130,0),OFFSET($D$8:OFFSET($D$8,$AJ$4-1,0),$S130,MATCH(BH$6,$D$7:$Q$7,0)-1))/SUMPRODUCT(OFFSET($W$8:OFFSET($W$8,$AJ$4-1,0),$T130,$U130),OFFSET($C$8:OFFSET($C$8,$AJ$4-1,0),$S130,0))</f>
        <v>1.1031307949168687</v>
      </c>
      <c r="BJ130" s="174">
        <f ca="1">SUMPRODUCT(OFFSET($W$8:OFFSET($W$8,$AJ$4-1,0),$T130,$U130),OFFSET($D$8:OFFSET($D$8,$AJ$4-1,0),$S130,MATCH(BJ$6,$D$7:$Q$7,0)-1))</f>
        <v>1</v>
      </c>
      <c r="BK130" s="174">
        <f ca="1">SUMPRODUCT(OFFSET($W$8:OFFSET($W$8,$AJ$4-1,0),$T130,$U130),OFFSET($C$8:OFFSET($C$8,$AJ$4-1,0),$S130,0),OFFSET($D$8:OFFSET($D$8,$AJ$4-1,0),$S130,MATCH(BJ$6,$D$7:$Q$7,0)-1))/SUMPRODUCT(OFFSET($W$8:OFFSET($W$8,$AJ$4-1,0),$T130,$U130),OFFSET($C$8:OFFSET($C$8,$AJ$4-1,0),$S130,0))</f>
        <v>1</v>
      </c>
      <c r="BM130" s="8">
        <f t="shared" si="27"/>
        <v>39873</v>
      </c>
      <c r="BN130" s="47">
        <f t="shared" ca="1" si="28"/>
        <v>0.99999999999999967</v>
      </c>
      <c r="BO130" s="47">
        <f t="shared" ca="1" si="21"/>
        <v>0</v>
      </c>
      <c r="BP130" s="47">
        <f t="shared" ca="1" si="29"/>
        <v>0.29999999999999993</v>
      </c>
      <c r="BQ130" s="47">
        <f t="shared" ca="1" si="22"/>
        <v>0.69999999999999973</v>
      </c>
    </row>
    <row r="131" spans="1:69">
      <c r="A131" s="58">
        <f t="shared" si="23"/>
        <v>39539</v>
      </c>
      <c r="B131" s="34">
        <f t="shared" si="18"/>
        <v>39736</v>
      </c>
      <c r="C131" s="59">
        <f>SUMIF(WP!$A$3:$A$388,"&lt;"&amp;EOMONTH($A131,$A$3-1)+1,WP!$B$3:$B$388)/1000-SUM(C$8:C130)</f>
        <v>10</v>
      </c>
      <c r="D131" s="42">
        <f>D$6/VLOOKUP($B131,Rate!$B$4:$H$390,7)</f>
        <v>0.50687539006212734</v>
      </c>
      <c r="E131" s="42">
        <f>E$6/VLOOKUP($B131,SAWW!$B$4:$H$390,7)</f>
        <v>1.5287603439839255</v>
      </c>
      <c r="F131" s="42">
        <f>F$6/VLOOKUP($B131,'Indem BL'!$B$4:$H$390,7)</f>
        <v>1.0986176978919162</v>
      </c>
      <c r="G131" s="42">
        <f>G$6/VLOOKUP($B131,'Med BL'!$B$4:$H$390,7)</f>
        <v>0.9849</v>
      </c>
      <c r="H131" s="42">
        <f>H$6/VLOOKUP($B131,'Combined BL &amp; SAWW'!$B$4:$H$390,7)</f>
        <v>1.3188512096982421</v>
      </c>
      <c r="I131" s="42">
        <f>I$6/VLOOKUP($B131,'Freq Trend'!$B$4:$H$390,7)</f>
        <v>0.6781416476438068</v>
      </c>
      <c r="J131" s="42">
        <f>J$6/VLOOKUP($B131,'Severity Trend_IonI'!$B$4:$H$390,7)</f>
        <v>0.76819768804574817</v>
      </c>
      <c r="K131" s="42">
        <f>K$6/VLOOKUP($B131,'Severity Trend_MonI'!$B$4:$H$390,7)</f>
        <v>1.361165023577604</v>
      </c>
      <c r="L131" s="42">
        <f>L$6/VLOOKUP($B131,'Severity Trend'!$B$4:$H$390,7)</f>
        <v>0.98938375365410713</v>
      </c>
      <c r="M131" s="42">
        <f>M$6/VLOOKUP($B131,'PP Residual Trend'!$B$4:$H$390,7)</f>
        <v>0.67049853511961399</v>
      </c>
      <c r="N131" s="156">
        <f>N$6/VLOOKUP($B131,CR!$B$4:$H$455,7)</f>
        <v>0.99887341547568309</v>
      </c>
      <c r="O131" s="156">
        <f>O$6/VLOOKUP($B131,ER!$B$4:$H$455,7)</f>
        <v>1.1031307949168685</v>
      </c>
      <c r="P131" s="156">
        <f>P$6/VLOOKUP($B131,DR!$B$4:$H$455,7)</f>
        <v>1</v>
      </c>
      <c r="R131">
        <f t="shared" si="36"/>
        <v>124</v>
      </c>
      <c r="S131" s="120">
        <f t="shared" si="35"/>
        <v>123</v>
      </c>
      <c r="T131" s="45">
        <f t="shared" si="25"/>
        <v>0</v>
      </c>
      <c r="U131" s="45">
        <f t="shared" si="37"/>
        <v>0</v>
      </c>
      <c r="V131" s="20">
        <v>0</v>
      </c>
      <c r="W131" s="21">
        <f>(2*W$5*$AJ$3*$R131*$A$3-MIN(W$5*$AJ$3,$R131*$A$3)^2-2*$R131*$A$3*MAX(W$5*$AJ$3-$R131*$A$3,0)-MIN(MAX($R131*$A$3-$A$4,0),W$5*$AJ$3)^2-2*W$5*$AJ$3*MAX($R131*$A$3-$A$4-W$5*+$AJ$3,0))/$AJ$5-SUM($V$7:V131)-SUM($V$7:W130)+SUM($V$7:V130)</f>
        <v>0</v>
      </c>
      <c r="X131" s="21">
        <f>(2*X$5*$AJ$3*$R131*$A$3-MIN(X$5*$AJ$3,$R131*$A$3)^2-2*$R131*$A$3*MAX(X$5*$AJ$3-$R131*$A$3,0)-MIN(MAX($R131*$A$3-$A$4,0),X$5*$AJ$3)^2-2*X$5*$AJ$3*MAX($R131*$A$3-$A$4-X$5*+$AJ$3,0))/$AJ$5-SUM($V$7:W131)-SUM($V$7:X130)+SUM($V$7:W130)</f>
        <v>0</v>
      </c>
      <c r="Y131" s="21">
        <f>(2*Y$5*$AJ$3*$R131*$A$3-MIN(Y$5*$AJ$3,$R131*$A$3)^2-2*$R131*$A$3*MAX(Y$5*$AJ$3-$R131*$A$3,0)-MIN(MAX($R131*$A$3-$A$4,0),Y$5*$AJ$3)^2-2*Y$5*$AJ$3*MAX($R131*$A$3-$A$4-Y$5*+$AJ$3,0))/$AJ$5-SUM($V$7:X131)-SUM($V$7:Y130)+SUM($V$7:X130)</f>
        <v>0</v>
      </c>
      <c r="Z131" s="21">
        <f>(2*Z$5*$AJ$3*$R131*$A$3-MIN(Z$5*$AJ$3,$R131*$A$3)^2-2*$R131*$A$3*MAX(Z$5*$AJ$3-$R131*$A$3,0)-MIN(MAX($R131*$A$3-$A$4,0),Z$5*$AJ$3)^2-2*Z$5*$AJ$3*MAX($R131*$A$3-$A$4-Z$5*+$AJ$3,0))/$AJ$5-SUM($V$7:Y131)-SUM($V$7:Z130)+SUM($V$7:Y130)</f>
        <v>0</v>
      </c>
      <c r="AA131" s="21">
        <f>(2*AA$5*$AJ$3*$R131*$A$3-MIN(AA$5*$AJ$3,$R131*$A$3)^2-2*$R131*$A$3*MAX(AA$5*$AJ$3-$R131*$A$3,0)-MIN(MAX($R131*$A$3-$A$4,0),AA$5*$AJ$3)^2-2*AA$5*$AJ$3*MAX($R131*$A$3-$A$4-AA$5*+$AJ$3,0))/$AJ$5-SUM($V$7:Z131)-SUM($V$7:AA130)+SUM($V$7:Z130)</f>
        <v>0</v>
      </c>
      <c r="AB131" s="21">
        <f>(2*AB$5*$AJ$3*$R131*$A$3-MIN(AB$5*$AJ$3,$R131*$A$3)^2-2*$R131*$A$3*MAX(AB$5*$AJ$3-$R131*$A$3,0)-MIN(MAX($R131*$A$3-$A$4,0),AB$5*$AJ$3)^2-2*AB$5*$AJ$3*MAX($R131*$A$3-$A$4-AB$5*+$AJ$3,0))/$AJ$5-SUM($V$7:AA131)-SUM($V$7:AB130)+SUM($V$7:AA130)</f>
        <v>0</v>
      </c>
      <c r="AC131" s="21">
        <f>(2*AC$5*$AJ$3*$R131*$A$3-MIN(AC$5*$AJ$3,$R131*$A$3)^2-2*$R131*$A$3*MAX(AC$5*$AJ$3-$R131*$A$3,0)-MIN(MAX($R131*$A$3-$A$4,0),AC$5*$AJ$3)^2-2*AC$5*$AJ$3*MAX($R131*$A$3-$A$4-AC$5*+$AJ$3,0))/$AJ$5-SUM($V$7:AB131)-SUM($V$7:AC130)+SUM($V$7:AB130)</f>
        <v>0</v>
      </c>
      <c r="AD131" s="21">
        <f>(2*AD$5*$AJ$3*$R131*$A$3-MIN(AD$5*$AJ$3,$R131*$A$3)^2-2*$R131*$A$3*MAX(AD$5*$AJ$3-$R131*$A$3,0)-MIN(MAX($R131*$A$3-$A$4,0),AD$5*$AJ$3)^2-2*AD$5*$AJ$3*MAX($R131*$A$3-$A$4-AD$5*+$AJ$3,0))/$AJ$5-SUM($V$7:AC131)-SUM($V$7:AD130)+SUM($V$7:AC130)</f>
        <v>0</v>
      </c>
      <c r="AE131" s="21">
        <f>(2*AE$5*$AJ$3*$R131*$A$3-MIN(AE$5*$AJ$3,$R131*$A$3)^2-2*$R131*$A$3*MAX(AE$5*$AJ$3-$R131*$A$3,0)-MIN(MAX($R131*$A$3-$A$4,0),AE$5*$AJ$3)^2-2*AE$5*$AJ$3*MAX($R131*$A$3-$A$4-AE$5*+$AJ$3,0))/$AJ$5-SUM($V$7:AD131)-SUM($V$7:AE130)+SUM($V$7:AD130)</f>
        <v>0</v>
      </c>
      <c r="AF131" s="21">
        <f>(2*AF$5*$AJ$3*$R131*$A$3-MIN(AF$5*$AJ$3,$R131*$A$3)^2-2*$R131*$A$3*MAX(AF$5*$AJ$3-$R131*$A$3,0)-MIN(MAX($R131*$A$3-$A$4,0),AF$5*$AJ$3)^2-2*AF$5*$AJ$3*MAX($R131*$A$3-$A$4-AF$5*+$AJ$3,0))/$AJ$5-SUM($V$7:AE131)-SUM($V$7:AF130)+SUM($V$7:AE130)</f>
        <v>0</v>
      </c>
      <c r="AG131" s="21">
        <f>(2*AG$5*$AJ$3*$R131*$A$3-MIN(AG$5*$AJ$3,$R131*$A$3)^2-2*$R131*$A$3*MAX(AG$5*$AJ$3-$R131*$A$3,0)-MIN(MAX($R131*$A$3-$A$4,0),AG$5*$AJ$3)^2-2*AG$5*$AJ$3*MAX($R131*$A$3-$A$4-AG$5*+$AJ$3,0))/$AJ$5-SUM($V$7:AF131)-SUM($V$7:AG130)+SUM($V$7:AF130)</f>
        <v>0</v>
      </c>
      <c r="AH131" s="21">
        <f>(2*AH$5*$AJ$3*$R131*$A$3-MIN(AH$5*$AJ$3,$R131*$A$3)^2-2*$R131*$A$3*MAX(AH$5*$AJ$3-$R131*$A$3,0)-MIN(MAX($R131*$A$3-$A$4,0),AH$5*$AJ$3)^2-2*AH$5*$AJ$3*MAX($R131*$A$3-$A$4-AH$5*+$AJ$3,0))/$AJ$5-SUM($V$7:AG131)-SUM($V$7:AH130)+SUM($V$7:AG130)</f>
        <v>0</v>
      </c>
      <c r="AJ131" s="8">
        <f t="shared" si="30"/>
        <v>39904</v>
      </c>
      <c r="AK131" s="30">
        <f t="shared" si="20"/>
        <v>39918</v>
      </c>
      <c r="AL131" s="3">
        <f ca="1">SUMPRODUCT(OFFSET($W$8:OFFSET($W$8,$AJ$4-1,0),$T131,$U131),OFFSET($D$8:OFFSET($D$8,$AJ$4-1,0),$S131,MATCH(AL$6,$D$7:$Q$7,0)-1))</f>
        <v>0.50752857999777445</v>
      </c>
      <c r="AM131" s="3">
        <f ca="1">SUMPRODUCT(OFFSET($W$8:OFFSET($W$8,$AJ$4-1,0),$T131,$U131),OFFSET($C$8:OFFSET($C$8,$AJ$4-1,0),$S131,0),OFFSET($D$8:OFFSET($D$8,$AJ$4-1,0),$S131,MATCH(AL$6,$D$7:$Q$7,0)-1))/SUMPRODUCT(OFFSET($W$8:OFFSET($W$8,$AJ$4-1,0),$T131,$U131),OFFSET($C$8:OFFSET($C$8,$AJ$4-1,0),$S131,0))</f>
        <v>0.50752857999777423</v>
      </c>
      <c r="AN131" s="3">
        <f ca="1">SUMPRODUCT(OFFSET($W$8:OFFSET($W$8,$AJ$4-1,0),$T131,$U131),OFFSET($D$8:OFFSET($D$8,$AJ$4-1,0),$S131,MATCH(AN$6,$D$7:$Q$7,0)-1))</f>
        <v>1.516552863425108</v>
      </c>
      <c r="AO131" s="3">
        <f ca="1">SUMPRODUCT(OFFSET($W$8:OFFSET($W$8,$AJ$4-1,0),$T131,$U131),OFFSET($C$8:OFFSET($C$8,$AJ$4-1,0),$S131,0),OFFSET($D$8:OFFSET($D$8,$AJ$4-1,0),$S131,MATCH(AN$6,$D$7:$Q$7,0)-1))/SUMPRODUCT(OFFSET($W$8:OFFSET($W$8,$AJ$4-1,0),$T131,$U131),OFFSET($C$8:OFFSET($C$8,$AJ$4-1,0),$S131,0))</f>
        <v>1.5165528634251078</v>
      </c>
      <c r="AP131" s="3">
        <f ca="1">SUMPRODUCT(OFFSET($W$8:OFFSET($W$8,$AJ$4-1,0),$T131,$U131),OFFSET($D$8:OFFSET($D$8,$AJ$4-1,0),$S131,MATCH(AP$6,$D$7:$Q$7,0)-1))</f>
        <v>1.0924003419765229</v>
      </c>
      <c r="AQ131" s="3">
        <f ca="1">SUMPRODUCT(OFFSET($W$8:OFFSET($W$8,$AJ$4-1,0),$T131,$U131),OFFSET($C$8:OFFSET($C$8,$AJ$4-1,0),$S131,0),OFFSET($D$8:OFFSET($D$8,$AJ$4-1,0),$S131,MATCH(AP$6,$D$7:$Q$7,0)-1))/SUMPRODUCT(OFFSET($W$8:OFFSET($W$8,$AJ$4-1,0),$T131,$U131),OFFSET($C$8:OFFSET($C$8,$AJ$4-1,0),$S131,0))</f>
        <v>1.0924003419765229</v>
      </c>
      <c r="AR131" s="3">
        <f ca="1">SUMPRODUCT(OFFSET($W$8:OFFSET($W$8,$AJ$4-1,0),$T131,$U131),OFFSET($D$8:OFFSET($D$8,$AJ$4-1,0),$S131,MATCH(AR$6,$D$7:$Q$7,0)-1))</f>
        <v>0.98489999999999989</v>
      </c>
      <c r="AS131" s="3">
        <f ca="1">SUMPRODUCT(OFFSET($W$8:OFFSET($W$8,$AJ$4-1,0),$T131,$U131),OFFSET($C$8:OFFSET($C$8,$AJ$4-1,0),$S131,0),OFFSET($D$8:OFFSET($D$8,$AJ$4-1,0),$S131,MATCH(AR$6,$D$7:$Q$7,0)-1))/SUMPRODUCT(OFFSET($W$8:OFFSET($W$8,$AJ$4-1,0),$T131,$U131),OFFSET($C$8:OFFSET($C$8,$AJ$4-1,0),$S131,0))</f>
        <v>0.98490000000000022</v>
      </c>
      <c r="AT131" s="3">
        <f ca="1">SUMPRODUCT(OFFSET($W$8:OFFSET($W$8,$AJ$4-1,0),$T131,$U131),OFFSET($D$8:OFFSET($D$8,$AJ$4-1,0),$S131,MATCH(AT$6,$D$7:$Q$7,0)-1))</f>
        <v>1.3032275763769627</v>
      </c>
      <c r="AU131" s="3">
        <f ca="1">SUMPRODUCT(OFFSET($W$8:OFFSET($W$8,$AJ$4-1,0),$T131,$U131),OFFSET($C$8:OFFSET($C$8,$AJ$4-1,0),$S131,0),OFFSET($D$8:OFFSET($D$8,$AJ$4-1,0),$S131,MATCH(AT$6,$D$7:$Q$7,0)-1))/SUMPRODUCT(OFFSET($W$8:OFFSET($W$8,$AJ$4-1,0),$T131,$U131),OFFSET($C$8:OFFSET($C$8,$AJ$4-1,0),$S131,0))</f>
        <v>1.3032275763769632</v>
      </c>
      <c r="AV131" s="3">
        <f ca="1">SUMPRODUCT(OFFSET($W$8:OFFSET($W$8,$AJ$4-1,0),$T131,$U131),OFFSET($D$8:OFFSET($D$8,$AJ$4-1,0),$S131,MATCH(AV$6,$D$7:$Q$7,0)-1))</f>
        <v>0.69050969631594028</v>
      </c>
      <c r="AW131" s="3">
        <f ca="1">SUMPRODUCT(OFFSET($W$8:OFFSET($W$8,$AJ$4-1,0),$T131,$U131),OFFSET($C$8:OFFSET($C$8,$AJ$4-1,0),$S131,0),OFFSET($D$8:OFFSET($D$8,$AJ$4-1,0),$S131,MATCH(AV$6,$D$7:$Q$7,0)-1))/SUMPRODUCT(OFFSET($W$8:OFFSET($W$8,$AJ$4-1,0),$T131,$U131),OFFSET($C$8:OFFSET($C$8,$AJ$4-1,0),$S131,0))</f>
        <v>0.69050969631594039</v>
      </c>
      <c r="AX131" s="3">
        <f ca="1">SUMPRODUCT(OFFSET($W$8:OFFSET($W$8,$AJ$4-1,0),$T131,$U131),OFFSET($D$8:OFFSET($D$8,$AJ$4-1,0),$S131,MATCH(AX$6,$D$7:$Q$7,0)-1))</f>
        <v>0.78962384885028269</v>
      </c>
      <c r="AY131" s="3">
        <f ca="1">SUMPRODUCT(OFFSET($W$8:OFFSET($W$8,$AJ$4-1,0),$T131,$U131),OFFSET($C$8:OFFSET($C$8,$AJ$4-1,0),$S131,0),OFFSET($D$8:OFFSET($D$8,$AJ$4-1,0),$S131,MATCH(AX$6,$D$7:$Q$7,0)-1))/SUMPRODUCT(OFFSET($W$8:OFFSET($W$8,$AJ$4-1,0),$T131,$U131),OFFSET($C$8:OFFSET($C$8,$AJ$4-1,0),$S131,0))</f>
        <v>0.78962384885028281</v>
      </c>
      <c r="AZ131" s="3">
        <f ca="1">SUMPRODUCT(OFFSET($W$8:OFFSET($W$8,$AJ$4-1,0),$T131,$U131),OFFSET($D$8:OFFSET($D$8,$AJ$4-1,0),$S131,MATCH(AZ$6,$D$7:$Q$7,0)-1))</f>
        <v>1.4372033258911889</v>
      </c>
      <c r="BA131" s="3">
        <f ca="1">SUMPRODUCT(OFFSET($W$8:OFFSET($W$8,$AJ$4-1,0),$T131,$U131),OFFSET($C$8:OFFSET($C$8,$AJ$4-1,0),$S131,0),OFFSET($D$8:OFFSET($D$8,$AJ$4-1,0),$S131,MATCH(AZ$6,$D$7:$Q$7,0)-1))/SUMPRODUCT(OFFSET($W$8:OFFSET($W$8,$AJ$4-1,0),$T131,$U131),OFFSET($C$8:OFFSET($C$8,$AJ$4-1,0),$S131,0))</f>
        <v>1.4372033258911887</v>
      </c>
      <c r="BB131" s="3">
        <f ca="1">SUMPRODUCT(OFFSET($W$8:OFFSET($W$8,$AJ$4-1,0),$T131,$U131),OFFSET($D$8:OFFSET($D$8,$AJ$4-1,0),$S131,MATCH(BB$6,$D$7:$Q$7,0)-1))</f>
        <v>1.0270863214187584</v>
      </c>
      <c r="BC131" s="3">
        <f ca="1">SUMPRODUCT(OFFSET($W$8:OFFSET($W$8,$AJ$4-1,0),$T131,$U131),OFFSET($C$8:OFFSET($C$8,$AJ$4-1,0),$S131,0),OFFSET($D$8:OFFSET($D$8,$AJ$4-1,0),$S131,MATCH(BB$6,$D$7:$Q$7,0)-1))/SUMPRODUCT(OFFSET($W$8:OFFSET($W$8,$AJ$4-1,0),$T131,$U131),OFFSET($C$8:OFFSET($C$8,$AJ$4-1,0),$S131,0))</f>
        <v>1.0270863214187584</v>
      </c>
      <c r="BD131" s="3">
        <f ca="1">SUMPRODUCT(OFFSET($W$8:OFFSET($W$8,$AJ$4-1,0),$T131,$U131),OFFSET($D$8:OFFSET($D$8,$AJ$4-1,0),$S131,MATCH(BD$6,$D$7:$Q$7,0)-1))</f>
        <v>0.70902395718939148</v>
      </c>
      <c r="BE131" s="3">
        <f ca="1">SUMPRODUCT(OFFSET($W$8:OFFSET($W$8,$AJ$4-1,0),$T131,$U131),OFFSET($C$8:OFFSET($C$8,$AJ$4-1,0),$S131,0),OFFSET($D$8:OFFSET($D$8,$AJ$4-1,0),$S131,MATCH(BD$6,$D$7:$Q$7,0)-1))/SUMPRODUCT(OFFSET($W$8:OFFSET($W$8,$AJ$4-1,0),$T131,$U131),OFFSET($C$8:OFFSET($C$8,$AJ$4-1,0),$S131,0))</f>
        <v>0.70902395718939148</v>
      </c>
      <c r="BF131" s="174">
        <f ca="1">SUMPRODUCT(OFFSET($W$8:OFFSET($W$8,$AJ$4-1,0),$T131,$U131),OFFSET($D$8:OFFSET($D$8,$AJ$4-1,0),$S131,MATCH(BF$6,$D$7:$Q$7,0)-1))</f>
        <v>0.99887341547568298</v>
      </c>
      <c r="BG131" s="174">
        <f ca="1">SUMPRODUCT(OFFSET($W$8:OFFSET($W$8,$AJ$4-1,0),$T131,$U131),OFFSET($C$8:OFFSET($C$8,$AJ$4-1,0),$S131,0),OFFSET($D$8:OFFSET($D$8,$AJ$4-1,0),$S131,MATCH(BF$6,$D$7:$Q$7,0)-1))/SUMPRODUCT(OFFSET($W$8:OFFSET($W$8,$AJ$4-1,0),$T131,$U131),OFFSET($C$8:OFFSET($C$8,$AJ$4-1,0),$S131,0))</f>
        <v>0.99887341547568342</v>
      </c>
      <c r="BH131" s="174">
        <f ca="1">SUMPRODUCT(OFFSET($W$8:OFFSET($W$8,$AJ$4-1,0),$T131,$U131),OFFSET($D$8:OFFSET($D$8,$AJ$4-1,0),$S131,MATCH(BH$6,$D$7:$Q$7,0)-1))</f>
        <v>1.1031307949168683</v>
      </c>
      <c r="BI131" s="174">
        <f ca="1">SUMPRODUCT(OFFSET($W$8:OFFSET($W$8,$AJ$4-1,0),$T131,$U131),OFFSET($C$8:OFFSET($C$8,$AJ$4-1,0),$S131,0),OFFSET($D$8:OFFSET($D$8,$AJ$4-1,0),$S131,MATCH(BH$6,$D$7:$Q$7,0)-1))/SUMPRODUCT(OFFSET($W$8:OFFSET($W$8,$AJ$4-1,0),$T131,$U131),OFFSET($C$8:OFFSET($C$8,$AJ$4-1,0),$S131,0))</f>
        <v>1.1031307949168687</v>
      </c>
      <c r="BJ131" s="174">
        <f ca="1">SUMPRODUCT(OFFSET($W$8:OFFSET($W$8,$AJ$4-1,0),$T131,$U131),OFFSET($D$8:OFFSET($D$8,$AJ$4-1,0),$S131,MATCH(BJ$6,$D$7:$Q$7,0)-1))</f>
        <v>1</v>
      </c>
      <c r="BK131" s="174">
        <f ca="1">SUMPRODUCT(OFFSET($W$8:OFFSET($W$8,$AJ$4-1,0),$T131,$U131),OFFSET($C$8:OFFSET($C$8,$AJ$4-1,0),$S131,0),OFFSET($D$8:OFFSET($D$8,$AJ$4-1,0),$S131,MATCH(BJ$6,$D$7:$Q$7,0)-1))/SUMPRODUCT(OFFSET($W$8:OFFSET($W$8,$AJ$4-1,0),$T131,$U131),OFFSET($C$8:OFFSET($C$8,$AJ$4-1,0),$S131,0))</f>
        <v>1</v>
      </c>
      <c r="BM131" s="8">
        <f t="shared" si="27"/>
        <v>39904</v>
      </c>
      <c r="BN131" s="47">
        <f t="shared" ca="1" si="28"/>
        <v>0.99999999999999967</v>
      </c>
      <c r="BO131" s="47">
        <f t="shared" ca="1" si="21"/>
        <v>0</v>
      </c>
      <c r="BP131" s="47">
        <f t="shared" ca="1" si="29"/>
        <v>0.29999999999999993</v>
      </c>
      <c r="BQ131" s="47">
        <f t="shared" ca="1" si="22"/>
        <v>0.69999999999999973</v>
      </c>
    </row>
    <row r="132" spans="1:69">
      <c r="A132" s="58">
        <f t="shared" si="23"/>
        <v>39569</v>
      </c>
      <c r="B132" s="34">
        <f t="shared" si="18"/>
        <v>39767</v>
      </c>
      <c r="C132" s="59">
        <f>SUMIF(WP!$A$3:$A$388,"&lt;"&amp;EOMONTH($A132,$A$3-1)+1,WP!$B$3:$B$388)/1000-SUM(C$8:C131)</f>
        <v>10</v>
      </c>
      <c r="D132" s="42">
        <f>D$6/VLOOKUP($B132,Rate!$B$4:$H$390,7)</f>
        <v>0.50687539006212734</v>
      </c>
      <c r="E132" s="42">
        <f>E$6/VLOOKUP($B132,SAWW!$B$4:$H$390,7)</f>
        <v>1.5267678650745007</v>
      </c>
      <c r="F132" s="42">
        <f>F$6/VLOOKUP($B132,'Indem BL'!$B$4:$H$390,7)</f>
        <v>1.0986176978919162</v>
      </c>
      <c r="G132" s="42">
        <f>G$6/VLOOKUP($B132,'Med BL'!$B$4:$H$390,7)</f>
        <v>0.9849</v>
      </c>
      <c r="H132" s="42">
        <f>H$6/VLOOKUP($B132,'Combined BL &amp; SAWW'!$B$4:$H$390,7)</f>
        <v>1.3170842666693701</v>
      </c>
      <c r="I132" s="42">
        <f>I$6/VLOOKUP($B132,'Freq Trend'!$B$4:$H$390,7)</f>
        <v>0.68041845294707826</v>
      </c>
      <c r="J132" s="42">
        <f>J$6/VLOOKUP($B132,'Severity Trend_IonI'!$B$4:$H$390,7)</f>
        <v>0.77192969533300115</v>
      </c>
      <c r="K132" s="42">
        <f>K$6/VLOOKUP($B132,'Severity Trend_MonI'!$B$4:$H$390,7)</f>
        <v>1.3746217076208518</v>
      </c>
      <c r="L132" s="42">
        <f>L$6/VLOOKUP($B132,'Severity Trend'!$B$4:$H$390,7)</f>
        <v>0.99604012715371892</v>
      </c>
      <c r="M132" s="42">
        <f>M$6/VLOOKUP($B132,'PP Residual Trend'!$B$4:$H$390,7)</f>
        <v>0.67720979904544942</v>
      </c>
      <c r="N132" s="156">
        <f>N$6/VLOOKUP($B132,CR!$B$4:$H$455,7)</f>
        <v>0.99887341547568309</v>
      </c>
      <c r="O132" s="156">
        <f>O$6/VLOOKUP($B132,ER!$B$4:$H$455,7)</f>
        <v>1.1031307949168685</v>
      </c>
      <c r="P132" s="156">
        <f>P$6/VLOOKUP($B132,DR!$B$4:$H$455,7)</f>
        <v>1</v>
      </c>
      <c r="R132">
        <f t="shared" si="36"/>
        <v>125</v>
      </c>
      <c r="S132" s="120">
        <f t="shared" si="35"/>
        <v>124</v>
      </c>
      <c r="T132" s="45">
        <f t="shared" si="25"/>
        <v>0</v>
      </c>
      <c r="U132" s="45">
        <f t="shared" si="37"/>
        <v>0</v>
      </c>
      <c r="V132" s="20">
        <v>0</v>
      </c>
      <c r="W132" s="21">
        <f>(2*W$5*$AJ$3*$R132*$A$3-MIN(W$5*$AJ$3,$R132*$A$3)^2-2*$R132*$A$3*MAX(W$5*$AJ$3-$R132*$A$3,0)-MIN(MAX($R132*$A$3-$A$4,0),W$5*$AJ$3)^2-2*W$5*$AJ$3*MAX($R132*$A$3-$A$4-W$5*+$AJ$3,0))/$AJ$5-SUM($V$7:V132)-SUM($V$7:W131)+SUM($V$7:V131)</f>
        <v>0</v>
      </c>
      <c r="X132" s="21">
        <f>(2*X$5*$AJ$3*$R132*$A$3-MIN(X$5*$AJ$3,$R132*$A$3)^2-2*$R132*$A$3*MAX(X$5*$AJ$3-$R132*$A$3,0)-MIN(MAX($R132*$A$3-$A$4,0),X$5*$AJ$3)^2-2*X$5*$AJ$3*MAX($R132*$A$3-$A$4-X$5*+$AJ$3,0))/$AJ$5-SUM($V$7:W132)-SUM($V$7:X131)+SUM($V$7:W131)</f>
        <v>0</v>
      </c>
      <c r="Y132" s="21">
        <f>(2*Y$5*$AJ$3*$R132*$A$3-MIN(Y$5*$AJ$3,$R132*$A$3)^2-2*$R132*$A$3*MAX(Y$5*$AJ$3-$R132*$A$3,0)-MIN(MAX($R132*$A$3-$A$4,0),Y$5*$AJ$3)^2-2*Y$5*$AJ$3*MAX($R132*$A$3-$A$4-Y$5*+$AJ$3,0))/$AJ$5-SUM($V$7:X132)-SUM($V$7:Y131)+SUM($V$7:X131)</f>
        <v>0</v>
      </c>
      <c r="Z132" s="21">
        <f>(2*Z$5*$AJ$3*$R132*$A$3-MIN(Z$5*$AJ$3,$R132*$A$3)^2-2*$R132*$A$3*MAX(Z$5*$AJ$3-$R132*$A$3,0)-MIN(MAX($R132*$A$3-$A$4,0),Z$5*$AJ$3)^2-2*Z$5*$AJ$3*MAX($R132*$A$3-$A$4-Z$5*+$AJ$3,0))/$AJ$5-SUM($V$7:Y132)-SUM($V$7:Z131)+SUM($V$7:Y131)</f>
        <v>0</v>
      </c>
      <c r="AA132" s="21">
        <f>(2*AA$5*$AJ$3*$R132*$A$3-MIN(AA$5*$AJ$3,$R132*$A$3)^2-2*$R132*$A$3*MAX(AA$5*$AJ$3-$R132*$A$3,0)-MIN(MAX($R132*$A$3-$A$4,0),AA$5*$AJ$3)^2-2*AA$5*$AJ$3*MAX($R132*$A$3-$A$4-AA$5*+$AJ$3,0))/$AJ$5-SUM($V$7:Z132)-SUM($V$7:AA131)+SUM($V$7:Z131)</f>
        <v>0</v>
      </c>
      <c r="AB132" s="21">
        <f>(2*AB$5*$AJ$3*$R132*$A$3-MIN(AB$5*$AJ$3,$R132*$A$3)^2-2*$R132*$A$3*MAX(AB$5*$AJ$3-$R132*$A$3,0)-MIN(MAX($R132*$A$3-$A$4,0),AB$5*$AJ$3)^2-2*AB$5*$AJ$3*MAX($R132*$A$3-$A$4-AB$5*+$AJ$3,0))/$AJ$5-SUM($V$7:AA132)-SUM($V$7:AB131)+SUM($V$7:AA131)</f>
        <v>0</v>
      </c>
      <c r="AC132" s="21">
        <f>(2*AC$5*$AJ$3*$R132*$A$3-MIN(AC$5*$AJ$3,$R132*$A$3)^2-2*$R132*$A$3*MAX(AC$5*$AJ$3-$R132*$A$3,0)-MIN(MAX($R132*$A$3-$A$4,0),AC$5*$AJ$3)^2-2*AC$5*$AJ$3*MAX($R132*$A$3-$A$4-AC$5*+$AJ$3,0))/$AJ$5-SUM($V$7:AB132)-SUM($V$7:AC131)+SUM($V$7:AB131)</f>
        <v>0</v>
      </c>
      <c r="AD132" s="21">
        <f>(2*AD$5*$AJ$3*$R132*$A$3-MIN(AD$5*$AJ$3,$R132*$A$3)^2-2*$R132*$A$3*MAX(AD$5*$AJ$3-$R132*$A$3,0)-MIN(MAX($R132*$A$3-$A$4,0),AD$5*$AJ$3)^2-2*AD$5*$AJ$3*MAX($R132*$A$3-$A$4-AD$5*+$AJ$3,0))/$AJ$5-SUM($V$7:AC132)-SUM($V$7:AD131)+SUM($V$7:AC131)</f>
        <v>0</v>
      </c>
      <c r="AE132" s="21">
        <f>(2*AE$5*$AJ$3*$R132*$A$3-MIN(AE$5*$AJ$3,$R132*$A$3)^2-2*$R132*$A$3*MAX(AE$5*$AJ$3-$R132*$A$3,0)-MIN(MAX($R132*$A$3-$A$4,0),AE$5*$AJ$3)^2-2*AE$5*$AJ$3*MAX($R132*$A$3-$A$4-AE$5*+$AJ$3,0))/$AJ$5-SUM($V$7:AD132)-SUM($V$7:AE131)+SUM($V$7:AD131)</f>
        <v>0</v>
      </c>
      <c r="AF132" s="21">
        <f>(2*AF$5*$AJ$3*$R132*$A$3-MIN(AF$5*$AJ$3,$R132*$A$3)^2-2*$R132*$A$3*MAX(AF$5*$AJ$3-$R132*$A$3,0)-MIN(MAX($R132*$A$3-$A$4,0),AF$5*$AJ$3)^2-2*AF$5*$AJ$3*MAX($R132*$A$3-$A$4-AF$5*+$AJ$3,0))/$AJ$5-SUM($V$7:AE132)-SUM($V$7:AF131)+SUM($V$7:AE131)</f>
        <v>0</v>
      </c>
      <c r="AG132" s="21">
        <f>(2*AG$5*$AJ$3*$R132*$A$3-MIN(AG$5*$AJ$3,$R132*$A$3)^2-2*$R132*$A$3*MAX(AG$5*$AJ$3-$R132*$A$3,0)-MIN(MAX($R132*$A$3-$A$4,0),AG$5*$AJ$3)^2-2*AG$5*$AJ$3*MAX($R132*$A$3-$A$4-AG$5*+$AJ$3,0))/$AJ$5-SUM($V$7:AF132)-SUM($V$7:AG131)+SUM($V$7:AF131)</f>
        <v>0</v>
      </c>
      <c r="AH132" s="21">
        <f>(2*AH$5*$AJ$3*$R132*$A$3-MIN(AH$5*$AJ$3,$R132*$A$3)^2-2*$R132*$A$3*MAX(AH$5*$AJ$3-$R132*$A$3,0)-MIN(MAX($R132*$A$3-$A$4,0),AH$5*$AJ$3)^2-2*AH$5*$AJ$3*MAX($R132*$A$3-$A$4-AH$5*+$AJ$3,0))/$AJ$5-SUM($V$7:AG132)-SUM($V$7:AH131)+SUM($V$7:AG131)</f>
        <v>0</v>
      </c>
      <c r="AJ132" s="8">
        <f t="shared" si="30"/>
        <v>39934</v>
      </c>
      <c r="AK132" s="30">
        <f t="shared" si="20"/>
        <v>39948</v>
      </c>
      <c r="AL132" s="3">
        <f ca="1">SUMPRODUCT(OFFSET($W$8:OFFSET($W$8,$AJ$4-1,0),$T132,$U132),OFFSET($D$8:OFFSET($D$8,$AJ$4-1,0),$S132,MATCH(AL$6,$D$7:$Q$7,0)-1))</f>
        <v>0.50883495986906857</v>
      </c>
      <c r="AM132" s="3">
        <f ca="1">SUMPRODUCT(OFFSET($W$8:OFFSET($W$8,$AJ$4-1,0),$T132,$U132),OFFSET($C$8:OFFSET($C$8,$AJ$4-1,0),$S132,0),OFFSET($D$8:OFFSET($D$8,$AJ$4-1,0),$S132,MATCH(AL$6,$D$7:$Q$7,0)-1))/SUMPRODUCT(OFFSET($W$8:OFFSET($W$8,$AJ$4-1,0),$T132,$U132),OFFSET($C$8:OFFSET($C$8,$AJ$4-1,0),$S132,0))</f>
        <v>0.50883495986906846</v>
      </c>
      <c r="AN132" s="3">
        <f ca="1">SUMPRODUCT(OFFSET($W$8:OFFSET($W$8,$AJ$4-1,0),$T132,$U132),OFFSET($D$8:OFFSET($D$8,$AJ$4-1,0),$S132,MATCH(AN$6,$D$7:$Q$7,0)-1))</f>
        <v>1.5142438967572442</v>
      </c>
      <c r="AO132" s="3">
        <f ca="1">SUMPRODUCT(OFFSET($W$8:OFFSET($W$8,$AJ$4-1,0),$T132,$U132),OFFSET($C$8:OFFSET($C$8,$AJ$4-1,0),$S132,0),OFFSET($D$8:OFFSET($D$8,$AJ$4-1,0),$S132,MATCH(AN$6,$D$7:$Q$7,0)-1))/SUMPRODUCT(OFFSET($W$8:OFFSET($W$8,$AJ$4-1,0),$T132,$U132),OFFSET($C$8:OFFSET($C$8,$AJ$4-1,0),$S132,0))</f>
        <v>1.514243896757244</v>
      </c>
      <c r="AP132" s="3">
        <f ca="1">SUMPRODUCT(OFFSET($W$8:OFFSET($W$8,$AJ$4-1,0),$T132,$U132),OFFSET($D$8:OFFSET($D$8,$AJ$4-1,0),$S132,MATCH(AP$6,$D$7:$Q$7,0)-1))</f>
        <v>1.0917458834591132</v>
      </c>
      <c r="AQ132" s="3">
        <f ca="1">SUMPRODUCT(OFFSET($W$8:OFFSET($W$8,$AJ$4-1,0),$T132,$U132),OFFSET($C$8:OFFSET($C$8,$AJ$4-1,0),$S132,0),OFFSET($D$8:OFFSET($D$8,$AJ$4-1,0),$S132,MATCH(AP$6,$D$7:$Q$7,0)-1))/SUMPRODUCT(OFFSET($W$8:OFFSET($W$8,$AJ$4-1,0),$T132,$U132),OFFSET($C$8:OFFSET($C$8,$AJ$4-1,0),$S132,0))</f>
        <v>1.0917458834591132</v>
      </c>
      <c r="AR132" s="3">
        <f ca="1">SUMPRODUCT(OFFSET($W$8:OFFSET($W$8,$AJ$4-1,0),$T132,$U132),OFFSET($D$8:OFFSET($D$8,$AJ$4-1,0),$S132,MATCH(AR$6,$D$7:$Q$7,0)-1))</f>
        <v>0.98489999999999989</v>
      </c>
      <c r="AS132" s="3">
        <f ca="1">SUMPRODUCT(OFFSET($W$8:OFFSET($W$8,$AJ$4-1,0),$T132,$U132),OFFSET($C$8:OFFSET($C$8,$AJ$4-1,0),$S132,0),OFFSET($D$8:OFFSET($D$8,$AJ$4-1,0),$S132,MATCH(AR$6,$D$7:$Q$7,0)-1))/SUMPRODUCT(OFFSET($W$8:OFFSET($W$8,$AJ$4-1,0),$T132,$U132),OFFSET($C$8:OFFSET($C$8,$AJ$4-1,0),$S132,0))</f>
        <v>0.98490000000000022</v>
      </c>
      <c r="AT132" s="3">
        <f ca="1">SUMPRODUCT(OFFSET($W$8:OFFSET($W$8,$AJ$4-1,0),$T132,$U132),OFFSET($D$8:OFFSET($D$8,$AJ$4-1,0),$S132,MATCH(AT$6,$D$7:$Q$7,0)-1))</f>
        <v>1.3009946737625455</v>
      </c>
      <c r="AU132" s="3">
        <f ca="1">SUMPRODUCT(OFFSET($W$8:OFFSET($W$8,$AJ$4-1,0),$T132,$U132),OFFSET($C$8:OFFSET($C$8,$AJ$4-1,0),$S132,0),OFFSET($D$8:OFFSET($D$8,$AJ$4-1,0),$S132,MATCH(AT$6,$D$7:$Q$7,0)-1))/SUMPRODUCT(OFFSET($W$8:OFFSET($W$8,$AJ$4-1,0),$T132,$U132),OFFSET($C$8:OFFSET($C$8,$AJ$4-1,0),$S132,0))</f>
        <v>1.3009946737625455</v>
      </c>
      <c r="AV132" s="3">
        <f ca="1">SUMPRODUCT(OFFSET($W$8:OFFSET($W$8,$AJ$4-1,0),$T132,$U132),OFFSET($D$8:OFFSET($D$8,$AJ$4-1,0),$S132,MATCH(AV$6,$D$7:$Q$7,0)-1))</f>
        <v>0.69193973071835913</v>
      </c>
      <c r="AW132" s="3">
        <f ca="1">SUMPRODUCT(OFFSET($W$8:OFFSET($W$8,$AJ$4-1,0),$T132,$U132),OFFSET($C$8:OFFSET($C$8,$AJ$4-1,0),$S132,0),OFFSET($D$8:OFFSET($D$8,$AJ$4-1,0),$S132,MATCH(AV$6,$D$7:$Q$7,0)-1))/SUMPRODUCT(OFFSET($W$8:OFFSET($W$8,$AJ$4-1,0),$T132,$U132),OFFSET($C$8:OFFSET($C$8,$AJ$4-1,0),$S132,0))</f>
        <v>0.69193973071835913</v>
      </c>
      <c r="AX132" s="3">
        <f ca="1">SUMPRODUCT(OFFSET($W$8:OFFSET($W$8,$AJ$4-1,0),$T132,$U132),OFFSET($D$8:OFFSET($D$8,$AJ$4-1,0),$S132,MATCH(AX$6,$D$7:$Q$7,0)-1))</f>
        <v>0.79263799327060092</v>
      </c>
      <c r="AY132" s="3">
        <f ca="1">SUMPRODUCT(OFFSET($W$8:OFFSET($W$8,$AJ$4-1,0),$T132,$U132),OFFSET($C$8:OFFSET($C$8,$AJ$4-1,0),$S132,0),OFFSET($D$8:OFFSET($D$8,$AJ$4-1,0),$S132,MATCH(AX$6,$D$7:$Q$7,0)-1))/SUMPRODUCT(OFFSET($W$8:OFFSET($W$8,$AJ$4-1,0),$T132,$U132),OFFSET($C$8:OFFSET($C$8,$AJ$4-1,0),$S132,0))</f>
        <v>0.79263799327060092</v>
      </c>
      <c r="AZ132" s="3">
        <f ca="1">SUMPRODUCT(OFFSET($W$8:OFFSET($W$8,$AJ$4-1,0),$T132,$U132),OFFSET($D$8:OFFSET($D$8,$AJ$4-1,0),$S132,MATCH(AZ$6,$D$7:$Q$7,0)-1))</f>
        <v>1.4460989963706408</v>
      </c>
      <c r="BA132" s="3">
        <f ca="1">SUMPRODUCT(OFFSET($W$8:OFFSET($W$8,$AJ$4-1,0),$T132,$U132),OFFSET($C$8:OFFSET($C$8,$AJ$4-1,0),$S132,0),OFFSET($D$8:OFFSET($D$8,$AJ$4-1,0),$S132,MATCH(AZ$6,$D$7:$Q$7,0)-1))/SUMPRODUCT(OFFSET($W$8:OFFSET($W$8,$AJ$4-1,0),$T132,$U132),OFFSET($C$8:OFFSET($C$8,$AJ$4-1,0),$S132,0))</f>
        <v>1.4460989963706408</v>
      </c>
      <c r="BB132" s="3">
        <f ca="1">SUMPRODUCT(OFFSET($W$8:OFFSET($W$8,$AJ$4-1,0),$T132,$U132),OFFSET($D$8:OFFSET($D$8,$AJ$4-1,0),$S132,MATCH(BB$6,$D$7:$Q$7,0)-1))</f>
        <v>1.0319117253249601</v>
      </c>
      <c r="BC132" s="3">
        <f ca="1">SUMPRODUCT(OFFSET($W$8:OFFSET($W$8,$AJ$4-1,0),$T132,$U132),OFFSET($C$8:OFFSET($C$8,$AJ$4-1,0),$S132,0),OFFSET($D$8:OFFSET($D$8,$AJ$4-1,0),$S132,MATCH(BB$6,$D$7:$Q$7,0)-1))/SUMPRODUCT(OFFSET($W$8:OFFSET($W$8,$AJ$4-1,0),$T132,$U132),OFFSET($C$8:OFFSET($C$8,$AJ$4-1,0),$S132,0))</f>
        <v>1.0319117253249601</v>
      </c>
      <c r="BD132" s="3">
        <f ca="1">SUMPRODUCT(OFFSET($W$8:OFFSET($W$8,$AJ$4-1,0),$T132,$U132),OFFSET($D$8:OFFSET($D$8,$AJ$4-1,0),$S132,MATCH(BD$6,$D$7:$Q$7,0)-1))</f>
        <v>0.71384282096050888</v>
      </c>
      <c r="BE132" s="3">
        <f ca="1">SUMPRODUCT(OFFSET($W$8:OFFSET($W$8,$AJ$4-1,0),$T132,$U132),OFFSET($C$8:OFFSET($C$8,$AJ$4-1,0),$S132,0),OFFSET($D$8:OFFSET($D$8,$AJ$4-1,0),$S132,MATCH(BD$6,$D$7:$Q$7,0)-1))/SUMPRODUCT(OFFSET($W$8:OFFSET($W$8,$AJ$4-1,0),$T132,$U132),OFFSET($C$8:OFFSET($C$8,$AJ$4-1,0),$S132,0))</f>
        <v>0.71384282096050899</v>
      </c>
      <c r="BF132" s="174">
        <f ca="1">SUMPRODUCT(OFFSET($W$8:OFFSET($W$8,$AJ$4-1,0),$T132,$U132),OFFSET($D$8:OFFSET($D$8,$AJ$4-1,0),$S132,MATCH(BF$6,$D$7:$Q$7,0)-1))</f>
        <v>0.99887341547568298</v>
      </c>
      <c r="BG132" s="174">
        <f ca="1">SUMPRODUCT(OFFSET($W$8:OFFSET($W$8,$AJ$4-1,0),$T132,$U132),OFFSET($C$8:OFFSET($C$8,$AJ$4-1,0),$S132,0),OFFSET($D$8:OFFSET($D$8,$AJ$4-1,0),$S132,MATCH(BF$6,$D$7:$Q$7,0)-1))/SUMPRODUCT(OFFSET($W$8:OFFSET($W$8,$AJ$4-1,0),$T132,$U132),OFFSET($C$8:OFFSET($C$8,$AJ$4-1,0),$S132,0))</f>
        <v>0.99887341547568342</v>
      </c>
      <c r="BH132" s="174">
        <f ca="1">SUMPRODUCT(OFFSET($W$8:OFFSET($W$8,$AJ$4-1,0),$T132,$U132),OFFSET($D$8:OFFSET($D$8,$AJ$4-1,0),$S132,MATCH(BH$6,$D$7:$Q$7,0)-1))</f>
        <v>1.1031307949168683</v>
      </c>
      <c r="BI132" s="174">
        <f ca="1">SUMPRODUCT(OFFSET($W$8:OFFSET($W$8,$AJ$4-1,0),$T132,$U132),OFFSET($C$8:OFFSET($C$8,$AJ$4-1,0),$S132,0),OFFSET($D$8:OFFSET($D$8,$AJ$4-1,0),$S132,MATCH(BH$6,$D$7:$Q$7,0)-1))/SUMPRODUCT(OFFSET($W$8:OFFSET($W$8,$AJ$4-1,0),$T132,$U132),OFFSET($C$8:OFFSET($C$8,$AJ$4-1,0),$S132,0))</f>
        <v>1.1031307949168687</v>
      </c>
      <c r="BJ132" s="174">
        <f ca="1">SUMPRODUCT(OFFSET($W$8:OFFSET($W$8,$AJ$4-1,0),$T132,$U132),OFFSET($D$8:OFFSET($D$8,$AJ$4-1,0),$S132,MATCH(BJ$6,$D$7:$Q$7,0)-1))</f>
        <v>1</v>
      </c>
      <c r="BK132" s="174">
        <f ca="1">SUMPRODUCT(OFFSET($W$8:OFFSET($W$8,$AJ$4-1,0),$T132,$U132),OFFSET($C$8:OFFSET($C$8,$AJ$4-1,0),$S132,0),OFFSET($D$8:OFFSET($D$8,$AJ$4-1,0),$S132,MATCH(BJ$6,$D$7:$Q$7,0)-1))/SUMPRODUCT(OFFSET($W$8:OFFSET($W$8,$AJ$4-1,0),$T132,$U132),OFFSET($C$8:OFFSET($C$8,$AJ$4-1,0),$S132,0))</f>
        <v>1</v>
      </c>
      <c r="BM132" s="8">
        <f t="shared" si="27"/>
        <v>39934</v>
      </c>
      <c r="BN132" s="47">
        <f t="shared" ca="1" si="28"/>
        <v>0.99999999999999967</v>
      </c>
      <c r="BO132" s="47">
        <f t="shared" ca="1" si="21"/>
        <v>0</v>
      </c>
      <c r="BP132" s="47">
        <f t="shared" ca="1" si="29"/>
        <v>0.29999999999999993</v>
      </c>
      <c r="BQ132" s="47">
        <f t="shared" ca="1" si="22"/>
        <v>0.69999999999999973</v>
      </c>
    </row>
    <row r="133" spans="1:69">
      <c r="A133" s="58">
        <f t="shared" si="23"/>
        <v>39600</v>
      </c>
      <c r="B133" s="34">
        <f t="shared" si="18"/>
        <v>39797</v>
      </c>
      <c r="C133" s="59">
        <f>SUMIF(WP!$A$3:$A$388,"&lt;"&amp;EOMONTH($A133,$A$3-1)+1,WP!$B$3:$B$388)/1000-SUM(C$8:C132)</f>
        <v>10</v>
      </c>
      <c r="D133" s="42">
        <f>D$6/VLOOKUP($B133,Rate!$B$4:$H$390,7)</f>
        <v>0.50687539006212734</v>
      </c>
      <c r="E133" s="42">
        <f>E$6/VLOOKUP($B133,SAWW!$B$4:$H$390,7)</f>
        <v>1.5248445985566967</v>
      </c>
      <c r="F133" s="42">
        <f>F$6/VLOOKUP($B133,'Indem BL'!$B$4:$H$390,7)</f>
        <v>1.0986176978919162</v>
      </c>
      <c r="G133" s="42">
        <f>G$6/VLOOKUP($B133,'Med BL'!$B$4:$H$390,7)</f>
        <v>0.9849</v>
      </c>
      <c r="H133" s="42">
        <f>H$6/VLOOKUP($B133,'Combined BL &amp; SAWW'!$B$4:$H$390,7)</f>
        <v>1.3153744041628235</v>
      </c>
      <c r="I133" s="42">
        <f>I$6/VLOOKUP($B133,'Freq Trend'!$B$4:$H$390,7)</f>
        <v>0.68263641693880883</v>
      </c>
      <c r="J133" s="42">
        <f>J$6/VLOOKUP($B133,'Severity Trend_IonI'!$B$4:$H$390,7)</f>
        <v>0.77557600384971048</v>
      </c>
      <c r="K133" s="42">
        <f>K$6/VLOOKUP($B133,'Severity Trend_MonI'!$B$4:$H$390,7)</f>
        <v>1.3879000859383057</v>
      </c>
      <c r="L133" s="42">
        <f>L$6/VLOOKUP($B133,'Severity Trend'!$B$4:$H$390,7)</f>
        <v>1.0025676160460946</v>
      </c>
      <c r="M133" s="42">
        <f>M$6/VLOOKUP($B133,'PP Residual Trend'!$B$4:$H$390,7)</f>
        <v>0.68383374181726775</v>
      </c>
      <c r="N133" s="156">
        <f>N$6/VLOOKUP($B133,CR!$B$4:$H$455,7)</f>
        <v>0.99887341547568309</v>
      </c>
      <c r="O133" s="156">
        <f>O$6/VLOOKUP($B133,ER!$B$4:$H$455,7)</f>
        <v>1.1031307949168685</v>
      </c>
      <c r="P133" s="156">
        <f>P$6/VLOOKUP($B133,DR!$B$4:$H$455,7)</f>
        <v>1</v>
      </c>
      <c r="R133">
        <f t="shared" si="36"/>
        <v>126</v>
      </c>
      <c r="S133" s="120">
        <f t="shared" si="35"/>
        <v>125</v>
      </c>
      <c r="T133" s="45">
        <f t="shared" si="25"/>
        <v>0</v>
      </c>
      <c r="U133" s="45">
        <f t="shared" si="37"/>
        <v>0</v>
      </c>
      <c r="V133" s="20">
        <v>0</v>
      </c>
      <c r="W133" s="21">
        <f>(2*W$5*$AJ$3*$R133*$A$3-MIN(W$5*$AJ$3,$R133*$A$3)^2-2*$R133*$A$3*MAX(W$5*$AJ$3-$R133*$A$3,0)-MIN(MAX($R133*$A$3-$A$4,0),W$5*$AJ$3)^2-2*W$5*$AJ$3*MAX($R133*$A$3-$A$4-W$5*+$AJ$3,0))/$AJ$5-SUM($V$7:V133)-SUM($V$7:W132)+SUM($V$7:V132)</f>
        <v>0</v>
      </c>
      <c r="X133" s="21">
        <f>(2*X$5*$AJ$3*$R133*$A$3-MIN(X$5*$AJ$3,$R133*$A$3)^2-2*$R133*$A$3*MAX(X$5*$AJ$3-$R133*$A$3,0)-MIN(MAX($R133*$A$3-$A$4,0),X$5*$AJ$3)^2-2*X$5*$AJ$3*MAX($R133*$A$3-$A$4-X$5*+$AJ$3,0))/$AJ$5-SUM($V$7:W133)-SUM($V$7:X132)+SUM($V$7:W132)</f>
        <v>0</v>
      </c>
      <c r="Y133" s="21">
        <f>(2*Y$5*$AJ$3*$R133*$A$3-MIN(Y$5*$AJ$3,$R133*$A$3)^2-2*$R133*$A$3*MAX(Y$5*$AJ$3-$R133*$A$3,0)-MIN(MAX($R133*$A$3-$A$4,0),Y$5*$AJ$3)^2-2*Y$5*$AJ$3*MAX($R133*$A$3-$A$4-Y$5*+$AJ$3,0))/$AJ$5-SUM($V$7:X133)-SUM($V$7:Y132)+SUM($V$7:X132)</f>
        <v>0</v>
      </c>
      <c r="Z133" s="21">
        <f>(2*Z$5*$AJ$3*$R133*$A$3-MIN(Z$5*$AJ$3,$R133*$A$3)^2-2*$R133*$A$3*MAX(Z$5*$AJ$3-$R133*$A$3,0)-MIN(MAX($R133*$A$3-$A$4,0),Z$5*$AJ$3)^2-2*Z$5*$AJ$3*MAX($R133*$A$3-$A$4-Z$5*+$AJ$3,0))/$AJ$5-SUM($V$7:Y133)-SUM($V$7:Z132)+SUM($V$7:Y132)</f>
        <v>0</v>
      </c>
      <c r="AA133" s="21">
        <f>(2*AA$5*$AJ$3*$R133*$A$3-MIN(AA$5*$AJ$3,$R133*$A$3)^2-2*$R133*$A$3*MAX(AA$5*$AJ$3-$R133*$A$3,0)-MIN(MAX($R133*$A$3-$A$4,0),AA$5*$AJ$3)^2-2*AA$5*$AJ$3*MAX($R133*$A$3-$A$4-AA$5*+$AJ$3,0))/$AJ$5-SUM($V$7:Z133)-SUM($V$7:AA132)+SUM($V$7:Z132)</f>
        <v>0</v>
      </c>
      <c r="AB133" s="21">
        <f>(2*AB$5*$AJ$3*$R133*$A$3-MIN(AB$5*$AJ$3,$R133*$A$3)^2-2*$R133*$A$3*MAX(AB$5*$AJ$3-$R133*$A$3,0)-MIN(MAX($R133*$A$3-$A$4,0),AB$5*$AJ$3)^2-2*AB$5*$AJ$3*MAX($R133*$A$3-$A$4-AB$5*+$AJ$3,0))/$AJ$5-SUM($V$7:AA133)-SUM($V$7:AB132)+SUM($V$7:AA132)</f>
        <v>0</v>
      </c>
      <c r="AC133" s="21">
        <f>(2*AC$5*$AJ$3*$R133*$A$3-MIN(AC$5*$AJ$3,$R133*$A$3)^2-2*$R133*$A$3*MAX(AC$5*$AJ$3-$R133*$A$3,0)-MIN(MAX($R133*$A$3-$A$4,0),AC$5*$AJ$3)^2-2*AC$5*$AJ$3*MAX($R133*$A$3-$A$4-AC$5*+$AJ$3,0))/$AJ$5-SUM($V$7:AB133)-SUM($V$7:AC132)+SUM($V$7:AB132)</f>
        <v>0</v>
      </c>
      <c r="AD133" s="21">
        <f>(2*AD$5*$AJ$3*$R133*$A$3-MIN(AD$5*$AJ$3,$R133*$A$3)^2-2*$R133*$A$3*MAX(AD$5*$AJ$3-$R133*$A$3,0)-MIN(MAX($R133*$A$3-$A$4,0),AD$5*$AJ$3)^2-2*AD$5*$AJ$3*MAX($R133*$A$3-$A$4-AD$5*+$AJ$3,0))/$AJ$5-SUM($V$7:AC133)-SUM($V$7:AD132)+SUM($V$7:AC132)</f>
        <v>0</v>
      </c>
      <c r="AE133" s="21">
        <f>(2*AE$5*$AJ$3*$R133*$A$3-MIN(AE$5*$AJ$3,$R133*$A$3)^2-2*$R133*$A$3*MAX(AE$5*$AJ$3-$R133*$A$3,0)-MIN(MAX($R133*$A$3-$A$4,0),AE$5*$AJ$3)^2-2*AE$5*$AJ$3*MAX($R133*$A$3-$A$4-AE$5*+$AJ$3,0))/$AJ$5-SUM($V$7:AD133)-SUM($V$7:AE132)+SUM($V$7:AD132)</f>
        <v>0</v>
      </c>
      <c r="AF133" s="21">
        <f>(2*AF$5*$AJ$3*$R133*$A$3-MIN(AF$5*$AJ$3,$R133*$A$3)^2-2*$R133*$A$3*MAX(AF$5*$AJ$3-$R133*$A$3,0)-MIN(MAX($R133*$A$3-$A$4,0),AF$5*$AJ$3)^2-2*AF$5*$AJ$3*MAX($R133*$A$3-$A$4-AF$5*+$AJ$3,0))/$AJ$5-SUM($V$7:AE133)-SUM($V$7:AF132)+SUM($V$7:AE132)</f>
        <v>0</v>
      </c>
      <c r="AG133" s="21">
        <f>(2*AG$5*$AJ$3*$R133*$A$3-MIN(AG$5*$AJ$3,$R133*$A$3)^2-2*$R133*$A$3*MAX(AG$5*$AJ$3-$R133*$A$3,0)-MIN(MAX($R133*$A$3-$A$4,0),AG$5*$AJ$3)^2-2*AG$5*$AJ$3*MAX($R133*$A$3-$A$4-AG$5*+$AJ$3,0))/$AJ$5-SUM($V$7:AF133)-SUM($V$7:AG132)+SUM($V$7:AF132)</f>
        <v>0</v>
      </c>
      <c r="AH133" s="21">
        <f>(2*AH$5*$AJ$3*$R133*$A$3-MIN(AH$5*$AJ$3,$R133*$A$3)^2-2*$R133*$A$3*MAX(AH$5*$AJ$3-$R133*$A$3,0)-MIN(MAX($R133*$A$3-$A$4,0),AH$5*$AJ$3)^2-2*AH$5*$AJ$3*MAX($R133*$A$3-$A$4-AH$5*+$AJ$3,0))/$AJ$5-SUM($V$7:AG133)-SUM($V$7:AH132)+SUM($V$7:AG132)</f>
        <v>0</v>
      </c>
      <c r="AJ133" s="8">
        <f t="shared" si="30"/>
        <v>39965</v>
      </c>
      <c r="AK133" s="30">
        <f t="shared" si="20"/>
        <v>39979</v>
      </c>
      <c r="AL133" s="3">
        <f ca="1">SUMPRODUCT(OFFSET($W$8:OFFSET($W$8,$AJ$4-1,0),$T133,$U133),OFFSET($D$8:OFFSET($D$8,$AJ$4-1,0),$S133,MATCH(AL$6,$D$7:$Q$7,0)-1))</f>
        <v>0.51014133974036269</v>
      </c>
      <c r="AM133" s="3">
        <f ca="1">SUMPRODUCT(OFFSET($W$8:OFFSET($W$8,$AJ$4-1,0),$T133,$U133),OFFSET($C$8:OFFSET($C$8,$AJ$4-1,0),$S133,0),OFFSET($D$8:OFFSET($D$8,$AJ$4-1,0),$S133,MATCH(AL$6,$D$7:$Q$7,0)-1))/SUMPRODUCT(OFFSET($W$8:OFFSET($W$8,$AJ$4-1,0),$T133,$U133),OFFSET($C$8:OFFSET($C$8,$AJ$4-1,0),$S133,0))</f>
        <v>0.51014133974036269</v>
      </c>
      <c r="AN133" s="3">
        <f ca="1">SUMPRODUCT(OFFSET($W$8:OFFSET($W$8,$AJ$4-1,0),$T133,$U133),OFFSET($D$8:OFFSET($D$8,$AJ$4-1,0),$S133,MATCH(AN$6,$D$7:$Q$7,0)-1))</f>
        <v>1.5118434927361319</v>
      </c>
      <c r="AO133" s="3">
        <f ca="1">SUMPRODUCT(OFFSET($W$8:OFFSET($W$8,$AJ$4-1,0),$T133,$U133),OFFSET($C$8:OFFSET($C$8,$AJ$4-1,0),$S133,0),OFFSET($D$8:OFFSET($D$8,$AJ$4-1,0),$S133,MATCH(AN$6,$D$7:$Q$7,0)-1))/SUMPRODUCT(OFFSET($W$8:OFFSET($W$8,$AJ$4-1,0),$T133,$U133),OFFSET($C$8:OFFSET($C$8,$AJ$4-1,0),$S133,0))</f>
        <v>1.5118434927361322</v>
      </c>
      <c r="AP133" s="3">
        <f ca="1">SUMPRODUCT(OFFSET($W$8:OFFSET($W$8,$AJ$4-1,0),$T133,$U133),OFFSET($D$8:OFFSET($D$8,$AJ$4-1,0),$S133,MATCH(AP$6,$D$7:$Q$7,0)-1))</f>
        <v>1.0910914249417034</v>
      </c>
      <c r="AQ133" s="3">
        <f ca="1">SUMPRODUCT(OFFSET($W$8:OFFSET($W$8,$AJ$4-1,0),$T133,$U133),OFFSET($C$8:OFFSET($C$8,$AJ$4-1,0),$S133,0),OFFSET($D$8:OFFSET($D$8,$AJ$4-1,0),$S133,MATCH(AP$6,$D$7:$Q$7,0)-1))/SUMPRODUCT(OFFSET($W$8:OFFSET($W$8,$AJ$4-1,0),$T133,$U133),OFFSET($C$8:OFFSET($C$8,$AJ$4-1,0),$S133,0))</f>
        <v>1.0910914249417034</v>
      </c>
      <c r="AR133" s="3">
        <f ca="1">SUMPRODUCT(OFFSET($W$8:OFFSET($W$8,$AJ$4-1,0),$T133,$U133),OFFSET($D$8:OFFSET($D$8,$AJ$4-1,0),$S133,MATCH(AR$6,$D$7:$Q$7,0)-1))</f>
        <v>0.98489999999999989</v>
      </c>
      <c r="AS133" s="3">
        <f ca="1">SUMPRODUCT(OFFSET($W$8:OFFSET($W$8,$AJ$4-1,0),$T133,$U133),OFFSET($C$8:OFFSET($C$8,$AJ$4-1,0),$S133,0),OFFSET($D$8:OFFSET($D$8,$AJ$4-1,0),$S133,MATCH(AR$6,$D$7:$Q$7,0)-1))/SUMPRODUCT(OFFSET($W$8:OFFSET($W$8,$AJ$4-1,0),$T133,$U133),OFFSET($C$8:OFFSET($C$8,$AJ$4-1,0),$S133,0))</f>
        <v>0.98490000000000022</v>
      </c>
      <c r="AT133" s="3">
        <f ca="1">SUMPRODUCT(OFFSET($W$8:OFFSET($W$8,$AJ$4-1,0),$T133,$U133),OFFSET($D$8:OFFSET($D$8,$AJ$4-1,0),$S133,MATCH(AT$6,$D$7:$Q$7,0)-1))</f>
        <v>1.2987788165575436</v>
      </c>
      <c r="AU133" s="3">
        <f ca="1">SUMPRODUCT(OFFSET($W$8:OFFSET($W$8,$AJ$4-1,0),$T133,$U133),OFFSET($C$8:OFFSET($C$8,$AJ$4-1,0),$S133,0),OFFSET($D$8:OFFSET($D$8,$AJ$4-1,0),$S133,MATCH(AT$6,$D$7:$Q$7,0)-1))/SUMPRODUCT(OFFSET($W$8:OFFSET($W$8,$AJ$4-1,0),$T133,$U133),OFFSET($C$8:OFFSET($C$8,$AJ$4-1,0),$S133,0))</f>
        <v>1.2987788165575438</v>
      </c>
      <c r="AV133" s="3">
        <f ca="1">SUMPRODUCT(OFFSET($W$8:OFFSET($W$8,$AJ$4-1,0),$T133,$U133),OFFSET($D$8:OFFSET($D$8,$AJ$4-1,0),$S133,MATCH(AV$6,$D$7:$Q$7,0)-1))</f>
        <v>0.69315362403738956</v>
      </c>
      <c r="AW133" s="3">
        <f ca="1">SUMPRODUCT(OFFSET($W$8:OFFSET($W$8,$AJ$4-1,0),$T133,$U133),OFFSET($C$8:OFFSET($C$8,$AJ$4-1,0),$S133,0),OFFSET($D$8:OFFSET($D$8,$AJ$4-1,0),$S133,MATCH(AV$6,$D$7:$Q$7,0)-1))/SUMPRODUCT(OFFSET($W$8:OFFSET($W$8,$AJ$4-1,0),$T133,$U133),OFFSET($C$8:OFFSET($C$8,$AJ$4-1,0),$S133,0))</f>
        <v>0.69315362403738956</v>
      </c>
      <c r="AX133" s="3">
        <f ca="1">SUMPRODUCT(OFFSET($W$8:OFFSET($W$8,$AJ$4-1,0),$T133,$U133),OFFSET($D$8:OFFSET($D$8,$AJ$4-1,0),$S133,MATCH(AX$6,$D$7:$Q$7,0)-1))</f>
        <v>0.79546137843963893</v>
      </c>
      <c r="AY133" s="3">
        <f ca="1">SUMPRODUCT(OFFSET($W$8:OFFSET($W$8,$AJ$4-1,0),$T133,$U133),OFFSET($C$8:OFFSET($C$8,$AJ$4-1,0),$S133,0),OFFSET($D$8:OFFSET($D$8,$AJ$4-1,0),$S133,MATCH(AX$6,$D$7:$Q$7,0)-1))/SUMPRODUCT(OFFSET($W$8:OFFSET($W$8,$AJ$4-1,0),$T133,$U133),OFFSET($C$8:OFFSET($C$8,$AJ$4-1,0),$S133,0))</f>
        <v>0.79546137843963882</v>
      </c>
      <c r="AZ133" s="3">
        <f ca="1">SUMPRODUCT(OFFSET($W$8:OFFSET($W$8,$AJ$4-1,0),$T133,$U133),OFFSET($D$8:OFFSET($D$8,$AJ$4-1,0),$S133,MATCH(AZ$6,$D$7:$Q$7,0)-1))</f>
        <v>1.4536951533188065</v>
      </c>
      <c r="BA133" s="3">
        <f ca="1">SUMPRODUCT(OFFSET($W$8:OFFSET($W$8,$AJ$4-1,0),$T133,$U133),OFFSET($C$8:OFFSET($C$8,$AJ$4-1,0),$S133,0),OFFSET($D$8:OFFSET($D$8,$AJ$4-1,0),$S133,MATCH(AZ$6,$D$7:$Q$7,0)-1))/SUMPRODUCT(OFFSET($W$8:OFFSET($W$8,$AJ$4-1,0),$T133,$U133),OFFSET($C$8:OFFSET($C$8,$AJ$4-1,0),$S133,0))</f>
        <v>1.4536951533188063</v>
      </c>
      <c r="BB133" s="3">
        <f ca="1">SUMPRODUCT(OFFSET($W$8:OFFSET($W$8,$AJ$4-1,0),$T133,$U133),OFFSET($D$8:OFFSET($D$8,$AJ$4-1,0),$S133,MATCH(BB$6,$D$7:$Q$7,0)-1))</f>
        <v>1.0362357046900204</v>
      </c>
      <c r="BC133" s="3">
        <f ca="1">SUMPRODUCT(OFFSET($W$8:OFFSET($W$8,$AJ$4-1,0),$T133,$U133),OFFSET($C$8:OFFSET($C$8,$AJ$4-1,0),$S133,0),OFFSET($D$8:OFFSET($D$8,$AJ$4-1,0),$S133,MATCH(BB$6,$D$7:$Q$7,0)-1))/SUMPRODUCT(OFFSET($W$8:OFFSET($W$8,$AJ$4-1,0),$T133,$U133),OFFSET($C$8:OFFSET($C$8,$AJ$4-1,0),$S133,0))</f>
        <v>1.0362357046900206</v>
      </c>
      <c r="BD133" s="3">
        <f ca="1">SUMPRODUCT(OFFSET($W$8:OFFSET($W$8,$AJ$4-1,0),$T133,$U133),OFFSET($D$8:OFFSET($D$8,$AJ$4-1,0),$S133,MATCH(BD$6,$D$7:$Q$7,0)-1))</f>
        <v>0.7181091288440471</v>
      </c>
      <c r="BE133" s="3">
        <f ca="1">SUMPRODUCT(OFFSET($W$8:OFFSET($W$8,$AJ$4-1,0),$T133,$U133),OFFSET($C$8:OFFSET($C$8,$AJ$4-1,0),$S133,0),OFFSET($D$8:OFFSET($D$8,$AJ$4-1,0),$S133,MATCH(BD$6,$D$7:$Q$7,0)-1))/SUMPRODUCT(OFFSET($W$8:OFFSET($W$8,$AJ$4-1,0),$T133,$U133),OFFSET($C$8:OFFSET($C$8,$AJ$4-1,0),$S133,0))</f>
        <v>0.71810912884404721</v>
      </c>
      <c r="BF133" s="174">
        <f ca="1">SUMPRODUCT(OFFSET($W$8:OFFSET($W$8,$AJ$4-1,0),$T133,$U133),OFFSET($D$8:OFFSET($D$8,$AJ$4-1,0),$S133,MATCH(BF$6,$D$7:$Q$7,0)-1))</f>
        <v>0.99887341547568298</v>
      </c>
      <c r="BG133" s="174">
        <f ca="1">SUMPRODUCT(OFFSET($W$8:OFFSET($W$8,$AJ$4-1,0),$T133,$U133),OFFSET($C$8:OFFSET($C$8,$AJ$4-1,0),$S133,0),OFFSET($D$8:OFFSET($D$8,$AJ$4-1,0),$S133,MATCH(BF$6,$D$7:$Q$7,0)-1))/SUMPRODUCT(OFFSET($W$8:OFFSET($W$8,$AJ$4-1,0),$T133,$U133),OFFSET($C$8:OFFSET($C$8,$AJ$4-1,0),$S133,0))</f>
        <v>0.99887341547568342</v>
      </c>
      <c r="BH133" s="174">
        <f ca="1">SUMPRODUCT(OFFSET($W$8:OFFSET($W$8,$AJ$4-1,0),$T133,$U133),OFFSET($D$8:OFFSET($D$8,$AJ$4-1,0),$S133,MATCH(BH$6,$D$7:$Q$7,0)-1))</f>
        <v>1.1031307949168683</v>
      </c>
      <c r="BI133" s="174">
        <f ca="1">SUMPRODUCT(OFFSET($W$8:OFFSET($W$8,$AJ$4-1,0),$T133,$U133),OFFSET($C$8:OFFSET($C$8,$AJ$4-1,0),$S133,0),OFFSET($D$8:OFFSET($D$8,$AJ$4-1,0),$S133,MATCH(BH$6,$D$7:$Q$7,0)-1))/SUMPRODUCT(OFFSET($W$8:OFFSET($W$8,$AJ$4-1,0),$T133,$U133),OFFSET($C$8:OFFSET($C$8,$AJ$4-1,0),$S133,0))</f>
        <v>1.1031307949168687</v>
      </c>
      <c r="BJ133" s="174">
        <f ca="1">SUMPRODUCT(OFFSET($W$8:OFFSET($W$8,$AJ$4-1,0),$T133,$U133),OFFSET($D$8:OFFSET($D$8,$AJ$4-1,0),$S133,MATCH(BJ$6,$D$7:$Q$7,0)-1))</f>
        <v>1</v>
      </c>
      <c r="BK133" s="174">
        <f ca="1">SUMPRODUCT(OFFSET($W$8:OFFSET($W$8,$AJ$4-1,0),$T133,$U133),OFFSET($C$8:OFFSET($C$8,$AJ$4-1,0),$S133,0),OFFSET($D$8:OFFSET($D$8,$AJ$4-1,0),$S133,MATCH(BJ$6,$D$7:$Q$7,0)-1))/SUMPRODUCT(OFFSET($W$8:OFFSET($W$8,$AJ$4-1,0),$T133,$U133),OFFSET($C$8:OFFSET($C$8,$AJ$4-1,0),$S133,0))</f>
        <v>1</v>
      </c>
      <c r="BM133" s="8">
        <f t="shared" si="27"/>
        <v>39965</v>
      </c>
      <c r="BN133" s="47">
        <f t="shared" ca="1" si="28"/>
        <v>0.99999999999999967</v>
      </c>
      <c r="BO133" s="47">
        <f t="shared" ca="1" si="21"/>
        <v>0</v>
      </c>
      <c r="BP133" s="47">
        <f t="shared" ca="1" si="29"/>
        <v>0.29999999999999993</v>
      </c>
      <c r="BQ133" s="47">
        <f t="shared" ca="1" si="22"/>
        <v>0.69999999999999973</v>
      </c>
    </row>
    <row r="134" spans="1:69">
      <c r="A134" s="58">
        <f t="shared" si="23"/>
        <v>39630</v>
      </c>
      <c r="B134" s="34">
        <f t="shared" si="18"/>
        <v>39828</v>
      </c>
      <c r="C134" s="59">
        <f>SUMIF(WP!$A$3:$A$388,"&lt;"&amp;EOMONTH($A134,$A$3-1)+1,WP!$B$3:$B$388)/1000-SUM(C$8:C133)</f>
        <v>10</v>
      </c>
      <c r="D134" s="42">
        <f>D$6/VLOOKUP($B134,Rate!$B$4:$H$390,7)</f>
        <v>0.50687539006212734</v>
      </c>
      <c r="E134" s="42">
        <f>E$6/VLOOKUP($B134,SAWW!$B$4:$H$390,7)</f>
        <v>1.522862306973062</v>
      </c>
      <c r="F134" s="42">
        <f>F$6/VLOOKUP($B134,'Indem BL'!$B$4:$H$390,7)</f>
        <v>1.0907641956829985</v>
      </c>
      <c r="G134" s="42">
        <f>G$6/VLOOKUP($B134,'Med BL'!$B$4:$H$390,7)</f>
        <v>0.9849</v>
      </c>
      <c r="H134" s="42">
        <f>H$6/VLOOKUP($B134,'Combined BL &amp; SAWW'!$B$4:$H$390,7)</f>
        <v>1.306907078012741</v>
      </c>
      <c r="I134" s="42">
        <f>I$6/VLOOKUP($B134,'Freq Trend'!$B$4:$H$390,7)</f>
        <v>0.6849435552493226</v>
      </c>
      <c r="J134" s="42">
        <f>J$6/VLOOKUP($B134,'Severity Trend_IonI'!$B$4:$H$390,7)</f>
        <v>0.77938022261819606</v>
      </c>
      <c r="K134" s="42">
        <f>K$6/VLOOKUP($B134,'Severity Trend_MonI'!$B$4:$H$390,7)</f>
        <v>1.4018932922424787</v>
      </c>
      <c r="L134" s="42">
        <f>L$6/VLOOKUP($B134,'Severity Trend'!$B$4:$H$390,7)</f>
        <v>1.0094031810011281</v>
      </c>
      <c r="M134" s="42">
        <f>M$6/VLOOKUP($B134,'PP Residual Trend'!$B$4:$H$390,7)</f>
        <v>0.69081600424252376</v>
      </c>
      <c r="N134" s="156">
        <f>N$6/VLOOKUP($B134,CR!$B$4:$H$455,7)</f>
        <v>0.99887341547568309</v>
      </c>
      <c r="O134" s="156">
        <f>O$6/VLOOKUP($B134,ER!$B$4:$H$455,7)</f>
        <v>1.1031307949168685</v>
      </c>
      <c r="P134" s="156">
        <f>P$6/VLOOKUP($B134,DR!$B$4:$H$455,7)</f>
        <v>1</v>
      </c>
      <c r="R134">
        <f t="shared" si="36"/>
        <v>127</v>
      </c>
      <c r="S134" s="120">
        <f t="shared" si="35"/>
        <v>126</v>
      </c>
      <c r="T134" s="45">
        <f t="shared" si="25"/>
        <v>0</v>
      </c>
      <c r="U134" s="45">
        <f t="shared" si="37"/>
        <v>0</v>
      </c>
      <c r="V134" s="20">
        <v>0</v>
      </c>
      <c r="W134" s="21">
        <f>(2*W$5*$AJ$3*$R134*$A$3-MIN(W$5*$AJ$3,$R134*$A$3)^2-2*$R134*$A$3*MAX(W$5*$AJ$3-$R134*$A$3,0)-MIN(MAX($R134*$A$3-$A$4,0),W$5*$AJ$3)^2-2*W$5*$AJ$3*MAX($R134*$A$3-$A$4-W$5*+$AJ$3,0))/$AJ$5-SUM($V$7:V134)-SUM($V$7:W133)+SUM($V$7:V133)</f>
        <v>0</v>
      </c>
      <c r="X134" s="21">
        <f>(2*X$5*$AJ$3*$R134*$A$3-MIN(X$5*$AJ$3,$R134*$A$3)^2-2*$R134*$A$3*MAX(X$5*$AJ$3-$R134*$A$3,0)-MIN(MAX($R134*$A$3-$A$4,0),X$5*$AJ$3)^2-2*X$5*$AJ$3*MAX($R134*$A$3-$A$4-X$5*+$AJ$3,0))/$AJ$5-SUM($V$7:W134)-SUM($V$7:X133)+SUM($V$7:W133)</f>
        <v>0</v>
      </c>
      <c r="Y134" s="21">
        <f>(2*Y$5*$AJ$3*$R134*$A$3-MIN(Y$5*$AJ$3,$R134*$A$3)^2-2*$R134*$A$3*MAX(Y$5*$AJ$3-$R134*$A$3,0)-MIN(MAX($R134*$A$3-$A$4,0),Y$5*$AJ$3)^2-2*Y$5*$AJ$3*MAX($R134*$A$3-$A$4-Y$5*+$AJ$3,0))/$AJ$5-SUM($V$7:X134)-SUM($V$7:Y133)+SUM($V$7:X133)</f>
        <v>0</v>
      </c>
      <c r="Z134" s="21">
        <f>(2*Z$5*$AJ$3*$R134*$A$3-MIN(Z$5*$AJ$3,$R134*$A$3)^2-2*$R134*$A$3*MAX(Z$5*$AJ$3-$R134*$A$3,0)-MIN(MAX($R134*$A$3-$A$4,0),Z$5*$AJ$3)^2-2*Z$5*$AJ$3*MAX($R134*$A$3-$A$4-Z$5*+$AJ$3,0))/$AJ$5-SUM($V$7:Y134)-SUM($V$7:Z133)+SUM($V$7:Y133)</f>
        <v>0</v>
      </c>
      <c r="AA134" s="21">
        <f>(2*AA$5*$AJ$3*$R134*$A$3-MIN(AA$5*$AJ$3,$R134*$A$3)^2-2*$R134*$A$3*MAX(AA$5*$AJ$3-$R134*$A$3,0)-MIN(MAX($R134*$A$3-$A$4,0),AA$5*$AJ$3)^2-2*AA$5*$AJ$3*MAX($R134*$A$3-$A$4-AA$5*+$AJ$3,0))/$AJ$5-SUM($V$7:Z134)-SUM($V$7:AA133)+SUM($V$7:Z133)</f>
        <v>0</v>
      </c>
      <c r="AB134" s="21">
        <f>(2*AB$5*$AJ$3*$R134*$A$3-MIN(AB$5*$AJ$3,$R134*$A$3)^2-2*$R134*$A$3*MAX(AB$5*$AJ$3-$R134*$A$3,0)-MIN(MAX($R134*$A$3-$A$4,0),AB$5*$AJ$3)^2-2*AB$5*$AJ$3*MAX($R134*$A$3-$A$4-AB$5*+$AJ$3,0))/$AJ$5-SUM($V$7:AA134)-SUM($V$7:AB133)+SUM($V$7:AA133)</f>
        <v>0</v>
      </c>
      <c r="AC134" s="21">
        <f>(2*AC$5*$AJ$3*$R134*$A$3-MIN(AC$5*$AJ$3,$R134*$A$3)^2-2*$R134*$A$3*MAX(AC$5*$AJ$3-$R134*$A$3,0)-MIN(MAX($R134*$A$3-$A$4,0),AC$5*$AJ$3)^2-2*AC$5*$AJ$3*MAX($R134*$A$3-$A$4-AC$5*+$AJ$3,0))/$AJ$5-SUM($V$7:AB134)-SUM($V$7:AC133)+SUM($V$7:AB133)</f>
        <v>0</v>
      </c>
      <c r="AD134" s="21">
        <f>(2*AD$5*$AJ$3*$R134*$A$3-MIN(AD$5*$AJ$3,$R134*$A$3)^2-2*$R134*$A$3*MAX(AD$5*$AJ$3-$R134*$A$3,0)-MIN(MAX($R134*$A$3-$A$4,0),AD$5*$AJ$3)^2-2*AD$5*$AJ$3*MAX($R134*$A$3-$A$4-AD$5*+$AJ$3,0))/$AJ$5-SUM($V$7:AC134)-SUM($V$7:AD133)+SUM($V$7:AC133)</f>
        <v>0</v>
      </c>
      <c r="AE134" s="21">
        <f>(2*AE$5*$AJ$3*$R134*$A$3-MIN(AE$5*$AJ$3,$R134*$A$3)^2-2*$R134*$A$3*MAX(AE$5*$AJ$3-$R134*$A$3,0)-MIN(MAX($R134*$A$3-$A$4,0),AE$5*$AJ$3)^2-2*AE$5*$AJ$3*MAX($R134*$A$3-$A$4-AE$5*+$AJ$3,0))/$AJ$5-SUM($V$7:AD134)-SUM($V$7:AE133)+SUM($V$7:AD133)</f>
        <v>0</v>
      </c>
      <c r="AF134" s="21">
        <f>(2*AF$5*$AJ$3*$R134*$A$3-MIN(AF$5*$AJ$3,$R134*$A$3)^2-2*$R134*$A$3*MAX(AF$5*$AJ$3-$R134*$A$3,0)-MIN(MAX($R134*$A$3-$A$4,0),AF$5*$AJ$3)^2-2*AF$5*$AJ$3*MAX($R134*$A$3-$A$4-AF$5*+$AJ$3,0))/$AJ$5-SUM($V$7:AE134)-SUM($V$7:AF133)+SUM($V$7:AE133)</f>
        <v>0</v>
      </c>
      <c r="AG134" s="21">
        <f>(2*AG$5*$AJ$3*$R134*$A$3-MIN(AG$5*$AJ$3,$R134*$A$3)^2-2*$R134*$A$3*MAX(AG$5*$AJ$3-$R134*$A$3,0)-MIN(MAX($R134*$A$3-$A$4,0),AG$5*$AJ$3)^2-2*AG$5*$AJ$3*MAX($R134*$A$3-$A$4-AG$5*+$AJ$3,0))/$AJ$5-SUM($V$7:AF134)-SUM($V$7:AG133)+SUM($V$7:AF133)</f>
        <v>0</v>
      </c>
      <c r="AH134" s="21">
        <f>(2*AH$5*$AJ$3*$R134*$A$3-MIN(AH$5*$AJ$3,$R134*$A$3)^2-2*$R134*$A$3*MAX(AH$5*$AJ$3-$R134*$A$3,0)-MIN(MAX($R134*$A$3-$A$4,0),AH$5*$AJ$3)^2-2*AH$5*$AJ$3*MAX($R134*$A$3-$A$4-AH$5*+$AJ$3,0))/$AJ$5-SUM($V$7:AG134)-SUM($V$7:AH133)+SUM($V$7:AG133)</f>
        <v>0</v>
      </c>
      <c r="AJ134" s="8">
        <f t="shared" si="30"/>
        <v>39995</v>
      </c>
      <c r="AK134" s="30">
        <f t="shared" si="20"/>
        <v>40009</v>
      </c>
      <c r="AL134" s="3">
        <f ca="1">SUMPRODUCT(OFFSET($W$8:OFFSET($W$8,$AJ$4-1,0),$T134,$U134),OFFSET($D$8:OFFSET($D$8,$AJ$4-1,0),$S134,MATCH(AL$6,$D$7:$Q$7,0)-1))</f>
        <v>0.5114477196116568</v>
      </c>
      <c r="AM134" s="3">
        <f ca="1">SUMPRODUCT(OFFSET($W$8:OFFSET($W$8,$AJ$4-1,0),$T134,$U134),OFFSET($C$8:OFFSET($C$8,$AJ$4-1,0),$S134,0),OFFSET($D$8:OFFSET($D$8,$AJ$4-1,0),$S134,MATCH(AL$6,$D$7:$Q$7,0)-1))/SUMPRODUCT(OFFSET($W$8:OFFSET($W$8,$AJ$4-1,0),$T134,$U134),OFFSET($C$8:OFFSET($C$8,$AJ$4-1,0),$S134,0))</f>
        <v>0.5114477196116568</v>
      </c>
      <c r="AN134" s="3">
        <f ca="1">SUMPRODUCT(OFFSET($W$8:OFFSET($W$8,$AJ$4-1,0),$T134,$U134),OFFSET($D$8:OFFSET($D$8,$AJ$4-1,0),$S134,MATCH(AN$6,$D$7:$Q$7,0)-1))</f>
        <v>1.5093522787250171</v>
      </c>
      <c r="AO134" s="3">
        <f ca="1">SUMPRODUCT(OFFSET($W$8:OFFSET($W$8,$AJ$4-1,0),$T134,$U134),OFFSET($C$8:OFFSET($C$8,$AJ$4-1,0),$S134,0),OFFSET($D$8:OFFSET($D$8,$AJ$4-1,0),$S134,MATCH(AN$6,$D$7:$Q$7,0)-1))/SUMPRODUCT(OFFSET($W$8:OFFSET($W$8,$AJ$4-1,0),$T134,$U134),OFFSET($C$8:OFFSET($C$8,$AJ$4-1,0),$S134,0))</f>
        <v>1.5093522787250166</v>
      </c>
      <c r="AP134" s="3">
        <f ca="1">SUMPRODUCT(OFFSET($W$8:OFFSET($W$8,$AJ$4-1,0),$T134,$U134),OFFSET($D$8:OFFSET($D$8,$AJ$4-1,0),$S134,MATCH(AP$6,$D$7:$Q$7,0)-1))</f>
        <v>1.0906825353569094</v>
      </c>
      <c r="AQ134" s="3">
        <f ca="1">SUMPRODUCT(OFFSET($W$8:OFFSET($W$8,$AJ$4-1,0),$T134,$U134),OFFSET($C$8:OFFSET($C$8,$AJ$4-1,0),$S134,0),OFFSET($D$8:OFFSET($D$8,$AJ$4-1,0),$S134,MATCH(AP$6,$D$7:$Q$7,0)-1))/SUMPRODUCT(OFFSET($W$8:OFFSET($W$8,$AJ$4-1,0),$T134,$U134),OFFSET($C$8:OFFSET($C$8,$AJ$4-1,0),$S134,0))</f>
        <v>1.0906825353569094</v>
      </c>
      <c r="AR134" s="3">
        <f ca="1">SUMPRODUCT(OFFSET($W$8:OFFSET($W$8,$AJ$4-1,0),$T134,$U134),OFFSET($D$8:OFFSET($D$8,$AJ$4-1,0),$S134,MATCH(AR$6,$D$7:$Q$7,0)-1))</f>
        <v>0.98489999999999989</v>
      </c>
      <c r="AS134" s="3">
        <f ca="1">SUMPRODUCT(OFFSET($W$8:OFFSET($W$8,$AJ$4-1,0),$T134,$U134),OFFSET($C$8:OFFSET($C$8,$AJ$4-1,0),$S134,0),OFFSET($D$8:OFFSET($D$8,$AJ$4-1,0),$S134,MATCH(AR$6,$D$7:$Q$7,0)-1))/SUMPRODUCT(OFFSET($W$8:OFFSET($W$8,$AJ$4-1,0),$T134,$U134),OFFSET($C$8:OFFSET($C$8,$AJ$4-1,0),$S134,0))</f>
        <v>0.98490000000000022</v>
      </c>
      <c r="AT134" s="3">
        <f ca="1">SUMPRODUCT(OFFSET($W$8:OFFSET($W$8,$AJ$4-1,0),$T134,$U134),OFFSET($D$8:OFFSET($D$8,$AJ$4-1,0),$S134,MATCH(AT$6,$D$7:$Q$7,0)-1))</f>
        <v>1.2967905320874031</v>
      </c>
      <c r="AU134" s="3">
        <f ca="1">SUMPRODUCT(OFFSET($W$8:OFFSET($W$8,$AJ$4-1,0),$T134,$U134),OFFSET($C$8:OFFSET($C$8,$AJ$4-1,0),$S134,0),OFFSET($D$8:OFFSET($D$8,$AJ$4-1,0),$S134,MATCH(AT$6,$D$7:$Q$7,0)-1))/SUMPRODUCT(OFFSET($W$8:OFFSET($W$8,$AJ$4-1,0),$T134,$U134),OFFSET($C$8:OFFSET($C$8,$AJ$4-1,0),$S134,0))</f>
        <v>1.2967905320874027</v>
      </c>
      <c r="AV134" s="3">
        <f ca="1">SUMPRODUCT(OFFSET($W$8:OFFSET($W$8,$AJ$4-1,0),$T134,$U134),OFFSET($D$8:OFFSET($D$8,$AJ$4-1,0),$S134,MATCH(AV$6,$D$7:$Q$7,0)-1))</f>
        <v>0.69415014155384047</v>
      </c>
      <c r="AW134" s="3">
        <f ca="1">SUMPRODUCT(OFFSET($W$8:OFFSET($W$8,$AJ$4-1,0),$T134,$U134),OFFSET($C$8:OFFSET($C$8,$AJ$4-1,0),$S134,0),OFFSET($D$8:OFFSET($D$8,$AJ$4-1,0),$S134,MATCH(AV$6,$D$7:$Q$7,0)-1))/SUMPRODUCT(OFFSET($W$8:OFFSET($W$8,$AJ$4-1,0),$T134,$U134),OFFSET($C$8:OFFSET($C$8,$AJ$4-1,0),$S134,0))</f>
        <v>0.69415014155384047</v>
      </c>
      <c r="AX134" s="3">
        <f ca="1">SUMPRODUCT(OFFSET($W$8:OFFSET($W$8,$AJ$4-1,0),$T134,$U134),OFFSET($D$8:OFFSET($D$8,$AJ$4-1,0),$S134,MATCH(AX$6,$D$7:$Q$7,0)-1))</f>
        <v>0.7980914081320456</v>
      </c>
      <c r="AY134" s="3">
        <f ca="1">SUMPRODUCT(OFFSET($W$8:OFFSET($W$8,$AJ$4-1,0),$T134,$U134),OFFSET($C$8:OFFSET($C$8,$AJ$4-1,0),$S134,0),OFFSET($D$8:OFFSET($D$8,$AJ$4-1,0),$S134,MATCH(AX$6,$D$7:$Q$7,0)-1))/SUMPRODUCT(OFFSET($W$8:OFFSET($W$8,$AJ$4-1,0),$T134,$U134),OFFSET($C$8:OFFSET($C$8,$AJ$4-1,0),$S134,0))</f>
        <v>0.7980914081320456</v>
      </c>
      <c r="AZ134" s="3">
        <f ca="1">SUMPRODUCT(OFFSET($W$8:OFFSET($W$8,$AJ$4-1,0),$T134,$U134),OFFSET($D$8:OFFSET($D$8,$AJ$4-1,0),$S134,MATCH(AZ$6,$D$7:$Q$7,0)-1))</f>
        <v>1.4599700102904556</v>
      </c>
      <c r="BA134" s="3">
        <f ca="1">SUMPRODUCT(OFFSET($W$8:OFFSET($W$8,$AJ$4-1,0),$T134,$U134),OFFSET($C$8:OFFSET($C$8,$AJ$4-1,0),$S134,0),OFFSET($D$8:OFFSET($D$8,$AJ$4-1,0),$S134,MATCH(AZ$6,$D$7:$Q$7,0)-1))/SUMPRODUCT(OFFSET($W$8:OFFSET($W$8,$AJ$4-1,0),$T134,$U134),OFFSET($C$8:OFFSET($C$8,$AJ$4-1,0),$S134,0))</f>
        <v>1.4599700102904554</v>
      </c>
      <c r="BB134" s="3">
        <f ca="1">SUMPRODUCT(OFFSET($W$8:OFFSET($W$8,$AJ$4-1,0),$T134,$U134),OFFSET($D$8:OFFSET($D$8,$AJ$4-1,0),$S134,MATCH(BB$6,$D$7:$Q$7,0)-1))</f>
        <v>1.0400508465123246</v>
      </c>
      <c r="BC134" s="3">
        <f ca="1">SUMPRODUCT(OFFSET($W$8:OFFSET($W$8,$AJ$4-1,0),$T134,$U134),OFFSET($C$8:OFFSET($C$8,$AJ$4-1,0),$S134,0),OFFSET($D$8:OFFSET($D$8,$AJ$4-1,0),$S134,MATCH(BB$6,$D$7:$Q$7,0)-1))/SUMPRODUCT(OFFSET($W$8:OFFSET($W$8,$AJ$4-1,0),$T134,$U134),OFFSET($C$8:OFFSET($C$8,$AJ$4-1,0),$S134,0))</f>
        <v>1.0400508465123246</v>
      </c>
      <c r="BD134" s="3">
        <f ca="1">SUMPRODUCT(OFFSET($W$8:OFFSET($W$8,$AJ$4-1,0),$T134,$U134),OFFSET($D$8:OFFSET($D$8,$AJ$4-1,0),$S134,MATCH(BD$6,$D$7:$Q$7,0)-1))</f>
        <v>0.72181158955167979</v>
      </c>
      <c r="BE134" s="3">
        <f ca="1">SUMPRODUCT(OFFSET($W$8:OFFSET($W$8,$AJ$4-1,0),$T134,$U134),OFFSET($C$8:OFFSET($C$8,$AJ$4-1,0),$S134,0),OFFSET($D$8:OFFSET($D$8,$AJ$4-1,0),$S134,MATCH(BD$6,$D$7:$Q$7,0)-1))/SUMPRODUCT(OFFSET($W$8:OFFSET($W$8,$AJ$4-1,0),$T134,$U134),OFFSET($C$8:OFFSET($C$8,$AJ$4-1,0),$S134,0))</f>
        <v>0.72181158955167957</v>
      </c>
      <c r="BF134" s="174">
        <f ca="1">SUMPRODUCT(OFFSET($W$8:OFFSET($W$8,$AJ$4-1,0),$T134,$U134),OFFSET($D$8:OFFSET($D$8,$AJ$4-1,0),$S134,MATCH(BF$6,$D$7:$Q$7,0)-1))</f>
        <v>0.99887341547568298</v>
      </c>
      <c r="BG134" s="174">
        <f ca="1">SUMPRODUCT(OFFSET($W$8:OFFSET($W$8,$AJ$4-1,0),$T134,$U134),OFFSET($C$8:OFFSET($C$8,$AJ$4-1,0),$S134,0),OFFSET($D$8:OFFSET($D$8,$AJ$4-1,0),$S134,MATCH(BF$6,$D$7:$Q$7,0)-1))/SUMPRODUCT(OFFSET($W$8:OFFSET($W$8,$AJ$4-1,0),$T134,$U134),OFFSET($C$8:OFFSET($C$8,$AJ$4-1,0),$S134,0))</f>
        <v>0.99887341547568342</v>
      </c>
      <c r="BH134" s="174">
        <f ca="1">SUMPRODUCT(OFFSET($W$8:OFFSET($W$8,$AJ$4-1,0),$T134,$U134),OFFSET($D$8:OFFSET($D$8,$AJ$4-1,0),$S134,MATCH(BH$6,$D$7:$Q$7,0)-1))</f>
        <v>1.1031307949168683</v>
      </c>
      <c r="BI134" s="174">
        <f ca="1">SUMPRODUCT(OFFSET($W$8:OFFSET($W$8,$AJ$4-1,0),$T134,$U134),OFFSET($C$8:OFFSET($C$8,$AJ$4-1,0),$S134,0),OFFSET($D$8:OFFSET($D$8,$AJ$4-1,0),$S134,MATCH(BH$6,$D$7:$Q$7,0)-1))/SUMPRODUCT(OFFSET($W$8:OFFSET($W$8,$AJ$4-1,0),$T134,$U134),OFFSET($C$8:OFFSET($C$8,$AJ$4-1,0),$S134,0))</f>
        <v>1.1031307949168687</v>
      </c>
      <c r="BJ134" s="174">
        <f ca="1">SUMPRODUCT(OFFSET($W$8:OFFSET($W$8,$AJ$4-1,0),$T134,$U134),OFFSET($D$8:OFFSET($D$8,$AJ$4-1,0),$S134,MATCH(BJ$6,$D$7:$Q$7,0)-1))</f>
        <v>1</v>
      </c>
      <c r="BK134" s="174">
        <f ca="1">SUMPRODUCT(OFFSET($W$8:OFFSET($W$8,$AJ$4-1,0),$T134,$U134),OFFSET($C$8:OFFSET($C$8,$AJ$4-1,0),$S134,0),OFFSET($D$8:OFFSET($D$8,$AJ$4-1,0),$S134,MATCH(BJ$6,$D$7:$Q$7,0)-1))/SUMPRODUCT(OFFSET($W$8:OFFSET($W$8,$AJ$4-1,0),$T134,$U134),OFFSET($C$8:OFFSET($C$8,$AJ$4-1,0),$S134,0))</f>
        <v>1</v>
      </c>
      <c r="BM134" s="8">
        <f t="shared" si="27"/>
        <v>39995</v>
      </c>
      <c r="BN134" s="47">
        <f t="shared" ca="1" si="28"/>
        <v>0.99999999999999967</v>
      </c>
      <c r="BO134" s="47">
        <f t="shared" ca="1" si="21"/>
        <v>0</v>
      </c>
      <c r="BP134" s="47">
        <f t="shared" ca="1" si="29"/>
        <v>0.29999999999999993</v>
      </c>
      <c r="BQ134" s="47">
        <f t="shared" ca="1" si="22"/>
        <v>0.69999999999999973</v>
      </c>
    </row>
    <row r="135" spans="1:69">
      <c r="A135" s="58">
        <f t="shared" si="23"/>
        <v>39661</v>
      </c>
      <c r="B135" s="34">
        <f t="shared" si="18"/>
        <v>39859</v>
      </c>
      <c r="C135" s="59">
        <f>SUMIF(WP!$A$3:$A$388,"&lt;"&amp;EOMONTH($A135,$A$3-1)+1,WP!$B$3:$B$388)/1000-SUM(C$8:C134)</f>
        <v>10</v>
      </c>
      <c r="D135" s="42">
        <f>D$6/VLOOKUP($B135,Rate!$B$4:$H$390,7)</f>
        <v>0.50687539006212734</v>
      </c>
      <c r="E135" s="42">
        <f>E$6/VLOOKUP($B135,SAWW!$B$4:$H$390,7)</f>
        <v>1.5208851626395155</v>
      </c>
      <c r="F135" s="42">
        <f>F$6/VLOOKUP($B135,'Indem BL'!$B$4:$H$390,7)</f>
        <v>1.0907641956829985</v>
      </c>
      <c r="G135" s="42">
        <f>G$6/VLOOKUP($B135,'Med BL'!$B$4:$H$390,7)</f>
        <v>0.9849</v>
      </c>
      <c r="H135" s="42">
        <f>H$6/VLOOKUP($B135,'Combined BL &amp; SAWW'!$B$4:$H$390,7)</f>
        <v>1.3051370956780186</v>
      </c>
      <c r="I135" s="42">
        <f>I$6/VLOOKUP($B135,'Freq Trend'!$B$4:$H$390,7)</f>
        <v>0.68726634153310784</v>
      </c>
      <c r="J135" s="42">
        <f>J$6/VLOOKUP($B135,'Severity Trend_IonI'!$B$4:$H$390,7)</f>
        <v>0.78322194490966091</v>
      </c>
      <c r="K135" s="42">
        <f>K$6/VLOOKUP($B135,'Severity Trend_MonI'!$B$4:$H$390,7)</f>
        <v>1.4161715394407235</v>
      </c>
      <c r="L135" s="42">
        <f>L$6/VLOOKUP($B135,'Severity Trend'!$B$4:$H$390,7)</f>
        <v>1.016332596401575</v>
      </c>
      <c r="M135" s="42">
        <f>M$6/VLOOKUP($B135,'PP Residual Trend'!$B$4:$H$390,7)</f>
        <v>0.69794232187061078</v>
      </c>
      <c r="N135" s="156">
        <f>N$6/VLOOKUP($B135,CR!$B$4:$H$455,7)</f>
        <v>0.99887341547568309</v>
      </c>
      <c r="O135" s="156">
        <f>O$6/VLOOKUP($B135,ER!$B$4:$H$455,7)</f>
        <v>1.1031307949168685</v>
      </c>
      <c r="P135" s="156">
        <f>P$6/VLOOKUP($B135,DR!$B$4:$H$455,7)</f>
        <v>1</v>
      </c>
      <c r="R135">
        <f t="shared" si="36"/>
        <v>128</v>
      </c>
      <c r="S135" s="120">
        <f t="shared" si="35"/>
        <v>127</v>
      </c>
      <c r="T135" s="45">
        <f t="shared" si="25"/>
        <v>0</v>
      </c>
      <c r="U135" s="45">
        <f t="shared" si="37"/>
        <v>0</v>
      </c>
      <c r="V135" s="20">
        <v>0</v>
      </c>
      <c r="W135" s="21">
        <f>(2*W$5*$AJ$3*$R135*$A$3-MIN(W$5*$AJ$3,$R135*$A$3)^2-2*$R135*$A$3*MAX(W$5*$AJ$3-$R135*$A$3,0)-MIN(MAX($R135*$A$3-$A$4,0),W$5*$AJ$3)^2-2*W$5*$AJ$3*MAX($R135*$A$3-$A$4-W$5*+$AJ$3,0))/$AJ$5-SUM($V$7:V135)-SUM($V$7:W134)+SUM($V$7:V134)</f>
        <v>0</v>
      </c>
      <c r="X135" s="21">
        <f>(2*X$5*$AJ$3*$R135*$A$3-MIN(X$5*$AJ$3,$R135*$A$3)^2-2*$R135*$A$3*MAX(X$5*$AJ$3-$R135*$A$3,0)-MIN(MAX($R135*$A$3-$A$4,0),X$5*$AJ$3)^2-2*X$5*$AJ$3*MAX($R135*$A$3-$A$4-X$5*+$AJ$3,0))/$AJ$5-SUM($V$7:W135)-SUM($V$7:X134)+SUM($V$7:W134)</f>
        <v>0</v>
      </c>
      <c r="Y135" s="21">
        <f>(2*Y$5*$AJ$3*$R135*$A$3-MIN(Y$5*$AJ$3,$R135*$A$3)^2-2*$R135*$A$3*MAX(Y$5*$AJ$3-$R135*$A$3,0)-MIN(MAX($R135*$A$3-$A$4,0),Y$5*$AJ$3)^2-2*Y$5*$AJ$3*MAX($R135*$A$3-$A$4-Y$5*+$AJ$3,0))/$AJ$5-SUM($V$7:X135)-SUM($V$7:Y134)+SUM($V$7:X134)</f>
        <v>0</v>
      </c>
      <c r="Z135" s="21">
        <f>(2*Z$5*$AJ$3*$R135*$A$3-MIN(Z$5*$AJ$3,$R135*$A$3)^2-2*$R135*$A$3*MAX(Z$5*$AJ$3-$R135*$A$3,0)-MIN(MAX($R135*$A$3-$A$4,0),Z$5*$AJ$3)^2-2*Z$5*$AJ$3*MAX($R135*$A$3-$A$4-Z$5*+$AJ$3,0))/$AJ$5-SUM($V$7:Y135)-SUM($V$7:Z134)+SUM($V$7:Y134)</f>
        <v>0</v>
      </c>
      <c r="AA135" s="21">
        <f>(2*AA$5*$AJ$3*$R135*$A$3-MIN(AA$5*$AJ$3,$R135*$A$3)^2-2*$R135*$A$3*MAX(AA$5*$AJ$3-$R135*$A$3,0)-MIN(MAX($R135*$A$3-$A$4,0),AA$5*$AJ$3)^2-2*AA$5*$AJ$3*MAX($R135*$A$3-$A$4-AA$5*+$AJ$3,0))/$AJ$5-SUM($V$7:Z135)-SUM($V$7:AA134)+SUM($V$7:Z134)</f>
        <v>0</v>
      </c>
      <c r="AB135" s="21">
        <f>(2*AB$5*$AJ$3*$R135*$A$3-MIN(AB$5*$AJ$3,$R135*$A$3)^2-2*$R135*$A$3*MAX(AB$5*$AJ$3-$R135*$A$3,0)-MIN(MAX($R135*$A$3-$A$4,0),AB$5*$AJ$3)^2-2*AB$5*$AJ$3*MAX($R135*$A$3-$A$4-AB$5*+$AJ$3,0))/$AJ$5-SUM($V$7:AA135)-SUM($V$7:AB134)+SUM($V$7:AA134)</f>
        <v>0</v>
      </c>
      <c r="AC135" s="21">
        <f>(2*AC$5*$AJ$3*$R135*$A$3-MIN(AC$5*$AJ$3,$R135*$A$3)^2-2*$R135*$A$3*MAX(AC$5*$AJ$3-$R135*$A$3,0)-MIN(MAX($R135*$A$3-$A$4,0),AC$5*$AJ$3)^2-2*AC$5*$AJ$3*MAX($R135*$A$3-$A$4-AC$5*+$AJ$3,0))/$AJ$5-SUM($V$7:AB135)-SUM($V$7:AC134)+SUM($V$7:AB134)</f>
        <v>0</v>
      </c>
      <c r="AD135" s="21">
        <f>(2*AD$5*$AJ$3*$R135*$A$3-MIN(AD$5*$AJ$3,$R135*$A$3)^2-2*$R135*$A$3*MAX(AD$5*$AJ$3-$R135*$A$3,0)-MIN(MAX($R135*$A$3-$A$4,0),AD$5*$AJ$3)^2-2*AD$5*$AJ$3*MAX($R135*$A$3-$A$4-AD$5*+$AJ$3,0))/$AJ$5-SUM($V$7:AC135)-SUM($V$7:AD134)+SUM($V$7:AC134)</f>
        <v>0</v>
      </c>
      <c r="AE135" s="21">
        <f>(2*AE$5*$AJ$3*$R135*$A$3-MIN(AE$5*$AJ$3,$R135*$A$3)^2-2*$R135*$A$3*MAX(AE$5*$AJ$3-$R135*$A$3,0)-MIN(MAX($R135*$A$3-$A$4,0),AE$5*$AJ$3)^2-2*AE$5*$AJ$3*MAX($R135*$A$3-$A$4-AE$5*+$AJ$3,0))/$AJ$5-SUM($V$7:AD135)-SUM($V$7:AE134)+SUM($V$7:AD134)</f>
        <v>0</v>
      </c>
      <c r="AF135" s="21">
        <f>(2*AF$5*$AJ$3*$R135*$A$3-MIN(AF$5*$AJ$3,$R135*$A$3)^2-2*$R135*$A$3*MAX(AF$5*$AJ$3-$R135*$A$3,0)-MIN(MAX($R135*$A$3-$A$4,0),AF$5*$AJ$3)^2-2*AF$5*$AJ$3*MAX($R135*$A$3-$A$4-AF$5*+$AJ$3,0))/$AJ$5-SUM($V$7:AE135)-SUM($V$7:AF134)+SUM($V$7:AE134)</f>
        <v>0</v>
      </c>
      <c r="AG135" s="21">
        <f>(2*AG$5*$AJ$3*$R135*$A$3-MIN(AG$5*$AJ$3,$R135*$A$3)^2-2*$R135*$A$3*MAX(AG$5*$AJ$3-$R135*$A$3,0)-MIN(MAX($R135*$A$3-$A$4,0),AG$5*$AJ$3)^2-2*AG$5*$AJ$3*MAX($R135*$A$3-$A$4-AG$5*+$AJ$3,0))/$AJ$5-SUM($V$7:AF135)-SUM($V$7:AG134)+SUM($V$7:AF134)</f>
        <v>0</v>
      </c>
      <c r="AH135" s="21">
        <f>(2*AH$5*$AJ$3*$R135*$A$3-MIN(AH$5*$AJ$3,$R135*$A$3)^2-2*$R135*$A$3*MAX(AH$5*$AJ$3-$R135*$A$3,0)-MIN(MAX($R135*$A$3-$A$4,0),AH$5*$AJ$3)^2-2*AH$5*$AJ$3*MAX($R135*$A$3-$A$4-AH$5*+$AJ$3,0))/$AJ$5-SUM($V$7:AG135)-SUM($V$7:AH134)+SUM($V$7:AG134)</f>
        <v>0</v>
      </c>
      <c r="AJ135" s="8">
        <f t="shared" si="30"/>
        <v>40026</v>
      </c>
      <c r="AK135" s="30">
        <f t="shared" si="20"/>
        <v>40040</v>
      </c>
      <c r="AL135" s="3">
        <f ca="1">SUMPRODUCT(OFFSET($W$8:OFFSET($W$8,$AJ$4-1,0),$T135,$U135),OFFSET($D$8:OFFSET($D$8,$AJ$4-1,0),$S135,MATCH(AL$6,$D$7:$Q$7,0)-1))</f>
        <v>0.51275409948295092</v>
      </c>
      <c r="AM135" s="3">
        <f ca="1">SUMPRODUCT(OFFSET($W$8:OFFSET($W$8,$AJ$4-1,0),$T135,$U135),OFFSET($C$8:OFFSET($C$8,$AJ$4-1,0),$S135,0),OFFSET($D$8:OFFSET($D$8,$AJ$4-1,0),$S135,MATCH(AL$6,$D$7:$Q$7,0)-1))/SUMPRODUCT(OFFSET($W$8:OFFSET($W$8,$AJ$4-1,0),$T135,$U135),OFFSET($C$8:OFFSET($C$8,$AJ$4-1,0),$S135,0))</f>
        <v>0.51275409948295092</v>
      </c>
      <c r="AN135" s="3">
        <f ca="1">SUMPRODUCT(OFFSET($W$8:OFFSET($W$8,$AJ$4-1,0),$T135,$U135),OFFSET($D$8:OFFSET($D$8,$AJ$4-1,0),$S135,MATCH(AN$6,$D$7:$Q$7,0)-1))</f>
        <v>1.506769388560989</v>
      </c>
      <c r="AO135" s="3">
        <f ca="1">SUMPRODUCT(OFFSET($W$8:OFFSET($W$8,$AJ$4-1,0),$T135,$U135),OFFSET($C$8:OFFSET($C$8,$AJ$4-1,0),$S135,0),OFFSET($D$8:OFFSET($D$8,$AJ$4-1,0),$S135,MATCH(AN$6,$D$7:$Q$7,0)-1))/SUMPRODUCT(OFFSET($W$8:OFFSET($W$8,$AJ$4-1,0),$T135,$U135),OFFSET($C$8:OFFSET($C$8,$AJ$4-1,0),$S135,0))</f>
        <v>1.5067693885609892</v>
      </c>
      <c r="AP135" s="3">
        <f ca="1">SUMPRODUCT(OFFSET($W$8:OFFSET($W$8,$AJ$4-1,0),$T135,$U135),OFFSET($D$8:OFFSET($D$8,$AJ$4-1,0),$S135,MATCH(AP$6,$D$7:$Q$7,0)-1))</f>
        <v>1.0905192147047309</v>
      </c>
      <c r="AQ135" s="3">
        <f ca="1">SUMPRODUCT(OFFSET($W$8:OFFSET($W$8,$AJ$4-1,0),$T135,$U135),OFFSET($C$8:OFFSET($C$8,$AJ$4-1,0),$S135,0),OFFSET($D$8:OFFSET($D$8,$AJ$4-1,0),$S135,MATCH(AP$6,$D$7:$Q$7,0)-1))/SUMPRODUCT(OFFSET($W$8:OFFSET($W$8,$AJ$4-1,0),$T135,$U135),OFFSET($C$8:OFFSET($C$8,$AJ$4-1,0),$S135,0))</f>
        <v>1.0905192147047309</v>
      </c>
      <c r="AR135" s="3">
        <f ca="1">SUMPRODUCT(OFFSET($W$8:OFFSET($W$8,$AJ$4-1,0),$T135,$U135),OFFSET($D$8:OFFSET($D$8,$AJ$4-1,0),$S135,MATCH(AR$6,$D$7:$Q$7,0)-1))</f>
        <v>0.98489999999999989</v>
      </c>
      <c r="AS135" s="3">
        <f ca="1">SUMPRODUCT(OFFSET($W$8:OFFSET($W$8,$AJ$4-1,0),$T135,$U135),OFFSET($C$8:OFFSET($C$8,$AJ$4-1,0),$S135,0),OFFSET($D$8:OFFSET($D$8,$AJ$4-1,0),$S135,MATCH(AR$6,$D$7:$Q$7,0)-1))/SUMPRODUCT(OFFSET($W$8:OFFSET($W$8,$AJ$4-1,0),$T135,$U135),OFFSET($C$8:OFFSET($C$8,$AJ$4-1,0),$S135,0))</f>
        <v>0.98490000000000022</v>
      </c>
      <c r="AT135" s="3">
        <f ca="1">SUMPRODUCT(OFFSET($W$8:OFFSET($W$8,$AJ$4-1,0),$T135,$U135),OFFSET($D$8:OFFSET($D$8,$AJ$4-1,0),$S135,MATCH(AT$6,$D$7:$Q$7,0)-1))</f>
        <v>1.2950310328417316</v>
      </c>
      <c r="AU135" s="3">
        <f ca="1">SUMPRODUCT(OFFSET($W$8:OFFSET($W$8,$AJ$4-1,0),$T135,$U135),OFFSET($C$8:OFFSET($C$8,$AJ$4-1,0),$S135,0),OFFSET($D$8:OFFSET($D$8,$AJ$4-1,0),$S135,MATCH(AT$6,$D$7:$Q$7,0)-1))/SUMPRODUCT(OFFSET($W$8:OFFSET($W$8,$AJ$4-1,0),$T135,$U135),OFFSET($C$8:OFFSET($C$8,$AJ$4-1,0),$S135,0))</f>
        <v>1.2950310328417316</v>
      </c>
      <c r="AV135" s="3">
        <f ca="1">SUMPRODUCT(OFFSET($W$8:OFFSET($W$8,$AJ$4-1,0),$T135,$U135),OFFSET($D$8:OFFSET($D$8,$AJ$4-1,0),$S135,MATCH(AV$6,$D$7:$Q$7,0)-1))</f>
        <v>0.69492447216340114</v>
      </c>
      <c r="AW135" s="3">
        <f ca="1">SUMPRODUCT(OFFSET($W$8:OFFSET($W$8,$AJ$4-1,0),$T135,$U135),OFFSET($C$8:OFFSET($C$8,$AJ$4-1,0),$S135,0),OFFSET($D$8:OFFSET($D$8,$AJ$4-1,0),$S135,MATCH(AV$6,$D$7:$Q$7,0)-1))/SUMPRODUCT(OFFSET($W$8:OFFSET($W$8,$AJ$4-1,0),$T135,$U135),OFFSET($C$8:OFFSET($C$8,$AJ$4-1,0),$S135,0))</f>
        <v>0.69492447216340092</v>
      </c>
      <c r="AX135" s="3">
        <f ca="1">SUMPRODUCT(OFFSET($W$8:OFFSET($W$8,$AJ$4-1,0),$T135,$U135),OFFSET($D$8:OFFSET($D$8,$AJ$4-1,0),$S135,MATCH(AX$6,$D$7:$Q$7,0)-1))</f>
        <v>0.80052227427629041</v>
      </c>
      <c r="AY135" s="3">
        <f ca="1">SUMPRODUCT(OFFSET($W$8:OFFSET($W$8,$AJ$4-1,0),$T135,$U135),OFFSET($C$8:OFFSET($C$8,$AJ$4-1,0),$S135,0),OFFSET($D$8:OFFSET($D$8,$AJ$4-1,0),$S135,MATCH(AX$6,$D$7:$Q$7,0)-1))/SUMPRODUCT(OFFSET($W$8:OFFSET($W$8,$AJ$4-1,0),$T135,$U135),OFFSET($C$8:OFFSET($C$8,$AJ$4-1,0),$S135,0))</f>
        <v>0.8005222742762903</v>
      </c>
      <c r="AZ135" s="3">
        <f ca="1">SUMPRODUCT(OFFSET($W$8:OFFSET($W$8,$AJ$4-1,0),$T135,$U135),OFFSET($D$8:OFFSET($D$8,$AJ$4-1,0),$S135,MATCH(AZ$6,$D$7:$Q$7,0)-1))</f>
        <v>1.4648794396042726</v>
      </c>
      <c r="BA135" s="3">
        <f ca="1">SUMPRODUCT(OFFSET($W$8:OFFSET($W$8,$AJ$4-1,0),$T135,$U135),OFFSET($C$8:OFFSET($C$8,$AJ$4-1,0),$S135,0),OFFSET($D$8:OFFSET($D$8,$AJ$4-1,0),$S135,MATCH(AZ$6,$D$7:$Q$7,0)-1))/SUMPRODUCT(OFFSET($W$8:OFFSET($W$8,$AJ$4-1,0),$T135,$U135),OFFSET($C$8:OFFSET($C$8,$AJ$4-1,0),$S135,0))</f>
        <v>1.4648794396042724</v>
      </c>
      <c r="BB135" s="3">
        <f ca="1">SUMPRODUCT(OFFSET($W$8:OFFSET($W$8,$AJ$4-1,0),$T135,$U135),OFFSET($D$8:OFFSET($D$8,$AJ$4-1,0),$S135,MATCH(BB$6,$D$7:$Q$7,0)-1))</f>
        <v>1.0433412434218252</v>
      </c>
      <c r="BC135" s="3">
        <f ca="1">SUMPRODUCT(OFFSET($W$8:OFFSET($W$8,$AJ$4-1,0),$T135,$U135),OFFSET($C$8:OFFSET($C$8,$AJ$4-1,0),$S135,0),OFFSET($D$8:OFFSET($D$8,$AJ$4-1,0),$S135,MATCH(BB$6,$D$7:$Q$7,0)-1))/SUMPRODUCT(OFFSET($W$8:OFFSET($W$8,$AJ$4-1,0),$T135,$U135),OFFSET($C$8:OFFSET($C$8,$AJ$4-1,0),$S135,0))</f>
        <v>1.0433412434218252</v>
      </c>
      <c r="BD135" s="3">
        <f ca="1">SUMPRODUCT(OFFSET($W$8:OFFSET($W$8,$AJ$4-1,0),$T135,$U135),OFFSET($D$8:OFFSET($D$8,$AJ$4-1,0),$S135,MATCH(BD$6,$D$7:$Q$7,0)-1))</f>
        <v>0.72492932157327561</v>
      </c>
      <c r="BE135" s="3">
        <f ca="1">SUMPRODUCT(OFFSET($W$8:OFFSET($W$8,$AJ$4-1,0),$T135,$U135),OFFSET($C$8:OFFSET($C$8,$AJ$4-1,0),$S135,0),OFFSET($D$8:OFFSET($D$8,$AJ$4-1,0),$S135,MATCH(BD$6,$D$7:$Q$7,0)-1))/SUMPRODUCT(OFFSET($W$8:OFFSET($W$8,$AJ$4-1,0),$T135,$U135),OFFSET($C$8:OFFSET($C$8,$AJ$4-1,0),$S135,0))</f>
        <v>0.72492932157327561</v>
      </c>
      <c r="BF135" s="174">
        <f ca="1">SUMPRODUCT(OFFSET($W$8:OFFSET($W$8,$AJ$4-1,0),$T135,$U135),OFFSET($D$8:OFFSET($D$8,$AJ$4-1,0),$S135,MATCH(BF$6,$D$7:$Q$7,0)-1))</f>
        <v>0.99887341547568298</v>
      </c>
      <c r="BG135" s="174">
        <f ca="1">SUMPRODUCT(OFFSET($W$8:OFFSET($W$8,$AJ$4-1,0),$T135,$U135),OFFSET($C$8:OFFSET($C$8,$AJ$4-1,0),$S135,0),OFFSET($D$8:OFFSET($D$8,$AJ$4-1,0),$S135,MATCH(BF$6,$D$7:$Q$7,0)-1))/SUMPRODUCT(OFFSET($W$8:OFFSET($W$8,$AJ$4-1,0),$T135,$U135),OFFSET($C$8:OFFSET($C$8,$AJ$4-1,0),$S135,0))</f>
        <v>0.99887341547568342</v>
      </c>
      <c r="BH135" s="174">
        <f ca="1">SUMPRODUCT(OFFSET($W$8:OFFSET($W$8,$AJ$4-1,0),$T135,$U135),OFFSET($D$8:OFFSET($D$8,$AJ$4-1,0),$S135,MATCH(BH$6,$D$7:$Q$7,0)-1))</f>
        <v>1.1031307949168683</v>
      </c>
      <c r="BI135" s="174">
        <f ca="1">SUMPRODUCT(OFFSET($W$8:OFFSET($W$8,$AJ$4-1,0),$T135,$U135),OFFSET($C$8:OFFSET($C$8,$AJ$4-1,0),$S135,0),OFFSET($D$8:OFFSET($D$8,$AJ$4-1,0),$S135,MATCH(BH$6,$D$7:$Q$7,0)-1))/SUMPRODUCT(OFFSET($W$8:OFFSET($W$8,$AJ$4-1,0),$T135,$U135),OFFSET($C$8:OFFSET($C$8,$AJ$4-1,0),$S135,0))</f>
        <v>1.1031307949168687</v>
      </c>
      <c r="BJ135" s="174">
        <f ca="1">SUMPRODUCT(OFFSET($W$8:OFFSET($W$8,$AJ$4-1,0),$T135,$U135),OFFSET($D$8:OFFSET($D$8,$AJ$4-1,0),$S135,MATCH(BJ$6,$D$7:$Q$7,0)-1))</f>
        <v>1</v>
      </c>
      <c r="BK135" s="174">
        <f ca="1">SUMPRODUCT(OFFSET($W$8:OFFSET($W$8,$AJ$4-1,0),$T135,$U135),OFFSET($C$8:OFFSET($C$8,$AJ$4-1,0),$S135,0),OFFSET($D$8:OFFSET($D$8,$AJ$4-1,0),$S135,MATCH(BJ$6,$D$7:$Q$7,0)-1))/SUMPRODUCT(OFFSET($W$8:OFFSET($W$8,$AJ$4-1,0),$T135,$U135),OFFSET($C$8:OFFSET($C$8,$AJ$4-1,0),$S135,0))</f>
        <v>1</v>
      </c>
      <c r="BM135" s="8">
        <f t="shared" si="27"/>
        <v>40026</v>
      </c>
      <c r="BN135" s="47">
        <f t="shared" ca="1" si="28"/>
        <v>0.99999999999999967</v>
      </c>
      <c r="BO135" s="47">
        <f t="shared" ca="1" si="21"/>
        <v>0</v>
      </c>
      <c r="BP135" s="47">
        <f t="shared" ca="1" si="29"/>
        <v>0.29999999999999993</v>
      </c>
      <c r="BQ135" s="47">
        <f t="shared" ca="1" si="22"/>
        <v>0.69999999999999973</v>
      </c>
    </row>
    <row r="136" spans="1:69">
      <c r="A136" s="58">
        <f t="shared" si="23"/>
        <v>39692</v>
      </c>
      <c r="B136" s="34">
        <f t="shared" ref="B136:B163" si="38">DATE(YEAR(A136),MONTH(A136)+FLOOR(($A$3+$A$4)/2,1),1+14*MOD($A$3+$A$4,2))</f>
        <v>39887</v>
      </c>
      <c r="C136" s="59">
        <f>SUMIF(WP!$A$3:$A$388,"&lt;"&amp;EOMONTH($A136,$A$3-1)+1,WP!$B$3:$B$388)/1000-SUM(C$8:C135)</f>
        <v>10</v>
      </c>
      <c r="D136" s="42">
        <f>D$6/VLOOKUP($B136,Rate!$B$4:$H$390,7)</f>
        <v>0.50687539006212734</v>
      </c>
      <c r="E136" s="42">
        <f>E$6/VLOOKUP($B136,SAWW!$B$4:$H$390,7)</f>
        <v>1.519103762369215</v>
      </c>
      <c r="F136" s="42">
        <f>F$6/VLOOKUP($B136,'Indem BL'!$B$4:$H$390,7)</f>
        <v>1.0907641956829985</v>
      </c>
      <c r="G136" s="42">
        <f>G$6/VLOOKUP($B136,'Med BL'!$B$4:$H$390,7)</f>
        <v>0.9849</v>
      </c>
      <c r="H136" s="42">
        <f>H$6/VLOOKUP($B136,'Combined BL &amp; SAWW'!$B$4:$H$390,7)</f>
        <v>1.3035385711393681</v>
      </c>
      <c r="I136" s="42">
        <f>I$6/VLOOKUP($B136,'Freq Trend'!$B$4:$H$390,7)</f>
        <v>0.68937792464009084</v>
      </c>
      <c r="J136" s="42">
        <f>J$6/VLOOKUP($B136,'Severity Trend_IonI'!$B$4:$H$390,7)</f>
        <v>0.78672458606838558</v>
      </c>
      <c r="K136" s="42">
        <f>K$6/VLOOKUP($B136,'Severity Trend_MonI'!$B$4:$H$390,7)</f>
        <v>1.4293203312088414</v>
      </c>
      <c r="L136" s="42">
        <f>L$6/VLOOKUP($B136,'Severity Trend'!$B$4:$H$390,7)</f>
        <v>1.0226737074082228</v>
      </c>
      <c r="M136" s="42">
        <f>M$6/VLOOKUP($B136,'PP Residual Trend'!$B$4:$H$390,7)</f>
        <v>0.70450655750539215</v>
      </c>
      <c r="N136" s="156">
        <f>N$6/VLOOKUP($B136,CR!$B$4:$H$455,7)</f>
        <v>0.99887341547568309</v>
      </c>
      <c r="O136" s="156">
        <f>O$6/VLOOKUP($B136,ER!$B$4:$H$455,7)</f>
        <v>1.1031307949168685</v>
      </c>
      <c r="P136" s="156">
        <f>P$6/VLOOKUP($B136,DR!$B$4:$H$455,7)</f>
        <v>1</v>
      </c>
      <c r="R136">
        <f t="shared" si="36"/>
        <v>129</v>
      </c>
      <c r="S136" s="120">
        <f t="shared" ref="S136:S163" si="39">QUOTIENT($AJ$3*(R136-1),$A$3)</f>
        <v>128</v>
      </c>
      <c r="T136" s="45">
        <f t="shared" si="25"/>
        <v>0</v>
      </c>
      <c r="U136" s="45">
        <f t="shared" si="37"/>
        <v>0</v>
      </c>
      <c r="V136" s="20">
        <v>0</v>
      </c>
      <c r="W136" s="21">
        <f>(2*W$5*$AJ$3*$R136*$A$3-MIN(W$5*$AJ$3,$R136*$A$3)^2-2*$R136*$A$3*MAX(W$5*$AJ$3-$R136*$A$3,0)-MIN(MAX($R136*$A$3-$A$4,0),W$5*$AJ$3)^2-2*W$5*$AJ$3*MAX($R136*$A$3-$A$4-W$5*+$AJ$3,0))/$AJ$5-SUM($V$7:V136)-SUM($V$7:W135)+SUM($V$7:V135)</f>
        <v>0</v>
      </c>
      <c r="X136" s="21">
        <f>(2*X$5*$AJ$3*$R136*$A$3-MIN(X$5*$AJ$3,$R136*$A$3)^2-2*$R136*$A$3*MAX(X$5*$AJ$3-$R136*$A$3,0)-MIN(MAX($R136*$A$3-$A$4,0),X$5*$AJ$3)^2-2*X$5*$AJ$3*MAX($R136*$A$3-$A$4-X$5*+$AJ$3,0))/$AJ$5-SUM($V$7:W136)-SUM($V$7:X135)+SUM($V$7:W135)</f>
        <v>0</v>
      </c>
      <c r="Y136" s="21">
        <f>(2*Y$5*$AJ$3*$R136*$A$3-MIN(Y$5*$AJ$3,$R136*$A$3)^2-2*$R136*$A$3*MAX(Y$5*$AJ$3-$R136*$A$3,0)-MIN(MAX($R136*$A$3-$A$4,0),Y$5*$AJ$3)^2-2*Y$5*$AJ$3*MAX($R136*$A$3-$A$4-Y$5*+$AJ$3,0))/$AJ$5-SUM($V$7:X136)-SUM($V$7:Y135)+SUM($V$7:X135)</f>
        <v>0</v>
      </c>
      <c r="Z136" s="21">
        <f>(2*Z$5*$AJ$3*$R136*$A$3-MIN(Z$5*$AJ$3,$R136*$A$3)^2-2*$R136*$A$3*MAX(Z$5*$AJ$3-$R136*$A$3,0)-MIN(MAX($R136*$A$3-$A$4,0),Z$5*$AJ$3)^2-2*Z$5*$AJ$3*MAX($R136*$A$3-$A$4-Z$5*+$AJ$3,0))/$AJ$5-SUM($V$7:Y136)-SUM($V$7:Z135)+SUM($V$7:Y135)</f>
        <v>0</v>
      </c>
      <c r="AA136" s="21">
        <f>(2*AA$5*$AJ$3*$R136*$A$3-MIN(AA$5*$AJ$3,$R136*$A$3)^2-2*$R136*$A$3*MAX(AA$5*$AJ$3-$R136*$A$3,0)-MIN(MAX($R136*$A$3-$A$4,0),AA$5*$AJ$3)^2-2*AA$5*$AJ$3*MAX($R136*$A$3-$A$4-AA$5*+$AJ$3,0))/$AJ$5-SUM($V$7:Z136)-SUM($V$7:AA135)+SUM($V$7:Z135)</f>
        <v>0</v>
      </c>
      <c r="AB136" s="21">
        <f>(2*AB$5*$AJ$3*$R136*$A$3-MIN(AB$5*$AJ$3,$R136*$A$3)^2-2*$R136*$A$3*MAX(AB$5*$AJ$3-$R136*$A$3,0)-MIN(MAX($R136*$A$3-$A$4,0),AB$5*$AJ$3)^2-2*AB$5*$AJ$3*MAX($R136*$A$3-$A$4-AB$5*+$AJ$3,0))/$AJ$5-SUM($V$7:AA136)-SUM($V$7:AB135)+SUM($V$7:AA135)</f>
        <v>0</v>
      </c>
      <c r="AC136" s="21">
        <f>(2*AC$5*$AJ$3*$R136*$A$3-MIN(AC$5*$AJ$3,$R136*$A$3)^2-2*$R136*$A$3*MAX(AC$5*$AJ$3-$R136*$A$3,0)-MIN(MAX($R136*$A$3-$A$4,0),AC$5*$AJ$3)^2-2*AC$5*$AJ$3*MAX($R136*$A$3-$A$4-AC$5*+$AJ$3,0))/$AJ$5-SUM($V$7:AB136)-SUM($V$7:AC135)+SUM($V$7:AB135)</f>
        <v>0</v>
      </c>
      <c r="AD136" s="21">
        <f>(2*AD$5*$AJ$3*$R136*$A$3-MIN(AD$5*$AJ$3,$R136*$A$3)^2-2*$R136*$A$3*MAX(AD$5*$AJ$3-$R136*$A$3,0)-MIN(MAX($R136*$A$3-$A$4,0),AD$5*$AJ$3)^2-2*AD$5*$AJ$3*MAX($R136*$A$3-$A$4-AD$5*+$AJ$3,0))/$AJ$5-SUM($V$7:AC136)-SUM($V$7:AD135)+SUM($V$7:AC135)</f>
        <v>0</v>
      </c>
      <c r="AE136" s="21">
        <f>(2*AE$5*$AJ$3*$R136*$A$3-MIN(AE$5*$AJ$3,$R136*$A$3)^2-2*$R136*$A$3*MAX(AE$5*$AJ$3-$R136*$A$3,0)-MIN(MAX($R136*$A$3-$A$4,0),AE$5*$AJ$3)^2-2*AE$5*$AJ$3*MAX($R136*$A$3-$A$4-AE$5*+$AJ$3,0))/$AJ$5-SUM($V$7:AD136)-SUM($V$7:AE135)+SUM($V$7:AD135)</f>
        <v>0</v>
      </c>
      <c r="AF136" s="21">
        <f>(2*AF$5*$AJ$3*$R136*$A$3-MIN(AF$5*$AJ$3,$R136*$A$3)^2-2*$R136*$A$3*MAX(AF$5*$AJ$3-$R136*$A$3,0)-MIN(MAX($R136*$A$3-$A$4,0),AF$5*$AJ$3)^2-2*AF$5*$AJ$3*MAX($R136*$A$3-$A$4-AF$5*+$AJ$3,0))/$AJ$5-SUM($V$7:AE136)-SUM($V$7:AF135)+SUM($V$7:AE135)</f>
        <v>0</v>
      </c>
      <c r="AG136" s="21">
        <f>(2*AG$5*$AJ$3*$R136*$A$3-MIN(AG$5*$AJ$3,$R136*$A$3)^2-2*$R136*$A$3*MAX(AG$5*$AJ$3-$R136*$A$3,0)-MIN(MAX($R136*$A$3-$A$4,0),AG$5*$AJ$3)^2-2*AG$5*$AJ$3*MAX($R136*$A$3-$A$4-AG$5*+$AJ$3,0))/$AJ$5-SUM($V$7:AF136)-SUM($V$7:AG135)+SUM($V$7:AF135)</f>
        <v>0</v>
      </c>
      <c r="AH136" s="21">
        <f>(2*AH$5*$AJ$3*$R136*$A$3-MIN(AH$5*$AJ$3,$R136*$A$3)^2-2*$R136*$A$3*MAX(AH$5*$AJ$3-$R136*$A$3,0)-MIN(MAX($R136*$A$3-$A$4,0),AH$5*$AJ$3)^2-2*AH$5*$AJ$3*MAX($R136*$A$3-$A$4-AH$5*+$AJ$3,0))/$AJ$5-SUM($V$7:AG136)-SUM($V$7:AH135)+SUM($V$7:AG135)</f>
        <v>0</v>
      </c>
      <c r="AJ136" s="8">
        <f t="shared" si="30"/>
        <v>40057</v>
      </c>
      <c r="AK136" s="30">
        <f t="shared" ref="AK136:AK163" si="40">DATE(YEAR(AJ136),MONTH(AJ136)+FLOOR($AJ$3/2,1),1+14*MOD($AJ$3,2))</f>
        <v>40071</v>
      </c>
      <c r="AL136" s="3">
        <f ca="1">SUMPRODUCT(OFFSET($W$8:OFFSET($W$8,$AJ$4-1,0),$T136,$U136),OFFSET($D$8:OFFSET($D$8,$AJ$4-1,0),$S136,MATCH(AL$6,$D$7:$Q$7,0)-1))</f>
        <v>0.51406047935424515</v>
      </c>
      <c r="AM136" s="3">
        <f ca="1">SUMPRODUCT(OFFSET($W$8:OFFSET($W$8,$AJ$4-1,0),$T136,$U136),OFFSET($C$8:OFFSET($C$8,$AJ$4-1,0),$S136,0),OFFSET($D$8:OFFSET($D$8,$AJ$4-1,0),$S136,MATCH(AL$6,$D$7:$Q$7,0)-1))/SUMPRODUCT(OFFSET($W$8:OFFSET($W$8,$AJ$4-1,0),$T136,$U136),OFFSET($C$8:OFFSET($C$8,$AJ$4-1,0),$S136,0))</f>
        <v>0.51406047935424515</v>
      </c>
      <c r="AN136" s="3">
        <f ca="1">SUMPRODUCT(OFFSET($W$8:OFFSET($W$8,$AJ$4-1,0),$T136,$U136),OFFSET($D$8:OFFSET($D$8,$AJ$4-1,0),$S136,MATCH(AN$6,$D$7:$Q$7,0)-1))</f>
        <v>1.5040998269822579</v>
      </c>
      <c r="AO136" s="3">
        <f ca="1">SUMPRODUCT(OFFSET($W$8:OFFSET($W$8,$AJ$4-1,0),$T136,$U136),OFFSET($C$8:OFFSET($C$8,$AJ$4-1,0),$S136,0),OFFSET($D$8:OFFSET($D$8,$AJ$4-1,0),$S136,MATCH(AN$6,$D$7:$Q$7,0)-1))/SUMPRODUCT(OFFSET($W$8:OFFSET($W$8,$AJ$4-1,0),$T136,$U136),OFFSET($C$8:OFFSET($C$8,$AJ$4-1,0),$S136,0))</f>
        <v>1.5040998269822576</v>
      </c>
      <c r="AP136" s="3">
        <f ca="1">SUMPRODUCT(OFFSET($W$8:OFFSET($W$8,$AJ$4-1,0),$T136,$U136),OFFSET($D$8:OFFSET($D$8,$AJ$4-1,0),$S136,MATCH(AP$6,$D$7:$Q$7,0)-1))</f>
        <v>1.0903558940525524</v>
      </c>
      <c r="AQ136" s="3">
        <f ca="1">SUMPRODUCT(OFFSET($W$8:OFFSET($W$8,$AJ$4-1,0),$T136,$U136),OFFSET($C$8:OFFSET($C$8,$AJ$4-1,0),$S136,0),OFFSET($D$8:OFFSET($D$8,$AJ$4-1,0),$S136,MATCH(AP$6,$D$7:$Q$7,0)-1))/SUMPRODUCT(OFFSET($W$8:OFFSET($W$8,$AJ$4-1,0),$T136,$U136),OFFSET($C$8:OFFSET($C$8,$AJ$4-1,0),$S136,0))</f>
        <v>1.0903558940525524</v>
      </c>
      <c r="AR136" s="3">
        <f ca="1">SUMPRODUCT(OFFSET($W$8:OFFSET($W$8,$AJ$4-1,0),$T136,$U136),OFFSET($D$8:OFFSET($D$8,$AJ$4-1,0),$S136,MATCH(AR$6,$D$7:$Q$7,0)-1))</f>
        <v>0.98489999999999989</v>
      </c>
      <c r="AS136" s="3">
        <f ca="1">SUMPRODUCT(OFFSET($W$8:OFFSET($W$8,$AJ$4-1,0),$T136,$U136),OFFSET($C$8:OFFSET($C$8,$AJ$4-1,0),$S136,0),OFFSET($D$8:OFFSET($D$8,$AJ$4-1,0),$S136,MATCH(AR$6,$D$7:$Q$7,0)-1))/SUMPRODUCT(OFFSET($W$8:OFFSET($W$8,$AJ$4-1,0),$T136,$U136),OFFSET($C$8:OFFSET($C$8,$AJ$4-1,0),$S136,0))</f>
        <v>0.98490000000000022</v>
      </c>
      <c r="AT136" s="3">
        <f ca="1">SUMPRODUCT(OFFSET($W$8:OFFSET($W$8,$AJ$4-1,0),$T136,$U136),OFFSET($D$8:OFFSET($D$8,$AJ$4-1,0),$S136,MATCH(AT$6,$D$7:$Q$7,0)-1))</f>
        <v>1.2932904050405358</v>
      </c>
      <c r="AU136" s="3">
        <f ca="1">SUMPRODUCT(OFFSET($W$8:OFFSET($W$8,$AJ$4-1,0),$T136,$U136),OFFSET($C$8:OFFSET($C$8,$AJ$4-1,0),$S136,0),OFFSET($D$8:OFFSET($D$8,$AJ$4-1,0),$S136,MATCH(AT$6,$D$7:$Q$7,0)-1))/SUMPRODUCT(OFFSET($W$8:OFFSET($W$8,$AJ$4-1,0),$T136,$U136),OFFSET($C$8:OFFSET($C$8,$AJ$4-1,0),$S136,0))</f>
        <v>1.2932904050405363</v>
      </c>
      <c r="AV136" s="3">
        <f ca="1">SUMPRODUCT(OFFSET($W$8:OFFSET($W$8,$AJ$4-1,0),$T136,$U136),OFFSET($D$8:OFFSET($D$8,$AJ$4-1,0),$S136,MATCH(AV$6,$D$7:$Q$7,0)-1))</f>
        <v>0.69548620721026488</v>
      </c>
      <c r="AW136" s="3">
        <f ca="1">SUMPRODUCT(OFFSET($W$8:OFFSET($W$8,$AJ$4-1,0),$T136,$U136),OFFSET($C$8:OFFSET($C$8,$AJ$4-1,0),$S136,0),OFFSET($D$8:OFFSET($D$8,$AJ$4-1,0),$S136,MATCH(AV$6,$D$7:$Q$7,0)-1))/SUMPRODUCT(OFFSET($W$8:OFFSET($W$8,$AJ$4-1,0),$T136,$U136),OFFSET($C$8:OFFSET($C$8,$AJ$4-1,0),$S136,0))</f>
        <v>0.695486207210265</v>
      </c>
      <c r="AX136" s="3">
        <f ca="1">SUMPRODUCT(OFFSET($W$8:OFFSET($W$8,$AJ$4-1,0),$T136,$U136),OFFSET($D$8:OFFSET($D$8,$AJ$4-1,0),$S136,MATCH(AX$6,$D$7:$Q$7,0)-1))</f>
        <v>0.80276114803207277</v>
      </c>
      <c r="AY136" s="3">
        <f ca="1">SUMPRODUCT(OFFSET($W$8:OFFSET($W$8,$AJ$4-1,0),$T136,$U136),OFFSET($C$8:OFFSET($C$8,$AJ$4-1,0),$S136,0),OFFSET($D$8:OFFSET($D$8,$AJ$4-1,0),$S136,MATCH(AX$6,$D$7:$Q$7,0)-1))/SUMPRODUCT(OFFSET($W$8:OFFSET($W$8,$AJ$4-1,0),$T136,$U136),OFFSET($C$8:OFFSET($C$8,$AJ$4-1,0),$S136,0))</f>
        <v>0.80276114803207255</v>
      </c>
      <c r="AZ136" s="3">
        <f ca="1">SUMPRODUCT(OFFSET($W$8:OFFSET($W$8,$AJ$4-1,0),$T136,$U136),OFFSET($D$8:OFFSET($D$8,$AJ$4-1,0),$S136,MATCH(AZ$6,$D$7:$Q$7,0)-1))</f>
        <v>1.4684682141182213</v>
      </c>
      <c r="BA136" s="3">
        <f ca="1">SUMPRODUCT(OFFSET($W$8:OFFSET($W$8,$AJ$4-1,0),$T136,$U136),OFFSET($C$8:OFFSET($C$8,$AJ$4-1,0),$S136,0),OFFSET($D$8:OFFSET($D$8,$AJ$4-1,0),$S136,MATCH(AZ$6,$D$7:$Q$7,0)-1))/SUMPRODUCT(OFFSET($W$8:OFFSET($W$8,$AJ$4-1,0),$T136,$U136),OFFSET($C$8:OFFSET($C$8,$AJ$4-1,0),$S136,0))</f>
        <v>1.4684682141182213</v>
      </c>
      <c r="BB136" s="3">
        <f ca="1">SUMPRODUCT(OFFSET($W$8:OFFSET($W$8,$AJ$4-1,0),$T136,$U136),OFFSET($D$8:OFFSET($D$8,$AJ$4-1,0),$S136,MATCH(BB$6,$D$7:$Q$7,0)-1))</f>
        <v>1.0461251857984284</v>
      </c>
      <c r="BC136" s="3">
        <f ca="1">SUMPRODUCT(OFFSET($W$8:OFFSET($W$8,$AJ$4-1,0),$T136,$U136),OFFSET($C$8:OFFSET($C$8,$AJ$4-1,0),$S136,0),OFFSET($D$8:OFFSET($D$8,$AJ$4-1,0),$S136,MATCH(BB$6,$D$7:$Q$7,0)-1))/SUMPRODUCT(OFFSET($W$8:OFFSET($W$8,$AJ$4-1,0),$T136,$U136),OFFSET($C$8:OFFSET($C$8,$AJ$4-1,0),$S136,0))</f>
        <v>1.0461251857984284</v>
      </c>
      <c r="BD136" s="3">
        <f ca="1">SUMPRODUCT(OFFSET($W$8:OFFSET($W$8,$AJ$4-1,0),$T136,$U136),OFFSET($D$8:OFFSET($D$8,$AJ$4-1,0),$S136,MATCH(BD$6,$D$7:$Q$7,0)-1))</f>
        <v>0.72747959158820719</v>
      </c>
      <c r="BE136" s="3">
        <f ca="1">SUMPRODUCT(OFFSET($W$8:OFFSET($W$8,$AJ$4-1,0),$T136,$U136),OFFSET($C$8:OFFSET($C$8,$AJ$4-1,0),$S136,0),OFFSET($D$8:OFFSET($D$8,$AJ$4-1,0),$S136,MATCH(BD$6,$D$7:$Q$7,0)-1))/SUMPRODUCT(OFFSET($W$8:OFFSET($W$8,$AJ$4-1,0),$T136,$U136),OFFSET($C$8:OFFSET($C$8,$AJ$4-1,0),$S136,0))</f>
        <v>0.72747959158820708</v>
      </c>
      <c r="BF136" s="174">
        <f ca="1">SUMPRODUCT(OFFSET($W$8:OFFSET($W$8,$AJ$4-1,0),$T136,$U136),OFFSET($D$8:OFFSET($D$8,$AJ$4-1,0),$S136,MATCH(BF$6,$D$7:$Q$7,0)-1))</f>
        <v>0.99887341547568298</v>
      </c>
      <c r="BG136" s="174">
        <f ca="1">SUMPRODUCT(OFFSET($W$8:OFFSET($W$8,$AJ$4-1,0),$T136,$U136),OFFSET($C$8:OFFSET($C$8,$AJ$4-1,0),$S136,0),OFFSET($D$8:OFFSET($D$8,$AJ$4-1,0),$S136,MATCH(BF$6,$D$7:$Q$7,0)-1))/SUMPRODUCT(OFFSET($W$8:OFFSET($W$8,$AJ$4-1,0),$T136,$U136),OFFSET($C$8:OFFSET($C$8,$AJ$4-1,0),$S136,0))</f>
        <v>0.99887341547568342</v>
      </c>
      <c r="BH136" s="174">
        <f ca="1">SUMPRODUCT(OFFSET($W$8:OFFSET($W$8,$AJ$4-1,0),$T136,$U136),OFFSET($D$8:OFFSET($D$8,$AJ$4-1,0),$S136,MATCH(BH$6,$D$7:$Q$7,0)-1))</f>
        <v>1.1031307949168683</v>
      </c>
      <c r="BI136" s="174">
        <f ca="1">SUMPRODUCT(OFFSET($W$8:OFFSET($W$8,$AJ$4-1,0),$T136,$U136),OFFSET($C$8:OFFSET($C$8,$AJ$4-1,0),$S136,0),OFFSET($D$8:OFFSET($D$8,$AJ$4-1,0),$S136,MATCH(BH$6,$D$7:$Q$7,0)-1))/SUMPRODUCT(OFFSET($W$8:OFFSET($W$8,$AJ$4-1,0),$T136,$U136),OFFSET($C$8:OFFSET($C$8,$AJ$4-1,0),$S136,0))</f>
        <v>1.1031307949168687</v>
      </c>
      <c r="BJ136" s="174">
        <f ca="1">SUMPRODUCT(OFFSET($W$8:OFFSET($W$8,$AJ$4-1,0),$T136,$U136),OFFSET($D$8:OFFSET($D$8,$AJ$4-1,0),$S136,MATCH(BJ$6,$D$7:$Q$7,0)-1))</f>
        <v>1</v>
      </c>
      <c r="BK136" s="174">
        <f ca="1">SUMPRODUCT(OFFSET($W$8:OFFSET($W$8,$AJ$4-1,0),$T136,$U136),OFFSET($C$8:OFFSET($C$8,$AJ$4-1,0),$S136,0),OFFSET($D$8:OFFSET($D$8,$AJ$4-1,0),$S136,MATCH(BJ$6,$D$7:$Q$7,0)-1))/SUMPRODUCT(OFFSET($W$8:OFFSET($W$8,$AJ$4-1,0),$T136,$U136),OFFSET($C$8:OFFSET($C$8,$AJ$4-1,0),$S136,0))</f>
        <v>1</v>
      </c>
      <c r="BM136" s="8">
        <f t="shared" si="27"/>
        <v>40057</v>
      </c>
      <c r="BN136" s="47">
        <f t="shared" ca="1" si="28"/>
        <v>0.99999999999999967</v>
      </c>
      <c r="BO136" s="47">
        <f t="shared" ref="BO136:BO199" ca="1" si="41">1-P$6/BK136*BO$6</f>
        <v>0</v>
      </c>
      <c r="BP136" s="47">
        <f t="shared" ca="1" si="29"/>
        <v>0.29999999999999993</v>
      </c>
      <c r="BQ136" s="47">
        <f t="shared" ref="BQ136:BQ199" ca="1" si="42">BN136-BP136-BO136</f>
        <v>0.69999999999999973</v>
      </c>
    </row>
    <row r="137" spans="1:69">
      <c r="A137" s="58">
        <f t="shared" ref="A137:A200" si="43">EOMONTH(A136,$A$3-1)+1</f>
        <v>39722</v>
      </c>
      <c r="B137" s="34">
        <f t="shared" si="38"/>
        <v>39918</v>
      </c>
      <c r="C137" s="59">
        <f>SUMIF(WP!$A$3:$A$388,"&lt;"&amp;EOMONTH($A137,$A$3-1)+1,WP!$B$3:$B$388)/1000-SUM(C$8:C136)</f>
        <v>10</v>
      </c>
      <c r="D137" s="42">
        <f>D$6/VLOOKUP($B137,Rate!$B$4:$H$390,7)</f>
        <v>0.50687539006212734</v>
      </c>
      <c r="E137" s="42">
        <f>E$6/VLOOKUP($B137,SAWW!$B$4:$H$390,7)</f>
        <v>1.5171363591850016</v>
      </c>
      <c r="F137" s="42">
        <f>F$6/VLOOKUP($B137,'Indem BL'!$B$4:$H$390,7)</f>
        <v>1.0907641956829985</v>
      </c>
      <c r="G137" s="42">
        <f>G$6/VLOOKUP($B137,'Med BL'!$B$4:$H$390,7)</f>
        <v>0.9849</v>
      </c>
      <c r="H137" s="42">
        <f>H$6/VLOOKUP($B137,'Combined BL &amp; SAWW'!$B$4:$H$390,7)</f>
        <v>1.3017689798871479</v>
      </c>
      <c r="I137" s="42">
        <f>I$6/VLOOKUP($B137,'Freq Trend'!$B$4:$H$390,7)</f>
        <v>0.69173093568091581</v>
      </c>
      <c r="J137" s="42">
        <f>J$6/VLOOKUP($B137,'Severity Trend_IonI'!$B$4:$H$390,7)</f>
        <v>0.79063923503283973</v>
      </c>
      <c r="K137" s="42">
        <f>K$6/VLOOKUP($B137,'Severity Trend_MonI'!$B$4:$H$390,7)</f>
        <v>1.4441656890539349</v>
      </c>
      <c r="L137" s="42">
        <f>L$6/VLOOKUP($B137,'Severity Trend'!$B$4:$H$390,7)</f>
        <v>1.0297871632116189</v>
      </c>
      <c r="M137" s="42">
        <f>M$6/VLOOKUP($B137,'PP Residual Trend'!$B$4:$H$390,7)</f>
        <v>0.71191964745293423</v>
      </c>
      <c r="N137" s="156">
        <f>N$6/VLOOKUP($B137,CR!$B$4:$H$455,7)</f>
        <v>0.99887341547568309</v>
      </c>
      <c r="O137" s="156">
        <f>O$6/VLOOKUP($B137,ER!$B$4:$H$455,7)</f>
        <v>1.1031307949168685</v>
      </c>
      <c r="P137" s="156">
        <f>P$6/VLOOKUP($B137,DR!$B$4:$H$455,7)</f>
        <v>1</v>
      </c>
      <c r="R137">
        <f t="shared" si="36"/>
        <v>130</v>
      </c>
      <c r="S137" s="120">
        <f t="shared" si="39"/>
        <v>129</v>
      </c>
      <c r="T137" s="45">
        <f t="shared" ref="T137:T163" si="44">MOD(S137,$AJ$3)</f>
        <v>0</v>
      </c>
      <c r="U137" s="45">
        <f t="shared" si="37"/>
        <v>0</v>
      </c>
      <c r="V137" s="20">
        <v>0</v>
      </c>
      <c r="W137" s="21">
        <f>(2*W$5*$AJ$3*$R137*$A$3-MIN(W$5*$AJ$3,$R137*$A$3)^2-2*$R137*$A$3*MAX(W$5*$AJ$3-$R137*$A$3,0)-MIN(MAX($R137*$A$3-$A$4,0),W$5*$AJ$3)^2-2*W$5*$AJ$3*MAX($R137*$A$3-$A$4-W$5*+$AJ$3,0))/$AJ$5-SUM($V$7:V137)-SUM($V$7:W136)+SUM($V$7:V136)</f>
        <v>0</v>
      </c>
      <c r="X137" s="21">
        <f>(2*X$5*$AJ$3*$R137*$A$3-MIN(X$5*$AJ$3,$R137*$A$3)^2-2*$R137*$A$3*MAX(X$5*$AJ$3-$R137*$A$3,0)-MIN(MAX($R137*$A$3-$A$4,0),X$5*$AJ$3)^2-2*X$5*$AJ$3*MAX($R137*$A$3-$A$4-X$5*+$AJ$3,0))/$AJ$5-SUM($V$7:W137)-SUM($V$7:X136)+SUM($V$7:W136)</f>
        <v>0</v>
      </c>
      <c r="Y137" s="21">
        <f>(2*Y$5*$AJ$3*$R137*$A$3-MIN(Y$5*$AJ$3,$R137*$A$3)^2-2*$R137*$A$3*MAX(Y$5*$AJ$3-$R137*$A$3,0)-MIN(MAX($R137*$A$3-$A$4,0),Y$5*$AJ$3)^2-2*Y$5*$AJ$3*MAX($R137*$A$3-$A$4-Y$5*+$AJ$3,0))/$AJ$5-SUM($V$7:X137)-SUM($V$7:Y136)+SUM($V$7:X136)</f>
        <v>0</v>
      </c>
      <c r="Z137" s="21">
        <f>(2*Z$5*$AJ$3*$R137*$A$3-MIN(Z$5*$AJ$3,$R137*$A$3)^2-2*$R137*$A$3*MAX(Z$5*$AJ$3-$R137*$A$3,0)-MIN(MAX($R137*$A$3-$A$4,0),Z$5*$AJ$3)^2-2*Z$5*$AJ$3*MAX($R137*$A$3-$A$4-Z$5*+$AJ$3,0))/$AJ$5-SUM($V$7:Y137)-SUM($V$7:Z136)+SUM($V$7:Y136)</f>
        <v>0</v>
      </c>
      <c r="AA137" s="21">
        <f>(2*AA$5*$AJ$3*$R137*$A$3-MIN(AA$5*$AJ$3,$R137*$A$3)^2-2*$R137*$A$3*MAX(AA$5*$AJ$3-$R137*$A$3,0)-MIN(MAX($R137*$A$3-$A$4,0),AA$5*$AJ$3)^2-2*AA$5*$AJ$3*MAX($R137*$A$3-$A$4-AA$5*+$AJ$3,0))/$AJ$5-SUM($V$7:Z137)-SUM($V$7:AA136)+SUM($V$7:Z136)</f>
        <v>0</v>
      </c>
      <c r="AB137" s="21">
        <f>(2*AB$5*$AJ$3*$R137*$A$3-MIN(AB$5*$AJ$3,$R137*$A$3)^2-2*$R137*$A$3*MAX(AB$5*$AJ$3-$R137*$A$3,0)-MIN(MAX($R137*$A$3-$A$4,0),AB$5*$AJ$3)^2-2*AB$5*$AJ$3*MAX($R137*$A$3-$A$4-AB$5*+$AJ$3,0))/$AJ$5-SUM($V$7:AA137)-SUM($V$7:AB136)+SUM($V$7:AA136)</f>
        <v>0</v>
      </c>
      <c r="AC137" s="21">
        <f>(2*AC$5*$AJ$3*$R137*$A$3-MIN(AC$5*$AJ$3,$R137*$A$3)^2-2*$R137*$A$3*MAX(AC$5*$AJ$3-$R137*$A$3,0)-MIN(MAX($R137*$A$3-$A$4,0),AC$5*$AJ$3)^2-2*AC$5*$AJ$3*MAX($R137*$A$3-$A$4-AC$5*+$AJ$3,0))/$AJ$5-SUM($V$7:AB137)-SUM($V$7:AC136)+SUM($V$7:AB136)</f>
        <v>0</v>
      </c>
      <c r="AD137" s="21">
        <f>(2*AD$5*$AJ$3*$R137*$A$3-MIN(AD$5*$AJ$3,$R137*$A$3)^2-2*$R137*$A$3*MAX(AD$5*$AJ$3-$R137*$A$3,0)-MIN(MAX($R137*$A$3-$A$4,0),AD$5*$AJ$3)^2-2*AD$5*$AJ$3*MAX($R137*$A$3-$A$4-AD$5*+$AJ$3,0))/$AJ$5-SUM($V$7:AC137)-SUM($V$7:AD136)+SUM($V$7:AC136)</f>
        <v>0</v>
      </c>
      <c r="AE137" s="21">
        <f>(2*AE$5*$AJ$3*$R137*$A$3-MIN(AE$5*$AJ$3,$R137*$A$3)^2-2*$R137*$A$3*MAX(AE$5*$AJ$3-$R137*$A$3,0)-MIN(MAX($R137*$A$3-$A$4,0),AE$5*$AJ$3)^2-2*AE$5*$AJ$3*MAX($R137*$A$3-$A$4-AE$5*+$AJ$3,0))/$AJ$5-SUM($V$7:AD137)-SUM($V$7:AE136)+SUM($V$7:AD136)</f>
        <v>0</v>
      </c>
      <c r="AF137" s="21">
        <f>(2*AF$5*$AJ$3*$R137*$A$3-MIN(AF$5*$AJ$3,$R137*$A$3)^2-2*$R137*$A$3*MAX(AF$5*$AJ$3-$R137*$A$3,0)-MIN(MAX($R137*$A$3-$A$4,0),AF$5*$AJ$3)^2-2*AF$5*$AJ$3*MAX($R137*$A$3-$A$4-AF$5*+$AJ$3,0))/$AJ$5-SUM($V$7:AE137)-SUM($V$7:AF136)+SUM($V$7:AE136)</f>
        <v>0</v>
      </c>
      <c r="AG137" s="21">
        <f>(2*AG$5*$AJ$3*$R137*$A$3-MIN(AG$5*$AJ$3,$R137*$A$3)^2-2*$R137*$A$3*MAX(AG$5*$AJ$3-$R137*$A$3,0)-MIN(MAX($R137*$A$3-$A$4,0),AG$5*$AJ$3)^2-2*AG$5*$AJ$3*MAX($R137*$A$3-$A$4-AG$5*+$AJ$3,0))/$AJ$5-SUM($V$7:AF137)-SUM($V$7:AG136)+SUM($V$7:AF136)</f>
        <v>0</v>
      </c>
      <c r="AH137" s="21">
        <f>(2*AH$5*$AJ$3*$R137*$A$3-MIN(AH$5*$AJ$3,$R137*$A$3)^2-2*$R137*$A$3*MAX(AH$5*$AJ$3-$R137*$A$3,0)-MIN(MAX($R137*$A$3-$A$4,0),AH$5*$AJ$3)^2-2*AH$5*$AJ$3*MAX($R137*$A$3-$A$4-AH$5*+$AJ$3,0))/$AJ$5-SUM($V$7:AG137)-SUM($V$7:AH136)+SUM($V$7:AG136)</f>
        <v>0</v>
      </c>
      <c r="AJ137" s="8">
        <f t="shared" si="30"/>
        <v>40087</v>
      </c>
      <c r="AK137" s="30">
        <f t="shared" si="40"/>
        <v>40101</v>
      </c>
      <c r="AL137" s="3">
        <f ca="1">SUMPRODUCT(OFFSET($W$8:OFFSET($W$8,$AJ$4-1,0),$T137,$U137),OFFSET($D$8:OFFSET($D$8,$AJ$4-1,0),$S137,MATCH(AL$6,$D$7:$Q$7,0)-1))</f>
        <v>0.51536685922553926</v>
      </c>
      <c r="AM137" s="3">
        <f ca="1">SUMPRODUCT(OFFSET($W$8:OFFSET($W$8,$AJ$4-1,0),$T137,$U137),OFFSET($C$8:OFFSET($C$8,$AJ$4-1,0),$S137,0),OFFSET($D$8:OFFSET($D$8,$AJ$4-1,0),$S137,MATCH(AL$6,$D$7:$Q$7,0)-1))/SUMPRODUCT(OFFSET($W$8:OFFSET($W$8,$AJ$4-1,0),$T137,$U137),OFFSET($C$8:OFFSET($C$8,$AJ$4-1,0),$S137,0))</f>
        <v>0.51536685922553915</v>
      </c>
      <c r="AN137" s="3">
        <f ca="1">SUMPRODUCT(OFFSET($W$8:OFFSET($W$8,$AJ$4-1,0),$T137,$U137),OFFSET($D$8:OFFSET($D$8,$AJ$4-1,0),$S137,MATCH(AN$6,$D$7:$Q$7,0)-1))</f>
        <v>1.5013441871333404</v>
      </c>
      <c r="AO137" s="3">
        <f ca="1">SUMPRODUCT(OFFSET($W$8:OFFSET($W$8,$AJ$4-1,0),$T137,$U137),OFFSET($C$8:OFFSET($C$8,$AJ$4-1,0),$S137,0),OFFSET($D$8:OFFSET($D$8,$AJ$4-1,0),$S137,MATCH(AN$6,$D$7:$Q$7,0)-1))/SUMPRODUCT(OFFSET($W$8:OFFSET($W$8,$AJ$4-1,0),$T137,$U137),OFFSET($C$8:OFFSET($C$8,$AJ$4-1,0),$S137,0))</f>
        <v>1.5013441871333402</v>
      </c>
      <c r="AP137" s="3">
        <f ca="1">SUMPRODUCT(OFFSET($W$8:OFFSET($W$8,$AJ$4-1,0),$T137,$U137),OFFSET($D$8:OFFSET($D$8,$AJ$4-1,0),$S137,MATCH(AP$6,$D$7:$Q$7,0)-1))</f>
        <v>1.0901925734003739</v>
      </c>
      <c r="AQ137" s="3">
        <f ca="1">SUMPRODUCT(OFFSET($W$8:OFFSET($W$8,$AJ$4-1,0),$T137,$U137),OFFSET($C$8:OFFSET($C$8,$AJ$4-1,0),$S137,0),OFFSET($D$8:OFFSET($D$8,$AJ$4-1,0),$S137,MATCH(AP$6,$D$7:$Q$7,0)-1))/SUMPRODUCT(OFFSET($W$8:OFFSET($W$8,$AJ$4-1,0),$T137,$U137),OFFSET($C$8:OFFSET($C$8,$AJ$4-1,0),$S137,0))</f>
        <v>1.0901925734003739</v>
      </c>
      <c r="AR137" s="3">
        <f ca="1">SUMPRODUCT(OFFSET($W$8:OFFSET($W$8,$AJ$4-1,0),$T137,$U137),OFFSET($D$8:OFFSET($D$8,$AJ$4-1,0),$S137,MATCH(AR$6,$D$7:$Q$7,0)-1))</f>
        <v>0.98489999999999989</v>
      </c>
      <c r="AS137" s="3">
        <f ca="1">SUMPRODUCT(OFFSET($W$8:OFFSET($W$8,$AJ$4-1,0),$T137,$U137),OFFSET($C$8:OFFSET($C$8,$AJ$4-1,0),$S137,0),OFFSET($D$8:OFFSET($D$8,$AJ$4-1,0),$S137,MATCH(AR$6,$D$7:$Q$7,0)-1))/SUMPRODUCT(OFFSET($W$8:OFFSET($W$8,$AJ$4-1,0),$T137,$U137),OFFSET($C$8:OFFSET($C$8,$AJ$4-1,0),$S137,0))</f>
        <v>0.98490000000000022</v>
      </c>
      <c r="AT137" s="3">
        <f ca="1">SUMPRODUCT(OFFSET($W$8:OFFSET($W$8,$AJ$4-1,0),$T137,$U137),OFFSET($D$8:OFFSET($D$8,$AJ$4-1,0),$S137,MATCH(AT$6,$D$7:$Q$7,0)-1))</f>
        <v>1.2915692866868422</v>
      </c>
      <c r="AU137" s="3">
        <f ca="1">SUMPRODUCT(OFFSET($W$8:OFFSET($W$8,$AJ$4-1,0),$T137,$U137),OFFSET($C$8:OFFSET($C$8,$AJ$4-1,0),$S137,0),OFFSET($D$8:OFFSET($D$8,$AJ$4-1,0),$S137,MATCH(AT$6,$D$7:$Q$7,0)-1))/SUMPRODUCT(OFFSET($W$8:OFFSET($W$8,$AJ$4-1,0),$T137,$U137),OFFSET($C$8:OFFSET($C$8,$AJ$4-1,0),$S137,0))</f>
        <v>1.2915692866868425</v>
      </c>
      <c r="AV137" s="3">
        <f ca="1">SUMPRODUCT(OFFSET($W$8:OFFSET($W$8,$AJ$4-1,0),$T137,$U137),OFFSET($D$8:OFFSET($D$8,$AJ$4-1,0),$S137,MATCH(AV$6,$D$7:$Q$7,0)-1))</f>
        <v>0.6958341154045854</v>
      </c>
      <c r="AW137" s="3">
        <f ca="1">SUMPRODUCT(OFFSET($W$8:OFFSET($W$8,$AJ$4-1,0),$T137,$U137),OFFSET($C$8:OFFSET($C$8,$AJ$4-1,0),$S137,0),OFFSET($D$8:OFFSET($D$8,$AJ$4-1,0),$S137,MATCH(AV$6,$D$7:$Q$7,0)-1))/SUMPRODUCT(OFFSET($W$8:OFFSET($W$8,$AJ$4-1,0),$T137,$U137),OFFSET($C$8:OFFSET($C$8,$AJ$4-1,0),$S137,0))</f>
        <v>0.6958341154045854</v>
      </c>
      <c r="AX137" s="3">
        <f ca="1">SUMPRODUCT(OFFSET($W$8:OFFSET($W$8,$AJ$4-1,0),$T137,$U137),OFFSET($D$8:OFFSET($D$8,$AJ$4-1,0),$S137,MATCH(AX$6,$D$7:$Q$7,0)-1))</f>
        <v>0.80480539611455237</v>
      </c>
      <c r="AY137" s="3">
        <f ca="1">SUMPRODUCT(OFFSET($W$8:OFFSET($W$8,$AJ$4-1,0),$T137,$U137),OFFSET($C$8:OFFSET($C$8,$AJ$4-1,0),$S137,0),OFFSET($D$8:OFFSET($D$8,$AJ$4-1,0),$S137,MATCH(AX$6,$D$7:$Q$7,0)-1))/SUMPRODUCT(OFFSET($W$8:OFFSET($W$8,$AJ$4-1,0),$T137,$U137),OFFSET($C$8:OFFSET($C$8,$AJ$4-1,0),$S137,0))</f>
        <v>0.80480539611455237</v>
      </c>
      <c r="AZ137" s="3">
        <f ca="1">SUMPRODUCT(OFFSET($W$8:OFFSET($W$8,$AJ$4-1,0),$T137,$U137),OFFSET($D$8:OFFSET($D$8,$AJ$4-1,0),$S137,MATCH(AZ$6,$D$7:$Q$7,0)-1))</f>
        <v>1.4707132468597812</v>
      </c>
      <c r="BA137" s="3">
        <f ca="1">SUMPRODUCT(OFFSET($W$8:OFFSET($W$8,$AJ$4-1,0),$T137,$U137),OFFSET($C$8:OFFSET($C$8,$AJ$4-1,0),$S137,0),OFFSET($D$8:OFFSET($D$8,$AJ$4-1,0),$S137,MATCH(AZ$6,$D$7:$Q$7,0)-1))/SUMPRODUCT(OFFSET($W$8:OFFSET($W$8,$AJ$4-1,0),$T137,$U137),OFFSET($C$8:OFFSET($C$8,$AJ$4-1,0),$S137,0))</f>
        <v>1.4707132468597812</v>
      </c>
      <c r="BB137" s="3">
        <f ca="1">SUMPRODUCT(OFFSET($W$8:OFFSET($W$8,$AJ$4-1,0),$T137,$U137),OFFSET($D$8:OFFSET($D$8,$AJ$4-1,0),$S137,MATCH(BB$6,$D$7:$Q$7,0)-1))</f>
        <v>1.0483950571065428</v>
      </c>
      <c r="BC137" s="3">
        <f ca="1">SUMPRODUCT(OFFSET($W$8:OFFSET($W$8,$AJ$4-1,0),$T137,$U137),OFFSET($C$8:OFFSET($C$8,$AJ$4-1,0),$S137,0),OFFSET($D$8:OFFSET($D$8,$AJ$4-1,0),$S137,MATCH(BB$6,$D$7:$Q$7,0)-1))/SUMPRODUCT(OFFSET($W$8:OFFSET($W$8,$AJ$4-1,0),$T137,$U137),OFFSET($C$8:OFFSET($C$8,$AJ$4-1,0),$S137,0))</f>
        <v>1.0483950571065428</v>
      </c>
      <c r="BD137" s="3">
        <f ca="1">SUMPRODUCT(OFFSET($W$8:OFFSET($W$8,$AJ$4-1,0),$T137,$U137),OFFSET($D$8:OFFSET($D$8,$AJ$4-1,0),$S137,MATCH(BD$6,$D$7:$Q$7,0)-1))</f>
        <v>0.72945045105542983</v>
      </c>
      <c r="BE137" s="3">
        <f ca="1">SUMPRODUCT(OFFSET($W$8:OFFSET($W$8,$AJ$4-1,0),$T137,$U137),OFFSET($C$8:OFFSET($C$8,$AJ$4-1,0),$S137,0),OFFSET($D$8:OFFSET($D$8,$AJ$4-1,0),$S137,MATCH(BD$6,$D$7:$Q$7,0)-1))/SUMPRODUCT(OFFSET($W$8:OFFSET($W$8,$AJ$4-1,0),$T137,$U137),OFFSET($C$8:OFFSET($C$8,$AJ$4-1,0),$S137,0))</f>
        <v>0.72945045105542983</v>
      </c>
      <c r="BF137" s="174">
        <f ca="1">SUMPRODUCT(OFFSET($W$8:OFFSET($W$8,$AJ$4-1,0),$T137,$U137),OFFSET($D$8:OFFSET($D$8,$AJ$4-1,0),$S137,MATCH(BF$6,$D$7:$Q$7,0)-1))</f>
        <v>0.99887341547568298</v>
      </c>
      <c r="BG137" s="174">
        <f ca="1">SUMPRODUCT(OFFSET($W$8:OFFSET($W$8,$AJ$4-1,0),$T137,$U137),OFFSET($C$8:OFFSET($C$8,$AJ$4-1,0),$S137,0),OFFSET($D$8:OFFSET($D$8,$AJ$4-1,0),$S137,MATCH(BF$6,$D$7:$Q$7,0)-1))/SUMPRODUCT(OFFSET($W$8:OFFSET($W$8,$AJ$4-1,0),$T137,$U137),OFFSET($C$8:OFFSET($C$8,$AJ$4-1,0),$S137,0))</f>
        <v>0.99887341547568342</v>
      </c>
      <c r="BH137" s="174">
        <f ca="1">SUMPRODUCT(OFFSET($W$8:OFFSET($W$8,$AJ$4-1,0),$T137,$U137),OFFSET($D$8:OFFSET($D$8,$AJ$4-1,0),$S137,MATCH(BH$6,$D$7:$Q$7,0)-1))</f>
        <v>1.1031307949168683</v>
      </c>
      <c r="BI137" s="174">
        <f ca="1">SUMPRODUCT(OFFSET($W$8:OFFSET($W$8,$AJ$4-1,0),$T137,$U137),OFFSET($C$8:OFFSET($C$8,$AJ$4-1,0),$S137,0),OFFSET($D$8:OFFSET($D$8,$AJ$4-1,0),$S137,MATCH(BH$6,$D$7:$Q$7,0)-1))/SUMPRODUCT(OFFSET($W$8:OFFSET($W$8,$AJ$4-1,0),$T137,$U137),OFFSET($C$8:OFFSET($C$8,$AJ$4-1,0),$S137,0))</f>
        <v>1.1031307949168687</v>
      </c>
      <c r="BJ137" s="174">
        <f ca="1">SUMPRODUCT(OFFSET($W$8:OFFSET($W$8,$AJ$4-1,0),$T137,$U137),OFFSET($D$8:OFFSET($D$8,$AJ$4-1,0),$S137,MATCH(BJ$6,$D$7:$Q$7,0)-1))</f>
        <v>1</v>
      </c>
      <c r="BK137" s="174">
        <f ca="1">SUMPRODUCT(OFFSET($W$8:OFFSET($W$8,$AJ$4-1,0),$T137,$U137),OFFSET($C$8:OFFSET($C$8,$AJ$4-1,0),$S137,0),OFFSET($D$8:OFFSET($D$8,$AJ$4-1,0),$S137,MATCH(BJ$6,$D$7:$Q$7,0)-1))/SUMPRODUCT(OFFSET($W$8:OFFSET($W$8,$AJ$4-1,0),$T137,$U137),OFFSET($C$8:OFFSET($C$8,$AJ$4-1,0),$S137,0))</f>
        <v>1</v>
      </c>
      <c r="BM137" s="8">
        <f t="shared" ref="BM137:BM200" si="45">AJ137</f>
        <v>40087</v>
      </c>
      <c r="BN137" s="47">
        <f t="shared" ref="BN137:BN200" ca="1" si="46">N$6/BG137*BN$6</f>
        <v>0.99999999999999967</v>
      </c>
      <c r="BO137" s="47">
        <f t="shared" ca="1" si="41"/>
        <v>0</v>
      </c>
      <c r="BP137" s="47">
        <f t="shared" ref="BP137:BP200" ca="1" si="47">O$6/BI137*BP$6</f>
        <v>0.29999999999999993</v>
      </c>
      <c r="BQ137" s="47">
        <f t="shared" ca="1" si="42"/>
        <v>0.69999999999999973</v>
      </c>
    </row>
    <row r="138" spans="1:69">
      <c r="A138" s="58">
        <f t="shared" si="43"/>
        <v>39753</v>
      </c>
      <c r="B138" s="34">
        <f t="shared" si="38"/>
        <v>39948</v>
      </c>
      <c r="C138" s="59">
        <f>SUMIF(WP!$A$3:$A$388,"&lt;"&amp;EOMONTH($A138,$A$3-1)+1,WP!$B$3:$B$388)/1000-SUM(C$8:C137)</f>
        <v>10</v>
      </c>
      <c r="D138" s="42">
        <f>D$6/VLOOKUP($B138,Rate!$B$4:$H$390,7)</f>
        <v>0.50687539006212734</v>
      </c>
      <c r="E138" s="42">
        <f>E$6/VLOOKUP($B138,SAWW!$B$4:$H$390,7)</f>
        <v>1.5152372666153855</v>
      </c>
      <c r="F138" s="42">
        <f>F$6/VLOOKUP($B138,'Indem BL'!$B$4:$H$390,7)</f>
        <v>1.0907641956829985</v>
      </c>
      <c r="G138" s="42">
        <f>G$6/VLOOKUP($B138,'Med BL'!$B$4:$H$390,7)</f>
        <v>0.9849</v>
      </c>
      <c r="H138" s="42">
        <f>H$6/VLOOKUP($B138,'Combined BL &amp; SAWW'!$B$4:$H$390,7)</f>
        <v>1.3000566923073809</v>
      </c>
      <c r="I138" s="42">
        <f>I$6/VLOOKUP($B138,'Freq Trend'!$B$4:$H$390,7)</f>
        <v>0.69402338772547478</v>
      </c>
      <c r="J138" s="42">
        <f>J$6/VLOOKUP($B138,'Severity Trend_IonI'!$B$4:$H$390,7)</f>
        <v>0.79446487736489746</v>
      </c>
      <c r="K138" s="42">
        <f>K$6/VLOOKUP($B138,'Severity Trend_MonI'!$B$4:$H$390,7)</f>
        <v>1.4588287613964024</v>
      </c>
      <c r="L138" s="42">
        <f>L$6/VLOOKUP($B138,'Severity Trend'!$B$4:$H$390,7)</f>
        <v>1.036766013145312</v>
      </c>
      <c r="M138" s="42">
        <f>M$6/VLOOKUP($B138,'PP Residual Trend'!$B$4:$H$390,7)</f>
        <v>0.71924367283725599</v>
      </c>
      <c r="N138" s="156">
        <f>N$6/VLOOKUP($B138,CR!$B$4:$H$455,7)</f>
        <v>0.99887341547568309</v>
      </c>
      <c r="O138" s="156">
        <f>O$6/VLOOKUP($B138,ER!$B$4:$H$455,7)</f>
        <v>1.1031307949168685</v>
      </c>
      <c r="P138" s="156">
        <f>P$6/VLOOKUP($B138,DR!$B$4:$H$455,7)</f>
        <v>1</v>
      </c>
      <c r="R138">
        <f t="shared" si="36"/>
        <v>131</v>
      </c>
      <c r="S138" s="120">
        <f t="shared" si="39"/>
        <v>130</v>
      </c>
      <c r="T138" s="45">
        <f t="shared" si="44"/>
        <v>0</v>
      </c>
      <c r="U138" s="45">
        <f t="shared" si="37"/>
        <v>0</v>
      </c>
      <c r="V138" s="20">
        <v>0</v>
      </c>
      <c r="W138" s="21">
        <f>(2*W$5*$AJ$3*$R138*$A$3-MIN(W$5*$AJ$3,$R138*$A$3)^2-2*$R138*$A$3*MAX(W$5*$AJ$3-$R138*$A$3,0)-MIN(MAX($R138*$A$3-$A$4,0),W$5*$AJ$3)^2-2*W$5*$AJ$3*MAX($R138*$A$3-$A$4-W$5*+$AJ$3,0))/$AJ$5-SUM($V$7:V138)-SUM($V$7:W137)+SUM($V$7:V137)</f>
        <v>0</v>
      </c>
      <c r="X138" s="21">
        <f>(2*X$5*$AJ$3*$R138*$A$3-MIN(X$5*$AJ$3,$R138*$A$3)^2-2*$R138*$A$3*MAX(X$5*$AJ$3-$R138*$A$3,0)-MIN(MAX($R138*$A$3-$A$4,0),X$5*$AJ$3)^2-2*X$5*$AJ$3*MAX($R138*$A$3-$A$4-X$5*+$AJ$3,0))/$AJ$5-SUM($V$7:W138)-SUM($V$7:X137)+SUM($V$7:W137)</f>
        <v>0</v>
      </c>
      <c r="Y138" s="21">
        <f>(2*Y$5*$AJ$3*$R138*$A$3-MIN(Y$5*$AJ$3,$R138*$A$3)^2-2*$R138*$A$3*MAX(Y$5*$AJ$3-$R138*$A$3,0)-MIN(MAX($R138*$A$3-$A$4,0),Y$5*$AJ$3)^2-2*Y$5*$AJ$3*MAX($R138*$A$3-$A$4-Y$5*+$AJ$3,0))/$AJ$5-SUM($V$7:X138)-SUM($V$7:Y137)+SUM($V$7:X137)</f>
        <v>0</v>
      </c>
      <c r="Z138" s="21">
        <f>(2*Z$5*$AJ$3*$R138*$A$3-MIN(Z$5*$AJ$3,$R138*$A$3)^2-2*$R138*$A$3*MAX(Z$5*$AJ$3-$R138*$A$3,0)-MIN(MAX($R138*$A$3-$A$4,0),Z$5*$AJ$3)^2-2*Z$5*$AJ$3*MAX($R138*$A$3-$A$4-Z$5*+$AJ$3,0))/$AJ$5-SUM($V$7:Y138)-SUM($V$7:Z137)+SUM($V$7:Y137)</f>
        <v>0</v>
      </c>
      <c r="AA138" s="21">
        <f>(2*AA$5*$AJ$3*$R138*$A$3-MIN(AA$5*$AJ$3,$R138*$A$3)^2-2*$R138*$A$3*MAX(AA$5*$AJ$3-$R138*$A$3,0)-MIN(MAX($R138*$A$3-$A$4,0),AA$5*$AJ$3)^2-2*AA$5*$AJ$3*MAX($R138*$A$3-$A$4-AA$5*+$AJ$3,0))/$AJ$5-SUM($V$7:Z138)-SUM($V$7:AA137)+SUM($V$7:Z137)</f>
        <v>0</v>
      </c>
      <c r="AB138" s="21">
        <f>(2*AB$5*$AJ$3*$R138*$A$3-MIN(AB$5*$AJ$3,$R138*$A$3)^2-2*$R138*$A$3*MAX(AB$5*$AJ$3-$R138*$A$3,0)-MIN(MAX($R138*$A$3-$A$4,0),AB$5*$AJ$3)^2-2*AB$5*$AJ$3*MAX($R138*$A$3-$A$4-AB$5*+$AJ$3,0))/$AJ$5-SUM($V$7:AA138)-SUM($V$7:AB137)+SUM($V$7:AA137)</f>
        <v>0</v>
      </c>
      <c r="AC138" s="21">
        <f>(2*AC$5*$AJ$3*$R138*$A$3-MIN(AC$5*$AJ$3,$R138*$A$3)^2-2*$R138*$A$3*MAX(AC$5*$AJ$3-$R138*$A$3,0)-MIN(MAX($R138*$A$3-$A$4,0),AC$5*$AJ$3)^2-2*AC$5*$AJ$3*MAX($R138*$A$3-$A$4-AC$5*+$AJ$3,0))/$AJ$5-SUM($V$7:AB138)-SUM($V$7:AC137)+SUM($V$7:AB137)</f>
        <v>0</v>
      </c>
      <c r="AD138" s="21">
        <f>(2*AD$5*$AJ$3*$R138*$A$3-MIN(AD$5*$AJ$3,$R138*$A$3)^2-2*$R138*$A$3*MAX(AD$5*$AJ$3-$R138*$A$3,0)-MIN(MAX($R138*$A$3-$A$4,0),AD$5*$AJ$3)^2-2*AD$5*$AJ$3*MAX($R138*$A$3-$A$4-AD$5*+$AJ$3,0))/$AJ$5-SUM($V$7:AC138)-SUM($V$7:AD137)+SUM($V$7:AC137)</f>
        <v>0</v>
      </c>
      <c r="AE138" s="21">
        <f>(2*AE$5*$AJ$3*$R138*$A$3-MIN(AE$5*$AJ$3,$R138*$A$3)^2-2*$R138*$A$3*MAX(AE$5*$AJ$3-$R138*$A$3,0)-MIN(MAX($R138*$A$3-$A$4,0),AE$5*$AJ$3)^2-2*AE$5*$AJ$3*MAX($R138*$A$3-$A$4-AE$5*+$AJ$3,0))/$AJ$5-SUM($V$7:AD138)-SUM($V$7:AE137)+SUM($V$7:AD137)</f>
        <v>0</v>
      </c>
      <c r="AF138" s="21">
        <f>(2*AF$5*$AJ$3*$R138*$A$3-MIN(AF$5*$AJ$3,$R138*$A$3)^2-2*$R138*$A$3*MAX(AF$5*$AJ$3-$R138*$A$3,0)-MIN(MAX($R138*$A$3-$A$4,0),AF$5*$AJ$3)^2-2*AF$5*$AJ$3*MAX($R138*$A$3-$A$4-AF$5*+$AJ$3,0))/$AJ$5-SUM($V$7:AE138)-SUM($V$7:AF137)+SUM($V$7:AE137)</f>
        <v>0</v>
      </c>
      <c r="AG138" s="21">
        <f>(2*AG$5*$AJ$3*$R138*$A$3-MIN(AG$5*$AJ$3,$R138*$A$3)^2-2*$R138*$A$3*MAX(AG$5*$AJ$3-$R138*$A$3,0)-MIN(MAX($R138*$A$3-$A$4,0),AG$5*$AJ$3)^2-2*AG$5*$AJ$3*MAX($R138*$A$3-$A$4-AG$5*+$AJ$3,0))/$AJ$5-SUM($V$7:AF138)-SUM($V$7:AG137)+SUM($V$7:AF137)</f>
        <v>0</v>
      </c>
      <c r="AH138" s="21">
        <f>(2*AH$5*$AJ$3*$R138*$A$3-MIN(AH$5*$AJ$3,$R138*$A$3)^2-2*$R138*$A$3*MAX(AH$5*$AJ$3-$R138*$A$3,0)-MIN(MAX($R138*$A$3-$A$4,0),AH$5*$AJ$3)^2-2*AH$5*$AJ$3*MAX($R138*$A$3-$A$4-AH$5*+$AJ$3,0))/$AJ$5-SUM($V$7:AG138)-SUM($V$7:AH137)+SUM($V$7:AG137)</f>
        <v>0</v>
      </c>
      <c r="AJ138" s="8">
        <f t="shared" ref="AJ138:AJ201" si="48">EOMONTH(AJ137,$AJ$3-1)+1</f>
        <v>40118</v>
      </c>
      <c r="AK138" s="30">
        <f t="shared" si="40"/>
        <v>40132</v>
      </c>
      <c r="AL138" s="3">
        <f ca="1">SUMPRODUCT(OFFSET($W$8:OFFSET($W$8,$AJ$4-1,0),$T138,$U138),OFFSET($D$8:OFFSET($D$8,$AJ$4-1,0),$S138,MATCH(AL$6,$D$7:$Q$7,0)-1))</f>
        <v>0.51667323909683338</v>
      </c>
      <c r="AM138" s="3">
        <f ca="1">SUMPRODUCT(OFFSET($W$8:OFFSET($W$8,$AJ$4-1,0),$T138,$U138),OFFSET($C$8:OFFSET($C$8,$AJ$4-1,0),$S138,0),OFFSET($D$8:OFFSET($D$8,$AJ$4-1,0),$S138,MATCH(AL$6,$D$7:$Q$7,0)-1))/SUMPRODUCT(OFFSET($W$8:OFFSET($W$8,$AJ$4-1,0),$T138,$U138),OFFSET($C$8:OFFSET($C$8,$AJ$4-1,0),$S138,0))</f>
        <v>0.51667323909683338</v>
      </c>
      <c r="AN138" s="3">
        <f ca="1">SUMPRODUCT(OFFSET($W$8:OFFSET($W$8,$AJ$4-1,0),$T138,$U138),OFFSET($D$8:OFFSET($D$8,$AJ$4-1,0),$S138,MATCH(AN$6,$D$7:$Q$7,0)-1))</f>
        <v>1.4985001204706323</v>
      </c>
      <c r="AO138" s="3">
        <f ca="1">SUMPRODUCT(OFFSET($W$8:OFFSET($W$8,$AJ$4-1,0),$T138,$U138),OFFSET($C$8:OFFSET($C$8,$AJ$4-1,0),$S138,0),OFFSET($D$8:OFFSET($D$8,$AJ$4-1,0),$S138,MATCH(AN$6,$D$7:$Q$7,0)-1))/SUMPRODUCT(OFFSET($W$8:OFFSET($W$8,$AJ$4-1,0),$T138,$U138),OFFSET($C$8:OFFSET($C$8,$AJ$4-1,0),$S138,0))</f>
        <v>1.4985001204706321</v>
      </c>
      <c r="AP138" s="3">
        <f ca="1">SUMPRODUCT(OFFSET($W$8:OFFSET($W$8,$AJ$4-1,0),$T138,$U138),OFFSET($D$8:OFFSET($D$8,$AJ$4-1,0),$S138,MATCH(AP$6,$D$7:$Q$7,0)-1))</f>
        <v>1.0900292527481954</v>
      </c>
      <c r="AQ138" s="3">
        <f ca="1">SUMPRODUCT(OFFSET($W$8:OFFSET($W$8,$AJ$4-1,0),$T138,$U138),OFFSET($C$8:OFFSET($C$8,$AJ$4-1,0),$S138,0),OFFSET($D$8:OFFSET($D$8,$AJ$4-1,0),$S138,MATCH(AP$6,$D$7:$Q$7,0)-1))/SUMPRODUCT(OFFSET($W$8:OFFSET($W$8,$AJ$4-1,0),$T138,$U138),OFFSET($C$8:OFFSET($C$8,$AJ$4-1,0),$S138,0))</f>
        <v>1.0900292527481954</v>
      </c>
      <c r="AR138" s="3">
        <f ca="1">SUMPRODUCT(OFFSET($W$8:OFFSET($W$8,$AJ$4-1,0),$T138,$U138),OFFSET($D$8:OFFSET($D$8,$AJ$4-1,0),$S138,MATCH(AR$6,$D$7:$Q$7,0)-1))</f>
        <v>0.98489999999999989</v>
      </c>
      <c r="AS138" s="3">
        <f ca="1">SUMPRODUCT(OFFSET($W$8:OFFSET($W$8,$AJ$4-1,0),$T138,$U138),OFFSET($C$8:OFFSET($C$8,$AJ$4-1,0),$S138,0),OFFSET($D$8:OFFSET($D$8,$AJ$4-1,0),$S138,MATCH(AR$6,$D$7:$Q$7,0)-1))/SUMPRODUCT(OFFSET($W$8:OFFSET($W$8,$AJ$4-1,0),$T138,$U138),OFFSET($C$8:OFFSET($C$8,$AJ$4-1,0),$S138,0))</f>
        <v>0.98490000000000022</v>
      </c>
      <c r="AT138" s="3">
        <f ca="1">SUMPRODUCT(OFFSET($W$8:OFFSET($W$8,$AJ$4-1,0),$T138,$U138),OFFSET($D$8:OFFSET($D$8,$AJ$4-1,0),$S138,MATCH(AT$6,$D$7:$Q$7,0)-1))</f>
        <v>1.2898689514182666</v>
      </c>
      <c r="AU138" s="3">
        <f ca="1">SUMPRODUCT(OFFSET($W$8:OFFSET($W$8,$AJ$4-1,0),$T138,$U138),OFFSET($C$8:OFFSET($C$8,$AJ$4-1,0),$S138,0),OFFSET($D$8:OFFSET($D$8,$AJ$4-1,0),$S138,MATCH(AT$6,$D$7:$Q$7,0)-1))/SUMPRODUCT(OFFSET($W$8:OFFSET($W$8,$AJ$4-1,0),$T138,$U138),OFFSET($C$8:OFFSET($C$8,$AJ$4-1,0),$S138,0))</f>
        <v>1.2898689514182669</v>
      </c>
      <c r="AV138" s="3">
        <f ca="1">SUMPRODUCT(OFFSET($W$8:OFFSET($W$8,$AJ$4-1,0),$T138,$U138),OFFSET($D$8:OFFSET($D$8,$AJ$4-1,0),$S138,MATCH(AV$6,$D$7:$Q$7,0)-1))</f>
        <v>0.69595974521051729</v>
      </c>
      <c r="AW138" s="3">
        <f ca="1">SUMPRODUCT(OFFSET($W$8:OFFSET($W$8,$AJ$4-1,0),$T138,$U138),OFFSET($C$8:OFFSET($C$8,$AJ$4-1,0),$S138,0),OFFSET($D$8:OFFSET($D$8,$AJ$4-1,0),$S138,MATCH(AV$6,$D$7:$Q$7,0)-1))/SUMPRODUCT(OFFSET($W$8:OFFSET($W$8,$AJ$4-1,0),$T138,$U138),OFFSET($C$8:OFFSET($C$8,$AJ$4-1,0),$S138,0))</f>
        <v>0.69595974521051707</v>
      </c>
      <c r="AX138" s="3">
        <f ca="1">SUMPRODUCT(OFFSET($W$8:OFFSET($W$8,$AJ$4-1,0),$T138,$U138),OFFSET($D$8:OFFSET($D$8,$AJ$4-1,0),$S138,MATCH(AX$6,$D$7:$Q$7,0)-1))</f>
        <v>0.80664583313909333</v>
      </c>
      <c r="AY138" s="3">
        <f ca="1">SUMPRODUCT(OFFSET($W$8:OFFSET($W$8,$AJ$4-1,0),$T138,$U138),OFFSET($C$8:OFFSET($C$8,$AJ$4-1,0),$S138,0),OFFSET($D$8:OFFSET($D$8,$AJ$4-1,0),$S138,MATCH(AX$6,$D$7:$Q$7,0)-1))/SUMPRODUCT(OFFSET($W$8:OFFSET($W$8,$AJ$4-1,0),$T138,$U138),OFFSET($C$8:OFFSET($C$8,$AJ$4-1,0),$S138,0))</f>
        <v>0.80664583313909333</v>
      </c>
      <c r="AZ138" s="3">
        <f ca="1">SUMPRODUCT(OFFSET($W$8:OFFSET($W$8,$AJ$4-1,0),$T138,$U138),OFFSET($D$8:OFFSET($D$8,$AJ$4-1,0),$S138,MATCH(AZ$6,$D$7:$Q$7,0)-1))</f>
        <v>1.4715459544847955</v>
      </c>
      <c r="BA138" s="3">
        <f ca="1">SUMPRODUCT(OFFSET($W$8:OFFSET($W$8,$AJ$4-1,0),$T138,$U138),OFFSET($C$8:OFFSET($C$8,$AJ$4-1,0),$S138,0),OFFSET($D$8:OFFSET($D$8,$AJ$4-1,0),$S138,MATCH(AZ$6,$D$7:$Q$7,0)-1))/SUMPRODUCT(OFFSET($W$8:OFFSET($W$8,$AJ$4-1,0),$T138,$U138),OFFSET($C$8:OFFSET($C$8,$AJ$4-1,0),$S138,0))</f>
        <v>1.4715459544847955</v>
      </c>
      <c r="BB138" s="3">
        <f ca="1">SUMPRODUCT(OFFSET($W$8:OFFSET($W$8,$AJ$4-1,0),$T138,$U138),OFFSET($D$8:OFFSET($D$8,$AJ$4-1,0),$S138,MATCH(BB$6,$D$7:$Q$7,0)-1))</f>
        <v>1.0501259125752291</v>
      </c>
      <c r="BC138" s="3">
        <f ca="1">SUMPRODUCT(OFFSET($W$8:OFFSET($W$8,$AJ$4-1,0),$T138,$U138),OFFSET($C$8:OFFSET($C$8,$AJ$4-1,0),$S138,0),OFFSET($D$8:OFFSET($D$8,$AJ$4-1,0),$S138,MATCH(BB$6,$D$7:$Q$7,0)-1))/SUMPRODUCT(OFFSET($W$8:OFFSET($W$8,$AJ$4-1,0),$T138,$U138),OFFSET($C$8:OFFSET($C$8,$AJ$4-1,0),$S138,0))</f>
        <v>1.0501259125752289</v>
      </c>
      <c r="BD138" s="3">
        <f ca="1">SUMPRODUCT(OFFSET($W$8:OFFSET($W$8,$AJ$4-1,0),$T138,$U138),OFFSET($D$8:OFFSET($D$8,$AJ$4-1,0),$S138,MATCH(BD$6,$D$7:$Q$7,0)-1))</f>
        <v>0.73081034331410155</v>
      </c>
      <c r="BE138" s="3">
        <f ca="1">SUMPRODUCT(OFFSET($W$8:OFFSET($W$8,$AJ$4-1,0),$T138,$U138),OFFSET($C$8:OFFSET($C$8,$AJ$4-1,0),$S138,0),OFFSET($D$8:OFFSET($D$8,$AJ$4-1,0),$S138,MATCH(BD$6,$D$7:$Q$7,0)-1))/SUMPRODUCT(OFFSET($W$8:OFFSET($W$8,$AJ$4-1,0),$T138,$U138),OFFSET($C$8:OFFSET($C$8,$AJ$4-1,0),$S138,0))</f>
        <v>0.73081034331410144</v>
      </c>
      <c r="BF138" s="174">
        <f ca="1">SUMPRODUCT(OFFSET($W$8:OFFSET($W$8,$AJ$4-1,0),$T138,$U138),OFFSET($D$8:OFFSET($D$8,$AJ$4-1,0),$S138,MATCH(BF$6,$D$7:$Q$7,0)-1))</f>
        <v>0.99887341547568298</v>
      </c>
      <c r="BG138" s="174">
        <f ca="1">SUMPRODUCT(OFFSET($W$8:OFFSET($W$8,$AJ$4-1,0),$T138,$U138),OFFSET($C$8:OFFSET($C$8,$AJ$4-1,0),$S138,0),OFFSET($D$8:OFFSET($D$8,$AJ$4-1,0),$S138,MATCH(BF$6,$D$7:$Q$7,0)-1))/SUMPRODUCT(OFFSET($W$8:OFFSET($W$8,$AJ$4-1,0),$T138,$U138),OFFSET($C$8:OFFSET($C$8,$AJ$4-1,0),$S138,0))</f>
        <v>0.99887341547568342</v>
      </c>
      <c r="BH138" s="174">
        <f ca="1">SUMPRODUCT(OFFSET($W$8:OFFSET($W$8,$AJ$4-1,0),$T138,$U138),OFFSET($D$8:OFFSET($D$8,$AJ$4-1,0),$S138,MATCH(BH$6,$D$7:$Q$7,0)-1))</f>
        <v>1.1031307949168683</v>
      </c>
      <c r="BI138" s="174">
        <f ca="1">SUMPRODUCT(OFFSET($W$8:OFFSET($W$8,$AJ$4-1,0),$T138,$U138),OFFSET($C$8:OFFSET($C$8,$AJ$4-1,0),$S138,0),OFFSET($D$8:OFFSET($D$8,$AJ$4-1,0),$S138,MATCH(BH$6,$D$7:$Q$7,0)-1))/SUMPRODUCT(OFFSET($W$8:OFFSET($W$8,$AJ$4-1,0),$T138,$U138),OFFSET($C$8:OFFSET($C$8,$AJ$4-1,0),$S138,0))</f>
        <v>1.1031307949168687</v>
      </c>
      <c r="BJ138" s="174">
        <f ca="1">SUMPRODUCT(OFFSET($W$8:OFFSET($W$8,$AJ$4-1,0),$T138,$U138),OFFSET($D$8:OFFSET($D$8,$AJ$4-1,0),$S138,MATCH(BJ$6,$D$7:$Q$7,0)-1))</f>
        <v>1</v>
      </c>
      <c r="BK138" s="174">
        <f ca="1">SUMPRODUCT(OFFSET($W$8:OFFSET($W$8,$AJ$4-1,0),$T138,$U138),OFFSET($C$8:OFFSET($C$8,$AJ$4-1,0),$S138,0),OFFSET($D$8:OFFSET($D$8,$AJ$4-1,0),$S138,MATCH(BJ$6,$D$7:$Q$7,0)-1))/SUMPRODUCT(OFFSET($W$8:OFFSET($W$8,$AJ$4-1,0),$T138,$U138),OFFSET($C$8:OFFSET($C$8,$AJ$4-1,0),$S138,0))</f>
        <v>1</v>
      </c>
      <c r="BM138" s="8">
        <f t="shared" si="45"/>
        <v>40118</v>
      </c>
      <c r="BN138" s="47">
        <f t="shared" ca="1" si="46"/>
        <v>0.99999999999999967</v>
      </c>
      <c r="BO138" s="47">
        <f t="shared" ca="1" si="41"/>
        <v>0</v>
      </c>
      <c r="BP138" s="47">
        <f t="shared" ca="1" si="47"/>
        <v>0.29999999999999993</v>
      </c>
      <c r="BQ138" s="47">
        <f t="shared" ca="1" si="42"/>
        <v>0.69999999999999973</v>
      </c>
    </row>
    <row r="139" spans="1:69">
      <c r="A139" s="58">
        <f t="shared" si="43"/>
        <v>39783</v>
      </c>
      <c r="B139" s="34">
        <f t="shared" si="38"/>
        <v>39979</v>
      </c>
      <c r="C139" s="59">
        <f>SUMIF(WP!$A$3:$A$388,"&lt;"&amp;EOMONTH($A139,$A$3-1)+1,WP!$B$3:$B$388)/1000-SUM(C$8:C138)</f>
        <v>10</v>
      </c>
      <c r="D139" s="42">
        <f>D$6/VLOOKUP($B139,Rate!$B$4:$H$390,7)</f>
        <v>0.50687539006212734</v>
      </c>
      <c r="E139" s="42">
        <f>E$6/VLOOKUP($B139,SAWW!$B$4:$H$390,7)</f>
        <v>1.5132798592913159</v>
      </c>
      <c r="F139" s="42">
        <f>F$6/VLOOKUP($B139,'Indem BL'!$B$4:$H$390,7)</f>
        <v>1.0907641956829985</v>
      </c>
      <c r="G139" s="42">
        <f>G$6/VLOOKUP($B139,'Med BL'!$B$4:$H$390,7)</f>
        <v>0.9849</v>
      </c>
      <c r="H139" s="42">
        <f>H$6/VLOOKUP($B139,'Combined BL &amp; SAWW'!$B$4:$H$390,7)</f>
        <v>1.2982875731031382</v>
      </c>
      <c r="I139" s="42">
        <f>I$6/VLOOKUP($B139,'Freq Trend'!$B$4:$H$390,7)</f>
        <v>0.69640827261194582</v>
      </c>
      <c r="J139" s="42">
        <f>J$6/VLOOKUP($B139,'Severity Trend_IonI'!$B$4:$H$390,7)</f>
        <v>0.79845713026348686</v>
      </c>
      <c r="K139" s="42">
        <f>K$6/VLOOKUP($B139,'Severity Trend_MonI'!$B$4:$H$390,7)</f>
        <v>1.4742967305060244</v>
      </c>
      <c r="L139" s="42">
        <f>L$6/VLOOKUP($B139,'Severity Trend'!$B$4:$H$390,7)</f>
        <v>1.0440775654143115</v>
      </c>
      <c r="M139" s="42">
        <f>M$6/VLOOKUP($B139,'PP Residual Trend'!$B$4:$H$390,7)</f>
        <v>0.72697184687376981</v>
      </c>
      <c r="N139" s="156">
        <f>N$6/VLOOKUP($B139,CR!$B$4:$H$455,7)</f>
        <v>0.99887341547568309</v>
      </c>
      <c r="O139" s="156">
        <f>O$6/VLOOKUP($B139,ER!$B$4:$H$455,7)</f>
        <v>1.1031307949168685</v>
      </c>
      <c r="P139" s="156">
        <f>P$6/VLOOKUP($B139,DR!$B$4:$H$455,7)</f>
        <v>1</v>
      </c>
      <c r="R139">
        <f t="shared" si="36"/>
        <v>132</v>
      </c>
      <c r="S139" s="120">
        <f t="shared" si="39"/>
        <v>131</v>
      </c>
      <c r="T139" s="45">
        <f t="shared" si="44"/>
        <v>0</v>
      </c>
      <c r="U139" s="45">
        <f t="shared" si="37"/>
        <v>0</v>
      </c>
      <c r="V139" s="20">
        <v>0</v>
      </c>
      <c r="W139" s="21">
        <f>(2*W$5*$AJ$3*$R139*$A$3-MIN(W$5*$AJ$3,$R139*$A$3)^2-2*$R139*$A$3*MAX(W$5*$AJ$3-$R139*$A$3,0)-MIN(MAX($R139*$A$3-$A$4,0),W$5*$AJ$3)^2-2*W$5*$AJ$3*MAX($R139*$A$3-$A$4-W$5*+$AJ$3,0))/$AJ$5-SUM($V$7:V139)-SUM($V$7:W138)+SUM($V$7:V138)</f>
        <v>0</v>
      </c>
      <c r="X139" s="21">
        <f>(2*X$5*$AJ$3*$R139*$A$3-MIN(X$5*$AJ$3,$R139*$A$3)^2-2*$R139*$A$3*MAX(X$5*$AJ$3-$R139*$A$3,0)-MIN(MAX($R139*$A$3-$A$4,0),X$5*$AJ$3)^2-2*X$5*$AJ$3*MAX($R139*$A$3-$A$4-X$5*+$AJ$3,0))/$AJ$5-SUM($V$7:W139)-SUM($V$7:X138)+SUM($V$7:W138)</f>
        <v>0</v>
      </c>
      <c r="Y139" s="21">
        <f>(2*Y$5*$AJ$3*$R139*$A$3-MIN(Y$5*$AJ$3,$R139*$A$3)^2-2*$R139*$A$3*MAX(Y$5*$AJ$3-$R139*$A$3,0)-MIN(MAX($R139*$A$3-$A$4,0),Y$5*$AJ$3)^2-2*Y$5*$AJ$3*MAX($R139*$A$3-$A$4-Y$5*+$AJ$3,0))/$AJ$5-SUM($V$7:X139)-SUM($V$7:Y138)+SUM($V$7:X138)</f>
        <v>0</v>
      </c>
      <c r="Z139" s="21">
        <f>(2*Z$5*$AJ$3*$R139*$A$3-MIN(Z$5*$AJ$3,$R139*$A$3)^2-2*$R139*$A$3*MAX(Z$5*$AJ$3-$R139*$A$3,0)-MIN(MAX($R139*$A$3-$A$4,0),Z$5*$AJ$3)^2-2*Z$5*$AJ$3*MAX($R139*$A$3-$A$4-Z$5*+$AJ$3,0))/$AJ$5-SUM($V$7:Y139)-SUM($V$7:Z138)+SUM($V$7:Y138)</f>
        <v>0</v>
      </c>
      <c r="AA139" s="21">
        <f>(2*AA$5*$AJ$3*$R139*$A$3-MIN(AA$5*$AJ$3,$R139*$A$3)^2-2*$R139*$A$3*MAX(AA$5*$AJ$3-$R139*$A$3,0)-MIN(MAX($R139*$A$3-$A$4,0),AA$5*$AJ$3)^2-2*AA$5*$AJ$3*MAX($R139*$A$3-$A$4-AA$5*+$AJ$3,0))/$AJ$5-SUM($V$7:Z139)-SUM($V$7:AA138)+SUM($V$7:Z138)</f>
        <v>0</v>
      </c>
      <c r="AB139" s="21">
        <f>(2*AB$5*$AJ$3*$R139*$A$3-MIN(AB$5*$AJ$3,$R139*$A$3)^2-2*$R139*$A$3*MAX(AB$5*$AJ$3-$R139*$A$3,0)-MIN(MAX($R139*$A$3-$A$4,0),AB$5*$AJ$3)^2-2*AB$5*$AJ$3*MAX($R139*$A$3-$A$4-AB$5*+$AJ$3,0))/$AJ$5-SUM($V$7:AA139)-SUM($V$7:AB138)+SUM($V$7:AA138)</f>
        <v>0</v>
      </c>
      <c r="AC139" s="21">
        <f>(2*AC$5*$AJ$3*$R139*$A$3-MIN(AC$5*$AJ$3,$R139*$A$3)^2-2*$R139*$A$3*MAX(AC$5*$AJ$3-$R139*$A$3,0)-MIN(MAX($R139*$A$3-$A$4,0),AC$5*$AJ$3)^2-2*AC$5*$AJ$3*MAX($R139*$A$3-$A$4-AC$5*+$AJ$3,0))/$AJ$5-SUM($V$7:AB139)-SUM($V$7:AC138)+SUM($V$7:AB138)</f>
        <v>0</v>
      </c>
      <c r="AD139" s="21">
        <f>(2*AD$5*$AJ$3*$R139*$A$3-MIN(AD$5*$AJ$3,$R139*$A$3)^2-2*$R139*$A$3*MAX(AD$5*$AJ$3-$R139*$A$3,0)-MIN(MAX($R139*$A$3-$A$4,0),AD$5*$AJ$3)^2-2*AD$5*$AJ$3*MAX($R139*$A$3-$A$4-AD$5*+$AJ$3,0))/$AJ$5-SUM($V$7:AC139)-SUM($V$7:AD138)+SUM($V$7:AC138)</f>
        <v>0</v>
      </c>
      <c r="AE139" s="21">
        <f>(2*AE$5*$AJ$3*$R139*$A$3-MIN(AE$5*$AJ$3,$R139*$A$3)^2-2*$R139*$A$3*MAX(AE$5*$AJ$3-$R139*$A$3,0)-MIN(MAX($R139*$A$3-$A$4,0),AE$5*$AJ$3)^2-2*AE$5*$AJ$3*MAX($R139*$A$3-$A$4-AE$5*+$AJ$3,0))/$AJ$5-SUM($V$7:AD139)-SUM($V$7:AE138)+SUM($V$7:AD138)</f>
        <v>0</v>
      </c>
      <c r="AF139" s="21">
        <f>(2*AF$5*$AJ$3*$R139*$A$3-MIN(AF$5*$AJ$3,$R139*$A$3)^2-2*$R139*$A$3*MAX(AF$5*$AJ$3-$R139*$A$3,0)-MIN(MAX($R139*$A$3-$A$4,0),AF$5*$AJ$3)^2-2*AF$5*$AJ$3*MAX($R139*$A$3-$A$4-AF$5*+$AJ$3,0))/$AJ$5-SUM($V$7:AE139)-SUM($V$7:AF138)+SUM($V$7:AE138)</f>
        <v>0</v>
      </c>
      <c r="AG139" s="21">
        <f>(2*AG$5*$AJ$3*$R139*$A$3-MIN(AG$5*$AJ$3,$R139*$A$3)^2-2*$R139*$A$3*MAX(AG$5*$AJ$3-$R139*$A$3,0)-MIN(MAX($R139*$A$3-$A$4,0),AG$5*$AJ$3)^2-2*AG$5*$AJ$3*MAX($R139*$A$3-$A$4-AG$5*+$AJ$3,0))/$AJ$5-SUM($V$7:AF139)-SUM($V$7:AG138)+SUM($V$7:AF138)</f>
        <v>0</v>
      </c>
      <c r="AH139" s="21">
        <f>(2*AH$5*$AJ$3*$R139*$A$3-MIN(AH$5*$AJ$3,$R139*$A$3)^2-2*$R139*$A$3*MAX(AH$5*$AJ$3-$R139*$A$3,0)-MIN(MAX($R139*$A$3-$A$4,0),AH$5*$AJ$3)^2-2*AH$5*$AJ$3*MAX($R139*$A$3-$A$4-AH$5*+$AJ$3,0))/$AJ$5-SUM($V$7:AG139)-SUM($V$7:AH138)+SUM($V$7:AG138)</f>
        <v>0</v>
      </c>
      <c r="AJ139" s="8">
        <f t="shared" si="48"/>
        <v>40148</v>
      </c>
      <c r="AK139" s="30">
        <f t="shared" si="40"/>
        <v>40162</v>
      </c>
      <c r="AL139" s="3">
        <f ca="1">SUMPRODUCT(OFFSET($W$8:OFFSET($W$8,$AJ$4-1,0),$T139,$U139),OFFSET($D$8:OFFSET($D$8,$AJ$4-1,0),$S139,MATCH(AL$6,$D$7:$Q$7,0)-1))</f>
        <v>0.5179796189681275</v>
      </c>
      <c r="AM139" s="3">
        <f ca="1">SUMPRODUCT(OFFSET($W$8:OFFSET($W$8,$AJ$4-1,0),$T139,$U139),OFFSET($C$8:OFFSET($C$8,$AJ$4-1,0),$S139,0),OFFSET($D$8:OFFSET($D$8,$AJ$4-1,0),$S139,MATCH(AL$6,$D$7:$Q$7,0)-1))/SUMPRODUCT(OFFSET($W$8:OFFSET($W$8,$AJ$4-1,0),$T139,$U139),OFFSET($C$8:OFFSET($C$8,$AJ$4-1,0),$S139,0))</f>
        <v>0.51797961896812761</v>
      </c>
      <c r="AN139" s="3">
        <f ca="1">SUMPRODUCT(OFFSET($W$8:OFFSET($W$8,$AJ$4-1,0),$T139,$U139),OFFSET($D$8:OFFSET($D$8,$AJ$4-1,0),$S139,MATCH(AN$6,$D$7:$Q$7,0)-1))</f>
        <v>1.4955682311494518</v>
      </c>
      <c r="AO139" s="3">
        <f ca="1">SUMPRODUCT(OFFSET($W$8:OFFSET($W$8,$AJ$4-1,0),$T139,$U139),OFFSET($C$8:OFFSET($C$8,$AJ$4-1,0),$S139,0),OFFSET($D$8:OFFSET($D$8,$AJ$4-1,0),$S139,MATCH(AN$6,$D$7:$Q$7,0)-1))/SUMPRODUCT(OFFSET($W$8:OFFSET($W$8,$AJ$4-1,0),$T139,$U139),OFFSET($C$8:OFFSET($C$8,$AJ$4-1,0),$S139,0))</f>
        <v>1.4955682311494518</v>
      </c>
      <c r="AP139" s="3">
        <f ca="1">SUMPRODUCT(OFFSET($W$8:OFFSET($W$8,$AJ$4-1,0),$T139,$U139),OFFSET($D$8:OFFSET($D$8,$AJ$4-1,0),$S139,MATCH(AP$6,$D$7:$Q$7,0)-1))</f>
        <v>1.0898659320960169</v>
      </c>
      <c r="AQ139" s="3">
        <f ca="1">SUMPRODUCT(OFFSET($W$8:OFFSET($W$8,$AJ$4-1,0),$T139,$U139),OFFSET($C$8:OFFSET($C$8,$AJ$4-1,0),$S139,0),OFFSET($D$8:OFFSET($D$8,$AJ$4-1,0),$S139,MATCH(AP$6,$D$7:$Q$7,0)-1))/SUMPRODUCT(OFFSET($W$8:OFFSET($W$8,$AJ$4-1,0),$T139,$U139),OFFSET($C$8:OFFSET($C$8,$AJ$4-1,0),$S139,0))</f>
        <v>1.0898659320960167</v>
      </c>
      <c r="AR139" s="3">
        <f ca="1">SUMPRODUCT(OFFSET($W$8:OFFSET($W$8,$AJ$4-1,0),$T139,$U139),OFFSET($D$8:OFFSET($D$8,$AJ$4-1,0),$S139,MATCH(AR$6,$D$7:$Q$7,0)-1))</f>
        <v>0.98489999999999989</v>
      </c>
      <c r="AS139" s="3">
        <f ca="1">SUMPRODUCT(OFFSET($W$8:OFFSET($W$8,$AJ$4-1,0),$T139,$U139),OFFSET($C$8:OFFSET($C$8,$AJ$4-1,0),$S139,0),OFFSET($D$8:OFFSET($D$8,$AJ$4-1,0),$S139,MATCH(AR$6,$D$7:$Q$7,0)-1))/SUMPRODUCT(OFFSET($W$8:OFFSET($W$8,$AJ$4-1,0),$T139,$U139),OFFSET($C$8:OFFSET($C$8,$AJ$4-1,0),$S139,0))</f>
        <v>0.98490000000000022</v>
      </c>
      <c r="AT139" s="3">
        <f ca="1">SUMPRODUCT(OFFSET($W$8:OFFSET($W$8,$AJ$4-1,0),$T139,$U139),OFFSET($D$8:OFFSET($D$8,$AJ$4-1,0),$S139,MATCH(AT$6,$D$7:$Q$7,0)-1))</f>
        <v>1.2881900488145042</v>
      </c>
      <c r="AU139" s="3">
        <f ca="1">SUMPRODUCT(OFFSET($W$8:OFFSET($W$8,$AJ$4-1,0),$T139,$U139),OFFSET($C$8:OFFSET($C$8,$AJ$4-1,0),$S139,0),OFFSET($D$8:OFFSET($D$8,$AJ$4-1,0),$S139,MATCH(AT$6,$D$7:$Q$7,0)-1))/SUMPRODUCT(OFFSET($W$8:OFFSET($W$8,$AJ$4-1,0),$T139,$U139),OFFSET($C$8:OFFSET($C$8,$AJ$4-1,0),$S139,0))</f>
        <v>1.2881900488145044</v>
      </c>
      <c r="AV139" s="3">
        <f ca="1">SUMPRODUCT(OFFSET($W$8:OFFSET($W$8,$AJ$4-1,0),$T139,$U139),OFFSET($D$8:OFFSET($D$8,$AJ$4-1,0),$S139,MATCH(AV$6,$D$7:$Q$7,0)-1))</f>
        <v>0.69586179749299515</v>
      </c>
      <c r="AW139" s="3">
        <f ca="1">SUMPRODUCT(OFFSET($W$8:OFFSET($W$8,$AJ$4-1,0),$T139,$U139),OFFSET($C$8:OFFSET($C$8,$AJ$4-1,0),$S139,0),OFFSET($D$8:OFFSET($D$8,$AJ$4-1,0),$S139,MATCH(AV$6,$D$7:$Q$7,0)-1))/SUMPRODUCT(OFFSET($W$8:OFFSET($W$8,$AJ$4-1,0),$T139,$U139),OFFSET($C$8:OFFSET($C$8,$AJ$4-1,0),$S139,0))</f>
        <v>0.69586179749299515</v>
      </c>
      <c r="AX139" s="3">
        <f ca="1">SUMPRODUCT(OFFSET($W$8:OFFSET($W$8,$AJ$4-1,0),$T139,$U139),OFFSET($D$8:OFFSET($D$8,$AJ$4-1,0),$S139,MATCH(AX$6,$D$7:$Q$7,0)-1))</f>
        <v>0.80827964902209615</v>
      </c>
      <c r="AY139" s="3">
        <f ca="1">SUMPRODUCT(OFFSET($W$8:OFFSET($W$8,$AJ$4-1,0),$T139,$U139),OFFSET($C$8:OFFSET($C$8,$AJ$4-1,0),$S139,0),OFFSET($D$8:OFFSET($D$8,$AJ$4-1,0),$S139,MATCH(AX$6,$D$7:$Q$7,0)-1))/SUMPRODUCT(OFFSET($W$8:OFFSET($W$8,$AJ$4-1,0),$T139,$U139),OFFSET($C$8:OFFSET($C$8,$AJ$4-1,0),$S139,0))</f>
        <v>0.80827964902209604</v>
      </c>
      <c r="AZ139" s="3">
        <f ca="1">SUMPRODUCT(OFFSET($W$8:OFFSET($W$8,$AJ$4-1,0),$T139,$U139),OFFSET($D$8:OFFSET($D$8,$AJ$4-1,0),$S139,MATCH(AZ$6,$D$7:$Q$7,0)-1))</f>
        <v>1.4709409509420384</v>
      </c>
      <c r="BA139" s="3">
        <f ca="1">SUMPRODUCT(OFFSET($W$8:OFFSET($W$8,$AJ$4-1,0),$T139,$U139),OFFSET($C$8:OFFSET($C$8,$AJ$4-1,0),$S139,0),OFFSET($D$8:OFFSET($D$8,$AJ$4-1,0),$S139,MATCH(AZ$6,$D$7:$Q$7,0)-1))/SUMPRODUCT(OFFSET($W$8:OFFSET($W$8,$AJ$4-1,0),$T139,$U139),OFFSET($C$8:OFFSET($C$8,$AJ$4-1,0),$S139,0))</f>
        <v>1.4709409509420381</v>
      </c>
      <c r="BB139" s="3">
        <f ca="1">SUMPRODUCT(OFFSET($W$8:OFFSET($W$8,$AJ$4-1,0),$T139,$U139),OFFSET($D$8:OFFSET($D$8,$AJ$4-1,0),$S139,MATCH(BB$6,$D$7:$Q$7,0)-1))</f>
        <v>1.0513095519296869</v>
      </c>
      <c r="BC139" s="3">
        <f ca="1">SUMPRODUCT(OFFSET($W$8:OFFSET($W$8,$AJ$4-1,0),$T139,$U139),OFFSET($C$8:OFFSET($C$8,$AJ$4-1,0),$S139,0),OFFSET($D$8:OFFSET($D$8,$AJ$4-1,0),$S139,MATCH(BB$6,$D$7:$Q$7,0)-1))/SUMPRODUCT(OFFSET($W$8:OFFSET($W$8,$AJ$4-1,0),$T139,$U139),OFFSET($C$8:OFFSET($C$8,$AJ$4-1,0),$S139,0))</f>
        <v>1.0513095519296871</v>
      </c>
      <c r="BD139" s="3">
        <f ca="1">SUMPRODUCT(OFFSET($W$8:OFFSET($W$8,$AJ$4-1,0),$T139,$U139),OFFSET($D$8:OFFSET($D$8,$AJ$4-1,0),$S139,MATCH(BD$6,$D$7:$Q$7,0)-1))</f>
        <v>0.73154614017656794</v>
      </c>
      <c r="BE139" s="3">
        <f ca="1">SUMPRODUCT(OFFSET($W$8:OFFSET($W$8,$AJ$4-1,0),$T139,$U139),OFFSET($C$8:OFFSET($C$8,$AJ$4-1,0),$S139,0),OFFSET($D$8:OFFSET($D$8,$AJ$4-1,0),$S139,MATCH(BD$6,$D$7:$Q$7,0)-1))/SUMPRODUCT(OFFSET($W$8:OFFSET($W$8,$AJ$4-1,0),$T139,$U139),OFFSET($C$8:OFFSET($C$8,$AJ$4-1,0),$S139,0))</f>
        <v>0.73154614017656794</v>
      </c>
      <c r="BF139" s="174">
        <f ca="1">SUMPRODUCT(OFFSET($W$8:OFFSET($W$8,$AJ$4-1,0),$T139,$U139),OFFSET($D$8:OFFSET($D$8,$AJ$4-1,0),$S139,MATCH(BF$6,$D$7:$Q$7,0)-1))</f>
        <v>0.99887341547568298</v>
      </c>
      <c r="BG139" s="174">
        <f ca="1">SUMPRODUCT(OFFSET($W$8:OFFSET($W$8,$AJ$4-1,0),$T139,$U139),OFFSET($C$8:OFFSET($C$8,$AJ$4-1,0),$S139,0),OFFSET($D$8:OFFSET($D$8,$AJ$4-1,0),$S139,MATCH(BF$6,$D$7:$Q$7,0)-1))/SUMPRODUCT(OFFSET($W$8:OFFSET($W$8,$AJ$4-1,0),$T139,$U139),OFFSET($C$8:OFFSET($C$8,$AJ$4-1,0),$S139,0))</f>
        <v>0.99887341547568342</v>
      </c>
      <c r="BH139" s="174">
        <f ca="1">SUMPRODUCT(OFFSET($W$8:OFFSET($W$8,$AJ$4-1,0),$T139,$U139),OFFSET($D$8:OFFSET($D$8,$AJ$4-1,0),$S139,MATCH(BH$6,$D$7:$Q$7,0)-1))</f>
        <v>1.1031307949168683</v>
      </c>
      <c r="BI139" s="174">
        <f ca="1">SUMPRODUCT(OFFSET($W$8:OFFSET($W$8,$AJ$4-1,0),$T139,$U139),OFFSET($C$8:OFFSET($C$8,$AJ$4-1,0),$S139,0),OFFSET($D$8:OFFSET($D$8,$AJ$4-1,0),$S139,MATCH(BH$6,$D$7:$Q$7,0)-1))/SUMPRODUCT(OFFSET($W$8:OFFSET($W$8,$AJ$4-1,0),$T139,$U139),OFFSET($C$8:OFFSET($C$8,$AJ$4-1,0),$S139,0))</f>
        <v>1.1031307949168687</v>
      </c>
      <c r="BJ139" s="174">
        <f ca="1">SUMPRODUCT(OFFSET($W$8:OFFSET($W$8,$AJ$4-1,0),$T139,$U139),OFFSET($D$8:OFFSET($D$8,$AJ$4-1,0),$S139,MATCH(BJ$6,$D$7:$Q$7,0)-1))</f>
        <v>1</v>
      </c>
      <c r="BK139" s="174">
        <f ca="1">SUMPRODUCT(OFFSET($W$8:OFFSET($W$8,$AJ$4-1,0),$T139,$U139),OFFSET($C$8:OFFSET($C$8,$AJ$4-1,0),$S139,0),OFFSET($D$8:OFFSET($D$8,$AJ$4-1,0),$S139,MATCH(BJ$6,$D$7:$Q$7,0)-1))/SUMPRODUCT(OFFSET($W$8:OFFSET($W$8,$AJ$4-1,0),$T139,$U139),OFFSET($C$8:OFFSET($C$8,$AJ$4-1,0),$S139,0))</f>
        <v>1</v>
      </c>
      <c r="BM139" s="8">
        <f t="shared" si="45"/>
        <v>40148</v>
      </c>
      <c r="BN139" s="47">
        <f t="shared" ca="1" si="46"/>
        <v>0.99999999999999967</v>
      </c>
      <c r="BO139" s="47">
        <f t="shared" ca="1" si="41"/>
        <v>0</v>
      </c>
      <c r="BP139" s="47">
        <f t="shared" ca="1" si="47"/>
        <v>0.29999999999999993</v>
      </c>
      <c r="BQ139" s="47">
        <f t="shared" ca="1" si="42"/>
        <v>0.69999999999999973</v>
      </c>
    </row>
    <row r="140" spans="1:69">
      <c r="A140" s="58">
        <f t="shared" si="43"/>
        <v>39814</v>
      </c>
      <c r="B140" s="34">
        <f t="shared" si="38"/>
        <v>40009</v>
      </c>
      <c r="C140" s="59">
        <f>SUMIF(WP!$A$3:$A$388,"&lt;"&amp;EOMONTH($A140,$A$3-1)+1,WP!$B$3:$B$388)/1000-SUM(C$8:C139)</f>
        <v>10</v>
      </c>
      <c r="D140" s="42">
        <f>D$6/VLOOKUP($B140,Rate!$B$4:$H$390,7)</f>
        <v>0.50687539006212734</v>
      </c>
      <c r="E140" s="42">
        <f>E$6/VLOOKUP($B140,SAWW!$B$4:$H$390,7)</f>
        <v>1.5109226912029834</v>
      </c>
      <c r="F140" s="42">
        <f>F$6/VLOOKUP($B140,'Indem BL'!$B$4:$H$390,7)</f>
        <v>1.0907641956829985</v>
      </c>
      <c r="G140" s="42">
        <f>G$6/VLOOKUP($B140,'Med BL'!$B$4:$H$390,7)</f>
        <v>0.9849</v>
      </c>
      <c r="H140" s="42">
        <f>H$6/VLOOKUP($B140,'Combined BL &amp; SAWW'!$B$4:$H$390,7)</f>
        <v>1.2966433076145449</v>
      </c>
      <c r="I140" s="42">
        <f>I$6/VLOOKUP($B140,'Freq Trend'!$B$4:$H$390,7)</f>
        <v>0.69766375577529849</v>
      </c>
      <c r="J140" s="42">
        <f>J$6/VLOOKUP($B140,'Severity Trend_IonI'!$B$4:$H$390,7)</f>
        <v>0.80133654952252231</v>
      </c>
      <c r="K140" s="42">
        <f>K$6/VLOOKUP($B140,'Severity Trend_MonI'!$B$4:$H$390,7)</f>
        <v>1.4825422774587158</v>
      </c>
      <c r="L140" s="42">
        <f>L$6/VLOOKUP($B140,'Severity Trend'!$B$4:$H$390,7)</f>
        <v>1.0485956280496715</v>
      </c>
      <c r="M140" s="42">
        <f>M$6/VLOOKUP($B140,'PP Residual Trend'!$B$4:$H$390,7)</f>
        <v>0.73155038884620482</v>
      </c>
      <c r="N140" s="156">
        <f>N$6/VLOOKUP($B140,CR!$B$4:$H$455,7)</f>
        <v>0.99887341547568309</v>
      </c>
      <c r="O140" s="156">
        <f>O$6/VLOOKUP($B140,ER!$B$4:$H$455,7)</f>
        <v>1.1031307949168685</v>
      </c>
      <c r="P140" s="156">
        <f>P$6/VLOOKUP($B140,DR!$B$4:$H$455,7)</f>
        <v>1</v>
      </c>
      <c r="R140">
        <f t="shared" si="36"/>
        <v>133</v>
      </c>
      <c r="S140" s="120">
        <f t="shared" si="39"/>
        <v>132</v>
      </c>
      <c r="T140" s="45">
        <f t="shared" si="44"/>
        <v>0</v>
      </c>
      <c r="U140" s="45">
        <f t="shared" si="37"/>
        <v>0</v>
      </c>
      <c r="V140" s="20">
        <v>0</v>
      </c>
      <c r="W140" s="21">
        <f>(2*W$5*$AJ$3*$R140*$A$3-MIN(W$5*$AJ$3,$R140*$A$3)^2-2*$R140*$A$3*MAX(W$5*$AJ$3-$R140*$A$3,0)-MIN(MAX($R140*$A$3-$A$4,0),W$5*$AJ$3)^2-2*W$5*$AJ$3*MAX($R140*$A$3-$A$4-W$5*+$AJ$3,0))/$AJ$5-SUM($V$7:V140)-SUM($V$7:W139)+SUM($V$7:V139)</f>
        <v>0</v>
      </c>
      <c r="X140" s="21">
        <f>(2*X$5*$AJ$3*$R140*$A$3-MIN(X$5*$AJ$3,$R140*$A$3)^2-2*$R140*$A$3*MAX(X$5*$AJ$3-$R140*$A$3,0)-MIN(MAX($R140*$A$3-$A$4,0),X$5*$AJ$3)^2-2*X$5*$AJ$3*MAX($R140*$A$3-$A$4-X$5*+$AJ$3,0))/$AJ$5-SUM($V$7:W140)-SUM($V$7:X139)+SUM($V$7:W139)</f>
        <v>0</v>
      </c>
      <c r="Y140" s="21">
        <f>(2*Y$5*$AJ$3*$R140*$A$3-MIN(Y$5*$AJ$3,$R140*$A$3)^2-2*$R140*$A$3*MAX(Y$5*$AJ$3-$R140*$A$3,0)-MIN(MAX($R140*$A$3-$A$4,0),Y$5*$AJ$3)^2-2*Y$5*$AJ$3*MAX($R140*$A$3-$A$4-Y$5*+$AJ$3,0))/$AJ$5-SUM($V$7:X140)-SUM($V$7:Y139)+SUM($V$7:X139)</f>
        <v>0</v>
      </c>
      <c r="Z140" s="21">
        <f>(2*Z$5*$AJ$3*$R140*$A$3-MIN(Z$5*$AJ$3,$R140*$A$3)^2-2*$R140*$A$3*MAX(Z$5*$AJ$3-$R140*$A$3,0)-MIN(MAX($R140*$A$3-$A$4,0),Z$5*$AJ$3)^2-2*Z$5*$AJ$3*MAX($R140*$A$3-$A$4-Z$5*+$AJ$3,0))/$AJ$5-SUM($V$7:Y140)-SUM($V$7:Z139)+SUM($V$7:Y139)</f>
        <v>0</v>
      </c>
      <c r="AA140" s="21">
        <f>(2*AA$5*$AJ$3*$R140*$A$3-MIN(AA$5*$AJ$3,$R140*$A$3)^2-2*$R140*$A$3*MAX(AA$5*$AJ$3-$R140*$A$3,0)-MIN(MAX($R140*$A$3-$A$4,0),AA$5*$AJ$3)^2-2*AA$5*$AJ$3*MAX($R140*$A$3-$A$4-AA$5*+$AJ$3,0))/$AJ$5-SUM($V$7:Z140)-SUM($V$7:AA139)+SUM($V$7:Z139)</f>
        <v>0</v>
      </c>
      <c r="AB140" s="21">
        <f>(2*AB$5*$AJ$3*$R140*$A$3-MIN(AB$5*$AJ$3,$R140*$A$3)^2-2*$R140*$A$3*MAX(AB$5*$AJ$3-$R140*$A$3,0)-MIN(MAX($R140*$A$3-$A$4,0),AB$5*$AJ$3)^2-2*AB$5*$AJ$3*MAX($R140*$A$3-$A$4-AB$5*+$AJ$3,0))/$AJ$5-SUM($V$7:AA140)-SUM($V$7:AB139)+SUM($V$7:AA139)</f>
        <v>0</v>
      </c>
      <c r="AC140" s="21">
        <f>(2*AC$5*$AJ$3*$R140*$A$3-MIN(AC$5*$AJ$3,$R140*$A$3)^2-2*$R140*$A$3*MAX(AC$5*$AJ$3-$R140*$A$3,0)-MIN(MAX($R140*$A$3-$A$4,0),AC$5*$AJ$3)^2-2*AC$5*$AJ$3*MAX($R140*$A$3-$A$4-AC$5*+$AJ$3,0))/$AJ$5-SUM($V$7:AB140)-SUM($V$7:AC139)+SUM($V$7:AB139)</f>
        <v>0</v>
      </c>
      <c r="AD140" s="21">
        <f>(2*AD$5*$AJ$3*$R140*$A$3-MIN(AD$5*$AJ$3,$R140*$A$3)^2-2*$R140*$A$3*MAX(AD$5*$AJ$3-$R140*$A$3,0)-MIN(MAX($R140*$A$3-$A$4,0),AD$5*$AJ$3)^2-2*AD$5*$AJ$3*MAX($R140*$A$3-$A$4-AD$5*+$AJ$3,0))/$AJ$5-SUM($V$7:AC140)-SUM($V$7:AD139)+SUM($V$7:AC139)</f>
        <v>0</v>
      </c>
      <c r="AE140" s="21">
        <f>(2*AE$5*$AJ$3*$R140*$A$3-MIN(AE$5*$AJ$3,$R140*$A$3)^2-2*$R140*$A$3*MAX(AE$5*$AJ$3-$R140*$A$3,0)-MIN(MAX($R140*$A$3-$A$4,0),AE$5*$AJ$3)^2-2*AE$5*$AJ$3*MAX($R140*$A$3-$A$4-AE$5*+$AJ$3,0))/$AJ$5-SUM($V$7:AD140)-SUM($V$7:AE139)+SUM($V$7:AD139)</f>
        <v>0</v>
      </c>
      <c r="AF140" s="21">
        <f>(2*AF$5*$AJ$3*$R140*$A$3-MIN(AF$5*$AJ$3,$R140*$A$3)^2-2*$R140*$A$3*MAX(AF$5*$AJ$3-$R140*$A$3,0)-MIN(MAX($R140*$A$3-$A$4,0),AF$5*$AJ$3)^2-2*AF$5*$AJ$3*MAX($R140*$A$3-$A$4-AF$5*+$AJ$3,0))/$AJ$5-SUM($V$7:AE140)-SUM($V$7:AF139)+SUM($V$7:AE139)</f>
        <v>0</v>
      </c>
      <c r="AG140" s="21">
        <f>(2*AG$5*$AJ$3*$R140*$A$3-MIN(AG$5*$AJ$3,$R140*$A$3)^2-2*$R140*$A$3*MAX(AG$5*$AJ$3-$R140*$A$3,0)-MIN(MAX($R140*$A$3-$A$4,0),AG$5*$AJ$3)^2-2*AG$5*$AJ$3*MAX($R140*$A$3-$A$4-AG$5*+$AJ$3,0))/$AJ$5-SUM($V$7:AF140)-SUM($V$7:AG139)+SUM($V$7:AF139)</f>
        <v>0</v>
      </c>
      <c r="AH140" s="21">
        <f>(2*AH$5*$AJ$3*$R140*$A$3-MIN(AH$5*$AJ$3,$R140*$A$3)^2-2*$R140*$A$3*MAX(AH$5*$AJ$3-$R140*$A$3,0)-MIN(MAX($R140*$A$3-$A$4,0),AH$5*$AJ$3)^2-2*AH$5*$AJ$3*MAX($R140*$A$3-$A$4-AH$5*+$AJ$3,0))/$AJ$5-SUM($V$7:AG140)-SUM($V$7:AH139)+SUM($V$7:AG139)</f>
        <v>0</v>
      </c>
      <c r="AJ140" s="8">
        <f t="shared" si="48"/>
        <v>40179</v>
      </c>
      <c r="AK140" s="30">
        <f t="shared" si="40"/>
        <v>40193</v>
      </c>
      <c r="AL140" s="3">
        <f ca="1">SUMPRODUCT(OFFSET($W$8:OFFSET($W$8,$AJ$4-1,0),$T140,$U140),OFFSET($D$8:OFFSET($D$8,$AJ$4-1,0),$S140,MATCH(AL$6,$D$7:$Q$7,0)-1))</f>
        <v>0.51928599883942173</v>
      </c>
      <c r="AM140" s="3">
        <f ca="1">SUMPRODUCT(OFFSET($W$8:OFFSET($W$8,$AJ$4-1,0),$T140,$U140),OFFSET($C$8:OFFSET($C$8,$AJ$4-1,0),$S140,0),OFFSET($D$8:OFFSET($D$8,$AJ$4-1,0),$S140,MATCH(AL$6,$D$7:$Q$7,0)-1))/SUMPRODUCT(OFFSET($W$8:OFFSET($W$8,$AJ$4-1,0),$T140,$U140),OFFSET($C$8:OFFSET($C$8,$AJ$4-1,0),$S140,0))</f>
        <v>0.51928599883942161</v>
      </c>
      <c r="AN140" s="3">
        <f ca="1">SUMPRODUCT(OFFSET($W$8:OFFSET($W$8,$AJ$4-1,0),$T140,$U140),OFFSET($D$8:OFFSET($D$8,$AJ$4-1,0),$S140,MATCH(AN$6,$D$7:$Q$7,0)-1))</f>
        <v>1.4925524254339229</v>
      </c>
      <c r="AO140" s="3">
        <f ca="1">SUMPRODUCT(OFFSET($W$8:OFFSET($W$8,$AJ$4-1,0),$T140,$U140),OFFSET($C$8:OFFSET($C$8,$AJ$4-1,0),$S140,0),OFFSET($D$8:OFFSET($D$8,$AJ$4-1,0),$S140,MATCH(AN$6,$D$7:$Q$7,0)-1))/SUMPRODUCT(OFFSET($W$8:OFFSET($W$8,$AJ$4-1,0),$T140,$U140),OFFSET($C$8:OFFSET($C$8,$AJ$4-1,0),$S140,0))</f>
        <v>1.4925524254339229</v>
      </c>
      <c r="AP140" s="3">
        <f ca="1">SUMPRODUCT(OFFSET($W$8:OFFSET($W$8,$AJ$4-1,0),$T140,$U140),OFFSET($D$8:OFFSET($D$8,$AJ$4-1,0),$S140,MATCH(AP$6,$D$7:$Q$7,0)-1))</f>
        <v>1.0897026114438384</v>
      </c>
      <c r="AQ140" s="3">
        <f ca="1">SUMPRODUCT(OFFSET($W$8:OFFSET($W$8,$AJ$4-1,0),$T140,$U140),OFFSET($C$8:OFFSET($C$8,$AJ$4-1,0),$S140,0),OFFSET($D$8:OFFSET($D$8,$AJ$4-1,0),$S140,MATCH(AP$6,$D$7:$Q$7,0)-1))/SUMPRODUCT(OFFSET($W$8:OFFSET($W$8,$AJ$4-1,0),$T140,$U140),OFFSET($C$8:OFFSET($C$8,$AJ$4-1,0),$S140,0))</f>
        <v>1.0897026114438382</v>
      </c>
      <c r="AR140" s="3">
        <f ca="1">SUMPRODUCT(OFFSET($W$8:OFFSET($W$8,$AJ$4-1,0),$T140,$U140),OFFSET($D$8:OFFSET($D$8,$AJ$4-1,0),$S140,MATCH(AR$6,$D$7:$Q$7,0)-1))</f>
        <v>0.98489999999999989</v>
      </c>
      <c r="AS140" s="3">
        <f ca="1">SUMPRODUCT(OFFSET($W$8:OFFSET($W$8,$AJ$4-1,0),$T140,$U140),OFFSET($C$8:OFFSET($C$8,$AJ$4-1,0),$S140,0),OFFSET($D$8:OFFSET($D$8,$AJ$4-1,0),$S140,MATCH(AR$6,$D$7:$Q$7,0)-1))/SUMPRODUCT(OFFSET($W$8:OFFSET($W$8,$AJ$4-1,0),$T140,$U140),OFFSET($C$8:OFFSET($C$8,$AJ$4-1,0),$S140,0))</f>
        <v>0.98490000000000022</v>
      </c>
      <c r="AT140" s="3">
        <f ca="1">SUMPRODUCT(OFFSET($W$8:OFFSET($W$8,$AJ$4-1,0),$T140,$U140),OFFSET($D$8:OFFSET($D$8,$AJ$4-1,0),$S140,MATCH(AT$6,$D$7:$Q$7,0)-1))</f>
        <v>1.2865290992746006</v>
      </c>
      <c r="AU140" s="3">
        <f ca="1">SUMPRODUCT(OFFSET($W$8:OFFSET($W$8,$AJ$4-1,0),$T140,$U140),OFFSET($C$8:OFFSET($C$8,$AJ$4-1,0),$S140,0),OFFSET($D$8:OFFSET($D$8,$AJ$4-1,0),$S140,MATCH(AT$6,$D$7:$Q$7,0)-1))/SUMPRODUCT(OFFSET($W$8:OFFSET($W$8,$AJ$4-1,0),$T140,$U140),OFFSET($C$8:OFFSET($C$8,$AJ$4-1,0),$S140,0))</f>
        <v>1.2865290992746008</v>
      </c>
      <c r="AV140" s="3">
        <f ca="1">SUMPRODUCT(OFFSET($W$8:OFFSET($W$8,$AJ$4-1,0),$T140,$U140),OFFSET($D$8:OFFSET($D$8,$AJ$4-1,0),$S140,MATCH(AV$6,$D$7:$Q$7,0)-1))</f>
        <v>0.69560563789019569</v>
      </c>
      <c r="AW140" s="3">
        <f ca="1">SUMPRODUCT(OFFSET($W$8:OFFSET($W$8,$AJ$4-1,0),$T140,$U140),OFFSET($C$8:OFFSET($C$8,$AJ$4-1,0),$S140,0),OFFSET($D$8:OFFSET($D$8,$AJ$4-1,0),$S140,MATCH(AV$6,$D$7:$Q$7,0)-1))/SUMPRODUCT(OFFSET($W$8:OFFSET($W$8,$AJ$4-1,0),$T140,$U140),OFFSET($C$8:OFFSET($C$8,$AJ$4-1,0),$S140,0))</f>
        <v>0.69560563789019569</v>
      </c>
      <c r="AX140" s="3">
        <f ca="1">SUMPRODUCT(OFFSET($W$8:OFFSET($W$8,$AJ$4-1,0),$T140,$U140),OFFSET($D$8:OFFSET($D$8,$AJ$4-1,0),$S140,MATCH(AX$6,$D$7:$Q$7,0)-1))</f>
        <v>0.80976106614246124</v>
      </c>
      <c r="AY140" s="3">
        <f ca="1">SUMPRODUCT(OFFSET($W$8:OFFSET($W$8,$AJ$4-1,0),$T140,$U140),OFFSET($C$8:OFFSET($C$8,$AJ$4-1,0),$S140,0),OFFSET($D$8:OFFSET($D$8,$AJ$4-1,0),$S140,MATCH(AX$6,$D$7:$Q$7,0)-1))/SUMPRODUCT(OFFSET($W$8:OFFSET($W$8,$AJ$4-1,0),$T140,$U140),OFFSET($C$8:OFFSET($C$8,$AJ$4-1,0),$S140,0))</f>
        <v>0.80976106614246124</v>
      </c>
      <c r="AZ140" s="3">
        <f ca="1">SUMPRODUCT(OFFSET($W$8:OFFSET($W$8,$AJ$4-1,0),$T140,$U140),OFFSET($D$8:OFFSET($D$8,$AJ$4-1,0),$S140,MATCH(AZ$6,$D$7:$Q$7,0)-1))</f>
        <v>1.4690812809091234</v>
      </c>
      <c r="BA140" s="3">
        <f ca="1">SUMPRODUCT(OFFSET($W$8:OFFSET($W$8,$AJ$4-1,0),$T140,$U140),OFFSET($C$8:OFFSET($C$8,$AJ$4-1,0),$S140,0),OFFSET($D$8:OFFSET($D$8,$AJ$4-1,0),$S140,MATCH(AZ$6,$D$7:$Q$7,0)-1))/SUMPRODUCT(OFFSET($W$8:OFFSET($W$8,$AJ$4-1,0),$T140,$U140),OFFSET($C$8:OFFSET($C$8,$AJ$4-1,0),$S140,0))</f>
        <v>1.4690812809091236</v>
      </c>
      <c r="BB140" s="3">
        <f ca="1">SUMPRODUCT(OFFSET($W$8:OFFSET($W$8,$AJ$4-1,0),$T140,$U140),OFFSET($D$8:OFFSET($D$8,$AJ$4-1,0),$S140,MATCH(BB$6,$D$7:$Q$7,0)-1))</f>
        <v>1.0520372875726376</v>
      </c>
      <c r="BC140" s="3">
        <f ca="1">SUMPRODUCT(OFFSET($W$8:OFFSET($W$8,$AJ$4-1,0),$T140,$U140),OFFSET($C$8:OFFSET($C$8,$AJ$4-1,0),$S140,0),OFFSET($D$8:OFFSET($D$8,$AJ$4-1,0),$S140,MATCH(BB$6,$D$7:$Q$7,0)-1))/SUMPRODUCT(OFFSET($W$8:OFFSET($W$8,$AJ$4-1,0),$T140,$U140),OFFSET($C$8:OFFSET($C$8,$AJ$4-1,0),$S140,0))</f>
        <v>1.0520372875726376</v>
      </c>
      <c r="BD140" s="3">
        <f ca="1">SUMPRODUCT(OFFSET($W$8:OFFSET($W$8,$AJ$4-1,0),$T140,$U140),OFFSET($D$8:OFFSET($D$8,$AJ$4-1,0),$S140,MATCH(BD$6,$D$7:$Q$7,0)-1))</f>
        <v>0.73178783257736091</v>
      </c>
      <c r="BE140" s="3">
        <f ca="1">SUMPRODUCT(OFFSET($W$8:OFFSET($W$8,$AJ$4-1,0),$T140,$U140),OFFSET($C$8:OFFSET($C$8,$AJ$4-1,0),$S140,0),OFFSET($D$8:OFFSET($D$8,$AJ$4-1,0),$S140,MATCH(BD$6,$D$7:$Q$7,0)-1))/SUMPRODUCT(OFFSET($W$8:OFFSET($W$8,$AJ$4-1,0),$T140,$U140),OFFSET($C$8:OFFSET($C$8,$AJ$4-1,0),$S140,0))</f>
        <v>0.73178783257736102</v>
      </c>
      <c r="BF140" s="174">
        <f ca="1">SUMPRODUCT(OFFSET($W$8:OFFSET($W$8,$AJ$4-1,0),$T140,$U140),OFFSET($D$8:OFFSET($D$8,$AJ$4-1,0),$S140,MATCH(BF$6,$D$7:$Q$7,0)-1))</f>
        <v>0.99887341547568298</v>
      </c>
      <c r="BG140" s="174">
        <f ca="1">SUMPRODUCT(OFFSET($W$8:OFFSET($W$8,$AJ$4-1,0),$T140,$U140),OFFSET($C$8:OFFSET($C$8,$AJ$4-1,0),$S140,0),OFFSET($D$8:OFFSET($D$8,$AJ$4-1,0),$S140,MATCH(BF$6,$D$7:$Q$7,0)-1))/SUMPRODUCT(OFFSET($W$8:OFFSET($W$8,$AJ$4-1,0),$T140,$U140),OFFSET($C$8:OFFSET($C$8,$AJ$4-1,0),$S140,0))</f>
        <v>0.99887341547568342</v>
      </c>
      <c r="BH140" s="174">
        <f ca="1">SUMPRODUCT(OFFSET($W$8:OFFSET($W$8,$AJ$4-1,0),$T140,$U140),OFFSET($D$8:OFFSET($D$8,$AJ$4-1,0),$S140,MATCH(BH$6,$D$7:$Q$7,0)-1))</f>
        <v>1.1031307949168683</v>
      </c>
      <c r="BI140" s="174">
        <f ca="1">SUMPRODUCT(OFFSET($W$8:OFFSET($W$8,$AJ$4-1,0),$T140,$U140),OFFSET($C$8:OFFSET($C$8,$AJ$4-1,0),$S140,0),OFFSET($D$8:OFFSET($D$8,$AJ$4-1,0),$S140,MATCH(BH$6,$D$7:$Q$7,0)-1))/SUMPRODUCT(OFFSET($W$8:OFFSET($W$8,$AJ$4-1,0),$T140,$U140),OFFSET($C$8:OFFSET($C$8,$AJ$4-1,0),$S140,0))</f>
        <v>1.1031307949168687</v>
      </c>
      <c r="BJ140" s="174">
        <f ca="1">SUMPRODUCT(OFFSET($W$8:OFFSET($W$8,$AJ$4-1,0),$T140,$U140),OFFSET($D$8:OFFSET($D$8,$AJ$4-1,0),$S140,MATCH(BJ$6,$D$7:$Q$7,0)-1))</f>
        <v>1</v>
      </c>
      <c r="BK140" s="174">
        <f ca="1">SUMPRODUCT(OFFSET($W$8:OFFSET($W$8,$AJ$4-1,0),$T140,$U140),OFFSET($C$8:OFFSET($C$8,$AJ$4-1,0),$S140,0),OFFSET($D$8:OFFSET($D$8,$AJ$4-1,0),$S140,MATCH(BJ$6,$D$7:$Q$7,0)-1))/SUMPRODUCT(OFFSET($W$8:OFFSET($W$8,$AJ$4-1,0),$T140,$U140),OFFSET($C$8:OFFSET($C$8,$AJ$4-1,0),$S140,0))</f>
        <v>1</v>
      </c>
      <c r="BM140" s="8">
        <f t="shared" si="45"/>
        <v>40179</v>
      </c>
      <c r="BN140" s="47">
        <f t="shared" ca="1" si="46"/>
        <v>0.99999999999999967</v>
      </c>
      <c r="BO140" s="47">
        <f t="shared" ca="1" si="41"/>
        <v>0</v>
      </c>
      <c r="BP140" s="47">
        <f t="shared" ca="1" si="47"/>
        <v>0.29999999999999993</v>
      </c>
      <c r="BQ140" s="47">
        <f t="shared" ca="1" si="42"/>
        <v>0.69999999999999973</v>
      </c>
    </row>
    <row r="141" spans="1:69">
      <c r="A141" s="58">
        <f t="shared" si="43"/>
        <v>39845</v>
      </c>
      <c r="B141" s="34">
        <f t="shared" si="38"/>
        <v>40040</v>
      </c>
      <c r="C141" s="59">
        <f>SUMIF(WP!$A$3:$A$388,"&lt;"&amp;EOMONTH($A141,$A$3-1)+1,WP!$B$3:$B$388)/1000-SUM(C$8:C140)</f>
        <v>10</v>
      </c>
      <c r="D141" s="42">
        <f>D$6/VLOOKUP($B141,Rate!$B$4:$H$390,7)</f>
        <v>0.50687539006212734</v>
      </c>
      <c r="E141" s="42">
        <f>E$6/VLOOKUP($B141,SAWW!$B$4:$H$390,7)</f>
        <v>1.5077725968165561</v>
      </c>
      <c r="F141" s="42">
        <f>F$6/VLOOKUP($B141,'Indem BL'!$B$4:$H$390,7)</f>
        <v>1.0907641956829985</v>
      </c>
      <c r="G141" s="42">
        <f>G$6/VLOOKUP($B141,'Med BL'!$B$4:$H$390,7)</f>
        <v>0.9849</v>
      </c>
      <c r="H141" s="42">
        <f>H$6/VLOOKUP($B141,'Combined BL &amp; SAWW'!$B$4:$H$390,7)</f>
        <v>1.2950549545788081</v>
      </c>
      <c r="I141" s="42">
        <f>I$6/VLOOKUP($B141,'Freq Trend'!$B$4:$H$390,7)</f>
        <v>0.69731053872324711</v>
      </c>
      <c r="J141" s="42">
        <f>J$6/VLOOKUP($B141,'Severity Trend_IonI'!$B$4:$H$390,7)</f>
        <v>0.80274237851234498</v>
      </c>
      <c r="K141" s="42">
        <f>K$6/VLOOKUP($B141,'Severity Trend_MonI'!$B$4:$H$390,7)</f>
        <v>1.4802549615203915</v>
      </c>
      <c r="L141" s="42">
        <f>L$6/VLOOKUP($B141,'Severity Trend'!$B$4:$H$390,7)</f>
        <v>1.0491776522625318</v>
      </c>
      <c r="M141" s="42">
        <f>M$6/VLOOKUP($B141,'PP Residual Trend'!$B$4:$H$390,7)</f>
        <v>0.73158791370730358</v>
      </c>
      <c r="N141" s="156">
        <f>N$6/VLOOKUP($B141,CR!$B$4:$H$455,7)</f>
        <v>0.99887341547568309</v>
      </c>
      <c r="O141" s="156">
        <f>O$6/VLOOKUP($B141,ER!$B$4:$H$455,7)</f>
        <v>1.1031307949168685</v>
      </c>
      <c r="P141" s="156">
        <f>P$6/VLOOKUP($B141,DR!$B$4:$H$455,7)</f>
        <v>1</v>
      </c>
      <c r="R141">
        <f t="shared" si="36"/>
        <v>134</v>
      </c>
      <c r="S141" s="120">
        <f t="shared" si="39"/>
        <v>133</v>
      </c>
      <c r="T141" s="45">
        <f t="shared" si="44"/>
        <v>0</v>
      </c>
      <c r="U141" s="45">
        <f t="shared" si="37"/>
        <v>0</v>
      </c>
      <c r="V141" s="20">
        <v>0</v>
      </c>
      <c r="W141" s="21">
        <f>(2*W$5*$AJ$3*$R141*$A$3-MIN(W$5*$AJ$3,$R141*$A$3)^2-2*$R141*$A$3*MAX(W$5*$AJ$3-$R141*$A$3,0)-MIN(MAX($R141*$A$3-$A$4,0),W$5*$AJ$3)^2-2*W$5*$AJ$3*MAX($R141*$A$3-$A$4-W$5*+$AJ$3,0))/$AJ$5-SUM($V$7:V141)-SUM($V$7:W140)+SUM($V$7:V140)</f>
        <v>0</v>
      </c>
      <c r="X141" s="21">
        <f>(2*X$5*$AJ$3*$R141*$A$3-MIN(X$5*$AJ$3,$R141*$A$3)^2-2*$R141*$A$3*MAX(X$5*$AJ$3-$R141*$A$3,0)-MIN(MAX($R141*$A$3-$A$4,0),X$5*$AJ$3)^2-2*X$5*$AJ$3*MAX($R141*$A$3-$A$4-X$5*+$AJ$3,0))/$AJ$5-SUM($V$7:W141)-SUM($V$7:X140)+SUM($V$7:W140)</f>
        <v>0</v>
      </c>
      <c r="Y141" s="21">
        <f>(2*Y$5*$AJ$3*$R141*$A$3-MIN(Y$5*$AJ$3,$R141*$A$3)^2-2*$R141*$A$3*MAX(Y$5*$AJ$3-$R141*$A$3,0)-MIN(MAX($R141*$A$3-$A$4,0),Y$5*$AJ$3)^2-2*Y$5*$AJ$3*MAX($R141*$A$3-$A$4-Y$5*+$AJ$3,0))/$AJ$5-SUM($V$7:X141)-SUM($V$7:Y140)+SUM($V$7:X140)</f>
        <v>0</v>
      </c>
      <c r="Z141" s="21">
        <f>(2*Z$5*$AJ$3*$R141*$A$3-MIN(Z$5*$AJ$3,$R141*$A$3)^2-2*$R141*$A$3*MAX(Z$5*$AJ$3-$R141*$A$3,0)-MIN(MAX($R141*$A$3-$A$4,0),Z$5*$AJ$3)^2-2*Z$5*$AJ$3*MAX($R141*$A$3-$A$4-Z$5*+$AJ$3,0))/$AJ$5-SUM($V$7:Y141)-SUM($V$7:Z140)+SUM($V$7:Y140)</f>
        <v>0</v>
      </c>
      <c r="AA141" s="21">
        <f>(2*AA$5*$AJ$3*$R141*$A$3-MIN(AA$5*$AJ$3,$R141*$A$3)^2-2*$R141*$A$3*MAX(AA$5*$AJ$3-$R141*$A$3,0)-MIN(MAX($R141*$A$3-$A$4,0),AA$5*$AJ$3)^2-2*AA$5*$AJ$3*MAX($R141*$A$3-$A$4-AA$5*+$AJ$3,0))/$AJ$5-SUM($V$7:Z141)-SUM($V$7:AA140)+SUM($V$7:Z140)</f>
        <v>0</v>
      </c>
      <c r="AB141" s="21">
        <f>(2*AB$5*$AJ$3*$R141*$A$3-MIN(AB$5*$AJ$3,$R141*$A$3)^2-2*$R141*$A$3*MAX(AB$5*$AJ$3-$R141*$A$3,0)-MIN(MAX($R141*$A$3-$A$4,0),AB$5*$AJ$3)^2-2*AB$5*$AJ$3*MAX($R141*$A$3-$A$4-AB$5*+$AJ$3,0))/$AJ$5-SUM($V$7:AA141)-SUM($V$7:AB140)+SUM($V$7:AA140)</f>
        <v>0</v>
      </c>
      <c r="AC141" s="21">
        <f>(2*AC$5*$AJ$3*$R141*$A$3-MIN(AC$5*$AJ$3,$R141*$A$3)^2-2*$R141*$A$3*MAX(AC$5*$AJ$3-$R141*$A$3,0)-MIN(MAX($R141*$A$3-$A$4,0),AC$5*$AJ$3)^2-2*AC$5*$AJ$3*MAX($R141*$A$3-$A$4-AC$5*+$AJ$3,0))/$AJ$5-SUM($V$7:AB141)-SUM($V$7:AC140)+SUM($V$7:AB140)</f>
        <v>0</v>
      </c>
      <c r="AD141" s="21">
        <f>(2*AD$5*$AJ$3*$R141*$A$3-MIN(AD$5*$AJ$3,$R141*$A$3)^2-2*$R141*$A$3*MAX(AD$5*$AJ$3-$R141*$A$3,0)-MIN(MAX($R141*$A$3-$A$4,0),AD$5*$AJ$3)^2-2*AD$5*$AJ$3*MAX($R141*$A$3-$A$4-AD$5*+$AJ$3,0))/$AJ$5-SUM($V$7:AC141)-SUM($V$7:AD140)+SUM($V$7:AC140)</f>
        <v>0</v>
      </c>
      <c r="AE141" s="21">
        <f>(2*AE$5*$AJ$3*$R141*$A$3-MIN(AE$5*$AJ$3,$R141*$A$3)^2-2*$R141*$A$3*MAX(AE$5*$AJ$3-$R141*$A$3,0)-MIN(MAX($R141*$A$3-$A$4,0),AE$5*$AJ$3)^2-2*AE$5*$AJ$3*MAX($R141*$A$3-$A$4-AE$5*+$AJ$3,0))/$AJ$5-SUM($V$7:AD141)-SUM($V$7:AE140)+SUM($V$7:AD140)</f>
        <v>0</v>
      </c>
      <c r="AF141" s="21">
        <f>(2*AF$5*$AJ$3*$R141*$A$3-MIN(AF$5*$AJ$3,$R141*$A$3)^2-2*$R141*$A$3*MAX(AF$5*$AJ$3-$R141*$A$3,0)-MIN(MAX($R141*$A$3-$A$4,0),AF$5*$AJ$3)^2-2*AF$5*$AJ$3*MAX($R141*$A$3-$A$4-AF$5*+$AJ$3,0))/$AJ$5-SUM($V$7:AE141)-SUM($V$7:AF140)+SUM($V$7:AE140)</f>
        <v>0</v>
      </c>
      <c r="AG141" s="21">
        <f>(2*AG$5*$AJ$3*$R141*$A$3-MIN(AG$5*$AJ$3,$R141*$A$3)^2-2*$R141*$A$3*MAX(AG$5*$AJ$3-$R141*$A$3,0)-MIN(MAX($R141*$A$3-$A$4,0),AG$5*$AJ$3)^2-2*AG$5*$AJ$3*MAX($R141*$A$3-$A$4-AG$5*+$AJ$3,0))/$AJ$5-SUM($V$7:AF141)-SUM($V$7:AG140)+SUM($V$7:AF140)</f>
        <v>0</v>
      </c>
      <c r="AH141" s="21">
        <f>(2*AH$5*$AJ$3*$R141*$A$3-MIN(AH$5*$AJ$3,$R141*$A$3)^2-2*$R141*$A$3*MAX(AH$5*$AJ$3-$R141*$A$3,0)-MIN(MAX($R141*$A$3-$A$4,0),AH$5*$AJ$3)^2-2*AH$5*$AJ$3*MAX($R141*$A$3-$A$4-AH$5*+$AJ$3,0))/$AJ$5-SUM($V$7:AG141)-SUM($V$7:AH140)+SUM($V$7:AG140)</f>
        <v>0</v>
      </c>
      <c r="AJ141" s="8">
        <f t="shared" si="48"/>
        <v>40210</v>
      </c>
      <c r="AK141" s="30">
        <f t="shared" si="40"/>
        <v>40224</v>
      </c>
      <c r="AL141" s="3">
        <f ca="1">SUMPRODUCT(OFFSET($W$8:OFFSET($W$8,$AJ$4-1,0),$T141,$U141),OFFSET($D$8:OFFSET($D$8,$AJ$4-1,0),$S141,MATCH(AL$6,$D$7:$Q$7,0)-1))</f>
        <v>0.52059237871071584</v>
      </c>
      <c r="AM141" s="3">
        <f ca="1">SUMPRODUCT(OFFSET($W$8:OFFSET($W$8,$AJ$4-1,0),$T141,$U141),OFFSET($C$8:OFFSET($C$8,$AJ$4-1,0),$S141,0),OFFSET($D$8:OFFSET($D$8,$AJ$4-1,0),$S141,MATCH(AL$6,$D$7:$Q$7,0)-1))/SUMPRODUCT(OFFSET($W$8:OFFSET($W$8,$AJ$4-1,0),$T141,$U141),OFFSET($C$8:OFFSET($C$8,$AJ$4-1,0),$S141,0))</f>
        <v>0.52059237871071584</v>
      </c>
      <c r="AN141" s="3">
        <f ca="1">SUMPRODUCT(OFFSET($W$8:OFFSET($W$8,$AJ$4-1,0),$T141,$U141),OFFSET($D$8:OFFSET($D$8,$AJ$4-1,0),$S141,MATCH(AN$6,$D$7:$Q$7,0)-1))</f>
        <v>1.4894619297278027</v>
      </c>
      <c r="AO141" s="3">
        <f ca="1">SUMPRODUCT(OFFSET($W$8:OFFSET($W$8,$AJ$4-1,0),$T141,$U141),OFFSET($C$8:OFFSET($C$8,$AJ$4-1,0),$S141,0),OFFSET($D$8:OFFSET($D$8,$AJ$4-1,0),$S141,MATCH(AN$6,$D$7:$Q$7,0)-1))/SUMPRODUCT(OFFSET($W$8:OFFSET($W$8,$AJ$4-1,0),$T141,$U141),OFFSET($C$8:OFFSET($C$8,$AJ$4-1,0),$S141,0))</f>
        <v>1.4894619297278022</v>
      </c>
      <c r="AP141" s="3">
        <f ca="1">SUMPRODUCT(OFFSET($W$8:OFFSET($W$8,$AJ$4-1,0),$T141,$U141),OFFSET($D$8:OFFSET($D$8,$AJ$4-1,0),$S141,MATCH(AP$6,$D$7:$Q$7,0)-1))</f>
        <v>1.0895392907916599</v>
      </c>
      <c r="AQ141" s="3">
        <f ca="1">SUMPRODUCT(OFFSET($W$8:OFFSET($W$8,$AJ$4-1,0),$T141,$U141),OFFSET($C$8:OFFSET($C$8,$AJ$4-1,0),$S141,0),OFFSET($D$8:OFFSET($D$8,$AJ$4-1,0),$S141,MATCH(AP$6,$D$7:$Q$7,0)-1))/SUMPRODUCT(OFFSET($W$8:OFFSET($W$8,$AJ$4-1,0),$T141,$U141),OFFSET($C$8:OFFSET($C$8,$AJ$4-1,0),$S141,0))</f>
        <v>1.0895392907916597</v>
      </c>
      <c r="AR141" s="3">
        <f ca="1">SUMPRODUCT(OFFSET($W$8:OFFSET($W$8,$AJ$4-1,0),$T141,$U141),OFFSET($D$8:OFFSET($D$8,$AJ$4-1,0),$S141,MATCH(AR$6,$D$7:$Q$7,0)-1))</f>
        <v>0.98489999999999989</v>
      </c>
      <c r="AS141" s="3">
        <f ca="1">SUMPRODUCT(OFFSET($W$8:OFFSET($W$8,$AJ$4-1,0),$T141,$U141),OFFSET($C$8:OFFSET($C$8,$AJ$4-1,0),$S141,0),OFFSET($D$8:OFFSET($D$8,$AJ$4-1,0),$S141,MATCH(AR$6,$D$7:$Q$7,0)-1))/SUMPRODUCT(OFFSET($W$8:OFFSET($W$8,$AJ$4-1,0),$T141,$U141),OFFSET($C$8:OFFSET($C$8,$AJ$4-1,0),$S141,0))</f>
        <v>0.98490000000000022</v>
      </c>
      <c r="AT141" s="3">
        <f ca="1">SUMPRODUCT(OFFSET($W$8:OFFSET($W$8,$AJ$4-1,0),$T141,$U141),OFFSET($D$8:OFFSET($D$8,$AJ$4-1,0),$S141,MATCH(AT$6,$D$7:$Q$7,0)-1))</f>
        <v>1.2848762089910333</v>
      </c>
      <c r="AU141" s="3">
        <f ca="1">SUMPRODUCT(OFFSET($W$8:OFFSET($W$8,$AJ$4-1,0),$T141,$U141),OFFSET($C$8:OFFSET($C$8,$AJ$4-1,0),$S141,0),OFFSET($D$8:OFFSET($D$8,$AJ$4-1,0),$S141,MATCH(AT$6,$D$7:$Q$7,0)-1))/SUMPRODUCT(OFFSET($W$8:OFFSET($W$8,$AJ$4-1,0),$T141,$U141),OFFSET($C$8:OFFSET($C$8,$AJ$4-1,0),$S141,0))</f>
        <v>1.2848762089910335</v>
      </c>
      <c r="AV141" s="3">
        <f ca="1">SUMPRODUCT(OFFSET($W$8:OFFSET($W$8,$AJ$4-1,0),$T141,$U141),OFFSET($D$8:OFFSET($D$8,$AJ$4-1,0),$S141,MATCH(AV$6,$D$7:$Q$7,0)-1))</f>
        <v>0.69536263077883365</v>
      </c>
      <c r="AW141" s="3">
        <f ca="1">SUMPRODUCT(OFFSET($W$8:OFFSET($W$8,$AJ$4-1,0),$T141,$U141),OFFSET($C$8:OFFSET($C$8,$AJ$4-1,0),$S141,0),OFFSET($D$8:OFFSET($D$8,$AJ$4-1,0),$S141,MATCH(AV$6,$D$7:$Q$7,0)-1))/SUMPRODUCT(OFFSET($W$8:OFFSET($W$8,$AJ$4-1,0),$T141,$U141),OFFSET($C$8:OFFSET($C$8,$AJ$4-1,0),$S141,0))</f>
        <v>0.69536263077883353</v>
      </c>
      <c r="AX141" s="3">
        <f ca="1">SUMPRODUCT(OFFSET($W$8:OFFSET($W$8,$AJ$4-1,0),$T141,$U141),OFFSET($D$8:OFFSET($D$8,$AJ$4-1,0),$S141,MATCH(AX$6,$D$7:$Q$7,0)-1))</f>
        <v>0.81123568144154579</v>
      </c>
      <c r="AY141" s="3">
        <f ca="1">SUMPRODUCT(OFFSET($W$8:OFFSET($W$8,$AJ$4-1,0),$T141,$U141),OFFSET($C$8:OFFSET($C$8,$AJ$4-1,0),$S141,0),OFFSET($D$8:OFFSET($D$8,$AJ$4-1,0),$S141,MATCH(AX$6,$D$7:$Q$7,0)-1))/SUMPRODUCT(OFFSET($W$8:OFFSET($W$8,$AJ$4-1,0),$T141,$U141),OFFSET($C$8:OFFSET($C$8,$AJ$4-1,0),$S141,0))</f>
        <v>0.81123568144154556</v>
      </c>
      <c r="AZ141" s="3">
        <f ca="1">SUMPRODUCT(OFFSET($W$8:OFFSET($W$8,$AJ$4-1,0),$T141,$U141),OFFSET($D$8:OFFSET($D$8,$AJ$4-1,0),$S141,MATCH(AZ$6,$D$7:$Q$7,0)-1))</f>
        <v>1.4664900162704668</v>
      </c>
      <c r="BA141" s="3">
        <f ca="1">SUMPRODUCT(OFFSET($W$8:OFFSET($W$8,$AJ$4-1,0),$T141,$U141),OFFSET($C$8:OFFSET($C$8,$AJ$4-1,0),$S141,0),OFFSET($D$8:OFFSET($D$8,$AJ$4-1,0),$S141,MATCH(AZ$6,$D$7:$Q$7,0)-1))/SUMPRODUCT(OFFSET($W$8:OFFSET($W$8,$AJ$4-1,0),$T141,$U141),OFFSET($C$8:OFFSET($C$8,$AJ$4-1,0),$S141,0))</f>
        <v>1.4664900162704668</v>
      </c>
      <c r="BB141" s="3">
        <f ca="1">SUMPRODUCT(OFFSET($W$8:OFFSET($W$8,$AJ$4-1,0),$T141,$U141),OFFSET($D$8:OFFSET($D$8,$AJ$4-1,0),$S141,MATCH(BB$6,$D$7:$Q$7,0)-1))</f>
        <v>1.0525604314397692</v>
      </c>
      <c r="BC141" s="3">
        <f ca="1">SUMPRODUCT(OFFSET($W$8:OFFSET($W$8,$AJ$4-1,0),$T141,$U141),OFFSET($C$8:OFFSET($C$8,$AJ$4-1,0),$S141,0),OFFSET($D$8:OFFSET($D$8,$AJ$4-1,0),$S141,MATCH(BB$6,$D$7:$Q$7,0)-1))/SUMPRODUCT(OFFSET($W$8:OFFSET($W$8,$AJ$4-1,0),$T141,$U141),OFFSET($C$8:OFFSET($C$8,$AJ$4-1,0),$S141,0))</f>
        <v>1.052560431439769</v>
      </c>
      <c r="BD141" s="3">
        <f ca="1">SUMPRODUCT(OFFSET($W$8:OFFSET($W$8,$AJ$4-1,0),$T141,$U141),OFFSET($D$8:OFFSET($D$8,$AJ$4-1,0),$S141,MATCH(BD$6,$D$7:$Q$7,0)-1))</f>
        <v>0.73189623255487735</v>
      </c>
      <c r="BE141" s="3">
        <f ca="1">SUMPRODUCT(OFFSET($W$8:OFFSET($W$8,$AJ$4-1,0),$T141,$U141),OFFSET($C$8:OFFSET($C$8,$AJ$4-1,0),$S141,0),OFFSET($D$8:OFFSET($D$8,$AJ$4-1,0),$S141,MATCH(BD$6,$D$7:$Q$7,0)-1))/SUMPRODUCT(OFFSET($W$8:OFFSET($W$8,$AJ$4-1,0),$T141,$U141),OFFSET($C$8:OFFSET($C$8,$AJ$4-1,0),$S141,0))</f>
        <v>0.73189623255487724</v>
      </c>
      <c r="BF141" s="174">
        <f ca="1">SUMPRODUCT(OFFSET($W$8:OFFSET($W$8,$AJ$4-1,0),$T141,$U141),OFFSET($D$8:OFFSET($D$8,$AJ$4-1,0),$S141,MATCH(BF$6,$D$7:$Q$7,0)-1))</f>
        <v>0.99887341547568298</v>
      </c>
      <c r="BG141" s="174">
        <f ca="1">SUMPRODUCT(OFFSET($W$8:OFFSET($W$8,$AJ$4-1,0),$T141,$U141),OFFSET($C$8:OFFSET($C$8,$AJ$4-1,0),$S141,0),OFFSET($D$8:OFFSET($D$8,$AJ$4-1,0),$S141,MATCH(BF$6,$D$7:$Q$7,0)-1))/SUMPRODUCT(OFFSET($W$8:OFFSET($W$8,$AJ$4-1,0),$T141,$U141),OFFSET($C$8:OFFSET($C$8,$AJ$4-1,0),$S141,0))</f>
        <v>0.99887341547568342</v>
      </c>
      <c r="BH141" s="174">
        <f ca="1">SUMPRODUCT(OFFSET($W$8:OFFSET($W$8,$AJ$4-1,0),$T141,$U141),OFFSET($D$8:OFFSET($D$8,$AJ$4-1,0),$S141,MATCH(BH$6,$D$7:$Q$7,0)-1))</f>
        <v>1.1031307949168683</v>
      </c>
      <c r="BI141" s="174">
        <f ca="1">SUMPRODUCT(OFFSET($W$8:OFFSET($W$8,$AJ$4-1,0),$T141,$U141),OFFSET($C$8:OFFSET($C$8,$AJ$4-1,0),$S141,0),OFFSET($D$8:OFFSET($D$8,$AJ$4-1,0),$S141,MATCH(BH$6,$D$7:$Q$7,0)-1))/SUMPRODUCT(OFFSET($W$8:OFFSET($W$8,$AJ$4-1,0),$T141,$U141),OFFSET($C$8:OFFSET($C$8,$AJ$4-1,0),$S141,0))</f>
        <v>1.1031307949168687</v>
      </c>
      <c r="BJ141" s="174">
        <f ca="1">SUMPRODUCT(OFFSET($W$8:OFFSET($W$8,$AJ$4-1,0),$T141,$U141),OFFSET($D$8:OFFSET($D$8,$AJ$4-1,0),$S141,MATCH(BJ$6,$D$7:$Q$7,0)-1))</f>
        <v>1</v>
      </c>
      <c r="BK141" s="174">
        <f ca="1">SUMPRODUCT(OFFSET($W$8:OFFSET($W$8,$AJ$4-1,0),$T141,$U141),OFFSET($C$8:OFFSET($C$8,$AJ$4-1,0),$S141,0),OFFSET($D$8:OFFSET($D$8,$AJ$4-1,0),$S141,MATCH(BJ$6,$D$7:$Q$7,0)-1))/SUMPRODUCT(OFFSET($W$8:OFFSET($W$8,$AJ$4-1,0),$T141,$U141),OFFSET($C$8:OFFSET($C$8,$AJ$4-1,0),$S141,0))</f>
        <v>1</v>
      </c>
      <c r="BM141" s="8">
        <f t="shared" si="45"/>
        <v>40210</v>
      </c>
      <c r="BN141" s="47">
        <f t="shared" ca="1" si="46"/>
        <v>0.99999999999999967</v>
      </c>
      <c r="BO141" s="47">
        <f t="shared" ca="1" si="41"/>
        <v>0</v>
      </c>
      <c r="BP141" s="47">
        <f t="shared" ca="1" si="47"/>
        <v>0.29999999999999993</v>
      </c>
      <c r="BQ141" s="47">
        <f t="shared" ca="1" si="42"/>
        <v>0.69999999999999973</v>
      </c>
    </row>
    <row r="142" spans="1:69">
      <c r="A142" s="58">
        <f t="shared" si="43"/>
        <v>39873</v>
      </c>
      <c r="B142" s="34">
        <f t="shared" si="38"/>
        <v>40071</v>
      </c>
      <c r="C142" s="59">
        <f>SUMIF(WP!$A$3:$A$388,"&lt;"&amp;EOMONTH($A142,$A$3-1)+1,WP!$B$3:$B$388)/1000-SUM(C$8:C141)</f>
        <v>10</v>
      </c>
      <c r="D142" s="42">
        <f>D$6/VLOOKUP($B142,Rate!$B$4:$H$390,7)</f>
        <v>0.50687539006212734</v>
      </c>
      <c r="E142" s="42">
        <f>E$6/VLOOKUP($B142,SAWW!$B$4:$H$390,7)</f>
        <v>1.5046356102473195</v>
      </c>
      <c r="F142" s="42">
        <f>F$6/VLOOKUP($B142,'Indem BL'!$B$4:$H$390,7)</f>
        <v>1.0907641956829985</v>
      </c>
      <c r="G142" s="42">
        <f>G$6/VLOOKUP($B142,'Med BL'!$B$4:$H$390,7)</f>
        <v>0.9849</v>
      </c>
      <c r="H142" s="42">
        <f>H$6/VLOOKUP($B142,'Combined BL &amp; SAWW'!$B$4:$H$390,7)</f>
        <v>1.2934751655539041</v>
      </c>
      <c r="I142" s="42">
        <f>I$6/VLOOKUP($B142,'Freq Trend'!$B$4:$H$390,7)</f>
        <v>0.6969576791475629</v>
      </c>
      <c r="J142" s="42">
        <f>J$6/VLOOKUP($B142,'Severity Trend_IonI'!$B$4:$H$390,7)</f>
        <v>0.80415314881795419</v>
      </c>
      <c r="K142" s="42">
        <f>K$6/VLOOKUP($B142,'Severity Trend_MonI'!$B$4:$H$390,7)</f>
        <v>1.4779746926051396</v>
      </c>
      <c r="L142" s="42">
        <f>L$6/VLOOKUP($B142,'Severity Trend'!$B$4:$H$390,7)</f>
        <v>1.0497603229406345</v>
      </c>
      <c r="M142" s="42">
        <f>M$6/VLOOKUP($B142,'PP Residual Trend'!$B$4:$H$390,7)</f>
        <v>0.73162544241827365</v>
      </c>
      <c r="N142" s="156">
        <f>N$6/VLOOKUP($B142,CR!$B$4:$H$455,7)</f>
        <v>0.99887341547568309</v>
      </c>
      <c r="O142" s="156">
        <f>O$6/VLOOKUP($B142,ER!$B$4:$H$455,7)</f>
        <v>1.1031307949168685</v>
      </c>
      <c r="P142" s="156">
        <f>P$6/VLOOKUP($B142,DR!$B$4:$H$455,7)</f>
        <v>1</v>
      </c>
      <c r="R142">
        <f t="shared" si="36"/>
        <v>135</v>
      </c>
      <c r="S142" s="120">
        <f t="shared" si="39"/>
        <v>134</v>
      </c>
      <c r="T142" s="45">
        <f t="shared" si="44"/>
        <v>0</v>
      </c>
      <c r="U142" s="45">
        <f t="shared" si="37"/>
        <v>0</v>
      </c>
      <c r="V142" s="20">
        <v>0</v>
      </c>
      <c r="W142" s="21">
        <f>(2*W$5*$AJ$3*$R142*$A$3-MIN(W$5*$AJ$3,$R142*$A$3)^2-2*$R142*$A$3*MAX(W$5*$AJ$3-$R142*$A$3,0)-MIN(MAX($R142*$A$3-$A$4,0),W$5*$AJ$3)^2-2*W$5*$AJ$3*MAX($R142*$A$3-$A$4-W$5*+$AJ$3,0))/$AJ$5-SUM($V$7:V142)-SUM($V$7:W141)+SUM($V$7:V141)</f>
        <v>0</v>
      </c>
      <c r="X142" s="21">
        <f>(2*X$5*$AJ$3*$R142*$A$3-MIN(X$5*$AJ$3,$R142*$A$3)^2-2*$R142*$A$3*MAX(X$5*$AJ$3-$R142*$A$3,0)-MIN(MAX($R142*$A$3-$A$4,0),X$5*$AJ$3)^2-2*X$5*$AJ$3*MAX($R142*$A$3-$A$4-X$5*+$AJ$3,0))/$AJ$5-SUM($V$7:W142)-SUM($V$7:X141)+SUM($V$7:W141)</f>
        <v>0</v>
      </c>
      <c r="Y142" s="21">
        <f>(2*Y$5*$AJ$3*$R142*$A$3-MIN(Y$5*$AJ$3,$R142*$A$3)^2-2*$R142*$A$3*MAX(Y$5*$AJ$3-$R142*$A$3,0)-MIN(MAX($R142*$A$3-$A$4,0),Y$5*$AJ$3)^2-2*Y$5*$AJ$3*MAX($R142*$A$3-$A$4-Y$5*+$AJ$3,0))/$AJ$5-SUM($V$7:X142)-SUM($V$7:Y141)+SUM($V$7:X141)</f>
        <v>0</v>
      </c>
      <c r="Z142" s="21">
        <f>(2*Z$5*$AJ$3*$R142*$A$3-MIN(Z$5*$AJ$3,$R142*$A$3)^2-2*$R142*$A$3*MAX(Z$5*$AJ$3-$R142*$A$3,0)-MIN(MAX($R142*$A$3-$A$4,0),Z$5*$AJ$3)^2-2*Z$5*$AJ$3*MAX($R142*$A$3-$A$4-Z$5*+$AJ$3,0))/$AJ$5-SUM($V$7:Y142)-SUM($V$7:Z141)+SUM($V$7:Y141)</f>
        <v>0</v>
      </c>
      <c r="AA142" s="21">
        <f>(2*AA$5*$AJ$3*$R142*$A$3-MIN(AA$5*$AJ$3,$R142*$A$3)^2-2*$R142*$A$3*MAX(AA$5*$AJ$3-$R142*$A$3,0)-MIN(MAX($R142*$A$3-$A$4,0),AA$5*$AJ$3)^2-2*AA$5*$AJ$3*MAX($R142*$A$3-$A$4-AA$5*+$AJ$3,0))/$AJ$5-SUM($V$7:Z142)-SUM($V$7:AA141)+SUM($V$7:Z141)</f>
        <v>0</v>
      </c>
      <c r="AB142" s="21">
        <f>(2*AB$5*$AJ$3*$R142*$A$3-MIN(AB$5*$AJ$3,$R142*$A$3)^2-2*$R142*$A$3*MAX(AB$5*$AJ$3-$R142*$A$3,0)-MIN(MAX($R142*$A$3-$A$4,0),AB$5*$AJ$3)^2-2*AB$5*$AJ$3*MAX($R142*$A$3-$A$4-AB$5*+$AJ$3,0))/$AJ$5-SUM($V$7:AA142)-SUM($V$7:AB141)+SUM($V$7:AA141)</f>
        <v>0</v>
      </c>
      <c r="AC142" s="21">
        <f>(2*AC$5*$AJ$3*$R142*$A$3-MIN(AC$5*$AJ$3,$R142*$A$3)^2-2*$R142*$A$3*MAX(AC$5*$AJ$3-$R142*$A$3,0)-MIN(MAX($R142*$A$3-$A$4,0),AC$5*$AJ$3)^2-2*AC$5*$AJ$3*MAX($R142*$A$3-$A$4-AC$5*+$AJ$3,0))/$AJ$5-SUM($V$7:AB142)-SUM($V$7:AC141)+SUM($V$7:AB141)</f>
        <v>0</v>
      </c>
      <c r="AD142" s="21">
        <f>(2*AD$5*$AJ$3*$R142*$A$3-MIN(AD$5*$AJ$3,$R142*$A$3)^2-2*$R142*$A$3*MAX(AD$5*$AJ$3-$R142*$A$3,0)-MIN(MAX($R142*$A$3-$A$4,0),AD$5*$AJ$3)^2-2*AD$5*$AJ$3*MAX($R142*$A$3-$A$4-AD$5*+$AJ$3,0))/$AJ$5-SUM($V$7:AC142)-SUM($V$7:AD141)+SUM($V$7:AC141)</f>
        <v>0</v>
      </c>
      <c r="AE142" s="21">
        <f>(2*AE$5*$AJ$3*$R142*$A$3-MIN(AE$5*$AJ$3,$R142*$A$3)^2-2*$R142*$A$3*MAX(AE$5*$AJ$3-$R142*$A$3,0)-MIN(MAX($R142*$A$3-$A$4,0),AE$5*$AJ$3)^2-2*AE$5*$AJ$3*MAX($R142*$A$3-$A$4-AE$5*+$AJ$3,0))/$AJ$5-SUM($V$7:AD142)-SUM($V$7:AE141)+SUM($V$7:AD141)</f>
        <v>0</v>
      </c>
      <c r="AF142" s="21">
        <f>(2*AF$5*$AJ$3*$R142*$A$3-MIN(AF$5*$AJ$3,$R142*$A$3)^2-2*$R142*$A$3*MAX(AF$5*$AJ$3-$R142*$A$3,0)-MIN(MAX($R142*$A$3-$A$4,0),AF$5*$AJ$3)^2-2*AF$5*$AJ$3*MAX($R142*$A$3-$A$4-AF$5*+$AJ$3,0))/$AJ$5-SUM($V$7:AE142)-SUM($V$7:AF141)+SUM($V$7:AE141)</f>
        <v>0</v>
      </c>
      <c r="AG142" s="21">
        <f>(2*AG$5*$AJ$3*$R142*$A$3-MIN(AG$5*$AJ$3,$R142*$A$3)^2-2*$R142*$A$3*MAX(AG$5*$AJ$3-$R142*$A$3,0)-MIN(MAX($R142*$A$3-$A$4,0),AG$5*$AJ$3)^2-2*AG$5*$AJ$3*MAX($R142*$A$3-$A$4-AG$5*+$AJ$3,0))/$AJ$5-SUM($V$7:AF142)-SUM($V$7:AG141)+SUM($V$7:AF141)</f>
        <v>0</v>
      </c>
      <c r="AH142" s="21">
        <f>(2*AH$5*$AJ$3*$R142*$A$3-MIN(AH$5*$AJ$3,$R142*$A$3)^2-2*$R142*$A$3*MAX(AH$5*$AJ$3-$R142*$A$3,0)-MIN(MAX($R142*$A$3-$A$4,0),AH$5*$AJ$3)^2-2*AH$5*$AJ$3*MAX($R142*$A$3-$A$4-AH$5*+$AJ$3,0))/$AJ$5-SUM($V$7:AG142)-SUM($V$7:AH141)+SUM($V$7:AG141)</f>
        <v>0</v>
      </c>
      <c r="AJ142" s="8">
        <f t="shared" si="48"/>
        <v>40238</v>
      </c>
      <c r="AK142" s="30">
        <f t="shared" si="40"/>
        <v>40252</v>
      </c>
      <c r="AL142" s="3">
        <f ca="1">SUMPRODUCT(OFFSET($W$8:OFFSET($W$8,$AJ$4-1,0),$T142,$U142),OFFSET($D$8:OFFSET($D$8,$AJ$4-1,0),$S142,MATCH(AL$6,$D$7:$Q$7,0)-1))</f>
        <v>0.52189875858201007</v>
      </c>
      <c r="AM142" s="3">
        <f ca="1">SUMPRODUCT(OFFSET($W$8:OFFSET($W$8,$AJ$4-1,0),$T142,$U142),OFFSET($C$8:OFFSET($C$8,$AJ$4-1,0),$S142,0),OFFSET($D$8:OFFSET($D$8,$AJ$4-1,0),$S142,MATCH(AL$6,$D$7:$Q$7,0)-1))/SUMPRODUCT(OFFSET($W$8:OFFSET($W$8,$AJ$4-1,0),$T142,$U142),OFFSET($C$8:OFFSET($C$8,$AJ$4-1,0),$S142,0))</f>
        <v>0.52189875858201007</v>
      </c>
      <c r="AN142" s="3">
        <f ca="1">SUMPRODUCT(OFFSET($W$8:OFFSET($W$8,$AJ$4-1,0),$T142,$U142),OFFSET($D$8:OFFSET($D$8,$AJ$4-1,0),$S142,MATCH(AN$6,$D$7:$Q$7,0)-1))</f>
        <v>1.4863012745650943</v>
      </c>
      <c r="AO142" s="3">
        <f ca="1">SUMPRODUCT(OFFSET($W$8:OFFSET($W$8,$AJ$4-1,0),$T142,$U142),OFFSET($C$8:OFFSET($C$8,$AJ$4-1,0),$S142,0),OFFSET($D$8:OFFSET($D$8,$AJ$4-1,0),$S142,MATCH(AN$6,$D$7:$Q$7,0)-1))/SUMPRODUCT(OFFSET($W$8:OFFSET($W$8,$AJ$4-1,0),$T142,$U142),OFFSET($C$8:OFFSET($C$8,$AJ$4-1,0),$S142,0))</f>
        <v>1.4863012745650948</v>
      </c>
      <c r="AP142" s="3">
        <f ca="1">SUMPRODUCT(OFFSET($W$8:OFFSET($W$8,$AJ$4-1,0),$T142,$U142),OFFSET($D$8:OFFSET($D$8,$AJ$4-1,0),$S142,MATCH(AP$6,$D$7:$Q$7,0)-1))</f>
        <v>1.0893759701394812</v>
      </c>
      <c r="AQ142" s="3">
        <f ca="1">SUMPRODUCT(OFFSET($W$8:OFFSET($W$8,$AJ$4-1,0),$T142,$U142),OFFSET($C$8:OFFSET($C$8,$AJ$4-1,0),$S142,0),OFFSET($D$8:OFFSET($D$8,$AJ$4-1,0),$S142,MATCH(AP$6,$D$7:$Q$7,0)-1))/SUMPRODUCT(OFFSET($W$8:OFFSET($W$8,$AJ$4-1,0),$T142,$U142),OFFSET($C$8:OFFSET($C$8,$AJ$4-1,0),$S142,0))</f>
        <v>1.0893759701394812</v>
      </c>
      <c r="AR142" s="3">
        <f ca="1">SUMPRODUCT(OFFSET($W$8:OFFSET($W$8,$AJ$4-1,0),$T142,$U142),OFFSET($D$8:OFFSET($D$8,$AJ$4-1,0),$S142,MATCH(AR$6,$D$7:$Q$7,0)-1))</f>
        <v>0.98489999999999989</v>
      </c>
      <c r="AS142" s="3">
        <f ca="1">SUMPRODUCT(OFFSET($W$8:OFFSET($W$8,$AJ$4-1,0),$T142,$U142),OFFSET($C$8:OFFSET($C$8,$AJ$4-1,0),$S142,0),OFFSET($D$8:OFFSET($D$8,$AJ$4-1,0),$S142,MATCH(AR$6,$D$7:$Q$7,0)-1))/SUMPRODUCT(OFFSET($W$8:OFFSET($W$8,$AJ$4-1,0),$T142,$U142),OFFSET($C$8:OFFSET($C$8,$AJ$4-1,0),$S142,0))</f>
        <v>0.98490000000000022</v>
      </c>
      <c r="AT142" s="3">
        <f ca="1">SUMPRODUCT(OFFSET($W$8:OFFSET($W$8,$AJ$4-1,0),$T142,$U142),OFFSET($D$8:OFFSET($D$8,$AJ$4-1,0),$S142,MATCH(AT$6,$D$7:$Q$7,0)-1))</f>
        <v>1.2832260506628188</v>
      </c>
      <c r="AU142" s="3">
        <f ca="1">SUMPRODUCT(OFFSET($W$8:OFFSET($W$8,$AJ$4-1,0),$T142,$U142),OFFSET($C$8:OFFSET($C$8,$AJ$4-1,0),$S142,0),OFFSET($D$8:OFFSET($D$8,$AJ$4-1,0),$S142,MATCH(AT$6,$D$7:$Q$7,0)-1))/SUMPRODUCT(OFFSET($W$8:OFFSET($W$8,$AJ$4-1,0),$T142,$U142),OFFSET($C$8:OFFSET($C$8,$AJ$4-1,0),$S142,0))</f>
        <v>1.2832260506628193</v>
      </c>
      <c r="AV142" s="3">
        <f ca="1">SUMPRODUCT(OFFSET($W$8:OFFSET($W$8,$AJ$4-1,0),$T142,$U142),OFFSET($D$8:OFFSET($D$8,$AJ$4-1,0),$S142,MATCH(AV$6,$D$7:$Q$7,0)-1))</f>
        <v>0.69523457886324336</v>
      </c>
      <c r="AW142" s="3">
        <f ca="1">SUMPRODUCT(OFFSET($W$8:OFFSET($W$8,$AJ$4-1,0),$T142,$U142),OFFSET($C$8:OFFSET($C$8,$AJ$4-1,0),$S142,0),OFFSET($D$8:OFFSET($D$8,$AJ$4-1,0),$S142,MATCH(AV$6,$D$7:$Q$7,0)-1))/SUMPRODUCT(OFFSET($W$8:OFFSET($W$8,$AJ$4-1,0),$T142,$U142),OFFSET($C$8:OFFSET($C$8,$AJ$4-1,0),$S142,0))</f>
        <v>0.69523457886324347</v>
      </c>
      <c r="AX142" s="3">
        <f ca="1">SUMPRODUCT(OFFSET($W$8:OFFSET($W$8,$AJ$4-1,0),$T142,$U142),OFFSET($D$8:OFFSET($D$8,$AJ$4-1,0),$S142,MATCH(AX$6,$D$7:$Q$7,0)-1))</f>
        <v>0.81279045340112299</v>
      </c>
      <c r="AY142" s="3">
        <f ca="1">SUMPRODUCT(OFFSET($W$8:OFFSET($W$8,$AJ$4-1,0),$T142,$U142),OFFSET($C$8:OFFSET($C$8,$AJ$4-1,0),$S142,0),OFFSET($D$8:OFFSET($D$8,$AJ$4-1,0),$S142,MATCH(AX$6,$D$7:$Q$7,0)-1))/SUMPRODUCT(OFFSET($W$8:OFFSET($W$8,$AJ$4-1,0),$T142,$U142),OFFSET($C$8:OFFSET($C$8,$AJ$4-1,0),$S142,0))</f>
        <v>0.81279045340112288</v>
      </c>
      <c r="AZ142" s="3">
        <f ca="1">SUMPRODUCT(OFFSET($W$8:OFFSET($W$8,$AJ$4-1,0),$T142,$U142),OFFSET($D$8:OFFSET($D$8,$AJ$4-1,0),$S142,MATCH(AZ$6,$D$7:$Q$7,0)-1))</f>
        <v>1.4634737787616541</v>
      </c>
      <c r="BA142" s="3">
        <f ca="1">SUMPRODUCT(OFFSET($W$8:OFFSET($W$8,$AJ$4-1,0),$T142,$U142),OFFSET($C$8:OFFSET($C$8,$AJ$4-1,0),$S142,0),OFFSET($D$8:OFFSET($D$8,$AJ$4-1,0),$S142,MATCH(AZ$6,$D$7:$Q$7,0)-1))/SUMPRODUCT(OFFSET($W$8:OFFSET($W$8,$AJ$4-1,0),$T142,$U142),OFFSET($C$8:OFFSET($C$8,$AJ$4-1,0),$S142,0))</f>
        <v>1.4634737787616543</v>
      </c>
      <c r="BB142" s="3">
        <f ca="1">SUMPRODUCT(OFFSET($W$8:OFFSET($W$8,$AJ$4-1,0),$T142,$U142),OFFSET($D$8:OFFSET($D$8,$AJ$4-1,0),$S142,MATCH(BB$6,$D$7:$Q$7,0)-1))</f>
        <v>1.0530259113811222</v>
      </c>
      <c r="BC142" s="3">
        <f ca="1">SUMPRODUCT(OFFSET($W$8:OFFSET($W$8,$AJ$4-1,0),$T142,$U142),OFFSET($C$8:OFFSET($C$8,$AJ$4-1,0),$S142,0),OFFSET($D$8:OFFSET($D$8,$AJ$4-1,0),$S142,MATCH(BB$6,$D$7:$Q$7,0)-1))/SUMPRODUCT(OFFSET($W$8:OFFSET($W$8,$AJ$4-1,0),$T142,$U142),OFFSET($C$8:OFFSET($C$8,$AJ$4-1,0),$S142,0))</f>
        <v>1.0530259113811222</v>
      </c>
      <c r="BD142" s="3">
        <f ca="1">SUMPRODUCT(OFFSET($W$8:OFFSET($W$8,$AJ$4-1,0),$T142,$U142),OFFSET($D$8:OFFSET($D$8,$AJ$4-1,0),$S142,MATCH(BD$6,$D$7:$Q$7,0)-1))</f>
        <v>0.73208548757235814</v>
      </c>
      <c r="BE142" s="3">
        <f ca="1">SUMPRODUCT(OFFSET($W$8:OFFSET($W$8,$AJ$4-1,0),$T142,$U142),OFFSET($C$8:OFFSET($C$8,$AJ$4-1,0),$S142,0),OFFSET($D$8:OFFSET($D$8,$AJ$4-1,0),$S142,MATCH(BD$6,$D$7:$Q$7,0)-1))/SUMPRODUCT(OFFSET($W$8:OFFSET($W$8,$AJ$4-1,0),$T142,$U142),OFFSET($C$8:OFFSET($C$8,$AJ$4-1,0),$S142,0))</f>
        <v>0.73208548757235814</v>
      </c>
      <c r="BF142" s="174">
        <f ca="1">SUMPRODUCT(OFFSET($W$8:OFFSET($W$8,$AJ$4-1,0),$T142,$U142),OFFSET($D$8:OFFSET($D$8,$AJ$4-1,0),$S142,MATCH(BF$6,$D$7:$Q$7,0)-1))</f>
        <v>0.99887341547568298</v>
      </c>
      <c r="BG142" s="174">
        <f ca="1">SUMPRODUCT(OFFSET($W$8:OFFSET($W$8,$AJ$4-1,0),$T142,$U142),OFFSET($C$8:OFFSET($C$8,$AJ$4-1,0),$S142,0),OFFSET($D$8:OFFSET($D$8,$AJ$4-1,0),$S142,MATCH(BF$6,$D$7:$Q$7,0)-1))/SUMPRODUCT(OFFSET($W$8:OFFSET($W$8,$AJ$4-1,0),$T142,$U142),OFFSET($C$8:OFFSET($C$8,$AJ$4-1,0),$S142,0))</f>
        <v>0.99887341547568342</v>
      </c>
      <c r="BH142" s="174">
        <f ca="1">SUMPRODUCT(OFFSET($W$8:OFFSET($W$8,$AJ$4-1,0),$T142,$U142),OFFSET($D$8:OFFSET($D$8,$AJ$4-1,0),$S142,MATCH(BH$6,$D$7:$Q$7,0)-1))</f>
        <v>1.1031307949168683</v>
      </c>
      <c r="BI142" s="174">
        <f ca="1">SUMPRODUCT(OFFSET($W$8:OFFSET($W$8,$AJ$4-1,0),$T142,$U142),OFFSET($C$8:OFFSET($C$8,$AJ$4-1,0),$S142,0),OFFSET($D$8:OFFSET($D$8,$AJ$4-1,0),$S142,MATCH(BH$6,$D$7:$Q$7,0)-1))/SUMPRODUCT(OFFSET($W$8:OFFSET($W$8,$AJ$4-1,0),$T142,$U142),OFFSET($C$8:OFFSET($C$8,$AJ$4-1,0),$S142,0))</f>
        <v>1.1031307949168687</v>
      </c>
      <c r="BJ142" s="174">
        <f ca="1">SUMPRODUCT(OFFSET($W$8:OFFSET($W$8,$AJ$4-1,0),$T142,$U142),OFFSET($D$8:OFFSET($D$8,$AJ$4-1,0),$S142,MATCH(BJ$6,$D$7:$Q$7,0)-1))</f>
        <v>1</v>
      </c>
      <c r="BK142" s="174">
        <f ca="1">SUMPRODUCT(OFFSET($W$8:OFFSET($W$8,$AJ$4-1,0),$T142,$U142),OFFSET($C$8:OFFSET($C$8,$AJ$4-1,0),$S142,0),OFFSET($D$8:OFFSET($D$8,$AJ$4-1,0),$S142,MATCH(BJ$6,$D$7:$Q$7,0)-1))/SUMPRODUCT(OFFSET($W$8:OFFSET($W$8,$AJ$4-1,0),$T142,$U142),OFFSET($C$8:OFFSET($C$8,$AJ$4-1,0),$S142,0))</f>
        <v>1</v>
      </c>
      <c r="BM142" s="8">
        <f t="shared" si="45"/>
        <v>40238</v>
      </c>
      <c r="BN142" s="47">
        <f t="shared" ca="1" si="46"/>
        <v>0.99999999999999967</v>
      </c>
      <c r="BO142" s="47">
        <f t="shared" ca="1" si="41"/>
        <v>0</v>
      </c>
      <c r="BP142" s="47">
        <f t="shared" ca="1" si="47"/>
        <v>0.29999999999999993</v>
      </c>
      <c r="BQ142" s="47">
        <f t="shared" ca="1" si="42"/>
        <v>0.69999999999999973</v>
      </c>
    </row>
    <row r="143" spans="1:69">
      <c r="A143" s="58">
        <f t="shared" si="43"/>
        <v>39904</v>
      </c>
      <c r="B143" s="34">
        <f t="shared" si="38"/>
        <v>40101</v>
      </c>
      <c r="C143" s="59">
        <f>SUMIF(WP!$A$3:$A$388,"&lt;"&amp;EOMONTH($A143,$A$3-1)+1,WP!$B$3:$B$388)/1000-SUM(C$8:C142)</f>
        <v>10</v>
      </c>
      <c r="D143" s="42">
        <f>D$6/VLOOKUP($B143,Rate!$B$4:$H$390,7)</f>
        <v>0.52255194851765707</v>
      </c>
      <c r="E143" s="42">
        <f>E$6/VLOOKUP($B143,SAWW!$B$4:$H$390,7)</f>
        <v>1.5016122202755597</v>
      </c>
      <c r="F143" s="42">
        <f>F$6/VLOOKUP($B143,'Indem BL'!$B$4:$H$390,7)</f>
        <v>1.0907641956829985</v>
      </c>
      <c r="G143" s="42">
        <f>G$6/VLOOKUP($B143,'Med BL'!$B$4:$H$390,7)</f>
        <v>0.9849</v>
      </c>
      <c r="H143" s="42">
        <f>H$6/VLOOKUP($B143,'Combined BL &amp; SAWW'!$B$4:$H$390,7)</f>
        <v>1.2919544459343753</v>
      </c>
      <c r="I143" s="42">
        <f>I$6/VLOOKUP($B143,'Freq Trend'!$B$4:$H$390,7)</f>
        <v>0.69661654199305378</v>
      </c>
      <c r="J143" s="42">
        <f>J$6/VLOOKUP($B143,'Severity Trend_IonI'!$B$4:$H$390,7)</f>
        <v>0.80552313977503553</v>
      </c>
      <c r="K143" s="42">
        <f>K$6/VLOOKUP($B143,'Severity Trend_MonI'!$B$4:$H$390,7)</f>
        <v>1.4757746598273096</v>
      </c>
      <c r="L143" s="42">
        <f>L$6/VLOOKUP($B143,'Severity Trend'!$B$4:$H$390,7)</f>
        <v>1.050324814326453</v>
      </c>
      <c r="M143" s="42">
        <f>M$6/VLOOKUP($B143,'PP Residual Trend'!$B$4:$H$390,7)</f>
        <v>0.7316617641918125</v>
      </c>
      <c r="N143" s="156">
        <f>N$6/VLOOKUP($B143,CR!$B$4:$H$455,7)</f>
        <v>0.99887341547568309</v>
      </c>
      <c r="O143" s="156">
        <f>O$6/VLOOKUP($B143,ER!$B$4:$H$455,7)</f>
        <v>1.1031307949168685</v>
      </c>
      <c r="P143" s="156">
        <f>P$6/VLOOKUP($B143,DR!$B$4:$H$455,7)</f>
        <v>1</v>
      </c>
      <c r="R143">
        <f t="shared" si="36"/>
        <v>136</v>
      </c>
      <c r="S143" s="120">
        <f t="shared" si="39"/>
        <v>135</v>
      </c>
      <c r="T143" s="45">
        <f t="shared" si="44"/>
        <v>0</v>
      </c>
      <c r="U143" s="45">
        <f t="shared" si="37"/>
        <v>0</v>
      </c>
      <c r="V143" s="20">
        <v>0</v>
      </c>
      <c r="W143" s="21">
        <f>(2*W$5*$AJ$3*$R143*$A$3-MIN(W$5*$AJ$3,$R143*$A$3)^2-2*$R143*$A$3*MAX(W$5*$AJ$3-$R143*$A$3,0)-MIN(MAX($R143*$A$3-$A$4,0),W$5*$AJ$3)^2-2*W$5*$AJ$3*MAX($R143*$A$3-$A$4-W$5*+$AJ$3,0))/$AJ$5-SUM($V$7:V143)-SUM($V$7:W142)+SUM($V$7:V142)</f>
        <v>0</v>
      </c>
      <c r="X143" s="21">
        <f>(2*X$5*$AJ$3*$R143*$A$3-MIN(X$5*$AJ$3,$R143*$A$3)^2-2*$R143*$A$3*MAX(X$5*$AJ$3-$R143*$A$3,0)-MIN(MAX($R143*$A$3-$A$4,0),X$5*$AJ$3)^2-2*X$5*$AJ$3*MAX($R143*$A$3-$A$4-X$5*+$AJ$3,0))/$AJ$5-SUM($V$7:W143)-SUM($V$7:X142)+SUM($V$7:W142)</f>
        <v>0</v>
      </c>
      <c r="Y143" s="21">
        <f>(2*Y$5*$AJ$3*$R143*$A$3-MIN(Y$5*$AJ$3,$R143*$A$3)^2-2*$R143*$A$3*MAX(Y$5*$AJ$3-$R143*$A$3,0)-MIN(MAX($R143*$A$3-$A$4,0),Y$5*$AJ$3)^2-2*Y$5*$AJ$3*MAX($R143*$A$3-$A$4-Y$5*+$AJ$3,0))/$AJ$5-SUM($V$7:X143)-SUM($V$7:Y142)+SUM($V$7:X142)</f>
        <v>0</v>
      </c>
      <c r="Z143" s="21">
        <f>(2*Z$5*$AJ$3*$R143*$A$3-MIN(Z$5*$AJ$3,$R143*$A$3)^2-2*$R143*$A$3*MAX(Z$5*$AJ$3-$R143*$A$3,0)-MIN(MAX($R143*$A$3-$A$4,0),Z$5*$AJ$3)^2-2*Z$5*$AJ$3*MAX($R143*$A$3-$A$4-Z$5*+$AJ$3,0))/$AJ$5-SUM($V$7:Y143)-SUM($V$7:Z142)+SUM($V$7:Y142)</f>
        <v>0</v>
      </c>
      <c r="AA143" s="21">
        <f>(2*AA$5*$AJ$3*$R143*$A$3-MIN(AA$5*$AJ$3,$R143*$A$3)^2-2*$R143*$A$3*MAX(AA$5*$AJ$3-$R143*$A$3,0)-MIN(MAX($R143*$A$3-$A$4,0),AA$5*$AJ$3)^2-2*AA$5*$AJ$3*MAX($R143*$A$3-$A$4-AA$5*+$AJ$3,0))/$AJ$5-SUM($V$7:Z143)-SUM($V$7:AA142)+SUM($V$7:Z142)</f>
        <v>0</v>
      </c>
      <c r="AB143" s="21">
        <f>(2*AB$5*$AJ$3*$R143*$A$3-MIN(AB$5*$AJ$3,$R143*$A$3)^2-2*$R143*$A$3*MAX(AB$5*$AJ$3-$R143*$A$3,0)-MIN(MAX($R143*$A$3-$A$4,0),AB$5*$AJ$3)^2-2*AB$5*$AJ$3*MAX($R143*$A$3-$A$4-AB$5*+$AJ$3,0))/$AJ$5-SUM($V$7:AA143)-SUM($V$7:AB142)+SUM($V$7:AA142)</f>
        <v>0</v>
      </c>
      <c r="AC143" s="21">
        <f>(2*AC$5*$AJ$3*$R143*$A$3-MIN(AC$5*$AJ$3,$R143*$A$3)^2-2*$R143*$A$3*MAX(AC$5*$AJ$3-$R143*$A$3,0)-MIN(MAX($R143*$A$3-$A$4,0),AC$5*$AJ$3)^2-2*AC$5*$AJ$3*MAX($R143*$A$3-$A$4-AC$5*+$AJ$3,0))/$AJ$5-SUM($V$7:AB143)-SUM($V$7:AC142)+SUM($V$7:AB142)</f>
        <v>0</v>
      </c>
      <c r="AD143" s="21">
        <f>(2*AD$5*$AJ$3*$R143*$A$3-MIN(AD$5*$AJ$3,$R143*$A$3)^2-2*$R143*$A$3*MAX(AD$5*$AJ$3-$R143*$A$3,0)-MIN(MAX($R143*$A$3-$A$4,0),AD$5*$AJ$3)^2-2*AD$5*$AJ$3*MAX($R143*$A$3-$A$4-AD$5*+$AJ$3,0))/$AJ$5-SUM($V$7:AC143)-SUM($V$7:AD142)+SUM($V$7:AC142)</f>
        <v>0</v>
      </c>
      <c r="AE143" s="21">
        <f>(2*AE$5*$AJ$3*$R143*$A$3-MIN(AE$5*$AJ$3,$R143*$A$3)^2-2*$R143*$A$3*MAX(AE$5*$AJ$3-$R143*$A$3,0)-MIN(MAX($R143*$A$3-$A$4,0),AE$5*$AJ$3)^2-2*AE$5*$AJ$3*MAX($R143*$A$3-$A$4-AE$5*+$AJ$3,0))/$AJ$5-SUM($V$7:AD143)-SUM($V$7:AE142)+SUM($V$7:AD142)</f>
        <v>0</v>
      </c>
      <c r="AF143" s="21">
        <f>(2*AF$5*$AJ$3*$R143*$A$3-MIN(AF$5*$AJ$3,$R143*$A$3)^2-2*$R143*$A$3*MAX(AF$5*$AJ$3-$R143*$A$3,0)-MIN(MAX($R143*$A$3-$A$4,0),AF$5*$AJ$3)^2-2*AF$5*$AJ$3*MAX($R143*$A$3-$A$4-AF$5*+$AJ$3,0))/$AJ$5-SUM($V$7:AE143)-SUM($V$7:AF142)+SUM($V$7:AE142)</f>
        <v>0</v>
      </c>
      <c r="AG143" s="21">
        <f>(2*AG$5*$AJ$3*$R143*$A$3-MIN(AG$5*$AJ$3,$R143*$A$3)^2-2*$R143*$A$3*MAX(AG$5*$AJ$3-$R143*$A$3,0)-MIN(MAX($R143*$A$3-$A$4,0),AG$5*$AJ$3)^2-2*AG$5*$AJ$3*MAX($R143*$A$3-$A$4-AG$5*+$AJ$3,0))/$AJ$5-SUM($V$7:AF143)-SUM($V$7:AG142)+SUM($V$7:AF142)</f>
        <v>0</v>
      </c>
      <c r="AH143" s="21">
        <f>(2*AH$5*$AJ$3*$R143*$A$3-MIN(AH$5*$AJ$3,$R143*$A$3)^2-2*$R143*$A$3*MAX(AH$5*$AJ$3-$R143*$A$3,0)-MIN(MAX($R143*$A$3-$A$4,0),AH$5*$AJ$3)^2-2*AH$5*$AJ$3*MAX($R143*$A$3-$A$4-AH$5*+$AJ$3,0))/$AJ$5-SUM($V$7:AG143)-SUM($V$7:AH142)+SUM($V$7:AG142)</f>
        <v>0</v>
      </c>
      <c r="AJ143" s="8">
        <f t="shared" si="48"/>
        <v>40269</v>
      </c>
      <c r="AK143" s="30">
        <f t="shared" si="40"/>
        <v>40283</v>
      </c>
      <c r="AL143" s="3">
        <f ca="1">SUMPRODUCT(OFFSET($W$8:OFFSET($W$8,$AJ$4-1,0),$T143,$U143),OFFSET($D$8:OFFSET($D$8,$AJ$4-1,0),$S143,MATCH(AL$6,$D$7:$Q$7,0)-1))</f>
        <v>0.52240489211577645</v>
      </c>
      <c r="AM143" s="3">
        <f ca="1">SUMPRODUCT(OFFSET($W$8:OFFSET($W$8,$AJ$4-1,0),$T143,$U143),OFFSET($C$8:OFFSET($C$8,$AJ$4-1,0),$S143,0),OFFSET($D$8:OFFSET($D$8,$AJ$4-1,0),$S143,MATCH(AL$6,$D$7:$Q$7,0)-1))/SUMPRODUCT(OFFSET($W$8:OFFSET($W$8,$AJ$4-1,0),$T143,$U143),OFFSET($C$8:OFFSET($C$8,$AJ$4-1,0),$S143,0))</f>
        <v>0.52240489211577645</v>
      </c>
      <c r="AN143" s="3">
        <f ca="1">SUMPRODUCT(OFFSET($W$8:OFFSET($W$8,$AJ$4-1,0),$T143,$U143),OFFSET($D$8:OFFSET($D$8,$AJ$4-1,0),$S143,MATCH(AN$6,$D$7:$Q$7,0)-1))</f>
        <v>1.483072273468248</v>
      </c>
      <c r="AO143" s="3">
        <f ca="1">SUMPRODUCT(OFFSET($W$8:OFFSET($W$8,$AJ$4-1,0),$T143,$U143),OFFSET($C$8:OFFSET($C$8,$AJ$4-1,0),$S143,0),OFFSET($D$8:OFFSET($D$8,$AJ$4-1,0),$S143,MATCH(AN$6,$D$7:$Q$7,0)-1))/SUMPRODUCT(OFFSET($W$8:OFFSET($W$8,$AJ$4-1,0),$T143,$U143),OFFSET($C$8:OFFSET($C$8,$AJ$4-1,0),$S143,0))</f>
        <v>1.4830722734682484</v>
      </c>
      <c r="AP143" s="3">
        <f ca="1">SUMPRODUCT(OFFSET($W$8:OFFSET($W$8,$AJ$4-1,0),$T143,$U143),OFFSET($D$8:OFFSET($D$8,$AJ$4-1,0),$S143,MATCH(AP$6,$D$7:$Q$7,0)-1))</f>
        <v>1.0892126494873027</v>
      </c>
      <c r="AQ143" s="3">
        <f ca="1">SUMPRODUCT(OFFSET($W$8:OFFSET($W$8,$AJ$4-1,0),$T143,$U143),OFFSET($C$8:OFFSET($C$8,$AJ$4-1,0),$S143,0),OFFSET($D$8:OFFSET($D$8,$AJ$4-1,0),$S143,MATCH(AP$6,$D$7:$Q$7,0)-1))/SUMPRODUCT(OFFSET($W$8:OFFSET($W$8,$AJ$4-1,0),$T143,$U143),OFFSET($C$8:OFFSET($C$8,$AJ$4-1,0),$S143,0))</f>
        <v>1.0892126494873025</v>
      </c>
      <c r="AR143" s="3">
        <f ca="1">SUMPRODUCT(OFFSET($W$8:OFFSET($W$8,$AJ$4-1,0),$T143,$U143),OFFSET($D$8:OFFSET($D$8,$AJ$4-1,0),$S143,MATCH(AR$6,$D$7:$Q$7,0)-1))</f>
        <v>0.98489999999999989</v>
      </c>
      <c r="AS143" s="3">
        <f ca="1">SUMPRODUCT(OFFSET($W$8:OFFSET($W$8,$AJ$4-1,0),$T143,$U143),OFFSET($C$8:OFFSET($C$8,$AJ$4-1,0),$S143,0),OFFSET($D$8:OFFSET($D$8,$AJ$4-1,0),$S143,MATCH(AR$6,$D$7:$Q$7,0)-1))/SUMPRODUCT(OFFSET($W$8:OFFSET($W$8,$AJ$4-1,0),$T143,$U143),OFFSET($C$8:OFFSET($C$8,$AJ$4-1,0),$S143,0))</f>
        <v>0.98490000000000022</v>
      </c>
      <c r="AT143" s="3">
        <f ca="1">SUMPRODUCT(OFFSET($W$8:OFFSET($W$8,$AJ$4-1,0),$T143,$U143),OFFSET($D$8:OFFSET($D$8,$AJ$4-1,0),$S143,MATCH(AT$6,$D$7:$Q$7,0)-1))</f>
        <v>1.2815793853506787</v>
      </c>
      <c r="AU143" s="3">
        <f ca="1">SUMPRODUCT(OFFSET($W$8:OFFSET($W$8,$AJ$4-1,0),$T143,$U143),OFFSET($C$8:OFFSET($C$8,$AJ$4-1,0),$S143,0),OFFSET($D$8:OFFSET($D$8,$AJ$4-1,0),$S143,MATCH(AT$6,$D$7:$Q$7,0)-1))/SUMPRODUCT(OFFSET($W$8:OFFSET($W$8,$AJ$4-1,0),$T143,$U143),OFFSET($C$8:OFFSET($C$8,$AJ$4-1,0),$S143,0))</f>
        <v>1.2815793853506787</v>
      </c>
      <c r="AV143" s="3">
        <f ca="1">SUMPRODUCT(OFFSET($W$8:OFFSET($W$8,$AJ$4-1,0),$T143,$U143),OFFSET($D$8:OFFSET($D$8,$AJ$4-1,0),$S143,MATCH(AV$6,$D$7:$Q$7,0)-1))</f>
        <v>0.6952198442755757</v>
      </c>
      <c r="AW143" s="3">
        <f ca="1">SUMPRODUCT(OFFSET($W$8:OFFSET($W$8,$AJ$4-1,0),$T143,$U143),OFFSET($C$8:OFFSET($C$8,$AJ$4-1,0),$S143,0),OFFSET($D$8:OFFSET($D$8,$AJ$4-1,0),$S143,MATCH(AV$6,$D$7:$Q$7,0)-1))/SUMPRODUCT(OFFSET($W$8:OFFSET($W$8,$AJ$4-1,0),$T143,$U143),OFFSET($C$8:OFFSET($C$8,$AJ$4-1,0),$S143,0))</f>
        <v>0.6952198442755757</v>
      </c>
      <c r="AX143" s="3">
        <f ca="1">SUMPRODUCT(OFFSET($W$8:OFFSET($W$8,$AJ$4-1,0),$T143,$U143),OFFSET($D$8:OFFSET($D$8,$AJ$4-1,0),$S143,MATCH(AX$6,$D$7:$Q$7,0)-1))</f>
        <v>0.81442479826665737</v>
      </c>
      <c r="AY143" s="3">
        <f ca="1">SUMPRODUCT(OFFSET($W$8:OFFSET($W$8,$AJ$4-1,0),$T143,$U143),OFFSET($C$8:OFFSET($C$8,$AJ$4-1,0),$S143,0),OFFSET($D$8:OFFSET($D$8,$AJ$4-1,0),$S143,MATCH(AX$6,$D$7:$Q$7,0)-1))/SUMPRODUCT(OFFSET($W$8:OFFSET($W$8,$AJ$4-1,0),$T143,$U143),OFFSET($C$8:OFFSET($C$8,$AJ$4-1,0),$S143,0))</f>
        <v>0.81442479826665737</v>
      </c>
      <c r="AZ143" s="3">
        <f ca="1">SUMPRODUCT(OFFSET($W$8:OFFSET($W$8,$AJ$4-1,0),$T143,$U143),OFFSET($D$8:OFFSET($D$8,$AJ$4-1,0),$S143,MATCH(AZ$6,$D$7:$Q$7,0)-1))</f>
        <v>1.4600448905415095</v>
      </c>
      <c r="BA143" s="3">
        <f ca="1">SUMPRODUCT(OFFSET($W$8:OFFSET($W$8,$AJ$4-1,0),$T143,$U143),OFFSET($C$8:OFFSET($C$8,$AJ$4-1,0),$S143,0),OFFSET($D$8:OFFSET($D$8,$AJ$4-1,0),$S143,MATCH(AZ$6,$D$7:$Q$7,0)-1))/SUMPRODUCT(OFFSET($W$8:OFFSET($W$8,$AJ$4-1,0),$T143,$U143),OFFSET($C$8:OFFSET($C$8,$AJ$4-1,0),$S143,0))</f>
        <v>1.4600448905415095</v>
      </c>
      <c r="BB143" s="3">
        <f ca="1">SUMPRODUCT(OFFSET($W$8:OFFSET($W$8,$AJ$4-1,0),$T143,$U143),OFFSET($D$8:OFFSET($D$8,$AJ$4-1,0),$S143,MATCH(BB$6,$D$7:$Q$7,0)-1))</f>
        <v>1.0534346071065395</v>
      </c>
      <c r="BC143" s="3">
        <f ca="1">SUMPRODUCT(OFFSET($W$8:OFFSET($W$8,$AJ$4-1,0),$T143,$U143),OFFSET($C$8:OFFSET($C$8,$AJ$4-1,0),$S143,0),OFFSET($D$8:OFFSET($D$8,$AJ$4-1,0),$S143,MATCH(BB$6,$D$7:$Q$7,0)-1))/SUMPRODUCT(OFFSET($W$8:OFFSET($W$8,$AJ$4-1,0),$T143,$U143),OFFSET($C$8:OFFSET($C$8,$AJ$4-1,0),$S143,0))</f>
        <v>1.0534346071065399</v>
      </c>
      <c r="BD143" s="3">
        <f ca="1">SUMPRODUCT(OFFSET($W$8:OFFSET($W$8,$AJ$4-1,0),$T143,$U143),OFFSET($D$8:OFFSET($D$8,$AJ$4-1,0),$S143,MATCH(BD$6,$D$7:$Q$7,0)-1))</f>
        <v>0.73235451708267907</v>
      </c>
      <c r="BE143" s="3">
        <f ca="1">SUMPRODUCT(OFFSET($W$8:OFFSET($W$8,$AJ$4-1,0),$T143,$U143),OFFSET($C$8:OFFSET($C$8,$AJ$4-1,0),$S143,0),OFFSET($D$8:OFFSET($D$8,$AJ$4-1,0),$S143,MATCH(BD$6,$D$7:$Q$7,0)-1))/SUMPRODUCT(OFFSET($W$8:OFFSET($W$8,$AJ$4-1,0),$T143,$U143),OFFSET($C$8:OFFSET($C$8,$AJ$4-1,0),$S143,0))</f>
        <v>0.73235451708267885</v>
      </c>
      <c r="BF143" s="174">
        <f ca="1">SUMPRODUCT(OFFSET($W$8:OFFSET($W$8,$AJ$4-1,0),$T143,$U143),OFFSET($D$8:OFFSET($D$8,$AJ$4-1,0),$S143,MATCH(BF$6,$D$7:$Q$7,0)-1))</f>
        <v>0.99887341547568298</v>
      </c>
      <c r="BG143" s="174">
        <f ca="1">SUMPRODUCT(OFFSET($W$8:OFFSET($W$8,$AJ$4-1,0),$T143,$U143),OFFSET($C$8:OFFSET($C$8,$AJ$4-1,0),$S143,0),OFFSET($D$8:OFFSET($D$8,$AJ$4-1,0),$S143,MATCH(BF$6,$D$7:$Q$7,0)-1))/SUMPRODUCT(OFFSET($W$8:OFFSET($W$8,$AJ$4-1,0),$T143,$U143),OFFSET($C$8:OFFSET($C$8,$AJ$4-1,0),$S143,0))</f>
        <v>0.99887341547568342</v>
      </c>
      <c r="BH143" s="174">
        <f ca="1">SUMPRODUCT(OFFSET($W$8:OFFSET($W$8,$AJ$4-1,0),$T143,$U143),OFFSET($D$8:OFFSET($D$8,$AJ$4-1,0),$S143,MATCH(BH$6,$D$7:$Q$7,0)-1))</f>
        <v>1.1031307949168683</v>
      </c>
      <c r="BI143" s="174">
        <f ca="1">SUMPRODUCT(OFFSET($W$8:OFFSET($W$8,$AJ$4-1,0),$T143,$U143),OFFSET($C$8:OFFSET($C$8,$AJ$4-1,0),$S143,0),OFFSET($D$8:OFFSET($D$8,$AJ$4-1,0),$S143,MATCH(BH$6,$D$7:$Q$7,0)-1))/SUMPRODUCT(OFFSET($W$8:OFFSET($W$8,$AJ$4-1,0),$T143,$U143),OFFSET($C$8:OFFSET($C$8,$AJ$4-1,0),$S143,0))</f>
        <v>1.1031307949168687</v>
      </c>
      <c r="BJ143" s="174">
        <f ca="1">SUMPRODUCT(OFFSET($W$8:OFFSET($W$8,$AJ$4-1,0),$T143,$U143),OFFSET($D$8:OFFSET($D$8,$AJ$4-1,0),$S143,MATCH(BJ$6,$D$7:$Q$7,0)-1))</f>
        <v>1</v>
      </c>
      <c r="BK143" s="174">
        <f ca="1">SUMPRODUCT(OFFSET($W$8:OFFSET($W$8,$AJ$4-1,0),$T143,$U143),OFFSET($C$8:OFFSET($C$8,$AJ$4-1,0),$S143,0),OFFSET($D$8:OFFSET($D$8,$AJ$4-1,0),$S143,MATCH(BJ$6,$D$7:$Q$7,0)-1))/SUMPRODUCT(OFFSET($W$8:OFFSET($W$8,$AJ$4-1,0),$T143,$U143),OFFSET($C$8:OFFSET($C$8,$AJ$4-1,0),$S143,0))</f>
        <v>1</v>
      </c>
      <c r="BM143" s="8">
        <f t="shared" si="45"/>
        <v>40269</v>
      </c>
      <c r="BN143" s="47">
        <f t="shared" ca="1" si="46"/>
        <v>0.99999999999999967</v>
      </c>
      <c r="BO143" s="47">
        <f t="shared" ca="1" si="41"/>
        <v>0</v>
      </c>
      <c r="BP143" s="47">
        <f t="shared" ca="1" si="47"/>
        <v>0.29999999999999993</v>
      </c>
      <c r="BQ143" s="47">
        <f t="shared" ca="1" si="42"/>
        <v>0.69999999999999973</v>
      </c>
    </row>
    <row r="144" spans="1:69">
      <c r="A144" s="58">
        <f t="shared" si="43"/>
        <v>39934</v>
      </c>
      <c r="B144" s="34">
        <f t="shared" si="38"/>
        <v>40132</v>
      </c>
      <c r="C144" s="59">
        <f>SUMIF(WP!$A$3:$A$388,"&lt;"&amp;EOMONTH($A144,$A$3-1)+1,WP!$B$3:$B$388)/1000-SUM(C$8:C143)</f>
        <v>10</v>
      </c>
      <c r="D144" s="42">
        <f>D$6/VLOOKUP($B144,Rate!$B$4:$H$390,7)</f>
        <v>0.52255194851765707</v>
      </c>
      <c r="E144" s="42">
        <f>E$6/VLOOKUP($B144,SAWW!$B$4:$H$390,7)</f>
        <v>1.4985007887541408</v>
      </c>
      <c r="F144" s="42">
        <f>F$6/VLOOKUP($B144,'Indem BL'!$B$4:$H$390,7)</f>
        <v>1.0907641956829985</v>
      </c>
      <c r="G144" s="42">
        <f>G$6/VLOOKUP($B144,'Med BL'!$B$4:$H$390,7)</f>
        <v>0.9849</v>
      </c>
      <c r="H144" s="42">
        <f>H$6/VLOOKUP($B144,'Combined BL &amp; SAWW'!$B$4:$H$390,7)</f>
        <v>1.2903913676872247</v>
      </c>
      <c r="I144" s="42">
        <f>I$6/VLOOKUP($B144,'Freq Trend'!$B$4:$H$390,7)</f>
        <v>0.69626438425588333</v>
      </c>
      <c r="J144" s="42">
        <f>J$6/VLOOKUP($B144,'Severity Trend_IonI'!$B$4:$H$390,7)</f>
        <v>0.80694370969135265</v>
      </c>
      <c r="K144" s="42">
        <f>K$6/VLOOKUP($B144,'Severity Trend_MonI'!$B$4:$H$390,7)</f>
        <v>1.4735081628779929</v>
      </c>
      <c r="L144" s="42">
        <f>L$6/VLOOKUP($B144,'Severity Trend'!$B$4:$H$390,7)</f>
        <v>1.0509087602302138</v>
      </c>
      <c r="M144" s="42">
        <f>M$6/VLOOKUP($B144,'PP Residual Trend'!$B$4:$H$390,7)</f>
        <v>0.73169930048006604</v>
      </c>
      <c r="N144" s="156">
        <f>N$6/VLOOKUP($B144,CR!$B$4:$H$455,7)</f>
        <v>0.99887341547568309</v>
      </c>
      <c r="O144" s="156">
        <f>O$6/VLOOKUP($B144,ER!$B$4:$H$455,7)</f>
        <v>1.1031307949168685</v>
      </c>
      <c r="P144" s="156">
        <f>P$6/VLOOKUP($B144,DR!$B$4:$H$455,7)</f>
        <v>1</v>
      </c>
      <c r="R144">
        <f t="shared" si="36"/>
        <v>137</v>
      </c>
      <c r="S144" s="120">
        <f t="shared" si="39"/>
        <v>136</v>
      </c>
      <c r="T144" s="45">
        <f t="shared" si="44"/>
        <v>0</v>
      </c>
      <c r="U144" s="45">
        <f t="shared" si="37"/>
        <v>0</v>
      </c>
      <c r="V144" s="20">
        <v>0</v>
      </c>
      <c r="W144" s="21">
        <f>(2*W$5*$AJ$3*$R144*$A$3-MIN(W$5*$AJ$3,$R144*$A$3)^2-2*$R144*$A$3*MAX(W$5*$AJ$3-$R144*$A$3,0)-MIN(MAX($R144*$A$3-$A$4,0),W$5*$AJ$3)^2-2*W$5*$AJ$3*MAX($R144*$A$3-$A$4-W$5*+$AJ$3,0))/$AJ$5-SUM($V$7:V144)-SUM($V$7:W143)+SUM($V$7:V143)</f>
        <v>0</v>
      </c>
      <c r="X144" s="21">
        <f>(2*X$5*$AJ$3*$R144*$A$3-MIN(X$5*$AJ$3,$R144*$A$3)^2-2*$R144*$A$3*MAX(X$5*$AJ$3-$R144*$A$3,0)-MIN(MAX($R144*$A$3-$A$4,0),X$5*$AJ$3)^2-2*X$5*$AJ$3*MAX($R144*$A$3-$A$4-X$5*+$AJ$3,0))/$AJ$5-SUM($V$7:W144)-SUM($V$7:X143)+SUM($V$7:W143)</f>
        <v>0</v>
      </c>
      <c r="Y144" s="21">
        <f>(2*Y$5*$AJ$3*$R144*$A$3-MIN(Y$5*$AJ$3,$R144*$A$3)^2-2*$R144*$A$3*MAX(Y$5*$AJ$3-$R144*$A$3,0)-MIN(MAX($R144*$A$3-$A$4,0),Y$5*$AJ$3)^2-2*Y$5*$AJ$3*MAX($R144*$A$3-$A$4-Y$5*+$AJ$3,0))/$AJ$5-SUM($V$7:X144)-SUM($V$7:Y143)+SUM($V$7:X143)</f>
        <v>0</v>
      </c>
      <c r="Z144" s="21">
        <f>(2*Z$5*$AJ$3*$R144*$A$3-MIN(Z$5*$AJ$3,$R144*$A$3)^2-2*$R144*$A$3*MAX(Z$5*$AJ$3-$R144*$A$3,0)-MIN(MAX($R144*$A$3-$A$4,0),Z$5*$AJ$3)^2-2*Z$5*$AJ$3*MAX($R144*$A$3-$A$4-Z$5*+$AJ$3,0))/$AJ$5-SUM($V$7:Y144)-SUM($V$7:Z143)+SUM($V$7:Y143)</f>
        <v>0</v>
      </c>
      <c r="AA144" s="21">
        <f>(2*AA$5*$AJ$3*$R144*$A$3-MIN(AA$5*$AJ$3,$R144*$A$3)^2-2*$R144*$A$3*MAX(AA$5*$AJ$3-$R144*$A$3,0)-MIN(MAX($R144*$A$3-$A$4,0),AA$5*$AJ$3)^2-2*AA$5*$AJ$3*MAX($R144*$A$3-$A$4-AA$5*+$AJ$3,0))/$AJ$5-SUM($V$7:Z144)-SUM($V$7:AA143)+SUM($V$7:Z143)</f>
        <v>0</v>
      </c>
      <c r="AB144" s="21">
        <f>(2*AB$5*$AJ$3*$R144*$A$3-MIN(AB$5*$AJ$3,$R144*$A$3)^2-2*$R144*$A$3*MAX(AB$5*$AJ$3-$R144*$A$3,0)-MIN(MAX($R144*$A$3-$A$4,0),AB$5*$AJ$3)^2-2*AB$5*$AJ$3*MAX($R144*$A$3-$A$4-AB$5*+$AJ$3,0))/$AJ$5-SUM($V$7:AA144)-SUM($V$7:AB143)+SUM($V$7:AA143)</f>
        <v>0</v>
      </c>
      <c r="AC144" s="21">
        <f>(2*AC$5*$AJ$3*$R144*$A$3-MIN(AC$5*$AJ$3,$R144*$A$3)^2-2*$R144*$A$3*MAX(AC$5*$AJ$3-$R144*$A$3,0)-MIN(MAX($R144*$A$3-$A$4,0),AC$5*$AJ$3)^2-2*AC$5*$AJ$3*MAX($R144*$A$3-$A$4-AC$5*+$AJ$3,0))/$AJ$5-SUM($V$7:AB144)-SUM($V$7:AC143)+SUM($V$7:AB143)</f>
        <v>0</v>
      </c>
      <c r="AD144" s="21">
        <f>(2*AD$5*$AJ$3*$R144*$A$3-MIN(AD$5*$AJ$3,$R144*$A$3)^2-2*$R144*$A$3*MAX(AD$5*$AJ$3-$R144*$A$3,0)-MIN(MAX($R144*$A$3-$A$4,0),AD$5*$AJ$3)^2-2*AD$5*$AJ$3*MAX($R144*$A$3-$A$4-AD$5*+$AJ$3,0))/$AJ$5-SUM($V$7:AC144)-SUM($V$7:AD143)+SUM($V$7:AC143)</f>
        <v>0</v>
      </c>
      <c r="AE144" s="21">
        <f>(2*AE$5*$AJ$3*$R144*$A$3-MIN(AE$5*$AJ$3,$R144*$A$3)^2-2*$R144*$A$3*MAX(AE$5*$AJ$3-$R144*$A$3,0)-MIN(MAX($R144*$A$3-$A$4,0),AE$5*$AJ$3)^2-2*AE$5*$AJ$3*MAX($R144*$A$3-$A$4-AE$5*+$AJ$3,0))/$AJ$5-SUM($V$7:AD144)-SUM($V$7:AE143)+SUM($V$7:AD143)</f>
        <v>0</v>
      </c>
      <c r="AF144" s="21">
        <f>(2*AF$5*$AJ$3*$R144*$A$3-MIN(AF$5*$AJ$3,$R144*$A$3)^2-2*$R144*$A$3*MAX(AF$5*$AJ$3-$R144*$A$3,0)-MIN(MAX($R144*$A$3-$A$4,0),AF$5*$AJ$3)^2-2*AF$5*$AJ$3*MAX($R144*$A$3-$A$4-AF$5*+$AJ$3,0))/$AJ$5-SUM($V$7:AE144)-SUM($V$7:AF143)+SUM($V$7:AE143)</f>
        <v>0</v>
      </c>
      <c r="AG144" s="21">
        <f>(2*AG$5*$AJ$3*$R144*$A$3-MIN(AG$5*$AJ$3,$R144*$A$3)^2-2*$R144*$A$3*MAX(AG$5*$AJ$3-$R144*$A$3,0)-MIN(MAX($R144*$A$3-$A$4,0),AG$5*$AJ$3)^2-2*AG$5*$AJ$3*MAX($R144*$A$3-$A$4-AG$5*+$AJ$3,0))/$AJ$5-SUM($V$7:AF144)-SUM($V$7:AG143)+SUM($V$7:AF143)</f>
        <v>0</v>
      </c>
      <c r="AH144" s="21">
        <f>(2*AH$5*$AJ$3*$R144*$A$3-MIN(AH$5*$AJ$3,$R144*$A$3)^2-2*$R144*$A$3*MAX(AH$5*$AJ$3-$R144*$A$3,0)-MIN(MAX($R144*$A$3-$A$4,0),AH$5*$AJ$3)^2-2*AH$5*$AJ$3*MAX($R144*$A$3-$A$4-AH$5*+$AJ$3,0))/$AJ$5-SUM($V$7:AG144)-SUM($V$7:AH143)+SUM($V$7:AG143)</f>
        <v>0</v>
      </c>
      <c r="AJ144" s="8">
        <f t="shared" si="48"/>
        <v>40299</v>
      </c>
      <c r="AK144" s="30">
        <f t="shared" si="40"/>
        <v>40313</v>
      </c>
      <c r="AL144" s="3">
        <f ca="1">SUMPRODUCT(OFFSET($W$8:OFFSET($W$8,$AJ$4-1,0),$T144,$U144),OFFSET($D$8:OFFSET($D$8,$AJ$4-1,0),$S144,MATCH(AL$6,$D$7:$Q$7,0)-1))</f>
        <v>0.52211077931201544</v>
      </c>
      <c r="AM144" s="3">
        <f ca="1">SUMPRODUCT(OFFSET($W$8:OFFSET($W$8,$AJ$4-1,0),$T144,$U144),OFFSET($C$8:OFFSET($C$8,$AJ$4-1,0),$S144,0),OFFSET($D$8:OFFSET($D$8,$AJ$4-1,0),$S144,MATCH(AL$6,$D$7:$Q$7,0)-1))/SUMPRODUCT(OFFSET($W$8:OFFSET($W$8,$AJ$4-1,0),$T144,$U144),OFFSET($C$8:OFFSET($C$8,$AJ$4-1,0),$S144,0))</f>
        <v>0.52211077931201544</v>
      </c>
      <c r="AN144" s="3">
        <f ca="1">SUMPRODUCT(OFFSET($W$8:OFFSET($W$8,$AJ$4-1,0),$T144,$U144),OFFSET($D$8:OFFSET($D$8,$AJ$4-1,0),$S144,MATCH(AN$6,$D$7:$Q$7,0)-1))</f>
        <v>1.4797756119679415</v>
      </c>
      <c r="AO144" s="3">
        <f ca="1">SUMPRODUCT(OFFSET($W$8:OFFSET($W$8,$AJ$4-1,0),$T144,$U144),OFFSET($C$8:OFFSET($C$8,$AJ$4-1,0),$S144,0),OFFSET($D$8:OFFSET($D$8,$AJ$4-1,0),$S144,MATCH(AN$6,$D$7:$Q$7,0)-1))/SUMPRODUCT(OFFSET($W$8:OFFSET($W$8,$AJ$4-1,0),$T144,$U144),OFFSET($C$8:OFFSET($C$8,$AJ$4-1,0),$S144,0))</f>
        <v>1.4797756119679415</v>
      </c>
      <c r="AP144" s="3">
        <f ca="1">SUMPRODUCT(OFFSET($W$8:OFFSET($W$8,$AJ$4-1,0),$T144,$U144),OFFSET($D$8:OFFSET($D$8,$AJ$4-1,0),$S144,MATCH(AP$6,$D$7:$Q$7,0)-1))</f>
        <v>1.0890493288351242</v>
      </c>
      <c r="AQ144" s="3">
        <f ca="1">SUMPRODUCT(OFFSET($W$8:OFFSET($W$8,$AJ$4-1,0),$T144,$U144),OFFSET($C$8:OFFSET($C$8,$AJ$4-1,0),$S144,0),OFFSET($D$8:OFFSET($D$8,$AJ$4-1,0),$S144,MATCH(AP$6,$D$7:$Q$7,0)-1))/SUMPRODUCT(OFFSET($W$8:OFFSET($W$8,$AJ$4-1,0),$T144,$U144),OFFSET($C$8:OFFSET($C$8,$AJ$4-1,0),$S144,0))</f>
        <v>1.0890493288351242</v>
      </c>
      <c r="AR144" s="3">
        <f ca="1">SUMPRODUCT(OFFSET($W$8:OFFSET($W$8,$AJ$4-1,0),$T144,$U144),OFFSET($D$8:OFFSET($D$8,$AJ$4-1,0),$S144,MATCH(AR$6,$D$7:$Q$7,0)-1))</f>
        <v>0.98489999999999989</v>
      </c>
      <c r="AS144" s="3">
        <f ca="1">SUMPRODUCT(OFFSET($W$8:OFFSET($W$8,$AJ$4-1,0),$T144,$U144),OFFSET($C$8:OFFSET($C$8,$AJ$4-1,0),$S144,0),OFFSET($D$8:OFFSET($D$8,$AJ$4-1,0),$S144,MATCH(AR$6,$D$7:$Q$7,0)-1))/SUMPRODUCT(OFFSET($W$8:OFFSET($W$8,$AJ$4-1,0),$T144,$U144),OFFSET($C$8:OFFSET($C$8,$AJ$4-1,0),$S144,0))</f>
        <v>0.98490000000000022</v>
      </c>
      <c r="AT144" s="3">
        <f ca="1">SUMPRODUCT(OFFSET($W$8:OFFSET($W$8,$AJ$4-1,0),$T144,$U144),OFFSET($D$8:OFFSET($D$8,$AJ$4-1,0),$S144,MATCH(AT$6,$D$7:$Q$7,0)-1))</f>
        <v>1.2799370255080955</v>
      </c>
      <c r="AU144" s="3">
        <f ca="1">SUMPRODUCT(OFFSET($W$8:OFFSET($W$8,$AJ$4-1,0),$T144,$U144),OFFSET($C$8:OFFSET($C$8,$AJ$4-1,0),$S144,0),OFFSET($D$8:OFFSET($D$8,$AJ$4-1,0),$S144,MATCH(AT$6,$D$7:$Q$7,0)-1))/SUMPRODUCT(OFFSET($W$8:OFFSET($W$8,$AJ$4-1,0),$T144,$U144),OFFSET($C$8:OFFSET($C$8,$AJ$4-1,0),$S144,0))</f>
        <v>1.2799370255080957</v>
      </c>
      <c r="AV144" s="3">
        <f ca="1">SUMPRODUCT(OFFSET($W$8:OFFSET($W$8,$AJ$4-1,0),$T144,$U144),OFFSET($D$8:OFFSET($D$8,$AJ$4-1,0),$S144,MATCH(AV$6,$D$7:$Q$7,0)-1))</f>
        <v>0.6953186479579726</v>
      </c>
      <c r="AW144" s="3">
        <f ca="1">SUMPRODUCT(OFFSET($W$8:OFFSET($W$8,$AJ$4-1,0),$T144,$U144),OFFSET($C$8:OFFSET($C$8,$AJ$4-1,0),$S144,0),OFFSET($D$8:OFFSET($D$8,$AJ$4-1,0),$S144,MATCH(AV$6,$D$7:$Q$7,0)-1))/SUMPRODUCT(OFFSET($W$8:OFFSET($W$8,$AJ$4-1,0),$T144,$U144),OFFSET($C$8:OFFSET($C$8,$AJ$4-1,0),$S144,0))</f>
        <v>0.69531864795797249</v>
      </c>
      <c r="AX144" s="3">
        <f ca="1">SUMPRODUCT(OFFSET($W$8:OFFSET($W$8,$AJ$4-1,0),$T144,$U144),OFFSET($D$8:OFFSET($D$8,$AJ$4-1,0),$S144,MATCH(AX$6,$D$7:$Q$7,0)-1))</f>
        <v>0.81613944442121378</v>
      </c>
      <c r="AY144" s="3">
        <f ca="1">SUMPRODUCT(OFFSET($W$8:OFFSET($W$8,$AJ$4-1,0),$T144,$U144),OFFSET($C$8:OFFSET($C$8,$AJ$4-1,0),$S144,0),OFFSET($D$8:OFFSET($D$8,$AJ$4-1,0),$S144,MATCH(AX$6,$D$7:$Q$7,0)-1))/SUMPRODUCT(OFFSET($W$8:OFFSET($W$8,$AJ$4-1,0),$T144,$U144),OFFSET($C$8:OFFSET($C$8,$AJ$4-1,0),$S144,0))</f>
        <v>0.816139444421214</v>
      </c>
      <c r="AZ144" s="3">
        <f ca="1">SUMPRODUCT(OFFSET($W$8:OFFSET($W$8,$AJ$4-1,0),$T144,$U144),OFFSET($D$8:OFFSET($D$8,$AJ$4-1,0),$S144,MATCH(AZ$6,$D$7:$Q$7,0)-1))</f>
        <v>1.4562088191489846</v>
      </c>
      <c r="BA144" s="3">
        <f ca="1">SUMPRODUCT(OFFSET($W$8:OFFSET($W$8,$AJ$4-1,0),$T144,$U144),OFFSET($C$8:OFFSET($C$8,$AJ$4-1,0),$S144,0),OFFSET($D$8:OFFSET($D$8,$AJ$4-1,0),$S144,MATCH(AZ$6,$D$7:$Q$7,0)-1))/SUMPRODUCT(OFFSET($W$8:OFFSET($W$8,$AJ$4-1,0),$T144,$U144),OFFSET($C$8:OFFSET($C$8,$AJ$4-1,0),$S144,0))</f>
        <v>1.4562088191489848</v>
      </c>
      <c r="BB144" s="3">
        <f ca="1">SUMPRODUCT(OFFSET($W$8:OFFSET($W$8,$AJ$4-1,0),$T144,$U144),OFFSET($D$8:OFFSET($D$8,$AJ$4-1,0),$S144,MATCH(BB$6,$D$7:$Q$7,0)-1))</f>
        <v>1.0537864673482795</v>
      </c>
      <c r="BC144" s="3">
        <f ca="1">SUMPRODUCT(OFFSET($W$8:OFFSET($W$8,$AJ$4-1,0),$T144,$U144),OFFSET($C$8:OFFSET($C$8,$AJ$4-1,0),$S144,0),OFFSET($D$8:OFFSET($D$8,$AJ$4-1,0),$S144,MATCH(BB$6,$D$7:$Q$7,0)-1))/SUMPRODUCT(OFFSET($W$8:OFFSET($W$8,$AJ$4-1,0),$T144,$U144),OFFSET($C$8:OFFSET($C$8,$AJ$4-1,0),$S144,0))</f>
        <v>1.0537864673482797</v>
      </c>
      <c r="BD144" s="3">
        <f ca="1">SUMPRODUCT(OFFSET($W$8:OFFSET($W$8,$AJ$4-1,0),$T144,$U144),OFFSET($D$8:OFFSET($D$8,$AJ$4-1,0),$S144,MATCH(BD$6,$D$7:$Q$7,0)-1))</f>
        <v>0.73270354925602332</v>
      </c>
      <c r="BE144" s="3">
        <f ca="1">SUMPRODUCT(OFFSET($W$8:OFFSET($W$8,$AJ$4-1,0),$T144,$U144),OFFSET($C$8:OFFSET($C$8,$AJ$4-1,0),$S144,0),OFFSET($D$8:OFFSET($D$8,$AJ$4-1,0),$S144,MATCH(BD$6,$D$7:$Q$7,0)-1))/SUMPRODUCT(OFFSET($W$8:OFFSET($W$8,$AJ$4-1,0),$T144,$U144),OFFSET($C$8:OFFSET($C$8,$AJ$4-1,0),$S144,0))</f>
        <v>0.7327035492560231</v>
      </c>
      <c r="BF144" s="174">
        <f ca="1">SUMPRODUCT(OFFSET($W$8:OFFSET($W$8,$AJ$4-1,0),$T144,$U144),OFFSET($D$8:OFFSET($D$8,$AJ$4-1,0),$S144,MATCH(BF$6,$D$7:$Q$7,0)-1))</f>
        <v>0.99887341547568298</v>
      </c>
      <c r="BG144" s="174">
        <f ca="1">SUMPRODUCT(OFFSET($W$8:OFFSET($W$8,$AJ$4-1,0),$T144,$U144),OFFSET($C$8:OFFSET($C$8,$AJ$4-1,0),$S144,0),OFFSET($D$8:OFFSET($D$8,$AJ$4-1,0),$S144,MATCH(BF$6,$D$7:$Q$7,0)-1))/SUMPRODUCT(OFFSET($W$8:OFFSET($W$8,$AJ$4-1,0),$T144,$U144),OFFSET($C$8:OFFSET($C$8,$AJ$4-1,0),$S144,0))</f>
        <v>0.99887341547568342</v>
      </c>
      <c r="BH144" s="174">
        <f ca="1">SUMPRODUCT(OFFSET($W$8:OFFSET($W$8,$AJ$4-1,0),$T144,$U144),OFFSET($D$8:OFFSET($D$8,$AJ$4-1,0),$S144,MATCH(BH$6,$D$7:$Q$7,0)-1))</f>
        <v>1.1031307949168683</v>
      </c>
      <c r="BI144" s="174">
        <f ca="1">SUMPRODUCT(OFFSET($W$8:OFFSET($W$8,$AJ$4-1,0),$T144,$U144),OFFSET($C$8:OFFSET($C$8,$AJ$4-1,0),$S144,0),OFFSET($D$8:OFFSET($D$8,$AJ$4-1,0),$S144,MATCH(BH$6,$D$7:$Q$7,0)-1))/SUMPRODUCT(OFFSET($W$8:OFFSET($W$8,$AJ$4-1,0),$T144,$U144),OFFSET($C$8:OFFSET($C$8,$AJ$4-1,0),$S144,0))</f>
        <v>1.1031307949168687</v>
      </c>
      <c r="BJ144" s="174">
        <f ca="1">SUMPRODUCT(OFFSET($W$8:OFFSET($W$8,$AJ$4-1,0),$T144,$U144),OFFSET($D$8:OFFSET($D$8,$AJ$4-1,0),$S144,MATCH(BJ$6,$D$7:$Q$7,0)-1))</f>
        <v>1</v>
      </c>
      <c r="BK144" s="174">
        <f ca="1">SUMPRODUCT(OFFSET($W$8:OFFSET($W$8,$AJ$4-1,0),$T144,$U144),OFFSET($C$8:OFFSET($C$8,$AJ$4-1,0),$S144,0),OFFSET($D$8:OFFSET($D$8,$AJ$4-1,0),$S144,MATCH(BJ$6,$D$7:$Q$7,0)-1))/SUMPRODUCT(OFFSET($W$8:OFFSET($W$8,$AJ$4-1,0),$T144,$U144),OFFSET($C$8:OFFSET($C$8,$AJ$4-1,0),$S144,0))</f>
        <v>1</v>
      </c>
      <c r="BM144" s="8">
        <f t="shared" si="45"/>
        <v>40299</v>
      </c>
      <c r="BN144" s="47">
        <f t="shared" ca="1" si="46"/>
        <v>0.99999999999999967</v>
      </c>
      <c r="BO144" s="47">
        <f t="shared" ca="1" si="41"/>
        <v>0</v>
      </c>
      <c r="BP144" s="47">
        <f t="shared" ca="1" si="47"/>
        <v>0.29999999999999993</v>
      </c>
      <c r="BQ144" s="47">
        <f t="shared" ca="1" si="42"/>
        <v>0.69999999999999973</v>
      </c>
    </row>
    <row r="145" spans="1:69">
      <c r="A145" s="58">
        <f t="shared" si="43"/>
        <v>39965</v>
      </c>
      <c r="B145" s="34">
        <f t="shared" si="38"/>
        <v>40162</v>
      </c>
      <c r="C145" s="59">
        <f>SUMIF(WP!$A$3:$A$388,"&lt;"&amp;EOMONTH($A145,$A$3-1)+1,WP!$B$3:$B$388)/1000-SUM(C$8:C144)</f>
        <v>10</v>
      </c>
      <c r="D145" s="42">
        <f>D$6/VLOOKUP($B145,Rate!$B$4:$H$390,7)</f>
        <v>0.52255194851765707</v>
      </c>
      <c r="E145" s="42">
        <f>E$6/VLOOKUP($B145,SAWW!$B$4:$H$390,7)</f>
        <v>1.4955019783703694</v>
      </c>
      <c r="F145" s="42">
        <f>F$6/VLOOKUP($B145,'Indem BL'!$B$4:$H$390,7)</f>
        <v>1.0907641956829985</v>
      </c>
      <c r="G145" s="42">
        <f>G$6/VLOOKUP($B145,'Med BL'!$B$4:$H$390,7)</f>
        <v>0.9849</v>
      </c>
      <c r="H145" s="42">
        <f>H$6/VLOOKUP($B145,'Combined BL &amp; SAWW'!$B$4:$H$390,7)</f>
        <v>1.2888867302249172</v>
      </c>
      <c r="I145" s="42">
        <f>I$6/VLOOKUP($B145,'Freq Trend'!$B$4:$H$390,7)</f>
        <v>0.6959239252867343</v>
      </c>
      <c r="J145" s="42">
        <f>J$6/VLOOKUP($B145,'Severity Trend_IonI'!$B$4:$H$390,7)</f>
        <v>0.80832323354826963</v>
      </c>
      <c r="K145" s="42">
        <f>K$6/VLOOKUP($B145,'Severity Trend_MonI'!$B$4:$H$390,7)</f>
        <v>1.4713213974371366</v>
      </c>
      <c r="L145" s="42">
        <f>L$6/VLOOKUP($B145,'Severity Trend'!$B$4:$H$390,7)</f>
        <v>1.0514744877310522</v>
      </c>
      <c r="M145" s="42">
        <f>M$6/VLOOKUP($B145,'PP Residual Trend'!$B$4:$H$390,7)</f>
        <v>0.7317356295875701</v>
      </c>
      <c r="N145" s="156">
        <f>N$6/VLOOKUP($B145,CR!$B$4:$H$455,7)</f>
        <v>0.99887341547568309</v>
      </c>
      <c r="O145" s="156">
        <f>O$6/VLOOKUP($B145,ER!$B$4:$H$455,7)</f>
        <v>1.1031307949168685</v>
      </c>
      <c r="P145" s="156">
        <f>P$6/VLOOKUP($B145,DR!$B$4:$H$455,7)</f>
        <v>1</v>
      </c>
      <c r="R145">
        <f t="shared" si="36"/>
        <v>138</v>
      </c>
      <c r="S145" s="120">
        <f t="shared" si="39"/>
        <v>137</v>
      </c>
      <c r="T145" s="45">
        <f t="shared" si="44"/>
        <v>0</v>
      </c>
      <c r="U145" s="45">
        <f t="shared" si="37"/>
        <v>0</v>
      </c>
      <c r="V145" s="20">
        <v>0</v>
      </c>
      <c r="W145" s="21">
        <f>(2*W$5*$AJ$3*$R145*$A$3-MIN(W$5*$AJ$3,$R145*$A$3)^2-2*$R145*$A$3*MAX(W$5*$AJ$3-$R145*$A$3,0)-MIN(MAX($R145*$A$3-$A$4,0),W$5*$AJ$3)^2-2*W$5*$AJ$3*MAX($R145*$A$3-$A$4-W$5*+$AJ$3,0))/$AJ$5-SUM($V$7:V145)-SUM($V$7:W144)+SUM($V$7:V144)</f>
        <v>0</v>
      </c>
      <c r="X145" s="21">
        <f>(2*X$5*$AJ$3*$R145*$A$3-MIN(X$5*$AJ$3,$R145*$A$3)^2-2*$R145*$A$3*MAX(X$5*$AJ$3-$R145*$A$3,0)-MIN(MAX($R145*$A$3-$A$4,0),X$5*$AJ$3)^2-2*X$5*$AJ$3*MAX($R145*$A$3-$A$4-X$5*+$AJ$3,0))/$AJ$5-SUM($V$7:W145)-SUM($V$7:X144)+SUM($V$7:W144)</f>
        <v>0</v>
      </c>
      <c r="Y145" s="21">
        <f>(2*Y$5*$AJ$3*$R145*$A$3-MIN(Y$5*$AJ$3,$R145*$A$3)^2-2*$R145*$A$3*MAX(Y$5*$AJ$3-$R145*$A$3,0)-MIN(MAX($R145*$A$3-$A$4,0),Y$5*$AJ$3)^2-2*Y$5*$AJ$3*MAX($R145*$A$3-$A$4-Y$5*+$AJ$3,0))/$AJ$5-SUM($V$7:X145)-SUM($V$7:Y144)+SUM($V$7:X144)</f>
        <v>0</v>
      </c>
      <c r="Z145" s="21">
        <f>(2*Z$5*$AJ$3*$R145*$A$3-MIN(Z$5*$AJ$3,$R145*$A$3)^2-2*$R145*$A$3*MAX(Z$5*$AJ$3-$R145*$A$3,0)-MIN(MAX($R145*$A$3-$A$4,0),Z$5*$AJ$3)^2-2*Z$5*$AJ$3*MAX($R145*$A$3-$A$4-Z$5*+$AJ$3,0))/$AJ$5-SUM($V$7:Y145)-SUM($V$7:Z144)+SUM($V$7:Y144)</f>
        <v>0</v>
      </c>
      <c r="AA145" s="21">
        <f>(2*AA$5*$AJ$3*$R145*$A$3-MIN(AA$5*$AJ$3,$R145*$A$3)^2-2*$R145*$A$3*MAX(AA$5*$AJ$3-$R145*$A$3,0)-MIN(MAX($R145*$A$3-$A$4,0),AA$5*$AJ$3)^2-2*AA$5*$AJ$3*MAX($R145*$A$3-$A$4-AA$5*+$AJ$3,0))/$AJ$5-SUM($V$7:Z145)-SUM($V$7:AA144)+SUM($V$7:Z144)</f>
        <v>0</v>
      </c>
      <c r="AB145" s="21">
        <f>(2*AB$5*$AJ$3*$R145*$A$3-MIN(AB$5*$AJ$3,$R145*$A$3)^2-2*$R145*$A$3*MAX(AB$5*$AJ$3-$R145*$A$3,0)-MIN(MAX($R145*$A$3-$A$4,0),AB$5*$AJ$3)^2-2*AB$5*$AJ$3*MAX($R145*$A$3-$A$4-AB$5*+$AJ$3,0))/$AJ$5-SUM($V$7:AA145)-SUM($V$7:AB144)+SUM($V$7:AA144)</f>
        <v>0</v>
      </c>
      <c r="AC145" s="21">
        <f>(2*AC$5*$AJ$3*$R145*$A$3-MIN(AC$5*$AJ$3,$R145*$A$3)^2-2*$R145*$A$3*MAX(AC$5*$AJ$3-$R145*$A$3,0)-MIN(MAX($R145*$A$3-$A$4,0),AC$5*$AJ$3)^2-2*AC$5*$AJ$3*MAX($R145*$A$3-$A$4-AC$5*+$AJ$3,0))/$AJ$5-SUM($V$7:AB145)-SUM($V$7:AC144)+SUM($V$7:AB144)</f>
        <v>0</v>
      </c>
      <c r="AD145" s="21">
        <f>(2*AD$5*$AJ$3*$R145*$A$3-MIN(AD$5*$AJ$3,$R145*$A$3)^2-2*$R145*$A$3*MAX(AD$5*$AJ$3-$R145*$A$3,0)-MIN(MAX($R145*$A$3-$A$4,0),AD$5*$AJ$3)^2-2*AD$5*$AJ$3*MAX($R145*$A$3-$A$4-AD$5*+$AJ$3,0))/$AJ$5-SUM($V$7:AC145)-SUM($V$7:AD144)+SUM($V$7:AC144)</f>
        <v>0</v>
      </c>
      <c r="AE145" s="21">
        <f>(2*AE$5*$AJ$3*$R145*$A$3-MIN(AE$5*$AJ$3,$R145*$A$3)^2-2*$R145*$A$3*MAX(AE$5*$AJ$3-$R145*$A$3,0)-MIN(MAX($R145*$A$3-$A$4,0),AE$5*$AJ$3)^2-2*AE$5*$AJ$3*MAX($R145*$A$3-$A$4-AE$5*+$AJ$3,0))/$AJ$5-SUM($V$7:AD145)-SUM($V$7:AE144)+SUM($V$7:AD144)</f>
        <v>0</v>
      </c>
      <c r="AF145" s="21">
        <f>(2*AF$5*$AJ$3*$R145*$A$3-MIN(AF$5*$AJ$3,$R145*$A$3)^2-2*$R145*$A$3*MAX(AF$5*$AJ$3-$R145*$A$3,0)-MIN(MAX($R145*$A$3-$A$4,0),AF$5*$AJ$3)^2-2*AF$5*$AJ$3*MAX($R145*$A$3-$A$4-AF$5*+$AJ$3,0))/$AJ$5-SUM($V$7:AE145)-SUM($V$7:AF144)+SUM($V$7:AE144)</f>
        <v>0</v>
      </c>
      <c r="AG145" s="21">
        <f>(2*AG$5*$AJ$3*$R145*$A$3-MIN(AG$5*$AJ$3,$R145*$A$3)^2-2*$R145*$A$3*MAX(AG$5*$AJ$3-$R145*$A$3,0)-MIN(MAX($R145*$A$3-$A$4,0),AG$5*$AJ$3)^2-2*AG$5*$AJ$3*MAX($R145*$A$3-$A$4-AG$5*+$AJ$3,0))/$AJ$5-SUM($V$7:AF145)-SUM($V$7:AG144)+SUM($V$7:AF144)</f>
        <v>0</v>
      </c>
      <c r="AH145" s="21">
        <f>(2*AH$5*$AJ$3*$R145*$A$3-MIN(AH$5*$AJ$3,$R145*$A$3)^2-2*$R145*$A$3*MAX(AH$5*$AJ$3-$R145*$A$3,0)-MIN(MAX($R145*$A$3-$A$4,0),AH$5*$AJ$3)^2-2*AH$5*$AJ$3*MAX($R145*$A$3-$A$4-AH$5*+$AJ$3,0))/$AJ$5-SUM($V$7:AG145)-SUM($V$7:AH144)+SUM($V$7:AG144)</f>
        <v>0</v>
      </c>
      <c r="AJ145" s="8">
        <f t="shared" si="48"/>
        <v>40330</v>
      </c>
      <c r="AK145" s="30">
        <f t="shared" si="40"/>
        <v>40344</v>
      </c>
      <c r="AL145" s="3">
        <f ca="1">SUMPRODUCT(OFFSET($W$8:OFFSET($W$8,$AJ$4-1,0),$T145,$U145),OFFSET($D$8:OFFSET($D$8,$AJ$4-1,0),$S145,MATCH(AL$6,$D$7:$Q$7,0)-1))</f>
        <v>0.52181666650825431</v>
      </c>
      <c r="AM145" s="3">
        <f ca="1">SUMPRODUCT(OFFSET($W$8:OFFSET($W$8,$AJ$4-1,0),$T145,$U145),OFFSET($C$8:OFFSET($C$8,$AJ$4-1,0),$S145,0),OFFSET($D$8:OFFSET($D$8,$AJ$4-1,0),$S145,MATCH(AL$6,$D$7:$Q$7,0)-1))/SUMPRODUCT(OFFSET($W$8:OFFSET($W$8,$AJ$4-1,0),$T145,$U145),OFFSET($C$8:OFFSET($C$8,$AJ$4-1,0),$S145,0))</f>
        <v>0.52181666650825442</v>
      </c>
      <c r="AN145" s="3">
        <f ca="1">SUMPRODUCT(OFFSET($W$8:OFFSET($W$8,$AJ$4-1,0),$T145,$U145),OFFSET($D$8:OFFSET($D$8,$AJ$4-1,0),$S145,MATCH(AN$6,$D$7:$Q$7,0)-1))</f>
        <v>1.4764119463496579</v>
      </c>
      <c r="AO145" s="3">
        <f ca="1">SUMPRODUCT(OFFSET($W$8:OFFSET($W$8,$AJ$4-1,0),$T145,$U145),OFFSET($C$8:OFFSET($C$8,$AJ$4-1,0),$S145,0),OFFSET($D$8:OFFSET($D$8,$AJ$4-1,0),$S145,MATCH(AN$6,$D$7:$Q$7,0)-1))/SUMPRODUCT(OFFSET($W$8:OFFSET($W$8,$AJ$4-1,0),$T145,$U145),OFFSET($C$8:OFFSET($C$8,$AJ$4-1,0),$S145,0))</f>
        <v>1.4764119463496579</v>
      </c>
      <c r="AP145" s="3">
        <f ca="1">SUMPRODUCT(OFFSET($W$8:OFFSET($W$8,$AJ$4-1,0),$T145,$U145),OFFSET($D$8:OFFSET($D$8,$AJ$4-1,0),$S145,MATCH(AP$6,$D$7:$Q$7,0)-1))</f>
        <v>1.0888860081829457</v>
      </c>
      <c r="AQ145" s="3">
        <f ca="1">SUMPRODUCT(OFFSET($W$8:OFFSET($W$8,$AJ$4-1,0),$T145,$U145),OFFSET($C$8:OFFSET($C$8,$AJ$4-1,0),$S145,0),OFFSET($D$8:OFFSET($D$8,$AJ$4-1,0),$S145,MATCH(AP$6,$D$7:$Q$7,0)-1))/SUMPRODUCT(OFFSET($W$8:OFFSET($W$8,$AJ$4-1,0),$T145,$U145),OFFSET($C$8:OFFSET($C$8,$AJ$4-1,0),$S145,0))</f>
        <v>1.0888860081829457</v>
      </c>
      <c r="AR145" s="3">
        <f ca="1">SUMPRODUCT(OFFSET($W$8:OFFSET($W$8,$AJ$4-1,0),$T145,$U145),OFFSET($D$8:OFFSET($D$8,$AJ$4-1,0),$S145,MATCH(AR$6,$D$7:$Q$7,0)-1))</f>
        <v>0.98489999999999989</v>
      </c>
      <c r="AS145" s="3">
        <f ca="1">SUMPRODUCT(OFFSET($W$8:OFFSET($W$8,$AJ$4-1,0),$T145,$U145),OFFSET($C$8:OFFSET($C$8,$AJ$4-1,0),$S145,0),OFFSET($D$8:OFFSET($D$8,$AJ$4-1,0),$S145,MATCH(AR$6,$D$7:$Q$7,0)-1))/SUMPRODUCT(OFFSET($W$8:OFFSET($W$8,$AJ$4-1,0),$T145,$U145),OFFSET($C$8:OFFSET($C$8,$AJ$4-1,0),$S145,0))</f>
        <v>0.98490000000000022</v>
      </c>
      <c r="AT145" s="3">
        <f ca="1">SUMPRODUCT(OFFSET($W$8:OFFSET($W$8,$AJ$4-1,0),$T145,$U145),OFFSET($D$8:OFFSET($D$8,$AJ$4-1,0),$S145,MATCH(AT$6,$D$7:$Q$7,0)-1))</f>
        <v>1.2782997518873491</v>
      </c>
      <c r="AU145" s="3">
        <f ca="1">SUMPRODUCT(OFFSET($W$8:OFFSET($W$8,$AJ$4-1,0),$T145,$U145),OFFSET($C$8:OFFSET($C$8,$AJ$4-1,0),$S145,0),OFFSET($D$8:OFFSET($D$8,$AJ$4-1,0),$S145,MATCH(AT$6,$D$7:$Q$7,0)-1))/SUMPRODUCT(OFFSET($W$8:OFFSET($W$8,$AJ$4-1,0),$T145,$U145),OFFSET($C$8:OFFSET($C$8,$AJ$4-1,0),$S145,0))</f>
        <v>1.2782997518873496</v>
      </c>
      <c r="AV145" s="3">
        <f ca="1">SUMPRODUCT(OFFSET($W$8:OFFSET($W$8,$AJ$4-1,0),$T145,$U145),OFFSET($D$8:OFFSET($D$8,$AJ$4-1,0),$S145,MATCH(AV$6,$D$7:$Q$7,0)-1))</f>
        <v>0.69553120482830377</v>
      </c>
      <c r="AW145" s="3">
        <f ca="1">SUMPRODUCT(OFFSET($W$8:OFFSET($W$8,$AJ$4-1,0),$T145,$U145),OFFSET($C$8:OFFSET($C$8,$AJ$4-1,0),$S145,0),OFFSET($D$8:OFFSET($D$8,$AJ$4-1,0),$S145,MATCH(AV$6,$D$7:$Q$7,0)-1))/SUMPRODUCT(OFFSET($W$8:OFFSET($W$8,$AJ$4-1,0),$T145,$U145),OFFSET($C$8:OFFSET($C$8,$AJ$4-1,0),$S145,0))</f>
        <v>0.69553120482830366</v>
      </c>
      <c r="AX145" s="3">
        <f ca="1">SUMPRODUCT(OFFSET($W$8:OFFSET($W$8,$AJ$4-1,0),$T145,$U145),OFFSET($D$8:OFFSET($D$8,$AJ$4-1,0),$S145,MATCH(AX$6,$D$7:$Q$7,0)-1))</f>
        <v>0.81793510416160564</v>
      </c>
      <c r="AY145" s="3">
        <f ca="1">SUMPRODUCT(OFFSET($W$8:OFFSET($W$8,$AJ$4-1,0),$T145,$U145),OFFSET($C$8:OFFSET($C$8,$AJ$4-1,0),$S145,0),OFFSET($D$8:OFFSET($D$8,$AJ$4-1,0),$S145,MATCH(AX$6,$D$7:$Q$7,0)-1))/SUMPRODUCT(OFFSET($W$8:OFFSET($W$8,$AJ$4-1,0),$T145,$U145),OFFSET($C$8:OFFSET($C$8,$AJ$4-1,0),$S145,0))</f>
        <v>0.81793510416160586</v>
      </c>
      <c r="AZ145" s="3">
        <f ca="1">SUMPRODUCT(OFFSET($W$8:OFFSET($W$8,$AJ$4-1,0),$T145,$U145),OFFSET($D$8:OFFSET($D$8,$AJ$4-1,0),$S145,MATCH(AZ$6,$D$7:$Q$7,0)-1))</f>
        <v>1.4519707717083499</v>
      </c>
      <c r="BA145" s="3">
        <f ca="1">SUMPRODUCT(OFFSET($W$8:OFFSET($W$8,$AJ$4-1,0),$T145,$U145),OFFSET($C$8:OFFSET($C$8,$AJ$4-1,0),$S145,0),OFFSET($D$8:OFFSET($D$8,$AJ$4-1,0),$S145,MATCH(AZ$6,$D$7:$Q$7,0)-1))/SUMPRODUCT(OFFSET($W$8:OFFSET($W$8,$AJ$4-1,0),$T145,$U145),OFFSET($C$8:OFFSET($C$8,$AJ$4-1,0),$S145,0))</f>
        <v>1.4519707717083499</v>
      </c>
      <c r="BB145" s="3">
        <f ca="1">SUMPRODUCT(OFFSET($W$8:OFFSET($W$8,$AJ$4-1,0),$T145,$U145),OFFSET($D$8:OFFSET($D$8,$AJ$4-1,0),$S145,MATCH(BB$6,$D$7:$Q$7,0)-1))</f>
        <v>1.0540814424074418</v>
      </c>
      <c r="BC145" s="3">
        <f ca="1">SUMPRODUCT(OFFSET($W$8:OFFSET($W$8,$AJ$4-1,0),$T145,$U145),OFFSET($C$8:OFFSET($C$8,$AJ$4-1,0),$S145,0),OFFSET($D$8:OFFSET($D$8,$AJ$4-1,0),$S145,MATCH(BB$6,$D$7:$Q$7,0)-1))/SUMPRODUCT(OFFSET($W$8:OFFSET($W$8,$AJ$4-1,0),$T145,$U145),OFFSET($C$8:OFFSET($C$8,$AJ$4-1,0),$S145,0))</f>
        <v>1.0540814424074418</v>
      </c>
      <c r="BD145" s="3">
        <f ca="1">SUMPRODUCT(OFFSET($W$8:OFFSET($W$8,$AJ$4-1,0),$T145,$U145),OFFSET($D$8:OFFSET($D$8,$AJ$4-1,0),$S145,MATCH(BD$6,$D$7:$Q$7,0)-1))</f>
        <v>0.73313280580331619</v>
      </c>
      <c r="BE145" s="3">
        <f ca="1">SUMPRODUCT(OFFSET($W$8:OFFSET($W$8,$AJ$4-1,0),$T145,$U145),OFFSET($C$8:OFFSET($C$8,$AJ$4-1,0),$S145,0),OFFSET($D$8:OFFSET($D$8,$AJ$4-1,0),$S145,MATCH(BD$6,$D$7:$Q$7,0)-1))/SUMPRODUCT(OFFSET($W$8:OFFSET($W$8,$AJ$4-1,0),$T145,$U145),OFFSET($C$8:OFFSET($C$8,$AJ$4-1,0),$S145,0))</f>
        <v>0.73313280580331608</v>
      </c>
      <c r="BF145" s="174">
        <f ca="1">SUMPRODUCT(OFFSET($W$8:OFFSET($W$8,$AJ$4-1,0),$T145,$U145),OFFSET($D$8:OFFSET($D$8,$AJ$4-1,0),$S145,MATCH(BF$6,$D$7:$Q$7,0)-1))</f>
        <v>0.99887341547568298</v>
      </c>
      <c r="BG145" s="174">
        <f ca="1">SUMPRODUCT(OFFSET($W$8:OFFSET($W$8,$AJ$4-1,0),$T145,$U145),OFFSET($C$8:OFFSET($C$8,$AJ$4-1,0),$S145,0),OFFSET($D$8:OFFSET($D$8,$AJ$4-1,0),$S145,MATCH(BF$6,$D$7:$Q$7,0)-1))/SUMPRODUCT(OFFSET($W$8:OFFSET($W$8,$AJ$4-1,0),$T145,$U145),OFFSET($C$8:OFFSET($C$8,$AJ$4-1,0),$S145,0))</f>
        <v>0.99887341547568342</v>
      </c>
      <c r="BH145" s="174">
        <f ca="1">SUMPRODUCT(OFFSET($W$8:OFFSET($W$8,$AJ$4-1,0),$T145,$U145),OFFSET($D$8:OFFSET($D$8,$AJ$4-1,0),$S145,MATCH(BH$6,$D$7:$Q$7,0)-1))</f>
        <v>1.1031307949168683</v>
      </c>
      <c r="BI145" s="174">
        <f ca="1">SUMPRODUCT(OFFSET($W$8:OFFSET($W$8,$AJ$4-1,0),$T145,$U145),OFFSET($C$8:OFFSET($C$8,$AJ$4-1,0),$S145,0),OFFSET($D$8:OFFSET($D$8,$AJ$4-1,0),$S145,MATCH(BH$6,$D$7:$Q$7,0)-1))/SUMPRODUCT(OFFSET($W$8:OFFSET($W$8,$AJ$4-1,0),$T145,$U145),OFFSET($C$8:OFFSET($C$8,$AJ$4-1,0),$S145,0))</f>
        <v>1.1031307949168687</v>
      </c>
      <c r="BJ145" s="174">
        <f ca="1">SUMPRODUCT(OFFSET($W$8:OFFSET($W$8,$AJ$4-1,0),$T145,$U145),OFFSET($D$8:OFFSET($D$8,$AJ$4-1,0),$S145,MATCH(BJ$6,$D$7:$Q$7,0)-1))</f>
        <v>1</v>
      </c>
      <c r="BK145" s="174">
        <f ca="1">SUMPRODUCT(OFFSET($W$8:OFFSET($W$8,$AJ$4-1,0),$T145,$U145),OFFSET($C$8:OFFSET($C$8,$AJ$4-1,0),$S145,0),OFFSET($D$8:OFFSET($D$8,$AJ$4-1,0),$S145,MATCH(BJ$6,$D$7:$Q$7,0)-1))/SUMPRODUCT(OFFSET($W$8:OFFSET($W$8,$AJ$4-1,0),$T145,$U145),OFFSET($C$8:OFFSET($C$8,$AJ$4-1,0),$S145,0))</f>
        <v>1</v>
      </c>
      <c r="BM145" s="8">
        <f t="shared" si="45"/>
        <v>40330</v>
      </c>
      <c r="BN145" s="47">
        <f t="shared" ca="1" si="46"/>
        <v>0.99999999999999967</v>
      </c>
      <c r="BO145" s="47">
        <f t="shared" ca="1" si="41"/>
        <v>0</v>
      </c>
      <c r="BP145" s="47">
        <f t="shared" ca="1" si="47"/>
        <v>0.29999999999999993</v>
      </c>
      <c r="BQ145" s="47">
        <f t="shared" ca="1" si="42"/>
        <v>0.69999999999999973</v>
      </c>
    </row>
    <row r="146" spans="1:69">
      <c r="A146" s="58">
        <f t="shared" si="43"/>
        <v>39995</v>
      </c>
      <c r="B146" s="34">
        <f t="shared" si="38"/>
        <v>40193</v>
      </c>
      <c r="C146" s="59">
        <f>SUMIF(WP!$A$3:$A$388,"&lt;"&amp;EOMONTH($A146,$A$3-1)+1,WP!$B$3:$B$388)/1000-SUM(C$8:C145)</f>
        <v>10</v>
      </c>
      <c r="D146" s="42">
        <f>D$6/VLOOKUP($B146,Rate!$B$4:$H$390,7)</f>
        <v>0.52255194851765707</v>
      </c>
      <c r="E146" s="42">
        <f>E$6/VLOOKUP($B146,SAWW!$B$4:$H$390,7)</f>
        <v>1.4924157908926174</v>
      </c>
      <c r="F146" s="42">
        <f>F$6/VLOOKUP($B146,'Indem BL'!$B$4:$H$390,7)</f>
        <v>1.0888043478568563</v>
      </c>
      <c r="G146" s="42">
        <f>G$6/VLOOKUP($B146,'Med BL'!$B$4:$H$390,7)</f>
        <v>0.9849</v>
      </c>
      <c r="H146" s="42">
        <f>H$6/VLOOKUP($B146,'Combined BL &amp; SAWW'!$B$4:$H$390,7)</f>
        <v>1.2856759246672689</v>
      </c>
      <c r="I146" s="42">
        <f>I$6/VLOOKUP($B146,'Freq Trend'!$B$4:$H$390,7)</f>
        <v>0.69557246729622058</v>
      </c>
      <c r="J146" s="42">
        <f>J$6/VLOOKUP($B146,'Severity Trend_IonI'!$B$4:$H$390,7)</f>
        <v>0.80975370553739767</v>
      </c>
      <c r="K146" s="42">
        <f>K$6/VLOOKUP($B146,'Severity Trend_MonI'!$B$4:$H$390,7)</f>
        <v>1.469068548063226</v>
      </c>
      <c r="L146" s="42">
        <f>L$6/VLOOKUP($B146,'Severity Trend'!$B$4:$H$390,7)</f>
        <v>1.0520597130514713</v>
      </c>
      <c r="M146" s="42">
        <f>M$6/VLOOKUP($B146,'PP Residual Trend'!$B$4:$H$390,7)</f>
        <v>0.73177317345540205</v>
      </c>
      <c r="N146" s="156">
        <f>N$6/VLOOKUP($B146,CR!$B$4:$H$455,7)</f>
        <v>0.99887341547568309</v>
      </c>
      <c r="O146" s="156">
        <f>O$6/VLOOKUP($B146,ER!$B$4:$H$455,7)</f>
        <v>1.1031307949168685</v>
      </c>
      <c r="P146" s="156">
        <f>P$6/VLOOKUP($B146,DR!$B$4:$H$455,7)</f>
        <v>1</v>
      </c>
      <c r="R146">
        <f t="shared" si="36"/>
        <v>139</v>
      </c>
      <c r="S146" s="120">
        <f t="shared" si="39"/>
        <v>138</v>
      </c>
      <c r="T146" s="45">
        <f t="shared" si="44"/>
        <v>0</v>
      </c>
      <c r="U146" s="45">
        <f t="shared" si="37"/>
        <v>0</v>
      </c>
      <c r="V146" s="20">
        <v>0</v>
      </c>
      <c r="W146" s="21">
        <f>(2*W$5*$AJ$3*$R146*$A$3-MIN(W$5*$AJ$3,$R146*$A$3)^2-2*$R146*$A$3*MAX(W$5*$AJ$3-$R146*$A$3,0)-MIN(MAX($R146*$A$3-$A$4,0),W$5*$AJ$3)^2-2*W$5*$AJ$3*MAX($R146*$A$3-$A$4-W$5*+$AJ$3,0))/$AJ$5-SUM($V$7:V146)-SUM($V$7:W145)+SUM($V$7:V145)</f>
        <v>0</v>
      </c>
      <c r="X146" s="21">
        <f>(2*X$5*$AJ$3*$R146*$A$3-MIN(X$5*$AJ$3,$R146*$A$3)^2-2*$R146*$A$3*MAX(X$5*$AJ$3-$R146*$A$3,0)-MIN(MAX($R146*$A$3-$A$4,0),X$5*$AJ$3)^2-2*X$5*$AJ$3*MAX($R146*$A$3-$A$4-X$5*+$AJ$3,0))/$AJ$5-SUM($V$7:W146)-SUM($V$7:X145)+SUM($V$7:W145)</f>
        <v>0</v>
      </c>
      <c r="Y146" s="21">
        <f>(2*Y$5*$AJ$3*$R146*$A$3-MIN(Y$5*$AJ$3,$R146*$A$3)^2-2*$R146*$A$3*MAX(Y$5*$AJ$3-$R146*$A$3,0)-MIN(MAX($R146*$A$3-$A$4,0),Y$5*$AJ$3)^2-2*Y$5*$AJ$3*MAX($R146*$A$3-$A$4-Y$5*+$AJ$3,0))/$AJ$5-SUM($V$7:X146)-SUM($V$7:Y145)+SUM($V$7:X145)</f>
        <v>0</v>
      </c>
      <c r="Z146" s="21">
        <f>(2*Z$5*$AJ$3*$R146*$A$3-MIN(Z$5*$AJ$3,$R146*$A$3)^2-2*$R146*$A$3*MAX(Z$5*$AJ$3-$R146*$A$3,0)-MIN(MAX($R146*$A$3-$A$4,0),Z$5*$AJ$3)^2-2*Z$5*$AJ$3*MAX($R146*$A$3-$A$4-Z$5*+$AJ$3,0))/$AJ$5-SUM($V$7:Y146)-SUM($V$7:Z145)+SUM($V$7:Y145)</f>
        <v>0</v>
      </c>
      <c r="AA146" s="21">
        <f>(2*AA$5*$AJ$3*$R146*$A$3-MIN(AA$5*$AJ$3,$R146*$A$3)^2-2*$R146*$A$3*MAX(AA$5*$AJ$3-$R146*$A$3,0)-MIN(MAX($R146*$A$3-$A$4,0),AA$5*$AJ$3)^2-2*AA$5*$AJ$3*MAX($R146*$A$3-$A$4-AA$5*+$AJ$3,0))/$AJ$5-SUM($V$7:Z146)-SUM($V$7:AA145)+SUM($V$7:Z145)</f>
        <v>0</v>
      </c>
      <c r="AB146" s="21">
        <f>(2*AB$5*$AJ$3*$R146*$A$3-MIN(AB$5*$AJ$3,$R146*$A$3)^2-2*$R146*$A$3*MAX(AB$5*$AJ$3-$R146*$A$3,0)-MIN(MAX($R146*$A$3-$A$4,0),AB$5*$AJ$3)^2-2*AB$5*$AJ$3*MAX($R146*$A$3-$A$4-AB$5*+$AJ$3,0))/$AJ$5-SUM($V$7:AA146)-SUM($V$7:AB145)+SUM($V$7:AA145)</f>
        <v>0</v>
      </c>
      <c r="AC146" s="21">
        <f>(2*AC$5*$AJ$3*$R146*$A$3-MIN(AC$5*$AJ$3,$R146*$A$3)^2-2*$R146*$A$3*MAX(AC$5*$AJ$3-$R146*$A$3,0)-MIN(MAX($R146*$A$3-$A$4,0),AC$5*$AJ$3)^2-2*AC$5*$AJ$3*MAX($R146*$A$3-$A$4-AC$5*+$AJ$3,0))/$AJ$5-SUM($V$7:AB146)-SUM($V$7:AC145)+SUM($V$7:AB145)</f>
        <v>0</v>
      </c>
      <c r="AD146" s="21">
        <f>(2*AD$5*$AJ$3*$R146*$A$3-MIN(AD$5*$AJ$3,$R146*$A$3)^2-2*$R146*$A$3*MAX(AD$5*$AJ$3-$R146*$A$3,0)-MIN(MAX($R146*$A$3-$A$4,0),AD$5*$AJ$3)^2-2*AD$5*$AJ$3*MAX($R146*$A$3-$A$4-AD$5*+$AJ$3,0))/$AJ$5-SUM($V$7:AC146)-SUM($V$7:AD145)+SUM($V$7:AC145)</f>
        <v>0</v>
      </c>
      <c r="AE146" s="21">
        <f>(2*AE$5*$AJ$3*$R146*$A$3-MIN(AE$5*$AJ$3,$R146*$A$3)^2-2*$R146*$A$3*MAX(AE$5*$AJ$3-$R146*$A$3,0)-MIN(MAX($R146*$A$3-$A$4,0),AE$5*$AJ$3)^2-2*AE$5*$AJ$3*MAX($R146*$A$3-$A$4-AE$5*+$AJ$3,0))/$AJ$5-SUM($V$7:AD146)-SUM($V$7:AE145)+SUM($V$7:AD145)</f>
        <v>0</v>
      </c>
      <c r="AF146" s="21">
        <f>(2*AF$5*$AJ$3*$R146*$A$3-MIN(AF$5*$AJ$3,$R146*$A$3)^2-2*$R146*$A$3*MAX(AF$5*$AJ$3-$R146*$A$3,0)-MIN(MAX($R146*$A$3-$A$4,0),AF$5*$AJ$3)^2-2*AF$5*$AJ$3*MAX($R146*$A$3-$A$4-AF$5*+$AJ$3,0))/$AJ$5-SUM($V$7:AE146)-SUM($V$7:AF145)+SUM($V$7:AE145)</f>
        <v>0</v>
      </c>
      <c r="AG146" s="21">
        <f>(2*AG$5*$AJ$3*$R146*$A$3-MIN(AG$5*$AJ$3,$R146*$A$3)^2-2*$R146*$A$3*MAX(AG$5*$AJ$3-$R146*$A$3,0)-MIN(MAX($R146*$A$3-$A$4,0),AG$5*$AJ$3)^2-2*AG$5*$AJ$3*MAX($R146*$A$3-$A$4-AG$5*+$AJ$3,0))/$AJ$5-SUM($V$7:AF146)-SUM($V$7:AG145)+SUM($V$7:AF145)</f>
        <v>0</v>
      </c>
      <c r="AH146" s="21">
        <f>(2*AH$5*$AJ$3*$R146*$A$3-MIN(AH$5*$AJ$3,$R146*$A$3)^2-2*$R146*$A$3*MAX(AH$5*$AJ$3-$R146*$A$3,0)-MIN(MAX($R146*$A$3-$A$4,0),AH$5*$AJ$3)^2-2*AH$5*$AJ$3*MAX($R146*$A$3-$A$4-AH$5*+$AJ$3,0))/$AJ$5-SUM($V$7:AG146)-SUM($V$7:AH145)+SUM($V$7:AG145)</f>
        <v>0</v>
      </c>
      <c r="AJ146" s="8">
        <f t="shared" si="48"/>
        <v>40360</v>
      </c>
      <c r="AK146" s="30">
        <f t="shared" si="40"/>
        <v>40374</v>
      </c>
      <c r="AL146" s="3">
        <f ca="1">SUMPRODUCT(OFFSET($W$8:OFFSET($W$8,$AJ$4-1,0),$T146,$U146),OFFSET($D$8:OFFSET($D$8,$AJ$4-1,0),$S146,MATCH(AL$6,$D$7:$Q$7,0)-1))</f>
        <v>0.52152255370449319</v>
      </c>
      <c r="AM146" s="3">
        <f ca="1">SUMPRODUCT(OFFSET($W$8:OFFSET($W$8,$AJ$4-1,0),$T146,$U146),OFFSET($C$8:OFFSET($C$8,$AJ$4-1,0),$S146,0),OFFSET($D$8:OFFSET($D$8,$AJ$4-1,0),$S146,MATCH(AL$6,$D$7:$Q$7,0)-1))/SUMPRODUCT(OFFSET($W$8:OFFSET($W$8,$AJ$4-1,0),$T146,$U146),OFFSET($C$8:OFFSET($C$8,$AJ$4-1,0),$S146,0))</f>
        <v>0.5215225537044933</v>
      </c>
      <c r="AN146" s="3">
        <f ca="1">SUMPRODUCT(OFFSET($W$8:OFFSET($W$8,$AJ$4-1,0),$T146,$U146),OFFSET($D$8:OFFSET($D$8,$AJ$4-1,0),$S146,MATCH(AN$6,$D$7:$Q$7,0)-1))</f>
        <v>1.4729819474999246</v>
      </c>
      <c r="AO146" s="3">
        <f ca="1">SUMPRODUCT(OFFSET($W$8:OFFSET($W$8,$AJ$4-1,0),$T146,$U146),OFFSET($C$8:OFFSET($C$8,$AJ$4-1,0),$S146,0),OFFSET($D$8:OFFSET($D$8,$AJ$4-1,0),$S146,MATCH(AN$6,$D$7:$Q$7,0)-1))/SUMPRODUCT(OFFSET($W$8:OFFSET($W$8,$AJ$4-1,0),$T146,$U146),OFFSET($C$8:OFFSET($C$8,$AJ$4-1,0),$S146,0))</f>
        <v>1.4729819474999248</v>
      </c>
      <c r="AP146" s="3">
        <f ca="1">SUMPRODUCT(OFFSET($W$8:OFFSET($W$8,$AJ$4-1,0),$T146,$U146),OFFSET($D$8:OFFSET($D$8,$AJ$4-1,0),$S146,MATCH(AP$6,$D$7:$Q$7,0)-1))</f>
        <v>1.088682187201492</v>
      </c>
      <c r="AQ146" s="3">
        <f ca="1">SUMPRODUCT(OFFSET($W$8:OFFSET($W$8,$AJ$4-1,0),$T146,$U146),OFFSET($C$8:OFFSET($C$8,$AJ$4-1,0),$S146,0),OFFSET($D$8:OFFSET($D$8,$AJ$4-1,0),$S146,MATCH(AP$6,$D$7:$Q$7,0)-1))/SUMPRODUCT(OFFSET($W$8:OFFSET($W$8,$AJ$4-1,0),$T146,$U146),OFFSET($C$8:OFFSET($C$8,$AJ$4-1,0),$S146,0))</f>
        <v>1.088682187201492</v>
      </c>
      <c r="AR146" s="3">
        <f ca="1">SUMPRODUCT(OFFSET($W$8:OFFSET($W$8,$AJ$4-1,0),$T146,$U146),OFFSET($D$8:OFFSET($D$8,$AJ$4-1,0),$S146,MATCH(AR$6,$D$7:$Q$7,0)-1))</f>
        <v>0.98489999999999989</v>
      </c>
      <c r="AS146" s="3">
        <f ca="1">SUMPRODUCT(OFFSET($W$8:OFFSET($W$8,$AJ$4-1,0),$T146,$U146),OFFSET($C$8:OFFSET($C$8,$AJ$4-1,0),$S146,0),OFFSET($D$8:OFFSET($D$8,$AJ$4-1,0),$S146,MATCH(AR$6,$D$7:$Q$7,0)-1))/SUMPRODUCT(OFFSET($W$8:OFFSET($W$8,$AJ$4-1,0),$T146,$U146),OFFSET($C$8:OFFSET($C$8,$AJ$4-1,0),$S146,0))</f>
        <v>0.98490000000000022</v>
      </c>
      <c r="AT146" s="3">
        <f ca="1">SUMPRODUCT(OFFSET($W$8:OFFSET($W$8,$AJ$4-1,0),$T146,$U146),OFFSET($D$8:OFFSET($D$8,$AJ$4-1,0),$S146,MATCH(AT$6,$D$7:$Q$7,0)-1))</f>
        <v>1.2766364440712255</v>
      </c>
      <c r="AU146" s="3">
        <f ca="1">SUMPRODUCT(OFFSET($W$8:OFFSET($W$8,$AJ$4-1,0),$T146,$U146),OFFSET($C$8:OFFSET($C$8,$AJ$4-1,0),$S146,0),OFFSET($D$8:OFFSET($D$8,$AJ$4-1,0),$S146,MATCH(AT$6,$D$7:$Q$7,0)-1))/SUMPRODUCT(OFFSET($W$8:OFFSET($W$8,$AJ$4-1,0),$T146,$U146),OFFSET($C$8:OFFSET($C$8,$AJ$4-1,0),$S146,0))</f>
        <v>1.2766364440712257</v>
      </c>
      <c r="AV146" s="3">
        <f ca="1">SUMPRODUCT(OFFSET($W$8:OFFSET($W$8,$AJ$4-1,0),$T146,$U146),OFFSET($D$8:OFFSET($D$8,$AJ$4-1,0),$S146,MATCH(AV$6,$D$7:$Q$7,0)-1))</f>
        <v>0.69585773811438389</v>
      </c>
      <c r="AW146" s="3">
        <f ca="1">SUMPRODUCT(OFFSET($W$8:OFFSET($W$8,$AJ$4-1,0),$T146,$U146),OFFSET($C$8:OFFSET($C$8,$AJ$4-1,0),$S146,0),OFFSET($D$8:OFFSET($D$8,$AJ$4-1,0),$S146,MATCH(AV$6,$D$7:$Q$7,0)-1))/SUMPRODUCT(OFFSET($W$8:OFFSET($W$8,$AJ$4-1,0),$T146,$U146),OFFSET($C$8:OFFSET($C$8,$AJ$4-1,0),$S146,0))</f>
        <v>0.69585773811438401</v>
      </c>
      <c r="AX146" s="3">
        <f ca="1">SUMPRODUCT(OFFSET($W$8:OFFSET($W$8,$AJ$4-1,0),$T146,$U146),OFFSET($D$8:OFFSET($D$8,$AJ$4-1,0),$S146,MATCH(AX$6,$D$7:$Q$7,0)-1))</f>
        <v>0.81981252128320115</v>
      </c>
      <c r="AY146" s="3">
        <f ca="1">SUMPRODUCT(OFFSET($W$8:OFFSET($W$8,$AJ$4-1,0),$T146,$U146),OFFSET($C$8:OFFSET($C$8,$AJ$4-1,0),$S146,0),OFFSET($D$8:OFFSET($D$8,$AJ$4-1,0),$S146,MATCH(AX$6,$D$7:$Q$7,0)-1))/SUMPRODUCT(OFFSET($W$8:OFFSET($W$8,$AJ$4-1,0),$T146,$U146),OFFSET($C$8:OFFSET($C$8,$AJ$4-1,0),$S146,0))</f>
        <v>0.81981252128320103</v>
      </c>
      <c r="AZ146" s="3">
        <f ca="1">SUMPRODUCT(OFFSET($W$8:OFFSET($W$8,$AJ$4-1,0),$T146,$U146),OFFSET($D$8:OFFSET($D$8,$AJ$4-1,0),$S146,MATCH(AZ$6,$D$7:$Q$7,0)-1))</f>
        <v>1.4473360438214229</v>
      </c>
      <c r="BA146" s="3">
        <f ca="1">SUMPRODUCT(OFFSET($W$8:OFFSET($W$8,$AJ$4-1,0),$T146,$U146),OFFSET($C$8:OFFSET($C$8,$AJ$4-1,0),$S146,0),OFFSET($D$8:OFFSET($D$8,$AJ$4-1,0),$S146,MATCH(AZ$6,$D$7:$Q$7,0)-1))/SUMPRODUCT(OFFSET($W$8:OFFSET($W$8,$AJ$4-1,0),$T146,$U146),OFFSET($C$8:OFFSET($C$8,$AJ$4-1,0),$S146,0))</f>
        <v>1.4473360438214229</v>
      </c>
      <c r="BB146" s="3">
        <f ca="1">SUMPRODUCT(OFFSET($W$8:OFFSET($W$8,$AJ$4-1,0),$T146,$U146),OFFSET($D$8:OFFSET($D$8,$AJ$4-1,0),$S146,MATCH(BB$6,$D$7:$Q$7,0)-1))</f>
        <v>1.0543194808405156</v>
      </c>
      <c r="BC146" s="3">
        <f ca="1">SUMPRODUCT(OFFSET($W$8:OFFSET($W$8,$AJ$4-1,0),$T146,$U146),OFFSET($C$8:OFFSET($C$8,$AJ$4-1,0),$S146,0),OFFSET($D$8:OFFSET($D$8,$AJ$4-1,0),$S146,MATCH(BB$6,$D$7:$Q$7,0)-1))/SUMPRODUCT(OFFSET($W$8:OFFSET($W$8,$AJ$4-1,0),$T146,$U146),OFFSET($C$8:OFFSET($C$8,$AJ$4-1,0),$S146,0))</f>
        <v>1.0543194808405154</v>
      </c>
      <c r="BD146" s="3">
        <f ca="1">SUMPRODUCT(OFFSET($W$8:OFFSET($W$8,$AJ$4-1,0),$T146,$U146),OFFSET($D$8:OFFSET($D$8,$AJ$4-1,0),$S146,MATCH(BD$6,$D$7:$Q$7,0)-1))</f>
        <v>0.73364251676204639</v>
      </c>
      <c r="BE146" s="3">
        <f ca="1">SUMPRODUCT(OFFSET($W$8:OFFSET($W$8,$AJ$4-1,0),$T146,$U146),OFFSET($C$8:OFFSET($C$8,$AJ$4-1,0),$S146,0),OFFSET($D$8:OFFSET($D$8,$AJ$4-1,0),$S146,MATCH(BD$6,$D$7:$Q$7,0)-1))/SUMPRODUCT(OFFSET($W$8:OFFSET($W$8,$AJ$4-1,0),$T146,$U146),OFFSET($C$8:OFFSET($C$8,$AJ$4-1,0),$S146,0))</f>
        <v>0.73364251676204639</v>
      </c>
      <c r="BF146" s="174">
        <f ca="1">SUMPRODUCT(OFFSET($W$8:OFFSET($W$8,$AJ$4-1,0),$T146,$U146),OFFSET($D$8:OFFSET($D$8,$AJ$4-1,0),$S146,MATCH(BF$6,$D$7:$Q$7,0)-1))</f>
        <v>0.99887341547568298</v>
      </c>
      <c r="BG146" s="174">
        <f ca="1">SUMPRODUCT(OFFSET($W$8:OFFSET($W$8,$AJ$4-1,0),$T146,$U146),OFFSET($C$8:OFFSET($C$8,$AJ$4-1,0),$S146,0),OFFSET($D$8:OFFSET($D$8,$AJ$4-1,0),$S146,MATCH(BF$6,$D$7:$Q$7,0)-1))/SUMPRODUCT(OFFSET($W$8:OFFSET($W$8,$AJ$4-1,0),$T146,$U146),OFFSET($C$8:OFFSET($C$8,$AJ$4-1,0),$S146,0))</f>
        <v>0.99887341547568342</v>
      </c>
      <c r="BH146" s="174">
        <f ca="1">SUMPRODUCT(OFFSET($W$8:OFFSET($W$8,$AJ$4-1,0),$T146,$U146),OFFSET($D$8:OFFSET($D$8,$AJ$4-1,0),$S146,MATCH(BH$6,$D$7:$Q$7,0)-1))</f>
        <v>1.1031307949168683</v>
      </c>
      <c r="BI146" s="174">
        <f ca="1">SUMPRODUCT(OFFSET($W$8:OFFSET($W$8,$AJ$4-1,0),$T146,$U146),OFFSET($C$8:OFFSET($C$8,$AJ$4-1,0),$S146,0),OFFSET($D$8:OFFSET($D$8,$AJ$4-1,0),$S146,MATCH(BH$6,$D$7:$Q$7,0)-1))/SUMPRODUCT(OFFSET($W$8:OFFSET($W$8,$AJ$4-1,0),$T146,$U146),OFFSET($C$8:OFFSET($C$8,$AJ$4-1,0),$S146,0))</f>
        <v>1.1031307949168687</v>
      </c>
      <c r="BJ146" s="174">
        <f ca="1">SUMPRODUCT(OFFSET($W$8:OFFSET($W$8,$AJ$4-1,0),$T146,$U146),OFFSET($D$8:OFFSET($D$8,$AJ$4-1,0),$S146,MATCH(BJ$6,$D$7:$Q$7,0)-1))</f>
        <v>1</v>
      </c>
      <c r="BK146" s="174">
        <f ca="1">SUMPRODUCT(OFFSET($W$8:OFFSET($W$8,$AJ$4-1,0),$T146,$U146),OFFSET($C$8:OFFSET($C$8,$AJ$4-1,0),$S146,0),OFFSET($D$8:OFFSET($D$8,$AJ$4-1,0),$S146,MATCH(BJ$6,$D$7:$Q$7,0)-1))/SUMPRODUCT(OFFSET($W$8:OFFSET($W$8,$AJ$4-1,0),$T146,$U146),OFFSET($C$8:OFFSET($C$8,$AJ$4-1,0),$S146,0))</f>
        <v>1</v>
      </c>
      <c r="BM146" s="8">
        <f t="shared" si="45"/>
        <v>40360</v>
      </c>
      <c r="BN146" s="47">
        <f t="shared" ca="1" si="46"/>
        <v>0.99999999999999967</v>
      </c>
      <c r="BO146" s="47">
        <f t="shared" ca="1" si="41"/>
        <v>0</v>
      </c>
      <c r="BP146" s="47">
        <f t="shared" ca="1" si="47"/>
        <v>0.29999999999999993</v>
      </c>
      <c r="BQ146" s="47">
        <f t="shared" ca="1" si="42"/>
        <v>0.69999999999999973</v>
      </c>
    </row>
    <row r="147" spans="1:69">
      <c r="A147" s="58">
        <f t="shared" si="43"/>
        <v>40026</v>
      </c>
      <c r="B147" s="34">
        <f t="shared" si="38"/>
        <v>40224</v>
      </c>
      <c r="C147" s="59">
        <f>SUMIF(WP!$A$3:$A$388,"&lt;"&amp;EOMONTH($A147,$A$3-1)+1,WP!$B$3:$B$388)/1000-SUM(C$8:C146)</f>
        <v>10</v>
      </c>
      <c r="D147" s="42">
        <f>D$6/VLOOKUP($B147,Rate!$B$4:$H$390,7)</f>
        <v>0.52255194851765707</v>
      </c>
      <c r="E147" s="42">
        <f>E$6/VLOOKUP($B147,SAWW!$B$4:$H$390,7)</f>
        <v>1.489342314783292</v>
      </c>
      <c r="F147" s="42">
        <f>F$6/VLOOKUP($B147,'Indem BL'!$B$4:$H$390,7)</f>
        <v>1.0888043478568563</v>
      </c>
      <c r="G147" s="42">
        <f>G$6/VLOOKUP($B147,'Med BL'!$B$4:$H$390,7)</f>
        <v>0.9849</v>
      </c>
      <c r="H147" s="42">
        <f>H$6/VLOOKUP($B147,'Combined BL &amp; SAWW'!$B$4:$H$390,7)</f>
        <v>1.2841402671273803</v>
      </c>
      <c r="I147" s="42">
        <f>I$6/VLOOKUP($B147,'Freq Trend'!$B$4:$H$390,7)</f>
        <v>0.69522136411566282</v>
      </c>
      <c r="J147" s="42">
        <f>J$6/VLOOKUP($B147,'Severity Trend_IonI'!$B$4:$H$390,7)</f>
        <v>0.81118924945233539</v>
      </c>
      <c r="K147" s="42">
        <f>K$6/VLOOKUP($B147,'Severity Trend_MonI'!$B$4:$H$390,7)</f>
        <v>1.4668225871515863</v>
      </c>
      <c r="L147" s="42">
        <f>L$6/VLOOKUP($B147,'Severity Trend'!$B$4:$H$390,7)</f>
        <v>1.0526455901792462</v>
      </c>
      <c r="M147" s="42">
        <f>M$6/VLOOKUP($B147,'PP Residual Trend'!$B$4:$H$390,7)</f>
        <v>0.73181072117603096</v>
      </c>
      <c r="N147" s="156">
        <f>N$6/VLOOKUP($B147,CR!$B$4:$H$455,7)</f>
        <v>0.99887341547568309</v>
      </c>
      <c r="O147" s="156">
        <f>O$6/VLOOKUP($B147,ER!$B$4:$H$455,7)</f>
        <v>1.1031307949168685</v>
      </c>
      <c r="P147" s="156">
        <f>P$6/VLOOKUP($B147,DR!$B$4:$H$455,7)</f>
        <v>1</v>
      </c>
      <c r="R147">
        <f t="shared" si="36"/>
        <v>140</v>
      </c>
      <c r="S147" s="120">
        <f t="shared" si="39"/>
        <v>139</v>
      </c>
      <c r="T147" s="45">
        <f t="shared" si="44"/>
        <v>0</v>
      </c>
      <c r="U147" s="45">
        <f t="shared" si="37"/>
        <v>0</v>
      </c>
      <c r="V147" s="20">
        <v>0</v>
      </c>
      <c r="W147" s="21">
        <f>(2*W$5*$AJ$3*$R147*$A$3-MIN(W$5*$AJ$3,$R147*$A$3)^2-2*$R147*$A$3*MAX(W$5*$AJ$3-$R147*$A$3,0)-MIN(MAX($R147*$A$3-$A$4,0),W$5*$AJ$3)^2-2*W$5*$AJ$3*MAX($R147*$A$3-$A$4-W$5*+$AJ$3,0))/$AJ$5-SUM($V$7:V147)-SUM($V$7:W146)+SUM($V$7:V146)</f>
        <v>0</v>
      </c>
      <c r="X147" s="21">
        <f>(2*X$5*$AJ$3*$R147*$A$3-MIN(X$5*$AJ$3,$R147*$A$3)^2-2*$R147*$A$3*MAX(X$5*$AJ$3-$R147*$A$3,0)-MIN(MAX($R147*$A$3-$A$4,0),X$5*$AJ$3)^2-2*X$5*$AJ$3*MAX($R147*$A$3-$A$4-X$5*+$AJ$3,0))/$AJ$5-SUM($V$7:W147)-SUM($V$7:X146)+SUM($V$7:W146)</f>
        <v>0</v>
      </c>
      <c r="Y147" s="21">
        <f>(2*Y$5*$AJ$3*$R147*$A$3-MIN(Y$5*$AJ$3,$R147*$A$3)^2-2*$R147*$A$3*MAX(Y$5*$AJ$3-$R147*$A$3,0)-MIN(MAX($R147*$A$3-$A$4,0),Y$5*$AJ$3)^2-2*Y$5*$AJ$3*MAX($R147*$A$3-$A$4-Y$5*+$AJ$3,0))/$AJ$5-SUM($V$7:X147)-SUM($V$7:Y146)+SUM($V$7:X146)</f>
        <v>0</v>
      </c>
      <c r="Z147" s="21">
        <f>(2*Z$5*$AJ$3*$R147*$A$3-MIN(Z$5*$AJ$3,$R147*$A$3)^2-2*$R147*$A$3*MAX(Z$5*$AJ$3-$R147*$A$3,0)-MIN(MAX($R147*$A$3-$A$4,0),Z$5*$AJ$3)^2-2*Z$5*$AJ$3*MAX($R147*$A$3-$A$4-Z$5*+$AJ$3,0))/$AJ$5-SUM($V$7:Y147)-SUM($V$7:Z146)+SUM($V$7:Y146)</f>
        <v>0</v>
      </c>
      <c r="AA147" s="21">
        <f>(2*AA$5*$AJ$3*$R147*$A$3-MIN(AA$5*$AJ$3,$R147*$A$3)^2-2*$R147*$A$3*MAX(AA$5*$AJ$3-$R147*$A$3,0)-MIN(MAX($R147*$A$3-$A$4,0),AA$5*$AJ$3)^2-2*AA$5*$AJ$3*MAX($R147*$A$3-$A$4-AA$5*+$AJ$3,0))/$AJ$5-SUM($V$7:Z147)-SUM($V$7:AA146)+SUM($V$7:Z146)</f>
        <v>0</v>
      </c>
      <c r="AB147" s="21">
        <f>(2*AB$5*$AJ$3*$R147*$A$3-MIN(AB$5*$AJ$3,$R147*$A$3)^2-2*$R147*$A$3*MAX(AB$5*$AJ$3-$R147*$A$3,0)-MIN(MAX($R147*$A$3-$A$4,0),AB$5*$AJ$3)^2-2*AB$5*$AJ$3*MAX($R147*$A$3-$A$4-AB$5*+$AJ$3,0))/$AJ$5-SUM($V$7:AA147)-SUM($V$7:AB146)+SUM($V$7:AA146)</f>
        <v>0</v>
      </c>
      <c r="AC147" s="21">
        <f>(2*AC$5*$AJ$3*$R147*$A$3-MIN(AC$5*$AJ$3,$R147*$A$3)^2-2*$R147*$A$3*MAX(AC$5*$AJ$3-$R147*$A$3,0)-MIN(MAX($R147*$A$3-$A$4,0),AC$5*$AJ$3)^2-2*AC$5*$AJ$3*MAX($R147*$A$3-$A$4-AC$5*+$AJ$3,0))/$AJ$5-SUM($V$7:AB147)-SUM($V$7:AC146)+SUM($V$7:AB146)</f>
        <v>0</v>
      </c>
      <c r="AD147" s="21">
        <f>(2*AD$5*$AJ$3*$R147*$A$3-MIN(AD$5*$AJ$3,$R147*$A$3)^2-2*$R147*$A$3*MAX(AD$5*$AJ$3-$R147*$A$3,0)-MIN(MAX($R147*$A$3-$A$4,0),AD$5*$AJ$3)^2-2*AD$5*$AJ$3*MAX($R147*$A$3-$A$4-AD$5*+$AJ$3,0))/$AJ$5-SUM($V$7:AC147)-SUM($V$7:AD146)+SUM($V$7:AC146)</f>
        <v>0</v>
      </c>
      <c r="AE147" s="21">
        <f>(2*AE$5*$AJ$3*$R147*$A$3-MIN(AE$5*$AJ$3,$R147*$A$3)^2-2*$R147*$A$3*MAX(AE$5*$AJ$3-$R147*$A$3,0)-MIN(MAX($R147*$A$3-$A$4,0),AE$5*$AJ$3)^2-2*AE$5*$AJ$3*MAX($R147*$A$3-$A$4-AE$5*+$AJ$3,0))/$AJ$5-SUM($V$7:AD147)-SUM($V$7:AE146)+SUM($V$7:AD146)</f>
        <v>0</v>
      </c>
      <c r="AF147" s="21">
        <f>(2*AF$5*$AJ$3*$R147*$A$3-MIN(AF$5*$AJ$3,$R147*$A$3)^2-2*$R147*$A$3*MAX(AF$5*$AJ$3-$R147*$A$3,0)-MIN(MAX($R147*$A$3-$A$4,0),AF$5*$AJ$3)^2-2*AF$5*$AJ$3*MAX($R147*$A$3-$A$4-AF$5*+$AJ$3,0))/$AJ$5-SUM($V$7:AE147)-SUM($V$7:AF146)+SUM($V$7:AE146)</f>
        <v>0</v>
      </c>
      <c r="AG147" s="21">
        <f>(2*AG$5*$AJ$3*$R147*$A$3-MIN(AG$5*$AJ$3,$R147*$A$3)^2-2*$R147*$A$3*MAX(AG$5*$AJ$3-$R147*$A$3,0)-MIN(MAX($R147*$A$3-$A$4,0),AG$5*$AJ$3)^2-2*AG$5*$AJ$3*MAX($R147*$A$3-$A$4-AG$5*+$AJ$3,0))/$AJ$5-SUM($V$7:AF147)-SUM($V$7:AG146)+SUM($V$7:AF146)</f>
        <v>0</v>
      </c>
      <c r="AH147" s="21">
        <f>(2*AH$5*$AJ$3*$R147*$A$3-MIN(AH$5*$AJ$3,$R147*$A$3)^2-2*$R147*$A$3*MAX(AH$5*$AJ$3-$R147*$A$3,0)-MIN(MAX($R147*$A$3-$A$4,0),AH$5*$AJ$3)^2-2*AH$5*$AJ$3*MAX($R147*$A$3-$A$4-AH$5*+$AJ$3,0))/$AJ$5-SUM($V$7:AG147)-SUM($V$7:AH146)+SUM($V$7:AG146)</f>
        <v>0</v>
      </c>
      <c r="AJ147" s="8">
        <f t="shared" si="48"/>
        <v>40391</v>
      </c>
      <c r="AK147" s="30">
        <f t="shared" si="40"/>
        <v>40405</v>
      </c>
      <c r="AL147" s="3">
        <f ca="1">SUMPRODUCT(OFFSET($W$8:OFFSET($W$8,$AJ$4-1,0),$T147,$U147),OFFSET($D$8:OFFSET($D$8,$AJ$4-1,0),$S147,MATCH(AL$6,$D$7:$Q$7,0)-1))</f>
        <v>0.52122844090073206</v>
      </c>
      <c r="AM147" s="3">
        <f ca="1">SUMPRODUCT(OFFSET($W$8:OFFSET($W$8,$AJ$4-1,0),$T147,$U147),OFFSET($C$8:OFFSET($C$8,$AJ$4-1,0),$S147,0),OFFSET($D$8:OFFSET($D$8,$AJ$4-1,0),$S147,MATCH(AL$6,$D$7:$Q$7,0)-1))/SUMPRODUCT(OFFSET($W$8:OFFSET($W$8,$AJ$4-1,0),$T147,$U147),OFFSET($C$8:OFFSET($C$8,$AJ$4-1,0),$S147,0))</f>
        <v>0.52122844090073217</v>
      </c>
      <c r="AN147" s="3">
        <f ca="1">SUMPRODUCT(OFFSET($W$8:OFFSET($W$8,$AJ$4-1,0),$T147,$U147),OFFSET($D$8:OFFSET($D$8,$AJ$4-1,0),$S147,MATCH(AN$6,$D$7:$Q$7,0)-1))</f>
        <v>1.4694851915941287</v>
      </c>
      <c r="AO147" s="3">
        <f ca="1">SUMPRODUCT(OFFSET($W$8:OFFSET($W$8,$AJ$4-1,0),$T147,$U147),OFFSET($C$8:OFFSET($C$8,$AJ$4-1,0),$S147,0),OFFSET($D$8:OFFSET($D$8,$AJ$4-1,0),$S147,MATCH(AN$6,$D$7:$Q$7,0)-1))/SUMPRODUCT(OFFSET($W$8:OFFSET($W$8,$AJ$4-1,0),$T147,$U147),OFFSET($C$8:OFFSET($C$8,$AJ$4-1,0),$S147,0))</f>
        <v>1.4694851915941289</v>
      </c>
      <c r="AP147" s="3">
        <f ca="1">SUMPRODUCT(OFFSET($W$8:OFFSET($W$8,$AJ$4-1,0),$T147,$U147),OFFSET($D$8:OFFSET($D$8,$AJ$4-1,0),$S147,MATCH(AP$6,$D$7:$Q$7,0)-1))</f>
        <v>1.0884378658907632</v>
      </c>
      <c r="AQ147" s="3">
        <f ca="1">SUMPRODUCT(OFFSET($W$8:OFFSET($W$8,$AJ$4-1,0),$T147,$U147),OFFSET($C$8:OFFSET($C$8,$AJ$4-1,0),$S147,0),OFFSET($D$8:OFFSET($D$8,$AJ$4-1,0),$S147,MATCH(AP$6,$D$7:$Q$7,0)-1))/SUMPRODUCT(OFFSET($W$8:OFFSET($W$8,$AJ$4-1,0),$T147,$U147),OFFSET($C$8:OFFSET($C$8,$AJ$4-1,0),$S147,0))</f>
        <v>1.0884378658907632</v>
      </c>
      <c r="AR147" s="3">
        <f ca="1">SUMPRODUCT(OFFSET($W$8:OFFSET($W$8,$AJ$4-1,0),$T147,$U147),OFFSET($D$8:OFFSET($D$8,$AJ$4-1,0),$S147,MATCH(AR$6,$D$7:$Q$7,0)-1))</f>
        <v>0.98489999999999989</v>
      </c>
      <c r="AS147" s="3">
        <f ca="1">SUMPRODUCT(OFFSET($W$8:OFFSET($W$8,$AJ$4-1,0),$T147,$U147),OFFSET($C$8:OFFSET($C$8,$AJ$4-1,0),$S147,0),OFFSET($D$8:OFFSET($D$8,$AJ$4-1,0),$S147,MATCH(AR$6,$D$7:$Q$7,0)-1))/SUMPRODUCT(OFFSET($W$8:OFFSET($W$8,$AJ$4-1,0),$T147,$U147),OFFSET($C$8:OFFSET($C$8,$AJ$4-1,0),$S147,0))</f>
        <v>0.98490000000000022</v>
      </c>
      <c r="AT147" s="3">
        <f ca="1">SUMPRODUCT(OFFSET($W$8:OFFSET($W$8,$AJ$4-1,0),$T147,$U147),OFFSET($D$8:OFFSET($D$8,$AJ$4-1,0),$S147,MATCH(AT$6,$D$7:$Q$7,0)-1))</f>
        <v>1.2749481559192706</v>
      </c>
      <c r="AU147" s="3">
        <f ca="1">SUMPRODUCT(OFFSET($W$8:OFFSET($W$8,$AJ$4-1,0),$T147,$U147),OFFSET($C$8:OFFSET($C$8,$AJ$4-1,0),$S147,0),OFFSET($D$8:OFFSET($D$8,$AJ$4-1,0),$S147,MATCH(AT$6,$D$7:$Q$7,0)-1))/SUMPRODUCT(OFFSET($W$8:OFFSET($W$8,$AJ$4-1,0),$T147,$U147),OFFSET($C$8:OFFSET($C$8,$AJ$4-1,0),$S147,0))</f>
        <v>1.2749481559192706</v>
      </c>
      <c r="AV147" s="3">
        <f ca="1">SUMPRODUCT(OFFSET($W$8:OFFSET($W$8,$AJ$4-1,0),$T147,$U147),OFFSET($D$8:OFFSET($D$8,$AJ$4-1,0),$S147,MATCH(AV$6,$D$7:$Q$7,0)-1))</f>
        <v>0.696300340678079</v>
      </c>
      <c r="AW147" s="3">
        <f ca="1">SUMPRODUCT(OFFSET($W$8:OFFSET($W$8,$AJ$4-1,0),$T147,$U147),OFFSET($C$8:OFFSET($C$8,$AJ$4-1,0),$S147,0),OFFSET($D$8:OFFSET($D$8,$AJ$4-1,0),$S147,MATCH(AV$6,$D$7:$Q$7,0)-1))/SUMPRODUCT(OFFSET($W$8:OFFSET($W$8,$AJ$4-1,0),$T147,$U147),OFFSET($C$8:OFFSET($C$8,$AJ$4-1,0),$S147,0))</f>
        <v>0.69630034067807889</v>
      </c>
      <c r="AX147" s="3">
        <f ca="1">SUMPRODUCT(OFFSET($W$8:OFFSET($W$8,$AJ$4-1,0),$T147,$U147),OFFSET($D$8:OFFSET($D$8,$AJ$4-1,0),$S147,MATCH(AX$6,$D$7:$Q$7,0)-1))</f>
        <v>0.82177378782916755</v>
      </c>
      <c r="AY147" s="3">
        <f ca="1">SUMPRODUCT(OFFSET($W$8:OFFSET($W$8,$AJ$4-1,0),$T147,$U147),OFFSET($C$8:OFFSET($C$8,$AJ$4-1,0),$S147,0),OFFSET($D$8:OFFSET($D$8,$AJ$4-1,0),$S147,MATCH(AX$6,$D$7:$Q$7,0)-1))/SUMPRODUCT(OFFSET($W$8:OFFSET($W$8,$AJ$4-1,0),$T147,$U147),OFFSET($C$8:OFFSET($C$8,$AJ$4-1,0),$S147,0))</f>
        <v>0.82177378782916777</v>
      </c>
      <c r="AZ147" s="3">
        <f ca="1">SUMPRODUCT(OFFSET($W$8:OFFSET($W$8,$AJ$4-1,0),$T147,$U147),OFFSET($D$8:OFFSET($D$8,$AJ$4-1,0),$S147,MATCH(AZ$6,$D$7:$Q$7,0)-1))</f>
        <v>1.4423033436029449</v>
      </c>
      <c r="BA147" s="3">
        <f ca="1">SUMPRODUCT(OFFSET($W$8:OFFSET($W$8,$AJ$4-1,0),$T147,$U147),OFFSET($C$8:OFFSET($C$8,$AJ$4-1,0),$S147,0),OFFSET($D$8:OFFSET($D$8,$AJ$4-1,0),$S147,MATCH(AZ$6,$D$7:$Q$7,0)-1))/SUMPRODUCT(OFFSET($W$8:OFFSET($W$8,$AJ$4-1,0),$T147,$U147),OFFSET($C$8:OFFSET($C$8,$AJ$4-1,0),$S147,0))</f>
        <v>1.4423033436029449</v>
      </c>
      <c r="BB147" s="3">
        <f ca="1">SUMPRODUCT(OFFSET($W$8:OFFSET($W$8,$AJ$4-1,0),$T147,$U147),OFFSET($D$8:OFFSET($D$8,$AJ$4-1,0),$S147,MATCH(BB$6,$D$7:$Q$7,0)-1))</f>
        <v>1.054499597727296</v>
      </c>
      <c r="BC147" s="3">
        <f ca="1">SUMPRODUCT(OFFSET($W$8:OFFSET($W$8,$AJ$4-1,0),$T147,$U147),OFFSET($C$8:OFFSET($C$8,$AJ$4-1,0),$S147,0),OFFSET($D$8:OFFSET($D$8,$AJ$4-1,0),$S147,MATCH(BB$6,$D$7:$Q$7,0)-1))/SUMPRODUCT(OFFSET($W$8:OFFSET($W$8,$AJ$4-1,0),$T147,$U147),OFFSET($C$8:OFFSET($C$8,$AJ$4-1,0),$S147,0))</f>
        <v>1.0544995977272962</v>
      </c>
      <c r="BD147" s="3">
        <f ca="1">SUMPRODUCT(OFFSET($W$8:OFFSET($W$8,$AJ$4-1,0),$T147,$U147),OFFSET($D$8:OFFSET($D$8,$AJ$4-1,0),$S147,MATCH(BD$6,$D$7:$Q$7,0)-1))</f>
        <v>0.73423423204871086</v>
      </c>
      <c r="BE147" s="3">
        <f ca="1">SUMPRODUCT(OFFSET($W$8:OFFSET($W$8,$AJ$4-1,0),$T147,$U147),OFFSET($C$8:OFFSET($C$8,$AJ$4-1,0),$S147,0),OFFSET($D$8:OFFSET($D$8,$AJ$4-1,0),$S147,MATCH(BD$6,$D$7:$Q$7,0)-1))/SUMPRODUCT(OFFSET($W$8:OFFSET($W$8,$AJ$4-1,0),$T147,$U147),OFFSET($C$8:OFFSET($C$8,$AJ$4-1,0),$S147,0))</f>
        <v>0.73423423204871086</v>
      </c>
      <c r="BF147" s="174">
        <f ca="1">SUMPRODUCT(OFFSET($W$8:OFFSET($W$8,$AJ$4-1,0),$T147,$U147),OFFSET($D$8:OFFSET($D$8,$AJ$4-1,0),$S147,MATCH(BF$6,$D$7:$Q$7,0)-1))</f>
        <v>0.99887341547568298</v>
      </c>
      <c r="BG147" s="174">
        <f ca="1">SUMPRODUCT(OFFSET($W$8:OFFSET($W$8,$AJ$4-1,0),$T147,$U147),OFFSET($C$8:OFFSET($C$8,$AJ$4-1,0),$S147,0),OFFSET($D$8:OFFSET($D$8,$AJ$4-1,0),$S147,MATCH(BF$6,$D$7:$Q$7,0)-1))/SUMPRODUCT(OFFSET($W$8:OFFSET($W$8,$AJ$4-1,0),$T147,$U147),OFFSET($C$8:OFFSET($C$8,$AJ$4-1,0),$S147,0))</f>
        <v>0.99887341547568342</v>
      </c>
      <c r="BH147" s="174">
        <f ca="1">SUMPRODUCT(OFFSET($W$8:OFFSET($W$8,$AJ$4-1,0),$T147,$U147),OFFSET($D$8:OFFSET($D$8,$AJ$4-1,0),$S147,MATCH(BH$6,$D$7:$Q$7,0)-1))</f>
        <v>1.1031307949168683</v>
      </c>
      <c r="BI147" s="174">
        <f ca="1">SUMPRODUCT(OFFSET($W$8:OFFSET($W$8,$AJ$4-1,0),$T147,$U147),OFFSET($C$8:OFFSET($C$8,$AJ$4-1,0),$S147,0),OFFSET($D$8:OFFSET($D$8,$AJ$4-1,0),$S147,MATCH(BH$6,$D$7:$Q$7,0)-1))/SUMPRODUCT(OFFSET($W$8:OFFSET($W$8,$AJ$4-1,0),$T147,$U147),OFFSET($C$8:OFFSET($C$8,$AJ$4-1,0),$S147,0))</f>
        <v>1.1031307949168687</v>
      </c>
      <c r="BJ147" s="174">
        <f ca="1">SUMPRODUCT(OFFSET($W$8:OFFSET($W$8,$AJ$4-1,0),$T147,$U147),OFFSET($D$8:OFFSET($D$8,$AJ$4-1,0),$S147,MATCH(BJ$6,$D$7:$Q$7,0)-1))</f>
        <v>1</v>
      </c>
      <c r="BK147" s="174">
        <f ca="1">SUMPRODUCT(OFFSET($W$8:OFFSET($W$8,$AJ$4-1,0),$T147,$U147),OFFSET($C$8:OFFSET($C$8,$AJ$4-1,0),$S147,0),OFFSET($D$8:OFFSET($D$8,$AJ$4-1,0),$S147,MATCH(BJ$6,$D$7:$Q$7,0)-1))/SUMPRODUCT(OFFSET($W$8:OFFSET($W$8,$AJ$4-1,0),$T147,$U147),OFFSET($C$8:OFFSET($C$8,$AJ$4-1,0),$S147,0))</f>
        <v>1</v>
      </c>
      <c r="BM147" s="8">
        <f t="shared" si="45"/>
        <v>40391</v>
      </c>
      <c r="BN147" s="47">
        <f t="shared" ca="1" si="46"/>
        <v>0.99999999999999967</v>
      </c>
      <c r="BO147" s="47">
        <f t="shared" ca="1" si="41"/>
        <v>0</v>
      </c>
      <c r="BP147" s="47">
        <f t="shared" ca="1" si="47"/>
        <v>0.29999999999999993</v>
      </c>
      <c r="BQ147" s="47">
        <f t="shared" ca="1" si="42"/>
        <v>0.69999999999999973</v>
      </c>
    </row>
    <row r="148" spans="1:69">
      <c r="A148" s="58">
        <f t="shared" si="43"/>
        <v>40057</v>
      </c>
      <c r="B148" s="34">
        <f t="shared" si="38"/>
        <v>40252</v>
      </c>
      <c r="C148" s="59">
        <f>SUMIF(WP!$A$3:$A$388,"&lt;"&amp;EOMONTH($A148,$A$3-1)+1,WP!$B$3:$B$388)/1000-SUM(C$8:C147)</f>
        <v>10</v>
      </c>
      <c r="D148" s="42">
        <f>D$6/VLOOKUP($B148,Rate!$B$4:$H$390,7)</f>
        <v>0.52255194851765707</v>
      </c>
      <c r="E148" s="42">
        <f>E$6/VLOOKUP($B148,SAWW!$B$4:$H$390,7)</f>
        <v>1.4865771323358887</v>
      </c>
      <c r="F148" s="42">
        <f>F$6/VLOOKUP($B148,'Indem BL'!$B$4:$H$390,7)</f>
        <v>1.0888043478568563</v>
      </c>
      <c r="G148" s="42">
        <f>G$6/VLOOKUP($B148,'Med BL'!$B$4:$H$390,7)</f>
        <v>0.9849</v>
      </c>
      <c r="H148" s="42">
        <f>H$6/VLOOKUP($B148,'Combined BL &amp; SAWW'!$B$4:$H$390,7)</f>
        <v>1.2827603324613133</v>
      </c>
      <c r="I148" s="42">
        <f>I$6/VLOOKUP($B148,'Freq Trend'!$B$4:$H$390,7)</f>
        <v>0.69490454318226991</v>
      </c>
      <c r="J148" s="42">
        <f>J$6/VLOOKUP($B148,'Severity Trend_IonI'!$B$4:$H$390,7)</f>
        <v>0.81249025166448663</v>
      </c>
      <c r="K148" s="42">
        <f>K$6/VLOOKUP($B148,'Severity Trend_MonI'!$B$4:$H$390,7)</f>
        <v>1.4647998718327484</v>
      </c>
      <c r="L148" s="42">
        <f>L$6/VLOOKUP($B148,'Severity Trend'!$B$4:$H$390,7)</f>
        <v>1.0531753306690248</v>
      </c>
      <c r="M148" s="42">
        <f>M$6/VLOOKUP($B148,'PP Residual Trend'!$B$4:$H$390,7)</f>
        <v>0.7318446385583306</v>
      </c>
      <c r="N148" s="156">
        <f>N$6/VLOOKUP($B148,CR!$B$4:$H$455,7)</f>
        <v>0.99887341547568309</v>
      </c>
      <c r="O148" s="156">
        <f>O$6/VLOOKUP($B148,ER!$B$4:$H$455,7)</f>
        <v>1.1031307949168685</v>
      </c>
      <c r="P148" s="156">
        <f>P$6/VLOOKUP($B148,DR!$B$4:$H$455,7)</f>
        <v>1</v>
      </c>
      <c r="R148">
        <f t="shared" si="36"/>
        <v>141</v>
      </c>
      <c r="S148" s="120">
        <f t="shared" si="39"/>
        <v>140</v>
      </c>
      <c r="T148" s="45">
        <f t="shared" si="44"/>
        <v>0</v>
      </c>
      <c r="U148" s="45">
        <f t="shared" si="37"/>
        <v>0</v>
      </c>
      <c r="V148" s="20">
        <v>0</v>
      </c>
      <c r="W148" s="21">
        <f>(2*W$5*$AJ$3*$R148*$A$3-MIN(W$5*$AJ$3,$R148*$A$3)^2-2*$R148*$A$3*MAX(W$5*$AJ$3-$R148*$A$3,0)-MIN(MAX($R148*$A$3-$A$4,0),W$5*$AJ$3)^2-2*W$5*$AJ$3*MAX($R148*$A$3-$A$4-W$5*+$AJ$3,0))/$AJ$5-SUM($V$7:V148)-SUM($V$7:W147)+SUM($V$7:V147)</f>
        <v>0</v>
      </c>
      <c r="X148" s="21">
        <f>(2*X$5*$AJ$3*$R148*$A$3-MIN(X$5*$AJ$3,$R148*$A$3)^2-2*$R148*$A$3*MAX(X$5*$AJ$3-$R148*$A$3,0)-MIN(MAX($R148*$A$3-$A$4,0),X$5*$AJ$3)^2-2*X$5*$AJ$3*MAX($R148*$A$3-$A$4-X$5*+$AJ$3,0))/$AJ$5-SUM($V$7:W148)-SUM($V$7:X147)+SUM($V$7:W147)</f>
        <v>0</v>
      </c>
      <c r="Y148" s="21">
        <f>(2*Y$5*$AJ$3*$R148*$A$3-MIN(Y$5*$AJ$3,$R148*$A$3)^2-2*$R148*$A$3*MAX(Y$5*$AJ$3-$R148*$A$3,0)-MIN(MAX($R148*$A$3-$A$4,0),Y$5*$AJ$3)^2-2*Y$5*$AJ$3*MAX($R148*$A$3-$A$4-Y$5*+$AJ$3,0))/$AJ$5-SUM($V$7:X148)-SUM($V$7:Y147)+SUM($V$7:X147)</f>
        <v>0</v>
      </c>
      <c r="Z148" s="21">
        <f>(2*Z$5*$AJ$3*$R148*$A$3-MIN(Z$5*$AJ$3,$R148*$A$3)^2-2*$R148*$A$3*MAX(Z$5*$AJ$3-$R148*$A$3,0)-MIN(MAX($R148*$A$3-$A$4,0),Z$5*$AJ$3)^2-2*Z$5*$AJ$3*MAX($R148*$A$3-$A$4-Z$5*+$AJ$3,0))/$AJ$5-SUM($V$7:Y148)-SUM($V$7:Z147)+SUM($V$7:Y147)</f>
        <v>0</v>
      </c>
      <c r="AA148" s="21">
        <f>(2*AA$5*$AJ$3*$R148*$A$3-MIN(AA$5*$AJ$3,$R148*$A$3)^2-2*$R148*$A$3*MAX(AA$5*$AJ$3-$R148*$A$3,0)-MIN(MAX($R148*$A$3-$A$4,0),AA$5*$AJ$3)^2-2*AA$5*$AJ$3*MAX($R148*$A$3-$A$4-AA$5*+$AJ$3,0))/$AJ$5-SUM($V$7:Z148)-SUM($V$7:AA147)+SUM($V$7:Z147)</f>
        <v>0</v>
      </c>
      <c r="AB148" s="21">
        <f>(2*AB$5*$AJ$3*$R148*$A$3-MIN(AB$5*$AJ$3,$R148*$A$3)^2-2*$R148*$A$3*MAX(AB$5*$AJ$3-$R148*$A$3,0)-MIN(MAX($R148*$A$3-$A$4,0),AB$5*$AJ$3)^2-2*AB$5*$AJ$3*MAX($R148*$A$3-$A$4-AB$5*+$AJ$3,0))/$AJ$5-SUM($V$7:AA148)-SUM($V$7:AB147)+SUM($V$7:AA147)</f>
        <v>0</v>
      </c>
      <c r="AC148" s="21">
        <f>(2*AC$5*$AJ$3*$R148*$A$3-MIN(AC$5*$AJ$3,$R148*$A$3)^2-2*$R148*$A$3*MAX(AC$5*$AJ$3-$R148*$A$3,0)-MIN(MAX($R148*$A$3-$A$4,0),AC$5*$AJ$3)^2-2*AC$5*$AJ$3*MAX($R148*$A$3-$A$4-AC$5*+$AJ$3,0))/$AJ$5-SUM($V$7:AB148)-SUM($V$7:AC147)+SUM($V$7:AB147)</f>
        <v>0</v>
      </c>
      <c r="AD148" s="21">
        <f>(2*AD$5*$AJ$3*$R148*$A$3-MIN(AD$5*$AJ$3,$R148*$A$3)^2-2*$R148*$A$3*MAX(AD$5*$AJ$3-$R148*$A$3,0)-MIN(MAX($R148*$A$3-$A$4,0),AD$5*$AJ$3)^2-2*AD$5*$AJ$3*MAX($R148*$A$3-$A$4-AD$5*+$AJ$3,0))/$AJ$5-SUM($V$7:AC148)-SUM($V$7:AD147)+SUM($V$7:AC147)</f>
        <v>0</v>
      </c>
      <c r="AE148" s="21">
        <f>(2*AE$5*$AJ$3*$R148*$A$3-MIN(AE$5*$AJ$3,$R148*$A$3)^2-2*$R148*$A$3*MAX(AE$5*$AJ$3-$R148*$A$3,0)-MIN(MAX($R148*$A$3-$A$4,0),AE$5*$AJ$3)^2-2*AE$5*$AJ$3*MAX($R148*$A$3-$A$4-AE$5*+$AJ$3,0))/$AJ$5-SUM($V$7:AD148)-SUM($V$7:AE147)+SUM($V$7:AD147)</f>
        <v>0</v>
      </c>
      <c r="AF148" s="21">
        <f>(2*AF$5*$AJ$3*$R148*$A$3-MIN(AF$5*$AJ$3,$R148*$A$3)^2-2*$R148*$A$3*MAX(AF$5*$AJ$3-$R148*$A$3,0)-MIN(MAX($R148*$A$3-$A$4,0),AF$5*$AJ$3)^2-2*AF$5*$AJ$3*MAX($R148*$A$3-$A$4-AF$5*+$AJ$3,0))/$AJ$5-SUM($V$7:AE148)-SUM($V$7:AF147)+SUM($V$7:AE147)</f>
        <v>0</v>
      </c>
      <c r="AG148" s="21">
        <f>(2*AG$5*$AJ$3*$R148*$A$3-MIN(AG$5*$AJ$3,$R148*$A$3)^2-2*$R148*$A$3*MAX(AG$5*$AJ$3-$R148*$A$3,0)-MIN(MAX($R148*$A$3-$A$4,0),AG$5*$AJ$3)^2-2*AG$5*$AJ$3*MAX($R148*$A$3-$A$4-AG$5*+$AJ$3,0))/$AJ$5-SUM($V$7:AF148)-SUM($V$7:AG147)+SUM($V$7:AF147)</f>
        <v>0</v>
      </c>
      <c r="AH148" s="21">
        <f>(2*AH$5*$AJ$3*$R148*$A$3-MIN(AH$5*$AJ$3,$R148*$A$3)^2-2*$R148*$A$3*MAX(AH$5*$AJ$3-$R148*$A$3,0)-MIN(MAX($R148*$A$3-$A$4,0),AH$5*$AJ$3)^2-2*AH$5*$AJ$3*MAX($R148*$A$3-$A$4-AH$5*+$AJ$3,0))/$AJ$5-SUM($V$7:AG148)-SUM($V$7:AH147)+SUM($V$7:AG147)</f>
        <v>0</v>
      </c>
      <c r="AJ148" s="8">
        <f t="shared" si="48"/>
        <v>40422</v>
      </c>
      <c r="AK148" s="30">
        <f t="shared" si="40"/>
        <v>40436</v>
      </c>
      <c r="AL148" s="3">
        <f ca="1">SUMPRODUCT(OFFSET($W$8:OFFSET($W$8,$AJ$4-1,0),$T148,$U148),OFFSET($D$8:OFFSET($D$8,$AJ$4-1,0),$S148,MATCH(AL$6,$D$7:$Q$7,0)-1))</f>
        <v>0.52093432809697093</v>
      </c>
      <c r="AM148" s="3">
        <f ca="1">SUMPRODUCT(OFFSET($W$8:OFFSET($W$8,$AJ$4-1,0),$T148,$U148),OFFSET($C$8:OFFSET($C$8,$AJ$4-1,0),$S148,0),OFFSET($D$8:OFFSET($D$8,$AJ$4-1,0),$S148,MATCH(AL$6,$D$7:$Q$7,0)-1))/SUMPRODUCT(OFFSET($W$8:OFFSET($W$8,$AJ$4-1,0),$T148,$U148),OFFSET($C$8:OFFSET($C$8,$AJ$4-1,0),$S148,0))</f>
        <v>0.52093432809697116</v>
      </c>
      <c r="AN148" s="3">
        <f ca="1">SUMPRODUCT(OFFSET($W$8:OFFSET($W$8,$AJ$4-1,0),$T148,$U148),OFFSET($D$8:OFFSET($D$8,$AJ$4-1,0),$S148,MATCH(AN$6,$D$7:$Q$7,0)-1))</f>
        <v>1.465925513326412</v>
      </c>
      <c r="AO148" s="3">
        <f ca="1">SUMPRODUCT(OFFSET($W$8:OFFSET($W$8,$AJ$4-1,0),$T148,$U148),OFFSET($C$8:OFFSET($C$8,$AJ$4-1,0),$S148,0),OFFSET($D$8:OFFSET($D$8,$AJ$4-1,0),$S148,MATCH(AN$6,$D$7:$Q$7,0)-1))/SUMPRODUCT(OFFSET($W$8:OFFSET($W$8,$AJ$4-1,0),$T148,$U148),OFFSET($C$8:OFFSET($C$8,$AJ$4-1,0),$S148,0))</f>
        <v>1.465925513326412</v>
      </c>
      <c r="AP148" s="3">
        <f ca="1">SUMPRODUCT(OFFSET($W$8:OFFSET($W$8,$AJ$4-1,0),$T148,$U148),OFFSET($D$8:OFFSET($D$8,$AJ$4-1,0),$S148,MATCH(AP$6,$D$7:$Q$7,0)-1))</f>
        <v>1.0881935445800344</v>
      </c>
      <c r="AQ148" s="3">
        <f ca="1">SUMPRODUCT(OFFSET($W$8:OFFSET($W$8,$AJ$4-1,0),$T148,$U148),OFFSET($C$8:OFFSET($C$8,$AJ$4-1,0),$S148,0),OFFSET($D$8:OFFSET($D$8,$AJ$4-1,0),$S148,MATCH(AP$6,$D$7:$Q$7,0)-1))/SUMPRODUCT(OFFSET($W$8:OFFSET($W$8,$AJ$4-1,0),$T148,$U148),OFFSET($C$8:OFFSET($C$8,$AJ$4-1,0),$S148,0))</f>
        <v>1.0881935445800344</v>
      </c>
      <c r="AR148" s="3">
        <f ca="1">SUMPRODUCT(OFFSET($W$8:OFFSET($W$8,$AJ$4-1,0),$T148,$U148),OFFSET($D$8:OFFSET($D$8,$AJ$4-1,0),$S148,MATCH(AR$6,$D$7:$Q$7,0)-1))</f>
        <v>0.98489999999999989</v>
      </c>
      <c r="AS148" s="3">
        <f ca="1">SUMPRODUCT(OFFSET($W$8:OFFSET($W$8,$AJ$4-1,0),$T148,$U148),OFFSET($C$8:OFFSET($C$8,$AJ$4-1,0),$S148,0),OFFSET($D$8:OFFSET($D$8,$AJ$4-1,0),$S148,MATCH(AR$6,$D$7:$Q$7,0)-1))/SUMPRODUCT(OFFSET($W$8:OFFSET($W$8,$AJ$4-1,0),$T148,$U148),OFFSET($C$8:OFFSET($C$8,$AJ$4-1,0),$S148,0))</f>
        <v>0.98490000000000022</v>
      </c>
      <c r="AT148" s="3">
        <f ca="1">SUMPRODUCT(OFFSET($W$8:OFFSET($W$8,$AJ$4-1,0),$T148,$U148),OFFSET($D$8:OFFSET($D$8,$AJ$4-1,0),$S148,MATCH(AT$6,$D$7:$Q$7,0)-1))</f>
        <v>1.2732673536408901</v>
      </c>
      <c r="AU148" s="3">
        <f ca="1">SUMPRODUCT(OFFSET($W$8:OFFSET($W$8,$AJ$4-1,0),$T148,$U148),OFFSET($C$8:OFFSET($C$8,$AJ$4-1,0),$S148,0),OFFSET($D$8:OFFSET($D$8,$AJ$4-1,0),$S148,MATCH(AT$6,$D$7:$Q$7,0)-1))/SUMPRODUCT(OFFSET($W$8:OFFSET($W$8,$AJ$4-1,0),$T148,$U148),OFFSET($C$8:OFFSET($C$8,$AJ$4-1,0),$S148,0))</f>
        <v>1.2732673536408901</v>
      </c>
      <c r="AV148" s="3">
        <f ca="1">SUMPRODUCT(OFFSET($W$8:OFFSET($W$8,$AJ$4-1,0),$T148,$U148),OFFSET($D$8:OFFSET($D$8,$AJ$4-1,0),$S148,MATCH(AV$6,$D$7:$Q$7,0)-1))</f>
        <v>0.69685360382612427</v>
      </c>
      <c r="AW148" s="3">
        <f ca="1">SUMPRODUCT(OFFSET($W$8:OFFSET($W$8,$AJ$4-1,0),$T148,$U148),OFFSET($C$8:OFFSET($C$8,$AJ$4-1,0),$S148,0),OFFSET($D$8:OFFSET($D$8,$AJ$4-1,0),$S148,MATCH(AV$6,$D$7:$Q$7,0)-1))/SUMPRODUCT(OFFSET($W$8:OFFSET($W$8,$AJ$4-1,0),$T148,$U148),OFFSET($C$8:OFFSET($C$8,$AJ$4-1,0),$S148,0))</f>
        <v>0.69685360382612438</v>
      </c>
      <c r="AX148" s="3">
        <f ca="1">SUMPRODUCT(OFFSET($W$8:OFFSET($W$8,$AJ$4-1,0),$T148,$U148),OFFSET($D$8:OFFSET($D$8,$AJ$4-1,0),$S148,MATCH(AX$6,$D$7:$Q$7,0)-1))</f>
        <v>0.82381554553428527</v>
      </c>
      <c r="AY148" s="3">
        <f ca="1">SUMPRODUCT(OFFSET($W$8:OFFSET($W$8,$AJ$4-1,0),$T148,$U148),OFFSET($C$8:OFFSET($C$8,$AJ$4-1,0),$S148,0),OFFSET($D$8:OFFSET($D$8,$AJ$4-1,0),$S148,MATCH(AX$6,$D$7:$Q$7,0)-1))/SUMPRODUCT(OFFSET($W$8:OFFSET($W$8,$AJ$4-1,0),$T148,$U148),OFFSET($C$8:OFFSET($C$8,$AJ$4-1,0),$S148,0))</f>
        <v>0.82381554553428538</v>
      </c>
      <c r="AZ148" s="3">
        <f ca="1">SUMPRODUCT(OFFSET($W$8:OFFSET($W$8,$AJ$4-1,0),$T148,$U148),OFFSET($D$8:OFFSET($D$8,$AJ$4-1,0),$S148,MATCH(AZ$6,$D$7:$Q$7,0)-1))</f>
        <v>1.4368966517702473</v>
      </c>
      <c r="BA148" s="3">
        <f ca="1">SUMPRODUCT(OFFSET($W$8:OFFSET($W$8,$AJ$4-1,0),$T148,$U148),OFFSET($C$8:OFFSET($C$8,$AJ$4-1,0),$S148,0),OFFSET($D$8:OFFSET($D$8,$AJ$4-1,0),$S148,MATCH(AZ$6,$D$7:$Q$7,0)-1))/SUMPRODUCT(OFFSET($W$8:OFFSET($W$8,$AJ$4-1,0),$T148,$U148),OFFSET($C$8:OFFSET($C$8,$AJ$4-1,0),$S148,0))</f>
        <v>1.4368966517702471</v>
      </c>
      <c r="BB148" s="3">
        <f ca="1">SUMPRODUCT(OFFSET($W$8:OFFSET($W$8,$AJ$4-1,0),$T148,$U148),OFFSET($D$8:OFFSET($D$8,$AJ$4-1,0),$S148,MATCH(BB$6,$D$7:$Q$7,0)-1))</f>
        <v>1.0546245482135526</v>
      </c>
      <c r="BC148" s="3">
        <f ca="1">SUMPRODUCT(OFFSET($W$8:OFFSET($W$8,$AJ$4-1,0),$T148,$U148),OFFSET($C$8:OFFSET($C$8,$AJ$4-1,0),$S148,0),OFFSET($D$8:OFFSET($D$8,$AJ$4-1,0),$S148,MATCH(BB$6,$D$7:$Q$7,0)-1))/SUMPRODUCT(OFFSET($W$8:OFFSET($W$8,$AJ$4-1,0),$T148,$U148),OFFSET($C$8:OFFSET($C$8,$AJ$4-1,0),$S148,0))</f>
        <v>1.0546245482135528</v>
      </c>
      <c r="BD148" s="3">
        <f ca="1">SUMPRODUCT(OFFSET($W$8:OFFSET($W$8,$AJ$4-1,0),$T148,$U148),OFFSET($D$8:OFFSET($D$8,$AJ$4-1,0),$S148,MATCH(BD$6,$D$7:$Q$7,0)-1))</f>
        <v>0.734904197156931</v>
      </c>
      <c r="BE148" s="3">
        <f ca="1">SUMPRODUCT(OFFSET($W$8:OFFSET($W$8,$AJ$4-1,0),$T148,$U148),OFFSET($C$8:OFFSET($C$8,$AJ$4-1,0),$S148,0),OFFSET($D$8:OFFSET($D$8,$AJ$4-1,0),$S148,MATCH(BD$6,$D$7:$Q$7,0)-1))/SUMPRODUCT(OFFSET($W$8:OFFSET($W$8,$AJ$4-1,0),$T148,$U148),OFFSET($C$8:OFFSET($C$8,$AJ$4-1,0),$S148,0))</f>
        <v>0.734904197156931</v>
      </c>
      <c r="BF148" s="174">
        <f ca="1">SUMPRODUCT(OFFSET($W$8:OFFSET($W$8,$AJ$4-1,0),$T148,$U148),OFFSET($D$8:OFFSET($D$8,$AJ$4-1,0),$S148,MATCH(BF$6,$D$7:$Q$7,0)-1))</f>
        <v>0.99887341547568298</v>
      </c>
      <c r="BG148" s="174">
        <f ca="1">SUMPRODUCT(OFFSET($W$8:OFFSET($W$8,$AJ$4-1,0),$T148,$U148),OFFSET($C$8:OFFSET($C$8,$AJ$4-1,0),$S148,0),OFFSET($D$8:OFFSET($D$8,$AJ$4-1,0),$S148,MATCH(BF$6,$D$7:$Q$7,0)-1))/SUMPRODUCT(OFFSET($W$8:OFFSET($W$8,$AJ$4-1,0),$T148,$U148),OFFSET($C$8:OFFSET($C$8,$AJ$4-1,0),$S148,0))</f>
        <v>0.99887341547568342</v>
      </c>
      <c r="BH148" s="174">
        <f ca="1">SUMPRODUCT(OFFSET($W$8:OFFSET($W$8,$AJ$4-1,0),$T148,$U148),OFFSET($D$8:OFFSET($D$8,$AJ$4-1,0),$S148,MATCH(BH$6,$D$7:$Q$7,0)-1))</f>
        <v>1.1031307949168683</v>
      </c>
      <c r="BI148" s="174">
        <f ca="1">SUMPRODUCT(OFFSET($W$8:OFFSET($W$8,$AJ$4-1,0),$T148,$U148),OFFSET($C$8:OFFSET($C$8,$AJ$4-1,0),$S148,0),OFFSET($D$8:OFFSET($D$8,$AJ$4-1,0),$S148,MATCH(BH$6,$D$7:$Q$7,0)-1))/SUMPRODUCT(OFFSET($W$8:OFFSET($W$8,$AJ$4-1,0),$T148,$U148),OFFSET($C$8:OFFSET($C$8,$AJ$4-1,0),$S148,0))</f>
        <v>1.1031307949168687</v>
      </c>
      <c r="BJ148" s="174">
        <f ca="1">SUMPRODUCT(OFFSET($W$8:OFFSET($W$8,$AJ$4-1,0),$T148,$U148),OFFSET($D$8:OFFSET($D$8,$AJ$4-1,0),$S148,MATCH(BJ$6,$D$7:$Q$7,0)-1))</f>
        <v>1</v>
      </c>
      <c r="BK148" s="174">
        <f ca="1">SUMPRODUCT(OFFSET($W$8:OFFSET($W$8,$AJ$4-1,0),$T148,$U148),OFFSET($C$8:OFFSET($C$8,$AJ$4-1,0),$S148,0),OFFSET($D$8:OFFSET($D$8,$AJ$4-1,0),$S148,MATCH(BJ$6,$D$7:$Q$7,0)-1))/SUMPRODUCT(OFFSET($W$8:OFFSET($W$8,$AJ$4-1,0),$T148,$U148),OFFSET($C$8:OFFSET($C$8,$AJ$4-1,0),$S148,0))</f>
        <v>1</v>
      </c>
      <c r="BM148" s="8">
        <f t="shared" si="45"/>
        <v>40422</v>
      </c>
      <c r="BN148" s="47">
        <f t="shared" ca="1" si="46"/>
        <v>0.99999999999999967</v>
      </c>
      <c r="BO148" s="47">
        <f t="shared" ca="1" si="41"/>
        <v>0</v>
      </c>
      <c r="BP148" s="47">
        <f t="shared" ca="1" si="47"/>
        <v>0.29999999999999993</v>
      </c>
      <c r="BQ148" s="47">
        <f t="shared" ca="1" si="42"/>
        <v>0.69999999999999973</v>
      </c>
    </row>
    <row r="149" spans="1:69">
      <c r="A149" s="58">
        <f t="shared" si="43"/>
        <v>40087</v>
      </c>
      <c r="B149" s="34">
        <f t="shared" si="38"/>
        <v>40283</v>
      </c>
      <c r="C149" s="59">
        <f>SUMIF(WP!$A$3:$A$388,"&lt;"&amp;EOMONTH($A149,$A$3-1)+1,WP!$B$3:$B$388)/1000-SUM(C$8:C148)</f>
        <v>10</v>
      </c>
      <c r="D149" s="42">
        <f>D$6/VLOOKUP($B149,Rate!$B$4:$H$390,7)</f>
        <v>0.52255194851765707</v>
      </c>
      <c r="E149" s="42">
        <f>E$6/VLOOKUP($B149,SAWW!$B$4:$H$390,7)</f>
        <v>1.4835276328443141</v>
      </c>
      <c r="F149" s="42">
        <f>F$6/VLOOKUP($B149,'Indem BL'!$B$4:$H$390,7)</f>
        <v>1.0888043478568563</v>
      </c>
      <c r="G149" s="42">
        <f>G$6/VLOOKUP($B149,'Med BL'!$B$4:$H$390,7)</f>
        <v>0.9849</v>
      </c>
      <c r="H149" s="42">
        <f>H$6/VLOOKUP($B149,'Combined BL &amp; SAWW'!$B$4:$H$390,7)</f>
        <v>1.28124037807656</v>
      </c>
      <c r="I149" s="42">
        <f>I$6/VLOOKUP($B149,'Freq Trend'!$B$4:$H$390,7)</f>
        <v>0.69455411380242837</v>
      </c>
      <c r="J149" s="42">
        <f>J$6/VLOOKUP($B149,'Severity Trend_IonI'!$B$4:$H$390,7)</f>
        <v>0.81393552341625008</v>
      </c>
      <c r="K149" s="42">
        <f>K$6/VLOOKUP($B149,'Severity Trend_MonI'!$B$4:$H$390,7)</f>
        <v>1.4625669342274727</v>
      </c>
      <c r="L149" s="42">
        <f>L$6/VLOOKUP($B149,'Severity Trend'!$B$4:$H$390,7)</f>
        <v>1.0537624513455619</v>
      </c>
      <c r="M149" s="42">
        <f>M$6/VLOOKUP($B149,'PP Residual Trend'!$B$4:$H$390,7)</f>
        <v>0.73188219361334028</v>
      </c>
      <c r="N149" s="156">
        <f>N$6/VLOOKUP($B149,CR!$B$4:$H$455,7)</f>
        <v>0.99887341547568309</v>
      </c>
      <c r="O149" s="156">
        <f>O$6/VLOOKUP($B149,ER!$B$4:$H$455,7)</f>
        <v>1.1031307949168685</v>
      </c>
      <c r="P149" s="156">
        <f>P$6/VLOOKUP($B149,DR!$B$4:$H$455,7)</f>
        <v>1</v>
      </c>
      <c r="R149">
        <f t="shared" si="36"/>
        <v>142</v>
      </c>
      <c r="S149" s="120">
        <f t="shared" si="39"/>
        <v>141</v>
      </c>
      <c r="T149" s="45">
        <f t="shared" si="44"/>
        <v>0</v>
      </c>
      <c r="U149" s="45">
        <f t="shared" si="37"/>
        <v>0</v>
      </c>
      <c r="V149" s="20">
        <v>0</v>
      </c>
      <c r="W149" s="21">
        <f>(2*W$5*$AJ$3*$R149*$A$3-MIN(W$5*$AJ$3,$R149*$A$3)^2-2*$R149*$A$3*MAX(W$5*$AJ$3-$R149*$A$3,0)-MIN(MAX($R149*$A$3-$A$4,0),W$5*$AJ$3)^2-2*W$5*$AJ$3*MAX($R149*$A$3-$A$4-W$5*+$AJ$3,0))/$AJ$5-SUM($V$7:V149)-SUM($V$7:W148)+SUM($V$7:V148)</f>
        <v>0</v>
      </c>
      <c r="X149" s="21">
        <f>(2*X$5*$AJ$3*$R149*$A$3-MIN(X$5*$AJ$3,$R149*$A$3)^2-2*$R149*$A$3*MAX(X$5*$AJ$3-$R149*$A$3,0)-MIN(MAX($R149*$A$3-$A$4,0),X$5*$AJ$3)^2-2*X$5*$AJ$3*MAX($R149*$A$3-$A$4-X$5*+$AJ$3,0))/$AJ$5-SUM($V$7:W149)-SUM($V$7:X148)+SUM($V$7:W148)</f>
        <v>0</v>
      </c>
      <c r="Y149" s="21">
        <f>(2*Y$5*$AJ$3*$R149*$A$3-MIN(Y$5*$AJ$3,$R149*$A$3)^2-2*$R149*$A$3*MAX(Y$5*$AJ$3-$R149*$A$3,0)-MIN(MAX($R149*$A$3-$A$4,0),Y$5*$AJ$3)^2-2*Y$5*$AJ$3*MAX($R149*$A$3-$A$4-Y$5*+$AJ$3,0))/$AJ$5-SUM($V$7:X149)-SUM($V$7:Y148)+SUM($V$7:X148)</f>
        <v>0</v>
      </c>
      <c r="Z149" s="21">
        <f>(2*Z$5*$AJ$3*$R149*$A$3-MIN(Z$5*$AJ$3,$R149*$A$3)^2-2*$R149*$A$3*MAX(Z$5*$AJ$3-$R149*$A$3,0)-MIN(MAX($R149*$A$3-$A$4,0),Z$5*$AJ$3)^2-2*Z$5*$AJ$3*MAX($R149*$A$3-$A$4-Z$5*+$AJ$3,0))/$AJ$5-SUM($V$7:Y149)-SUM($V$7:Z148)+SUM($V$7:Y148)</f>
        <v>0</v>
      </c>
      <c r="AA149" s="21">
        <f>(2*AA$5*$AJ$3*$R149*$A$3-MIN(AA$5*$AJ$3,$R149*$A$3)^2-2*$R149*$A$3*MAX(AA$5*$AJ$3-$R149*$A$3,0)-MIN(MAX($R149*$A$3-$A$4,0),AA$5*$AJ$3)^2-2*AA$5*$AJ$3*MAX($R149*$A$3-$A$4-AA$5*+$AJ$3,0))/$AJ$5-SUM($V$7:Z149)-SUM($V$7:AA148)+SUM($V$7:Z148)</f>
        <v>0</v>
      </c>
      <c r="AB149" s="21">
        <f>(2*AB$5*$AJ$3*$R149*$A$3-MIN(AB$5*$AJ$3,$R149*$A$3)^2-2*$R149*$A$3*MAX(AB$5*$AJ$3-$R149*$A$3,0)-MIN(MAX($R149*$A$3-$A$4,0),AB$5*$AJ$3)^2-2*AB$5*$AJ$3*MAX($R149*$A$3-$A$4-AB$5*+$AJ$3,0))/$AJ$5-SUM($V$7:AA149)-SUM($V$7:AB148)+SUM($V$7:AA148)</f>
        <v>0</v>
      </c>
      <c r="AC149" s="21">
        <f>(2*AC$5*$AJ$3*$R149*$A$3-MIN(AC$5*$AJ$3,$R149*$A$3)^2-2*$R149*$A$3*MAX(AC$5*$AJ$3-$R149*$A$3,0)-MIN(MAX($R149*$A$3-$A$4,0),AC$5*$AJ$3)^2-2*AC$5*$AJ$3*MAX($R149*$A$3-$A$4-AC$5*+$AJ$3,0))/$AJ$5-SUM($V$7:AB149)-SUM($V$7:AC148)+SUM($V$7:AB148)</f>
        <v>0</v>
      </c>
      <c r="AD149" s="21">
        <f>(2*AD$5*$AJ$3*$R149*$A$3-MIN(AD$5*$AJ$3,$R149*$A$3)^2-2*$R149*$A$3*MAX(AD$5*$AJ$3-$R149*$A$3,0)-MIN(MAX($R149*$A$3-$A$4,0),AD$5*$AJ$3)^2-2*AD$5*$AJ$3*MAX($R149*$A$3-$A$4-AD$5*+$AJ$3,0))/$AJ$5-SUM($V$7:AC149)-SUM($V$7:AD148)+SUM($V$7:AC148)</f>
        <v>0</v>
      </c>
      <c r="AE149" s="21">
        <f>(2*AE$5*$AJ$3*$R149*$A$3-MIN(AE$5*$AJ$3,$R149*$A$3)^2-2*$R149*$A$3*MAX(AE$5*$AJ$3-$R149*$A$3,0)-MIN(MAX($R149*$A$3-$A$4,0),AE$5*$AJ$3)^2-2*AE$5*$AJ$3*MAX($R149*$A$3-$A$4-AE$5*+$AJ$3,0))/$AJ$5-SUM($V$7:AD149)-SUM($V$7:AE148)+SUM($V$7:AD148)</f>
        <v>0</v>
      </c>
      <c r="AF149" s="21">
        <f>(2*AF$5*$AJ$3*$R149*$A$3-MIN(AF$5*$AJ$3,$R149*$A$3)^2-2*$R149*$A$3*MAX(AF$5*$AJ$3-$R149*$A$3,0)-MIN(MAX($R149*$A$3-$A$4,0),AF$5*$AJ$3)^2-2*AF$5*$AJ$3*MAX($R149*$A$3-$A$4-AF$5*+$AJ$3,0))/$AJ$5-SUM($V$7:AE149)-SUM($V$7:AF148)+SUM($V$7:AE148)</f>
        <v>0</v>
      </c>
      <c r="AG149" s="21">
        <f>(2*AG$5*$AJ$3*$R149*$A$3-MIN(AG$5*$AJ$3,$R149*$A$3)^2-2*$R149*$A$3*MAX(AG$5*$AJ$3-$R149*$A$3,0)-MIN(MAX($R149*$A$3-$A$4,0),AG$5*$AJ$3)^2-2*AG$5*$AJ$3*MAX($R149*$A$3-$A$4-AG$5*+$AJ$3,0))/$AJ$5-SUM($V$7:AF149)-SUM($V$7:AG148)+SUM($V$7:AF148)</f>
        <v>0</v>
      </c>
      <c r="AH149" s="21">
        <f>(2*AH$5*$AJ$3*$R149*$A$3-MIN(AH$5*$AJ$3,$R149*$A$3)^2-2*$R149*$A$3*MAX(AH$5*$AJ$3-$R149*$A$3,0)-MIN(MAX($R149*$A$3-$A$4,0),AH$5*$AJ$3)^2-2*AH$5*$AJ$3*MAX($R149*$A$3-$A$4-AH$5*+$AJ$3,0))/$AJ$5-SUM($V$7:AG149)-SUM($V$7:AH148)+SUM($V$7:AG148)</f>
        <v>0</v>
      </c>
      <c r="AJ149" s="8">
        <f t="shared" si="48"/>
        <v>40452</v>
      </c>
      <c r="AK149" s="30">
        <f t="shared" si="40"/>
        <v>40466</v>
      </c>
      <c r="AL149" s="3">
        <f ca="1">SUMPRODUCT(OFFSET($W$8:OFFSET($W$8,$AJ$4-1,0),$T149,$U149),OFFSET($D$8:OFFSET($D$8,$AJ$4-1,0),$S149,MATCH(AL$6,$D$7:$Q$7,0)-1))</f>
        <v>0.52064021529320981</v>
      </c>
      <c r="AM149" s="3">
        <f ca="1">SUMPRODUCT(OFFSET($W$8:OFFSET($W$8,$AJ$4-1,0),$T149,$U149),OFFSET($C$8:OFFSET($C$8,$AJ$4-1,0),$S149,0),OFFSET($D$8:OFFSET($D$8,$AJ$4-1,0),$S149,MATCH(AL$6,$D$7:$Q$7,0)-1))/SUMPRODUCT(OFFSET($W$8:OFFSET($W$8,$AJ$4-1,0),$T149,$U149),OFFSET($C$8:OFFSET($C$8,$AJ$4-1,0),$S149,0))</f>
        <v>0.52064021529321003</v>
      </c>
      <c r="AN149" s="3">
        <f ca="1">SUMPRODUCT(OFFSET($W$8:OFFSET($W$8,$AJ$4-1,0),$T149,$U149),OFFSET($D$8:OFFSET($D$8,$AJ$4-1,0),$S149,MATCH(AN$6,$D$7:$Q$7,0)-1))</f>
        <v>1.4623035411144201</v>
      </c>
      <c r="AO149" s="3">
        <f ca="1">SUMPRODUCT(OFFSET($W$8:OFFSET($W$8,$AJ$4-1,0),$T149,$U149),OFFSET($C$8:OFFSET($C$8,$AJ$4-1,0),$S149,0),OFFSET($D$8:OFFSET($D$8,$AJ$4-1,0),$S149,MATCH(AN$6,$D$7:$Q$7,0)-1))/SUMPRODUCT(OFFSET($W$8:OFFSET($W$8,$AJ$4-1,0),$T149,$U149),OFFSET($C$8:OFFSET($C$8,$AJ$4-1,0),$S149,0))</f>
        <v>1.4623035411144203</v>
      </c>
      <c r="AP149" s="3">
        <f ca="1">SUMPRODUCT(OFFSET($W$8:OFFSET($W$8,$AJ$4-1,0),$T149,$U149),OFFSET($D$8:OFFSET($D$8,$AJ$4-1,0),$S149,MATCH(AP$6,$D$7:$Q$7,0)-1))</f>
        <v>1.0879492232693055</v>
      </c>
      <c r="AQ149" s="3">
        <f ca="1">SUMPRODUCT(OFFSET($W$8:OFFSET($W$8,$AJ$4-1,0),$T149,$U149),OFFSET($C$8:OFFSET($C$8,$AJ$4-1,0),$S149,0),OFFSET($D$8:OFFSET($D$8,$AJ$4-1,0),$S149,MATCH(AP$6,$D$7:$Q$7,0)-1))/SUMPRODUCT(OFFSET($W$8:OFFSET($W$8,$AJ$4-1,0),$T149,$U149),OFFSET($C$8:OFFSET($C$8,$AJ$4-1,0),$S149,0))</f>
        <v>1.0879492232693058</v>
      </c>
      <c r="AR149" s="3">
        <f ca="1">SUMPRODUCT(OFFSET($W$8:OFFSET($W$8,$AJ$4-1,0),$T149,$U149),OFFSET($D$8:OFFSET($D$8,$AJ$4-1,0),$S149,MATCH(AR$6,$D$7:$Q$7,0)-1))</f>
        <v>0.98489999999999989</v>
      </c>
      <c r="AS149" s="3">
        <f ca="1">SUMPRODUCT(OFFSET($W$8:OFFSET($W$8,$AJ$4-1,0),$T149,$U149),OFFSET($C$8:OFFSET($C$8,$AJ$4-1,0),$S149,0),OFFSET($D$8:OFFSET($D$8,$AJ$4-1,0),$S149,MATCH(AR$6,$D$7:$Q$7,0)-1))/SUMPRODUCT(OFFSET($W$8:OFFSET($W$8,$AJ$4-1,0),$T149,$U149),OFFSET($C$8:OFFSET($C$8,$AJ$4-1,0),$S149,0))</f>
        <v>0.98490000000000022</v>
      </c>
      <c r="AT149" s="3">
        <f ca="1">SUMPRODUCT(OFFSET($W$8:OFFSET($W$8,$AJ$4-1,0),$T149,$U149),OFFSET($D$8:OFFSET($D$8,$AJ$4-1,0),$S149,MATCH(AT$6,$D$7:$Q$7,0)-1))</f>
        <v>1.2715947945143424</v>
      </c>
      <c r="AU149" s="3">
        <f ca="1">SUMPRODUCT(OFFSET($W$8:OFFSET($W$8,$AJ$4-1,0),$T149,$U149),OFFSET($C$8:OFFSET($C$8,$AJ$4-1,0),$S149,0),OFFSET($D$8:OFFSET($D$8,$AJ$4-1,0),$S149,MATCH(AT$6,$D$7:$Q$7,0)-1))/SUMPRODUCT(OFFSET($W$8:OFFSET($W$8,$AJ$4-1,0),$T149,$U149),OFFSET($C$8:OFFSET($C$8,$AJ$4-1,0),$S149,0))</f>
        <v>1.2715947945143422</v>
      </c>
      <c r="AV149" s="3">
        <f ca="1">SUMPRODUCT(OFFSET($W$8:OFFSET($W$8,$AJ$4-1,0),$T149,$U149),OFFSET($D$8:OFFSET($D$8,$AJ$4-1,0),$S149,MATCH(AV$6,$D$7:$Q$7,0)-1))</f>
        <v>0.69751774681123457</v>
      </c>
      <c r="AW149" s="3">
        <f ca="1">SUMPRODUCT(OFFSET($W$8:OFFSET($W$8,$AJ$4-1,0),$T149,$U149),OFFSET($C$8:OFFSET($C$8,$AJ$4-1,0),$S149,0),OFFSET($D$8:OFFSET($D$8,$AJ$4-1,0),$S149,MATCH(AV$6,$D$7:$Q$7,0)-1))/SUMPRODUCT(OFFSET($W$8:OFFSET($W$8,$AJ$4-1,0),$T149,$U149),OFFSET($C$8:OFFSET($C$8,$AJ$4-1,0),$S149,0))</f>
        <v>0.6975177468112348</v>
      </c>
      <c r="AX149" s="3">
        <f ca="1">SUMPRODUCT(OFFSET($W$8:OFFSET($W$8,$AJ$4-1,0),$T149,$U149),OFFSET($D$8:OFFSET($D$8,$AJ$4-1,0),$S149,MATCH(AX$6,$D$7:$Q$7,0)-1))</f>
        <v>0.8259385367621962</v>
      </c>
      <c r="AY149" s="3">
        <f ca="1">SUMPRODUCT(OFFSET($W$8:OFFSET($W$8,$AJ$4-1,0),$T149,$U149),OFFSET($C$8:OFFSET($C$8,$AJ$4-1,0),$S149,0),OFFSET($D$8:OFFSET($D$8,$AJ$4-1,0),$S149,MATCH(AX$6,$D$7:$Q$7,0)-1))/SUMPRODUCT(OFFSET($W$8:OFFSET($W$8,$AJ$4-1,0),$T149,$U149),OFFSET($C$8:OFFSET($C$8,$AJ$4-1,0),$S149,0))</f>
        <v>0.82593853676219597</v>
      </c>
      <c r="AZ149" s="3">
        <f ca="1">SUMPRODUCT(OFFSET($W$8:OFFSET($W$8,$AJ$4-1,0),$T149,$U149),OFFSET($D$8:OFFSET($D$8,$AJ$4-1,0),$S149,MATCH(AZ$6,$D$7:$Q$7,0)-1))</f>
        <v>1.4311208543128666</v>
      </c>
      <c r="BA149" s="3">
        <f ca="1">SUMPRODUCT(OFFSET($W$8:OFFSET($W$8,$AJ$4-1,0),$T149,$U149),OFFSET($C$8:OFFSET($C$8,$AJ$4-1,0),$S149,0),OFFSET($D$8:OFFSET($D$8,$AJ$4-1,0),$S149,MATCH(AZ$6,$D$7:$Q$7,0)-1))/SUMPRODUCT(OFFSET($W$8:OFFSET($W$8,$AJ$4-1,0),$T149,$U149),OFFSET($C$8:OFFSET($C$8,$AJ$4-1,0),$S149,0))</f>
        <v>1.4311208543128666</v>
      </c>
      <c r="BB149" s="3">
        <f ca="1">SUMPRODUCT(OFFSET($W$8:OFFSET($W$8,$AJ$4-1,0),$T149,$U149),OFFSET($D$8:OFFSET($D$8,$AJ$4-1,0),$S149,MATCH(BB$6,$D$7:$Q$7,0)-1))</f>
        <v>1.0546942822874561</v>
      </c>
      <c r="BC149" s="3">
        <f ca="1">SUMPRODUCT(OFFSET($W$8:OFFSET($W$8,$AJ$4-1,0),$T149,$U149),OFFSET($C$8:OFFSET($C$8,$AJ$4-1,0),$S149,0),OFFSET($D$8:OFFSET($D$8,$AJ$4-1,0),$S149,MATCH(BB$6,$D$7:$Q$7,0)-1))/SUMPRODUCT(OFFSET($W$8:OFFSET($W$8,$AJ$4-1,0),$T149,$U149),OFFSET($C$8:OFFSET($C$8,$AJ$4-1,0),$S149,0))</f>
        <v>1.0546942822874563</v>
      </c>
      <c r="BD149" s="3">
        <f ca="1">SUMPRODUCT(OFFSET($W$8:OFFSET($W$8,$AJ$4-1,0),$T149,$U149),OFFSET($D$8:OFFSET($D$8,$AJ$4-1,0),$S149,MATCH(BD$6,$D$7:$Q$7,0)-1))</f>
        <v>0.73565263731301112</v>
      </c>
      <c r="BE149" s="3">
        <f ca="1">SUMPRODUCT(OFFSET($W$8:OFFSET($W$8,$AJ$4-1,0),$T149,$U149),OFFSET($C$8:OFFSET($C$8,$AJ$4-1,0),$S149,0),OFFSET($D$8:OFFSET($D$8,$AJ$4-1,0),$S149,MATCH(BD$6,$D$7:$Q$7,0)-1))/SUMPRODUCT(OFFSET($W$8:OFFSET($W$8,$AJ$4-1,0),$T149,$U149),OFFSET($C$8:OFFSET($C$8,$AJ$4-1,0),$S149,0))</f>
        <v>0.73565263731301134</v>
      </c>
      <c r="BF149" s="174">
        <f ca="1">SUMPRODUCT(OFFSET($W$8:OFFSET($W$8,$AJ$4-1,0),$T149,$U149),OFFSET($D$8:OFFSET($D$8,$AJ$4-1,0),$S149,MATCH(BF$6,$D$7:$Q$7,0)-1))</f>
        <v>0.99887341547568298</v>
      </c>
      <c r="BG149" s="174">
        <f ca="1">SUMPRODUCT(OFFSET($W$8:OFFSET($W$8,$AJ$4-1,0),$T149,$U149),OFFSET($C$8:OFFSET($C$8,$AJ$4-1,0),$S149,0),OFFSET($D$8:OFFSET($D$8,$AJ$4-1,0),$S149,MATCH(BF$6,$D$7:$Q$7,0)-1))/SUMPRODUCT(OFFSET($W$8:OFFSET($W$8,$AJ$4-1,0),$T149,$U149),OFFSET($C$8:OFFSET($C$8,$AJ$4-1,0),$S149,0))</f>
        <v>0.99887341547568342</v>
      </c>
      <c r="BH149" s="174">
        <f ca="1">SUMPRODUCT(OFFSET($W$8:OFFSET($W$8,$AJ$4-1,0),$T149,$U149),OFFSET($D$8:OFFSET($D$8,$AJ$4-1,0),$S149,MATCH(BH$6,$D$7:$Q$7,0)-1))</f>
        <v>1.1031307949168683</v>
      </c>
      <c r="BI149" s="174">
        <f ca="1">SUMPRODUCT(OFFSET($W$8:OFFSET($W$8,$AJ$4-1,0),$T149,$U149),OFFSET($C$8:OFFSET($C$8,$AJ$4-1,0),$S149,0),OFFSET($D$8:OFFSET($D$8,$AJ$4-1,0),$S149,MATCH(BH$6,$D$7:$Q$7,0)-1))/SUMPRODUCT(OFFSET($W$8:OFFSET($W$8,$AJ$4-1,0),$T149,$U149),OFFSET($C$8:OFFSET($C$8,$AJ$4-1,0),$S149,0))</f>
        <v>1.1031307949168687</v>
      </c>
      <c r="BJ149" s="174">
        <f ca="1">SUMPRODUCT(OFFSET($W$8:OFFSET($W$8,$AJ$4-1,0),$T149,$U149),OFFSET($D$8:OFFSET($D$8,$AJ$4-1,0),$S149,MATCH(BJ$6,$D$7:$Q$7,0)-1))</f>
        <v>1</v>
      </c>
      <c r="BK149" s="174">
        <f ca="1">SUMPRODUCT(OFFSET($W$8:OFFSET($W$8,$AJ$4-1,0),$T149,$U149),OFFSET($C$8:OFFSET($C$8,$AJ$4-1,0),$S149,0),OFFSET($D$8:OFFSET($D$8,$AJ$4-1,0),$S149,MATCH(BJ$6,$D$7:$Q$7,0)-1))/SUMPRODUCT(OFFSET($W$8:OFFSET($W$8,$AJ$4-1,0),$T149,$U149),OFFSET($C$8:OFFSET($C$8,$AJ$4-1,0),$S149,0))</f>
        <v>1</v>
      </c>
      <c r="BM149" s="8">
        <f t="shared" si="45"/>
        <v>40452</v>
      </c>
      <c r="BN149" s="47">
        <f t="shared" ca="1" si="46"/>
        <v>0.99999999999999967</v>
      </c>
      <c r="BO149" s="47">
        <f t="shared" ca="1" si="41"/>
        <v>0</v>
      </c>
      <c r="BP149" s="47">
        <f t="shared" ca="1" si="47"/>
        <v>0.29999999999999993</v>
      </c>
      <c r="BQ149" s="47">
        <f t="shared" ca="1" si="42"/>
        <v>0.69999999999999973</v>
      </c>
    </row>
    <row r="150" spans="1:69">
      <c r="A150" s="58">
        <f t="shared" si="43"/>
        <v>40118</v>
      </c>
      <c r="B150" s="34">
        <f t="shared" si="38"/>
        <v>40313</v>
      </c>
      <c r="C150" s="59">
        <f>SUMIF(WP!$A$3:$A$388,"&lt;"&amp;EOMONTH($A150,$A$3-1)+1,WP!$B$3:$B$388)/1000-SUM(C$8:C149)</f>
        <v>10</v>
      </c>
      <c r="D150" s="42">
        <f>D$6/VLOOKUP($B150,Rate!$B$4:$H$390,7)</f>
        <v>0.52255194851765707</v>
      </c>
      <c r="E150" s="42">
        <f>E$6/VLOOKUP($B150,SAWW!$B$4:$H$390,7)</f>
        <v>1.4805883930510815</v>
      </c>
      <c r="F150" s="42">
        <f>F$6/VLOOKUP($B150,'Indem BL'!$B$4:$H$390,7)</f>
        <v>1.0888043478568563</v>
      </c>
      <c r="G150" s="42">
        <f>G$6/VLOOKUP($B150,'Med BL'!$B$4:$H$390,7)</f>
        <v>0.9849</v>
      </c>
      <c r="H150" s="42">
        <f>H$6/VLOOKUP($B150,'Combined BL &amp; SAWW'!$B$4:$H$390,7)</f>
        <v>1.2797772476721532</v>
      </c>
      <c r="I150" s="42">
        <f>I$6/VLOOKUP($B150,'Freq Trend'!$B$4:$H$390,7)</f>
        <v>0.69421532494632199</v>
      </c>
      <c r="J150" s="42">
        <f>J$6/VLOOKUP($B150,'Severity Trend_IonI'!$B$4:$H$390,7)</f>
        <v>0.81533907757047219</v>
      </c>
      <c r="K150" s="42">
        <f>K$6/VLOOKUP($B150,'Severity Trend_MonI'!$B$4:$H$390,7)</f>
        <v>1.460412499223203</v>
      </c>
      <c r="L150" s="42">
        <f>L$6/VLOOKUP($B150,'Severity Trend'!$B$4:$H$390,7)</f>
        <v>1.0543312562598393</v>
      </c>
      <c r="M150" s="42">
        <f>M$6/VLOOKUP($B150,'PP Residual Trend'!$B$4:$H$390,7)</f>
        <v>0.73191854088497199</v>
      </c>
      <c r="N150" s="156">
        <f>N$6/VLOOKUP($B150,CR!$B$4:$H$455,7)</f>
        <v>0.99887341547568309</v>
      </c>
      <c r="O150" s="156">
        <f>O$6/VLOOKUP($B150,ER!$B$4:$H$455,7)</f>
        <v>1.1031307949168685</v>
      </c>
      <c r="P150" s="156">
        <f>P$6/VLOOKUP($B150,DR!$B$4:$H$455,7)</f>
        <v>1</v>
      </c>
      <c r="R150">
        <f t="shared" si="36"/>
        <v>143</v>
      </c>
      <c r="S150" s="120">
        <f t="shared" si="39"/>
        <v>142</v>
      </c>
      <c r="T150" s="45">
        <f t="shared" si="44"/>
        <v>0</v>
      </c>
      <c r="U150" s="45">
        <f t="shared" si="37"/>
        <v>0</v>
      </c>
      <c r="V150" s="20">
        <v>0</v>
      </c>
      <c r="W150" s="21">
        <f>(2*W$5*$AJ$3*$R150*$A$3-MIN(W$5*$AJ$3,$R150*$A$3)^2-2*$R150*$A$3*MAX(W$5*$AJ$3-$R150*$A$3,0)-MIN(MAX($R150*$A$3-$A$4,0),W$5*$AJ$3)^2-2*W$5*$AJ$3*MAX($R150*$A$3-$A$4-W$5*+$AJ$3,0))/$AJ$5-SUM($V$7:V150)-SUM($V$7:W149)+SUM($V$7:V149)</f>
        <v>0</v>
      </c>
      <c r="X150" s="21">
        <f>(2*X$5*$AJ$3*$R150*$A$3-MIN(X$5*$AJ$3,$R150*$A$3)^2-2*$R150*$A$3*MAX(X$5*$AJ$3-$R150*$A$3,0)-MIN(MAX($R150*$A$3-$A$4,0),X$5*$AJ$3)^2-2*X$5*$AJ$3*MAX($R150*$A$3-$A$4-X$5*+$AJ$3,0))/$AJ$5-SUM($V$7:W150)-SUM($V$7:X149)+SUM($V$7:W149)</f>
        <v>0</v>
      </c>
      <c r="Y150" s="21">
        <f>(2*Y$5*$AJ$3*$R150*$A$3-MIN(Y$5*$AJ$3,$R150*$A$3)^2-2*$R150*$A$3*MAX(Y$5*$AJ$3-$R150*$A$3,0)-MIN(MAX($R150*$A$3-$A$4,0),Y$5*$AJ$3)^2-2*Y$5*$AJ$3*MAX($R150*$A$3-$A$4-Y$5*+$AJ$3,0))/$AJ$5-SUM($V$7:X150)-SUM($V$7:Y149)+SUM($V$7:X149)</f>
        <v>0</v>
      </c>
      <c r="Z150" s="21">
        <f>(2*Z$5*$AJ$3*$R150*$A$3-MIN(Z$5*$AJ$3,$R150*$A$3)^2-2*$R150*$A$3*MAX(Z$5*$AJ$3-$R150*$A$3,0)-MIN(MAX($R150*$A$3-$A$4,0),Z$5*$AJ$3)^2-2*Z$5*$AJ$3*MAX($R150*$A$3-$A$4-Z$5*+$AJ$3,0))/$AJ$5-SUM($V$7:Y150)-SUM($V$7:Z149)+SUM($V$7:Y149)</f>
        <v>0</v>
      </c>
      <c r="AA150" s="21">
        <f>(2*AA$5*$AJ$3*$R150*$A$3-MIN(AA$5*$AJ$3,$R150*$A$3)^2-2*$R150*$A$3*MAX(AA$5*$AJ$3-$R150*$A$3,0)-MIN(MAX($R150*$A$3-$A$4,0),AA$5*$AJ$3)^2-2*AA$5*$AJ$3*MAX($R150*$A$3-$A$4-AA$5*+$AJ$3,0))/$AJ$5-SUM($V$7:Z150)-SUM($V$7:AA149)+SUM($V$7:Z149)</f>
        <v>0</v>
      </c>
      <c r="AB150" s="21">
        <f>(2*AB$5*$AJ$3*$R150*$A$3-MIN(AB$5*$AJ$3,$R150*$A$3)^2-2*$R150*$A$3*MAX(AB$5*$AJ$3-$R150*$A$3,0)-MIN(MAX($R150*$A$3-$A$4,0),AB$5*$AJ$3)^2-2*AB$5*$AJ$3*MAX($R150*$A$3-$A$4-AB$5*+$AJ$3,0))/$AJ$5-SUM($V$7:AA150)-SUM($V$7:AB149)+SUM($V$7:AA149)</f>
        <v>0</v>
      </c>
      <c r="AC150" s="21">
        <f>(2*AC$5*$AJ$3*$R150*$A$3-MIN(AC$5*$AJ$3,$R150*$A$3)^2-2*$R150*$A$3*MAX(AC$5*$AJ$3-$R150*$A$3,0)-MIN(MAX($R150*$A$3-$A$4,0),AC$5*$AJ$3)^2-2*AC$5*$AJ$3*MAX($R150*$A$3-$A$4-AC$5*+$AJ$3,0))/$AJ$5-SUM($V$7:AB150)-SUM($V$7:AC149)+SUM($V$7:AB149)</f>
        <v>0</v>
      </c>
      <c r="AD150" s="21">
        <f>(2*AD$5*$AJ$3*$R150*$A$3-MIN(AD$5*$AJ$3,$R150*$A$3)^2-2*$R150*$A$3*MAX(AD$5*$AJ$3-$R150*$A$3,0)-MIN(MAX($R150*$A$3-$A$4,0),AD$5*$AJ$3)^2-2*AD$5*$AJ$3*MAX($R150*$A$3-$A$4-AD$5*+$AJ$3,0))/$AJ$5-SUM($V$7:AC150)-SUM($V$7:AD149)+SUM($V$7:AC149)</f>
        <v>0</v>
      </c>
      <c r="AE150" s="21">
        <f>(2*AE$5*$AJ$3*$R150*$A$3-MIN(AE$5*$AJ$3,$R150*$A$3)^2-2*$R150*$A$3*MAX(AE$5*$AJ$3-$R150*$A$3,0)-MIN(MAX($R150*$A$3-$A$4,0),AE$5*$AJ$3)^2-2*AE$5*$AJ$3*MAX($R150*$A$3-$A$4-AE$5*+$AJ$3,0))/$AJ$5-SUM($V$7:AD150)-SUM($V$7:AE149)+SUM($V$7:AD149)</f>
        <v>0</v>
      </c>
      <c r="AF150" s="21">
        <f>(2*AF$5*$AJ$3*$R150*$A$3-MIN(AF$5*$AJ$3,$R150*$A$3)^2-2*$R150*$A$3*MAX(AF$5*$AJ$3-$R150*$A$3,0)-MIN(MAX($R150*$A$3-$A$4,0),AF$5*$AJ$3)^2-2*AF$5*$AJ$3*MAX($R150*$A$3-$A$4-AF$5*+$AJ$3,0))/$AJ$5-SUM($V$7:AE150)-SUM($V$7:AF149)+SUM($V$7:AE149)</f>
        <v>0</v>
      </c>
      <c r="AG150" s="21">
        <f>(2*AG$5*$AJ$3*$R150*$A$3-MIN(AG$5*$AJ$3,$R150*$A$3)^2-2*$R150*$A$3*MAX(AG$5*$AJ$3-$R150*$A$3,0)-MIN(MAX($R150*$A$3-$A$4,0),AG$5*$AJ$3)^2-2*AG$5*$AJ$3*MAX($R150*$A$3-$A$4-AG$5*+$AJ$3,0))/$AJ$5-SUM($V$7:AF150)-SUM($V$7:AG149)+SUM($V$7:AF149)</f>
        <v>0</v>
      </c>
      <c r="AH150" s="21">
        <f>(2*AH$5*$AJ$3*$R150*$A$3-MIN(AH$5*$AJ$3,$R150*$A$3)^2-2*$R150*$A$3*MAX(AH$5*$AJ$3-$R150*$A$3,0)-MIN(MAX($R150*$A$3-$A$4,0),AH$5*$AJ$3)^2-2*AH$5*$AJ$3*MAX($R150*$A$3-$A$4-AH$5*+$AJ$3,0))/$AJ$5-SUM($V$7:AG150)-SUM($V$7:AH149)+SUM($V$7:AG149)</f>
        <v>0</v>
      </c>
      <c r="AJ150" s="8">
        <f t="shared" si="48"/>
        <v>40483</v>
      </c>
      <c r="AK150" s="30">
        <f t="shared" si="40"/>
        <v>40497</v>
      </c>
      <c r="AL150" s="3">
        <f ca="1">SUMPRODUCT(OFFSET($W$8:OFFSET($W$8,$AJ$4-1,0),$T150,$U150),OFFSET($D$8:OFFSET($D$8,$AJ$4-1,0),$S150,MATCH(AL$6,$D$7:$Q$7,0)-1))</f>
        <v>0.52034610248944868</v>
      </c>
      <c r="AM150" s="3">
        <f ca="1">SUMPRODUCT(OFFSET($W$8:OFFSET($W$8,$AJ$4-1,0),$T150,$U150),OFFSET($C$8:OFFSET($C$8,$AJ$4-1,0),$S150,0),OFFSET($D$8:OFFSET($D$8,$AJ$4-1,0),$S150,MATCH(AL$6,$D$7:$Q$7,0)-1))/SUMPRODUCT(OFFSET($W$8:OFFSET($W$8,$AJ$4-1,0),$T150,$U150),OFFSET($C$8:OFFSET($C$8,$AJ$4-1,0),$S150,0))</f>
        <v>0.5203461024894489</v>
      </c>
      <c r="AN150" s="3">
        <f ca="1">SUMPRODUCT(OFFSET($W$8:OFFSET($W$8,$AJ$4-1,0),$T150,$U150),OFFSET($D$8:OFFSET($D$8,$AJ$4-1,0),$S150,MATCH(AN$6,$D$7:$Q$7,0)-1))</f>
        <v>1.4586177646635354</v>
      </c>
      <c r="AO150" s="3">
        <f ca="1">SUMPRODUCT(OFFSET($W$8:OFFSET($W$8,$AJ$4-1,0),$T150,$U150),OFFSET($C$8:OFFSET($C$8,$AJ$4-1,0),$S150,0),OFFSET($D$8:OFFSET($D$8,$AJ$4-1,0),$S150,MATCH(AN$6,$D$7:$Q$7,0)-1))/SUMPRODUCT(OFFSET($W$8:OFFSET($W$8,$AJ$4-1,0),$T150,$U150),OFFSET($C$8:OFFSET($C$8,$AJ$4-1,0),$S150,0))</f>
        <v>1.4586177646635359</v>
      </c>
      <c r="AP150" s="3">
        <f ca="1">SUMPRODUCT(OFFSET($W$8:OFFSET($W$8,$AJ$4-1,0),$T150,$U150),OFFSET($D$8:OFFSET($D$8,$AJ$4-1,0),$S150,MATCH(AP$6,$D$7:$Q$7,0)-1))</f>
        <v>1.0877049019585767</v>
      </c>
      <c r="AQ150" s="3">
        <f ca="1">SUMPRODUCT(OFFSET($W$8:OFFSET($W$8,$AJ$4-1,0),$T150,$U150),OFFSET($C$8:OFFSET($C$8,$AJ$4-1,0),$S150,0),OFFSET($D$8:OFFSET($D$8,$AJ$4-1,0),$S150,MATCH(AP$6,$D$7:$Q$7,0)-1))/SUMPRODUCT(OFFSET($W$8:OFFSET($W$8,$AJ$4-1,0),$T150,$U150),OFFSET($C$8:OFFSET($C$8,$AJ$4-1,0),$S150,0))</f>
        <v>1.0877049019585767</v>
      </c>
      <c r="AR150" s="3">
        <f ca="1">SUMPRODUCT(OFFSET($W$8:OFFSET($W$8,$AJ$4-1,0),$T150,$U150),OFFSET($D$8:OFFSET($D$8,$AJ$4-1,0),$S150,MATCH(AR$6,$D$7:$Q$7,0)-1))</f>
        <v>0.98489999999999989</v>
      </c>
      <c r="AS150" s="3">
        <f ca="1">SUMPRODUCT(OFFSET($W$8:OFFSET($W$8,$AJ$4-1,0),$T150,$U150),OFFSET($C$8:OFFSET($C$8,$AJ$4-1,0),$S150,0),OFFSET($D$8:OFFSET($D$8,$AJ$4-1,0),$S150,MATCH(AR$6,$D$7:$Q$7,0)-1))/SUMPRODUCT(OFFSET($W$8:OFFSET($W$8,$AJ$4-1,0),$T150,$U150),OFFSET($C$8:OFFSET($C$8,$AJ$4-1,0),$S150,0))</f>
        <v>0.98490000000000022</v>
      </c>
      <c r="AT150" s="3">
        <f ca="1">SUMPRODUCT(OFFSET($W$8:OFFSET($W$8,$AJ$4-1,0),$T150,$U150),OFFSET($D$8:OFFSET($D$8,$AJ$4-1,0),$S150,MATCH(AT$6,$D$7:$Q$7,0)-1))</f>
        <v>1.2699314856572745</v>
      </c>
      <c r="AU150" s="3">
        <f ca="1">SUMPRODUCT(OFFSET($W$8:OFFSET($W$8,$AJ$4-1,0),$T150,$U150),OFFSET($C$8:OFFSET($C$8,$AJ$4-1,0),$S150,0),OFFSET($D$8:OFFSET($D$8,$AJ$4-1,0),$S150,MATCH(AT$6,$D$7:$Q$7,0)-1))/SUMPRODUCT(OFFSET($W$8:OFFSET($W$8,$AJ$4-1,0),$T150,$U150),OFFSET($C$8:OFFSET($C$8,$AJ$4-1,0),$S150,0))</f>
        <v>1.2699314856572748</v>
      </c>
      <c r="AV150" s="3">
        <f ca="1">SUMPRODUCT(OFFSET($W$8:OFFSET($W$8,$AJ$4-1,0),$T150,$U150),OFFSET($D$8:OFFSET($D$8,$AJ$4-1,0),$S150,MATCH(AV$6,$D$7:$Q$7,0)-1))</f>
        <v>0.69829674142260822</v>
      </c>
      <c r="AW150" s="3">
        <f ca="1">SUMPRODUCT(OFFSET($W$8:OFFSET($W$8,$AJ$4-1,0),$T150,$U150),OFFSET($C$8:OFFSET($C$8,$AJ$4-1,0),$S150,0),OFFSET($D$8:OFFSET($D$8,$AJ$4-1,0),$S150,MATCH(AV$6,$D$7:$Q$7,0)-1))/SUMPRODUCT(OFFSET($W$8:OFFSET($W$8,$AJ$4-1,0),$T150,$U150),OFFSET($C$8:OFFSET($C$8,$AJ$4-1,0),$S150,0))</f>
        <v>0.69829674142260845</v>
      </c>
      <c r="AX150" s="3">
        <f ca="1">SUMPRODUCT(OFFSET($W$8:OFFSET($W$8,$AJ$4-1,0),$T150,$U150),OFFSET($D$8:OFFSET($D$8,$AJ$4-1,0),$S150,MATCH(AX$6,$D$7:$Q$7,0)-1))</f>
        <v>0.82814624079648103</v>
      </c>
      <c r="AY150" s="3">
        <f ca="1">SUMPRODUCT(OFFSET($W$8:OFFSET($W$8,$AJ$4-1,0),$T150,$U150),OFFSET($C$8:OFFSET($C$8,$AJ$4-1,0),$S150,0),OFFSET($D$8:OFFSET($D$8,$AJ$4-1,0),$S150,MATCH(AX$6,$D$7:$Q$7,0)-1))/SUMPRODUCT(OFFSET($W$8:OFFSET($W$8,$AJ$4-1,0),$T150,$U150),OFFSET($C$8:OFFSET($C$8,$AJ$4-1,0),$S150,0))</f>
        <v>0.82814624079648103</v>
      </c>
      <c r="AZ150" s="3">
        <f ca="1">SUMPRODUCT(OFFSET($W$8:OFFSET($W$8,$AJ$4-1,0),$T150,$U150),OFFSET($D$8:OFFSET($D$8,$AJ$4-1,0),$S150,MATCH(AZ$6,$D$7:$Q$7,0)-1))</f>
        <v>1.4249680917463154</v>
      </c>
      <c r="BA150" s="3">
        <f ca="1">SUMPRODUCT(OFFSET($W$8:OFFSET($W$8,$AJ$4-1,0),$T150,$U150),OFFSET($C$8:OFFSET($C$8,$AJ$4-1,0),$S150,0),OFFSET($D$8:OFFSET($D$8,$AJ$4-1,0),$S150,MATCH(AZ$6,$D$7:$Q$7,0)-1))/SUMPRODUCT(OFFSET($W$8:OFFSET($W$8,$AJ$4-1,0),$T150,$U150),OFFSET($C$8:OFFSET($C$8,$AJ$4-1,0),$S150,0))</f>
        <v>1.4249680917463161</v>
      </c>
      <c r="BB150" s="3">
        <f ca="1">SUMPRODUCT(OFFSET($W$8:OFFSET($W$8,$AJ$4-1,0),$T150,$U150),OFFSET($D$8:OFFSET($D$8,$AJ$4-1,0),$S150,MATCH(BB$6,$D$7:$Q$7,0)-1))</f>
        <v>1.0547068797524184</v>
      </c>
      <c r="BC150" s="3">
        <f ca="1">SUMPRODUCT(OFFSET($W$8:OFFSET($W$8,$AJ$4-1,0),$T150,$U150),OFFSET($C$8:OFFSET($C$8,$AJ$4-1,0),$S150,0),OFFSET($D$8:OFFSET($D$8,$AJ$4-1,0),$S150,MATCH(BB$6,$D$7:$Q$7,0)-1))/SUMPRODUCT(OFFSET($W$8:OFFSET($W$8,$AJ$4-1,0),$T150,$U150),OFFSET($C$8:OFFSET($C$8,$AJ$4-1,0),$S150,0))</f>
        <v>1.0547068797524186</v>
      </c>
      <c r="BD150" s="3">
        <f ca="1">SUMPRODUCT(OFFSET($W$8:OFFSET($W$8,$AJ$4-1,0),$T150,$U150),OFFSET($D$8:OFFSET($D$8,$AJ$4-1,0),$S150,MATCH(BD$6,$D$7:$Q$7,0)-1))</f>
        <v>0.73648243141628833</v>
      </c>
      <c r="BE150" s="3">
        <f ca="1">SUMPRODUCT(OFFSET($W$8:OFFSET($W$8,$AJ$4-1,0),$T150,$U150),OFFSET($C$8:OFFSET($C$8,$AJ$4-1,0),$S150,0),OFFSET($D$8:OFFSET($D$8,$AJ$4-1,0),$S150,MATCH(BD$6,$D$7:$Q$7,0)-1))/SUMPRODUCT(OFFSET($W$8:OFFSET($W$8,$AJ$4-1,0),$T150,$U150),OFFSET($C$8:OFFSET($C$8,$AJ$4-1,0),$S150,0))</f>
        <v>0.73648243141628844</v>
      </c>
      <c r="BF150" s="174">
        <f ca="1">SUMPRODUCT(OFFSET($W$8:OFFSET($W$8,$AJ$4-1,0),$T150,$U150),OFFSET($D$8:OFFSET($D$8,$AJ$4-1,0),$S150,MATCH(BF$6,$D$7:$Q$7,0)-1))</f>
        <v>0.99887341547568298</v>
      </c>
      <c r="BG150" s="174">
        <f ca="1">SUMPRODUCT(OFFSET($W$8:OFFSET($W$8,$AJ$4-1,0),$T150,$U150),OFFSET($C$8:OFFSET($C$8,$AJ$4-1,0),$S150,0),OFFSET($D$8:OFFSET($D$8,$AJ$4-1,0),$S150,MATCH(BF$6,$D$7:$Q$7,0)-1))/SUMPRODUCT(OFFSET($W$8:OFFSET($W$8,$AJ$4-1,0),$T150,$U150),OFFSET($C$8:OFFSET($C$8,$AJ$4-1,0),$S150,0))</f>
        <v>0.99887341547568342</v>
      </c>
      <c r="BH150" s="174">
        <f ca="1">SUMPRODUCT(OFFSET($W$8:OFFSET($W$8,$AJ$4-1,0),$T150,$U150),OFFSET($D$8:OFFSET($D$8,$AJ$4-1,0),$S150,MATCH(BH$6,$D$7:$Q$7,0)-1))</f>
        <v>1.1031307949168683</v>
      </c>
      <c r="BI150" s="174">
        <f ca="1">SUMPRODUCT(OFFSET($W$8:OFFSET($W$8,$AJ$4-1,0),$T150,$U150),OFFSET($C$8:OFFSET($C$8,$AJ$4-1,0),$S150,0),OFFSET($D$8:OFFSET($D$8,$AJ$4-1,0),$S150,MATCH(BH$6,$D$7:$Q$7,0)-1))/SUMPRODUCT(OFFSET($W$8:OFFSET($W$8,$AJ$4-1,0),$T150,$U150),OFFSET($C$8:OFFSET($C$8,$AJ$4-1,0),$S150,0))</f>
        <v>1.1031307949168687</v>
      </c>
      <c r="BJ150" s="174">
        <f ca="1">SUMPRODUCT(OFFSET($W$8:OFFSET($W$8,$AJ$4-1,0),$T150,$U150),OFFSET($D$8:OFFSET($D$8,$AJ$4-1,0),$S150,MATCH(BJ$6,$D$7:$Q$7,0)-1))</f>
        <v>1</v>
      </c>
      <c r="BK150" s="174">
        <f ca="1">SUMPRODUCT(OFFSET($W$8:OFFSET($W$8,$AJ$4-1,0),$T150,$U150),OFFSET($C$8:OFFSET($C$8,$AJ$4-1,0),$S150,0),OFFSET($D$8:OFFSET($D$8,$AJ$4-1,0),$S150,MATCH(BJ$6,$D$7:$Q$7,0)-1))/SUMPRODUCT(OFFSET($W$8:OFFSET($W$8,$AJ$4-1,0),$T150,$U150),OFFSET($C$8:OFFSET($C$8,$AJ$4-1,0),$S150,0))</f>
        <v>1</v>
      </c>
      <c r="BM150" s="8">
        <f t="shared" si="45"/>
        <v>40483</v>
      </c>
      <c r="BN150" s="47">
        <f t="shared" ca="1" si="46"/>
        <v>0.99999999999999967</v>
      </c>
      <c r="BO150" s="47">
        <f t="shared" ca="1" si="41"/>
        <v>0</v>
      </c>
      <c r="BP150" s="47">
        <f t="shared" ca="1" si="47"/>
        <v>0.29999999999999993</v>
      </c>
      <c r="BQ150" s="47">
        <f t="shared" ca="1" si="42"/>
        <v>0.69999999999999973</v>
      </c>
    </row>
    <row r="151" spans="1:69">
      <c r="A151" s="58">
        <f t="shared" si="43"/>
        <v>40148</v>
      </c>
      <c r="B151" s="34">
        <f t="shared" si="38"/>
        <v>40344</v>
      </c>
      <c r="C151" s="59">
        <f>SUMIF(WP!$A$3:$A$388,"&lt;"&amp;EOMONTH($A151,$A$3-1)+1,WP!$B$3:$B$388)/1000-SUM(C$8:C150)</f>
        <v>10</v>
      </c>
      <c r="D151" s="42">
        <f>D$6/VLOOKUP($B151,Rate!$B$4:$H$390,7)</f>
        <v>0.52255194851765707</v>
      </c>
      <c r="E151" s="42">
        <f>E$6/VLOOKUP($B151,SAWW!$B$4:$H$390,7)</f>
        <v>1.477563389147279</v>
      </c>
      <c r="F151" s="42">
        <f>F$6/VLOOKUP($B151,'Indem BL'!$B$4:$H$390,7)</f>
        <v>1.0888043478568563</v>
      </c>
      <c r="G151" s="42">
        <f>G$6/VLOOKUP($B151,'Med BL'!$B$4:$H$390,7)</f>
        <v>0.9849</v>
      </c>
      <c r="H151" s="42">
        <f>H$6/VLOOKUP($B151,'Combined BL &amp; SAWW'!$B$4:$H$390,7)</f>
        <v>1.2782733552480623</v>
      </c>
      <c r="I151" s="42">
        <f>I$6/VLOOKUP($B151,'Freq Trend'!$B$4:$H$390,7)</f>
        <v>0.69386559017056992</v>
      </c>
      <c r="J151" s="42">
        <f>J$6/VLOOKUP($B151,'Severity Trend_IonI'!$B$4:$H$390,7)</f>
        <v>0.81679451124997571</v>
      </c>
      <c r="K151" s="42">
        <f>K$6/VLOOKUP($B151,'Severity Trend_MonI'!$B$4:$H$390,7)</f>
        <v>1.4581929076530478</v>
      </c>
      <c r="L151" s="42">
        <f>L$6/VLOOKUP($B151,'Severity Trend'!$B$4:$H$390,7)</f>
        <v>1.0549196668067742</v>
      </c>
      <c r="M151" s="42">
        <f>M$6/VLOOKUP($B151,'PP Residual Trend'!$B$4:$H$390,7)</f>
        <v>0.73195610352524543</v>
      </c>
      <c r="N151" s="156">
        <f>N$6/VLOOKUP($B151,CR!$B$4:$H$455,7)</f>
        <v>0.99887341547568309</v>
      </c>
      <c r="O151" s="156">
        <f>O$6/VLOOKUP($B151,ER!$B$4:$H$455,7)</f>
        <v>1.1031307949168685</v>
      </c>
      <c r="P151" s="156">
        <f>P$6/VLOOKUP($B151,DR!$B$4:$H$455,7)</f>
        <v>1</v>
      </c>
      <c r="R151">
        <f t="shared" si="36"/>
        <v>144</v>
      </c>
      <c r="S151" s="120">
        <f t="shared" si="39"/>
        <v>143</v>
      </c>
      <c r="T151" s="45">
        <f t="shared" si="44"/>
        <v>0</v>
      </c>
      <c r="U151" s="45">
        <f t="shared" si="37"/>
        <v>0</v>
      </c>
      <c r="V151" s="20">
        <v>0</v>
      </c>
      <c r="W151" s="21">
        <f>(2*W$5*$AJ$3*$R151*$A$3-MIN(W$5*$AJ$3,$R151*$A$3)^2-2*$R151*$A$3*MAX(W$5*$AJ$3-$R151*$A$3,0)-MIN(MAX($R151*$A$3-$A$4,0),W$5*$AJ$3)^2-2*W$5*$AJ$3*MAX($R151*$A$3-$A$4-W$5*+$AJ$3,0))/$AJ$5-SUM($V$7:V151)-SUM($V$7:W150)+SUM($V$7:V150)</f>
        <v>0</v>
      </c>
      <c r="X151" s="21">
        <f>(2*X$5*$AJ$3*$R151*$A$3-MIN(X$5*$AJ$3,$R151*$A$3)^2-2*$R151*$A$3*MAX(X$5*$AJ$3-$R151*$A$3,0)-MIN(MAX($R151*$A$3-$A$4,0),X$5*$AJ$3)^2-2*X$5*$AJ$3*MAX($R151*$A$3-$A$4-X$5*+$AJ$3,0))/$AJ$5-SUM($V$7:W151)-SUM($V$7:X150)+SUM($V$7:W150)</f>
        <v>0</v>
      </c>
      <c r="Y151" s="21">
        <f>(2*Y$5*$AJ$3*$R151*$A$3-MIN(Y$5*$AJ$3,$R151*$A$3)^2-2*$R151*$A$3*MAX(Y$5*$AJ$3-$R151*$A$3,0)-MIN(MAX($R151*$A$3-$A$4,0),Y$5*$AJ$3)^2-2*Y$5*$AJ$3*MAX($R151*$A$3-$A$4-Y$5*+$AJ$3,0))/$AJ$5-SUM($V$7:X151)-SUM($V$7:Y150)+SUM($V$7:X150)</f>
        <v>0</v>
      </c>
      <c r="Z151" s="21">
        <f>(2*Z$5*$AJ$3*$R151*$A$3-MIN(Z$5*$AJ$3,$R151*$A$3)^2-2*$R151*$A$3*MAX(Z$5*$AJ$3-$R151*$A$3,0)-MIN(MAX($R151*$A$3-$A$4,0),Z$5*$AJ$3)^2-2*Z$5*$AJ$3*MAX($R151*$A$3-$A$4-Z$5*+$AJ$3,0))/$AJ$5-SUM($V$7:Y151)-SUM($V$7:Z150)+SUM($V$7:Y150)</f>
        <v>0</v>
      </c>
      <c r="AA151" s="21">
        <f>(2*AA$5*$AJ$3*$R151*$A$3-MIN(AA$5*$AJ$3,$R151*$A$3)^2-2*$R151*$A$3*MAX(AA$5*$AJ$3-$R151*$A$3,0)-MIN(MAX($R151*$A$3-$A$4,0),AA$5*$AJ$3)^2-2*AA$5*$AJ$3*MAX($R151*$A$3-$A$4-AA$5*+$AJ$3,0))/$AJ$5-SUM($V$7:Z151)-SUM($V$7:AA150)+SUM($V$7:Z150)</f>
        <v>0</v>
      </c>
      <c r="AB151" s="21">
        <f>(2*AB$5*$AJ$3*$R151*$A$3-MIN(AB$5*$AJ$3,$R151*$A$3)^2-2*$R151*$A$3*MAX(AB$5*$AJ$3-$R151*$A$3,0)-MIN(MAX($R151*$A$3-$A$4,0),AB$5*$AJ$3)^2-2*AB$5*$AJ$3*MAX($R151*$A$3-$A$4-AB$5*+$AJ$3,0))/$AJ$5-SUM($V$7:AA151)-SUM($V$7:AB150)+SUM($V$7:AA150)</f>
        <v>0</v>
      </c>
      <c r="AC151" s="21">
        <f>(2*AC$5*$AJ$3*$R151*$A$3-MIN(AC$5*$AJ$3,$R151*$A$3)^2-2*$R151*$A$3*MAX(AC$5*$AJ$3-$R151*$A$3,0)-MIN(MAX($R151*$A$3-$A$4,0),AC$5*$AJ$3)^2-2*AC$5*$AJ$3*MAX($R151*$A$3-$A$4-AC$5*+$AJ$3,0))/$AJ$5-SUM($V$7:AB151)-SUM($V$7:AC150)+SUM($V$7:AB150)</f>
        <v>0</v>
      </c>
      <c r="AD151" s="21">
        <f>(2*AD$5*$AJ$3*$R151*$A$3-MIN(AD$5*$AJ$3,$R151*$A$3)^2-2*$R151*$A$3*MAX(AD$5*$AJ$3-$R151*$A$3,0)-MIN(MAX($R151*$A$3-$A$4,0),AD$5*$AJ$3)^2-2*AD$5*$AJ$3*MAX($R151*$A$3-$A$4-AD$5*+$AJ$3,0))/$AJ$5-SUM($V$7:AC151)-SUM($V$7:AD150)+SUM($V$7:AC150)</f>
        <v>0</v>
      </c>
      <c r="AE151" s="21">
        <f>(2*AE$5*$AJ$3*$R151*$A$3-MIN(AE$5*$AJ$3,$R151*$A$3)^2-2*$R151*$A$3*MAX(AE$5*$AJ$3-$R151*$A$3,0)-MIN(MAX($R151*$A$3-$A$4,0),AE$5*$AJ$3)^2-2*AE$5*$AJ$3*MAX($R151*$A$3-$A$4-AE$5*+$AJ$3,0))/$AJ$5-SUM($V$7:AD151)-SUM($V$7:AE150)+SUM($V$7:AD150)</f>
        <v>0</v>
      </c>
      <c r="AF151" s="21">
        <f>(2*AF$5*$AJ$3*$R151*$A$3-MIN(AF$5*$AJ$3,$R151*$A$3)^2-2*$R151*$A$3*MAX(AF$5*$AJ$3-$R151*$A$3,0)-MIN(MAX($R151*$A$3-$A$4,0),AF$5*$AJ$3)^2-2*AF$5*$AJ$3*MAX($R151*$A$3-$A$4-AF$5*+$AJ$3,0))/$AJ$5-SUM($V$7:AE151)-SUM($V$7:AF150)+SUM($V$7:AE150)</f>
        <v>0</v>
      </c>
      <c r="AG151" s="21">
        <f>(2*AG$5*$AJ$3*$R151*$A$3-MIN(AG$5*$AJ$3,$R151*$A$3)^2-2*$R151*$A$3*MAX(AG$5*$AJ$3-$R151*$A$3,0)-MIN(MAX($R151*$A$3-$A$4,0),AG$5*$AJ$3)^2-2*AG$5*$AJ$3*MAX($R151*$A$3-$A$4-AG$5*+$AJ$3,0))/$AJ$5-SUM($V$7:AF151)-SUM($V$7:AG150)+SUM($V$7:AF150)</f>
        <v>0</v>
      </c>
      <c r="AH151" s="21">
        <f>(2*AH$5*$AJ$3*$R151*$A$3-MIN(AH$5*$AJ$3,$R151*$A$3)^2-2*$R151*$A$3*MAX(AH$5*$AJ$3-$R151*$A$3,0)-MIN(MAX($R151*$A$3-$A$4,0),AH$5*$AJ$3)^2-2*AH$5*$AJ$3*MAX($R151*$A$3-$A$4-AH$5*+$AJ$3,0))/$AJ$5-SUM($V$7:AG151)-SUM($V$7:AH150)+SUM($V$7:AG150)</f>
        <v>0</v>
      </c>
      <c r="AJ151" s="8">
        <f t="shared" si="48"/>
        <v>40513</v>
      </c>
      <c r="AK151" s="30">
        <f t="shared" si="40"/>
        <v>40527</v>
      </c>
      <c r="AL151" s="3">
        <f ca="1">SUMPRODUCT(OFFSET($W$8:OFFSET($W$8,$AJ$4-1,0),$T151,$U151),OFFSET($D$8:OFFSET($D$8,$AJ$4-1,0),$S151,MATCH(AL$6,$D$7:$Q$7,0)-1))</f>
        <v>0.52005198968568767</v>
      </c>
      <c r="AM151" s="3">
        <f ca="1">SUMPRODUCT(OFFSET($W$8:OFFSET($W$8,$AJ$4-1,0),$T151,$U151),OFFSET($C$8:OFFSET($C$8,$AJ$4-1,0),$S151,0),OFFSET($D$8:OFFSET($D$8,$AJ$4-1,0),$S151,MATCH(AL$6,$D$7:$Q$7,0)-1))/SUMPRODUCT(OFFSET($W$8:OFFSET($W$8,$AJ$4-1,0),$T151,$U151),OFFSET($C$8:OFFSET($C$8,$AJ$4-1,0),$S151,0))</f>
        <v>0.52005198968568789</v>
      </c>
      <c r="AN151" s="3">
        <f ca="1">SUMPRODUCT(OFFSET($W$8:OFFSET($W$8,$AJ$4-1,0),$T151,$U151),OFFSET($D$8:OFFSET($D$8,$AJ$4-1,0),$S151,MATCH(AN$6,$D$7:$Q$7,0)-1))</f>
        <v>1.4548688201699262</v>
      </c>
      <c r="AO151" s="3">
        <f ca="1">SUMPRODUCT(OFFSET($W$8:OFFSET($W$8,$AJ$4-1,0),$T151,$U151),OFFSET($C$8:OFFSET($C$8,$AJ$4-1,0),$S151,0),OFFSET($D$8:OFFSET($D$8,$AJ$4-1,0),$S151,MATCH(AN$6,$D$7:$Q$7,0)-1))/SUMPRODUCT(OFFSET($W$8:OFFSET($W$8,$AJ$4-1,0),$T151,$U151),OFFSET($C$8:OFFSET($C$8,$AJ$4-1,0),$S151,0))</f>
        <v>1.4548688201699265</v>
      </c>
      <c r="AP151" s="3">
        <f ca="1">SUMPRODUCT(OFFSET($W$8:OFFSET($W$8,$AJ$4-1,0),$T151,$U151),OFFSET($D$8:OFFSET($D$8,$AJ$4-1,0),$S151,MATCH(AP$6,$D$7:$Q$7,0)-1))</f>
        <v>1.0874605806478479</v>
      </c>
      <c r="AQ151" s="3">
        <f ca="1">SUMPRODUCT(OFFSET($W$8:OFFSET($W$8,$AJ$4-1,0),$T151,$U151),OFFSET($C$8:OFFSET($C$8,$AJ$4-1,0),$S151,0),OFFSET($D$8:OFFSET($D$8,$AJ$4-1,0),$S151,MATCH(AP$6,$D$7:$Q$7,0)-1))/SUMPRODUCT(OFFSET($W$8:OFFSET($W$8,$AJ$4-1,0),$T151,$U151),OFFSET($C$8:OFFSET($C$8,$AJ$4-1,0),$S151,0))</f>
        <v>1.0874605806478477</v>
      </c>
      <c r="AR151" s="3">
        <f ca="1">SUMPRODUCT(OFFSET($W$8:OFFSET($W$8,$AJ$4-1,0),$T151,$U151),OFFSET($D$8:OFFSET($D$8,$AJ$4-1,0),$S151,MATCH(AR$6,$D$7:$Q$7,0)-1))</f>
        <v>0.98489999999999989</v>
      </c>
      <c r="AS151" s="3">
        <f ca="1">SUMPRODUCT(OFFSET($W$8:OFFSET($W$8,$AJ$4-1,0),$T151,$U151),OFFSET($C$8:OFFSET($C$8,$AJ$4-1,0),$S151,0),OFFSET($D$8:OFFSET($D$8,$AJ$4-1,0),$S151,MATCH(AR$6,$D$7:$Q$7,0)-1))/SUMPRODUCT(OFFSET($W$8:OFFSET($W$8,$AJ$4-1,0),$T151,$U151),OFFSET($C$8:OFFSET($C$8,$AJ$4-1,0),$S151,0))</f>
        <v>0.98490000000000022</v>
      </c>
      <c r="AT151" s="3">
        <f ca="1">SUMPRODUCT(OFFSET($W$8:OFFSET($W$8,$AJ$4-1,0),$T151,$U151),OFFSET($D$8:OFFSET($D$8,$AJ$4-1,0),$S151,MATCH(AT$6,$D$7:$Q$7,0)-1))</f>
        <v>1.2682782000855823</v>
      </c>
      <c r="AU151" s="3">
        <f ca="1">SUMPRODUCT(OFFSET($W$8:OFFSET($W$8,$AJ$4-1,0),$T151,$U151),OFFSET($C$8:OFFSET($C$8,$AJ$4-1,0),$S151,0),OFFSET($D$8:OFFSET($D$8,$AJ$4-1,0),$S151,MATCH(AT$6,$D$7:$Q$7,0)-1))/SUMPRODUCT(OFFSET($W$8:OFFSET($W$8,$AJ$4-1,0),$T151,$U151),OFFSET($C$8:OFFSET($C$8,$AJ$4-1,0),$S151,0))</f>
        <v>1.2682782000855826</v>
      </c>
      <c r="AV151" s="3">
        <f ca="1">SUMPRODUCT(OFFSET($W$8:OFFSET($W$8,$AJ$4-1,0),$T151,$U151),OFFSET($D$8:OFFSET($D$8,$AJ$4-1,0),$S151,MATCH(AV$6,$D$7:$Q$7,0)-1))</f>
        <v>0.69919081665648908</v>
      </c>
      <c r="AW151" s="3">
        <f ca="1">SUMPRODUCT(OFFSET($W$8:OFFSET($W$8,$AJ$4-1,0),$T151,$U151),OFFSET($C$8:OFFSET($C$8,$AJ$4-1,0),$S151,0),OFFSET($D$8:OFFSET($D$8,$AJ$4-1,0),$S151,MATCH(AV$6,$D$7:$Q$7,0)-1))/SUMPRODUCT(OFFSET($W$8:OFFSET($W$8,$AJ$4-1,0),$T151,$U151),OFFSET($C$8:OFFSET($C$8,$AJ$4-1,0),$S151,0))</f>
        <v>0.69919081665648919</v>
      </c>
      <c r="AX151" s="3">
        <f ca="1">SUMPRODUCT(OFFSET($W$8:OFFSET($W$8,$AJ$4-1,0),$T151,$U151),OFFSET($D$8:OFFSET($D$8,$AJ$4-1,0),$S151,MATCH(AX$6,$D$7:$Q$7,0)-1))</f>
        <v>0.83043944131932268</v>
      </c>
      <c r="AY151" s="3">
        <f ca="1">SUMPRODUCT(OFFSET($W$8:OFFSET($W$8,$AJ$4-1,0),$T151,$U151),OFFSET($C$8:OFFSET($C$8,$AJ$4-1,0),$S151,0),OFFSET($D$8:OFFSET($D$8,$AJ$4-1,0),$S151,MATCH(AX$6,$D$7:$Q$7,0)-1))/SUMPRODUCT(OFFSET($W$8:OFFSET($W$8,$AJ$4-1,0),$T151,$U151),OFFSET($C$8:OFFSET($C$8,$AJ$4-1,0),$S151,0))</f>
        <v>0.83043944131932279</v>
      </c>
      <c r="AZ151" s="3">
        <f ca="1">SUMPRODUCT(OFFSET($W$8:OFFSET($W$8,$AJ$4-1,0),$T151,$U151),OFFSET($D$8:OFFSET($D$8,$AJ$4-1,0),$S151,MATCH(AZ$6,$D$7:$Q$7,0)-1))</f>
        <v>1.4184432625955308</v>
      </c>
      <c r="BA151" s="3">
        <f ca="1">SUMPRODUCT(OFFSET($W$8:OFFSET($W$8,$AJ$4-1,0),$T151,$U151),OFFSET($C$8:OFFSET($C$8,$AJ$4-1,0),$S151,0),OFFSET($D$8:OFFSET($D$8,$AJ$4-1,0),$S151,MATCH(AZ$6,$D$7:$Q$7,0)-1))/SUMPRODUCT(OFFSET($W$8:OFFSET($W$8,$AJ$4-1,0),$T151,$U151),OFFSET($C$8:OFFSET($C$8,$AJ$4-1,0),$S151,0))</f>
        <v>1.418443262595531</v>
      </c>
      <c r="BB151" s="3">
        <f ca="1">SUMPRODUCT(OFFSET($W$8:OFFSET($W$8,$AJ$4-1,0),$T151,$U151),OFFSET($D$8:OFFSET($D$8,$AJ$4-1,0),$S151,MATCH(BB$6,$D$7:$Q$7,0)-1))</f>
        <v>1.054662288726528</v>
      </c>
      <c r="BC151" s="3">
        <f ca="1">SUMPRODUCT(OFFSET($W$8:OFFSET($W$8,$AJ$4-1,0),$T151,$U151),OFFSET($C$8:OFFSET($C$8,$AJ$4-1,0),$S151,0),OFFSET($D$8:OFFSET($D$8,$AJ$4-1,0),$S151,MATCH(BB$6,$D$7:$Q$7,0)-1))/SUMPRODUCT(OFFSET($W$8:OFFSET($W$8,$AJ$4-1,0),$T151,$U151),OFFSET($C$8:OFFSET($C$8,$AJ$4-1,0),$S151,0))</f>
        <v>1.054662288726528</v>
      </c>
      <c r="BD151" s="3">
        <f ca="1">SUMPRODUCT(OFFSET($W$8:OFFSET($W$8,$AJ$4-1,0),$T151,$U151),OFFSET($D$8:OFFSET($D$8,$AJ$4-1,0),$S151,MATCH(BD$6,$D$7:$Q$7,0)-1))</f>
        <v>0.73739381421496064</v>
      </c>
      <c r="BE151" s="3">
        <f ca="1">SUMPRODUCT(OFFSET($W$8:OFFSET($W$8,$AJ$4-1,0),$T151,$U151),OFFSET($C$8:OFFSET($C$8,$AJ$4-1,0),$S151,0),OFFSET($D$8:OFFSET($D$8,$AJ$4-1,0),$S151,MATCH(BD$6,$D$7:$Q$7,0)-1))/SUMPRODUCT(OFFSET($W$8:OFFSET($W$8,$AJ$4-1,0),$T151,$U151),OFFSET($C$8:OFFSET($C$8,$AJ$4-1,0),$S151,0))</f>
        <v>0.73739381421496064</v>
      </c>
      <c r="BF151" s="174">
        <f ca="1">SUMPRODUCT(OFFSET($W$8:OFFSET($W$8,$AJ$4-1,0),$T151,$U151),OFFSET($D$8:OFFSET($D$8,$AJ$4-1,0),$S151,MATCH(BF$6,$D$7:$Q$7,0)-1))</f>
        <v>0.99887341547568298</v>
      </c>
      <c r="BG151" s="174">
        <f ca="1">SUMPRODUCT(OFFSET($W$8:OFFSET($W$8,$AJ$4-1,0),$T151,$U151),OFFSET($C$8:OFFSET($C$8,$AJ$4-1,0),$S151,0),OFFSET($D$8:OFFSET($D$8,$AJ$4-1,0),$S151,MATCH(BF$6,$D$7:$Q$7,0)-1))/SUMPRODUCT(OFFSET($W$8:OFFSET($W$8,$AJ$4-1,0),$T151,$U151),OFFSET($C$8:OFFSET($C$8,$AJ$4-1,0),$S151,0))</f>
        <v>0.99887341547568342</v>
      </c>
      <c r="BH151" s="174">
        <f ca="1">SUMPRODUCT(OFFSET($W$8:OFFSET($W$8,$AJ$4-1,0),$T151,$U151),OFFSET($D$8:OFFSET($D$8,$AJ$4-1,0),$S151,MATCH(BH$6,$D$7:$Q$7,0)-1))</f>
        <v>1.1031307949168683</v>
      </c>
      <c r="BI151" s="174">
        <f ca="1">SUMPRODUCT(OFFSET($W$8:OFFSET($W$8,$AJ$4-1,0),$T151,$U151),OFFSET($C$8:OFFSET($C$8,$AJ$4-1,0),$S151,0),OFFSET($D$8:OFFSET($D$8,$AJ$4-1,0),$S151,MATCH(BH$6,$D$7:$Q$7,0)-1))/SUMPRODUCT(OFFSET($W$8:OFFSET($W$8,$AJ$4-1,0),$T151,$U151),OFFSET($C$8:OFFSET($C$8,$AJ$4-1,0),$S151,0))</f>
        <v>1.1031307949168687</v>
      </c>
      <c r="BJ151" s="174">
        <f ca="1">SUMPRODUCT(OFFSET($W$8:OFFSET($W$8,$AJ$4-1,0),$T151,$U151),OFFSET($D$8:OFFSET($D$8,$AJ$4-1,0),$S151,MATCH(BJ$6,$D$7:$Q$7,0)-1))</f>
        <v>1</v>
      </c>
      <c r="BK151" s="174">
        <f ca="1">SUMPRODUCT(OFFSET($W$8:OFFSET($W$8,$AJ$4-1,0),$T151,$U151),OFFSET($C$8:OFFSET($C$8,$AJ$4-1,0),$S151,0),OFFSET($D$8:OFFSET($D$8,$AJ$4-1,0),$S151,MATCH(BJ$6,$D$7:$Q$7,0)-1))/SUMPRODUCT(OFFSET($W$8:OFFSET($W$8,$AJ$4-1,0),$T151,$U151),OFFSET($C$8:OFFSET($C$8,$AJ$4-1,0),$S151,0))</f>
        <v>1</v>
      </c>
      <c r="BM151" s="8">
        <f t="shared" si="45"/>
        <v>40513</v>
      </c>
      <c r="BN151" s="47">
        <f t="shared" ca="1" si="46"/>
        <v>0.99999999999999967</v>
      </c>
      <c r="BO151" s="47">
        <f t="shared" ca="1" si="41"/>
        <v>0</v>
      </c>
      <c r="BP151" s="47">
        <f t="shared" ca="1" si="47"/>
        <v>0.29999999999999993</v>
      </c>
      <c r="BQ151" s="47">
        <f t="shared" ca="1" si="42"/>
        <v>0.69999999999999973</v>
      </c>
    </row>
    <row r="152" spans="1:69">
      <c r="A152" s="58">
        <f t="shared" si="43"/>
        <v>40179</v>
      </c>
      <c r="B152" s="34">
        <f t="shared" si="38"/>
        <v>40374</v>
      </c>
      <c r="C152" s="59">
        <f>SUMIF(WP!$A$3:$A$388,"&lt;"&amp;EOMONTH($A152,$A$3-1)+1,WP!$B$3:$B$388)/1000-SUM(C$8:C151)</f>
        <v>10</v>
      </c>
      <c r="D152" s="42">
        <f>D$6/VLOOKUP($B152,Rate!$B$4:$H$390,7)</f>
        <v>0.52255194851765707</v>
      </c>
      <c r="E152" s="42">
        <f>E$6/VLOOKUP($B152,SAWW!$B$4:$H$390,7)</f>
        <v>1.4742598241743321</v>
      </c>
      <c r="F152" s="42">
        <f>F$6/VLOOKUP($B152,'Indem BL'!$B$4:$H$390,7)</f>
        <v>1.0888043478568563</v>
      </c>
      <c r="G152" s="42">
        <f>G$6/VLOOKUP($B152,'Med BL'!$B$4:$H$390,7)</f>
        <v>0.9849</v>
      </c>
      <c r="H152" s="42">
        <f>H$6/VLOOKUP($B152,'Combined BL &amp; SAWW'!$B$4:$H$390,7)</f>
        <v>1.2767947365119388</v>
      </c>
      <c r="I152" s="42">
        <f>I$6/VLOOKUP($B152,'Freq Trend'!$B$4:$H$390,7)</f>
        <v>0.69405860774948747</v>
      </c>
      <c r="J152" s="42">
        <f>J$6/VLOOKUP($B152,'Severity Trend_IonI'!$B$4:$H$390,7)</f>
        <v>0.81855317942479799</v>
      </c>
      <c r="K152" s="42">
        <f>K$6/VLOOKUP($B152,'Severity Trend_MonI'!$B$4:$H$390,7)</f>
        <v>1.4540140195217355</v>
      </c>
      <c r="L152" s="42">
        <f>L$6/VLOOKUP($B152,'Severity Trend'!$B$4:$H$390,7)</f>
        <v>1.0552191820880266</v>
      </c>
      <c r="M152" s="42">
        <f>M$6/VLOOKUP($B152,'PP Residual Trend'!$B$4:$H$390,7)</f>
        <v>0.73236674981376459</v>
      </c>
      <c r="N152" s="156">
        <f>N$6/VLOOKUP($B152,CR!$B$4:$H$455,7)</f>
        <v>0.99887341547568309</v>
      </c>
      <c r="O152" s="156">
        <f>O$6/VLOOKUP($B152,ER!$B$4:$H$455,7)</f>
        <v>1.1031307949168685</v>
      </c>
      <c r="P152" s="156">
        <f>P$6/VLOOKUP($B152,DR!$B$4:$H$455,7)</f>
        <v>1</v>
      </c>
      <c r="R152">
        <f t="shared" si="36"/>
        <v>145</v>
      </c>
      <c r="S152" s="120">
        <f t="shared" si="39"/>
        <v>144</v>
      </c>
      <c r="T152" s="45">
        <f t="shared" si="44"/>
        <v>0</v>
      </c>
      <c r="U152" s="45">
        <f t="shared" si="37"/>
        <v>0</v>
      </c>
      <c r="V152" s="20">
        <v>0</v>
      </c>
      <c r="W152" s="21">
        <f>(2*W$5*$AJ$3*$R152*$A$3-MIN(W$5*$AJ$3,$R152*$A$3)^2-2*$R152*$A$3*MAX(W$5*$AJ$3-$R152*$A$3,0)-MIN(MAX($R152*$A$3-$A$4,0),W$5*$AJ$3)^2-2*W$5*$AJ$3*MAX($R152*$A$3-$A$4-W$5*+$AJ$3,0))/$AJ$5-SUM($V$7:V152)-SUM($V$7:W151)+SUM($V$7:V151)</f>
        <v>0</v>
      </c>
      <c r="X152" s="21">
        <f>(2*X$5*$AJ$3*$R152*$A$3-MIN(X$5*$AJ$3,$R152*$A$3)^2-2*$R152*$A$3*MAX(X$5*$AJ$3-$R152*$A$3,0)-MIN(MAX($R152*$A$3-$A$4,0),X$5*$AJ$3)^2-2*X$5*$AJ$3*MAX($R152*$A$3-$A$4-X$5*+$AJ$3,0))/$AJ$5-SUM($V$7:W152)-SUM($V$7:X151)+SUM($V$7:W151)</f>
        <v>0</v>
      </c>
      <c r="Y152" s="21">
        <f>(2*Y$5*$AJ$3*$R152*$A$3-MIN(Y$5*$AJ$3,$R152*$A$3)^2-2*$R152*$A$3*MAX(Y$5*$AJ$3-$R152*$A$3,0)-MIN(MAX($R152*$A$3-$A$4,0),Y$5*$AJ$3)^2-2*Y$5*$AJ$3*MAX($R152*$A$3-$A$4-Y$5*+$AJ$3,0))/$AJ$5-SUM($V$7:X152)-SUM($V$7:Y151)+SUM($V$7:X151)</f>
        <v>0</v>
      </c>
      <c r="Z152" s="21">
        <f>(2*Z$5*$AJ$3*$R152*$A$3-MIN(Z$5*$AJ$3,$R152*$A$3)^2-2*$R152*$A$3*MAX(Z$5*$AJ$3-$R152*$A$3,0)-MIN(MAX($R152*$A$3-$A$4,0),Z$5*$AJ$3)^2-2*Z$5*$AJ$3*MAX($R152*$A$3-$A$4-Z$5*+$AJ$3,0))/$AJ$5-SUM($V$7:Y152)-SUM($V$7:Z151)+SUM($V$7:Y151)</f>
        <v>0</v>
      </c>
      <c r="AA152" s="21">
        <f>(2*AA$5*$AJ$3*$R152*$A$3-MIN(AA$5*$AJ$3,$R152*$A$3)^2-2*$R152*$A$3*MAX(AA$5*$AJ$3-$R152*$A$3,0)-MIN(MAX($R152*$A$3-$A$4,0),AA$5*$AJ$3)^2-2*AA$5*$AJ$3*MAX($R152*$A$3-$A$4-AA$5*+$AJ$3,0))/$AJ$5-SUM($V$7:Z152)-SUM($V$7:AA151)+SUM($V$7:Z151)</f>
        <v>0</v>
      </c>
      <c r="AB152" s="21">
        <f>(2*AB$5*$AJ$3*$R152*$A$3-MIN(AB$5*$AJ$3,$R152*$A$3)^2-2*$R152*$A$3*MAX(AB$5*$AJ$3-$R152*$A$3,0)-MIN(MAX($R152*$A$3-$A$4,0),AB$5*$AJ$3)^2-2*AB$5*$AJ$3*MAX($R152*$A$3-$A$4-AB$5*+$AJ$3,0))/$AJ$5-SUM($V$7:AA152)-SUM($V$7:AB151)+SUM($V$7:AA151)</f>
        <v>0</v>
      </c>
      <c r="AC152" s="21">
        <f>(2*AC$5*$AJ$3*$R152*$A$3-MIN(AC$5*$AJ$3,$R152*$A$3)^2-2*$R152*$A$3*MAX(AC$5*$AJ$3-$R152*$A$3,0)-MIN(MAX($R152*$A$3-$A$4,0),AC$5*$AJ$3)^2-2*AC$5*$AJ$3*MAX($R152*$A$3-$A$4-AC$5*+$AJ$3,0))/$AJ$5-SUM($V$7:AB152)-SUM($V$7:AC151)+SUM($V$7:AB151)</f>
        <v>0</v>
      </c>
      <c r="AD152" s="21">
        <f>(2*AD$5*$AJ$3*$R152*$A$3-MIN(AD$5*$AJ$3,$R152*$A$3)^2-2*$R152*$A$3*MAX(AD$5*$AJ$3-$R152*$A$3,0)-MIN(MAX($R152*$A$3-$A$4,0),AD$5*$AJ$3)^2-2*AD$5*$AJ$3*MAX($R152*$A$3-$A$4-AD$5*+$AJ$3,0))/$AJ$5-SUM($V$7:AC152)-SUM($V$7:AD151)+SUM($V$7:AC151)</f>
        <v>0</v>
      </c>
      <c r="AE152" s="21">
        <f>(2*AE$5*$AJ$3*$R152*$A$3-MIN(AE$5*$AJ$3,$R152*$A$3)^2-2*$R152*$A$3*MAX(AE$5*$AJ$3-$R152*$A$3,0)-MIN(MAX($R152*$A$3-$A$4,0),AE$5*$AJ$3)^2-2*AE$5*$AJ$3*MAX($R152*$A$3-$A$4-AE$5*+$AJ$3,0))/$AJ$5-SUM($V$7:AD152)-SUM($V$7:AE151)+SUM($V$7:AD151)</f>
        <v>0</v>
      </c>
      <c r="AF152" s="21">
        <f>(2*AF$5*$AJ$3*$R152*$A$3-MIN(AF$5*$AJ$3,$R152*$A$3)^2-2*$R152*$A$3*MAX(AF$5*$AJ$3-$R152*$A$3,0)-MIN(MAX($R152*$A$3-$A$4,0),AF$5*$AJ$3)^2-2*AF$5*$AJ$3*MAX($R152*$A$3-$A$4-AF$5*+$AJ$3,0))/$AJ$5-SUM($V$7:AE152)-SUM($V$7:AF151)+SUM($V$7:AE151)</f>
        <v>0</v>
      </c>
      <c r="AG152" s="21">
        <f>(2*AG$5*$AJ$3*$R152*$A$3-MIN(AG$5*$AJ$3,$R152*$A$3)^2-2*$R152*$A$3*MAX(AG$5*$AJ$3-$R152*$A$3,0)-MIN(MAX($R152*$A$3-$A$4,0),AG$5*$AJ$3)^2-2*AG$5*$AJ$3*MAX($R152*$A$3-$A$4-AG$5*+$AJ$3,0))/$AJ$5-SUM($V$7:AF152)-SUM($V$7:AG151)+SUM($V$7:AF151)</f>
        <v>0</v>
      </c>
      <c r="AH152" s="21">
        <f>(2*AH$5*$AJ$3*$R152*$A$3-MIN(AH$5*$AJ$3,$R152*$A$3)^2-2*$R152*$A$3*MAX(AH$5*$AJ$3-$R152*$A$3,0)-MIN(MAX($R152*$A$3-$A$4,0),AH$5*$AJ$3)^2-2*AH$5*$AJ$3*MAX($R152*$A$3-$A$4-AH$5*+$AJ$3,0))/$AJ$5-SUM($V$7:AG152)-SUM($V$7:AH151)+SUM($V$7:AG151)</f>
        <v>0</v>
      </c>
      <c r="AJ152" s="8">
        <f t="shared" si="48"/>
        <v>40544</v>
      </c>
      <c r="AK152" s="30">
        <f t="shared" si="40"/>
        <v>40558</v>
      </c>
      <c r="AL152" s="3">
        <f ca="1">SUMPRODUCT(OFFSET($W$8:OFFSET($W$8,$AJ$4-1,0),$T152,$U152),OFFSET($D$8:OFFSET($D$8,$AJ$4-1,0),$S152,MATCH(AL$6,$D$7:$Q$7,0)-1))</f>
        <v>0.51975787688192654</v>
      </c>
      <c r="AM152" s="3">
        <f ca="1">SUMPRODUCT(OFFSET($W$8:OFFSET($W$8,$AJ$4-1,0),$T152,$U152),OFFSET($C$8:OFFSET($C$8,$AJ$4-1,0),$S152,0),OFFSET($D$8:OFFSET($D$8,$AJ$4-1,0),$S152,MATCH(AL$6,$D$7:$Q$7,0)-1))/SUMPRODUCT(OFFSET($W$8:OFFSET($W$8,$AJ$4-1,0),$T152,$U152),OFFSET($C$8:OFFSET($C$8,$AJ$4-1,0),$S152,0))</f>
        <v>0.51975787688192665</v>
      </c>
      <c r="AN152" s="3">
        <f ca="1">SUMPRODUCT(OFFSET($W$8:OFFSET($W$8,$AJ$4-1,0),$T152,$U152),OFFSET($D$8:OFFSET($D$8,$AJ$4-1,0),$S152,MATCH(AN$6,$D$7:$Q$7,0)-1))</f>
        <v>1.4510864854594416</v>
      </c>
      <c r="AO152" s="3">
        <f ca="1">SUMPRODUCT(OFFSET($W$8:OFFSET($W$8,$AJ$4-1,0),$T152,$U152),OFFSET($C$8:OFFSET($C$8,$AJ$4-1,0),$S152,0),OFFSET($D$8:OFFSET($D$8,$AJ$4-1,0),$S152,MATCH(AN$6,$D$7:$Q$7,0)-1))/SUMPRODUCT(OFFSET($W$8:OFFSET($W$8,$AJ$4-1,0),$T152,$U152),OFFSET($C$8:OFFSET($C$8,$AJ$4-1,0),$S152,0))</f>
        <v>1.4510864854594419</v>
      </c>
      <c r="AP152" s="3">
        <f ca="1">SUMPRODUCT(OFFSET($W$8:OFFSET($W$8,$AJ$4-1,0),$T152,$U152),OFFSET($D$8:OFFSET($D$8,$AJ$4-1,0),$S152,MATCH(AP$6,$D$7:$Q$7,0)-1))</f>
        <v>1.0872162593371191</v>
      </c>
      <c r="AQ152" s="3">
        <f ca="1">SUMPRODUCT(OFFSET($W$8:OFFSET($W$8,$AJ$4-1,0),$T152,$U152),OFFSET($C$8:OFFSET($C$8,$AJ$4-1,0),$S152,0),OFFSET($D$8:OFFSET($D$8,$AJ$4-1,0),$S152,MATCH(AP$6,$D$7:$Q$7,0)-1))/SUMPRODUCT(OFFSET($W$8:OFFSET($W$8,$AJ$4-1,0),$T152,$U152),OFFSET($C$8:OFFSET($C$8,$AJ$4-1,0),$S152,0))</f>
        <v>1.0872162593371191</v>
      </c>
      <c r="AR152" s="3">
        <f ca="1">SUMPRODUCT(OFFSET($W$8:OFFSET($W$8,$AJ$4-1,0),$T152,$U152),OFFSET($D$8:OFFSET($D$8,$AJ$4-1,0),$S152,MATCH(AR$6,$D$7:$Q$7,0)-1))</f>
        <v>0.98489999999999989</v>
      </c>
      <c r="AS152" s="3">
        <f ca="1">SUMPRODUCT(OFFSET($W$8:OFFSET($W$8,$AJ$4-1,0),$T152,$U152),OFFSET($C$8:OFFSET($C$8,$AJ$4-1,0),$S152,0),OFFSET($D$8:OFFSET($D$8,$AJ$4-1,0),$S152,MATCH(AR$6,$D$7:$Q$7,0)-1))/SUMPRODUCT(OFFSET($W$8:OFFSET($W$8,$AJ$4-1,0),$T152,$U152),OFFSET($C$8:OFFSET($C$8,$AJ$4-1,0),$S152,0))</f>
        <v>0.98490000000000022</v>
      </c>
      <c r="AT152" s="3">
        <f ca="1">SUMPRODUCT(OFFSET($W$8:OFFSET($W$8,$AJ$4-1,0),$T152,$U152),OFFSET($D$8:OFFSET($D$8,$AJ$4-1,0),$S152,MATCH(AT$6,$D$7:$Q$7,0)-1))</f>
        <v>1.2666387105106878</v>
      </c>
      <c r="AU152" s="3">
        <f ca="1">SUMPRODUCT(OFFSET($W$8:OFFSET($W$8,$AJ$4-1,0),$T152,$U152),OFFSET($C$8:OFFSET($C$8,$AJ$4-1,0),$S152,0),OFFSET($D$8:OFFSET($D$8,$AJ$4-1,0),$S152,MATCH(AT$6,$D$7:$Q$7,0)-1))/SUMPRODUCT(OFFSET($W$8:OFFSET($W$8,$AJ$4-1,0),$T152,$U152),OFFSET($C$8:OFFSET($C$8,$AJ$4-1,0),$S152,0))</f>
        <v>1.2666387105106878</v>
      </c>
      <c r="AV152" s="3">
        <f ca="1">SUMPRODUCT(OFFSET($W$8:OFFSET($W$8,$AJ$4-1,0),$T152,$U152),OFFSET($D$8:OFFSET($D$8,$AJ$4-1,0),$S152,MATCH(AV$6,$D$7:$Q$7,0)-1))</f>
        <v>0.70019936134602345</v>
      </c>
      <c r="AW152" s="3">
        <f ca="1">SUMPRODUCT(OFFSET($W$8:OFFSET($W$8,$AJ$4-1,0),$T152,$U152),OFFSET($C$8:OFFSET($C$8,$AJ$4-1,0),$S152,0),OFFSET($D$8:OFFSET($D$8,$AJ$4-1,0),$S152,MATCH(AV$6,$D$7:$Q$7,0)-1))/SUMPRODUCT(OFFSET($W$8:OFFSET($W$8,$AJ$4-1,0),$T152,$U152),OFFSET($C$8:OFFSET($C$8,$AJ$4-1,0),$S152,0))</f>
        <v>0.70019936134602367</v>
      </c>
      <c r="AX152" s="3">
        <f ca="1">SUMPRODUCT(OFFSET($W$8:OFFSET($W$8,$AJ$4-1,0),$T152,$U152),OFFSET($D$8:OFFSET($D$8,$AJ$4-1,0),$S152,MATCH(AX$6,$D$7:$Q$7,0)-1))</f>
        <v>0.83278983697038234</v>
      </c>
      <c r="AY152" s="3">
        <f ca="1">SUMPRODUCT(OFFSET($W$8:OFFSET($W$8,$AJ$4-1,0),$T152,$U152),OFFSET($C$8:OFFSET($C$8,$AJ$4-1,0),$S152,0),OFFSET($D$8:OFFSET($D$8,$AJ$4-1,0),$S152,MATCH(AX$6,$D$7:$Q$7,0)-1))/SUMPRODUCT(OFFSET($W$8:OFFSET($W$8,$AJ$4-1,0),$T152,$U152),OFFSET($C$8:OFFSET($C$8,$AJ$4-1,0),$S152,0))</f>
        <v>0.83278983697038222</v>
      </c>
      <c r="AZ152" s="3">
        <f ca="1">SUMPRODUCT(OFFSET($W$8:OFFSET($W$8,$AJ$4-1,0),$T152,$U152),OFFSET($D$8:OFFSET($D$8,$AJ$4-1,0),$S152,MATCH(AZ$6,$D$7:$Q$7,0)-1))</f>
        <v>1.4116811089657624</v>
      </c>
      <c r="BA152" s="3">
        <f ca="1">SUMPRODUCT(OFFSET($W$8:OFFSET($W$8,$AJ$4-1,0),$T152,$U152),OFFSET($C$8:OFFSET($C$8,$AJ$4-1,0),$S152,0),OFFSET($D$8:OFFSET($D$8,$AJ$4-1,0),$S152,MATCH(AZ$6,$D$7:$Q$7,0)-1))/SUMPRODUCT(OFFSET($W$8:OFFSET($W$8,$AJ$4-1,0),$T152,$U152),OFFSET($C$8:OFFSET($C$8,$AJ$4-1,0),$S152,0))</f>
        <v>1.4116811089657626</v>
      </c>
      <c r="BB152" s="3">
        <f ca="1">SUMPRODUCT(OFFSET($W$8:OFFSET($W$8,$AJ$4-1,0),$T152,$U152),OFFSET($D$8:OFFSET($D$8,$AJ$4-1,0),$S152,MATCH(BB$6,$D$7:$Q$7,0)-1))</f>
        <v>1.0545743555780436</v>
      </c>
      <c r="BC152" s="3">
        <f ca="1">SUMPRODUCT(OFFSET($W$8:OFFSET($W$8,$AJ$4-1,0),$T152,$U152),OFFSET($C$8:OFFSET($C$8,$AJ$4-1,0),$S152,0),OFFSET($D$8:OFFSET($D$8,$AJ$4-1,0),$S152,MATCH(BB$6,$D$7:$Q$7,0)-1))/SUMPRODUCT(OFFSET($W$8:OFFSET($W$8,$AJ$4-1,0),$T152,$U152),OFFSET($C$8:OFFSET($C$8,$AJ$4-1,0),$S152,0))</f>
        <v>1.0545743555780436</v>
      </c>
      <c r="BD152" s="3">
        <f ca="1">SUMPRODUCT(OFFSET($W$8:OFFSET($W$8,$AJ$4-1,0),$T152,$U152),OFFSET($D$8:OFFSET($D$8,$AJ$4-1,0),$S152,MATCH(BD$6,$D$7:$Q$7,0)-1))</f>
        <v>0.73839571723538566</v>
      </c>
      <c r="BE152" s="3">
        <f ca="1">SUMPRODUCT(OFFSET($W$8:OFFSET($W$8,$AJ$4-1,0),$T152,$U152),OFFSET($C$8:OFFSET($C$8,$AJ$4-1,0),$S152,0),OFFSET($D$8:OFFSET($D$8,$AJ$4-1,0),$S152,MATCH(BD$6,$D$7:$Q$7,0)-1))/SUMPRODUCT(OFFSET($W$8:OFFSET($W$8,$AJ$4-1,0),$T152,$U152),OFFSET($C$8:OFFSET($C$8,$AJ$4-1,0),$S152,0))</f>
        <v>0.73839571723538566</v>
      </c>
      <c r="BF152" s="174">
        <f ca="1">SUMPRODUCT(OFFSET($W$8:OFFSET($W$8,$AJ$4-1,0),$T152,$U152),OFFSET($D$8:OFFSET($D$8,$AJ$4-1,0),$S152,MATCH(BF$6,$D$7:$Q$7,0)-1))</f>
        <v>0.99887341547568298</v>
      </c>
      <c r="BG152" s="174">
        <f ca="1">SUMPRODUCT(OFFSET($W$8:OFFSET($W$8,$AJ$4-1,0),$T152,$U152),OFFSET($C$8:OFFSET($C$8,$AJ$4-1,0),$S152,0),OFFSET($D$8:OFFSET($D$8,$AJ$4-1,0),$S152,MATCH(BF$6,$D$7:$Q$7,0)-1))/SUMPRODUCT(OFFSET($W$8:OFFSET($W$8,$AJ$4-1,0),$T152,$U152),OFFSET($C$8:OFFSET($C$8,$AJ$4-1,0),$S152,0))</f>
        <v>0.99887341547568342</v>
      </c>
      <c r="BH152" s="174">
        <f ca="1">SUMPRODUCT(OFFSET($W$8:OFFSET($W$8,$AJ$4-1,0),$T152,$U152),OFFSET($D$8:OFFSET($D$8,$AJ$4-1,0),$S152,MATCH(BH$6,$D$7:$Q$7,0)-1))</f>
        <v>1.0991152727980884</v>
      </c>
      <c r="BI152" s="174">
        <f ca="1">SUMPRODUCT(OFFSET($W$8:OFFSET($W$8,$AJ$4-1,0),$T152,$U152),OFFSET($C$8:OFFSET($C$8,$AJ$4-1,0),$S152,0),OFFSET($D$8:OFFSET($D$8,$AJ$4-1,0),$S152,MATCH(BH$6,$D$7:$Q$7,0)-1))/SUMPRODUCT(OFFSET($W$8:OFFSET($W$8,$AJ$4-1,0),$T152,$U152),OFFSET($C$8:OFFSET($C$8,$AJ$4-1,0),$S152,0))</f>
        <v>1.0991152727980888</v>
      </c>
      <c r="BJ152" s="174">
        <f ca="1">SUMPRODUCT(OFFSET($W$8:OFFSET($W$8,$AJ$4-1,0),$T152,$U152),OFFSET($D$8:OFFSET($D$8,$AJ$4-1,0),$S152,MATCH(BJ$6,$D$7:$Q$7,0)-1))</f>
        <v>1</v>
      </c>
      <c r="BK152" s="174">
        <f ca="1">SUMPRODUCT(OFFSET($W$8:OFFSET($W$8,$AJ$4-1,0),$T152,$U152),OFFSET($C$8:OFFSET($C$8,$AJ$4-1,0),$S152,0),OFFSET($D$8:OFFSET($D$8,$AJ$4-1,0),$S152,MATCH(BJ$6,$D$7:$Q$7,0)-1))/SUMPRODUCT(OFFSET($W$8:OFFSET($W$8,$AJ$4-1,0),$T152,$U152),OFFSET($C$8:OFFSET($C$8,$AJ$4-1,0),$S152,0))</f>
        <v>1</v>
      </c>
      <c r="BM152" s="8">
        <f t="shared" si="45"/>
        <v>40544</v>
      </c>
      <c r="BN152" s="47">
        <f t="shared" ca="1" si="46"/>
        <v>0.99999999999999967</v>
      </c>
      <c r="BO152" s="47">
        <f t="shared" ca="1" si="41"/>
        <v>0</v>
      </c>
      <c r="BP152" s="47">
        <f t="shared" ca="1" si="47"/>
        <v>0.30109602392528595</v>
      </c>
      <c r="BQ152" s="47">
        <f t="shared" ca="1" si="42"/>
        <v>0.69890397607471377</v>
      </c>
    </row>
    <row r="153" spans="1:69">
      <c r="A153" s="58">
        <f t="shared" si="43"/>
        <v>40210</v>
      </c>
      <c r="B153" s="34">
        <f t="shared" si="38"/>
        <v>40405</v>
      </c>
      <c r="C153" s="59">
        <f>SUMIF(WP!$A$3:$A$388,"&lt;"&amp;EOMONTH($A153,$A$3-1)+1,WP!$B$3:$B$388)/1000-SUM(C$8:C152)</f>
        <v>10</v>
      </c>
      <c r="D153" s="42">
        <f>D$6/VLOOKUP($B153,Rate!$B$4:$H$390,7)</f>
        <v>0.52255194851765707</v>
      </c>
      <c r="E153" s="42">
        <f>E$6/VLOOKUP($B153,SAWW!$B$4:$H$390,7)</f>
        <v>1.4702635668983119</v>
      </c>
      <c r="F153" s="42">
        <f>F$6/VLOOKUP($B153,'Indem BL'!$B$4:$H$390,7)</f>
        <v>1.0888043478568563</v>
      </c>
      <c r="G153" s="42">
        <f>G$6/VLOOKUP($B153,'Med BL'!$B$4:$H$390,7)</f>
        <v>0.9849</v>
      </c>
      <c r="H153" s="42">
        <f>H$6/VLOOKUP($B153,'Combined BL &amp; SAWW'!$B$4:$H$390,7)</f>
        <v>1.2752341588757954</v>
      </c>
      <c r="I153" s="42">
        <f>I$6/VLOOKUP($B153,'Freq Trend'!$B$4:$H$390,7)</f>
        <v>0.69508351607636887</v>
      </c>
      <c r="J153" s="42">
        <f>J$6/VLOOKUP($B153,'Severity Trend_IonI'!$B$4:$H$390,7)</f>
        <v>0.82091651578809632</v>
      </c>
      <c r="K153" s="42">
        <f>K$6/VLOOKUP($B153,'Severity Trend_MonI'!$B$4:$H$390,7)</f>
        <v>1.4465928681296139</v>
      </c>
      <c r="L153" s="42">
        <f>L$6/VLOOKUP($B153,'Severity Trend'!$B$4:$H$390,7)</f>
        <v>1.0551095510353319</v>
      </c>
      <c r="M153" s="42">
        <f>M$6/VLOOKUP($B153,'PP Residual Trend'!$B$4:$H$390,7)</f>
        <v>0.73337315220013399</v>
      </c>
      <c r="N153" s="156">
        <f>N$6/VLOOKUP($B153,CR!$B$4:$H$455,7)</f>
        <v>0.99887341547568309</v>
      </c>
      <c r="O153" s="156">
        <f>O$6/VLOOKUP($B153,ER!$B$4:$H$455,7)</f>
        <v>1.1031307949168685</v>
      </c>
      <c r="P153" s="156">
        <f>P$6/VLOOKUP($B153,DR!$B$4:$H$455,7)</f>
        <v>1</v>
      </c>
      <c r="R153">
        <f t="shared" si="36"/>
        <v>146</v>
      </c>
      <c r="S153" s="120">
        <f t="shared" si="39"/>
        <v>145</v>
      </c>
      <c r="T153" s="45">
        <f t="shared" si="44"/>
        <v>0</v>
      </c>
      <c r="U153" s="45">
        <f t="shared" si="37"/>
        <v>0</v>
      </c>
      <c r="V153" s="20">
        <v>0</v>
      </c>
      <c r="W153" s="21">
        <f>(2*W$5*$AJ$3*$R153*$A$3-MIN(W$5*$AJ$3,$R153*$A$3)^2-2*$R153*$A$3*MAX(W$5*$AJ$3-$R153*$A$3,0)-MIN(MAX($R153*$A$3-$A$4,0),W$5*$AJ$3)^2-2*W$5*$AJ$3*MAX($R153*$A$3-$A$4-W$5*+$AJ$3,0))/$AJ$5-SUM($V$7:V153)-SUM($V$7:W152)+SUM($V$7:V152)</f>
        <v>0</v>
      </c>
      <c r="X153" s="21">
        <f>(2*X$5*$AJ$3*$R153*$A$3-MIN(X$5*$AJ$3,$R153*$A$3)^2-2*$R153*$A$3*MAX(X$5*$AJ$3-$R153*$A$3,0)-MIN(MAX($R153*$A$3-$A$4,0),X$5*$AJ$3)^2-2*X$5*$AJ$3*MAX($R153*$A$3-$A$4-X$5*+$AJ$3,0))/$AJ$5-SUM($V$7:W153)-SUM($V$7:X152)+SUM($V$7:W152)</f>
        <v>0</v>
      </c>
      <c r="Y153" s="21">
        <f>(2*Y$5*$AJ$3*$R153*$A$3-MIN(Y$5*$AJ$3,$R153*$A$3)^2-2*$R153*$A$3*MAX(Y$5*$AJ$3-$R153*$A$3,0)-MIN(MAX($R153*$A$3-$A$4,0),Y$5*$AJ$3)^2-2*Y$5*$AJ$3*MAX($R153*$A$3-$A$4-Y$5*+$AJ$3,0))/$AJ$5-SUM($V$7:X153)-SUM($V$7:Y152)+SUM($V$7:X152)</f>
        <v>0</v>
      </c>
      <c r="Z153" s="21">
        <f>(2*Z$5*$AJ$3*$R153*$A$3-MIN(Z$5*$AJ$3,$R153*$A$3)^2-2*$R153*$A$3*MAX(Z$5*$AJ$3-$R153*$A$3,0)-MIN(MAX($R153*$A$3-$A$4,0),Z$5*$AJ$3)^2-2*Z$5*$AJ$3*MAX($R153*$A$3-$A$4-Z$5*+$AJ$3,0))/$AJ$5-SUM($V$7:Y153)-SUM($V$7:Z152)+SUM($V$7:Y152)</f>
        <v>0</v>
      </c>
      <c r="AA153" s="21">
        <f>(2*AA$5*$AJ$3*$R153*$A$3-MIN(AA$5*$AJ$3,$R153*$A$3)^2-2*$R153*$A$3*MAX(AA$5*$AJ$3-$R153*$A$3,0)-MIN(MAX($R153*$A$3-$A$4,0),AA$5*$AJ$3)^2-2*AA$5*$AJ$3*MAX($R153*$A$3-$A$4-AA$5*+$AJ$3,0))/$AJ$5-SUM($V$7:Z153)-SUM($V$7:AA152)+SUM($V$7:Z152)</f>
        <v>0</v>
      </c>
      <c r="AB153" s="21">
        <f>(2*AB$5*$AJ$3*$R153*$A$3-MIN(AB$5*$AJ$3,$R153*$A$3)^2-2*$R153*$A$3*MAX(AB$5*$AJ$3-$R153*$A$3,0)-MIN(MAX($R153*$A$3-$A$4,0),AB$5*$AJ$3)^2-2*AB$5*$AJ$3*MAX($R153*$A$3-$A$4-AB$5*+$AJ$3,0))/$AJ$5-SUM($V$7:AA153)-SUM($V$7:AB152)+SUM($V$7:AA152)</f>
        <v>0</v>
      </c>
      <c r="AC153" s="21">
        <f>(2*AC$5*$AJ$3*$R153*$A$3-MIN(AC$5*$AJ$3,$R153*$A$3)^2-2*$R153*$A$3*MAX(AC$5*$AJ$3-$R153*$A$3,0)-MIN(MAX($R153*$A$3-$A$4,0),AC$5*$AJ$3)^2-2*AC$5*$AJ$3*MAX($R153*$A$3-$A$4-AC$5*+$AJ$3,0))/$AJ$5-SUM($V$7:AB153)-SUM($V$7:AC152)+SUM($V$7:AB152)</f>
        <v>0</v>
      </c>
      <c r="AD153" s="21">
        <f>(2*AD$5*$AJ$3*$R153*$A$3-MIN(AD$5*$AJ$3,$R153*$A$3)^2-2*$R153*$A$3*MAX(AD$5*$AJ$3-$R153*$A$3,0)-MIN(MAX($R153*$A$3-$A$4,0),AD$5*$AJ$3)^2-2*AD$5*$AJ$3*MAX($R153*$A$3-$A$4-AD$5*+$AJ$3,0))/$AJ$5-SUM($V$7:AC153)-SUM($V$7:AD152)+SUM($V$7:AC152)</f>
        <v>0</v>
      </c>
      <c r="AE153" s="21">
        <f>(2*AE$5*$AJ$3*$R153*$A$3-MIN(AE$5*$AJ$3,$R153*$A$3)^2-2*$R153*$A$3*MAX(AE$5*$AJ$3-$R153*$A$3,0)-MIN(MAX($R153*$A$3-$A$4,0),AE$5*$AJ$3)^2-2*AE$5*$AJ$3*MAX($R153*$A$3-$A$4-AE$5*+$AJ$3,0))/$AJ$5-SUM($V$7:AD153)-SUM($V$7:AE152)+SUM($V$7:AD152)</f>
        <v>0</v>
      </c>
      <c r="AF153" s="21">
        <f>(2*AF$5*$AJ$3*$R153*$A$3-MIN(AF$5*$AJ$3,$R153*$A$3)^2-2*$R153*$A$3*MAX(AF$5*$AJ$3-$R153*$A$3,0)-MIN(MAX($R153*$A$3-$A$4,0),AF$5*$AJ$3)^2-2*AF$5*$AJ$3*MAX($R153*$A$3-$A$4-AF$5*+$AJ$3,0))/$AJ$5-SUM($V$7:AE153)-SUM($V$7:AF152)+SUM($V$7:AE152)</f>
        <v>0</v>
      </c>
      <c r="AG153" s="21">
        <f>(2*AG$5*$AJ$3*$R153*$A$3-MIN(AG$5*$AJ$3,$R153*$A$3)^2-2*$R153*$A$3*MAX(AG$5*$AJ$3-$R153*$A$3,0)-MIN(MAX($R153*$A$3-$A$4,0),AG$5*$AJ$3)^2-2*AG$5*$AJ$3*MAX($R153*$A$3-$A$4-AG$5*+$AJ$3,0))/$AJ$5-SUM($V$7:AF153)-SUM($V$7:AG152)+SUM($V$7:AF152)</f>
        <v>0</v>
      </c>
      <c r="AH153" s="21">
        <f>(2*AH$5*$AJ$3*$R153*$A$3-MIN(AH$5*$AJ$3,$R153*$A$3)^2-2*$R153*$A$3*MAX(AH$5*$AJ$3-$R153*$A$3,0)-MIN(MAX($R153*$A$3-$A$4,0),AH$5*$AJ$3)^2-2*AH$5*$AJ$3*MAX($R153*$A$3-$A$4-AH$5*+$AJ$3,0))/$AJ$5-SUM($V$7:AG153)-SUM($V$7:AH152)+SUM($V$7:AG152)</f>
        <v>0</v>
      </c>
      <c r="AJ153" s="8">
        <f t="shared" si="48"/>
        <v>40575</v>
      </c>
      <c r="AK153" s="30">
        <f t="shared" si="40"/>
        <v>40589</v>
      </c>
      <c r="AL153" s="3">
        <f ca="1">SUMPRODUCT(OFFSET($W$8:OFFSET($W$8,$AJ$4-1,0),$T153,$U153),OFFSET($D$8:OFFSET($D$8,$AJ$4-1,0),$S153,MATCH(AL$6,$D$7:$Q$7,0)-1))</f>
        <v>0.51946376407816541</v>
      </c>
      <c r="AM153" s="3">
        <f ca="1">SUMPRODUCT(OFFSET($W$8:OFFSET($W$8,$AJ$4-1,0),$T153,$U153),OFFSET($C$8:OFFSET($C$8,$AJ$4-1,0),$S153,0),OFFSET($D$8:OFFSET($D$8,$AJ$4-1,0),$S153,MATCH(AL$6,$D$7:$Q$7,0)-1))/SUMPRODUCT(OFFSET($W$8:OFFSET($W$8,$AJ$4-1,0),$T153,$U153),OFFSET($C$8:OFFSET($C$8,$AJ$4-1,0),$S153,0))</f>
        <v>0.51946376407816564</v>
      </c>
      <c r="AN153" s="3">
        <f ca="1">SUMPRODUCT(OFFSET($W$8:OFFSET($W$8,$AJ$4-1,0),$T153,$U153),OFFSET($D$8:OFFSET($D$8,$AJ$4-1,0),$S153,MATCH(AN$6,$D$7:$Q$7,0)-1))</f>
        <v>1.4473462427815029</v>
      </c>
      <c r="AO153" s="3">
        <f ca="1">SUMPRODUCT(OFFSET($W$8:OFFSET($W$8,$AJ$4-1,0),$T153,$U153),OFFSET($C$8:OFFSET($C$8,$AJ$4-1,0),$S153,0),OFFSET($D$8:OFFSET($D$8,$AJ$4-1,0),$S153,MATCH(AN$6,$D$7:$Q$7,0)-1))/SUMPRODUCT(OFFSET($W$8:OFFSET($W$8,$AJ$4-1,0),$T153,$U153),OFFSET($C$8:OFFSET($C$8,$AJ$4-1,0),$S153,0))</f>
        <v>1.4473462427815027</v>
      </c>
      <c r="AP153" s="3">
        <f ca="1">SUMPRODUCT(OFFSET($W$8:OFFSET($W$8,$AJ$4-1,0),$T153,$U153),OFFSET($D$8:OFFSET($D$8,$AJ$4-1,0),$S153,MATCH(AP$6,$D$7:$Q$7,0)-1))</f>
        <v>1.0869719380263902</v>
      </c>
      <c r="AQ153" s="3">
        <f ca="1">SUMPRODUCT(OFFSET($W$8:OFFSET($W$8,$AJ$4-1,0),$T153,$U153),OFFSET($C$8:OFFSET($C$8,$AJ$4-1,0),$S153,0),OFFSET($D$8:OFFSET($D$8,$AJ$4-1,0),$S153,MATCH(AP$6,$D$7:$Q$7,0)-1))/SUMPRODUCT(OFFSET($W$8:OFFSET($W$8,$AJ$4-1,0),$T153,$U153),OFFSET($C$8:OFFSET($C$8,$AJ$4-1,0),$S153,0))</f>
        <v>1.0869719380263902</v>
      </c>
      <c r="AR153" s="3">
        <f ca="1">SUMPRODUCT(OFFSET($W$8:OFFSET($W$8,$AJ$4-1,0),$T153,$U153),OFFSET($D$8:OFFSET($D$8,$AJ$4-1,0),$S153,MATCH(AR$6,$D$7:$Q$7,0)-1))</f>
        <v>0.98489999999999989</v>
      </c>
      <c r="AS153" s="3">
        <f ca="1">SUMPRODUCT(OFFSET($W$8:OFFSET($W$8,$AJ$4-1,0),$T153,$U153),OFFSET($C$8:OFFSET($C$8,$AJ$4-1,0),$S153,0),OFFSET($D$8:OFFSET($D$8,$AJ$4-1,0),$S153,MATCH(AR$6,$D$7:$Q$7,0)-1))/SUMPRODUCT(OFFSET($W$8:OFFSET($W$8,$AJ$4-1,0),$T153,$U153),OFFSET($C$8:OFFSET($C$8,$AJ$4-1,0),$S153,0))</f>
        <v>0.98490000000000022</v>
      </c>
      <c r="AT153" s="3">
        <f ca="1">SUMPRODUCT(OFFSET($W$8:OFFSET($W$8,$AJ$4-1,0),$T153,$U153),OFFSET($D$8:OFFSET($D$8,$AJ$4-1,0),$S153,MATCH(AT$6,$D$7:$Q$7,0)-1))</f>
        <v>1.2650210663984724</v>
      </c>
      <c r="AU153" s="3">
        <f ca="1">SUMPRODUCT(OFFSET($W$8:OFFSET($W$8,$AJ$4-1,0),$T153,$U153),OFFSET($C$8:OFFSET($C$8,$AJ$4-1,0),$S153,0),OFFSET($D$8:OFFSET($D$8,$AJ$4-1,0),$S153,MATCH(AT$6,$D$7:$Q$7,0)-1))/SUMPRODUCT(OFFSET($W$8:OFFSET($W$8,$AJ$4-1,0),$T153,$U153),OFFSET($C$8:OFFSET($C$8,$AJ$4-1,0),$S153,0))</f>
        <v>1.2650210663984722</v>
      </c>
      <c r="AV153" s="3">
        <f ca="1">SUMPRODUCT(OFFSET($W$8:OFFSET($W$8,$AJ$4-1,0),$T153,$U153),OFFSET($D$8:OFFSET($D$8,$AJ$4-1,0),$S153,MATCH(AV$6,$D$7:$Q$7,0)-1))</f>
        <v>0.70132074862861749</v>
      </c>
      <c r="AW153" s="3">
        <f ca="1">SUMPRODUCT(OFFSET($W$8:OFFSET($W$8,$AJ$4-1,0),$T153,$U153),OFFSET($C$8:OFFSET($C$8,$AJ$4-1,0),$S153,0),OFFSET($D$8:OFFSET($D$8,$AJ$4-1,0),$S153,MATCH(AV$6,$D$7:$Q$7,0)-1))/SUMPRODUCT(OFFSET($W$8:OFFSET($W$8,$AJ$4-1,0),$T153,$U153),OFFSET($C$8:OFFSET($C$8,$AJ$4-1,0),$S153,0))</f>
        <v>0.7013207486286176</v>
      </c>
      <c r="AX153" s="3">
        <f ca="1">SUMPRODUCT(OFFSET($W$8:OFFSET($W$8,$AJ$4-1,0),$T153,$U153),OFFSET($D$8:OFFSET($D$8,$AJ$4-1,0),$S153,MATCH(AX$6,$D$7:$Q$7,0)-1))</f>
        <v>0.83512263694388567</v>
      </c>
      <c r="AY153" s="3">
        <f ca="1">SUMPRODUCT(OFFSET($W$8:OFFSET($W$8,$AJ$4-1,0),$T153,$U153),OFFSET($C$8:OFFSET($C$8,$AJ$4-1,0),$S153,0),OFFSET($D$8:OFFSET($D$8,$AJ$4-1,0),$S153,MATCH(AX$6,$D$7:$Q$7,0)-1))/SUMPRODUCT(OFFSET($W$8:OFFSET($W$8,$AJ$4-1,0),$T153,$U153),OFFSET($C$8:OFFSET($C$8,$AJ$4-1,0),$S153,0))</f>
        <v>0.83512263694388555</v>
      </c>
      <c r="AZ153" s="3">
        <f ca="1">SUMPRODUCT(OFFSET($W$8:OFFSET($W$8,$AJ$4-1,0),$T153,$U153),OFFSET($D$8:OFFSET($D$8,$AJ$4-1,0),$S153,MATCH(AZ$6,$D$7:$Q$7,0)-1))</f>
        <v>1.4050191657504107</v>
      </c>
      <c r="BA153" s="3">
        <f ca="1">SUMPRODUCT(OFFSET($W$8:OFFSET($W$8,$AJ$4-1,0),$T153,$U153),OFFSET($C$8:OFFSET($C$8,$AJ$4-1,0),$S153,0),OFFSET($D$8:OFFSET($D$8,$AJ$4-1,0),$S153,MATCH(AZ$6,$D$7:$Q$7,0)-1))/SUMPRODUCT(OFFSET($W$8:OFFSET($W$8,$AJ$4-1,0),$T153,$U153),OFFSET($C$8:OFFSET($C$8,$AJ$4-1,0),$S153,0))</f>
        <v>1.4050191657504105</v>
      </c>
      <c r="BB153" s="3">
        <f ca="1">SUMPRODUCT(OFFSET($W$8:OFFSET($W$8,$AJ$4-1,0),$T153,$U153),OFFSET($D$8:OFFSET($D$8,$AJ$4-1,0),$S153,MATCH(BB$6,$D$7:$Q$7,0)-1))</f>
        <v>1.0544789458275761</v>
      </c>
      <c r="BC153" s="3">
        <f ca="1">SUMPRODUCT(OFFSET($W$8:OFFSET($W$8,$AJ$4-1,0),$T153,$U153),OFFSET($C$8:OFFSET($C$8,$AJ$4-1,0),$S153,0),OFFSET($D$8:OFFSET($D$8,$AJ$4-1,0),$S153,MATCH(BB$6,$D$7:$Q$7,0)-1))/SUMPRODUCT(OFFSET($W$8:OFFSET($W$8,$AJ$4-1,0),$T153,$U153),OFFSET($C$8:OFFSET($C$8,$AJ$4-1,0),$S153,0))</f>
        <v>1.0544789458275763</v>
      </c>
      <c r="BD153" s="3">
        <f ca="1">SUMPRODUCT(OFFSET($W$8:OFFSET($W$8,$AJ$4-1,0),$T153,$U153),OFFSET($D$8:OFFSET($D$8,$AJ$4-1,0),$S153,MATCH(BD$6,$D$7:$Q$7,0)-1))</f>
        <v>0.73951120214025423</v>
      </c>
      <c r="BE153" s="3">
        <f ca="1">SUMPRODUCT(OFFSET($W$8:OFFSET($W$8,$AJ$4-1,0),$T153,$U153),OFFSET($C$8:OFFSET($C$8,$AJ$4-1,0),$S153,0),OFFSET($D$8:OFFSET($D$8,$AJ$4-1,0),$S153,MATCH(BD$6,$D$7:$Q$7,0)-1))/SUMPRODUCT(OFFSET($W$8:OFFSET($W$8,$AJ$4-1,0),$T153,$U153),OFFSET($C$8:OFFSET($C$8,$AJ$4-1,0),$S153,0))</f>
        <v>0.73951120214025412</v>
      </c>
      <c r="BF153" s="174">
        <f ca="1">SUMPRODUCT(OFFSET($W$8:OFFSET($W$8,$AJ$4-1,0),$T153,$U153),OFFSET($D$8:OFFSET($D$8,$AJ$4-1,0),$S153,MATCH(BF$6,$D$7:$Q$7,0)-1))</f>
        <v>0.99887341547568298</v>
      </c>
      <c r="BG153" s="174">
        <f ca="1">SUMPRODUCT(OFFSET($W$8:OFFSET($W$8,$AJ$4-1,0),$T153,$U153),OFFSET($C$8:OFFSET($C$8,$AJ$4-1,0),$S153,0),OFFSET($D$8:OFFSET($D$8,$AJ$4-1,0),$S153,MATCH(BF$6,$D$7:$Q$7,0)-1))/SUMPRODUCT(OFFSET($W$8:OFFSET($W$8,$AJ$4-1,0),$T153,$U153),OFFSET($C$8:OFFSET($C$8,$AJ$4-1,0),$S153,0))</f>
        <v>0.99887341547568342</v>
      </c>
      <c r="BH153" s="174">
        <f ca="1">SUMPRODUCT(OFFSET($W$8:OFFSET($W$8,$AJ$4-1,0),$T153,$U153),OFFSET($D$8:OFFSET($D$8,$AJ$4-1,0),$S153,MATCH(BH$6,$D$7:$Q$7,0)-1))</f>
        <v>1.0910842285605287</v>
      </c>
      <c r="BI153" s="174">
        <f ca="1">SUMPRODUCT(OFFSET($W$8:OFFSET($W$8,$AJ$4-1,0),$T153,$U153),OFFSET($C$8:OFFSET($C$8,$AJ$4-1,0),$S153,0),OFFSET($D$8:OFFSET($D$8,$AJ$4-1,0),$S153,MATCH(BH$6,$D$7:$Q$7,0)-1))/SUMPRODUCT(OFFSET($W$8:OFFSET($W$8,$AJ$4-1,0),$T153,$U153),OFFSET($C$8:OFFSET($C$8,$AJ$4-1,0),$S153,0))</f>
        <v>1.0910842285605289</v>
      </c>
      <c r="BJ153" s="174">
        <f ca="1">SUMPRODUCT(OFFSET($W$8:OFFSET($W$8,$AJ$4-1,0),$T153,$U153),OFFSET($D$8:OFFSET($D$8,$AJ$4-1,0),$S153,MATCH(BJ$6,$D$7:$Q$7,0)-1))</f>
        <v>1</v>
      </c>
      <c r="BK153" s="174">
        <f ca="1">SUMPRODUCT(OFFSET($W$8:OFFSET($W$8,$AJ$4-1,0),$T153,$U153),OFFSET($C$8:OFFSET($C$8,$AJ$4-1,0),$S153,0),OFFSET($D$8:OFFSET($D$8,$AJ$4-1,0),$S153,MATCH(BJ$6,$D$7:$Q$7,0)-1))/SUMPRODUCT(OFFSET($W$8:OFFSET($W$8,$AJ$4-1,0),$T153,$U153),OFFSET($C$8:OFFSET($C$8,$AJ$4-1,0),$S153,0))</f>
        <v>1</v>
      </c>
      <c r="BM153" s="8">
        <f t="shared" si="45"/>
        <v>40575</v>
      </c>
      <c r="BN153" s="47">
        <f t="shared" ca="1" si="46"/>
        <v>0.99999999999999967</v>
      </c>
      <c r="BO153" s="47">
        <f t="shared" ca="1" si="41"/>
        <v>0</v>
      </c>
      <c r="BP153" s="47">
        <f t="shared" ca="1" si="47"/>
        <v>0.30331227398609711</v>
      </c>
      <c r="BQ153" s="47">
        <f t="shared" ca="1" si="42"/>
        <v>0.69668772601390261</v>
      </c>
    </row>
    <row r="154" spans="1:69">
      <c r="A154" s="58">
        <f t="shared" si="43"/>
        <v>40238</v>
      </c>
      <c r="B154" s="34">
        <f t="shared" si="38"/>
        <v>40436</v>
      </c>
      <c r="C154" s="59">
        <f>SUMIF(WP!$A$3:$A$388,"&lt;"&amp;EOMONTH($A154,$A$3-1)+1,WP!$B$3:$B$388)/1000-SUM(C$8:C153)</f>
        <v>10</v>
      </c>
      <c r="D154" s="42">
        <f>D$6/VLOOKUP($B154,Rate!$B$4:$H$390,7)</f>
        <v>0.52255194851765707</v>
      </c>
      <c r="E154" s="42">
        <f>E$6/VLOOKUP($B154,SAWW!$B$4:$H$390,7)</f>
        <v>1.4662889162605695</v>
      </c>
      <c r="F154" s="42">
        <f>F$6/VLOOKUP($B154,'Indem BL'!$B$4:$H$390,7)</f>
        <v>1.0888043478568563</v>
      </c>
      <c r="G154" s="42">
        <f>G$6/VLOOKUP($B154,'Med BL'!$B$4:$H$390,7)</f>
        <v>0.9849</v>
      </c>
      <c r="H154" s="42">
        <f>H$6/VLOOKUP($B154,'Combined BL &amp; SAWW'!$B$4:$H$390,7)</f>
        <v>1.2736921613797709</v>
      </c>
      <c r="I154" s="42">
        <f>I$6/VLOOKUP($B154,'Freq Trend'!$B$4:$H$390,7)</f>
        <v>0.69611145582027778</v>
      </c>
      <c r="J154" s="42">
        <f>J$6/VLOOKUP($B154,'Severity Trend_IonI'!$B$4:$H$390,7)</f>
        <v>0.82329353857205667</v>
      </c>
      <c r="K154" s="42">
        <f>K$6/VLOOKUP($B154,'Severity Trend_MonI'!$B$4:$H$390,7)</f>
        <v>1.4392470857844153</v>
      </c>
      <c r="L154" s="42">
        <f>L$6/VLOOKUP($B154,'Severity Trend'!$B$4:$H$390,7)</f>
        <v>1.0549999427603114</v>
      </c>
      <c r="M154" s="42">
        <f>M$6/VLOOKUP($B154,'PP Residual Trend'!$B$4:$H$390,7)</f>
        <v>0.73438232434498674</v>
      </c>
      <c r="N154" s="156">
        <f>N$6/VLOOKUP($B154,CR!$B$4:$H$455,7)</f>
        <v>0.99887341547568309</v>
      </c>
      <c r="O154" s="156">
        <f>O$6/VLOOKUP($B154,ER!$B$4:$H$455,7)</f>
        <v>1.1031307949168685</v>
      </c>
      <c r="P154" s="156">
        <f>P$6/VLOOKUP($B154,DR!$B$4:$H$455,7)</f>
        <v>1</v>
      </c>
      <c r="R154">
        <f t="shared" si="36"/>
        <v>147</v>
      </c>
      <c r="S154" s="120">
        <f t="shared" si="39"/>
        <v>146</v>
      </c>
      <c r="T154" s="45">
        <f t="shared" si="44"/>
        <v>0</v>
      </c>
      <c r="U154" s="45">
        <f t="shared" si="37"/>
        <v>0</v>
      </c>
      <c r="V154" s="20">
        <v>0</v>
      </c>
      <c r="W154" s="21">
        <f>(2*W$5*$AJ$3*$R154*$A$3-MIN(W$5*$AJ$3,$R154*$A$3)^2-2*$R154*$A$3*MAX(W$5*$AJ$3-$R154*$A$3,0)-MIN(MAX($R154*$A$3-$A$4,0),W$5*$AJ$3)^2-2*W$5*$AJ$3*MAX($R154*$A$3-$A$4-W$5*+$AJ$3,0))/$AJ$5-SUM($V$7:V154)-SUM($V$7:W153)+SUM($V$7:V153)</f>
        <v>0</v>
      </c>
      <c r="X154" s="21">
        <f>(2*X$5*$AJ$3*$R154*$A$3-MIN(X$5*$AJ$3,$R154*$A$3)^2-2*$R154*$A$3*MAX(X$5*$AJ$3-$R154*$A$3,0)-MIN(MAX($R154*$A$3-$A$4,0),X$5*$AJ$3)^2-2*X$5*$AJ$3*MAX($R154*$A$3-$A$4-X$5*+$AJ$3,0))/$AJ$5-SUM($V$7:W154)-SUM($V$7:X153)+SUM($V$7:W153)</f>
        <v>0</v>
      </c>
      <c r="Y154" s="21">
        <f>(2*Y$5*$AJ$3*$R154*$A$3-MIN(Y$5*$AJ$3,$R154*$A$3)^2-2*$R154*$A$3*MAX(Y$5*$AJ$3-$R154*$A$3,0)-MIN(MAX($R154*$A$3-$A$4,0),Y$5*$AJ$3)^2-2*Y$5*$AJ$3*MAX($R154*$A$3-$A$4-Y$5*+$AJ$3,0))/$AJ$5-SUM($V$7:X154)-SUM($V$7:Y153)+SUM($V$7:X153)</f>
        <v>0</v>
      </c>
      <c r="Z154" s="21">
        <f>(2*Z$5*$AJ$3*$R154*$A$3-MIN(Z$5*$AJ$3,$R154*$A$3)^2-2*$R154*$A$3*MAX(Z$5*$AJ$3-$R154*$A$3,0)-MIN(MAX($R154*$A$3-$A$4,0),Z$5*$AJ$3)^2-2*Z$5*$AJ$3*MAX($R154*$A$3-$A$4-Z$5*+$AJ$3,0))/$AJ$5-SUM($V$7:Y154)-SUM($V$7:Z153)+SUM($V$7:Y153)</f>
        <v>0</v>
      </c>
      <c r="AA154" s="21">
        <f>(2*AA$5*$AJ$3*$R154*$A$3-MIN(AA$5*$AJ$3,$R154*$A$3)^2-2*$R154*$A$3*MAX(AA$5*$AJ$3-$R154*$A$3,0)-MIN(MAX($R154*$A$3-$A$4,0),AA$5*$AJ$3)^2-2*AA$5*$AJ$3*MAX($R154*$A$3-$A$4-AA$5*+$AJ$3,0))/$AJ$5-SUM($V$7:Z154)-SUM($V$7:AA153)+SUM($V$7:Z153)</f>
        <v>0</v>
      </c>
      <c r="AB154" s="21">
        <f>(2*AB$5*$AJ$3*$R154*$A$3-MIN(AB$5*$AJ$3,$R154*$A$3)^2-2*$R154*$A$3*MAX(AB$5*$AJ$3-$R154*$A$3,0)-MIN(MAX($R154*$A$3-$A$4,0),AB$5*$AJ$3)^2-2*AB$5*$AJ$3*MAX($R154*$A$3-$A$4-AB$5*+$AJ$3,0))/$AJ$5-SUM($V$7:AA154)-SUM($V$7:AB153)+SUM($V$7:AA153)</f>
        <v>0</v>
      </c>
      <c r="AC154" s="21">
        <f>(2*AC$5*$AJ$3*$R154*$A$3-MIN(AC$5*$AJ$3,$R154*$A$3)^2-2*$R154*$A$3*MAX(AC$5*$AJ$3-$R154*$A$3,0)-MIN(MAX($R154*$A$3-$A$4,0),AC$5*$AJ$3)^2-2*AC$5*$AJ$3*MAX($R154*$A$3-$A$4-AC$5*+$AJ$3,0))/$AJ$5-SUM($V$7:AB154)-SUM($V$7:AC153)+SUM($V$7:AB153)</f>
        <v>0</v>
      </c>
      <c r="AD154" s="21">
        <f>(2*AD$5*$AJ$3*$R154*$A$3-MIN(AD$5*$AJ$3,$R154*$A$3)^2-2*$R154*$A$3*MAX(AD$5*$AJ$3-$R154*$A$3,0)-MIN(MAX($R154*$A$3-$A$4,0),AD$5*$AJ$3)^2-2*AD$5*$AJ$3*MAX($R154*$A$3-$A$4-AD$5*+$AJ$3,0))/$AJ$5-SUM($V$7:AC154)-SUM($V$7:AD153)+SUM($V$7:AC153)</f>
        <v>0</v>
      </c>
      <c r="AE154" s="21">
        <f>(2*AE$5*$AJ$3*$R154*$A$3-MIN(AE$5*$AJ$3,$R154*$A$3)^2-2*$R154*$A$3*MAX(AE$5*$AJ$3-$R154*$A$3,0)-MIN(MAX($R154*$A$3-$A$4,0),AE$5*$AJ$3)^2-2*AE$5*$AJ$3*MAX($R154*$A$3-$A$4-AE$5*+$AJ$3,0))/$AJ$5-SUM($V$7:AD154)-SUM($V$7:AE153)+SUM($V$7:AD153)</f>
        <v>0</v>
      </c>
      <c r="AF154" s="21">
        <f>(2*AF$5*$AJ$3*$R154*$A$3-MIN(AF$5*$AJ$3,$R154*$A$3)^2-2*$R154*$A$3*MAX(AF$5*$AJ$3-$R154*$A$3,0)-MIN(MAX($R154*$A$3-$A$4,0),AF$5*$AJ$3)^2-2*AF$5*$AJ$3*MAX($R154*$A$3-$A$4-AF$5*+$AJ$3,0))/$AJ$5-SUM($V$7:AE154)-SUM($V$7:AF153)+SUM($V$7:AE153)</f>
        <v>0</v>
      </c>
      <c r="AG154" s="21">
        <f>(2*AG$5*$AJ$3*$R154*$A$3-MIN(AG$5*$AJ$3,$R154*$A$3)^2-2*$R154*$A$3*MAX(AG$5*$AJ$3-$R154*$A$3,0)-MIN(MAX($R154*$A$3-$A$4,0),AG$5*$AJ$3)^2-2*AG$5*$AJ$3*MAX($R154*$A$3-$A$4-AG$5*+$AJ$3,0))/$AJ$5-SUM($V$7:AF154)-SUM($V$7:AG153)+SUM($V$7:AF153)</f>
        <v>0</v>
      </c>
      <c r="AH154" s="21">
        <f>(2*AH$5*$AJ$3*$R154*$A$3-MIN(AH$5*$AJ$3,$R154*$A$3)^2-2*$R154*$A$3*MAX(AH$5*$AJ$3-$R154*$A$3,0)-MIN(MAX($R154*$A$3-$A$4,0),AH$5*$AJ$3)^2-2*AH$5*$AJ$3*MAX($R154*$A$3-$A$4-AH$5*+$AJ$3,0))/$AJ$5-SUM($V$7:AG154)-SUM($V$7:AH153)+SUM($V$7:AG153)</f>
        <v>0</v>
      </c>
      <c r="AJ154" s="8">
        <f t="shared" si="48"/>
        <v>40603</v>
      </c>
      <c r="AK154" s="30">
        <f t="shared" si="40"/>
        <v>40617</v>
      </c>
      <c r="AL154" s="3">
        <f ca="1">SUMPRODUCT(OFFSET($W$8:OFFSET($W$8,$AJ$4-1,0),$T154,$U154),OFFSET($D$8:OFFSET($D$8,$AJ$4-1,0),$S154,MATCH(AL$6,$D$7:$Q$7,0)-1))</f>
        <v>0.51916965127440429</v>
      </c>
      <c r="AM154" s="3">
        <f ca="1">SUMPRODUCT(OFFSET($W$8:OFFSET($W$8,$AJ$4-1,0),$T154,$U154),OFFSET($C$8:OFFSET($C$8,$AJ$4-1,0),$S154,0),OFFSET($D$8:OFFSET($D$8,$AJ$4-1,0),$S154,MATCH(AL$6,$D$7:$Q$7,0)-1))/SUMPRODUCT(OFFSET($W$8:OFFSET($W$8,$AJ$4-1,0),$T154,$U154),OFFSET($C$8:OFFSET($C$8,$AJ$4-1,0),$S154,0))</f>
        <v>0.51916965127440451</v>
      </c>
      <c r="AN154" s="3">
        <f ca="1">SUMPRODUCT(OFFSET($W$8:OFFSET($W$8,$AJ$4-1,0),$T154,$U154),OFFSET($D$8:OFFSET($D$8,$AJ$4-1,0),$S154,MATCH(AN$6,$D$7:$Q$7,0)-1))</f>
        <v>1.4436926789230686</v>
      </c>
      <c r="AO154" s="3">
        <f ca="1">SUMPRODUCT(OFFSET($W$8:OFFSET($W$8,$AJ$4-1,0),$T154,$U154),OFFSET($C$8:OFFSET($C$8,$AJ$4-1,0),$S154,0),OFFSET($D$8:OFFSET($D$8,$AJ$4-1,0),$S154,MATCH(AN$6,$D$7:$Q$7,0)-1))/SUMPRODUCT(OFFSET($W$8:OFFSET($W$8,$AJ$4-1,0),$T154,$U154),OFFSET($C$8:OFFSET($C$8,$AJ$4-1,0),$S154,0))</f>
        <v>1.4436926789230689</v>
      </c>
      <c r="AP154" s="3">
        <f ca="1">SUMPRODUCT(OFFSET($W$8:OFFSET($W$8,$AJ$4-1,0),$T154,$U154),OFFSET($D$8:OFFSET($D$8,$AJ$4-1,0),$S154,MATCH(AP$6,$D$7:$Q$7,0)-1))</f>
        <v>1.0867276167156614</v>
      </c>
      <c r="AQ154" s="3">
        <f ca="1">SUMPRODUCT(OFFSET($W$8:OFFSET($W$8,$AJ$4-1,0),$T154,$U154),OFFSET($C$8:OFFSET($C$8,$AJ$4-1,0),$S154,0),OFFSET($D$8:OFFSET($D$8,$AJ$4-1,0),$S154,MATCH(AP$6,$D$7:$Q$7,0)-1))/SUMPRODUCT(OFFSET($W$8:OFFSET($W$8,$AJ$4-1,0),$T154,$U154),OFFSET($C$8:OFFSET($C$8,$AJ$4-1,0),$S154,0))</f>
        <v>1.0867276167156614</v>
      </c>
      <c r="AR154" s="3">
        <f ca="1">SUMPRODUCT(OFFSET($W$8:OFFSET($W$8,$AJ$4-1,0),$T154,$U154),OFFSET($D$8:OFFSET($D$8,$AJ$4-1,0),$S154,MATCH(AR$6,$D$7:$Q$7,0)-1))</f>
        <v>0.98489999999999989</v>
      </c>
      <c r="AS154" s="3">
        <f ca="1">SUMPRODUCT(OFFSET($W$8:OFFSET($W$8,$AJ$4-1,0),$T154,$U154),OFFSET($C$8:OFFSET($C$8,$AJ$4-1,0),$S154,0),OFFSET($D$8:OFFSET($D$8,$AJ$4-1,0),$S154,MATCH(AR$6,$D$7:$Q$7,0)-1))/SUMPRODUCT(OFFSET($W$8:OFFSET($W$8,$AJ$4-1,0),$T154,$U154),OFFSET($C$8:OFFSET($C$8,$AJ$4-1,0),$S154,0))</f>
        <v>0.98490000000000022</v>
      </c>
      <c r="AT154" s="3">
        <f ca="1">SUMPRODUCT(OFFSET($W$8:OFFSET($W$8,$AJ$4-1,0),$T154,$U154),OFFSET($D$8:OFFSET($D$8,$AJ$4-1,0),$S154,MATCH(AT$6,$D$7:$Q$7,0)-1))</f>
        <v>1.2634296982731199</v>
      </c>
      <c r="AU154" s="3">
        <f ca="1">SUMPRODUCT(OFFSET($W$8:OFFSET($W$8,$AJ$4-1,0),$T154,$U154),OFFSET($C$8:OFFSET($C$8,$AJ$4-1,0),$S154,0),OFFSET($D$8:OFFSET($D$8,$AJ$4-1,0),$S154,MATCH(AT$6,$D$7:$Q$7,0)-1))/SUMPRODUCT(OFFSET($W$8:OFFSET($W$8,$AJ$4-1,0),$T154,$U154),OFFSET($C$8:OFFSET($C$8,$AJ$4-1,0),$S154,0))</f>
        <v>1.2634296982731197</v>
      </c>
      <c r="AV154" s="3">
        <f ca="1">SUMPRODUCT(OFFSET($W$8:OFFSET($W$8,$AJ$4-1,0),$T154,$U154),OFFSET($D$8:OFFSET($D$8,$AJ$4-1,0),$S154,MATCH(AV$6,$D$7:$Q$7,0)-1))</f>
        <v>0.70255651217121451</v>
      </c>
      <c r="AW154" s="3">
        <f ca="1">SUMPRODUCT(OFFSET($W$8:OFFSET($W$8,$AJ$4-1,0),$T154,$U154),OFFSET($C$8:OFFSET($C$8,$AJ$4-1,0),$S154,0),OFFSET($D$8:OFFSET($D$8,$AJ$4-1,0),$S154,MATCH(AV$6,$D$7:$Q$7,0)-1))/SUMPRODUCT(OFFSET($W$8:OFFSET($W$8,$AJ$4-1,0),$T154,$U154),OFFSET($C$8:OFFSET($C$8,$AJ$4-1,0),$S154,0))</f>
        <v>0.70255651217121473</v>
      </c>
      <c r="AX154" s="3">
        <f ca="1">SUMPRODUCT(OFFSET($W$8:OFFSET($W$8,$AJ$4-1,0),$T154,$U154),OFFSET($D$8:OFFSET($D$8,$AJ$4-1,0),$S154,MATCH(AX$6,$D$7:$Q$7,0)-1))</f>
        <v>0.83739282796019776</v>
      </c>
      <c r="AY154" s="3">
        <f ca="1">SUMPRODUCT(OFFSET($W$8:OFFSET($W$8,$AJ$4-1,0),$T154,$U154),OFFSET($C$8:OFFSET($C$8,$AJ$4-1,0),$S154,0),OFFSET($D$8:OFFSET($D$8,$AJ$4-1,0),$S154,MATCH(AX$6,$D$7:$Q$7,0)-1))/SUMPRODUCT(OFFSET($W$8:OFFSET($W$8,$AJ$4-1,0),$T154,$U154),OFFSET($C$8:OFFSET($C$8,$AJ$4-1,0),$S154,0))</f>
        <v>0.83739282796019765</v>
      </c>
      <c r="AZ154" s="3">
        <f ca="1">SUMPRODUCT(OFFSET($W$8:OFFSET($W$8,$AJ$4-1,0),$T154,$U154),OFFSET($D$8:OFFSET($D$8,$AJ$4-1,0),$S154,MATCH(AZ$6,$D$7:$Q$7,0)-1))</f>
        <v>1.3986542642843813</v>
      </c>
      <c r="BA154" s="3">
        <f ca="1">SUMPRODUCT(OFFSET($W$8:OFFSET($W$8,$AJ$4-1,0),$T154,$U154),OFFSET($C$8:OFFSET($C$8,$AJ$4-1,0),$S154,0),OFFSET($D$8:OFFSET($D$8,$AJ$4-1,0),$S154,MATCH(AZ$6,$D$7:$Q$7,0)-1))/SUMPRODUCT(OFFSET($W$8:OFFSET($W$8,$AJ$4-1,0),$T154,$U154),OFFSET($C$8:OFFSET($C$8,$AJ$4-1,0),$S154,0))</f>
        <v>1.3986542642843816</v>
      </c>
      <c r="BB154" s="3">
        <f ca="1">SUMPRODUCT(OFFSET($W$8:OFFSET($W$8,$AJ$4-1,0),$T154,$U154),OFFSET($D$8:OFFSET($D$8,$AJ$4-1,0),$S154,MATCH(BB$6,$D$7:$Q$7,0)-1))</f>
        <v>1.0543971148492755</v>
      </c>
      <c r="BC154" s="3">
        <f ca="1">SUMPRODUCT(OFFSET($W$8:OFFSET($W$8,$AJ$4-1,0),$T154,$U154),OFFSET($C$8:OFFSET($C$8,$AJ$4-1,0),$S154,0),OFFSET($D$8:OFFSET($D$8,$AJ$4-1,0),$S154,MATCH(BB$6,$D$7:$Q$7,0)-1))/SUMPRODUCT(OFFSET($W$8:OFFSET($W$8,$AJ$4-1,0),$T154,$U154),OFFSET($C$8:OFFSET($C$8,$AJ$4-1,0),$S154,0))</f>
        <v>1.0543971148492752</v>
      </c>
      <c r="BD154" s="3">
        <f ca="1">SUMPRODUCT(OFFSET($W$8:OFFSET($W$8,$AJ$4-1,0),$T154,$U154),OFFSET($D$8:OFFSET($D$8,$AJ$4-1,0),$S154,MATCH(BD$6,$D$7:$Q$7,0)-1))</f>
        <v>0.74075647040247405</v>
      </c>
      <c r="BE154" s="3">
        <f ca="1">SUMPRODUCT(OFFSET($W$8:OFFSET($W$8,$AJ$4-1,0),$T154,$U154),OFFSET($C$8:OFFSET($C$8,$AJ$4-1,0),$S154,0),OFFSET($D$8:OFFSET($D$8,$AJ$4-1,0),$S154,MATCH(BD$6,$D$7:$Q$7,0)-1))/SUMPRODUCT(OFFSET($W$8:OFFSET($W$8,$AJ$4-1,0),$T154,$U154),OFFSET($C$8:OFFSET($C$8,$AJ$4-1,0),$S154,0))</f>
        <v>0.74075647040247428</v>
      </c>
      <c r="BF154" s="174">
        <f ca="1">SUMPRODUCT(OFFSET($W$8:OFFSET($W$8,$AJ$4-1,0),$T154,$U154),OFFSET($D$8:OFFSET($D$8,$AJ$4-1,0),$S154,MATCH(BF$6,$D$7:$Q$7,0)-1))</f>
        <v>0.99887341547568298</v>
      </c>
      <c r="BG154" s="174">
        <f ca="1">SUMPRODUCT(OFFSET($W$8:OFFSET($W$8,$AJ$4-1,0),$T154,$U154),OFFSET($C$8:OFFSET($C$8,$AJ$4-1,0),$S154,0),OFFSET($D$8:OFFSET($D$8,$AJ$4-1,0),$S154,MATCH(BF$6,$D$7:$Q$7,0)-1))/SUMPRODUCT(OFFSET($W$8:OFFSET($W$8,$AJ$4-1,0),$T154,$U154),OFFSET($C$8:OFFSET($C$8,$AJ$4-1,0),$S154,0))</f>
        <v>0.99887341547568342</v>
      </c>
      <c r="BH154" s="174">
        <f ca="1">SUMPRODUCT(OFFSET($W$8:OFFSET($W$8,$AJ$4-1,0),$T154,$U154),OFFSET($D$8:OFFSET($D$8,$AJ$4-1,0),$S154,MATCH(BH$6,$D$7:$Q$7,0)-1))</f>
        <v>1.0830531843229689</v>
      </c>
      <c r="BI154" s="174">
        <f ca="1">SUMPRODUCT(OFFSET($W$8:OFFSET($W$8,$AJ$4-1,0),$T154,$U154),OFFSET($C$8:OFFSET($C$8,$AJ$4-1,0),$S154,0),OFFSET($D$8:OFFSET($D$8,$AJ$4-1,0),$S154,MATCH(BH$6,$D$7:$Q$7,0)-1))/SUMPRODUCT(OFFSET($W$8:OFFSET($W$8,$AJ$4-1,0),$T154,$U154),OFFSET($C$8:OFFSET($C$8,$AJ$4-1,0),$S154,0))</f>
        <v>1.0830531843229692</v>
      </c>
      <c r="BJ154" s="174">
        <f ca="1">SUMPRODUCT(OFFSET($W$8:OFFSET($W$8,$AJ$4-1,0),$T154,$U154),OFFSET($D$8:OFFSET($D$8,$AJ$4-1,0),$S154,MATCH(BJ$6,$D$7:$Q$7,0)-1))</f>
        <v>1</v>
      </c>
      <c r="BK154" s="174">
        <f ca="1">SUMPRODUCT(OFFSET($W$8:OFFSET($W$8,$AJ$4-1,0),$T154,$U154),OFFSET($C$8:OFFSET($C$8,$AJ$4-1,0),$S154,0),OFFSET($D$8:OFFSET($D$8,$AJ$4-1,0),$S154,MATCH(BJ$6,$D$7:$Q$7,0)-1))/SUMPRODUCT(OFFSET($W$8:OFFSET($W$8,$AJ$4-1,0),$T154,$U154),OFFSET($C$8:OFFSET($C$8,$AJ$4-1,0),$S154,0))</f>
        <v>1</v>
      </c>
      <c r="BM154" s="8">
        <f t="shared" si="45"/>
        <v>40603</v>
      </c>
      <c r="BN154" s="47">
        <f t="shared" ca="1" si="46"/>
        <v>0.99999999999999967</v>
      </c>
      <c r="BO154" s="47">
        <f t="shared" ca="1" si="41"/>
        <v>0</v>
      </c>
      <c r="BP154" s="47">
        <f t="shared" ca="1" si="47"/>
        <v>0.30556139187378412</v>
      </c>
      <c r="BQ154" s="47">
        <f t="shared" ca="1" si="42"/>
        <v>0.6944386081262155</v>
      </c>
    </row>
    <row r="155" spans="1:69">
      <c r="A155" s="58">
        <f t="shared" si="43"/>
        <v>40269</v>
      </c>
      <c r="B155" s="34">
        <f t="shared" si="38"/>
        <v>40466</v>
      </c>
      <c r="C155" s="59">
        <f>SUMIF(WP!$A$3:$A$388,"&lt;"&amp;EOMONTH($A155,$A$3-1)+1,WP!$B$3:$B$388)/1000-SUM(C$8:C154)</f>
        <v>10</v>
      </c>
      <c r="D155" s="42">
        <f>D$6/VLOOKUP($B155,Rate!$B$4:$H$390,7)</f>
        <v>0.51902259487252389</v>
      </c>
      <c r="E155" s="42">
        <f>E$6/VLOOKUP($B155,SAWW!$B$4:$H$390,7)</f>
        <v>1.4624628879379982</v>
      </c>
      <c r="F155" s="42">
        <f>F$6/VLOOKUP($B155,'Indem BL'!$B$4:$H$390,7)</f>
        <v>1.0888043478568563</v>
      </c>
      <c r="G155" s="42">
        <f>G$6/VLOOKUP($B155,'Med BL'!$B$4:$H$390,7)</f>
        <v>0.9849</v>
      </c>
      <c r="H155" s="42">
        <f>H$6/VLOOKUP($B155,'Combined BL &amp; SAWW'!$B$4:$H$390,7)</f>
        <v>1.2722174826171455</v>
      </c>
      <c r="I155" s="42">
        <f>I$6/VLOOKUP($B155,'Freq Trend'!$B$4:$H$390,7)</f>
        <v>0.69710913521631368</v>
      </c>
      <c r="J155" s="42">
        <f>J$6/VLOOKUP($B155,'Severity Trend_IonI'!$B$4:$H$390,7)</f>
        <v>0.82560702679375997</v>
      </c>
      <c r="K155" s="42">
        <f>K$6/VLOOKUP($B155,'Severity Trend_MonI'!$B$4:$H$390,7)</f>
        <v>1.4322089493645624</v>
      </c>
      <c r="L155" s="42">
        <f>L$6/VLOOKUP($B155,'Severity Trend'!$B$4:$H$390,7)</f>
        <v>1.0548938919167914</v>
      </c>
      <c r="M155" s="42">
        <f>M$6/VLOOKUP($B155,'PP Residual Trend'!$B$4:$H$390,7)</f>
        <v>0.7353615905127957</v>
      </c>
      <c r="N155" s="156">
        <f>N$6/VLOOKUP($B155,CR!$B$4:$H$455,7)</f>
        <v>0.99887341547568309</v>
      </c>
      <c r="O155" s="156">
        <f>O$6/VLOOKUP($B155,ER!$B$4:$H$455,7)</f>
        <v>1.1031307949168685</v>
      </c>
      <c r="P155" s="156">
        <f>P$6/VLOOKUP($B155,DR!$B$4:$H$455,7)</f>
        <v>1</v>
      </c>
      <c r="R155">
        <f t="shared" si="36"/>
        <v>148</v>
      </c>
      <c r="S155" s="120">
        <f t="shared" si="39"/>
        <v>147</v>
      </c>
      <c r="T155" s="45">
        <f t="shared" si="44"/>
        <v>0</v>
      </c>
      <c r="U155" s="45">
        <f t="shared" si="37"/>
        <v>0</v>
      </c>
      <c r="V155" s="20">
        <v>0</v>
      </c>
      <c r="W155" s="21">
        <f>(2*W$5*$AJ$3*$R155*$A$3-MIN(W$5*$AJ$3,$R155*$A$3)^2-2*$R155*$A$3*MAX(W$5*$AJ$3-$R155*$A$3,0)-MIN(MAX($R155*$A$3-$A$4,0),W$5*$AJ$3)^2-2*W$5*$AJ$3*MAX($R155*$A$3-$A$4-W$5*+$AJ$3,0))/$AJ$5-SUM($V$7:V155)-SUM($V$7:W154)+SUM($V$7:V154)</f>
        <v>0</v>
      </c>
      <c r="X155" s="21">
        <f>(2*X$5*$AJ$3*$R155*$A$3-MIN(X$5*$AJ$3,$R155*$A$3)^2-2*$R155*$A$3*MAX(X$5*$AJ$3-$R155*$A$3,0)-MIN(MAX($R155*$A$3-$A$4,0),X$5*$AJ$3)^2-2*X$5*$AJ$3*MAX($R155*$A$3-$A$4-X$5*+$AJ$3,0))/$AJ$5-SUM($V$7:W155)-SUM($V$7:X154)+SUM($V$7:W154)</f>
        <v>0</v>
      </c>
      <c r="Y155" s="21">
        <f>(2*Y$5*$AJ$3*$R155*$A$3-MIN(Y$5*$AJ$3,$R155*$A$3)^2-2*$R155*$A$3*MAX(Y$5*$AJ$3-$R155*$A$3,0)-MIN(MAX($R155*$A$3-$A$4,0),Y$5*$AJ$3)^2-2*Y$5*$AJ$3*MAX($R155*$A$3-$A$4-Y$5*+$AJ$3,0))/$AJ$5-SUM($V$7:X155)-SUM($V$7:Y154)+SUM($V$7:X154)</f>
        <v>0</v>
      </c>
      <c r="Z155" s="21">
        <f>(2*Z$5*$AJ$3*$R155*$A$3-MIN(Z$5*$AJ$3,$R155*$A$3)^2-2*$R155*$A$3*MAX(Z$5*$AJ$3-$R155*$A$3,0)-MIN(MAX($R155*$A$3-$A$4,0),Z$5*$AJ$3)^2-2*Z$5*$AJ$3*MAX($R155*$A$3-$A$4-Z$5*+$AJ$3,0))/$AJ$5-SUM($V$7:Y155)-SUM($V$7:Z154)+SUM($V$7:Y154)</f>
        <v>0</v>
      </c>
      <c r="AA155" s="21">
        <f>(2*AA$5*$AJ$3*$R155*$A$3-MIN(AA$5*$AJ$3,$R155*$A$3)^2-2*$R155*$A$3*MAX(AA$5*$AJ$3-$R155*$A$3,0)-MIN(MAX($R155*$A$3-$A$4,0),AA$5*$AJ$3)^2-2*AA$5*$AJ$3*MAX($R155*$A$3-$A$4-AA$5*+$AJ$3,0))/$AJ$5-SUM($V$7:Z155)-SUM($V$7:AA154)+SUM($V$7:Z154)</f>
        <v>0</v>
      </c>
      <c r="AB155" s="21">
        <f>(2*AB$5*$AJ$3*$R155*$A$3-MIN(AB$5*$AJ$3,$R155*$A$3)^2-2*$R155*$A$3*MAX(AB$5*$AJ$3-$R155*$A$3,0)-MIN(MAX($R155*$A$3-$A$4,0),AB$5*$AJ$3)^2-2*AB$5*$AJ$3*MAX($R155*$A$3-$A$4-AB$5*+$AJ$3,0))/$AJ$5-SUM($V$7:AA155)-SUM($V$7:AB154)+SUM($V$7:AA154)</f>
        <v>0</v>
      </c>
      <c r="AC155" s="21">
        <f>(2*AC$5*$AJ$3*$R155*$A$3-MIN(AC$5*$AJ$3,$R155*$A$3)^2-2*$R155*$A$3*MAX(AC$5*$AJ$3-$R155*$A$3,0)-MIN(MAX($R155*$A$3-$A$4,0),AC$5*$AJ$3)^2-2*AC$5*$AJ$3*MAX($R155*$A$3-$A$4-AC$5*+$AJ$3,0))/$AJ$5-SUM($V$7:AB155)-SUM($V$7:AC154)+SUM($V$7:AB154)</f>
        <v>0</v>
      </c>
      <c r="AD155" s="21">
        <f>(2*AD$5*$AJ$3*$R155*$A$3-MIN(AD$5*$AJ$3,$R155*$A$3)^2-2*$R155*$A$3*MAX(AD$5*$AJ$3-$R155*$A$3,0)-MIN(MAX($R155*$A$3-$A$4,0),AD$5*$AJ$3)^2-2*AD$5*$AJ$3*MAX($R155*$A$3-$A$4-AD$5*+$AJ$3,0))/$AJ$5-SUM($V$7:AC155)-SUM($V$7:AD154)+SUM($V$7:AC154)</f>
        <v>0</v>
      </c>
      <c r="AE155" s="21">
        <f>(2*AE$5*$AJ$3*$R155*$A$3-MIN(AE$5*$AJ$3,$R155*$A$3)^2-2*$R155*$A$3*MAX(AE$5*$AJ$3-$R155*$A$3,0)-MIN(MAX($R155*$A$3-$A$4,0),AE$5*$AJ$3)^2-2*AE$5*$AJ$3*MAX($R155*$A$3-$A$4-AE$5*+$AJ$3,0))/$AJ$5-SUM($V$7:AD155)-SUM($V$7:AE154)+SUM($V$7:AD154)</f>
        <v>0</v>
      </c>
      <c r="AF155" s="21">
        <f>(2*AF$5*$AJ$3*$R155*$A$3-MIN(AF$5*$AJ$3,$R155*$A$3)^2-2*$R155*$A$3*MAX(AF$5*$AJ$3-$R155*$A$3,0)-MIN(MAX($R155*$A$3-$A$4,0),AF$5*$AJ$3)^2-2*AF$5*$AJ$3*MAX($R155*$A$3-$A$4-AF$5*+$AJ$3,0))/$AJ$5-SUM($V$7:AE155)-SUM($V$7:AF154)+SUM($V$7:AE154)</f>
        <v>0</v>
      </c>
      <c r="AG155" s="21">
        <f>(2*AG$5*$AJ$3*$R155*$A$3-MIN(AG$5*$AJ$3,$R155*$A$3)^2-2*$R155*$A$3*MAX(AG$5*$AJ$3-$R155*$A$3,0)-MIN(MAX($R155*$A$3-$A$4,0),AG$5*$AJ$3)^2-2*AG$5*$AJ$3*MAX($R155*$A$3-$A$4-AG$5*+$AJ$3,0))/$AJ$5-SUM($V$7:AF155)-SUM($V$7:AG154)+SUM($V$7:AF154)</f>
        <v>0</v>
      </c>
      <c r="AH155" s="21">
        <f>(2*AH$5*$AJ$3*$R155*$A$3-MIN(AH$5*$AJ$3,$R155*$A$3)^2-2*$R155*$A$3*MAX(AH$5*$AJ$3-$R155*$A$3,0)-MIN(MAX($R155*$A$3-$A$4,0),AH$5*$AJ$3)^2-2*AH$5*$AJ$3*MAX($R155*$A$3-$A$4-AH$5*+$AJ$3,0))/$AJ$5-SUM($V$7:AG155)-SUM($V$7:AH154)+SUM($V$7:AG154)</f>
        <v>0</v>
      </c>
      <c r="AJ155" s="8">
        <f t="shared" si="48"/>
        <v>40634</v>
      </c>
      <c r="AK155" s="30">
        <f t="shared" si="40"/>
        <v>40648</v>
      </c>
      <c r="AL155" s="3">
        <f ca="1">SUMPRODUCT(OFFSET($W$8:OFFSET($W$8,$AJ$4-1,0),$T155,$U155),OFFSET($D$8:OFFSET($D$8,$AJ$4-1,0),$S155,MATCH(AL$6,$D$7:$Q$7,0)-1))</f>
        <v>0.51883607193146974</v>
      </c>
      <c r="AM155" s="3">
        <f ca="1">SUMPRODUCT(OFFSET($W$8:OFFSET($W$8,$AJ$4-1,0),$T155,$U155),OFFSET($C$8:OFFSET($C$8,$AJ$4-1,0),$S155,0),OFFSET($D$8:OFFSET($D$8,$AJ$4-1,0),$S155,MATCH(AL$6,$D$7:$Q$7,0)-1))/SUMPRODUCT(OFFSET($W$8:OFFSET($W$8,$AJ$4-1,0),$T155,$U155),OFFSET($C$8:OFFSET($C$8,$AJ$4-1,0),$S155,0))</f>
        <v>0.51883607193146986</v>
      </c>
      <c r="AN155" s="3">
        <f ca="1">SUMPRODUCT(OFFSET($W$8:OFFSET($W$8,$AJ$4-1,0),$T155,$U155),OFFSET($D$8:OFFSET($D$8,$AJ$4-1,0),$S155,MATCH(AN$6,$D$7:$Q$7,0)-1))</f>
        <v>1.4401236383213121</v>
      </c>
      <c r="AO155" s="3">
        <f ca="1">SUMPRODUCT(OFFSET($W$8:OFFSET($W$8,$AJ$4-1,0),$T155,$U155),OFFSET($C$8:OFFSET($C$8,$AJ$4-1,0),$S155,0),OFFSET($D$8:OFFSET($D$8,$AJ$4-1,0),$S155,MATCH(AN$6,$D$7:$Q$7,0)-1))/SUMPRODUCT(OFFSET($W$8:OFFSET($W$8,$AJ$4-1,0),$T155,$U155),OFFSET($C$8:OFFSET($C$8,$AJ$4-1,0),$S155,0))</f>
        <v>1.4401236383213121</v>
      </c>
      <c r="AP155" s="3">
        <f ca="1">SUMPRODUCT(OFFSET($W$8:OFFSET($W$8,$AJ$4-1,0),$T155,$U155),OFFSET($D$8:OFFSET($D$8,$AJ$4-1,0),$S155,MATCH(AP$6,$D$7:$Q$7,0)-1))</f>
        <v>1.0864832954049326</v>
      </c>
      <c r="AQ155" s="3">
        <f ca="1">SUMPRODUCT(OFFSET($W$8:OFFSET($W$8,$AJ$4-1,0),$T155,$U155),OFFSET($C$8:OFFSET($C$8,$AJ$4-1,0),$S155,0),OFFSET($D$8:OFFSET($D$8,$AJ$4-1,0),$S155,MATCH(AP$6,$D$7:$Q$7,0)-1))/SUMPRODUCT(OFFSET($W$8:OFFSET($W$8,$AJ$4-1,0),$T155,$U155),OFFSET($C$8:OFFSET($C$8,$AJ$4-1,0),$S155,0))</f>
        <v>1.0864832954049326</v>
      </c>
      <c r="AR155" s="3">
        <f ca="1">SUMPRODUCT(OFFSET($W$8:OFFSET($W$8,$AJ$4-1,0),$T155,$U155),OFFSET($D$8:OFFSET($D$8,$AJ$4-1,0),$S155,MATCH(AR$6,$D$7:$Q$7,0)-1))</f>
        <v>0.98489999999999989</v>
      </c>
      <c r="AS155" s="3">
        <f ca="1">SUMPRODUCT(OFFSET($W$8:OFFSET($W$8,$AJ$4-1,0),$T155,$U155),OFFSET($C$8:OFFSET($C$8,$AJ$4-1,0),$S155,0),OFFSET($D$8:OFFSET($D$8,$AJ$4-1,0),$S155,MATCH(AR$6,$D$7:$Q$7,0)-1))/SUMPRODUCT(OFFSET($W$8:OFFSET($W$8,$AJ$4-1,0),$T155,$U155),OFFSET($C$8:OFFSET($C$8,$AJ$4-1,0),$S155,0))</f>
        <v>0.98490000000000022</v>
      </c>
      <c r="AT155" s="3">
        <f ca="1">SUMPRODUCT(OFFSET($W$8:OFFSET($W$8,$AJ$4-1,0),$T155,$U155),OFFSET($D$8:OFFSET($D$8,$AJ$4-1,0),$S155,MATCH(AT$6,$D$7:$Q$7,0)-1))</f>
        <v>1.2618634311618437</v>
      </c>
      <c r="AU155" s="3">
        <f ca="1">SUMPRODUCT(OFFSET($W$8:OFFSET($W$8,$AJ$4-1,0),$T155,$U155),OFFSET($C$8:OFFSET($C$8,$AJ$4-1,0),$S155,0),OFFSET($D$8:OFFSET($D$8,$AJ$4-1,0),$S155,MATCH(AT$6,$D$7:$Q$7,0)-1))/SUMPRODUCT(OFFSET($W$8:OFFSET($W$8,$AJ$4-1,0),$T155,$U155),OFFSET($C$8:OFFSET($C$8,$AJ$4-1,0),$S155,0))</f>
        <v>1.2618634311618437</v>
      </c>
      <c r="AV155" s="3">
        <f ca="1">SUMPRODUCT(OFFSET($W$8:OFFSET($W$8,$AJ$4-1,0),$T155,$U155),OFFSET($D$8:OFFSET($D$8,$AJ$4-1,0),$S155,MATCH(AV$6,$D$7:$Q$7,0)-1))</f>
        <v>0.70390587774670454</v>
      </c>
      <c r="AW155" s="3">
        <f ca="1">SUMPRODUCT(OFFSET($W$8:OFFSET($W$8,$AJ$4-1,0),$T155,$U155),OFFSET($C$8:OFFSET($C$8,$AJ$4-1,0),$S155,0),OFFSET($D$8:OFFSET($D$8,$AJ$4-1,0),$S155,MATCH(AV$6,$D$7:$Q$7,0)-1))/SUMPRODUCT(OFFSET($W$8:OFFSET($W$8,$AJ$4-1,0),$T155,$U155),OFFSET($C$8:OFFSET($C$8,$AJ$4-1,0),$S155,0))</f>
        <v>0.70390587774670466</v>
      </c>
      <c r="AX155" s="3">
        <f ca="1">SUMPRODUCT(OFFSET($W$8:OFFSET($W$8,$AJ$4-1,0),$T155,$U155),OFFSET($D$8:OFFSET($D$8,$AJ$4-1,0),$S155,MATCH(AX$6,$D$7:$Q$7,0)-1))</f>
        <v>0.83960081079992366</v>
      </c>
      <c r="AY155" s="3">
        <f ca="1">SUMPRODUCT(OFFSET($W$8:OFFSET($W$8,$AJ$4-1,0),$T155,$U155),OFFSET($C$8:OFFSET($C$8,$AJ$4-1,0),$S155,0),OFFSET($D$8:OFFSET($D$8,$AJ$4-1,0),$S155,MATCH(AX$6,$D$7:$Q$7,0)-1))/SUMPRODUCT(OFFSET($W$8:OFFSET($W$8,$AJ$4-1,0),$T155,$U155),OFFSET($C$8:OFFSET($C$8,$AJ$4-1,0),$S155,0))</f>
        <v>0.83960081079992366</v>
      </c>
      <c r="AZ155" s="3">
        <f ca="1">SUMPRODUCT(OFFSET($W$8:OFFSET($W$8,$AJ$4-1,0),$T155,$U155),OFFSET($D$8:OFFSET($D$8,$AJ$4-1,0),$S155,MATCH(AZ$6,$D$7:$Q$7,0)-1))</f>
        <v>1.3925772910988661</v>
      </c>
      <c r="BA155" s="3">
        <f ca="1">SUMPRODUCT(OFFSET($W$8:OFFSET($W$8,$AJ$4-1,0),$T155,$U155),OFFSET($C$8:OFFSET($C$8,$AJ$4-1,0),$S155,0),OFFSET($D$8:OFFSET($D$8,$AJ$4-1,0),$S155,MATCH(AZ$6,$D$7:$Q$7,0)-1))/SUMPRODUCT(OFFSET($W$8:OFFSET($W$8,$AJ$4-1,0),$T155,$U155),OFFSET($C$8:OFFSET($C$8,$AJ$4-1,0),$S155,0))</f>
        <v>1.3925772910988663</v>
      </c>
      <c r="BB155" s="3">
        <f ca="1">SUMPRODUCT(OFFSET($W$8:OFFSET($W$8,$AJ$4-1,0),$T155,$U155),OFFSET($D$8:OFFSET($D$8,$AJ$4-1,0),$S155,MATCH(BB$6,$D$7:$Q$7,0)-1))</f>
        <v>1.0543286422288425</v>
      </c>
      <c r="BC155" s="3">
        <f ca="1">SUMPRODUCT(OFFSET($W$8:OFFSET($W$8,$AJ$4-1,0),$T155,$U155),OFFSET($C$8:OFFSET($C$8,$AJ$4-1,0),$S155,0),OFFSET($D$8:OFFSET($D$8,$AJ$4-1,0),$S155,MATCH(BB$6,$D$7:$Q$7,0)-1))/SUMPRODUCT(OFFSET($W$8:OFFSET($W$8,$AJ$4-1,0),$T155,$U155),OFFSET($C$8:OFFSET($C$8,$AJ$4-1,0),$S155,0))</f>
        <v>1.0543286422288427</v>
      </c>
      <c r="BD155" s="3">
        <f ca="1">SUMPRODUCT(OFFSET($W$8:OFFSET($W$8,$AJ$4-1,0),$T155,$U155),OFFSET($D$8:OFFSET($D$8,$AJ$4-1,0),$S155,MATCH(BD$6,$D$7:$Q$7,0)-1))</f>
        <v>0.74213063215323205</v>
      </c>
      <c r="BE155" s="3">
        <f ca="1">SUMPRODUCT(OFFSET($W$8:OFFSET($W$8,$AJ$4-1,0),$T155,$U155),OFFSET($C$8:OFFSET($C$8,$AJ$4-1,0),$S155,0),OFFSET($D$8:OFFSET($D$8,$AJ$4-1,0),$S155,MATCH(BD$6,$D$7:$Q$7,0)-1))/SUMPRODUCT(OFFSET($W$8:OFFSET($W$8,$AJ$4-1,0),$T155,$U155),OFFSET($C$8:OFFSET($C$8,$AJ$4-1,0),$S155,0))</f>
        <v>0.74213063215323205</v>
      </c>
      <c r="BF155" s="174">
        <f ca="1">SUMPRODUCT(OFFSET($W$8:OFFSET($W$8,$AJ$4-1,0),$T155,$U155),OFFSET($D$8:OFFSET($D$8,$AJ$4-1,0),$S155,MATCH(BF$6,$D$7:$Q$7,0)-1))</f>
        <v>0.99887341547568298</v>
      </c>
      <c r="BG155" s="174">
        <f ca="1">SUMPRODUCT(OFFSET($W$8:OFFSET($W$8,$AJ$4-1,0),$T155,$U155),OFFSET($C$8:OFFSET($C$8,$AJ$4-1,0),$S155,0),OFFSET($D$8:OFFSET($D$8,$AJ$4-1,0),$S155,MATCH(BF$6,$D$7:$Q$7,0)-1))/SUMPRODUCT(OFFSET($W$8:OFFSET($W$8,$AJ$4-1,0),$T155,$U155),OFFSET($C$8:OFFSET($C$8,$AJ$4-1,0),$S155,0))</f>
        <v>0.99887341547568342</v>
      </c>
      <c r="BH155" s="174">
        <f ca="1">SUMPRODUCT(OFFSET($W$8:OFFSET($W$8,$AJ$4-1,0),$T155,$U155),OFFSET($D$8:OFFSET($D$8,$AJ$4-1,0),$S155,MATCH(BH$6,$D$7:$Q$7,0)-1))</f>
        <v>1.0750221400854092</v>
      </c>
      <c r="BI155" s="174">
        <f ca="1">SUMPRODUCT(OFFSET($W$8:OFFSET($W$8,$AJ$4-1,0),$T155,$U155),OFFSET($C$8:OFFSET($C$8,$AJ$4-1,0),$S155,0),OFFSET($D$8:OFFSET($D$8,$AJ$4-1,0),$S155,MATCH(BH$6,$D$7:$Q$7,0)-1))/SUMPRODUCT(OFFSET($W$8:OFFSET($W$8,$AJ$4-1,0),$T155,$U155),OFFSET($C$8:OFFSET($C$8,$AJ$4-1,0),$S155,0))</f>
        <v>1.0750221400854092</v>
      </c>
      <c r="BJ155" s="174">
        <f ca="1">SUMPRODUCT(OFFSET($W$8:OFFSET($W$8,$AJ$4-1,0),$T155,$U155),OFFSET($D$8:OFFSET($D$8,$AJ$4-1,0),$S155,MATCH(BJ$6,$D$7:$Q$7,0)-1))</f>
        <v>1</v>
      </c>
      <c r="BK155" s="174">
        <f ca="1">SUMPRODUCT(OFFSET($W$8:OFFSET($W$8,$AJ$4-1,0),$T155,$U155),OFFSET($C$8:OFFSET($C$8,$AJ$4-1,0),$S155,0),OFFSET($D$8:OFFSET($D$8,$AJ$4-1,0),$S155,MATCH(BJ$6,$D$7:$Q$7,0)-1))/SUMPRODUCT(OFFSET($W$8:OFFSET($W$8,$AJ$4-1,0),$T155,$U155),OFFSET($C$8:OFFSET($C$8,$AJ$4-1,0),$S155,0))</f>
        <v>1</v>
      </c>
      <c r="BM155" s="8">
        <f t="shared" si="45"/>
        <v>40634</v>
      </c>
      <c r="BN155" s="47">
        <f t="shared" ca="1" si="46"/>
        <v>0.99999999999999967</v>
      </c>
      <c r="BO155" s="47">
        <f t="shared" ca="1" si="41"/>
        <v>0</v>
      </c>
      <c r="BP155" s="47">
        <f t="shared" ca="1" si="47"/>
        <v>0.30784411421402713</v>
      </c>
      <c r="BQ155" s="47">
        <f t="shared" ca="1" si="42"/>
        <v>0.69215588578597254</v>
      </c>
    </row>
    <row r="156" spans="1:69">
      <c r="A156" s="58">
        <f t="shared" si="43"/>
        <v>40299</v>
      </c>
      <c r="B156" s="34">
        <f t="shared" si="38"/>
        <v>40497</v>
      </c>
      <c r="C156" s="59">
        <f>SUMIF(WP!$A$3:$A$388,"&lt;"&amp;EOMONTH($A156,$A$3-1)+1,WP!$B$3:$B$388)/1000-SUM(C$8:C155)</f>
        <v>10</v>
      </c>
      <c r="D156" s="42">
        <f>D$6/VLOOKUP($B156,Rate!$B$4:$H$390,7)</f>
        <v>0.51902259487252389</v>
      </c>
      <c r="E156" s="42">
        <f>E$6/VLOOKUP($B156,SAWW!$B$4:$H$390,7)</f>
        <v>1.458530245084346</v>
      </c>
      <c r="F156" s="42">
        <f>F$6/VLOOKUP($B156,'Indem BL'!$B$4:$H$390,7)</f>
        <v>1.0888043478568563</v>
      </c>
      <c r="G156" s="42">
        <f>G$6/VLOOKUP($B156,'Med BL'!$B$4:$H$390,7)</f>
        <v>0.9849</v>
      </c>
      <c r="H156" s="42">
        <f>H$6/VLOOKUP($B156,'Combined BL &amp; SAWW'!$B$4:$H$390,7)</f>
        <v>1.2707116947824582</v>
      </c>
      <c r="I156" s="42">
        <f>I$6/VLOOKUP($B156,'Freq Trend'!$B$4:$H$390,7)</f>
        <v>0.69814307941014708</v>
      </c>
      <c r="J156" s="42">
        <f>J$6/VLOOKUP($B156,'Severity Trend_IonI'!$B$4:$H$390,7)</f>
        <v>0.82801133038198504</v>
      </c>
      <c r="K156" s="42">
        <f>K$6/VLOOKUP($B156,'Severity Trend_MonI'!$B$4:$H$390,7)</f>
        <v>1.4250081599201485</v>
      </c>
      <c r="L156" s="42">
        <f>L$6/VLOOKUP($B156,'Severity Trend'!$B$4:$H$390,7)</f>
        <v>1.0547843284416321</v>
      </c>
      <c r="M156" s="42">
        <f>M$6/VLOOKUP($B156,'PP Residual Trend'!$B$4:$H$390,7)</f>
        <v>0.73637624631934706</v>
      </c>
      <c r="N156" s="156">
        <f>N$6/VLOOKUP($B156,CR!$B$4:$H$455,7)</f>
        <v>0.99887341547568309</v>
      </c>
      <c r="O156" s="156">
        <f>O$6/VLOOKUP($B156,ER!$B$4:$H$455,7)</f>
        <v>1.1031307949168685</v>
      </c>
      <c r="P156" s="156">
        <f>P$6/VLOOKUP($B156,DR!$B$4:$H$455,7)</f>
        <v>1</v>
      </c>
      <c r="R156">
        <f t="shared" ref="R156:R219" si="49">R155+1</f>
        <v>149</v>
      </c>
      <c r="S156" s="120">
        <f t="shared" si="39"/>
        <v>148</v>
      </c>
      <c r="T156" s="45">
        <f t="shared" si="44"/>
        <v>0</v>
      </c>
      <c r="U156" s="45">
        <f t="shared" ref="U156:U163" si="50">MOD(R156-1,$A$3)</f>
        <v>0</v>
      </c>
      <c r="V156" s="20">
        <v>0</v>
      </c>
      <c r="W156" s="21">
        <f>(2*W$5*$AJ$3*$R156*$A$3-MIN(W$5*$AJ$3,$R156*$A$3)^2-2*$R156*$A$3*MAX(W$5*$AJ$3-$R156*$A$3,0)-MIN(MAX($R156*$A$3-$A$4,0),W$5*$AJ$3)^2-2*W$5*$AJ$3*MAX($R156*$A$3-$A$4-W$5*+$AJ$3,0))/$AJ$5-SUM($V$7:V156)-SUM($V$7:W155)+SUM($V$7:V155)</f>
        <v>0</v>
      </c>
      <c r="X156" s="21">
        <f>(2*X$5*$AJ$3*$R156*$A$3-MIN(X$5*$AJ$3,$R156*$A$3)^2-2*$R156*$A$3*MAX(X$5*$AJ$3-$R156*$A$3,0)-MIN(MAX($R156*$A$3-$A$4,0),X$5*$AJ$3)^2-2*X$5*$AJ$3*MAX($R156*$A$3-$A$4-X$5*+$AJ$3,0))/$AJ$5-SUM($V$7:W156)-SUM($V$7:X155)+SUM($V$7:W155)</f>
        <v>0</v>
      </c>
      <c r="Y156" s="21">
        <f>(2*Y$5*$AJ$3*$R156*$A$3-MIN(Y$5*$AJ$3,$R156*$A$3)^2-2*$R156*$A$3*MAX(Y$5*$AJ$3-$R156*$A$3,0)-MIN(MAX($R156*$A$3-$A$4,0),Y$5*$AJ$3)^2-2*Y$5*$AJ$3*MAX($R156*$A$3-$A$4-Y$5*+$AJ$3,0))/$AJ$5-SUM($V$7:X156)-SUM($V$7:Y155)+SUM($V$7:X155)</f>
        <v>0</v>
      </c>
      <c r="Z156" s="21">
        <f>(2*Z$5*$AJ$3*$R156*$A$3-MIN(Z$5*$AJ$3,$R156*$A$3)^2-2*$R156*$A$3*MAX(Z$5*$AJ$3-$R156*$A$3,0)-MIN(MAX($R156*$A$3-$A$4,0),Z$5*$AJ$3)^2-2*Z$5*$AJ$3*MAX($R156*$A$3-$A$4-Z$5*+$AJ$3,0))/$AJ$5-SUM($V$7:Y156)-SUM($V$7:Z155)+SUM($V$7:Y155)</f>
        <v>0</v>
      </c>
      <c r="AA156" s="21">
        <f>(2*AA$5*$AJ$3*$R156*$A$3-MIN(AA$5*$AJ$3,$R156*$A$3)^2-2*$R156*$A$3*MAX(AA$5*$AJ$3-$R156*$A$3,0)-MIN(MAX($R156*$A$3-$A$4,0),AA$5*$AJ$3)^2-2*AA$5*$AJ$3*MAX($R156*$A$3-$A$4-AA$5*+$AJ$3,0))/$AJ$5-SUM($V$7:Z156)-SUM($V$7:AA155)+SUM($V$7:Z155)</f>
        <v>0</v>
      </c>
      <c r="AB156" s="21">
        <f>(2*AB$5*$AJ$3*$R156*$A$3-MIN(AB$5*$AJ$3,$R156*$A$3)^2-2*$R156*$A$3*MAX(AB$5*$AJ$3-$R156*$A$3,0)-MIN(MAX($R156*$A$3-$A$4,0),AB$5*$AJ$3)^2-2*AB$5*$AJ$3*MAX($R156*$A$3-$A$4-AB$5*+$AJ$3,0))/$AJ$5-SUM($V$7:AA156)-SUM($V$7:AB155)+SUM($V$7:AA155)</f>
        <v>0</v>
      </c>
      <c r="AC156" s="21">
        <f>(2*AC$5*$AJ$3*$R156*$A$3-MIN(AC$5*$AJ$3,$R156*$A$3)^2-2*$R156*$A$3*MAX(AC$5*$AJ$3-$R156*$A$3,0)-MIN(MAX($R156*$A$3-$A$4,0),AC$5*$AJ$3)^2-2*AC$5*$AJ$3*MAX($R156*$A$3-$A$4-AC$5*+$AJ$3,0))/$AJ$5-SUM($V$7:AB156)-SUM($V$7:AC155)+SUM($V$7:AB155)</f>
        <v>0</v>
      </c>
      <c r="AD156" s="21">
        <f>(2*AD$5*$AJ$3*$R156*$A$3-MIN(AD$5*$AJ$3,$R156*$A$3)^2-2*$R156*$A$3*MAX(AD$5*$AJ$3-$R156*$A$3,0)-MIN(MAX($R156*$A$3-$A$4,0),AD$5*$AJ$3)^2-2*AD$5*$AJ$3*MAX($R156*$A$3-$A$4-AD$5*+$AJ$3,0))/$AJ$5-SUM($V$7:AC156)-SUM($V$7:AD155)+SUM($V$7:AC155)</f>
        <v>0</v>
      </c>
      <c r="AE156" s="21">
        <f>(2*AE$5*$AJ$3*$R156*$A$3-MIN(AE$5*$AJ$3,$R156*$A$3)^2-2*$R156*$A$3*MAX(AE$5*$AJ$3-$R156*$A$3,0)-MIN(MAX($R156*$A$3-$A$4,0),AE$5*$AJ$3)^2-2*AE$5*$AJ$3*MAX($R156*$A$3-$A$4-AE$5*+$AJ$3,0))/$AJ$5-SUM($V$7:AD156)-SUM($V$7:AE155)+SUM($V$7:AD155)</f>
        <v>0</v>
      </c>
      <c r="AF156" s="21">
        <f>(2*AF$5*$AJ$3*$R156*$A$3-MIN(AF$5*$AJ$3,$R156*$A$3)^2-2*$R156*$A$3*MAX(AF$5*$AJ$3-$R156*$A$3,0)-MIN(MAX($R156*$A$3-$A$4,0),AF$5*$AJ$3)^2-2*AF$5*$AJ$3*MAX($R156*$A$3-$A$4-AF$5*+$AJ$3,0))/$AJ$5-SUM($V$7:AE156)-SUM($V$7:AF155)+SUM($V$7:AE155)</f>
        <v>0</v>
      </c>
      <c r="AG156" s="21">
        <f>(2*AG$5*$AJ$3*$R156*$A$3-MIN(AG$5*$AJ$3,$R156*$A$3)^2-2*$R156*$A$3*MAX(AG$5*$AJ$3-$R156*$A$3,0)-MIN(MAX($R156*$A$3-$A$4,0),AG$5*$AJ$3)^2-2*AG$5*$AJ$3*MAX($R156*$A$3-$A$4-AG$5*+$AJ$3,0))/$AJ$5-SUM($V$7:AF156)-SUM($V$7:AG155)+SUM($V$7:AF155)</f>
        <v>0</v>
      </c>
      <c r="AH156" s="21">
        <f>(2*AH$5*$AJ$3*$R156*$A$3-MIN(AH$5*$AJ$3,$R156*$A$3)^2-2*$R156*$A$3*MAX(AH$5*$AJ$3-$R156*$A$3,0)-MIN(MAX($R156*$A$3-$A$4,0),AH$5*$AJ$3)^2-2*AH$5*$AJ$3*MAX($R156*$A$3-$A$4-AH$5*+$AJ$3,0))/$AJ$5-SUM($V$7:AG156)-SUM($V$7:AH155)+SUM($V$7:AG155)</f>
        <v>0</v>
      </c>
      <c r="AJ156" s="8">
        <f t="shared" si="48"/>
        <v>40664</v>
      </c>
      <c r="AK156" s="30">
        <f t="shared" si="40"/>
        <v>40678</v>
      </c>
      <c r="AL156" s="3">
        <f ca="1">SUMPRODUCT(OFFSET($W$8:OFFSET($W$8,$AJ$4-1,0),$T156,$U156),OFFSET($D$8:OFFSET($D$8,$AJ$4-1,0),$S156,MATCH(AL$6,$D$7:$Q$7,0)-1))</f>
        <v>0.51846302604936156</v>
      </c>
      <c r="AM156" s="3">
        <f ca="1">SUMPRODUCT(OFFSET($W$8:OFFSET($W$8,$AJ$4-1,0),$T156,$U156),OFFSET($C$8:OFFSET($C$8,$AJ$4-1,0),$S156,0),OFFSET($D$8:OFFSET($D$8,$AJ$4-1,0),$S156,MATCH(AL$6,$D$7:$Q$7,0)-1))/SUMPRODUCT(OFFSET($W$8:OFFSET($W$8,$AJ$4-1,0),$T156,$U156),OFFSET($C$8:OFFSET($C$8,$AJ$4-1,0),$S156,0))</f>
        <v>0.51846302604936167</v>
      </c>
      <c r="AN156" s="3">
        <f ca="1">SUMPRODUCT(OFFSET($W$8:OFFSET($W$8,$AJ$4-1,0),$T156,$U156),OFFSET($D$8:OFFSET($D$8,$AJ$4-1,0),$S156,MATCH(AN$6,$D$7:$Q$7,0)-1))</f>
        <v>1.4366383591409491</v>
      </c>
      <c r="AO156" s="3">
        <f ca="1">SUMPRODUCT(OFFSET($W$8:OFFSET($W$8,$AJ$4-1,0),$T156,$U156),OFFSET($C$8:OFFSET($C$8,$AJ$4-1,0),$S156,0),OFFSET($D$8:OFFSET($D$8,$AJ$4-1,0),$S156,MATCH(AN$6,$D$7:$Q$7,0)-1))/SUMPRODUCT(OFFSET($W$8:OFFSET($W$8,$AJ$4-1,0),$T156,$U156),OFFSET($C$8:OFFSET($C$8,$AJ$4-1,0),$S156,0))</f>
        <v>1.4366383591409491</v>
      </c>
      <c r="AP156" s="3">
        <f ca="1">SUMPRODUCT(OFFSET($W$8:OFFSET($W$8,$AJ$4-1,0),$T156,$U156),OFFSET($D$8:OFFSET($D$8,$AJ$4-1,0),$S156,MATCH(AP$6,$D$7:$Q$7,0)-1))</f>
        <v>1.0862389740942038</v>
      </c>
      <c r="AQ156" s="3">
        <f ca="1">SUMPRODUCT(OFFSET($W$8:OFFSET($W$8,$AJ$4-1,0),$T156,$U156),OFFSET($C$8:OFFSET($C$8,$AJ$4-1,0),$S156,0),OFFSET($D$8:OFFSET($D$8,$AJ$4-1,0),$S156,MATCH(AP$6,$D$7:$Q$7,0)-1))/SUMPRODUCT(OFFSET($W$8:OFFSET($W$8,$AJ$4-1,0),$T156,$U156),OFFSET($C$8:OFFSET($C$8,$AJ$4-1,0),$S156,0))</f>
        <v>1.0862389740942038</v>
      </c>
      <c r="AR156" s="3">
        <f ca="1">SUMPRODUCT(OFFSET($W$8:OFFSET($W$8,$AJ$4-1,0),$T156,$U156),OFFSET($D$8:OFFSET($D$8,$AJ$4-1,0),$S156,MATCH(AR$6,$D$7:$Q$7,0)-1))</f>
        <v>0.98489999999999989</v>
      </c>
      <c r="AS156" s="3">
        <f ca="1">SUMPRODUCT(OFFSET($W$8:OFFSET($W$8,$AJ$4-1,0),$T156,$U156),OFFSET($C$8:OFFSET($C$8,$AJ$4-1,0),$S156,0),OFFSET($D$8:OFFSET($D$8,$AJ$4-1,0),$S156,MATCH(AR$6,$D$7:$Q$7,0)-1))/SUMPRODUCT(OFFSET($W$8:OFFSET($W$8,$AJ$4-1,0),$T156,$U156),OFFSET($C$8:OFFSET($C$8,$AJ$4-1,0),$S156,0))</f>
        <v>0.98490000000000022</v>
      </c>
      <c r="AT156" s="3">
        <f ca="1">SUMPRODUCT(OFFSET($W$8:OFFSET($W$8,$AJ$4-1,0),$T156,$U156),OFFSET($D$8:OFFSET($D$8,$AJ$4-1,0),$S156,MATCH(AT$6,$D$7:$Q$7,0)-1))</f>
        <v>1.26032150756511</v>
      </c>
      <c r="AU156" s="3">
        <f ca="1">SUMPRODUCT(OFFSET($W$8:OFFSET($W$8,$AJ$4-1,0),$T156,$U156),OFFSET($C$8:OFFSET($C$8,$AJ$4-1,0),$S156,0),OFFSET($D$8:OFFSET($D$8,$AJ$4-1,0),$S156,MATCH(AT$6,$D$7:$Q$7,0)-1))/SUMPRODUCT(OFFSET($W$8:OFFSET($W$8,$AJ$4-1,0),$T156,$U156),OFFSET($C$8:OFFSET($C$8,$AJ$4-1,0),$S156,0))</f>
        <v>1.26032150756511</v>
      </c>
      <c r="AV156" s="3">
        <f ca="1">SUMPRODUCT(OFFSET($W$8:OFFSET($W$8,$AJ$4-1,0),$T156,$U156),OFFSET($D$8:OFFSET($D$8,$AJ$4-1,0),$S156,MATCH(AV$6,$D$7:$Q$7,0)-1))</f>
        <v>0.70536994599923974</v>
      </c>
      <c r="AW156" s="3">
        <f ca="1">SUMPRODUCT(OFFSET($W$8:OFFSET($W$8,$AJ$4-1,0),$T156,$U156),OFFSET($C$8:OFFSET($C$8,$AJ$4-1,0),$S156,0),OFFSET($D$8:OFFSET($D$8,$AJ$4-1,0),$S156,MATCH(AV$6,$D$7:$Q$7,0)-1))/SUMPRODUCT(OFFSET($W$8:OFFSET($W$8,$AJ$4-1,0),$T156,$U156),OFFSET($C$8:OFFSET($C$8,$AJ$4-1,0),$S156,0))</f>
        <v>0.70536994599923986</v>
      </c>
      <c r="AX156" s="3">
        <f ca="1">SUMPRODUCT(OFFSET($W$8:OFFSET($W$8,$AJ$4-1,0),$T156,$U156),OFFSET($D$8:OFFSET($D$8,$AJ$4-1,0),$S156,MATCH(AX$6,$D$7:$Q$7,0)-1))</f>
        <v>0.84174595954525355</v>
      </c>
      <c r="AY156" s="3">
        <f ca="1">SUMPRODUCT(OFFSET($W$8:OFFSET($W$8,$AJ$4-1,0),$T156,$U156),OFFSET($C$8:OFFSET($C$8,$AJ$4-1,0),$S156,0),OFFSET($D$8:OFFSET($D$8,$AJ$4-1,0),$S156,MATCH(AX$6,$D$7:$Q$7,0)-1))/SUMPRODUCT(OFFSET($W$8:OFFSET($W$8,$AJ$4-1,0),$T156,$U156),OFFSET($C$8:OFFSET($C$8,$AJ$4-1,0),$S156,0))</f>
        <v>0.84174595954525366</v>
      </c>
      <c r="AZ156" s="3">
        <f ca="1">SUMPRODUCT(OFFSET($W$8:OFFSET($W$8,$AJ$4-1,0),$T156,$U156),OFFSET($D$8:OFFSET($D$8,$AJ$4-1,0),$S156,MATCH(AZ$6,$D$7:$Q$7,0)-1))</f>
        <v>1.386783930932084</v>
      </c>
      <c r="BA156" s="3">
        <f ca="1">SUMPRODUCT(OFFSET($W$8:OFFSET($W$8,$AJ$4-1,0),$T156,$U156),OFFSET($C$8:OFFSET($C$8,$AJ$4-1,0),$S156,0),OFFSET($D$8:OFFSET($D$8,$AJ$4-1,0),$S156,MATCH(AZ$6,$D$7:$Q$7,0)-1))/SUMPRODUCT(OFFSET($W$8:OFFSET($W$8,$AJ$4-1,0),$T156,$U156),OFFSET($C$8:OFFSET($C$8,$AJ$4-1,0),$S156,0))</f>
        <v>1.3867839309320842</v>
      </c>
      <c r="BB156" s="3">
        <f ca="1">SUMPRODUCT(OFFSET($W$8:OFFSET($W$8,$AJ$4-1,0),$T156,$U156),OFFSET($D$8:OFFSET($D$8,$AJ$4-1,0),$S156,MATCH(BB$6,$D$7:$Q$7,0)-1))</f>
        <v>1.0542735265420999</v>
      </c>
      <c r="BC156" s="3">
        <f ca="1">SUMPRODUCT(OFFSET($W$8:OFFSET($W$8,$AJ$4-1,0),$T156,$U156),OFFSET($C$8:OFFSET($C$8,$AJ$4-1,0),$S156,0),OFFSET($D$8:OFFSET($D$8,$AJ$4-1,0),$S156,MATCH(BB$6,$D$7:$Q$7,0)-1))/SUMPRODUCT(OFFSET($W$8:OFFSET($W$8,$AJ$4-1,0),$T156,$U156),OFFSET($C$8:OFFSET($C$8,$AJ$4-1,0),$S156,0))</f>
        <v>1.0542735265420999</v>
      </c>
      <c r="BD156" s="3">
        <f ca="1">SUMPRODUCT(OFFSET($W$8:OFFSET($W$8,$AJ$4-1,0),$T156,$U156),OFFSET($D$8:OFFSET($D$8,$AJ$4-1,0),$S156,MATCH(BD$6,$D$7:$Q$7,0)-1))</f>
        <v>0.74363492461531233</v>
      </c>
      <c r="BE156" s="3">
        <f ca="1">SUMPRODUCT(OFFSET($W$8:OFFSET($W$8,$AJ$4-1,0),$T156,$U156),OFFSET($C$8:OFFSET($C$8,$AJ$4-1,0),$S156,0),OFFSET($D$8:OFFSET($D$8,$AJ$4-1,0),$S156,MATCH(BD$6,$D$7:$Q$7,0)-1))/SUMPRODUCT(OFFSET($W$8:OFFSET($W$8,$AJ$4-1,0),$T156,$U156),OFFSET($C$8:OFFSET($C$8,$AJ$4-1,0),$S156,0))</f>
        <v>0.74363492461531255</v>
      </c>
      <c r="BF156" s="174">
        <f ca="1">SUMPRODUCT(OFFSET($W$8:OFFSET($W$8,$AJ$4-1,0),$T156,$U156),OFFSET($D$8:OFFSET($D$8,$AJ$4-1,0),$S156,MATCH(BF$6,$D$7:$Q$7,0)-1))</f>
        <v>0.99887341547568298</v>
      </c>
      <c r="BG156" s="174">
        <f ca="1">SUMPRODUCT(OFFSET($W$8:OFFSET($W$8,$AJ$4-1,0),$T156,$U156),OFFSET($C$8:OFFSET($C$8,$AJ$4-1,0),$S156,0),OFFSET($D$8:OFFSET($D$8,$AJ$4-1,0),$S156,MATCH(BF$6,$D$7:$Q$7,0)-1))/SUMPRODUCT(OFFSET($W$8:OFFSET($W$8,$AJ$4-1,0),$T156,$U156),OFFSET($C$8:OFFSET($C$8,$AJ$4-1,0),$S156,0))</f>
        <v>0.99887341547568342</v>
      </c>
      <c r="BH156" s="174">
        <f ca="1">SUMPRODUCT(OFFSET($W$8:OFFSET($W$8,$AJ$4-1,0),$T156,$U156),OFFSET($D$8:OFFSET($D$8,$AJ$4-1,0),$S156,MATCH(BH$6,$D$7:$Q$7,0)-1))</f>
        <v>1.0669910958478495</v>
      </c>
      <c r="BI156" s="174">
        <f ca="1">SUMPRODUCT(OFFSET($W$8:OFFSET($W$8,$AJ$4-1,0),$T156,$U156),OFFSET($C$8:OFFSET($C$8,$AJ$4-1,0),$S156,0),OFFSET($D$8:OFFSET($D$8,$AJ$4-1,0),$S156,MATCH(BH$6,$D$7:$Q$7,0)-1))/SUMPRODUCT(OFFSET($W$8:OFFSET($W$8,$AJ$4-1,0),$T156,$U156),OFFSET($C$8:OFFSET($C$8,$AJ$4-1,0),$S156,0))</f>
        <v>1.0669910958478497</v>
      </c>
      <c r="BJ156" s="174">
        <f ca="1">SUMPRODUCT(OFFSET($W$8:OFFSET($W$8,$AJ$4-1,0),$T156,$U156),OFFSET($D$8:OFFSET($D$8,$AJ$4-1,0),$S156,MATCH(BJ$6,$D$7:$Q$7,0)-1))</f>
        <v>1</v>
      </c>
      <c r="BK156" s="174">
        <f ca="1">SUMPRODUCT(OFFSET($W$8:OFFSET($W$8,$AJ$4-1,0),$T156,$U156),OFFSET($C$8:OFFSET($C$8,$AJ$4-1,0),$S156,0),OFFSET($D$8:OFFSET($D$8,$AJ$4-1,0),$S156,MATCH(BJ$6,$D$7:$Q$7,0)-1))/SUMPRODUCT(OFFSET($W$8:OFFSET($W$8,$AJ$4-1,0),$T156,$U156),OFFSET($C$8:OFFSET($C$8,$AJ$4-1,0),$S156,0))</f>
        <v>1</v>
      </c>
      <c r="BM156" s="8">
        <f t="shared" si="45"/>
        <v>40664</v>
      </c>
      <c r="BN156" s="47">
        <f t="shared" ca="1" si="46"/>
        <v>0.99999999999999967</v>
      </c>
      <c r="BO156" s="47">
        <f t="shared" ca="1" si="41"/>
        <v>0</v>
      </c>
      <c r="BP156" s="47">
        <f t="shared" ca="1" si="47"/>
        <v>0.31016119981028567</v>
      </c>
      <c r="BQ156" s="47">
        <f t="shared" ca="1" si="42"/>
        <v>0.689838800189714</v>
      </c>
    </row>
    <row r="157" spans="1:69">
      <c r="A157" s="58">
        <f t="shared" si="43"/>
        <v>40330</v>
      </c>
      <c r="B157" s="34">
        <f t="shared" si="38"/>
        <v>40527</v>
      </c>
      <c r="C157" s="59">
        <f>SUMIF(WP!$A$3:$A$388,"&lt;"&amp;EOMONTH($A157,$A$3-1)+1,WP!$B$3:$B$388)/1000-SUM(C$8:C156)</f>
        <v>10</v>
      </c>
      <c r="D157" s="42">
        <f>D$6/VLOOKUP($B157,Rate!$B$4:$H$390,7)</f>
        <v>0.51902259487252389</v>
      </c>
      <c r="E157" s="42">
        <f>E$6/VLOOKUP($B157,SAWW!$B$4:$H$390,7)</f>
        <v>1.45474454720136</v>
      </c>
      <c r="F157" s="42">
        <f>F$6/VLOOKUP($B157,'Indem BL'!$B$4:$H$390,7)</f>
        <v>1.0888043478568563</v>
      </c>
      <c r="G157" s="42">
        <f>G$6/VLOOKUP($B157,'Med BL'!$B$4:$H$390,7)</f>
        <v>0.9849</v>
      </c>
      <c r="H157" s="42">
        <f>H$6/VLOOKUP($B157,'Combined BL &amp; SAWW'!$B$4:$H$390,7)</f>
        <v>1.2692718362317748</v>
      </c>
      <c r="I157" s="42">
        <f>I$6/VLOOKUP($B157,'Freq Trend'!$B$4:$H$390,7)</f>
        <v>0.69914659502041709</v>
      </c>
      <c r="J157" s="42">
        <f>J$6/VLOOKUP($B157,'Severity Trend_IonI'!$B$4:$H$390,7)</f>
        <v>0.83035144662704052</v>
      </c>
      <c r="K157" s="42">
        <f>K$6/VLOOKUP($B157,'Severity Trend_MonI'!$B$4:$H$390,7)</f>
        <v>1.4181082618197391</v>
      </c>
      <c r="L157" s="42">
        <f>L$6/VLOOKUP($B157,'Severity Trend'!$B$4:$H$390,7)</f>
        <v>1.0546783209395267</v>
      </c>
      <c r="M157" s="42">
        <f>M$6/VLOOKUP($B157,'PP Residual Trend'!$B$4:$H$390,7)</f>
        <v>0.7373608408833201</v>
      </c>
      <c r="N157" s="156">
        <f>N$6/VLOOKUP($B157,CR!$B$4:$H$455,7)</f>
        <v>0.99887341547568309</v>
      </c>
      <c r="O157" s="156">
        <f>O$6/VLOOKUP($B157,ER!$B$4:$H$455,7)</f>
        <v>1.1031307949168685</v>
      </c>
      <c r="P157" s="156">
        <f>P$6/VLOOKUP($B157,DR!$B$4:$H$455,7)</f>
        <v>1</v>
      </c>
      <c r="R157">
        <f t="shared" si="49"/>
        <v>150</v>
      </c>
      <c r="S157" s="120">
        <f t="shared" si="39"/>
        <v>149</v>
      </c>
      <c r="T157" s="45">
        <f t="shared" si="44"/>
        <v>0</v>
      </c>
      <c r="U157" s="45">
        <f t="shared" si="50"/>
        <v>0</v>
      </c>
      <c r="V157" s="20">
        <v>0</v>
      </c>
      <c r="W157" s="21">
        <f>(2*W$5*$AJ$3*$R157*$A$3-MIN(W$5*$AJ$3,$R157*$A$3)^2-2*$R157*$A$3*MAX(W$5*$AJ$3-$R157*$A$3,0)-MIN(MAX($R157*$A$3-$A$4,0),W$5*$AJ$3)^2-2*W$5*$AJ$3*MAX($R157*$A$3-$A$4-W$5*+$AJ$3,0))/$AJ$5-SUM($V$7:V157)-SUM($V$7:W156)+SUM($V$7:V156)</f>
        <v>0</v>
      </c>
      <c r="X157" s="21">
        <f>(2*X$5*$AJ$3*$R157*$A$3-MIN(X$5*$AJ$3,$R157*$A$3)^2-2*$R157*$A$3*MAX(X$5*$AJ$3-$R157*$A$3,0)-MIN(MAX($R157*$A$3-$A$4,0),X$5*$AJ$3)^2-2*X$5*$AJ$3*MAX($R157*$A$3-$A$4-X$5*+$AJ$3,0))/$AJ$5-SUM($V$7:W157)-SUM($V$7:X156)+SUM($V$7:W156)</f>
        <v>0</v>
      </c>
      <c r="Y157" s="21">
        <f>(2*Y$5*$AJ$3*$R157*$A$3-MIN(Y$5*$AJ$3,$R157*$A$3)^2-2*$R157*$A$3*MAX(Y$5*$AJ$3-$R157*$A$3,0)-MIN(MAX($R157*$A$3-$A$4,0),Y$5*$AJ$3)^2-2*Y$5*$AJ$3*MAX($R157*$A$3-$A$4-Y$5*+$AJ$3,0))/$AJ$5-SUM($V$7:X157)-SUM($V$7:Y156)+SUM($V$7:X156)</f>
        <v>0</v>
      </c>
      <c r="Z157" s="21">
        <f>(2*Z$5*$AJ$3*$R157*$A$3-MIN(Z$5*$AJ$3,$R157*$A$3)^2-2*$R157*$A$3*MAX(Z$5*$AJ$3-$R157*$A$3,0)-MIN(MAX($R157*$A$3-$A$4,0),Z$5*$AJ$3)^2-2*Z$5*$AJ$3*MAX($R157*$A$3-$A$4-Z$5*+$AJ$3,0))/$AJ$5-SUM($V$7:Y157)-SUM($V$7:Z156)+SUM($V$7:Y156)</f>
        <v>0</v>
      </c>
      <c r="AA157" s="21">
        <f>(2*AA$5*$AJ$3*$R157*$A$3-MIN(AA$5*$AJ$3,$R157*$A$3)^2-2*$R157*$A$3*MAX(AA$5*$AJ$3-$R157*$A$3,0)-MIN(MAX($R157*$A$3-$A$4,0),AA$5*$AJ$3)^2-2*AA$5*$AJ$3*MAX($R157*$A$3-$A$4-AA$5*+$AJ$3,0))/$AJ$5-SUM($V$7:Z157)-SUM($V$7:AA156)+SUM($V$7:Z156)</f>
        <v>0</v>
      </c>
      <c r="AB157" s="21">
        <f>(2*AB$5*$AJ$3*$R157*$A$3-MIN(AB$5*$AJ$3,$R157*$A$3)^2-2*$R157*$A$3*MAX(AB$5*$AJ$3-$R157*$A$3,0)-MIN(MAX($R157*$A$3-$A$4,0),AB$5*$AJ$3)^2-2*AB$5*$AJ$3*MAX($R157*$A$3-$A$4-AB$5*+$AJ$3,0))/$AJ$5-SUM($V$7:AA157)-SUM($V$7:AB156)+SUM($V$7:AA156)</f>
        <v>0</v>
      </c>
      <c r="AC157" s="21">
        <f>(2*AC$5*$AJ$3*$R157*$A$3-MIN(AC$5*$AJ$3,$R157*$A$3)^2-2*$R157*$A$3*MAX(AC$5*$AJ$3-$R157*$A$3,0)-MIN(MAX($R157*$A$3-$A$4,0),AC$5*$AJ$3)^2-2*AC$5*$AJ$3*MAX($R157*$A$3-$A$4-AC$5*+$AJ$3,0))/$AJ$5-SUM($V$7:AB157)-SUM($V$7:AC156)+SUM($V$7:AB156)</f>
        <v>0</v>
      </c>
      <c r="AD157" s="21">
        <f>(2*AD$5*$AJ$3*$R157*$A$3-MIN(AD$5*$AJ$3,$R157*$A$3)^2-2*$R157*$A$3*MAX(AD$5*$AJ$3-$R157*$A$3,0)-MIN(MAX($R157*$A$3-$A$4,0),AD$5*$AJ$3)^2-2*AD$5*$AJ$3*MAX($R157*$A$3-$A$4-AD$5*+$AJ$3,0))/$AJ$5-SUM($V$7:AC157)-SUM($V$7:AD156)+SUM($V$7:AC156)</f>
        <v>0</v>
      </c>
      <c r="AE157" s="21">
        <f>(2*AE$5*$AJ$3*$R157*$A$3-MIN(AE$5*$AJ$3,$R157*$A$3)^2-2*$R157*$A$3*MAX(AE$5*$AJ$3-$R157*$A$3,0)-MIN(MAX($R157*$A$3-$A$4,0),AE$5*$AJ$3)^2-2*AE$5*$AJ$3*MAX($R157*$A$3-$A$4-AE$5*+$AJ$3,0))/$AJ$5-SUM($V$7:AD157)-SUM($V$7:AE156)+SUM($V$7:AD156)</f>
        <v>0</v>
      </c>
      <c r="AF157" s="21">
        <f>(2*AF$5*$AJ$3*$R157*$A$3-MIN(AF$5*$AJ$3,$R157*$A$3)^2-2*$R157*$A$3*MAX(AF$5*$AJ$3-$R157*$A$3,0)-MIN(MAX($R157*$A$3-$A$4,0),AF$5*$AJ$3)^2-2*AF$5*$AJ$3*MAX($R157*$A$3-$A$4-AF$5*+$AJ$3,0))/$AJ$5-SUM($V$7:AE157)-SUM($V$7:AF156)+SUM($V$7:AE156)</f>
        <v>0</v>
      </c>
      <c r="AG157" s="21">
        <f>(2*AG$5*$AJ$3*$R157*$A$3-MIN(AG$5*$AJ$3,$R157*$A$3)^2-2*$R157*$A$3*MAX(AG$5*$AJ$3-$R157*$A$3,0)-MIN(MAX($R157*$A$3-$A$4,0),AG$5*$AJ$3)^2-2*AG$5*$AJ$3*MAX($R157*$A$3-$A$4-AG$5*+$AJ$3,0))/$AJ$5-SUM($V$7:AF157)-SUM($V$7:AG156)+SUM($V$7:AF156)</f>
        <v>0</v>
      </c>
      <c r="AH157" s="21">
        <f>(2*AH$5*$AJ$3*$R157*$A$3-MIN(AH$5*$AJ$3,$R157*$A$3)^2-2*$R157*$A$3*MAX(AH$5*$AJ$3-$R157*$A$3,0)-MIN(MAX($R157*$A$3-$A$4,0),AH$5*$AJ$3)^2-2*AH$5*$AJ$3*MAX($R157*$A$3-$A$4-AH$5*+$AJ$3,0))/$AJ$5-SUM($V$7:AG157)-SUM($V$7:AH156)+SUM($V$7:AG156)</f>
        <v>0</v>
      </c>
      <c r="AJ157" s="8">
        <f t="shared" si="48"/>
        <v>40695</v>
      </c>
      <c r="AK157" s="30">
        <f t="shared" si="40"/>
        <v>40709</v>
      </c>
      <c r="AL157" s="3">
        <f ca="1">SUMPRODUCT(OFFSET($W$8:OFFSET($W$8,$AJ$4-1,0),$T157,$U157),OFFSET($D$8:OFFSET($D$8,$AJ$4-1,0),$S157,MATCH(AL$6,$D$7:$Q$7,0)-1))</f>
        <v>0.51808998016725338</v>
      </c>
      <c r="AM157" s="3">
        <f ca="1">SUMPRODUCT(OFFSET($W$8:OFFSET($W$8,$AJ$4-1,0),$T157,$U157),OFFSET($C$8:OFFSET($C$8,$AJ$4-1,0),$S157,0),OFFSET($D$8:OFFSET($D$8,$AJ$4-1,0),$S157,MATCH(AL$6,$D$7:$Q$7,0)-1))/SUMPRODUCT(OFFSET($W$8:OFFSET($W$8,$AJ$4-1,0),$T157,$U157),OFFSET($C$8:OFFSET($C$8,$AJ$4-1,0),$S157,0))</f>
        <v>0.51808998016725338</v>
      </c>
      <c r="AN157" s="3">
        <f ca="1">SUMPRODUCT(OFFSET($W$8:OFFSET($W$8,$AJ$4-1,0),$T157,$U157),OFFSET($D$8:OFFSET($D$8,$AJ$4-1,0),$S157,MATCH(AN$6,$D$7:$Q$7,0)-1))</f>
        <v>1.4332361117582786</v>
      </c>
      <c r="AO157" s="3">
        <f ca="1">SUMPRODUCT(OFFSET($W$8:OFFSET($W$8,$AJ$4-1,0),$T157,$U157),OFFSET($C$8:OFFSET($C$8,$AJ$4-1,0),$S157,0),OFFSET($D$8:OFFSET($D$8,$AJ$4-1,0),$S157,MATCH(AN$6,$D$7:$Q$7,0)-1))/SUMPRODUCT(OFFSET($W$8:OFFSET($W$8,$AJ$4-1,0),$T157,$U157),OFFSET($C$8:OFFSET($C$8,$AJ$4-1,0),$S157,0))</f>
        <v>1.4332361117582788</v>
      </c>
      <c r="AP157" s="3">
        <f ca="1">SUMPRODUCT(OFFSET($W$8:OFFSET($W$8,$AJ$4-1,0),$T157,$U157),OFFSET($D$8:OFFSET($D$8,$AJ$4-1,0),$S157,MATCH(AP$6,$D$7:$Q$7,0)-1))</f>
        <v>1.085994652783475</v>
      </c>
      <c r="AQ157" s="3">
        <f ca="1">SUMPRODUCT(OFFSET($W$8:OFFSET($W$8,$AJ$4-1,0),$T157,$U157),OFFSET($C$8:OFFSET($C$8,$AJ$4-1,0),$S157,0),OFFSET($D$8:OFFSET($D$8,$AJ$4-1,0),$S157,MATCH(AP$6,$D$7:$Q$7,0)-1))/SUMPRODUCT(OFFSET($W$8:OFFSET($W$8,$AJ$4-1,0),$T157,$U157),OFFSET($C$8:OFFSET($C$8,$AJ$4-1,0),$S157,0))</f>
        <v>1.0859946527834752</v>
      </c>
      <c r="AR157" s="3">
        <f ca="1">SUMPRODUCT(OFFSET($W$8:OFFSET($W$8,$AJ$4-1,0),$T157,$U157),OFFSET($D$8:OFFSET($D$8,$AJ$4-1,0),$S157,MATCH(AR$6,$D$7:$Q$7,0)-1))</f>
        <v>0.98489999999999989</v>
      </c>
      <c r="AS157" s="3">
        <f ca="1">SUMPRODUCT(OFFSET($W$8:OFFSET($W$8,$AJ$4-1,0),$T157,$U157),OFFSET($C$8:OFFSET($C$8,$AJ$4-1,0),$S157,0),OFFSET($D$8:OFFSET($D$8,$AJ$4-1,0),$S157,MATCH(AR$6,$D$7:$Q$7,0)-1))/SUMPRODUCT(OFFSET($W$8:OFFSET($W$8,$AJ$4-1,0),$T157,$U157),OFFSET($C$8:OFFSET($C$8,$AJ$4-1,0),$S157,0))</f>
        <v>0.98490000000000022</v>
      </c>
      <c r="AT157" s="3">
        <f ca="1">SUMPRODUCT(OFFSET($W$8:OFFSET($W$8,$AJ$4-1,0),$T157,$U157),OFFSET($D$8:OFFSET($D$8,$AJ$4-1,0),$S157,MATCH(AT$6,$D$7:$Q$7,0)-1))</f>
        <v>1.2588032000229843</v>
      </c>
      <c r="AU157" s="3">
        <f ca="1">SUMPRODUCT(OFFSET($W$8:OFFSET($W$8,$AJ$4-1,0),$T157,$U157),OFFSET($C$8:OFFSET($C$8,$AJ$4-1,0),$S157,0),OFFSET($D$8:OFFSET($D$8,$AJ$4-1,0),$S157,MATCH(AT$6,$D$7:$Q$7,0)-1))/SUMPRODUCT(OFFSET($W$8:OFFSET($W$8,$AJ$4-1,0),$T157,$U157),OFFSET($C$8:OFFSET($C$8,$AJ$4-1,0),$S157,0))</f>
        <v>1.2588032000229843</v>
      </c>
      <c r="AV157" s="3">
        <f ca="1">SUMPRODUCT(OFFSET($W$8:OFFSET($W$8,$AJ$4-1,0),$T157,$U157),OFFSET($D$8:OFFSET($D$8,$AJ$4-1,0),$S157,MATCH(AV$6,$D$7:$Q$7,0)-1))</f>
        <v>0.70694979421269477</v>
      </c>
      <c r="AW157" s="3">
        <f ca="1">SUMPRODUCT(OFFSET($W$8:OFFSET($W$8,$AJ$4-1,0),$T157,$U157),OFFSET($C$8:OFFSET($C$8,$AJ$4-1,0),$S157,0),OFFSET($D$8:OFFSET($D$8,$AJ$4-1,0),$S157,MATCH(AV$6,$D$7:$Q$7,0)-1))/SUMPRODUCT(OFFSET($W$8:OFFSET($W$8,$AJ$4-1,0),$T157,$U157),OFFSET($C$8:OFFSET($C$8,$AJ$4-1,0),$S157,0))</f>
        <v>0.70694979421269477</v>
      </c>
      <c r="AX157" s="3">
        <f ca="1">SUMPRODUCT(OFFSET($W$8:OFFSET($W$8,$AJ$4-1,0),$T157,$U157),OFFSET($D$8:OFFSET($D$8,$AJ$4-1,0),$S157,MATCH(AX$6,$D$7:$Q$7,0)-1))</f>
        <v>0.843827661802661</v>
      </c>
      <c r="AY157" s="3">
        <f ca="1">SUMPRODUCT(OFFSET($W$8:OFFSET($W$8,$AJ$4-1,0),$T157,$U157),OFFSET($C$8:OFFSET($C$8,$AJ$4-1,0),$S157,0),OFFSET($D$8:OFFSET($D$8,$AJ$4-1,0),$S157,MATCH(AX$6,$D$7:$Q$7,0)-1))/SUMPRODUCT(OFFSET($W$8:OFFSET($W$8,$AJ$4-1,0),$T157,$U157),OFFSET($C$8:OFFSET($C$8,$AJ$4-1,0),$S157,0))</f>
        <v>0.843827661802661</v>
      </c>
      <c r="AZ157" s="3">
        <f ca="1">SUMPRODUCT(OFFSET($W$8:OFFSET($W$8,$AJ$4-1,0),$T157,$U157),OFFSET($D$8:OFFSET($D$8,$AJ$4-1,0),$S157,MATCH(AZ$6,$D$7:$Q$7,0)-1))</f>
        <v>1.3812700806534886</v>
      </c>
      <c r="BA157" s="3">
        <f ca="1">SUMPRODUCT(OFFSET($W$8:OFFSET($W$8,$AJ$4-1,0),$T157,$U157),OFFSET($C$8:OFFSET($C$8,$AJ$4-1,0),$S157,0),OFFSET($D$8:OFFSET($D$8,$AJ$4-1,0),$S157,MATCH(AZ$6,$D$7:$Q$7,0)-1))/SUMPRODUCT(OFFSET($W$8:OFFSET($W$8,$AJ$4-1,0),$T157,$U157),OFFSET($C$8:OFFSET($C$8,$AJ$4-1,0),$S157,0))</f>
        <v>1.3812700806534888</v>
      </c>
      <c r="BB157" s="3">
        <f ca="1">SUMPRODUCT(OFFSET($W$8:OFFSET($W$8,$AJ$4-1,0),$T157,$U157),OFFSET($D$8:OFFSET($D$8,$AJ$4-1,0),$S157,MATCH(BB$6,$D$7:$Q$7,0)-1))</f>
        <v>1.0542317664114287</v>
      </c>
      <c r="BC157" s="3">
        <f ca="1">SUMPRODUCT(OFFSET($W$8:OFFSET($W$8,$AJ$4-1,0),$T157,$U157),OFFSET($C$8:OFFSET($C$8,$AJ$4-1,0),$S157,0),OFFSET($D$8:OFFSET($D$8,$AJ$4-1,0),$S157,MATCH(BB$6,$D$7:$Q$7,0)-1))/SUMPRODUCT(OFFSET($W$8:OFFSET($W$8,$AJ$4-1,0),$T157,$U157),OFFSET($C$8:OFFSET($C$8,$AJ$4-1,0),$S157,0))</f>
        <v>1.0542317664114287</v>
      </c>
      <c r="BD157" s="3">
        <f ca="1">SUMPRODUCT(OFFSET($W$8:OFFSET($W$8,$AJ$4-1,0),$T157,$U157),OFFSET($D$8:OFFSET($D$8,$AJ$4-1,0),$S157,MATCH(BD$6,$D$7:$Q$7,0)-1))</f>
        <v>0.74527055873825421</v>
      </c>
      <c r="BE157" s="3">
        <f ca="1">SUMPRODUCT(OFFSET($W$8:OFFSET($W$8,$AJ$4-1,0),$T157,$U157),OFFSET($C$8:OFFSET($C$8,$AJ$4-1,0),$S157,0),OFFSET($D$8:OFFSET($D$8,$AJ$4-1,0),$S157,MATCH(BD$6,$D$7:$Q$7,0)-1))/SUMPRODUCT(OFFSET($W$8:OFFSET($W$8,$AJ$4-1,0),$T157,$U157),OFFSET($C$8:OFFSET($C$8,$AJ$4-1,0),$S157,0))</f>
        <v>0.74527055873825432</v>
      </c>
      <c r="BF157" s="174">
        <f ca="1">SUMPRODUCT(OFFSET($W$8:OFFSET($W$8,$AJ$4-1,0),$T157,$U157),OFFSET($D$8:OFFSET($D$8,$AJ$4-1,0),$S157,MATCH(BF$6,$D$7:$Q$7,0)-1))</f>
        <v>0.99887341547568298</v>
      </c>
      <c r="BG157" s="174">
        <f ca="1">SUMPRODUCT(OFFSET($W$8:OFFSET($W$8,$AJ$4-1,0),$T157,$U157),OFFSET($C$8:OFFSET($C$8,$AJ$4-1,0),$S157,0),OFFSET($D$8:OFFSET($D$8,$AJ$4-1,0),$S157,MATCH(BF$6,$D$7:$Q$7,0)-1))/SUMPRODUCT(OFFSET($W$8:OFFSET($W$8,$AJ$4-1,0),$T157,$U157),OFFSET($C$8:OFFSET($C$8,$AJ$4-1,0),$S157,0))</f>
        <v>0.99887341547568342</v>
      </c>
      <c r="BH157" s="174">
        <f ca="1">SUMPRODUCT(OFFSET($W$8:OFFSET($W$8,$AJ$4-1,0),$T157,$U157),OFFSET($D$8:OFFSET($D$8,$AJ$4-1,0),$S157,MATCH(BH$6,$D$7:$Q$7,0)-1))</f>
        <v>1.0589600516102897</v>
      </c>
      <c r="BI157" s="174">
        <f ca="1">SUMPRODUCT(OFFSET($W$8:OFFSET($W$8,$AJ$4-1,0),$T157,$U157),OFFSET($C$8:OFFSET($C$8,$AJ$4-1,0),$S157,0),OFFSET($D$8:OFFSET($D$8,$AJ$4-1,0),$S157,MATCH(BH$6,$D$7:$Q$7,0)-1))/SUMPRODUCT(OFFSET($W$8:OFFSET($W$8,$AJ$4-1,0),$T157,$U157),OFFSET($C$8:OFFSET($C$8,$AJ$4-1,0),$S157,0))</f>
        <v>1.0589600516102897</v>
      </c>
      <c r="BJ157" s="174">
        <f ca="1">SUMPRODUCT(OFFSET($W$8:OFFSET($W$8,$AJ$4-1,0),$T157,$U157),OFFSET($D$8:OFFSET($D$8,$AJ$4-1,0),$S157,MATCH(BJ$6,$D$7:$Q$7,0)-1))</f>
        <v>1</v>
      </c>
      <c r="BK157" s="174">
        <f ca="1">SUMPRODUCT(OFFSET($W$8:OFFSET($W$8,$AJ$4-1,0),$T157,$U157),OFFSET($C$8:OFFSET($C$8,$AJ$4-1,0),$S157,0),OFFSET($D$8:OFFSET($D$8,$AJ$4-1,0),$S157,MATCH(BJ$6,$D$7:$Q$7,0)-1))/SUMPRODUCT(OFFSET($W$8:OFFSET($W$8,$AJ$4-1,0),$T157,$U157),OFFSET($C$8:OFFSET($C$8,$AJ$4-1,0),$S157,0))</f>
        <v>1</v>
      </c>
      <c r="BM157" s="8">
        <f t="shared" si="45"/>
        <v>40695</v>
      </c>
      <c r="BN157" s="47">
        <f t="shared" ca="1" si="46"/>
        <v>0.99999999999999967</v>
      </c>
      <c r="BO157" s="47">
        <f t="shared" ca="1" si="41"/>
        <v>0</v>
      </c>
      <c r="BP157" s="47">
        <f t="shared" ca="1" si="47"/>
        <v>0.31251343048476982</v>
      </c>
      <c r="BQ157" s="47">
        <f t="shared" ca="1" si="42"/>
        <v>0.68748656951522991</v>
      </c>
    </row>
    <row r="158" spans="1:69">
      <c r="A158" s="58">
        <f t="shared" si="43"/>
        <v>40360</v>
      </c>
      <c r="B158" s="34">
        <f t="shared" si="38"/>
        <v>40558</v>
      </c>
      <c r="C158" s="59">
        <f>SUMIF(WP!$A$3:$A$388,"&lt;"&amp;EOMONTH($A158,$A$3-1)+1,WP!$B$3:$B$388)/1000-SUM(C$8:C157)</f>
        <v>10</v>
      </c>
      <c r="D158" s="42">
        <f>D$6/VLOOKUP($B158,Rate!$B$4:$H$390,7)</f>
        <v>0.51902259487252389</v>
      </c>
      <c r="E158" s="42">
        <f>E$6/VLOOKUP($B158,SAWW!$B$4:$H$390,7)</f>
        <v>1.4508532496680293</v>
      </c>
      <c r="F158" s="42">
        <f>F$6/VLOOKUP($B158,'Indem BL'!$B$4:$H$390,7)</f>
        <v>1.0858724921281104</v>
      </c>
      <c r="G158" s="42">
        <f>G$6/VLOOKUP($B158,'Med BL'!$B$4:$H$390,7)</f>
        <v>0.9849</v>
      </c>
      <c r="H158" s="42">
        <f>H$6/VLOOKUP($B158,'Combined BL &amp; SAWW'!$B$4:$H$390,7)</f>
        <v>1.2653714310734419</v>
      </c>
      <c r="I158" s="42">
        <f>I$6/VLOOKUP($B158,'Freq Trend'!$B$4:$H$390,7)</f>
        <v>0.70018659642846459</v>
      </c>
      <c r="J158" s="42">
        <f>J$6/VLOOKUP($B158,'Severity Trend_IonI'!$B$4:$H$390,7)</f>
        <v>0.83278350337691598</v>
      </c>
      <c r="K158" s="42">
        <f>K$6/VLOOKUP($B158,'Severity Trend_MonI'!$B$4:$H$390,7)</f>
        <v>1.4110482143943828</v>
      </c>
      <c r="L158" s="42">
        <f>L$6/VLOOKUP($B158,'Severity Trend'!$B$4:$H$390,7)</f>
        <v>1.0545688022367683</v>
      </c>
      <c r="M158" s="42">
        <f>M$6/VLOOKUP($B158,'PP Residual Trend'!$B$4:$H$390,7)</f>
        <v>0.73838102516917692</v>
      </c>
      <c r="N158" s="156">
        <f>N$6/VLOOKUP($B158,CR!$B$4:$H$455,7)</f>
        <v>0.99887341547568309</v>
      </c>
      <c r="O158" s="156">
        <f>O$6/VLOOKUP($B158,ER!$B$4:$H$455,7)</f>
        <v>1.1031307949168685</v>
      </c>
      <c r="P158" s="156">
        <f>P$6/VLOOKUP($B158,DR!$B$4:$H$455,7)</f>
        <v>1</v>
      </c>
      <c r="R158">
        <f t="shared" si="49"/>
        <v>151</v>
      </c>
      <c r="S158" s="120">
        <f t="shared" si="39"/>
        <v>150</v>
      </c>
      <c r="T158" s="45">
        <f t="shared" si="44"/>
        <v>0</v>
      </c>
      <c r="U158" s="45">
        <f t="shared" si="50"/>
        <v>0</v>
      </c>
      <c r="V158" s="20">
        <v>0</v>
      </c>
      <c r="W158" s="21">
        <f>(2*W$5*$AJ$3*$R158*$A$3-MIN(W$5*$AJ$3,$R158*$A$3)^2-2*$R158*$A$3*MAX(W$5*$AJ$3-$R158*$A$3,0)-MIN(MAX($R158*$A$3-$A$4,0),W$5*$AJ$3)^2-2*W$5*$AJ$3*MAX($R158*$A$3-$A$4-W$5*+$AJ$3,0))/$AJ$5-SUM($V$7:V158)-SUM($V$7:W157)+SUM($V$7:V157)</f>
        <v>0</v>
      </c>
      <c r="X158" s="21">
        <f>(2*X$5*$AJ$3*$R158*$A$3-MIN(X$5*$AJ$3,$R158*$A$3)^2-2*$R158*$A$3*MAX(X$5*$AJ$3-$R158*$A$3,0)-MIN(MAX($R158*$A$3-$A$4,0),X$5*$AJ$3)^2-2*X$5*$AJ$3*MAX($R158*$A$3-$A$4-X$5*+$AJ$3,0))/$AJ$5-SUM($V$7:W158)-SUM($V$7:X157)+SUM($V$7:W157)</f>
        <v>0</v>
      </c>
      <c r="Y158" s="21">
        <f>(2*Y$5*$AJ$3*$R158*$A$3-MIN(Y$5*$AJ$3,$R158*$A$3)^2-2*$R158*$A$3*MAX(Y$5*$AJ$3-$R158*$A$3,0)-MIN(MAX($R158*$A$3-$A$4,0),Y$5*$AJ$3)^2-2*Y$5*$AJ$3*MAX($R158*$A$3-$A$4-Y$5*+$AJ$3,0))/$AJ$5-SUM($V$7:X158)-SUM($V$7:Y157)+SUM($V$7:X157)</f>
        <v>0</v>
      </c>
      <c r="Z158" s="21">
        <f>(2*Z$5*$AJ$3*$R158*$A$3-MIN(Z$5*$AJ$3,$R158*$A$3)^2-2*$R158*$A$3*MAX(Z$5*$AJ$3-$R158*$A$3,0)-MIN(MAX($R158*$A$3-$A$4,0),Z$5*$AJ$3)^2-2*Z$5*$AJ$3*MAX($R158*$A$3-$A$4-Z$5*+$AJ$3,0))/$AJ$5-SUM($V$7:Y158)-SUM($V$7:Z157)+SUM($V$7:Y157)</f>
        <v>0</v>
      </c>
      <c r="AA158" s="21">
        <f>(2*AA$5*$AJ$3*$R158*$A$3-MIN(AA$5*$AJ$3,$R158*$A$3)^2-2*$R158*$A$3*MAX(AA$5*$AJ$3-$R158*$A$3,0)-MIN(MAX($R158*$A$3-$A$4,0),AA$5*$AJ$3)^2-2*AA$5*$AJ$3*MAX($R158*$A$3-$A$4-AA$5*+$AJ$3,0))/$AJ$5-SUM($V$7:Z158)-SUM($V$7:AA157)+SUM($V$7:Z157)</f>
        <v>0</v>
      </c>
      <c r="AB158" s="21">
        <f>(2*AB$5*$AJ$3*$R158*$A$3-MIN(AB$5*$AJ$3,$R158*$A$3)^2-2*$R158*$A$3*MAX(AB$5*$AJ$3-$R158*$A$3,0)-MIN(MAX($R158*$A$3-$A$4,0),AB$5*$AJ$3)^2-2*AB$5*$AJ$3*MAX($R158*$A$3-$A$4-AB$5*+$AJ$3,0))/$AJ$5-SUM($V$7:AA158)-SUM($V$7:AB157)+SUM($V$7:AA157)</f>
        <v>0</v>
      </c>
      <c r="AC158" s="21">
        <f>(2*AC$5*$AJ$3*$R158*$A$3-MIN(AC$5*$AJ$3,$R158*$A$3)^2-2*$R158*$A$3*MAX(AC$5*$AJ$3-$R158*$A$3,0)-MIN(MAX($R158*$A$3-$A$4,0),AC$5*$AJ$3)^2-2*AC$5*$AJ$3*MAX($R158*$A$3-$A$4-AC$5*+$AJ$3,0))/$AJ$5-SUM($V$7:AB158)-SUM($V$7:AC157)+SUM($V$7:AB157)</f>
        <v>0</v>
      </c>
      <c r="AD158" s="21">
        <f>(2*AD$5*$AJ$3*$R158*$A$3-MIN(AD$5*$AJ$3,$R158*$A$3)^2-2*$R158*$A$3*MAX(AD$5*$AJ$3-$R158*$A$3,0)-MIN(MAX($R158*$A$3-$A$4,0),AD$5*$AJ$3)^2-2*AD$5*$AJ$3*MAX($R158*$A$3-$A$4-AD$5*+$AJ$3,0))/$AJ$5-SUM($V$7:AC158)-SUM($V$7:AD157)+SUM($V$7:AC157)</f>
        <v>0</v>
      </c>
      <c r="AE158" s="21">
        <f>(2*AE$5*$AJ$3*$R158*$A$3-MIN(AE$5*$AJ$3,$R158*$A$3)^2-2*$R158*$A$3*MAX(AE$5*$AJ$3-$R158*$A$3,0)-MIN(MAX($R158*$A$3-$A$4,0),AE$5*$AJ$3)^2-2*AE$5*$AJ$3*MAX($R158*$A$3-$A$4-AE$5*+$AJ$3,0))/$AJ$5-SUM($V$7:AD158)-SUM($V$7:AE157)+SUM($V$7:AD157)</f>
        <v>0</v>
      </c>
      <c r="AF158" s="21">
        <f>(2*AF$5*$AJ$3*$R158*$A$3-MIN(AF$5*$AJ$3,$R158*$A$3)^2-2*$R158*$A$3*MAX(AF$5*$AJ$3-$R158*$A$3,0)-MIN(MAX($R158*$A$3-$A$4,0),AF$5*$AJ$3)^2-2*AF$5*$AJ$3*MAX($R158*$A$3-$A$4-AF$5*+$AJ$3,0))/$AJ$5-SUM($V$7:AE158)-SUM($V$7:AF157)+SUM($V$7:AE157)</f>
        <v>0</v>
      </c>
      <c r="AG158" s="21">
        <f>(2*AG$5*$AJ$3*$R158*$A$3-MIN(AG$5*$AJ$3,$R158*$A$3)^2-2*$R158*$A$3*MAX(AG$5*$AJ$3-$R158*$A$3,0)-MIN(MAX($R158*$A$3-$A$4,0),AG$5*$AJ$3)^2-2*AG$5*$AJ$3*MAX($R158*$A$3-$A$4-AG$5*+$AJ$3,0))/$AJ$5-SUM($V$7:AF158)-SUM($V$7:AG157)+SUM($V$7:AF157)</f>
        <v>0</v>
      </c>
      <c r="AH158" s="21">
        <f>(2*AH$5*$AJ$3*$R158*$A$3-MIN(AH$5*$AJ$3,$R158*$A$3)^2-2*$R158*$A$3*MAX(AH$5*$AJ$3-$R158*$A$3,0)-MIN(MAX($R158*$A$3-$A$4,0),AH$5*$AJ$3)^2-2*AH$5*$AJ$3*MAX($R158*$A$3-$A$4-AH$5*+$AJ$3,0))/$AJ$5-SUM($V$7:AG158)-SUM($V$7:AH157)+SUM($V$7:AG157)</f>
        <v>0</v>
      </c>
      <c r="AJ158" s="8">
        <f t="shared" si="48"/>
        <v>40725</v>
      </c>
      <c r="AK158" s="30">
        <f t="shared" si="40"/>
        <v>40739</v>
      </c>
      <c r="AL158" s="3">
        <f ca="1">SUMPRODUCT(OFFSET($W$8:OFFSET($W$8,$AJ$4-1,0),$T158,$U158),OFFSET($D$8:OFFSET($D$8,$AJ$4-1,0),$S158,MATCH(AL$6,$D$7:$Q$7,0)-1))</f>
        <v>0.51771693428514509</v>
      </c>
      <c r="AM158" s="3">
        <f ca="1">SUMPRODUCT(OFFSET($W$8:OFFSET($W$8,$AJ$4-1,0),$T158,$U158),OFFSET($C$8:OFFSET($C$8,$AJ$4-1,0),$S158,0),OFFSET($D$8:OFFSET($D$8,$AJ$4-1,0),$S158,MATCH(AL$6,$D$7:$Q$7,0)-1))/SUMPRODUCT(OFFSET($W$8:OFFSET($W$8,$AJ$4-1,0),$T158,$U158),OFFSET($C$8:OFFSET($C$8,$AJ$4-1,0),$S158,0))</f>
        <v>0.51771693428514509</v>
      </c>
      <c r="AN158" s="3">
        <f ca="1">SUMPRODUCT(OFFSET($W$8:OFFSET($W$8,$AJ$4-1,0),$T158,$U158),OFFSET($D$8:OFFSET($D$8,$AJ$4-1,0),$S158,MATCH(AN$6,$D$7:$Q$7,0)-1))</f>
        <v>1.4299161500210136</v>
      </c>
      <c r="AO158" s="3">
        <f ca="1">SUMPRODUCT(OFFSET($W$8:OFFSET($W$8,$AJ$4-1,0),$T158,$U158),OFFSET($C$8:OFFSET($C$8,$AJ$4-1,0),$S158,0),OFFSET($D$8:OFFSET($D$8,$AJ$4-1,0),$S158,MATCH(AN$6,$D$7:$Q$7,0)-1))/SUMPRODUCT(OFFSET($W$8:OFFSET($W$8,$AJ$4-1,0),$T158,$U158),OFFSET($C$8:OFFSET($C$8,$AJ$4-1,0),$S158,0))</f>
        <v>1.4299161500210134</v>
      </c>
      <c r="AP158" s="3">
        <f ca="1">SUMPRODUCT(OFFSET($W$8:OFFSET($W$8,$AJ$4-1,0),$T158,$U158),OFFSET($D$8:OFFSET($D$8,$AJ$4-1,0),$S158,MATCH(AP$6,$D$7:$Q$7,0)-1))</f>
        <v>1.0856473941819811</v>
      </c>
      <c r="AQ158" s="3">
        <f ca="1">SUMPRODUCT(OFFSET($W$8:OFFSET($W$8,$AJ$4-1,0),$T158,$U158),OFFSET($C$8:OFFSET($C$8,$AJ$4-1,0),$S158,0),OFFSET($D$8:OFFSET($D$8,$AJ$4-1,0),$S158,MATCH(AP$6,$D$7:$Q$7,0)-1))/SUMPRODUCT(OFFSET($W$8:OFFSET($W$8,$AJ$4-1,0),$T158,$U158),OFFSET($C$8:OFFSET($C$8,$AJ$4-1,0),$S158,0))</f>
        <v>1.0856473941819811</v>
      </c>
      <c r="AR158" s="3">
        <f ca="1">SUMPRODUCT(OFFSET($W$8:OFFSET($W$8,$AJ$4-1,0),$T158,$U158),OFFSET($D$8:OFFSET($D$8,$AJ$4-1,0),$S158,MATCH(AR$6,$D$7:$Q$7,0)-1))</f>
        <v>0.98489999999999989</v>
      </c>
      <c r="AS158" s="3">
        <f ca="1">SUMPRODUCT(OFFSET($W$8:OFFSET($W$8,$AJ$4-1,0),$T158,$U158),OFFSET($C$8:OFFSET($C$8,$AJ$4-1,0),$S158,0),OFFSET($D$8:OFFSET($D$8,$AJ$4-1,0),$S158,MATCH(AR$6,$D$7:$Q$7,0)-1))/SUMPRODUCT(OFFSET($W$8:OFFSET($W$8,$AJ$4-1,0),$T158,$U158),OFFSET($C$8:OFFSET($C$8,$AJ$4-1,0),$S158,0))</f>
        <v>0.98490000000000022</v>
      </c>
      <c r="AT158" s="3">
        <f ca="1">SUMPRODUCT(OFFSET($W$8:OFFSET($W$8,$AJ$4-1,0),$T158,$U158),OFFSET($D$8:OFFSET($D$8,$AJ$4-1,0),$S158,MATCH(AT$6,$D$7:$Q$7,0)-1))</f>
        <v>1.2572267053371458</v>
      </c>
      <c r="AU158" s="3">
        <f ca="1">SUMPRODUCT(OFFSET($W$8:OFFSET($W$8,$AJ$4-1,0),$T158,$U158),OFFSET($C$8:OFFSET($C$8,$AJ$4-1,0),$S158,0),OFFSET($D$8:OFFSET($D$8,$AJ$4-1,0),$S158,MATCH(AT$6,$D$7:$Q$7,0)-1))/SUMPRODUCT(OFFSET($W$8:OFFSET($W$8,$AJ$4-1,0),$T158,$U158),OFFSET($C$8:OFFSET($C$8,$AJ$4-1,0),$S158,0))</f>
        <v>1.2572267053371458</v>
      </c>
      <c r="AV158" s="3">
        <f ca="1">SUMPRODUCT(OFFSET($W$8:OFFSET($W$8,$AJ$4-1,0),$T158,$U158),OFFSET($D$8:OFFSET($D$8,$AJ$4-1,0),$S158,MATCH(AV$6,$D$7:$Q$7,0)-1))</f>
        <v>0.70864654830856599</v>
      </c>
      <c r="AW158" s="3">
        <f ca="1">SUMPRODUCT(OFFSET($W$8:OFFSET($W$8,$AJ$4-1,0),$T158,$U158),OFFSET($C$8:OFFSET($C$8,$AJ$4-1,0),$S158,0),OFFSET($D$8:OFFSET($D$8,$AJ$4-1,0),$S158,MATCH(AV$6,$D$7:$Q$7,0)-1))/SUMPRODUCT(OFFSET($W$8:OFFSET($W$8,$AJ$4-1,0),$T158,$U158),OFFSET($C$8:OFFSET($C$8,$AJ$4-1,0),$S158,0))</f>
        <v>0.7086465483085661</v>
      </c>
      <c r="AX158" s="3">
        <f ca="1">SUMPRODUCT(OFFSET($W$8:OFFSET($W$8,$AJ$4-1,0),$T158,$U158),OFFSET($D$8:OFFSET($D$8,$AJ$4-1,0),$S158,MATCH(AX$6,$D$7:$Q$7,0)-1))</f>
        <v>0.84584527778547858</v>
      </c>
      <c r="AY158" s="3">
        <f ca="1">SUMPRODUCT(OFFSET($W$8:OFFSET($W$8,$AJ$4-1,0),$T158,$U158),OFFSET($C$8:OFFSET($C$8,$AJ$4-1,0),$S158,0),OFFSET($D$8:OFFSET($D$8,$AJ$4-1,0),$S158,MATCH(AX$6,$D$7:$Q$7,0)-1))/SUMPRODUCT(OFFSET($W$8:OFFSET($W$8,$AJ$4-1,0),$T158,$U158),OFFSET($C$8:OFFSET($C$8,$AJ$4-1,0),$S158,0))</f>
        <v>0.84584527778547824</v>
      </c>
      <c r="AZ158" s="3">
        <f ca="1">SUMPRODUCT(OFFSET($W$8:OFFSET($W$8,$AJ$4-1,0),$T158,$U158),OFFSET($D$8:OFFSET($D$8,$AJ$4-1,0),$S158,MATCH(AZ$6,$D$7:$Q$7,0)-1))</f>
        <v>1.3760315741089675</v>
      </c>
      <c r="BA158" s="3">
        <f ca="1">SUMPRODUCT(OFFSET($W$8:OFFSET($W$8,$AJ$4-1,0),$T158,$U158),OFFSET($C$8:OFFSET($C$8,$AJ$4-1,0),$S158,0),OFFSET($D$8:OFFSET($D$8,$AJ$4-1,0),$S158,MATCH(AZ$6,$D$7:$Q$7,0)-1))/SUMPRODUCT(OFFSET($W$8:OFFSET($W$8,$AJ$4-1,0),$T158,$U158),OFFSET($C$8:OFFSET($C$8,$AJ$4-1,0),$S158,0))</f>
        <v>1.3760315741089677</v>
      </c>
      <c r="BB158" s="3">
        <f ca="1">SUMPRODUCT(OFFSET($W$8:OFFSET($W$8,$AJ$4-1,0),$T158,$U158),OFFSET($D$8:OFFSET($D$8,$AJ$4-1,0),$S158,MATCH(BB$6,$D$7:$Q$7,0)-1))</f>
        <v>1.0542033604139274</v>
      </c>
      <c r="BC158" s="3">
        <f ca="1">SUMPRODUCT(OFFSET($W$8:OFFSET($W$8,$AJ$4-1,0),$T158,$U158),OFFSET($C$8:OFFSET($C$8,$AJ$4-1,0),$S158,0),OFFSET($D$8:OFFSET($D$8,$AJ$4-1,0),$S158,MATCH(BB$6,$D$7:$Q$7,0)-1))/SUMPRODUCT(OFFSET($W$8:OFFSET($W$8,$AJ$4-1,0),$T158,$U158),OFFSET($C$8:OFFSET($C$8,$AJ$4-1,0),$S158,0))</f>
        <v>1.0542033604139276</v>
      </c>
      <c r="BD158" s="3">
        <f ca="1">SUMPRODUCT(OFFSET($W$8:OFFSET($W$8,$AJ$4-1,0),$T158,$U158),OFFSET($D$8:OFFSET($D$8,$AJ$4-1,0),$S158,MATCH(BD$6,$D$7:$Q$7,0)-1))</f>
        <v>0.7470388001303756</v>
      </c>
      <c r="BE158" s="3">
        <f ca="1">SUMPRODUCT(OFFSET($W$8:OFFSET($W$8,$AJ$4-1,0),$T158,$U158),OFFSET($C$8:OFFSET($C$8,$AJ$4-1,0),$S158,0),OFFSET($D$8:OFFSET($D$8,$AJ$4-1,0),$S158,MATCH(BD$6,$D$7:$Q$7,0)-1))/SUMPRODUCT(OFFSET($W$8:OFFSET($W$8,$AJ$4-1,0),$T158,$U158),OFFSET($C$8:OFFSET($C$8,$AJ$4-1,0),$S158,0))</f>
        <v>0.74703880013037549</v>
      </c>
      <c r="BF158" s="174">
        <f ca="1">SUMPRODUCT(OFFSET($W$8:OFFSET($W$8,$AJ$4-1,0),$T158,$U158),OFFSET($D$8:OFFSET($D$8,$AJ$4-1,0),$S158,MATCH(BF$6,$D$7:$Q$7,0)-1))</f>
        <v>0.99887341547568298</v>
      </c>
      <c r="BG158" s="174">
        <f ca="1">SUMPRODUCT(OFFSET($W$8:OFFSET($W$8,$AJ$4-1,0),$T158,$U158),OFFSET($C$8:OFFSET($C$8,$AJ$4-1,0),$S158,0),OFFSET($D$8:OFFSET($D$8,$AJ$4-1,0),$S158,MATCH(BF$6,$D$7:$Q$7,0)-1))/SUMPRODUCT(OFFSET($W$8:OFFSET($W$8,$AJ$4-1,0),$T158,$U158),OFFSET($C$8:OFFSET($C$8,$AJ$4-1,0),$S158,0))</f>
        <v>0.99887341547568342</v>
      </c>
      <c r="BH158" s="174">
        <f ca="1">SUMPRODUCT(OFFSET($W$8:OFFSET($W$8,$AJ$4-1,0),$T158,$U158),OFFSET($D$8:OFFSET($D$8,$AJ$4-1,0),$S158,MATCH(BH$6,$D$7:$Q$7,0)-1))</f>
        <v>1.05092900737273</v>
      </c>
      <c r="BI158" s="174">
        <f ca="1">SUMPRODUCT(OFFSET($W$8:OFFSET($W$8,$AJ$4-1,0),$T158,$U158),OFFSET($C$8:OFFSET($C$8,$AJ$4-1,0),$S158,0),OFFSET($D$8:OFFSET($D$8,$AJ$4-1,0),$S158,MATCH(BH$6,$D$7:$Q$7,0)-1))/SUMPRODUCT(OFFSET($W$8:OFFSET($W$8,$AJ$4-1,0),$T158,$U158),OFFSET($C$8:OFFSET($C$8,$AJ$4-1,0),$S158,0))</f>
        <v>1.05092900737273</v>
      </c>
      <c r="BJ158" s="174">
        <f ca="1">SUMPRODUCT(OFFSET($W$8:OFFSET($W$8,$AJ$4-1,0),$T158,$U158),OFFSET($D$8:OFFSET($D$8,$AJ$4-1,0),$S158,MATCH(BJ$6,$D$7:$Q$7,0)-1))</f>
        <v>1</v>
      </c>
      <c r="BK158" s="174">
        <f ca="1">SUMPRODUCT(OFFSET($W$8:OFFSET($W$8,$AJ$4-1,0),$T158,$U158),OFFSET($C$8:OFFSET($C$8,$AJ$4-1,0),$S158,0),OFFSET($D$8:OFFSET($D$8,$AJ$4-1,0),$S158,MATCH(BJ$6,$D$7:$Q$7,0)-1))/SUMPRODUCT(OFFSET($W$8:OFFSET($W$8,$AJ$4-1,0),$T158,$U158),OFFSET($C$8:OFFSET($C$8,$AJ$4-1,0),$S158,0))</f>
        <v>1</v>
      </c>
      <c r="BM158" s="8">
        <f t="shared" si="45"/>
        <v>40725</v>
      </c>
      <c r="BN158" s="47">
        <f t="shared" ca="1" si="46"/>
        <v>0.99999999999999967</v>
      </c>
      <c r="BO158" s="47">
        <f t="shared" ca="1" si="41"/>
        <v>0</v>
      </c>
      <c r="BP158" s="47">
        <f t="shared" ca="1" si="47"/>
        <v>0.31490161195796856</v>
      </c>
      <c r="BQ158" s="47">
        <f t="shared" ca="1" si="42"/>
        <v>0.68509838804203116</v>
      </c>
    </row>
    <row r="159" spans="1:69">
      <c r="A159" s="58">
        <f t="shared" si="43"/>
        <v>40391</v>
      </c>
      <c r="B159" s="34">
        <f t="shared" si="38"/>
        <v>40589</v>
      </c>
      <c r="C159" s="59">
        <f>SUMIF(WP!$A$3:$A$388,"&lt;"&amp;EOMONTH($A159,$A$3-1)+1,WP!$B$3:$B$388)/1000-SUM(C$8:C158)</f>
        <v>10</v>
      </c>
      <c r="D159" s="42">
        <f>D$6/VLOOKUP($B159,Rate!$B$4:$H$390,7)</f>
        <v>0.51902259487252389</v>
      </c>
      <c r="E159" s="42">
        <f>E$6/VLOOKUP($B159,SAWW!$B$4:$H$390,7)</f>
        <v>1.4469827142687812</v>
      </c>
      <c r="F159" s="42">
        <f>F$6/VLOOKUP($B159,'Indem BL'!$B$4:$H$390,7)</f>
        <v>1.0858724921281104</v>
      </c>
      <c r="G159" s="42">
        <f>G$6/VLOOKUP($B159,'Med BL'!$B$4:$H$390,7)</f>
        <v>0.9849</v>
      </c>
      <c r="H159" s="42">
        <f>H$6/VLOOKUP($B159,'Combined BL &amp; SAWW'!$B$4:$H$390,7)</f>
        <v>1.2639258450742843</v>
      </c>
      <c r="I159" s="42">
        <f>I$6/VLOOKUP($B159,'Freq Trend'!$B$4:$H$390,7)</f>
        <v>0.70122969651209699</v>
      </c>
      <c r="J159" s="42">
        <f>J$6/VLOOKUP($B159,'Severity Trend_IonI'!$B$4:$H$390,7)</f>
        <v>0.83522984871601147</v>
      </c>
      <c r="K159" s="42">
        <f>K$6/VLOOKUP($B159,'Severity Trend_MonI'!$B$4:$H$390,7)</f>
        <v>1.4040581155769556</v>
      </c>
      <c r="L159" s="42">
        <f>L$6/VLOOKUP($B159,'Severity Trend'!$B$4:$H$390,7)</f>
        <v>1.0544593062766807</v>
      </c>
      <c r="M159" s="42">
        <f>M$6/VLOOKUP($B159,'PP Residual Trend'!$B$4:$H$390,7)</f>
        <v>0.73940403634220264</v>
      </c>
      <c r="N159" s="156">
        <f>N$6/VLOOKUP($B159,CR!$B$4:$H$455,7)</f>
        <v>0.99887341547568309</v>
      </c>
      <c r="O159" s="156">
        <f>O$6/VLOOKUP($B159,ER!$B$4:$H$455,7)</f>
        <v>1.1031307949168685</v>
      </c>
      <c r="P159" s="156">
        <f>P$6/VLOOKUP($B159,DR!$B$4:$H$455,7)</f>
        <v>1</v>
      </c>
      <c r="R159">
        <f t="shared" si="49"/>
        <v>152</v>
      </c>
      <c r="S159" s="120">
        <f t="shared" si="39"/>
        <v>151</v>
      </c>
      <c r="T159" s="45">
        <f t="shared" si="44"/>
        <v>0</v>
      </c>
      <c r="U159" s="45">
        <f t="shared" si="50"/>
        <v>0</v>
      </c>
      <c r="V159" s="20">
        <v>0</v>
      </c>
      <c r="W159" s="21">
        <f>(2*W$5*$AJ$3*$R159*$A$3-MIN(W$5*$AJ$3,$R159*$A$3)^2-2*$R159*$A$3*MAX(W$5*$AJ$3-$R159*$A$3,0)-MIN(MAX($R159*$A$3-$A$4,0),W$5*$AJ$3)^2-2*W$5*$AJ$3*MAX($R159*$A$3-$A$4-W$5*+$AJ$3,0))/$AJ$5-SUM($V$7:V159)-SUM($V$7:W158)+SUM($V$7:V158)</f>
        <v>0</v>
      </c>
      <c r="X159" s="21">
        <f>(2*X$5*$AJ$3*$R159*$A$3-MIN(X$5*$AJ$3,$R159*$A$3)^2-2*$R159*$A$3*MAX(X$5*$AJ$3-$R159*$A$3,0)-MIN(MAX($R159*$A$3-$A$4,0),X$5*$AJ$3)^2-2*X$5*$AJ$3*MAX($R159*$A$3-$A$4-X$5*+$AJ$3,0))/$AJ$5-SUM($V$7:W159)-SUM($V$7:X158)+SUM($V$7:W158)</f>
        <v>0</v>
      </c>
      <c r="Y159" s="21">
        <f>(2*Y$5*$AJ$3*$R159*$A$3-MIN(Y$5*$AJ$3,$R159*$A$3)^2-2*$R159*$A$3*MAX(Y$5*$AJ$3-$R159*$A$3,0)-MIN(MAX($R159*$A$3-$A$4,0),Y$5*$AJ$3)^2-2*Y$5*$AJ$3*MAX($R159*$A$3-$A$4-Y$5*+$AJ$3,0))/$AJ$5-SUM($V$7:X159)-SUM($V$7:Y158)+SUM($V$7:X158)</f>
        <v>0</v>
      </c>
      <c r="Z159" s="21">
        <f>(2*Z$5*$AJ$3*$R159*$A$3-MIN(Z$5*$AJ$3,$R159*$A$3)^2-2*$R159*$A$3*MAX(Z$5*$AJ$3-$R159*$A$3,0)-MIN(MAX($R159*$A$3-$A$4,0),Z$5*$AJ$3)^2-2*Z$5*$AJ$3*MAX($R159*$A$3-$A$4-Z$5*+$AJ$3,0))/$AJ$5-SUM($V$7:Y159)-SUM($V$7:Z158)+SUM($V$7:Y158)</f>
        <v>0</v>
      </c>
      <c r="AA159" s="21">
        <f>(2*AA$5*$AJ$3*$R159*$A$3-MIN(AA$5*$AJ$3,$R159*$A$3)^2-2*$R159*$A$3*MAX(AA$5*$AJ$3-$R159*$A$3,0)-MIN(MAX($R159*$A$3-$A$4,0),AA$5*$AJ$3)^2-2*AA$5*$AJ$3*MAX($R159*$A$3-$A$4-AA$5*+$AJ$3,0))/$AJ$5-SUM($V$7:Z159)-SUM($V$7:AA158)+SUM($V$7:Z158)</f>
        <v>0</v>
      </c>
      <c r="AB159" s="21">
        <f>(2*AB$5*$AJ$3*$R159*$A$3-MIN(AB$5*$AJ$3,$R159*$A$3)^2-2*$R159*$A$3*MAX(AB$5*$AJ$3-$R159*$A$3,0)-MIN(MAX($R159*$A$3-$A$4,0),AB$5*$AJ$3)^2-2*AB$5*$AJ$3*MAX($R159*$A$3-$A$4-AB$5*+$AJ$3,0))/$AJ$5-SUM($V$7:AA159)-SUM($V$7:AB158)+SUM($V$7:AA158)</f>
        <v>0</v>
      </c>
      <c r="AC159" s="21">
        <f>(2*AC$5*$AJ$3*$R159*$A$3-MIN(AC$5*$AJ$3,$R159*$A$3)^2-2*$R159*$A$3*MAX(AC$5*$AJ$3-$R159*$A$3,0)-MIN(MAX($R159*$A$3-$A$4,0),AC$5*$AJ$3)^2-2*AC$5*$AJ$3*MAX($R159*$A$3-$A$4-AC$5*+$AJ$3,0))/$AJ$5-SUM($V$7:AB159)-SUM($V$7:AC158)+SUM($V$7:AB158)</f>
        <v>0</v>
      </c>
      <c r="AD159" s="21">
        <f>(2*AD$5*$AJ$3*$R159*$A$3-MIN(AD$5*$AJ$3,$R159*$A$3)^2-2*$R159*$A$3*MAX(AD$5*$AJ$3-$R159*$A$3,0)-MIN(MAX($R159*$A$3-$A$4,0),AD$5*$AJ$3)^2-2*AD$5*$AJ$3*MAX($R159*$A$3-$A$4-AD$5*+$AJ$3,0))/$AJ$5-SUM($V$7:AC159)-SUM($V$7:AD158)+SUM($V$7:AC158)</f>
        <v>0</v>
      </c>
      <c r="AE159" s="21">
        <f>(2*AE$5*$AJ$3*$R159*$A$3-MIN(AE$5*$AJ$3,$R159*$A$3)^2-2*$R159*$A$3*MAX(AE$5*$AJ$3-$R159*$A$3,0)-MIN(MAX($R159*$A$3-$A$4,0),AE$5*$AJ$3)^2-2*AE$5*$AJ$3*MAX($R159*$A$3-$A$4-AE$5*+$AJ$3,0))/$AJ$5-SUM($V$7:AD159)-SUM($V$7:AE158)+SUM($V$7:AD158)</f>
        <v>0</v>
      </c>
      <c r="AF159" s="21">
        <f>(2*AF$5*$AJ$3*$R159*$A$3-MIN(AF$5*$AJ$3,$R159*$A$3)^2-2*$R159*$A$3*MAX(AF$5*$AJ$3-$R159*$A$3,0)-MIN(MAX($R159*$A$3-$A$4,0),AF$5*$AJ$3)^2-2*AF$5*$AJ$3*MAX($R159*$A$3-$A$4-AF$5*+$AJ$3,0))/$AJ$5-SUM($V$7:AE159)-SUM($V$7:AF158)+SUM($V$7:AE158)</f>
        <v>0</v>
      </c>
      <c r="AG159" s="21">
        <f>(2*AG$5*$AJ$3*$R159*$A$3-MIN(AG$5*$AJ$3,$R159*$A$3)^2-2*$R159*$A$3*MAX(AG$5*$AJ$3-$R159*$A$3,0)-MIN(MAX($R159*$A$3-$A$4,0),AG$5*$AJ$3)^2-2*AG$5*$AJ$3*MAX($R159*$A$3-$A$4-AG$5*+$AJ$3,0))/$AJ$5-SUM($V$7:AF159)-SUM($V$7:AG158)+SUM($V$7:AF158)</f>
        <v>0</v>
      </c>
      <c r="AH159" s="21">
        <f>(2*AH$5*$AJ$3*$R159*$A$3-MIN(AH$5*$AJ$3,$R159*$A$3)^2-2*$R159*$A$3*MAX(AH$5*$AJ$3-$R159*$A$3,0)-MIN(MAX($R159*$A$3-$A$4,0),AH$5*$AJ$3)^2-2*AH$5*$AJ$3*MAX($R159*$A$3-$A$4-AH$5*+$AJ$3,0))/$AJ$5-SUM($V$7:AG159)-SUM($V$7:AH158)+SUM($V$7:AG158)</f>
        <v>0</v>
      </c>
      <c r="AJ159" s="8">
        <f t="shared" si="48"/>
        <v>40756</v>
      </c>
      <c r="AK159" s="30">
        <f t="shared" si="40"/>
        <v>40770</v>
      </c>
      <c r="AL159" s="3">
        <f ca="1">SUMPRODUCT(OFFSET($W$8:OFFSET($W$8,$AJ$4-1,0),$T159,$U159),OFFSET($D$8:OFFSET($D$8,$AJ$4-1,0),$S159,MATCH(AL$6,$D$7:$Q$7,0)-1))</f>
        <v>0.51734388840303691</v>
      </c>
      <c r="AM159" s="3">
        <f ca="1">SUMPRODUCT(OFFSET($W$8:OFFSET($W$8,$AJ$4-1,0),$T159,$U159),OFFSET($C$8:OFFSET($C$8,$AJ$4-1,0),$S159,0),OFFSET($D$8:OFFSET($D$8,$AJ$4-1,0),$S159,MATCH(AL$6,$D$7:$Q$7,0)-1))/SUMPRODUCT(OFFSET($W$8:OFFSET($W$8,$AJ$4-1,0),$T159,$U159),OFFSET($C$8:OFFSET($C$8,$AJ$4-1,0),$S159,0))</f>
        <v>0.51734388840303702</v>
      </c>
      <c r="AN159" s="3">
        <f ca="1">SUMPRODUCT(OFFSET($W$8:OFFSET($W$8,$AJ$4-1,0),$T159,$U159),OFFSET($D$8:OFFSET($D$8,$AJ$4-1,0),$S159,MATCH(AN$6,$D$7:$Q$7,0)-1))</f>
        <v>1.4266790845224171</v>
      </c>
      <c r="AO159" s="3">
        <f ca="1">SUMPRODUCT(OFFSET($W$8:OFFSET($W$8,$AJ$4-1,0),$T159,$U159),OFFSET($C$8:OFFSET($C$8,$AJ$4-1,0),$S159,0),OFFSET($D$8:OFFSET($D$8,$AJ$4-1,0),$S159,MATCH(AN$6,$D$7:$Q$7,0)-1))/SUMPRODUCT(OFFSET($W$8:OFFSET($W$8,$AJ$4-1,0),$T159,$U159),OFFSET($C$8:OFFSET($C$8,$AJ$4-1,0),$S159,0))</f>
        <v>1.4266790845224171</v>
      </c>
      <c r="AP159" s="3">
        <f ca="1">SUMPRODUCT(OFFSET($W$8:OFFSET($W$8,$AJ$4-1,0),$T159,$U159),OFFSET($D$8:OFFSET($D$8,$AJ$4-1,0),$S159,MATCH(AP$6,$D$7:$Q$7,0)-1))</f>
        <v>1.0851971982897224</v>
      </c>
      <c r="AQ159" s="3">
        <f ca="1">SUMPRODUCT(OFFSET($W$8:OFFSET($W$8,$AJ$4-1,0),$T159,$U159),OFFSET($C$8:OFFSET($C$8,$AJ$4-1,0),$S159,0),OFFSET($D$8:OFFSET($D$8,$AJ$4-1,0),$S159,MATCH(AP$6,$D$7:$Q$7,0)-1))/SUMPRODUCT(OFFSET($W$8:OFFSET($W$8,$AJ$4-1,0),$T159,$U159),OFFSET($C$8:OFFSET($C$8,$AJ$4-1,0),$S159,0))</f>
        <v>1.0851971982897222</v>
      </c>
      <c r="AR159" s="3">
        <f ca="1">SUMPRODUCT(OFFSET($W$8:OFFSET($W$8,$AJ$4-1,0),$T159,$U159),OFFSET($D$8:OFFSET($D$8,$AJ$4-1,0),$S159,MATCH(AR$6,$D$7:$Q$7,0)-1))</f>
        <v>0.98489999999999989</v>
      </c>
      <c r="AS159" s="3">
        <f ca="1">SUMPRODUCT(OFFSET($W$8:OFFSET($W$8,$AJ$4-1,0),$T159,$U159),OFFSET($C$8:OFFSET($C$8,$AJ$4-1,0),$S159,0),OFFSET($D$8:OFFSET($D$8,$AJ$4-1,0),$S159,MATCH(AR$6,$D$7:$Q$7,0)-1))/SUMPRODUCT(OFFSET($W$8:OFFSET($W$8,$AJ$4-1,0),$T159,$U159),OFFSET($C$8:OFFSET($C$8,$AJ$4-1,0),$S159,0))</f>
        <v>0.98490000000000022</v>
      </c>
      <c r="AT159" s="3">
        <f ca="1">SUMPRODUCT(OFFSET($W$8:OFFSET($W$8,$AJ$4-1,0),$T159,$U159),OFFSET($D$8:OFFSET($D$8,$AJ$4-1,0),$S159,MATCH(AT$6,$D$7:$Q$7,0)-1))</f>
        <v>1.2555917048318166</v>
      </c>
      <c r="AU159" s="3">
        <f ca="1">SUMPRODUCT(OFFSET($W$8:OFFSET($W$8,$AJ$4-1,0),$T159,$U159),OFFSET($C$8:OFFSET($C$8,$AJ$4-1,0),$S159,0),OFFSET($D$8:OFFSET($D$8,$AJ$4-1,0),$S159,MATCH(AT$6,$D$7:$Q$7,0)-1))/SUMPRODUCT(OFFSET($W$8:OFFSET($W$8,$AJ$4-1,0),$T159,$U159),OFFSET($C$8:OFFSET($C$8,$AJ$4-1,0),$S159,0))</f>
        <v>1.2555917048318166</v>
      </c>
      <c r="AV159" s="3">
        <f ca="1">SUMPRODUCT(OFFSET($W$8:OFFSET($W$8,$AJ$4-1,0),$T159,$U159),OFFSET($D$8:OFFSET($D$8,$AJ$4-1,0),$S159,MATCH(AV$6,$D$7:$Q$7,0)-1))</f>
        <v>0.71046326378543423</v>
      </c>
      <c r="AW159" s="3">
        <f ca="1">SUMPRODUCT(OFFSET($W$8:OFFSET($W$8,$AJ$4-1,0),$T159,$U159),OFFSET($C$8:OFFSET($C$8,$AJ$4-1,0),$S159,0),OFFSET($D$8:OFFSET($D$8,$AJ$4-1,0),$S159,MATCH(AV$6,$D$7:$Q$7,0)-1))/SUMPRODUCT(OFFSET($W$8:OFFSET($W$8,$AJ$4-1,0),$T159,$U159),OFFSET($C$8:OFFSET($C$8,$AJ$4-1,0),$S159,0))</f>
        <v>0.71046326378543412</v>
      </c>
      <c r="AX159" s="3">
        <f ca="1">SUMPRODUCT(OFFSET($W$8:OFFSET($W$8,$AJ$4-1,0),$T159,$U159),OFFSET($D$8:OFFSET($D$8,$AJ$4-1,0),$S159,MATCH(AX$6,$D$7:$Q$7,0)-1))</f>
        <v>0.84779710994278201</v>
      </c>
      <c r="AY159" s="3">
        <f ca="1">SUMPRODUCT(OFFSET($W$8:OFFSET($W$8,$AJ$4-1,0),$T159,$U159),OFFSET($C$8:OFFSET($C$8,$AJ$4-1,0),$S159,0),OFFSET($D$8:OFFSET($D$8,$AJ$4-1,0),$S159,MATCH(AX$6,$D$7:$Q$7,0)-1))/SUMPRODUCT(OFFSET($W$8:OFFSET($W$8,$AJ$4-1,0),$T159,$U159),OFFSET($C$8:OFFSET($C$8,$AJ$4-1,0),$S159,0))</f>
        <v>0.8477971099427819</v>
      </c>
      <c r="AZ159" s="3">
        <f ca="1">SUMPRODUCT(OFFSET($W$8:OFFSET($W$8,$AJ$4-1,0),$T159,$U159),OFFSET($D$8:OFFSET($D$8,$AJ$4-1,0),$S159,MATCH(AZ$6,$D$7:$Q$7,0)-1))</f>
        <v>1.3710688321414808</v>
      </c>
      <c r="BA159" s="3">
        <f ca="1">SUMPRODUCT(OFFSET($W$8:OFFSET($W$8,$AJ$4-1,0),$T159,$U159),OFFSET($C$8:OFFSET($C$8,$AJ$4-1,0),$S159,0),OFFSET($D$8:OFFSET($D$8,$AJ$4-1,0),$S159,MATCH(AZ$6,$D$7:$Q$7,0)-1))/SUMPRODUCT(OFFSET($W$8:OFFSET($W$8,$AJ$4-1,0),$T159,$U159),OFFSET($C$8:OFFSET($C$8,$AJ$4-1,0),$S159,0))</f>
        <v>1.371068832141481</v>
      </c>
      <c r="BB159" s="3">
        <f ca="1">SUMPRODUCT(OFFSET($W$8:OFFSET($W$8,$AJ$4-1,0),$T159,$U159),OFFSET($D$8:OFFSET($D$8,$AJ$4-1,0),$S159,MATCH(BB$6,$D$7:$Q$7,0)-1))</f>
        <v>1.0541885260475572</v>
      </c>
      <c r="BC159" s="3">
        <f ca="1">SUMPRODUCT(OFFSET($W$8:OFFSET($W$8,$AJ$4-1,0),$T159,$U159),OFFSET($C$8:OFFSET($C$8,$AJ$4-1,0),$S159,0),OFFSET($D$8:OFFSET($D$8,$AJ$4-1,0),$S159,MATCH(BB$6,$D$7:$Q$7,0)-1))/SUMPRODUCT(OFFSET($W$8:OFFSET($W$8,$AJ$4-1,0),$T159,$U159),OFFSET($C$8:OFFSET($C$8,$AJ$4-1,0),$S159,0))</f>
        <v>1.0541885260475568</v>
      </c>
      <c r="BD159" s="3">
        <f ca="1">SUMPRODUCT(OFFSET($W$8:OFFSET($W$8,$AJ$4-1,0),$T159,$U159),OFFSET($D$8:OFFSET($D$8,$AJ$4-1,0),$S159,MATCH(BD$6,$D$7:$Q$7,0)-1))</f>
        <v>0.74894310298779176</v>
      </c>
      <c r="BE159" s="3">
        <f ca="1">SUMPRODUCT(OFFSET($W$8:OFFSET($W$8,$AJ$4-1,0),$T159,$U159),OFFSET($C$8:OFFSET($C$8,$AJ$4-1,0),$S159,0),OFFSET($D$8:OFFSET($D$8,$AJ$4-1,0),$S159,MATCH(BD$6,$D$7:$Q$7,0)-1))/SUMPRODUCT(OFFSET($W$8:OFFSET($W$8,$AJ$4-1,0),$T159,$U159),OFFSET($C$8:OFFSET($C$8,$AJ$4-1,0),$S159,0))</f>
        <v>0.74894310298779165</v>
      </c>
      <c r="BF159" s="174">
        <f ca="1">SUMPRODUCT(OFFSET($W$8:OFFSET($W$8,$AJ$4-1,0),$T159,$U159),OFFSET($D$8:OFFSET($D$8,$AJ$4-1,0),$S159,MATCH(BF$6,$D$7:$Q$7,0)-1))</f>
        <v>0.99887341547568298</v>
      </c>
      <c r="BG159" s="174">
        <f ca="1">SUMPRODUCT(OFFSET($W$8:OFFSET($W$8,$AJ$4-1,0),$T159,$U159),OFFSET($C$8:OFFSET($C$8,$AJ$4-1,0),$S159,0),OFFSET($D$8:OFFSET($D$8,$AJ$4-1,0),$S159,MATCH(BF$6,$D$7:$Q$7,0)-1))/SUMPRODUCT(OFFSET($W$8:OFFSET($W$8,$AJ$4-1,0),$T159,$U159),OFFSET($C$8:OFFSET($C$8,$AJ$4-1,0),$S159,0))</f>
        <v>0.99887341547568342</v>
      </c>
      <c r="BH159" s="174">
        <f ca="1">SUMPRODUCT(OFFSET($W$8:OFFSET($W$8,$AJ$4-1,0),$T159,$U159),OFFSET($D$8:OFFSET($D$8,$AJ$4-1,0),$S159,MATCH(BH$6,$D$7:$Q$7,0)-1))</f>
        <v>1.0428979631351702</v>
      </c>
      <c r="BI159" s="174">
        <f ca="1">SUMPRODUCT(OFFSET($W$8:OFFSET($W$8,$AJ$4-1,0),$T159,$U159),OFFSET($C$8:OFFSET($C$8,$AJ$4-1,0),$S159,0),OFFSET($D$8:OFFSET($D$8,$AJ$4-1,0),$S159,MATCH(BH$6,$D$7:$Q$7,0)-1))/SUMPRODUCT(OFFSET($W$8:OFFSET($W$8,$AJ$4-1,0),$T159,$U159),OFFSET($C$8:OFFSET($C$8,$AJ$4-1,0),$S159,0))</f>
        <v>1.0428979631351702</v>
      </c>
      <c r="BJ159" s="174">
        <f ca="1">SUMPRODUCT(OFFSET($W$8:OFFSET($W$8,$AJ$4-1,0),$T159,$U159),OFFSET($D$8:OFFSET($D$8,$AJ$4-1,0),$S159,MATCH(BJ$6,$D$7:$Q$7,0)-1))</f>
        <v>1</v>
      </c>
      <c r="BK159" s="174">
        <f ca="1">SUMPRODUCT(OFFSET($W$8:OFFSET($W$8,$AJ$4-1,0),$T159,$U159),OFFSET($C$8:OFFSET($C$8,$AJ$4-1,0),$S159,0),OFFSET($D$8:OFFSET($D$8,$AJ$4-1,0),$S159,MATCH(BJ$6,$D$7:$Q$7,0)-1))/SUMPRODUCT(OFFSET($W$8:OFFSET($W$8,$AJ$4-1,0),$T159,$U159),OFFSET($C$8:OFFSET($C$8,$AJ$4-1,0),$S159,0))</f>
        <v>1</v>
      </c>
      <c r="BM159" s="8">
        <f t="shared" si="45"/>
        <v>40756</v>
      </c>
      <c r="BN159" s="47">
        <f t="shared" ca="1" si="46"/>
        <v>0.99999999999999967</v>
      </c>
      <c r="BO159" s="47">
        <f t="shared" ca="1" si="41"/>
        <v>0</v>
      </c>
      <c r="BP159" s="47">
        <f t="shared" ca="1" si="47"/>
        <v>0.31732657476881793</v>
      </c>
      <c r="BQ159" s="47">
        <f t="shared" ca="1" si="42"/>
        <v>0.68267342523118169</v>
      </c>
    </row>
    <row r="160" spans="1:69">
      <c r="A160" s="58">
        <f t="shared" si="43"/>
        <v>40422</v>
      </c>
      <c r="B160" s="34">
        <f t="shared" si="38"/>
        <v>40617</v>
      </c>
      <c r="C160" s="59">
        <f>SUMIF(WP!$A$3:$A$388,"&lt;"&amp;EOMONTH($A160,$A$3-1)+1,WP!$B$3:$B$388)/1000-SUM(C$8:C159)</f>
        <v>10</v>
      </c>
      <c r="D160" s="42">
        <f>D$6/VLOOKUP($B160,Rate!$B$4:$H$390,7)</f>
        <v>0.51902259487252389</v>
      </c>
      <c r="E160" s="42">
        <f>E$6/VLOOKUP($B160,SAWW!$B$4:$H$390,7)</f>
        <v>1.4435044544251912</v>
      </c>
      <c r="F160" s="42">
        <f>F$6/VLOOKUP($B160,'Indem BL'!$B$4:$H$390,7)</f>
        <v>1.0858724921281104</v>
      </c>
      <c r="G160" s="42">
        <f>G$6/VLOOKUP($B160,'Med BL'!$B$4:$H$390,7)</f>
        <v>0.9849</v>
      </c>
      <c r="H160" s="42">
        <f>H$6/VLOOKUP($B160,'Combined BL &amp; SAWW'!$B$4:$H$390,7)</f>
        <v>1.2626354998332781</v>
      </c>
      <c r="I160" s="42">
        <f>I$6/VLOOKUP($B160,'Freq Trend'!$B$4:$H$390,7)</f>
        <v>0.70217452633892452</v>
      </c>
      <c r="J160" s="42">
        <f>J$6/VLOOKUP($B160,'Severity Trend_IonI'!$B$4:$H$390,7)</f>
        <v>0.83745183732363393</v>
      </c>
      <c r="K160" s="42">
        <f>K$6/VLOOKUP($B160,'Severity Trend_MonI'!$B$4:$H$390,7)</f>
        <v>1.397803739422629</v>
      </c>
      <c r="L160" s="42">
        <f>L$6/VLOOKUP($B160,'Severity Trend'!$B$4:$H$390,7)</f>
        <v>1.0543604262417461</v>
      </c>
      <c r="M160" s="42">
        <f>M$6/VLOOKUP($B160,'PP Residual Trend'!$B$4:$H$390,7)</f>
        <v>0.7403304859894414</v>
      </c>
      <c r="N160" s="156">
        <f>N$6/VLOOKUP($B160,CR!$B$4:$H$455,7)</f>
        <v>0.99887341547568309</v>
      </c>
      <c r="O160" s="156">
        <f>O$6/VLOOKUP($B160,ER!$B$4:$H$455,7)</f>
        <v>1.1031307949168685</v>
      </c>
      <c r="P160" s="156">
        <f>P$6/VLOOKUP($B160,DR!$B$4:$H$455,7)</f>
        <v>1</v>
      </c>
      <c r="R160">
        <f t="shared" si="49"/>
        <v>153</v>
      </c>
      <c r="S160" s="120">
        <f t="shared" si="39"/>
        <v>152</v>
      </c>
      <c r="T160" s="45">
        <f t="shared" si="44"/>
        <v>0</v>
      </c>
      <c r="U160" s="45">
        <f t="shared" si="50"/>
        <v>0</v>
      </c>
      <c r="V160" s="20">
        <v>0</v>
      </c>
      <c r="W160" s="21">
        <f>(2*W$5*$AJ$3*$R160*$A$3-MIN(W$5*$AJ$3,$R160*$A$3)^2-2*$R160*$A$3*MAX(W$5*$AJ$3-$R160*$A$3,0)-MIN(MAX($R160*$A$3-$A$4,0),W$5*$AJ$3)^2-2*W$5*$AJ$3*MAX($R160*$A$3-$A$4-W$5*+$AJ$3,0))/$AJ$5-SUM($V$7:V160)-SUM($V$7:W159)+SUM($V$7:V159)</f>
        <v>0</v>
      </c>
      <c r="X160" s="21">
        <f>(2*X$5*$AJ$3*$R160*$A$3-MIN(X$5*$AJ$3,$R160*$A$3)^2-2*$R160*$A$3*MAX(X$5*$AJ$3-$R160*$A$3,0)-MIN(MAX($R160*$A$3-$A$4,0),X$5*$AJ$3)^2-2*X$5*$AJ$3*MAX($R160*$A$3-$A$4-X$5*+$AJ$3,0))/$AJ$5-SUM($V$7:W160)-SUM($V$7:X159)+SUM($V$7:W159)</f>
        <v>0</v>
      </c>
      <c r="Y160" s="21">
        <f>(2*Y$5*$AJ$3*$R160*$A$3-MIN(Y$5*$AJ$3,$R160*$A$3)^2-2*$R160*$A$3*MAX(Y$5*$AJ$3-$R160*$A$3,0)-MIN(MAX($R160*$A$3-$A$4,0),Y$5*$AJ$3)^2-2*Y$5*$AJ$3*MAX($R160*$A$3-$A$4-Y$5*+$AJ$3,0))/$AJ$5-SUM($V$7:X160)-SUM($V$7:Y159)+SUM($V$7:X159)</f>
        <v>0</v>
      </c>
      <c r="Z160" s="21">
        <f>(2*Z$5*$AJ$3*$R160*$A$3-MIN(Z$5*$AJ$3,$R160*$A$3)^2-2*$R160*$A$3*MAX(Z$5*$AJ$3-$R160*$A$3,0)-MIN(MAX($R160*$A$3-$A$4,0),Z$5*$AJ$3)^2-2*Z$5*$AJ$3*MAX($R160*$A$3-$A$4-Z$5*+$AJ$3,0))/$AJ$5-SUM($V$7:Y160)-SUM($V$7:Z159)+SUM($V$7:Y159)</f>
        <v>0</v>
      </c>
      <c r="AA160" s="21">
        <f>(2*AA$5*$AJ$3*$R160*$A$3-MIN(AA$5*$AJ$3,$R160*$A$3)^2-2*$R160*$A$3*MAX(AA$5*$AJ$3-$R160*$A$3,0)-MIN(MAX($R160*$A$3-$A$4,0),AA$5*$AJ$3)^2-2*AA$5*$AJ$3*MAX($R160*$A$3-$A$4-AA$5*+$AJ$3,0))/$AJ$5-SUM($V$7:Z160)-SUM($V$7:AA159)+SUM($V$7:Z159)</f>
        <v>0</v>
      </c>
      <c r="AB160" s="21">
        <f>(2*AB$5*$AJ$3*$R160*$A$3-MIN(AB$5*$AJ$3,$R160*$A$3)^2-2*$R160*$A$3*MAX(AB$5*$AJ$3-$R160*$A$3,0)-MIN(MAX($R160*$A$3-$A$4,0),AB$5*$AJ$3)^2-2*AB$5*$AJ$3*MAX($R160*$A$3-$A$4-AB$5*+$AJ$3,0))/$AJ$5-SUM($V$7:AA160)-SUM($V$7:AB159)+SUM($V$7:AA159)</f>
        <v>0</v>
      </c>
      <c r="AC160" s="21">
        <f>(2*AC$5*$AJ$3*$R160*$A$3-MIN(AC$5*$AJ$3,$R160*$A$3)^2-2*$R160*$A$3*MAX(AC$5*$AJ$3-$R160*$A$3,0)-MIN(MAX($R160*$A$3-$A$4,0),AC$5*$AJ$3)^2-2*AC$5*$AJ$3*MAX($R160*$A$3-$A$4-AC$5*+$AJ$3,0))/$AJ$5-SUM($V$7:AB160)-SUM($V$7:AC159)+SUM($V$7:AB159)</f>
        <v>0</v>
      </c>
      <c r="AD160" s="21">
        <f>(2*AD$5*$AJ$3*$R160*$A$3-MIN(AD$5*$AJ$3,$R160*$A$3)^2-2*$R160*$A$3*MAX(AD$5*$AJ$3-$R160*$A$3,0)-MIN(MAX($R160*$A$3-$A$4,0),AD$5*$AJ$3)^2-2*AD$5*$AJ$3*MAX($R160*$A$3-$A$4-AD$5*+$AJ$3,0))/$AJ$5-SUM($V$7:AC160)-SUM($V$7:AD159)+SUM($V$7:AC159)</f>
        <v>0</v>
      </c>
      <c r="AE160" s="21">
        <f>(2*AE$5*$AJ$3*$R160*$A$3-MIN(AE$5*$AJ$3,$R160*$A$3)^2-2*$R160*$A$3*MAX(AE$5*$AJ$3-$R160*$A$3,0)-MIN(MAX($R160*$A$3-$A$4,0),AE$5*$AJ$3)^2-2*AE$5*$AJ$3*MAX($R160*$A$3-$A$4-AE$5*+$AJ$3,0))/$AJ$5-SUM($V$7:AD160)-SUM($V$7:AE159)+SUM($V$7:AD159)</f>
        <v>0</v>
      </c>
      <c r="AF160" s="21">
        <f>(2*AF$5*$AJ$3*$R160*$A$3-MIN(AF$5*$AJ$3,$R160*$A$3)^2-2*$R160*$A$3*MAX(AF$5*$AJ$3-$R160*$A$3,0)-MIN(MAX($R160*$A$3-$A$4,0),AF$5*$AJ$3)^2-2*AF$5*$AJ$3*MAX($R160*$A$3-$A$4-AF$5*+$AJ$3,0))/$AJ$5-SUM($V$7:AE160)-SUM($V$7:AF159)+SUM($V$7:AE159)</f>
        <v>0</v>
      </c>
      <c r="AG160" s="21">
        <f>(2*AG$5*$AJ$3*$R160*$A$3-MIN(AG$5*$AJ$3,$R160*$A$3)^2-2*$R160*$A$3*MAX(AG$5*$AJ$3-$R160*$A$3,0)-MIN(MAX($R160*$A$3-$A$4,0),AG$5*$AJ$3)^2-2*AG$5*$AJ$3*MAX($R160*$A$3-$A$4-AG$5*+$AJ$3,0))/$AJ$5-SUM($V$7:AF160)-SUM($V$7:AG159)+SUM($V$7:AF159)</f>
        <v>0</v>
      </c>
      <c r="AH160" s="21">
        <f>(2*AH$5*$AJ$3*$R160*$A$3-MIN(AH$5*$AJ$3,$R160*$A$3)^2-2*$R160*$A$3*MAX(AH$5*$AJ$3-$R160*$A$3,0)-MIN(MAX($R160*$A$3-$A$4,0),AH$5*$AJ$3)^2-2*AH$5*$AJ$3*MAX($R160*$A$3-$A$4-AH$5*+$AJ$3,0))/$AJ$5-SUM($V$7:AG160)-SUM($V$7:AH159)+SUM($V$7:AG159)</f>
        <v>0</v>
      </c>
      <c r="AJ160" s="8">
        <f t="shared" si="48"/>
        <v>40787</v>
      </c>
      <c r="AK160" s="30">
        <f t="shared" si="40"/>
        <v>40801</v>
      </c>
      <c r="AL160" s="3">
        <f ca="1">SUMPRODUCT(OFFSET($W$8:OFFSET($W$8,$AJ$4-1,0),$T160,$U160),OFFSET($D$8:OFFSET($D$8,$AJ$4-1,0),$S160,MATCH(AL$6,$D$7:$Q$7,0)-1))</f>
        <v>0.51697084252092873</v>
      </c>
      <c r="AM160" s="3">
        <f ca="1">SUMPRODUCT(OFFSET($W$8:OFFSET($W$8,$AJ$4-1,0),$T160,$U160),OFFSET($C$8:OFFSET($C$8,$AJ$4-1,0),$S160,0),OFFSET($D$8:OFFSET($D$8,$AJ$4-1,0),$S160,MATCH(AL$6,$D$7:$Q$7,0)-1))/SUMPRODUCT(OFFSET($W$8:OFFSET($W$8,$AJ$4-1,0),$T160,$U160),OFFSET($C$8:OFFSET($C$8,$AJ$4-1,0),$S160,0))</f>
        <v>0.51697084252092873</v>
      </c>
      <c r="AN160" s="3">
        <f ca="1">SUMPRODUCT(OFFSET($W$8:OFFSET($W$8,$AJ$4-1,0),$T160,$U160),OFFSET($D$8:OFFSET($D$8,$AJ$4-1,0),$S160,MATCH(AN$6,$D$7:$Q$7,0)-1))</f>
        <v>1.423516382328974</v>
      </c>
      <c r="AO160" s="3">
        <f ca="1">SUMPRODUCT(OFFSET($W$8:OFFSET($W$8,$AJ$4-1,0),$T160,$U160),OFFSET($C$8:OFFSET($C$8,$AJ$4-1,0),$S160,0),OFFSET($D$8:OFFSET($D$8,$AJ$4-1,0),$S160,MATCH(AN$6,$D$7:$Q$7,0)-1))/SUMPRODUCT(OFFSET($W$8:OFFSET($W$8,$AJ$4-1,0),$T160,$U160),OFFSET($C$8:OFFSET($C$8,$AJ$4-1,0),$S160,0))</f>
        <v>1.4235163823289738</v>
      </c>
      <c r="AP160" s="3">
        <f ca="1">SUMPRODUCT(OFFSET($W$8:OFFSET($W$8,$AJ$4-1,0),$T160,$U160),OFFSET($D$8:OFFSET($D$8,$AJ$4-1,0),$S160,MATCH(AP$6,$D$7:$Q$7,0)-1))</f>
        <v>1.0847470023974637</v>
      </c>
      <c r="AQ160" s="3">
        <f ca="1">SUMPRODUCT(OFFSET($W$8:OFFSET($W$8,$AJ$4-1,0),$T160,$U160),OFFSET($C$8:OFFSET($C$8,$AJ$4-1,0),$S160,0),OFFSET($D$8:OFFSET($D$8,$AJ$4-1,0),$S160,MATCH(AP$6,$D$7:$Q$7,0)-1))/SUMPRODUCT(OFFSET($W$8:OFFSET($W$8,$AJ$4-1,0),$T160,$U160),OFFSET($C$8:OFFSET($C$8,$AJ$4-1,0),$S160,0))</f>
        <v>1.0847470023974637</v>
      </c>
      <c r="AR160" s="3">
        <f ca="1">SUMPRODUCT(OFFSET($W$8:OFFSET($W$8,$AJ$4-1,0),$T160,$U160),OFFSET($D$8:OFFSET($D$8,$AJ$4-1,0),$S160,MATCH(AR$6,$D$7:$Q$7,0)-1))</f>
        <v>0.98489999999999989</v>
      </c>
      <c r="AS160" s="3">
        <f ca="1">SUMPRODUCT(OFFSET($W$8:OFFSET($W$8,$AJ$4-1,0),$T160,$U160),OFFSET($C$8:OFFSET($C$8,$AJ$4-1,0),$S160,0),OFFSET($D$8:OFFSET($D$8,$AJ$4-1,0),$S160,MATCH(AR$6,$D$7:$Q$7,0)-1))/SUMPRODUCT(OFFSET($W$8:OFFSET($W$8,$AJ$4-1,0),$T160,$U160),OFFSET($C$8:OFFSET($C$8,$AJ$4-1,0),$S160,0))</f>
        <v>0.98490000000000022</v>
      </c>
      <c r="AT160" s="3">
        <f ca="1">SUMPRODUCT(OFFSET($W$8:OFFSET($W$8,$AJ$4-1,0),$T160,$U160),OFFSET($D$8:OFFSET($D$8,$AJ$4-1,0),$S160,MATCH(AT$6,$D$7:$Q$7,0)-1))</f>
        <v>1.253975965043542</v>
      </c>
      <c r="AU160" s="3">
        <f ca="1">SUMPRODUCT(OFFSET($W$8:OFFSET($W$8,$AJ$4-1,0),$T160,$U160),OFFSET($C$8:OFFSET($C$8,$AJ$4-1,0),$S160,0),OFFSET($D$8:OFFSET($D$8,$AJ$4-1,0),$S160,MATCH(AT$6,$D$7:$Q$7,0)-1))/SUMPRODUCT(OFFSET($W$8:OFFSET($W$8,$AJ$4-1,0),$T160,$U160),OFFSET($C$8:OFFSET($C$8,$AJ$4-1,0),$S160,0))</f>
        <v>1.253975965043542</v>
      </c>
      <c r="AV160" s="3">
        <f ca="1">SUMPRODUCT(OFFSET($W$8:OFFSET($W$8,$AJ$4-1,0),$T160,$U160),OFFSET($D$8:OFFSET($D$8,$AJ$4-1,0),$S160,MATCH(AV$6,$D$7:$Q$7,0)-1))</f>
        <v>0.71239857522992844</v>
      </c>
      <c r="AW160" s="3">
        <f ca="1">SUMPRODUCT(OFFSET($W$8:OFFSET($W$8,$AJ$4-1,0),$T160,$U160),OFFSET($C$8:OFFSET($C$8,$AJ$4-1,0),$S160,0),OFFSET($D$8:OFFSET($D$8,$AJ$4-1,0),$S160,MATCH(AV$6,$D$7:$Q$7,0)-1))/SUMPRODUCT(OFFSET($W$8:OFFSET($W$8,$AJ$4-1,0),$T160,$U160),OFFSET($C$8:OFFSET($C$8,$AJ$4-1,0),$S160,0))</f>
        <v>0.71239857522992833</v>
      </c>
      <c r="AX160" s="3">
        <f ca="1">SUMPRODUCT(OFFSET($W$8:OFFSET($W$8,$AJ$4-1,0),$T160,$U160),OFFSET($D$8:OFFSET($D$8,$AJ$4-1,0),$S160,MATCH(AX$6,$D$7:$Q$7,0)-1))</f>
        <v>0.84968797350153835</v>
      </c>
      <c r="AY160" s="3">
        <f ca="1">SUMPRODUCT(OFFSET($W$8:OFFSET($W$8,$AJ$4-1,0),$T160,$U160),OFFSET($C$8:OFFSET($C$8,$AJ$4-1,0),$S160,0),OFFSET($D$8:OFFSET($D$8,$AJ$4-1,0),$S160,MATCH(AX$6,$D$7:$Q$7,0)-1))/SUMPRODUCT(OFFSET($W$8:OFFSET($W$8,$AJ$4-1,0),$T160,$U160),OFFSET($C$8:OFFSET($C$8,$AJ$4-1,0),$S160,0))</f>
        <v>0.84968797350153813</v>
      </c>
      <c r="AZ160" s="3">
        <f ca="1">SUMPRODUCT(OFFSET($W$8:OFFSET($W$8,$AJ$4-1,0),$T160,$U160),OFFSET($D$8:OFFSET($D$8,$AJ$4-1,0),$S160,MATCH(AZ$6,$D$7:$Q$7,0)-1))</f>
        <v>1.3663598645205901</v>
      </c>
      <c r="BA160" s="3">
        <f ca="1">SUMPRODUCT(OFFSET($W$8:OFFSET($W$8,$AJ$4-1,0),$T160,$U160),OFFSET($C$8:OFFSET($C$8,$AJ$4-1,0),$S160,0),OFFSET($D$8:OFFSET($D$8,$AJ$4-1,0),$S160,MATCH(AZ$6,$D$7:$Q$7,0)-1))/SUMPRODUCT(OFFSET($W$8:OFFSET($W$8,$AJ$4-1,0),$T160,$U160),OFFSET($C$8:OFFSET($C$8,$AJ$4-1,0),$S160,0))</f>
        <v>1.3663598645205903</v>
      </c>
      <c r="BB160" s="3">
        <f ca="1">SUMPRODUCT(OFFSET($W$8:OFFSET($W$8,$AJ$4-1,0),$T160,$U160),OFFSET($D$8:OFFSET($D$8,$AJ$4-1,0),$S160,MATCH(BB$6,$D$7:$Q$7,0)-1))</f>
        <v>1.0541866770359263</v>
      </c>
      <c r="BC160" s="3">
        <f ca="1">SUMPRODUCT(OFFSET($W$8:OFFSET($W$8,$AJ$4-1,0),$T160,$U160),OFFSET($C$8:OFFSET($C$8,$AJ$4-1,0),$S160,0),OFFSET($D$8:OFFSET($D$8,$AJ$4-1,0),$S160,MATCH(BB$6,$D$7:$Q$7,0)-1))/SUMPRODUCT(OFFSET($W$8:OFFSET($W$8,$AJ$4-1,0),$T160,$U160),OFFSET($C$8:OFFSET($C$8,$AJ$4-1,0),$S160,0))</f>
        <v>1.0541866770359261</v>
      </c>
      <c r="BD160" s="3">
        <f ca="1">SUMPRODUCT(OFFSET($W$8:OFFSET($W$8,$AJ$4-1,0),$T160,$U160),OFFSET($D$8:OFFSET($D$8,$AJ$4-1,0),$S160,MATCH(BD$6,$D$7:$Q$7,0)-1))</f>
        <v>0.75098169101023815</v>
      </c>
      <c r="BE160" s="3">
        <f ca="1">SUMPRODUCT(OFFSET($W$8:OFFSET($W$8,$AJ$4-1,0),$T160,$U160),OFFSET($C$8:OFFSET($C$8,$AJ$4-1,0),$S160,0),OFFSET($D$8:OFFSET($D$8,$AJ$4-1,0),$S160,MATCH(BD$6,$D$7:$Q$7,0)-1))/SUMPRODUCT(OFFSET($W$8:OFFSET($W$8,$AJ$4-1,0),$T160,$U160),OFFSET($C$8:OFFSET($C$8,$AJ$4-1,0),$S160,0))</f>
        <v>0.75098169101023815</v>
      </c>
      <c r="BF160" s="174">
        <f ca="1">SUMPRODUCT(OFFSET($W$8:OFFSET($W$8,$AJ$4-1,0),$T160,$U160),OFFSET($D$8:OFFSET($D$8,$AJ$4-1,0),$S160,MATCH(BF$6,$D$7:$Q$7,0)-1))</f>
        <v>0.99887341547568298</v>
      </c>
      <c r="BG160" s="174">
        <f ca="1">SUMPRODUCT(OFFSET($W$8:OFFSET($W$8,$AJ$4-1,0),$T160,$U160),OFFSET($C$8:OFFSET($C$8,$AJ$4-1,0),$S160,0),OFFSET($D$8:OFFSET($D$8,$AJ$4-1,0),$S160,MATCH(BF$6,$D$7:$Q$7,0)-1))/SUMPRODUCT(OFFSET($W$8:OFFSET($W$8,$AJ$4-1,0),$T160,$U160),OFFSET($C$8:OFFSET($C$8,$AJ$4-1,0),$S160,0))</f>
        <v>0.99887341547568342</v>
      </c>
      <c r="BH160" s="174">
        <f ca="1">SUMPRODUCT(OFFSET($W$8:OFFSET($W$8,$AJ$4-1,0),$T160,$U160),OFFSET($D$8:OFFSET($D$8,$AJ$4-1,0),$S160,MATCH(BH$6,$D$7:$Q$7,0)-1))</f>
        <v>1.0348669188976107</v>
      </c>
      <c r="BI160" s="174">
        <f ca="1">SUMPRODUCT(OFFSET($W$8:OFFSET($W$8,$AJ$4-1,0),$T160,$U160),OFFSET($C$8:OFFSET($C$8,$AJ$4-1,0),$S160,0),OFFSET($D$8:OFFSET($D$8,$AJ$4-1,0),$S160,MATCH(BH$6,$D$7:$Q$7,0)-1))/SUMPRODUCT(OFFSET($W$8:OFFSET($W$8,$AJ$4-1,0),$T160,$U160),OFFSET($C$8:OFFSET($C$8,$AJ$4-1,0),$S160,0))</f>
        <v>1.0348669188976105</v>
      </c>
      <c r="BJ160" s="174">
        <f ca="1">SUMPRODUCT(OFFSET($W$8:OFFSET($W$8,$AJ$4-1,0),$T160,$U160),OFFSET($D$8:OFFSET($D$8,$AJ$4-1,0),$S160,MATCH(BJ$6,$D$7:$Q$7,0)-1))</f>
        <v>1</v>
      </c>
      <c r="BK160" s="174">
        <f ca="1">SUMPRODUCT(OFFSET($W$8:OFFSET($W$8,$AJ$4-1,0),$T160,$U160),OFFSET($C$8:OFFSET($C$8,$AJ$4-1,0),$S160,0),OFFSET($D$8:OFFSET($D$8,$AJ$4-1,0),$S160,MATCH(BJ$6,$D$7:$Q$7,0)-1))/SUMPRODUCT(OFFSET($W$8:OFFSET($W$8,$AJ$4-1,0),$T160,$U160),OFFSET($C$8:OFFSET($C$8,$AJ$4-1,0),$S160,0))</f>
        <v>1</v>
      </c>
      <c r="BM160" s="8">
        <f t="shared" si="45"/>
        <v>40787</v>
      </c>
      <c r="BN160" s="47">
        <f t="shared" ca="1" si="46"/>
        <v>0.99999999999999967</v>
      </c>
      <c r="BO160" s="47">
        <f t="shared" ca="1" si="41"/>
        <v>0</v>
      </c>
      <c r="BP160" s="47">
        <f t="shared" ca="1" si="47"/>
        <v>0.31978917523771339</v>
      </c>
      <c r="BQ160" s="47">
        <f t="shared" ca="1" si="42"/>
        <v>0.68021082476228623</v>
      </c>
    </row>
    <row r="161" spans="1:69">
      <c r="A161" s="58">
        <f t="shared" si="43"/>
        <v>40452</v>
      </c>
      <c r="B161" s="34">
        <f t="shared" si="38"/>
        <v>40648</v>
      </c>
      <c r="C161" s="59">
        <f>SUMIF(WP!$A$3:$A$388,"&lt;"&amp;EOMONTH($A161,$A$3-1)+1,WP!$B$3:$B$388)/1000-SUM(C$8:C160)</f>
        <v>10</v>
      </c>
      <c r="D161" s="42">
        <f>D$6/VLOOKUP($B161,Rate!$B$4:$H$390,7)</f>
        <v>0.51902259487252389</v>
      </c>
      <c r="E161" s="42">
        <f>E$6/VLOOKUP($B161,SAWW!$B$4:$H$390,7)</f>
        <v>1.4396729776672115</v>
      </c>
      <c r="F161" s="42">
        <f>F$6/VLOOKUP($B161,'Indem BL'!$B$4:$H$390,7)</f>
        <v>1.0858724921281104</v>
      </c>
      <c r="G161" s="42">
        <f>G$6/VLOOKUP($B161,'Med BL'!$B$4:$H$390,7)</f>
        <v>0.9849</v>
      </c>
      <c r="H161" s="42">
        <f>H$6/VLOOKUP($B161,'Combined BL &amp; SAWW'!$B$4:$H$390,7)</f>
        <v>1.2612237916674471</v>
      </c>
      <c r="I161" s="42">
        <f>I$6/VLOOKUP($B161,'Freq Trend'!$B$4:$H$390,7)</f>
        <v>0.7032235622884232</v>
      </c>
      <c r="J161" s="42">
        <f>J$6/VLOOKUP($B161,'Severity Trend_IonI'!$B$4:$H$390,7)</f>
        <v>0.83992572722696446</v>
      </c>
      <c r="K161" s="42">
        <f>K$6/VLOOKUP($B161,'Severity Trend_MonI'!$B$4:$H$390,7)</f>
        <v>1.3909439276604603</v>
      </c>
      <c r="L161" s="42">
        <f>L$6/VLOOKUP($B161,'Severity Trend'!$B$4:$H$390,7)</f>
        <v>1.0542509735465289</v>
      </c>
      <c r="M161" s="42">
        <f>M$6/VLOOKUP($B161,'PP Residual Trend'!$B$4:$H$390,7)</f>
        <v>0.74135890992815601</v>
      </c>
      <c r="N161" s="156">
        <f>N$6/VLOOKUP($B161,CR!$B$4:$H$455,7)</f>
        <v>0.99887341547568309</v>
      </c>
      <c r="O161" s="156">
        <f>O$6/VLOOKUP($B161,ER!$B$4:$H$455,7)</f>
        <v>1.1031307949168685</v>
      </c>
      <c r="P161" s="156">
        <f>P$6/VLOOKUP($B161,DR!$B$4:$H$455,7)</f>
        <v>1</v>
      </c>
      <c r="R161">
        <f t="shared" si="49"/>
        <v>154</v>
      </c>
      <c r="S161" s="120">
        <f t="shared" si="39"/>
        <v>153</v>
      </c>
      <c r="T161" s="45">
        <f t="shared" si="44"/>
        <v>0</v>
      </c>
      <c r="U161" s="45">
        <f t="shared" si="50"/>
        <v>0</v>
      </c>
      <c r="V161" s="20">
        <v>0</v>
      </c>
      <c r="W161" s="21">
        <f>(2*W$5*$AJ$3*$R161*$A$3-MIN(W$5*$AJ$3,$R161*$A$3)^2-2*$R161*$A$3*MAX(W$5*$AJ$3-$R161*$A$3,0)-MIN(MAX($R161*$A$3-$A$4,0),W$5*$AJ$3)^2-2*W$5*$AJ$3*MAX($R161*$A$3-$A$4-W$5*+$AJ$3,0))/$AJ$5-SUM($V$7:V161)-SUM($V$7:W160)+SUM($V$7:V160)</f>
        <v>0</v>
      </c>
      <c r="X161" s="21">
        <f>(2*X$5*$AJ$3*$R161*$A$3-MIN(X$5*$AJ$3,$R161*$A$3)^2-2*$R161*$A$3*MAX(X$5*$AJ$3-$R161*$A$3,0)-MIN(MAX($R161*$A$3-$A$4,0),X$5*$AJ$3)^2-2*X$5*$AJ$3*MAX($R161*$A$3-$A$4-X$5*+$AJ$3,0))/$AJ$5-SUM($V$7:W161)-SUM($V$7:X160)+SUM($V$7:W160)</f>
        <v>0</v>
      </c>
      <c r="Y161" s="21">
        <f>(2*Y$5*$AJ$3*$R161*$A$3-MIN(Y$5*$AJ$3,$R161*$A$3)^2-2*$R161*$A$3*MAX(Y$5*$AJ$3-$R161*$A$3,0)-MIN(MAX($R161*$A$3-$A$4,0),Y$5*$AJ$3)^2-2*Y$5*$AJ$3*MAX($R161*$A$3-$A$4-Y$5*+$AJ$3,0))/$AJ$5-SUM($V$7:X161)-SUM($V$7:Y160)+SUM($V$7:X160)</f>
        <v>0</v>
      </c>
      <c r="Z161" s="21">
        <f>(2*Z$5*$AJ$3*$R161*$A$3-MIN(Z$5*$AJ$3,$R161*$A$3)^2-2*$R161*$A$3*MAX(Z$5*$AJ$3-$R161*$A$3,0)-MIN(MAX($R161*$A$3-$A$4,0),Z$5*$AJ$3)^2-2*Z$5*$AJ$3*MAX($R161*$A$3-$A$4-Z$5*+$AJ$3,0))/$AJ$5-SUM($V$7:Y161)-SUM($V$7:Z160)+SUM($V$7:Y160)</f>
        <v>0</v>
      </c>
      <c r="AA161" s="21">
        <f>(2*AA$5*$AJ$3*$R161*$A$3-MIN(AA$5*$AJ$3,$R161*$A$3)^2-2*$R161*$A$3*MAX(AA$5*$AJ$3-$R161*$A$3,0)-MIN(MAX($R161*$A$3-$A$4,0),AA$5*$AJ$3)^2-2*AA$5*$AJ$3*MAX($R161*$A$3-$A$4-AA$5*+$AJ$3,0))/$AJ$5-SUM($V$7:Z161)-SUM($V$7:AA160)+SUM($V$7:Z160)</f>
        <v>0</v>
      </c>
      <c r="AB161" s="21">
        <f>(2*AB$5*$AJ$3*$R161*$A$3-MIN(AB$5*$AJ$3,$R161*$A$3)^2-2*$R161*$A$3*MAX(AB$5*$AJ$3-$R161*$A$3,0)-MIN(MAX($R161*$A$3-$A$4,0),AB$5*$AJ$3)^2-2*AB$5*$AJ$3*MAX($R161*$A$3-$A$4-AB$5*+$AJ$3,0))/$AJ$5-SUM($V$7:AA161)-SUM($V$7:AB160)+SUM($V$7:AA160)</f>
        <v>0</v>
      </c>
      <c r="AC161" s="21">
        <f>(2*AC$5*$AJ$3*$R161*$A$3-MIN(AC$5*$AJ$3,$R161*$A$3)^2-2*$R161*$A$3*MAX(AC$5*$AJ$3-$R161*$A$3,0)-MIN(MAX($R161*$A$3-$A$4,0),AC$5*$AJ$3)^2-2*AC$5*$AJ$3*MAX($R161*$A$3-$A$4-AC$5*+$AJ$3,0))/$AJ$5-SUM($V$7:AB161)-SUM($V$7:AC160)+SUM($V$7:AB160)</f>
        <v>0</v>
      </c>
      <c r="AD161" s="21">
        <f>(2*AD$5*$AJ$3*$R161*$A$3-MIN(AD$5*$AJ$3,$R161*$A$3)^2-2*$R161*$A$3*MAX(AD$5*$AJ$3-$R161*$A$3,0)-MIN(MAX($R161*$A$3-$A$4,0),AD$5*$AJ$3)^2-2*AD$5*$AJ$3*MAX($R161*$A$3-$A$4-AD$5*+$AJ$3,0))/$AJ$5-SUM($V$7:AC161)-SUM($V$7:AD160)+SUM($V$7:AC160)</f>
        <v>0</v>
      </c>
      <c r="AE161" s="21">
        <f>(2*AE$5*$AJ$3*$R161*$A$3-MIN(AE$5*$AJ$3,$R161*$A$3)^2-2*$R161*$A$3*MAX(AE$5*$AJ$3-$R161*$A$3,0)-MIN(MAX($R161*$A$3-$A$4,0),AE$5*$AJ$3)^2-2*AE$5*$AJ$3*MAX($R161*$A$3-$A$4-AE$5*+$AJ$3,0))/$AJ$5-SUM($V$7:AD161)-SUM($V$7:AE160)+SUM($V$7:AD160)</f>
        <v>0</v>
      </c>
      <c r="AF161" s="21">
        <f>(2*AF$5*$AJ$3*$R161*$A$3-MIN(AF$5*$AJ$3,$R161*$A$3)^2-2*$R161*$A$3*MAX(AF$5*$AJ$3-$R161*$A$3,0)-MIN(MAX($R161*$A$3-$A$4,0),AF$5*$AJ$3)^2-2*AF$5*$AJ$3*MAX($R161*$A$3-$A$4-AF$5*+$AJ$3,0))/$AJ$5-SUM($V$7:AE161)-SUM($V$7:AF160)+SUM($V$7:AE160)</f>
        <v>0</v>
      </c>
      <c r="AG161" s="21">
        <f>(2*AG$5*$AJ$3*$R161*$A$3-MIN(AG$5*$AJ$3,$R161*$A$3)^2-2*$R161*$A$3*MAX(AG$5*$AJ$3-$R161*$A$3,0)-MIN(MAX($R161*$A$3-$A$4,0),AG$5*$AJ$3)^2-2*AG$5*$AJ$3*MAX($R161*$A$3-$A$4-AG$5*+$AJ$3,0))/$AJ$5-SUM($V$7:AF161)-SUM($V$7:AG160)+SUM($V$7:AF160)</f>
        <v>0</v>
      </c>
      <c r="AH161" s="21">
        <f>(2*AH$5*$AJ$3*$R161*$A$3-MIN(AH$5*$AJ$3,$R161*$A$3)^2-2*$R161*$A$3*MAX(AH$5*$AJ$3-$R161*$A$3,0)-MIN(MAX($R161*$A$3-$A$4,0),AH$5*$AJ$3)^2-2*AH$5*$AJ$3*MAX($R161*$A$3-$A$4-AH$5*+$AJ$3,0))/$AJ$5-SUM($V$7:AG161)-SUM($V$7:AH160)+SUM($V$7:AG160)</f>
        <v>0</v>
      </c>
      <c r="AJ161" s="8">
        <f t="shared" si="48"/>
        <v>40817</v>
      </c>
      <c r="AK161" s="30">
        <f t="shared" si="40"/>
        <v>40831</v>
      </c>
      <c r="AL161" s="3">
        <f ca="1">SUMPRODUCT(OFFSET($W$8:OFFSET($W$8,$AJ$4-1,0),$T161,$U161),OFFSET($D$8:OFFSET($D$8,$AJ$4-1,0),$S161,MATCH(AL$6,$D$7:$Q$7,0)-1))</f>
        <v>0.51659779663882055</v>
      </c>
      <c r="AM161" s="3">
        <f ca="1">SUMPRODUCT(OFFSET($W$8:OFFSET($W$8,$AJ$4-1,0),$T161,$U161),OFFSET($C$8:OFFSET($C$8,$AJ$4-1,0),$S161,0),OFFSET($D$8:OFFSET($D$8,$AJ$4-1,0),$S161,MATCH(AL$6,$D$7:$Q$7,0)-1))/SUMPRODUCT(OFFSET($W$8:OFFSET($W$8,$AJ$4-1,0),$T161,$U161),OFFSET($C$8:OFFSET($C$8,$AJ$4-1,0),$S161,0))</f>
        <v>0.51659779663882055</v>
      </c>
      <c r="AN161" s="3">
        <f ca="1">SUMPRODUCT(OFFSET($W$8:OFFSET($W$8,$AJ$4-1,0),$T161,$U161),OFFSET($D$8:OFFSET($D$8,$AJ$4-1,0),$S161,MATCH(AN$6,$D$7:$Q$7,0)-1))</f>
        <v>1.4204273593215784</v>
      </c>
      <c r="AO161" s="3">
        <f ca="1">SUMPRODUCT(OFFSET($W$8:OFFSET($W$8,$AJ$4-1,0),$T161,$U161),OFFSET($C$8:OFFSET($C$8,$AJ$4-1,0),$S161,0),OFFSET($D$8:OFFSET($D$8,$AJ$4-1,0),$S161,MATCH(AN$6,$D$7:$Q$7,0)-1))/SUMPRODUCT(OFFSET($W$8:OFFSET($W$8,$AJ$4-1,0),$T161,$U161),OFFSET($C$8:OFFSET($C$8,$AJ$4-1,0),$S161,0))</f>
        <v>1.4204273593215784</v>
      </c>
      <c r="AP161" s="3">
        <f ca="1">SUMPRODUCT(OFFSET($W$8:OFFSET($W$8,$AJ$4-1,0),$T161,$U161),OFFSET($D$8:OFFSET($D$8,$AJ$4-1,0),$S161,MATCH(AP$6,$D$7:$Q$7,0)-1))</f>
        <v>1.0842968065052048</v>
      </c>
      <c r="AQ161" s="3">
        <f ca="1">SUMPRODUCT(OFFSET($W$8:OFFSET($W$8,$AJ$4-1,0),$T161,$U161),OFFSET($C$8:OFFSET($C$8,$AJ$4-1,0),$S161,0),OFFSET($D$8:OFFSET($D$8,$AJ$4-1,0),$S161,MATCH(AP$6,$D$7:$Q$7,0)-1))/SUMPRODUCT(OFFSET($W$8:OFFSET($W$8,$AJ$4-1,0),$T161,$U161),OFFSET($C$8:OFFSET($C$8,$AJ$4-1,0),$S161,0))</f>
        <v>1.0842968065052048</v>
      </c>
      <c r="AR161" s="3">
        <f ca="1">SUMPRODUCT(OFFSET($W$8:OFFSET($W$8,$AJ$4-1,0),$T161,$U161),OFFSET($D$8:OFFSET($D$8,$AJ$4-1,0),$S161,MATCH(AR$6,$D$7:$Q$7,0)-1))</f>
        <v>0.98489999999999989</v>
      </c>
      <c r="AS161" s="3">
        <f ca="1">SUMPRODUCT(OFFSET($W$8:OFFSET($W$8,$AJ$4-1,0),$T161,$U161),OFFSET($C$8:OFFSET($C$8,$AJ$4-1,0),$S161,0),OFFSET($D$8:OFFSET($D$8,$AJ$4-1,0),$S161,MATCH(AR$6,$D$7:$Q$7,0)-1))/SUMPRODUCT(OFFSET($W$8:OFFSET($W$8,$AJ$4-1,0),$T161,$U161),OFFSET($C$8:OFFSET($C$8,$AJ$4-1,0),$S161,0))</f>
        <v>0.98490000000000022</v>
      </c>
      <c r="AT161" s="3">
        <f ca="1">SUMPRODUCT(OFFSET($W$8:OFFSET($W$8,$AJ$4-1,0),$T161,$U161),OFFSET($D$8:OFFSET($D$8,$AJ$4-1,0),$S161,MATCH(AT$6,$D$7:$Q$7,0)-1))</f>
        <v>1.2523787925266419</v>
      </c>
      <c r="AU161" s="3">
        <f ca="1">SUMPRODUCT(OFFSET($W$8:OFFSET($W$8,$AJ$4-1,0),$T161,$U161),OFFSET($C$8:OFFSET($C$8,$AJ$4-1,0),$S161,0),OFFSET($D$8:OFFSET($D$8,$AJ$4-1,0),$S161,MATCH(AT$6,$D$7:$Q$7,0)-1))/SUMPRODUCT(OFFSET($W$8:OFFSET($W$8,$AJ$4-1,0),$T161,$U161),OFFSET($C$8:OFFSET($C$8,$AJ$4-1,0),$S161,0))</f>
        <v>1.2523787925266416</v>
      </c>
      <c r="AV161" s="3">
        <f ca="1">SUMPRODUCT(OFFSET($W$8:OFFSET($W$8,$AJ$4-1,0),$T161,$U161),OFFSET($D$8:OFFSET($D$8,$AJ$4-1,0),$S161,MATCH(AV$6,$D$7:$Q$7,0)-1))</f>
        <v>0.71445363295315611</v>
      </c>
      <c r="AW161" s="3">
        <f ca="1">SUMPRODUCT(OFFSET($W$8:OFFSET($W$8,$AJ$4-1,0),$T161,$U161),OFFSET($C$8:OFFSET($C$8,$AJ$4-1,0),$S161,0),OFFSET($D$8:OFFSET($D$8,$AJ$4-1,0),$S161,MATCH(AV$6,$D$7:$Q$7,0)-1))/SUMPRODUCT(OFFSET($W$8:OFFSET($W$8,$AJ$4-1,0),$T161,$U161),OFFSET($C$8:OFFSET($C$8,$AJ$4-1,0),$S161,0))</f>
        <v>0.71445363295315623</v>
      </c>
      <c r="AX161" s="3">
        <f ca="1">SUMPRODUCT(OFFSET($W$8:OFFSET($W$8,$AJ$4-1,0),$T161,$U161),OFFSET($D$8:OFFSET($D$8,$AJ$4-1,0),$S161,MATCH(AX$6,$D$7:$Q$7,0)-1))</f>
        <v>0.85151723763765885</v>
      </c>
      <c r="AY161" s="3">
        <f ca="1">SUMPRODUCT(OFFSET($W$8:OFFSET($W$8,$AJ$4-1,0),$T161,$U161),OFFSET($C$8:OFFSET($C$8,$AJ$4-1,0),$S161,0),OFFSET($D$8:OFFSET($D$8,$AJ$4-1,0),$S161,MATCH(AX$6,$D$7:$Q$7,0)-1))/SUMPRODUCT(OFFSET($W$8:OFFSET($W$8,$AJ$4-1,0),$T161,$U161),OFFSET($C$8:OFFSET($C$8,$AJ$4-1,0),$S161,0))</f>
        <v>0.85151723763765863</v>
      </c>
      <c r="AZ161" s="3">
        <f ca="1">SUMPRODUCT(OFFSET($W$8:OFFSET($W$8,$AJ$4-1,0),$T161,$U161),OFFSET($D$8:OFFSET($D$8,$AJ$4-1,0),$S161,MATCH(AZ$6,$D$7:$Q$7,0)-1))</f>
        <v>1.3619008726543571</v>
      </c>
      <c r="BA161" s="3">
        <f ca="1">SUMPRODUCT(OFFSET($W$8:OFFSET($W$8,$AJ$4-1,0),$T161,$U161),OFFSET($C$8:OFFSET($C$8,$AJ$4-1,0),$S161,0),OFFSET($D$8:OFFSET($D$8,$AJ$4-1,0),$S161,MATCH(AZ$6,$D$7:$Q$7,0)-1))/SUMPRODUCT(OFFSET($W$8:OFFSET($W$8,$AJ$4-1,0),$T161,$U161),OFFSET($C$8:OFFSET($C$8,$AJ$4-1,0),$S161,0))</f>
        <v>1.3619008726543571</v>
      </c>
      <c r="BB161" s="3">
        <f ca="1">SUMPRODUCT(OFFSET($W$8:OFFSET($W$8,$AJ$4-1,0),$T161,$U161),OFFSET($D$8:OFFSET($D$8,$AJ$4-1,0),$S161,MATCH(BB$6,$D$7:$Q$7,0)-1))</f>
        <v>1.0541978120118867</v>
      </c>
      <c r="BC161" s="3">
        <f ca="1">SUMPRODUCT(OFFSET($W$8:OFFSET($W$8,$AJ$4-1,0),$T161,$U161),OFFSET($C$8:OFFSET($C$8,$AJ$4-1,0),$S161,0),OFFSET($D$8:OFFSET($D$8,$AJ$4-1,0),$S161,MATCH(BB$6,$D$7:$Q$7,0)-1))/SUMPRODUCT(OFFSET($W$8:OFFSET($W$8,$AJ$4-1,0),$T161,$U161),OFFSET($C$8:OFFSET($C$8,$AJ$4-1,0),$S161,0))</f>
        <v>1.0541978120118867</v>
      </c>
      <c r="BD161" s="3">
        <f ca="1">SUMPRODUCT(OFFSET($W$8:OFFSET($W$8,$AJ$4-1,0),$T161,$U161),OFFSET($D$8:OFFSET($D$8,$AJ$4-1,0),$S161,MATCH(BD$6,$D$7:$Q$7,0)-1))</f>
        <v>0.75315585629284298</v>
      </c>
      <c r="BE161" s="3">
        <f ca="1">SUMPRODUCT(OFFSET($W$8:OFFSET($W$8,$AJ$4-1,0),$T161,$U161),OFFSET($C$8:OFFSET($C$8,$AJ$4-1,0),$S161,0),OFFSET($D$8:OFFSET($D$8,$AJ$4-1,0),$S161,MATCH(BD$6,$D$7:$Q$7,0)-1))/SUMPRODUCT(OFFSET($W$8:OFFSET($W$8,$AJ$4-1,0),$T161,$U161),OFFSET($C$8:OFFSET($C$8,$AJ$4-1,0),$S161,0))</f>
        <v>0.75315585629284298</v>
      </c>
      <c r="BF161" s="174">
        <f ca="1">SUMPRODUCT(OFFSET($W$8:OFFSET($W$8,$AJ$4-1,0),$T161,$U161),OFFSET($D$8:OFFSET($D$8,$AJ$4-1,0),$S161,MATCH(BF$6,$D$7:$Q$7,0)-1))</f>
        <v>0.99887341547568298</v>
      </c>
      <c r="BG161" s="174">
        <f ca="1">SUMPRODUCT(OFFSET($W$8:OFFSET($W$8,$AJ$4-1,0),$T161,$U161),OFFSET($C$8:OFFSET($C$8,$AJ$4-1,0),$S161,0),OFFSET($D$8:OFFSET($D$8,$AJ$4-1,0),$S161,MATCH(BF$6,$D$7:$Q$7,0)-1))/SUMPRODUCT(OFFSET($W$8:OFFSET($W$8,$AJ$4-1,0),$T161,$U161),OFFSET($C$8:OFFSET($C$8,$AJ$4-1,0),$S161,0))</f>
        <v>0.99887341547568342</v>
      </c>
      <c r="BH161" s="174">
        <f ca="1">SUMPRODUCT(OFFSET($W$8:OFFSET($W$8,$AJ$4-1,0),$T161,$U161),OFFSET($D$8:OFFSET($D$8,$AJ$4-1,0),$S161,MATCH(BH$6,$D$7:$Q$7,0)-1))</f>
        <v>1.026835874660051</v>
      </c>
      <c r="BI161" s="174">
        <f ca="1">SUMPRODUCT(OFFSET($W$8:OFFSET($W$8,$AJ$4-1,0),$T161,$U161),OFFSET($C$8:OFFSET($C$8,$AJ$4-1,0),$S161,0),OFFSET($D$8:OFFSET($D$8,$AJ$4-1,0),$S161,MATCH(BH$6,$D$7:$Q$7,0)-1))/SUMPRODUCT(OFFSET($W$8:OFFSET($W$8,$AJ$4-1,0),$T161,$U161),OFFSET($C$8:OFFSET($C$8,$AJ$4-1,0),$S161,0))</f>
        <v>1.0268358746600508</v>
      </c>
      <c r="BJ161" s="174">
        <f ca="1">SUMPRODUCT(OFFSET($W$8:OFFSET($W$8,$AJ$4-1,0),$T161,$U161),OFFSET($D$8:OFFSET($D$8,$AJ$4-1,0),$S161,MATCH(BJ$6,$D$7:$Q$7,0)-1))</f>
        <v>1</v>
      </c>
      <c r="BK161" s="174">
        <f ca="1">SUMPRODUCT(OFFSET($W$8:OFFSET($W$8,$AJ$4-1,0),$T161,$U161),OFFSET($C$8:OFFSET($C$8,$AJ$4-1,0),$S161,0),OFFSET($D$8:OFFSET($D$8,$AJ$4-1,0),$S161,MATCH(BJ$6,$D$7:$Q$7,0)-1))/SUMPRODUCT(OFFSET($W$8:OFFSET($W$8,$AJ$4-1,0),$T161,$U161),OFFSET($C$8:OFFSET($C$8,$AJ$4-1,0),$S161,0))</f>
        <v>1</v>
      </c>
      <c r="BM161" s="8">
        <f t="shared" si="45"/>
        <v>40817</v>
      </c>
      <c r="BN161" s="47">
        <f t="shared" ca="1" si="46"/>
        <v>0.99999999999999967</v>
      </c>
      <c r="BO161" s="47">
        <f t="shared" ca="1" si="41"/>
        <v>0</v>
      </c>
      <c r="BP161" s="47">
        <f t="shared" ca="1" si="47"/>
        <v>0.32229029647471452</v>
      </c>
      <c r="BQ161" s="47">
        <f t="shared" ca="1" si="42"/>
        <v>0.67770970352528515</v>
      </c>
    </row>
    <row r="162" spans="1:69">
      <c r="A162" s="58">
        <f t="shared" si="43"/>
        <v>40483</v>
      </c>
      <c r="B162" s="34">
        <f t="shared" si="38"/>
        <v>40678</v>
      </c>
      <c r="C162" s="59">
        <f>SUMIF(WP!$A$3:$A$388,"&lt;"&amp;EOMONTH($A162,$A$3-1)+1,WP!$B$3:$B$388)/1000-SUM(C$8:C161)</f>
        <v>10</v>
      </c>
      <c r="D162" s="42">
        <f>D$6/VLOOKUP($B162,Rate!$B$4:$H$390,7)</f>
        <v>0.51902259487252389</v>
      </c>
      <c r="E162" s="42">
        <f>E$6/VLOOKUP($B162,SAWW!$B$4:$H$390,7)</f>
        <v>1.4359844134069513</v>
      </c>
      <c r="F162" s="42">
        <f>F$6/VLOOKUP($B162,'Indem BL'!$B$4:$H$390,7)</f>
        <v>1.0858724921281104</v>
      </c>
      <c r="G162" s="42">
        <f>G$6/VLOOKUP($B162,'Med BL'!$B$4:$H$390,7)</f>
        <v>0.9849</v>
      </c>
      <c r="H162" s="42">
        <f>H$6/VLOOKUP($B162,'Combined BL &amp; SAWW'!$B$4:$H$390,7)</f>
        <v>1.2598744215116449</v>
      </c>
      <c r="I162" s="42">
        <f>I$6/VLOOKUP($B162,'Freq Trend'!$B$4:$H$390,7)</f>
        <v>0.70424174713329679</v>
      </c>
      <c r="J162" s="42">
        <f>J$6/VLOOKUP($B162,'Severity Trend_IonI'!$B$4:$H$390,7)</f>
        <v>0.84233377058259518</v>
      </c>
      <c r="K162" s="42">
        <f>K$6/VLOOKUP($B162,'Severity Trend_MonI'!$B$4:$H$390,7)</f>
        <v>1.3843692041929945</v>
      </c>
      <c r="L162" s="42">
        <f>L$6/VLOOKUP($B162,'Severity Trend'!$B$4:$H$390,7)</f>
        <v>1.0541450732179674</v>
      </c>
      <c r="M162" s="42">
        <f>M$6/VLOOKUP($B162,'PP Residual Trend'!$B$4:$H$390,7)</f>
        <v>0.74235688304880776</v>
      </c>
      <c r="N162" s="156">
        <f>N$6/VLOOKUP($B162,CR!$B$4:$H$455,7)</f>
        <v>0.99887341547568309</v>
      </c>
      <c r="O162" s="156">
        <f>O$6/VLOOKUP($B162,ER!$B$4:$H$455,7)</f>
        <v>1.1031307949168685</v>
      </c>
      <c r="P162" s="156">
        <f>P$6/VLOOKUP($B162,DR!$B$4:$H$455,7)</f>
        <v>1</v>
      </c>
      <c r="R162">
        <f t="shared" si="49"/>
        <v>155</v>
      </c>
      <c r="S162" s="120">
        <f t="shared" si="39"/>
        <v>154</v>
      </c>
      <c r="T162" s="45">
        <f t="shared" si="44"/>
        <v>0</v>
      </c>
      <c r="U162" s="45">
        <f t="shared" si="50"/>
        <v>0</v>
      </c>
      <c r="V162" s="20">
        <v>0</v>
      </c>
      <c r="W162" s="21">
        <f>(2*W$5*$AJ$3*$R162*$A$3-MIN(W$5*$AJ$3,$R162*$A$3)^2-2*$R162*$A$3*MAX(W$5*$AJ$3-$R162*$A$3,0)-MIN(MAX($R162*$A$3-$A$4,0),W$5*$AJ$3)^2-2*W$5*$AJ$3*MAX($R162*$A$3-$A$4-W$5*+$AJ$3,0))/$AJ$5-SUM($V$7:V162)-SUM($V$7:W161)+SUM($V$7:V161)</f>
        <v>0</v>
      </c>
      <c r="X162" s="21">
        <f>(2*X$5*$AJ$3*$R162*$A$3-MIN(X$5*$AJ$3,$R162*$A$3)^2-2*$R162*$A$3*MAX(X$5*$AJ$3-$R162*$A$3,0)-MIN(MAX($R162*$A$3-$A$4,0),X$5*$AJ$3)^2-2*X$5*$AJ$3*MAX($R162*$A$3-$A$4-X$5*+$AJ$3,0))/$AJ$5-SUM($V$7:W162)-SUM($V$7:X161)+SUM($V$7:W161)</f>
        <v>0</v>
      </c>
      <c r="Y162" s="21">
        <f>(2*Y$5*$AJ$3*$R162*$A$3-MIN(Y$5*$AJ$3,$R162*$A$3)^2-2*$R162*$A$3*MAX(Y$5*$AJ$3-$R162*$A$3,0)-MIN(MAX($R162*$A$3-$A$4,0),Y$5*$AJ$3)^2-2*Y$5*$AJ$3*MAX($R162*$A$3-$A$4-Y$5*+$AJ$3,0))/$AJ$5-SUM($V$7:X162)-SUM($V$7:Y161)+SUM($V$7:X161)</f>
        <v>0</v>
      </c>
      <c r="Z162" s="21">
        <f>(2*Z$5*$AJ$3*$R162*$A$3-MIN(Z$5*$AJ$3,$R162*$A$3)^2-2*$R162*$A$3*MAX(Z$5*$AJ$3-$R162*$A$3,0)-MIN(MAX($R162*$A$3-$A$4,0),Z$5*$AJ$3)^2-2*Z$5*$AJ$3*MAX($R162*$A$3-$A$4-Z$5*+$AJ$3,0))/$AJ$5-SUM($V$7:Y162)-SUM($V$7:Z161)+SUM($V$7:Y161)</f>
        <v>0</v>
      </c>
      <c r="AA162" s="21">
        <f>(2*AA$5*$AJ$3*$R162*$A$3-MIN(AA$5*$AJ$3,$R162*$A$3)^2-2*$R162*$A$3*MAX(AA$5*$AJ$3-$R162*$A$3,0)-MIN(MAX($R162*$A$3-$A$4,0),AA$5*$AJ$3)^2-2*AA$5*$AJ$3*MAX($R162*$A$3-$A$4-AA$5*+$AJ$3,0))/$AJ$5-SUM($V$7:Z162)-SUM($V$7:AA161)+SUM($V$7:Z161)</f>
        <v>0</v>
      </c>
      <c r="AB162" s="21">
        <f>(2*AB$5*$AJ$3*$R162*$A$3-MIN(AB$5*$AJ$3,$R162*$A$3)^2-2*$R162*$A$3*MAX(AB$5*$AJ$3-$R162*$A$3,0)-MIN(MAX($R162*$A$3-$A$4,0),AB$5*$AJ$3)^2-2*AB$5*$AJ$3*MAX($R162*$A$3-$A$4-AB$5*+$AJ$3,0))/$AJ$5-SUM($V$7:AA162)-SUM($V$7:AB161)+SUM($V$7:AA161)</f>
        <v>0</v>
      </c>
      <c r="AC162" s="21">
        <f>(2*AC$5*$AJ$3*$R162*$A$3-MIN(AC$5*$AJ$3,$R162*$A$3)^2-2*$R162*$A$3*MAX(AC$5*$AJ$3-$R162*$A$3,0)-MIN(MAX($R162*$A$3-$A$4,0),AC$5*$AJ$3)^2-2*AC$5*$AJ$3*MAX($R162*$A$3-$A$4-AC$5*+$AJ$3,0))/$AJ$5-SUM($V$7:AB162)-SUM($V$7:AC161)+SUM($V$7:AB161)</f>
        <v>0</v>
      </c>
      <c r="AD162" s="21">
        <f>(2*AD$5*$AJ$3*$R162*$A$3-MIN(AD$5*$AJ$3,$R162*$A$3)^2-2*$R162*$A$3*MAX(AD$5*$AJ$3-$R162*$A$3,0)-MIN(MAX($R162*$A$3-$A$4,0),AD$5*$AJ$3)^2-2*AD$5*$AJ$3*MAX($R162*$A$3-$A$4-AD$5*+$AJ$3,0))/$AJ$5-SUM($V$7:AC162)-SUM($V$7:AD161)+SUM($V$7:AC161)</f>
        <v>0</v>
      </c>
      <c r="AE162" s="21">
        <f>(2*AE$5*$AJ$3*$R162*$A$3-MIN(AE$5*$AJ$3,$R162*$A$3)^2-2*$R162*$A$3*MAX(AE$5*$AJ$3-$R162*$A$3,0)-MIN(MAX($R162*$A$3-$A$4,0),AE$5*$AJ$3)^2-2*AE$5*$AJ$3*MAX($R162*$A$3-$A$4-AE$5*+$AJ$3,0))/$AJ$5-SUM($V$7:AD162)-SUM($V$7:AE161)+SUM($V$7:AD161)</f>
        <v>0</v>
      </c>
      <c r="AF162" s="21">
        <f>(2*AF$5*$AJ$3*$R162*$A$3-MIN(AF$5*$AJ$3,$R162*$A$3)^2-2*$R162*$A$3*MAX(AF$5*$AJ$3-$R162*$A$3,0)-MIN(MAX($R162*$A$3-$A$4,0),AF$5*$AJ$3)^2-2*AF$5*$AJ$3*MAX($R162*$A$3-$A$4-AF$5*+$AJ$3,0))/$AJ$5-SUM($V$7:AE162)-SUM($V$7:AF161)+SUM($V$7:AE161)</f>
        <v>0</v>
      </c>
      <c r="AG162" s="21">
        <f>(2*AG$5*$AJ$3*$R162*$A$3-MIN(AG$5*$AJ$3,$R162*$A$3)^2-2*$R162*$A$3*MAX(AG$5*$AJ$3-$R162*$A$3,0)-MIN(MAX($R162*$A$3-$A$4,0),AG$5*$AJ$3)^2-2*AG$5*$AJ$3*MAX($R162*$A$3-$A$4-AG$5*+$AJ$3,0))/$AJ$5-SUM($V$7:AF162)-SUM($V$7:AG161)+SUM($V$7:AF161)</f>
        <v>0</v>
      </c>
      <c r="AH162" s="21">
        <f>(2*AH$5*$AJ$3*$R162*$A$3-MIN(AH$5*$AJ$3,$R162*$A$3)^2-2*$R162*$A$3*MAX(AH$5*$AJ$3-$R162*$A$3,0)-MIN(MAX($R162*$A$3-$A$4,0),AH$5*$AJ$3)^2-2*AH$5*$AJ$3*MAX($R162*$A$3-$A$4-AH$5*+$AJ$3,0))/$AJ$5-SUM($V$7:AG162)-SUM($V$7:AH161)+SUM($V$7:AG161)</f>
        <v>0</v>
      </c>
      <c r="AJ162" s="8">
        <f t="shared" si="48"/>
        <v>40848</v>
      </c>
      <c r="AK162" s="30">
        <f t="shared" si="40"/>
        <v>40862</v>
      </c>
      <c r="AL162" s="3">
        <f ca="1">SUMPRODUCT(OFFSET($W$8:OFFSET($W$8,$AJ$4-1,0),$T162,$U162),OFFSET($D$8:OFFSET($D$8,$AJ$4-1,0),$S162,MATCH(AL$6,$D$7:$Q$7,0)-1))</f>
        <v>0.51622475075671226</v>
      </c>
      <c r="AM162" s="3">
        <f ca="1">SUMPRODUCT(OFFSET($W$8:OFFSET($W$8,$AJ$4-1,0),$T162,$U162),OFFSET($C$8:OFFSET($C$8,$AJ$4-1,0),$S162,0),OFFSET($D$8:OFFSET($D$8,$AJ$4-1,0),$S162,MATCH(AL$6,$D$7:$Q$7,0)-1))/SUMPRODUCT(OFFSET($W$8:OFFSET($W$8,$AJ$4-1,0),$T162,$U162),OFFSET($C$8:OFFSET($C$8,$AJ$4-1,0),$S162,0))</f>
        <v>0.51622475075671237</v>
      </c>
      <c r="AN162" s="3">
        <f ca="1">SUMPRODUCT(OFFSET($W$8:OFFSET($W$8,$AJ$4-1,0),$T162,$U162),OFFSET($D$8:OFFSET($D$8,$AJ$4-1,0),$S162,MATCH(AN$6,$D$7:$Q$7,0)-1))</f>
        <v>1.4174178371500803</v>
      </c>
      <c r="AO162" s="3">
        <f ca="1">SUMPRODUCT(OFFSET($W$8:OFFSET($W$8,$AJ$4-1,0),$T162,$U162),OFFSET($C$8:OFFSET($C$8,$AJ$4-1,0),$S162,0),OFFSET($D$8:OFFSET($D$8,$AJ$4-1,0),$S162,MATCH(AN$6,$D$7:$Q$7,0)-1))/SUMPRODUCT(OFFSET($W$8:OFFSET($W$8,$AJ$4-1,0),$T162,$U162),OFFSET($C$8:OFFSET($C$8,$AJ$4-1,0),$S162,0))</f>
        <v>1.4174178371500799</v>
      </c>
      <c r="AP162" s="3">
        <f ca="1">SUMPRODUCT(OFFSET($W$8:OFFSET($W$8,$AJ$4-1,0),$T162,$U162),OFFSET($D$8:OFFSET($D$8,$AJ$4-1,0),$S162,MATCH(AP$6,$D$7:$Q$7,0)-1))</f>
        <v>1.0838466106129461</v>
      </c>
      <c r="AQ162" s="3">
        <f ca="1">SUMPRODUCT(OFFSET($W$8:OFFSET($W$8,$AJ$4-1,0),$T162,$U162),OFFSET($C$8:OFFSET($C$8,$AJ$4-1,0),$S162,0),OFFSET($D$8:OFFSET($D$8,$AJ$4-1,0),$S162,MATCH(AP$6,$D$7:$Q$7,0)-1))/SUMPRODUCT(OFFSET($W$8:OFFSET($W$8,$AJ$4-1,0),$T162,$U162),OFFSET($C$8:OFFSET($C$8,$AJ$4-1,0),$S162,0))</f>
        <v>1.0838466106129463</v>
      </c>
      <c r="AR162" s="3">
        <f ca="1">SUMPRODUCT(OFFSET($W$8:OFFSET($W$8,$AJ$4-1,0),$T162,$U162),OFFSET($D$8:OFFSET($D$8,$AJ$4-1,0),$S162,MATCH(AR$6,$D$7:$Q$7,0)-1))</f>
        <v>0.98489999999999989</v>
      </c>
      <c r="AS162" s="3">
        <f ca="1">SUMPRODUCT(OFFSET($W$8:OFFSET($W$8,$AJ$4-1,0),$T162,$U162),OFFSET($C$8:OFFSET($C$8,$AJ$4-1,0),$S162,0),OFFSET($D$8:OFFSET($D$8,$AJ$4-1,0),$S162,MATCH(AR$6,$D$7:$Q$7,0)-1))/SUMPRODUCT(OFFSET($W$8:OFFSET($W$8,$AJ$4-1,0),$T162,$U162),OFFSET($C$8:OFFSET($C$8,$AJ$4-1,0),$S162,0))</f>
        <v>0.98490000000000022</v>
      </c>
      <c r="AT162" s="3">
        <f ca="1">SUMPRODUCT(OFFSET($W$8:OFFSET($W$8,$AJ$4-1,0),$T162,$U162),OFFSET($D$8:OFFSET($D$8,$AJ$4-1,0),$S162,MATCH(AT$6,$D$7:$Q$7,0)-1))</f>
        <v>1.2508017710973938</v>
      </c>
      <c r="AU162" s="3">
        <f ca="1">SUMPRODUCT(OFFSET($W$8:OFFSET($W$8,$AJ$4-1,0),$T162,$U162),OFFSET($C$8:OFFSET($C$8,$AJ$4-1,0),$S162,0),OFFSET($D$8:OFFSET($D$8,$AJ$4-1,0),$S162,MATCH(AT$6,$D$7:$Q$7,0)-1))/SUMPRODUCT(OFFSET($W$8:OFFSET($W$8,$AJ$4-1,0),$T162,$U162),OFFSET($C$8:OFFSET($C$8,$AJ$4-1,0),$S162,0))</f>
        <v>1.2508017710973935</v>
      </c>
      <c r="AV162" s="3">
        <f ca="1">SUMPRODUCT(OFFSET($W$8:OFFSET($W$8,$AJ$4-1,0),$T162,$U162),OFFSET($D$8:OFFSET($D$8,$AJ$4-1,0),$S162,MATCH(AV$6,$D$7:$Q$7,0)-1))</f>
        <v>0.7166301269310853</v>
      </c>
      <c r="AW162" s="3">
        <f ca="1">SUMPRODUCT(OFFSET($W$8:OFFSET($W$8,$AJ$4-1,0),$T162,$U162),OFFSET($C$8:OFFSET($C$8,$AJ$4-1,0),$S162,0),OFFSET($D$8:OFFSET($D$8,$AJ$4-1,0),$S162,MATCH(AV$6,$D$7:$Q$7,0)-1))/SUMPRODUCT(OFFSET($W$8:OFFSET($W$8,$AJ$4-1,0),$T162,$U162),OFFSET($C$8:OFFSET($C$8,$AJ$4-1,0),$S162,0))</f>
        <v>0.7166301269310853</v>
      </c>
      <c r="AX162" s="3">
        <f ca="1">SUMPRODUCT(OFFSET($W$8:OFFSET($W$8,$AJ$4-1,0),$T162,$U162),OFFSET($D$8:OFFSET($D$8,$AJ$4-1,0),$S162,MATCH(AX$6,$D$7:$Q$7,0)-1))</f>
        <v>0.85327988734785043</v>
      </c>
      <c r="AY162" s="3">
        <f ca="1">SUMPRODUCT(OFFSET($W$8:OFFSET($W$8,$AJ$4-1,0),$T162,$U162),OFFSET($C$8:OFFSET($C$8,$AJ$4-1,0),$S162,0),OFFSET($D$8:OFFSET($D$8,$AJ$4-1,0),$S162,MATCH(AX$6,$D$7:$Q$7,0)-1))/SUMPRODUCT(OFFSET($W$8:OFFSET($W$8,$AJ$4-1,0),$T162,$U162),OFFSET($C$8:OFFSET($C$8,$AJ$4-1,0),$S162,0))</f>
        <v>0.85327988734785065</v>
      </c>
      <c r="AZ162" s="3">
        <f ca="1">SUMPRODUCT(OFFSET($W$8:OFFSET($W$8,$AJ$4-1,0),$T162,$U162),OFFSET($D$8:OFFSET($D$8,$AJ$4-1,0),$S162,MATCH(AZ$6,$D$7:$Q$7,0)-1))</f>
        <v>1.3577018278894939</v>
      </c>
      <c r="BA162" s="3">
        <f ca="1">SUMPRODUCT(OFFSET($W$8:OFFSET($W$8,$AJ$4-1,0),$T162,$U162),OFFSET($C$8:OFFSET($C$8,$AJ$4-1,0),$S162,0),OFFSET($D$8:OFFSET($D$8,$AJ$4-1,0),$S162,MATCH(AZ$6,$D$7:$Q$7,0)-1))/SUMPRODUCT(OFFSET($W$8:OFFSET($W$8,$AJ$4-1,0),$T162,$U162),OFFSET($C$8:OFFSET($C$8,$AJ$4-1,0),$S162,0))</f>
        <v>1.3577018278894943</v>
      </c>
      <c r="BB162" s="3">
        <f ca="1">SUMPRODUCT(OFFSET($W$8:OFFSET($W$8,$AJ$4-1,0),$T162,$U162),OFFSET($D$8:OFFSET($D$8,$AJ$4-1,0),$S162,MATCH(BB$6,$D$7:$Q$7,0)-1))</f>
        <v>1.0542222956334086</v>
      </c>
      <c r="BC162" s="3">
        <f ca="1">SUMPRODUCT(OFFSET($W$8:OFFSET($W$8,$AJ$4-1,0),$T162,$U162),OFFSET($C$8:OFFSET($C$8,$AJ$4-1,0),$S162,0),OFFSET($D$8:OFFSET($D$8,$AJ$4-1,0),$S162,MATCH(BB$6,$D$7:$Q$7,0)-1))/SUMPRODUCT(OFFSET($W$8:OFFSET($W$8,$AJ$4-1,0),$T162,$U162),OFFSET($C$8:OFFSET($C$8,$AJ$4-1,0),$S162,0))</f>
        <v>1.0542222956334086</v>
      </c>
      <c r="BD162" s="3">
        <f ca="1">SUMPRODUCT(OFFSET($W$8:OFFSET($W$8,$AJ$4-1,0),$T162,$U162),OFFSET($D$8:OFFSET($D$8,$AJ$4-1,0),$S162,MATCH(BD$6,$D$7:$Q$7,0)-1))</f>
        <v>0.75546771939726864</v>
      </c>
      <c r="BE162" s="3">
        <f ca="1">SUMPRODUCT(OFFSET($W$8:OFFSET($W$8,$AJ$4-1,0),$T162,$U162),OFFSET($C$8:OFFSET($C$8,$AJ$4-1,0),$S162,0),OFFSET($D$8:OFFSET($D$8,$AJ$4-1,0),$S162,MATCH(BD$6,$D$7:$Q$7,0)-1))/SUMPRODUCT(OFFSET($W$8:OFFSET($W$8,$AJ$4-1,0),$T162,$U162),OFFSET($C$8:OFFSET($C$8,$AJ$4-1,0),$S162,0))</f>
        <v>0.75546771939726864</v>
      </c>
      <c r="BF162" s="174">
        <f ca="1">SUMPRODUCT(OFFSET($W$8:OFFSET($W$8,$AJ$4-1,0),$T162,$U162),OFFSET($D$8:OFFSET($D$8,$AJ$4-1,0),$S162,MATCH(BF$6,$D$7:$Q$7,0)-1))</f>
        <v>0.99887341547568298</v>
      </c>
      <c r="BG162" s="174">
        <f ca="1">SUMPRODUCT(OFFSET($W$8:OFFSET($W$8,$AJ$4-1,0),$T162,$U162),OFFSET($C$8:OFFSET($C$8,$AJ$4-1,0),$S162,0),OFFSET($D$8:OFFSET($D$8,$AJ$4-1,0),$S162,MATCH(BF$6,$D$7:$Q$7,0)-1))/SUMPRODUCT(OFFSET($W$8:OFFSET($W$8,$AJ$4-1,0),$T162,$U162),OFFSET($C$8:OFFSET($C$8,$AJ$4-1,0),$S162,0))</f>
        <v>0.99887341547568342</v>
      </c>
      <c r="BH162" s="174">
        <f ca="1">SUMPRODUCT(OFFSET($W$8:OFFSET($W$8,$AJ$4-1,0),$T162,$U162),OFFSET($D$8:OFFSET($D$8,$AJ$4-1,0),$S162,MATCH(BH$6,$D$7:$Q$7,0)-1))</f>
        <v>1.018804830422491</v>
      </c>
      <c r="BI162" s="174">
        <f ca="1">SUMPRODUCT(OFFSET($W$8:OFFSET($W$8,$AJ$4-1,0),$T162,$U162),OFFSET($C$8:OFFSET($C$8,$AJ$4-1,0),$S162,0),OFFSET($D$8:OFFSET($D$8,$AJ$4-1,0),$S162,MATCH(BH$6,$D$7:$Q$7,0)-1))/SUMPRODUCT(OFFSET($W$8:OFFSET($W$8,$AJ$4-1,0),$T162,$U162),OFFSET($C$8:OFFSET($C$8,$AJ$4-1,0),$S162,0))</f>
        <v>1.018804830422491</v>
      </c>
      <c r="BJ162" s="174">
        <f ca="1">SUMPRODUCT(OFFSET($W$8:OFFSET($W$8,$AJ$4-1,0),$T162,$U162),OFFSET($D$8:OFFSET($D$8,$AJ$4-1,0),$S162,MATCH(BJ$6,$D$7:$Q$7,0)-1))</f>
        <v>1</v>
      </c>
      <c r="BK162" s="174">
        <f ca="1">SUMPRODUCT(OFFSET($W$8:OFFSET($W$8,$AJ$4-1,0),$T162,$U162),OFFSET($C$8:OFFSET($C$8,$AJ$4-1,0),$S162,0),OFFSET($D$8:OFFSET($D$8,$AJ$4-1,0),$S162,MATCH(BJ$6,$D$7:$Q$7,0)-1))/SUMPRODUCT(OFFSET($W$8:OFFSET($W$8,$AJ$4-1,0),$T162,$U162),OFFSET($C$8:OFFSET($C$8,$AJ$4-1,0),$S162,0))</f>
        <v>1</v>
      </c>
      <c r="BM162" s="8">
        <f t="shared" si="45"/>
        <v>40848</v>
      </c>
      <c r="BN162" s="47">
        <f t="shared" ca="1" si="46"/>
        <v>0.99999999999999967</v>
      </c>
      <c r="BO162" s="47">
        <f t="shared" ca="1" si="41"/>
        <v>0</v>
      </c>
      <c r="BP162" s="47">
        <f t="shared" ca="1" si="47"/>
        <v>0.3248308494354335</v>
      </c>
      <c r="BQ162" s="47">
        <f t="shared" ca="1" si="42"/>
        <v>0.67516915056456617</v>
      </c>
    </row>
    <row r="163" spans="1:69">
      <c r="A163" s="58">
        <f t="shared" si="43"/>
        <v>40513</v>
      </c>
      <c r="B163" s="34">
        <f t="shared" si="38"/>
        <v>40709</v>
      </c>
      <c r="C163" s="59">
        <f>SUMIF(WP!$A$3:$A$388,"&lt;"&amp;EOMONTH($A163,$A$3-1)+1,WP!$B$3:$B$388)/1000-SUM(C$8:C162)</f>
        <v>10</v>
      </c>
      <c r="D163" s="42">
        <f>D$6/VLOOKUP($B163,Rate!$B$4:$H$390,7)</f>
        <v>0.51902259487252389</v>
      </c>
      <c r="E163" s="42">
        <f>E$6/VLOOKUP($B163,SAWW!$B$4:$H$390,7)</f>
        <v>1.432192700944787</v>
      </c>
      <c r="F163" s="42">
        <f>F$6/VLOOKUP($B163,'Indem BL'!$B$4:$H$390,7)</f>
        <v>1.0858724921281104</v>
      </c>
      <c r="G163" s="42">
        <f>G$6/VLOOKUP($B163,'Med BL'!$B$4:$H$390,7)</f>
        <v>0.9849</v>
      </c>
      <c r="H163" s="42">
        <f>H$6/VLOOKUP($B163,'Combined BL &amp; SAWW'!$B$4:$H$390,7)</f>
        <v>1.2584973276879581</v>
      </c>
      <c r="I163" s="42">
        <f>I$6/VLOOKUP($B163,'Freq Trend'!$B$4:$H$390,7)</f>
        <v>0.70529697359673471</v>
      </c>
      <c r="J163" s="42">
        <f>J$6/VLOOKUP($B163,'Severity Trend_IonI'!$B$4:$H$390,7)</f>
        <v>0.8448366307860522</v>
      </c>
      <c r="K163" s="42">
        <f>K$6/VLOOKUP($B163,'Severity Trend_MonI'!$B$4:$H$390,7)</f>
        <v>1.3776403030644155</v>
      </c>
      <c r="L163" s="42">
        <f>L$6/VLOOKUP($B163,'Severity Trend'!$B$4:$H$390,7)</f>
        <v>1.0540356652272711</v>
      </c>
      <c r="M163" s="42">
        <f>M$6/VLOOKUP($B163,'PP Residual Trend'!$B$4:$H$390,7)</f>
        <v>0.74339094852954546</v>
      </c>
      <c r="N163" s="156">
        <f>N$6/VLOOKUP($B163,CR!$B$4:$H$455,7)</f>
        <v>0.99887341547568309</v>
      </c>
      <c r="O163" s="156">
        <f>O$6/VLOOKUP($B163,ER!$B$4:$H$455,7)</f>
        <v>1.1031307949168685</v>
      </c>
      <c r="P163" s="156">
        <f>P$6/VLOOKUP($B163,DR!$B$4:$H$455,7)</f>
        <v>1</v>
      </c>
      <c r="R163">
        <f t="shared" si="49"/>
        <v>156</v>
      </c>
      <c r="S163" s="120">
        <f t="shared" si="39"/>
        <v>155</v>
      </c>
      <c r="T163" s="45">
        <f t="shared" si="44"/>
        <v>0</v>
      </c>
      <c r="U163" s="45">
        <f t="shared" si="50"/>
        <v>0</v>
      </c>
      <c r="V163" s="20">
        <v>0</v>
      </c>
      <c r="W163" s="21">
        <f>(2*W$5*$AJ$3*$R163*$A$3-MIN(W$5*$AJ$3,$R163*$A$3)^2-2*$R163*$A$3*MAX(W$5*$AJ$3-$R163*$A$3,0)-MIN(MAX($R163*$A$3-$A$4,0),W$5*$AJ$3)^2-2*W$5*$AJ$3*MAX($R163*$A$3-$A$4-W$5*+$AJ$3,0))/$AJ$5-SUM($V$7:V163)-SUM($V$7:W162)+SUM($V$7:V162)</f>
        <v>0</v>
      </c>
      <c r="X163" s="21">
        <f>(2*X$5*$AJ$3*$R163*$A$3-MIN(X$5*$AJ$3,$R163*$A$3)^2-2*$R163*$A$3*MAX(X$5*$AJ$3-$R163*$A$3,0)-MIN(MAX($R163*$A$3-$A$4,0),X$5*$AJ$3)^2-2*X$5*$AJ$3*MAX($R163*$A$3-$A$4-X$5*+$AJ$3,0))/$AJ$5-SUM($V$7:W163)-SUM($V$7:X162)+SUM($V$7:W162)</f>
        <v>0</v>
      </c>
      <c r="Y163" s="21">
        <f>(2*Y$5*$AJ$3*$R163*$A$3-MIN(Y$5*$AJ$3,$R163*$A$3)^2-2*$R163*$A$3*MAX(Y$5*$AJ$3-$R163*$A$3,0)-MIN(MAX($R163*$A$3-$A$4,0),Y$5*$AJ$3)^2-2*Y$5*$AJ$3*MAX($R163*$A$3-$A$4-Y$5*+$AJ$3,0))/$AJ$5-SUM($V$7:X163)-SUM($V$7:Y162)+SUM($V$7:X162)</f>
        <v>0</v>
      </c>
      <c r="Z163" s="21">
        <f>(2*Z$5*$AJ$3*$R163*$A$3-MIN(Z$5*$AJ$3,$R163*$A$3)^2-2*$R163*$A$3*MAX(Z$5*$AJ$3-$R163*$A$3,0)-MIN(MAX($R163*$A$3-$A$4,0),Z$5*$AJ$3)^2-2*Z$5*$AJ$3*MAX($R163*$A$3-$A$4-Z$5*+$AJ$3,0))/$AJ$5-SUM($V$7:Y163)-SUM($V$7:Z162)+SUM($V$7:Y162)</f>
        <v>0</v>
      </c>
      <c r="AA163" s="21">
        <f>(2*AA$5*$AJ$3*$R163*$A$3-MIN(AA$5*$AJ$3,$R163*$A$3)^2-2*$R163*$A$3*MAX(AA$5*$AJ$3-$R163*$A$3,0)-MIN(MAX($R163*$A$3-$A$4,0),AA$5*$AJ$3)^2-2*AA$5*$AJ$3*MAX($R163*$A$3-$A$4-AA$5*+$AJ$3,0))/$AJ$5-SUM($V$7:Z163)-SUM($V$7:AA162)+SUM($V$7:Z162)</f>
        <v>0</v>
      </c>
      <c r="AB163" s="21">
        <f>(2*AB$5*$AJ$3*$R163*$A$3-MIN(AB$5*$AJ$3,$R163*$A$3)^2-2*$R163*$A$3*MAX(AB$5*$AJ$3-$R163*$A$3,0)-MIN(MAX($R163*$A$3-$A$4,0),AB$5*$AJ$3)^2-2*AB$5*$AJ$3*MAX($R163*$A$3-$A$4-AB$5*+$AJ$3,0))/$AJ$5-SUM($V$7:AA163)-SUM($V$7:AB162)+SUM($V$7:AA162)</f>
        <v>0</v>
      </c>
      <c r="AC163" s="21">
        <f>(2*AC$5*$AJ$3*$R163*$A$3-MIN(AC$5*$AJ$3,$R163*$A$3)^2-2*$R163*$A$3*MAX(AC$5*$AJ$3-$R163*$A$3,0)-MIN(MAX($R163*$A$3-$A$4,0),AC$5*$AJ$3)^2-2*AC$5*$AJ$3*MAX($R163*$A$3-$A$4-AC$5*+$AJ$3,0))/$AJ$5-SUM($V$7:AB163)-SUM($V$7:AC162)+SUM($V$7:AB162)</f>
        <v>0</v>
      </c>
      <c r="AD163" s="21">
        <f>(2*AD$5*$AJ$3*$R163*$A$3-MIN(AD$5*$AJ$3,$R163*$A$3)^2-2*$R163*$A$3*MAX(AD$5*$AJ$3-$R163*$A$3,0)-MIN(MAX($R163*$A$3-$A$4,0),AD$5*$AJ$3)^2-2*AD$5*$AJ$3*MAX($R163*$A$3-$A$4-AD$5*+$AJ$3,0))/$AJ$5-SUM($V$7:AC163)-SUM($V$7:AD162)+SUM($V$7:AC162)</f>
        <v>0</v>
      </c>
      <c r="AE163" s="21">
        <f>(2*AE$5*$AJ$3*$R163*$A$3-MIN(AE$5*$AJ$3,$R163*$A$3)^2-2*$R163*$A$3*MAX(AE$5*$AJ$3-$R163*$A$3,0)-MIN(MAX($R163*$A$3-$A$4,0),AE$5*$AJ$3)^2-2*AE$5*$AJ$3*MAX($R163*$A$3-$A$4-AE$5*+$AJ$3,0))/$AJ$5-SUM($V$7:AD163)-SUM($V$7:AE162)+SUM($V$7:AD162)</f>
        <v>0</v>
      </c>
      <c r="AF163" s="21">
        <f>(2*AF$5*$AJ$3*$R163*$A$3-MIN(AF$5*$AJ$3,$R163*$A$3)^2-2*$R163*$A$3*MAX(AF$5*$AJ$3-$R163*$A$3,0)-MIN(MAX($R163*$A$3-$A$4,0),AF$5*$AJ$3)^2-2*AF$5*$AJ$3*MAX($R163*$A$3-$A$4-AF$5*+$AJ$3,0))/$AJ$5-SUM($V$7:AE163)-SUM($V$7:AF162)+SUM($V$7:AE162)</f>
        <v>0</v>
      </c>
      <c r="AG163" s="21">
        <f>(2*AG$5*$AJ$3*$R163*$A$3-MIN(AG$5*$AJ$3,$R163*$A$3)^2-2*$R163*$A$3*MAX(AG$5*$AJ$3-$R163*$A$3,0)-MIN(MAX($R163*$A$3-$A$4,0),AG$5*$AJ$3)^2-2*AG$5*$AJ$3*MAX($R163*$A$3-$A$4-AG$5*+$AJ$3,0))/$AJ$5-SUM($V$7:AF163)-SUM($V$7:AG162)+SUM($V$7:AF162)</f>
        <v>0</v>
      </c>
      <c r="AH163" s="21">
        <f>(2*AH$5*$AJ$3*$R163*$A$3-MIN(AH$5*$AJ$3,$R163*$A$3)^2-2*$R163*$A$3*MAX(AH$5*$AJ$3-$R163*$A$3,0)-MIN(MAX($R163*$A$3-$A$4,0),AH$5*$AJ$3)^2-2*AH$5*$AJ$3*MAX($R163*$A$3-$A$4-AH$5*+$AJ$3,0))/$AJ$5-SUM($V$7:AG163)-SUM($V$7:AH162)+SUM($V$7:AG162)</f>
        <v>0</v>
      </c>
      <c r="AJ163" s="8">
        <f t="shared" si="48"/>
        <v>40878</v>
      </c>
      <c r="AK163" s="30">
        <f t="shared" si="40"/>
        <v>40892</v>
      </c>
      <c r="AL163" s="3">
        <f ca="1">SUMPRODUCT(OFFSET($W$8:OFFSET($W$8,$AJ$4-1,0),$T163,$U163),OFFSET($D$8:OFFSET($D$8,$AJ$4-1,0),$S163,MATCH(AL$6,$D$7:$Q$7,0)-1))</f>
        <v>0.51585170487460408</v>
      </c>
      <c r="AM163" s="3">
        <f ca="1">SUMPRODUCT(OFFSET($W$8:OFFSET($W$8,$AJ$4-1,0),$T163,$U163),OFFSET($C$8:OFFSET($C$8,$AJ$4-1,0),$S163,0),OFFSET($D$8:OFFSET($D$8,$AJ$4-1,0),$S163,MATCH(AL$6,$D$7:$Q$7,0)-1))/SUMPRODUCT(OFFSET($W$8:OFFSET($W$8,$AJ$4-1,0),$T163,$U163),OFFSET($C$8:OFFSET($C$8,$AJ$4-1,0),$S163,0))</f>
        <v>0.51585170487460408</v>
      </c>
      <c r="AN163" s="3">
        <f ca="1">SUMPRODUCT(OFFSET($W$8:OFFSET($W$8,$AJ$4-1,0),$T163,$U163),OFFSET($D$8:OFFSET($D$8,$AJ$4-1,0),$S163,MATCH(AN$6,$D$7:$Q$7,0)-1))</f>
        <v>1.4144871066589515</v>
      </c>
      <c r="AO163" s="3">
        <f ca="1">SUMPRODUCT(OFFSET($W$8:OFFSET($W$8,$AJ$4-1,0),$T163,$U163),OFFSET($C$8:OFFSET($C$8,$AJ$4-1,0),$S163,0),OFFSET($D$8:OFFSET($D$8,$AJ$4-1,0),$S163,MATCH(AN$6,$D$7:$Q$7,0)-1))/SUMPRODUCT(OFFSET($W$8:OFFSET($W$8,$AJ$4-1,0),$T163,$U163),OFFSET($C$8:OFFSET($C$8,$AJ$4-1,0),$S163,0))</f>
        <v>1.4144871066589517</v>
      </c>
      <c r="AP163" s="3">
        <f ca="1">SUMPRODUCT(OFFSET($W$8:OFFSET($W$8,$AJ$4-1,0),$T163,$U163),OFFSET($D$8:OFFSET($D$8,$AJ$4-1,0),$S163,MATCH(AP$6,$D$7:$Q$7,0)-1))</f>
        <v>1.0833964147206872</v>
      </c>
      <c r="AQ163" s="3">
        <f ca="1">SUMPRODUCT(OFFSET($W$8:OFFSET($W$8,$AJ$4-1,0),$T163,$U163),OFFSET($C$8:OFFSET($C$8,$AJ$4-1,0),$S163,0),OFFSET($D$8:OFFSET($D$8,$AJ$4-1,0),$S163,MATCH(AP$6,$D$7:$Q$7,0)-1))/SUMPRODUCT(OFFSET($W$8:OFFSET($W$8,$AJ$4-1,0),$T163,$U163),OFFSET($C$8:OFFSET($C$8,$AJ$4-1,0),$S163,0))</f>
        <v>1.0833964147206874</v>
      </c>
      <c r="AR163" s="3">
        <f ca="1">SUMPRODUCT(OFFSET($W$8:OFFSET($W$8,$AJ$4-1,0),$T163,$U163),OFFSET($D$8:OFFSET($D$8,$AJ$4-1,0),$S163,MATCH(AR$6,$D$7:$Q$7,0)-1))</f>
        <v>0.98489999999999989</v>
      </c>
      <c r="AS163" s="3">
        <f ca="1">SUMPRODUCT(OFFSET($W$8:OFFSET($W$8,$AJ$4-1,0),$T163,$U163),OFFSET($C$8:OFFSET($C$8,$AJ$4-1,0),$S163,0),OFFSET($D$8:OFFSET($D$8,$AJ$4-1,0),$S163,MATCH(AR$6,$D$7:$Q$7,0)-1))/SUMPRODUCT(OFFSET($W$8:OFFSET($W$8,$AJ$4-1,0),$T163,$U163),OFFSET($C$8:OFFSET($C$8,$AJ$4-1,0),$S163,0))</f>
        <v>0.98490000000000022</v>
      </c>
      <c r="AT163" s="3">
        <f ca="1">SUMPRODUCT(OFFSET($W$8:OFFSET($W$8,$AJ$4-1,0),$T163,$U163),OFFSET($D$8:OFFSET($D$8,$AJ$4-1,0),$S163,MATCH(AT$6,$D$7:$Q$7,0)-1))</f>
        <v>1.2492441816128661</v>
      </c>
      <c r="AU163" s="3">
        <f ca="1">SUMPRODUCT(OFFSET($W$8:OFFSET($W$8,$AJ$4-1,0),$T163,$U163),OFFSET($C$8:OFFSET($C$8,$AJ$4-1,0),$S163,0),OFFSET($D$8:OFFSET($D$8,$AJ$4-1,0),$S163,MATCH(AT$6,$D$7:$Q$7,0)-1))/SUMPRODUCT(OFFSET($W$8:OFFSET($W$8,$AJ$4-1,0),$T163,$U163),OFFSET($C$8:OFFSET($C$8,$AJ$4-1,0),$S163,0))</f>
        <v>1.2492441816128657</v>
      </c>
      <c r="AV163" s="3">
        <f ca="1">SUMPRODUCT(OFFSET($W$8:OFFSET($W$8,$AJ$4-1,0),$T163,$U163),OFFSET($D$8:OFFSET($D$8,$AJ$4-1,0),$S163,MATCH(AV$6,$D$7:$Q$7,0)-1))</f>
        <v>0.71892924931537439</v>
      </c>
      <c r="AW163" s="3">
        <f ca="1">SUMPRODUCT(OFFSET($W$8:OFFSET($W$8,$AJ$4-1,0),$T163,$U163),OFFSET($C$8:OFFSET($C$8,$AJ$4-1,0),$S163,0),OFFSET($D$8:OFFSET($D$8,$AJ$4-1,0),$S163,MATCH(AV$6,$D$7:$Q$7,0)-1))/SUMPRODUCT(OFFSET($W$8:OFFSET($W$8,$AJ$4-1,0),$T163,$U163),OFFSET($C$8:OFFSET($C$8,$AJ$4-1,0),$S163,0))</f>
        <v>0.7189292493153745</v>
      </c>
      <c r="AX163" s="3">
        <f ca="1">SUMPRODUCT(OFFSET($W$8:OFFSET($W$8,$AJ$4-1,0),$T163,$U163),OFFSET($D$8:OFFSET($D$8,$AJ$4-1,0),$S163,MATCH(AX$6,$D$7:$Q$7,0)-1))</f>
        <v>0.85497524700427885</v>
      </c>
      <c r="AY163" s="3">
        <f ca="1">SUMPRODUCT(OFFSET($W$8:OFFSET($W$8,$AJ$4-1,0),$T163,$U163),OFFSET($C$8:OFFSET($C$8,$AJ$4-1,0),$S163,0),OFFSET($D$8:OFFSET($D$8,$AJ$4-1,0),$S163,MATCH(AX$6,$D$7:$Q$7,0)-1))/SUMPRODUCT(OFFSET($W$8:OFFSET($W$8,$AJ$4-1,0),$T163,$U163),OFFSET($C$8:OFFSET($C$8,$AJ$4-1,0),$S163,0))</f>
        <v>0.85497524700427863</v>
      </c>
      <c r="AZ163" s="3">
        <f ca="1">SUMPRODUCT(OFFSET($W$8:OFFSET($W$8,$AJ$4-1,0),$T163,$U163),OFFSET($D$8:OFFSET($D$8,$AJ$4-1,0),$S163,MATCH(AZ$6,$D$7:$Q$7,0)-1))</f>
        <v>1.3537589064995641</v>
      </c>
      <c r="BA163" s="3">
        <f ca="1">SUMPRODUCT(OFFSET($W$8:OFFSET($W$8,$AJ$4-1,0),$T163,$U163),OFFSET($C$8:OFFSET($C$8,$AJ$4-1,0),$S163,0),OFFSET($D$8:OFFSET($D$8,$AJ$4-1,0),$S163,MATCH(AZ$6,$D$7:$Q$7,0)-1))/SUMPRODUCT(OFFSET($W$8:OFFSET($W$8,$AJ$4-1,0),$T163,$U163),OFFSET($C$8:OFFSET($C$8,$AJ$4-1,0),$S163,0))</f>
        <v>1.3537589064995639</v>
      </c>
      <c r="BB163" s="3">
        <f ca="1">SUMPRODUCT(OFFSET($W$8:OFFSET($W$8,$AJ$4-1,0),$T163,$U163),OFFSET($D$8:OFFSET($D$8,$AJ$4-1,0),$S163,MATCH(BB$6,$D$7:$Q$7,0)-1))</f>
        <v>1.0542601264807487</v>
      </c>
      <c r="BC163" s="3">
        <f ca="1">SUMPRODUCT(OFFSET($W$8:OFFSET($W$8,$AJ$4-1,0),$T163,$U163),OFFSET($C$8:OFFSET($C$8,$AJ$4-1,0),$S163,0),OFFSET($D$8:OFFSET($D$8,$AJ$4-1,0),$S163,MATCH(BB$6,$D$7:$Q$7,0)-1))/SUMPRODUCT(OFFSET($W$8:OFFSET($W$8,$AJ$4-1,0),$T163,$U163),OFFSET($C$8:OFFSET($C$8,$AJ$4-1,0),$S163,0))</f>
        <v>1.0542601264807492</v>
      </c>
      <c r="BD163" s="3">
        <f ca="1">SUMPRODUCT(OFFSET($W$8:OFFSET($W$8,$AJ$4-1,0),$T163,$U163),OFFSET($D$8:OFFSET($D$8,$AJ$4-1,0),$S163,MATCH(BD$6,$D$7:$Q$7,0)-1))</f>
        <v>0.75791862031600776</v>
      </c>
      <c r="BE163" s="3">
        <f ca="1">SUMPRODUCT(OFFSET($W$8:OFFSET($W$8,$AJ$4-1,0),$T163,$U163),OFFSET($C$8:OFFSET($C$8,$AJ$4-1,0),$S163,0),OFFSET($D$8:OFFSET($D$8,$AJ$4-1,0),$S163,MATCH(BD$6,$D$7:$Q$7,0)-1))/SUMPRODUCT(OFFSET($W$8:OFFSET($W$8,$AJ$4-1,0),$T163,$U163),OFFSET($C$8:OFFSET($C$8,$AJ$4-1,0),$S163,0))</f>
        <v>0.75791862031600776</v>
      </c>
      <c r="BF163" s="174">
        <f ca="1">SUMPRODUCT(OFFSET($W$8:OFFSET($W$8,$AJ$4-1,0),$T163,$U163),OFFSET($D$8:OFFSET($D$8,$AJ$4-1,0),$S163,MATCH(BF$6,$D$7:$Q$7,0)-1))</f>
        <v>0.99887341547568298</v>
      </c>
      <c r="BG163" s="174">
        <f ca="1">SUMPRODUCT(OFFSET($W$8:OFFSET($W$8,$AJ$4-1,0),$T163,$U163),OFFSET($C$8:OFFSET($C$8,$AJ$4-1,0),$S163,0),OFFSET($D$8:OFFSET($D$8,$AJ$4-1,0),$S163,MATCH(BF$6,$D$7:$Q$7,0)-1))/SUMPRODUCT(OFFSET($W$8:OFFSET($W$8,$AJ$4-1,0),$T163,$U163),OFFSET($C$8:OFFSET($C$8,$AJ$4-1,0),$S163,0))</f>
        <v>0.99887341547568342</v>
      </c>
      <c r="BH163" s="174">
        <f ca="1">SUMPRODUCT(OFFSET($W$8:OFFSET($W$8,$AJ$4-1,0),$T163,$U163),OFFSET($D$8:OFFSET($D$8,$AJ$4-1,0),$S163,MATCH(BH$6,$D$7:$Q$7,0)-1))</f>
        <v>1.0107737861849313</v>
      </c>
      <c r="BI163" s="174">
        <f ca="1">SUMPRODUCT(OFFSET($W$8:OFFSET($W$8,$AJ$4-1,0),$T163,$U163),OFFSET($C$8:OFFSET($C$8,$AJ$4-1,0),$S163,0),OFFSET($D$8:OFFSET($D$8,$AJ$4-1,0),$S163,MATCH(BH$6,$D$7:$Q$7,0)-1))/SUMPRODUCT(OFFSET($W$8:OFFSET($W$8,$AJ$4-1,0),$T163,$U163),OFFSET($C$8:OFFSET($C$8,$AJ$4-1,0),$S163,0))</f>
        <v>1.0107737861849313</v>
      </c>
      <c r="BJ163" s="174">
        <f ca="1">SUMPRODUCT(OFFSET($W$8:OFFSET($W$8,$AJ$4-1,0),$T163,$U163),OFFSET($D$8:OFFSET($D$8,$AJ$4-1,0),$S163,MATCH(BJ$6,$D$7:$Q$7,0)-1))</f>
        <v>1</v>
      </c>
      <c r="BK163" s="174">
        <f ca="1">SUMPRODUCT(OFFSET($W$8:OFFSET($W$8,$AJ$4-1,0),$T163,$U163),OFFSET($C$8:OFFSET($C$8,$AJ$4-1,0),$S163,0),OFFSET($D$8:OFFSET($D$8,$AJ$4-1,0),$S163,MATCH(BJ$6,$D$7:$Q$7,0)-1))/SUMPRODUCT(OFFSET($W$8:OFFSET($W$8,$AJ$4-1,0),$T163,$U163),OFFSET($C$8:OFFSET($C$8,$AJ$4-1,0),$S163,0))</f>
        <v>1</v>
      </c>
      <c r="BM163" s="8">
        <f t="shared" si="45"/>
        <v>40878</v>
      </c>
      <c r="BN163" s="47">
        <f t="shared" ca="1" si="46"/>
        <v>0.99999999999999967</v>
      </c>
      <c r="BO163" s="47">
        <f t="shared" ca="1" si="41"/>
        <v>0</v>
      </c>
      <c r="BP163" s="47">
        <f t="shared" ca="1" si="47"/>
        <v>0.32741177402726179</v>
      </c>
      <c r="BQ163" s="47">
        <f t="shared" ca="1" si="42"/>
        <v>0.67258822597273782</v>
      </c>
    </row>
    <row r="164" spans="1:69">
      <c r="A164" s="58">
        <f t="shared" si="43"/>
        <v>40544</v>
      </c>
      <c r="B164" s="34">
        <f t="shared" ref="B164:B227" si="51">DATE(YEAR(A164),MONTH(A164)+FLOOR(($A$3+$A$4)/2,1),1+14*MOD($A$3+$A$4,2))</f>
        <v>40739</v>
      </c>
      <c r="C164" s="59">
        <f>SUMIF(WP!$A$3:$A$388,"&lt;"&amp;EOMONTH($A164,$A$3-1)+1,WP!$B$3:$B$388)/1000-SUM(C$8:C163)</f>
        <v>10</v>
      </c>
      <c r="D164" s="42">
        <f>D$6/VLOOKUP($B164,Rate!$B$4:$H$390,7)</f>
        <v>0.51902259487252389</v>
      </c>
      <c r="E164" s="42">
        <f>E$6/VLOOKUP($B164,SAWW!$B$4:$H$390,7)</f>
        <v>1.428854479325196</v>
      </c>
      <c r="F164" s="42">
        <f>F$6/VLOOKUP($B164,'Indem BL'!$B$4:$H$390,7)</f>
        <v>1.0858724921281104</v>
      </c>
      <c r="G164" s="42">
        <f>G$6/VLOOKUP($B164,'Med BL'!$B$4:$H$390,7)</f>
        <v>0.9849</v>
      </c>
      <c r="H164" s="42">
        <f>H$6/VLOOKUP($B164,'Combined BL &amp; SAWW'!$B$4:$H$390,7)</f>
        <v>1.2572230142745706</v>
      </c>
      <c r="I164" s="42">
        <f>I$6/VLOOKUP($B164,'Freq Trend'!$B$4:$H$390,7)</f>
        <v>0.70683229687214688</v>
      </c>
      <c r="J164" s="42">
        <f>J$6/VLOOKUP($B164,'Severity Trend_IonI'!$B$4:$H$390,7)</f>
        <v>0.84692055551415457</v>
      </c>
      <c r="K164" s="42">
        <f>K$6/VLOOKUP($B164,'Severity Trend_MonI'!$B$4:$H$390,7)</f>
        <v>1.3722749369959262</v>
      </c>
      <c r="L164" s="42">
        <f>L$6/VLOOKUP($B164,'Severity Trend'!$B$4:$H$390,7)</f>
        <v>1.0539927881039071</v>
      </c>
      <c r="M164" s="42">
        <f>M$6/VLOOKUP($B164,'PP Residual Trend'!$B$4:$H$390,7)</f>
        <v>0.74497757729966219</v>
      </c>
      <c r="N164" s="156">
        <f>N$6/VLOOKUP($B164,CR!$B$4:$H$455,7)</f>
        <v>0.99887341547568309</v>
      </c>
      <c r="O164" s="156">
        <f>O$6/VLOOKUP($B164,ER!$B$4:$H$455,7)</f>
        <v>1.0067582640661514</v>
      </c>
      <c r="P164" s="156">
        <f>P$6/VLOOKUP($B164,DR!$B$4:$H$455,7)</f>
        <v>1</v>
      </c>
      <c r="R164">
        <f t="shared" si="49"/>
        <v>157</v>
      </c>
      <c r="S164" s="120">
        <f t="shared" ref="S164:S227" si="52">QUOTIENT($AJ$3*(R164-1),$A$3)</f>
        <v>156</v>
      </c>
      <c r="T164" s="45">
        <f t="shared" ref="T164:T227" si="53">MOD(S164,$AJ$3)</f>
        <v>0</v>
      </c>
      <c r="U164" s="45">
        <f t="shared" ref="U164:U227" si="54">MOD(R164-1,$A$3)</f>
        <v>0</v>
      </c>
      <c r="V164" s="20">
        <v>0</v>
      </c>
      <c r="W164" s="21">
        <f>(2*W$5*$AJ$3*$R164*$A$3-MIN(W$5*$AJ$3,$R164*$A$3)^2-2*$R164*$A$3*MAX(W$5*$AJ$3-$R164*$A$3,0)-MIN(MAX($R164*$A$3-$A$4,0),W$5*$AJ$3)^2-2*W$5*$AJ$3*MAX($R164*$A$3-$A$4-W$5*+$AJ$3,0))/$AJ$5-SUM($V$7:V164)-SUM($V$7:W163)+SUM($V$7:V163)</f>
        <v>0</v>
      </c>
      <c r="X164" s="21">
        <f>(2*X$5*$AJ$3*$R164*$A$3-MIN(X$5*$AJ$3,$R164*$A$3)^2-2*$R164*$A$3*MAX(X$5*$AJ$3-$R164*$A$3,0)-MIN(MAX($R164*$A$3-$A$4,0),X$5*$AJ$3)^2-2*X$5*$AJ$3*MAX($R164*$A$3-$A$4-X$5*+$AJ$3,0))/$AJ$5-SUM($V$7:W164)-SUM($V$7:X163)+SUM($V$7:W163)</f>
        <v>0</v>
      </c>
      <c r="Y164" s="21">
        <f>(2*Y$5*$AJ$3*$R164*$A$3-MIN(Y$5*$AJ$3,$R164*$A$3)^2-2*$R164*$A$3*MAX(Y$5*$AJ$3-$R164*$A$3,0)-MIN(MAX($R164*$A$3-$A$4,0),Y$5*$AJ$3)^2-2*Y$5*$AJ$3*MAX($R164*$A$3-$A$4-Y$5*+$AJ$3,0))/$AJ$5-SUM($V$7:X164)-SUM($V$7:Y163)+SUM($V$7:X163)</f>
        <v>0</v>
      </c>
      <c r="Z164" s="21">
        <f>(2*Z$5*$AJ$3*$R164*$A$3-MIN(Z$5*$AJ$3,$R164*$A$3)^2-2*$R164*$A$3*MAX(Z$5*$AJ$3-$R164*$A$3,0)-MIN(MAX($R164*$A$3-$A$4,0),Z$5*$AJ$3)^2-2*Z$5*$AJ$3*MAX($R164*$A$3-$A$4-Z$5*+$AJ$3,0))/$AJ$5-SUM($V$7:Y164)-SUM($V$7:Z163)+SUM($V$7:Y163)</f>
        <v>0</v>
      </c>
      <c r="AA164" s="21">
        <f>(2*AA$5*$AJ$3*$R164*$A$3-MIN(AA$5*$AJ$3,$R164*$A$3)^2-2*$R164*$A$3*MAX(AA$5*$AJ$3-$R164*$A$3,0)-MIN(MAX($R164*$A$3-$A$4,0),AA$5*$AJ$3)^2-2*AA$5*$AJ$3*MAX($R164*$A$3-$A$4-AA$5*+$AJ$3,0))/$AJ$5-SUM($V$7:Z164)-SUM($V$7:AA163)+SUM($V$7:Z163)</f>
        <v>0</v>
      </c>
      <c r="AB164" s="21">
        <f>(2*AB$5*$AJ$3*$R164*$A$3-MIN(AB$5*$AJ$3,$R164*$A$3)^2-2*$R164*$A$3*MAX(AB$5*$AJ$3-$R164*$A$3,0)-MIN(MAX($R164*$A$3-$A$4,0),AB$5*$AJ$3)^2-2*AB$5*$AJ$3*MAX($R164*$A$3-$A$4-AB$5*+$AJ$3,0))/$AJ$5-SUM($V$7:AA164)-SUM($V$7:AB163)+SUM($V$7:AA163)</f>
        <v>0</v>
      </c>
      <c r="AC164" s="21">
        <f>(2*AC$5*$AJ$3*$R164*$A$3-MIN(AC$5*$AJ$3,$R164*$A$3)^2-2*$R164*$A$3*MAX(AC$5*$AJ$3-$R164*$A$3,0)-MIN(MAX($R164*$A$3-$A$4,0),AC$5*$AJ$3)^2-2*AC$5*$AJ$3*MAX($R164*$A$3-$A$4-AC$5*+$AJ$3,0))/$AJ$5-SUM($V$7:AB164)-SUM($V$7:AC163)+SUM($V$7:AB163)</f>
        <v>0</v>
      </c>
      <c r="AD164" s="21">
        <f>(2*AD$5*$AJ$3*$R164*$A$3-MIN(AD$5*$AJ$3,$R164*$A$3)^2-2*$R164*$A$3*MAX(AD$5*$AJ$3-$R164*$A$3,0)-MIN(MAX($R164*$A$3-$A$4,0),AD$5*$AJ$3)^2-2*AD$5*$AJ$3*MAX($R164*$A$3-$A$4-AD$5*+$AJ$3,0))/$AJ$5-SUM($V$7:AC164)-SUM($V$7:AD163)+SUM($V$7:AC163)</f>
        <v>0</v>
      </c>
      <c r="AE164" s="21">
        <f>(2*AE$5*$AJ$3*$R164*$A$3-MIN(AE$5*$AJ$3,$R164*$A$3)^2-2*$R164*$A$3*MAX(AE$5*$AJ$3-$R164*$A$3,0)-MIN(MAX($R164*$A$3-$A$4,0),AE$5*$AJ$3)^2-2*AE$5*$AJ$3*MAX($R164*$A$3-$A$4-AE$5*+$AJ$3,0))/$AJ$5-SUM($V$7:AD164)-SUM($V$7:AE163)+SUM($V$7:AD163)</f>
        <v>0</v>
      </c>
      <c r="AF164" s="21">
        <f>(2*AF$5*$AJ$3*$R164*$A$3-MIN(AF$5*$AJ$3,$R164*$A$3)^2-2*$R164*$A$3*MAX(AF$5*$AJ$3-$R164*$A$3,0)-MIN(MAX($R164*$A$3-$A$4,0),AF$5*$AJ$3)^2-2*AF$5*$AJ$3*MAX($R164*$A$3-$A$4-AF$5*+$AJ$3,0))/$AJ$5-SUM($V$7:AE164)-SUM($V$7:AF163)+SUM($V$7:AE163)</f>
        <v>0</v>
      </c>
      <c r="AG164" s="21">
        <f>(2*AG$5*$AJ$3*$R164*$A$3-MIN(AG$5*$AJ$3,$R164*$A$3)^2-2*$R164*$A$3*MAX(AG$5*$AJ$3-$R164*$A$3,0)-MIN(MAX($R164*$A$3-$A$4,0),AG$5*$AJ$3)^2-2*AG$5*$AJ$3*MAX($R164*$A$3-$A$4-AG$5*+$AJ$3,0))/$AJ$5-SUM($V$7:AF164)-SUM($V$7:AG163)+SUM($V$7:AF163)</f>
        <v>0</v>
      </c>
      <c r="AH164" s="21">
        <f>(2*AH$5*$AJ$3*$R164*$A$3-MIN(AH$5*$AJ$3,$R164*$A$3)^2-2*$R164*$A$3*MAX(AH$5*$AJ$3-$R164*$A$3,0)-MIN(MAX($R164*$A$3-$A$4,0),AH$5*$AJ$3)^2-2*AH$5*$AJ$3*MAX($R164*$A$3-$A$4-AH$5*+$AJ$3,0))/$AJ$5-SUM($V$7:AG164)-SUM($V$7:AH163)+SUM($V$7:AG163)</f>
        <v>0</v>
      </c>
      <c r="AJ164" s="8">
        <f t="shared" si="48"/>
        <v>40909</v>
      </c>
      <c r="AK164" s="30">
        <f t="shared" ref="AK164:AK227" si="55">DATE(YEAR(AJ164),MONTH(AJ164)+FLOOR($AJ$3/2,1),1+14*MOD($AJ$3,2))</f>
        <v>40923</v>
      </c>
      <c r="AL164" s="3">
        <f ca="1">SUMPRODUCT(OFFSET($W$8:OFFSET($W$8,$AJ$4-1,0),$T164,$U164),OFFSET($D$8:OFFSET($D$8,$AJ$4-1,0),$S164,MATCH(AL$6,$D$7:$Q$7,0)-1))</f>
        <v>0.51547865899249579</v>
      </c>
      <c r="AM164" s="3">
        <f ca="1">SUMPRODUCT(OFFSET($W$8:OFFSET($W$8,$AJ$4-1,0),$T164,$U164),OFFSET($C$8:OFFSET($C$8,$AJ$4-1,0),$S164,0),OFFSET($D$8:OFFSET($D$8,$AJ$4-1,0),$S164,MATCH(AL$6,$D$7:$Q$7,0)-1))/SUMPRODUCT(OFFSET($W$8:OFFSET($W$8,$AJ$4-1,0),$T164,$U164),OFFSET($C$8:OFFSET($C$8,$AJ$4-1,0),$S164,0))</f>
        <v>0.5154786589924959</v>
      </c>
      <c r="AN164" s="3">
        <f ca="1">SUMPRODUCT(OFFSET($W$8:OFFSET($W$8,$AJ$4-1,0),$T164,$U164),OFFSET($D$8:OFFSET($D$8,$AJ$4-1,0),$S164,MATCH(AN$6,$D$7:$Q$7,0)-1))</f>
        <v>1.4116305462301648</v>
      </c>
      <c r="AO164" s="3">
        <f ca="1">SUMPRODUCT(OFFSET($W$8:OFFSET($W$8,$AJ$4-1,0),$T164,$U164),OFFSET($C$8:OFFSET($C$8,$AJ$4-1,0),$S164,0),OFFSET($D$8:OFFSET($D$8,$AJ$4-1,0),$S164,MATCH(AN$6,$D$7:$Q$7,0)-1))/SUMPRODUCT(OFFSET($W$8:OFFSET($W$8,$AJ$4-1,0),$T164,$U164),OFFSET($C$8:OFFSET($C$8,$AJ$4-1,0),$S164,0))</f>
        <v>1.4116305462301648</v>
      </c>
      <c r="AP164" s="3">
        <f ca="1">SUMPRODUCT(OFFSET($W$8:OFFSET($W$8,$AJ$4-1,0),$T164,$U164),OFFSET($D$8:OFFSET($D$8,$AJ$4-1,0),$S164,MATCH(AP$6,$D$7:$Q$7,0)-1))</f>
        <v>1.0829462188284285</v>
      </c>
      <c r="AQ164" s="3">
        <f ca="1">SUMPRODUCT(OFFSET($W$8:OFFSET($W$8,$AJ$4-1,0),$T164,$U164),OFFSET($C$8:OFFSET($C$8,$AJ$4-1,0),$S164,0),OFFSET($D$8:OFFSET($D$8,$AJ$4-1,0),$S164,MATCH(AP$6,$D$7:$Q$7,0)-1))/SUMPRODUCT(OFFSET($W$8:OFFSET($W$8,$AJ$4-1,0),$T164,$U164),OFFSET($C$8:OFFSET($C$8,$AJ$4-1,0),$S164,0))</f>
        <v>1.0829462188284285</v>
      </c>
      <c r="AR164" s="3">
        <f ca="1">SUMPRODUCT(OFFSET($W$8:OFFSET($W$8,$AJ$4-1,0),$T164,$U164),OFFSET($D$8:OFFSET($D$8,$AJ$4-1,0),$S164,MATCH(AR$6,$D$7:$Q$7,0)-1))</f>
        <v>0.98489999999999989</v>
      </c>
      <c r="AS164" s="3">
        <f ca="1">SUMPRODUCT(OFFSET($W$8:OFFSET($W$8,$AJ$4-1,0),$T164,$U164),OFFSET($C$8:OFFSET($C$8,$AJ$4-1,0),$S164,0),OFFSET($D$8:OFFSET($D$8,$AJ$4-1,0),$S164,MATCH(AR$6,$D$7:$Q$7,0)-1))/SUMPRODUCT(OFFSET($W$8:OFFSET($W$8,$AJ$4-1,0),$T164,$U164),OFFSET($C$8:OFFSET($C$8,$AJ$4-1,0),$S164,0))</f>
        <v>0.98490000000000022</v>
      </c>
      <c r="AT164" s="3">
        <f ca="1">SUMPRODUCT(OFFSET($W$8:OFFSET($W$8,$AJ$4-1,0),$T164,$U164),OFFSET($D$8:OFFSET($D$8,$AJ$4-1,0),$S164,MATCH(AT$6,$D$7:$Q$7,0)-1))</f>
        <v>1.2477038228212152</v>
      </c>
      <c r="AU164" s="3">
        <f ca="1">SUMPRODUCT(OFFSET($W$8:OFFSET($W$8,$AJ$4-1,0),$T164,$U164),OFFSET($C$8:OFFSET($C$8,$AJ$4-1,0),$S164,0),OFFSET($D$8:OFFSET($D$8,$AJ$4-1,0),$S164,MATCH(AT$6,$D$7:$Q$7,0)-1))/SUMPRODUCT(OFFSET($W$8:OFFSET($W$8,$AJ$4-1,0),$T164,$U164),OFFSET($C$8:OFFSET($C$8,$AJ$4-1,0),$S164,0))</f>
        <v>1.2477038228212154</v>
      </c>
      <c r="AV164" s="3">
        <f ca="1">SUMPRODUCT(OFFSET($W$8:OFFSET($W$8,$AJ$4-1,0),$T164,$U164),OFFSET($D$8:OFFSET($D$8,$AJ$4-1,0),$S164,MATCH(AV$6,$D$7:$Q$7,0)-1))</f>
        <v>0.72131090424259514</v>
      </c>
      <c r="AW164" s="3">
        <f ca="1">SUMPRODUCT(OFFSET($W$8:OFFSET($W$8,$AJ$4-1,0),$T164,$U164),OFFSET($C$8:OFFSET($C$8,$AJ$4-1,0),$S164,0),OFFSET($D$8:OFFSET($D$8,$AJ$4-1,0),$S164,MATCH(AV$6,$D$7:$Q$7,0)-1))/SUMPRODUCT(OFFSET($W$8:OFFSET($W$8,$AJ$4-1,0),$T164,$U164),OFFSET($C$8:OFFSET($C$8,$AJ$4-1,0),$S164,0))</f>
        <v>0.72131090424259514</v>
      </c>
      <c r="AX164" s="3">
        <f ca="1">SUMPRODUCT(OFFSET($W$8:OFFSET($W$8,$AJ$4-1,0),$T164,$U164),OFFSET($D$8:OFFSET($D$8,$AJ$4-1,0),$S164,MATCH(AX$6,$D$7:$Q$7,0)-1))</f>
        <v>0.85660854193330926</v>
      </c>
      <c r="AY164" s="3">
        <f ca="1">SUMPRODUCT(OFFSET($W$8:OFFSET($W$8,$AJ$4-1,0),$T164,$U164),OFFSET($C$8:OFFSET($C$8,$AJ$4-1,0),$S164,0),OFFSET($D$8:OFFSET($D$8,$AJ$4-1,0),$S164,MATCH(AX$6,$D$7:$Q$7,0)-1))/SUMPRODUCT(OFFSET($W$8:OFFSET($W$8,$AJ$4-1,0),$T164,$U164),OFFSET($C$8:OFFSET($C$8,$AJ$4-1,0),$S164,0))</f>
        <v>0.85660854193330915</v>
      </c>
      <c r="AZ164" s="3">
        <f ca="1">SUMPRODUCT(OFFSET($W$8:OFFSET($W$8,$AJ$4-1,0),$T164,$U164),OFFSET($D$8:OFFSET($D$8,$AJ$4-1,0),$S164,MATCH(AZ$6,$D$7:$Q$7,0)-1))</f>
        <v>1.3500639523365712</v>
      </c>
      <c r="BA164" s="3">
        <f ca="1">SUMPRODUCT(OFFSET($W$8:OFFSET($W$8,$AJ$4-1,0),$T164,$U164),OFFSET($C$8:OFFSET($C$8,$AJ$4-1,0),$S164,0),OFFSET($D$8:OFFSET($D$8,$AJ$4-1,0),$S164,MATCH(AZ$6,$D$7:$Q$7,0)-1))/SUMPRODUCT(OFFSET($W$8:OFFSET($W$8,$AJ$4-1,0),$T164,$U164),OFFSET($C$8:OFFSET($C$8,$AJ$4-1,0),$S164,0))</f>
        <v>1.3500639523365712</v>
      </c>
      <c r="BB164" s="3">
        <f ca="1">SUMPRODUCT(OFFSET($W$8:OFFSET($W$8,$AJ$4-1,0),$T164,$U164),OFFSET($D$8:OFFSET($D$8,$AJ$4-1,0),$S164,MATCH(BB$6,$D$7:$Q$7,0)-1))</f>
        <v>1.0543154780324764</v>
      </c>
      <c r="BC164" s="3">
        <f ca="1">SUMPRODUCT(OFFSET($W$8:OFFSET($W$8,$AJ$4-1,0),$T164,$U164),OFFSET($C$8:OFFSET($C$8,$AJ$4-1,0),$S164,0),OFFSET($D$8:OFFSET($D$8,$AJ$4-1,0),$S164,MATCH(BB$6,$D$7:$Q$7,0)-1))/SUMPRODUCT(OFFSET($W$8:OFFSET($W$8,$AJ$4-1,0),$T164,$U164),OFFSET($C$8:OFFSET($C$8,$AJ$4-1,0),$S164,0))</f>
        <v>1.0543154780324764</v>
      </c>
      <c r="BD164" s="3">
        <f ca="1">SUMPRODUCT(OFFSET($W$8:OFFSET($W$8,$AJ$4-1,0),$T164,$U164),OFFSET($D$8:OFFSET($D$8,$AJ$4-1,0),$S164,MATCH(BD$6,$D$7:$Q$7,0)-1))</f>
        <v>0.76046936109389529</v>
      </c>
      <c r="BE164" s="3">
        <f ca="1">SUMPRODUCT(OFFSET($W$8:OFFSET($W$8,$AJ$4-1,0),$T164,$U164),OFFSET($C$8:OFFSET($C$8,$AJ$4-1,0),$S164,0),OFFSET($D$8:OFFSET($D$8,$AJ$4-1,0),$S164,MATCH(BD$6,$D$7:$Q$7,0)-1))/SUMPRODUCT(OFFSET($W$8:OFFSET($W$8,$AJ$4-1,0),$T164,$U164),OFFSET($C$8:OFFSET($C$8,$AJ$4-1,0),$S164,0))</f>
        <v>0.7604693610938954</v>
      </c>
      <c r="BF164" s="174">
        <f ca="1">SUMPRODUCT(OFFSET($W$8:OFFSET($W$8,$AJ$4-1,0),$T164,$U164),OFFSET($D$8:OFFSET($D$8,$AJ$4-1,0),$S164,MATCH(BF$6,$D$7:$Q$7,0)-1))</f>
        <v>0.99887341547568298</v>
      </c>
      <c r="BG164" s="174">
        <f ca="1">SUMPRODUCT(OFFSET($W$8:OFFSET($W$8,$AJ$4-1,0),$T164,$U164),OFFSET($C$8:OFFSET($C$8,$AJ$4-1,0),$S164,0),OFFSET($D$8:OFFSET($D$8,$AJ$4-1,0),$S164,MATCH(BF$6,$D$7:$Q$7,0)-1))/SUMPRODUCT(OFFSET($W$8:OFFSET($W$8,$AJ$4-1,0),$T164,$U164),OFFSET($C$8:OFFSET($C$8,$AJ$4-1,0),$S164,0))</f>
        <v>0.99887341547568342</v>
      </c>
      <c r="BH164" s="174">
        <f ca="1">SUMPRODUCT(OFFSET($W$8:OFFSET($W$8,$AJ$4-1,0),$T164,$U164),OFFSET($D$8:OFFSET($D$8,$AJ$4-1,0),$S164,MATCH(BH$6,$D$7:$Q$7,0)-1))</f>
        <v>1.0067582640661514</v>
      </c>
      <c r="BI164" s="174">
        <f ca="1">SUMPRODUCT(OFFSET($W$8:OFFSET($W$8,$AJ$4-1,0),$T164,$U164),OFFSET($C$8:OFFSET($C$8,$AJ$4-1,0),$S164,0),OFFSET($D$8:OFFSET($D$8,$AJ$4-1,0),$S164,MATCH(BH$6,$D$7:$Q$7,0)-1))/SUMPRODUCT(OFFSET($W$8:OFFSET($W$8,$AJ$4-1,0),$T164,$U164),OFFSET($C$8:OFFSET($C$8,$AJ$4-1,0),$S164,0))</f>
        <v>1.0067582640661514</v>
      </c>
      <c r="BJ164" s="174">
        <f ca="1">SUMPRODUCT(OFFSET($W$8:OFFSET($W$8,$AJ$4-1,0),$T164,$U164),OFFSET($D$8:OFFSET($D$8,$AJ$4-1,0),$S164,MATCH(BJ$6,$D$7:$Q$7,0)-1))</f>
        <v>1</v>
      </c>
      <c r="BK164" s="174">
        <f ca="1">SUMPRODUCT(OFFSET($W$8:OFFSET($W$8,$AJ$4-1,0),$T164,$U164),OFFSET($C$8:OFFSET($C$8,$AJ$4-1,0),$S164,0),OFFSET($D$8:OFFSET($D$8,$AJ$4-1,0),$S164,MATCH(BJ$6,$D$7:$Q$7,0)-1))/SUMPRODUCT(OFFSET($W$8:OFFSET($W$8,$AJ$4-1,0),$T164,$U164),OFFSET($C$8:OFFSET($C$8,$AJ$4-1,0),$S164,0))</f>
        <v>1</v>
      </c>
      <c r="BM164" s="8">
        <f t="shared" si="45"/>
        <v>40909</v>
      </c>
      <c r="BN164" s="47">
        <f t="shared" ca="1" si="46"/>
        <v>0.99999999999999967</v>
      </c>
      <c r="BO164" s="47">
        <f t="shared" ca="1" si="41"/>
        <v>0</v>
      </c>
      <c r="BP164" s="47">
        <f t="shared" ca="1" si="47"/>
        <v>0.32871767760658327</v>
      </c>
      <c r="BQ164" s="47">
        <f t="shared" ca="1" si="42"/>
        <v>0.67128232239341634</v>
      </c>
    </row>
    <row r="165" spans="1:69">
      <c r="A165" s="58">
        <f t="shared" si="43"/>
        <v>40575</v>
      </c>
      <c r="B165" s="34">
        <f t="shared" si="51"/>
        <v>40770</v>
      </c>
      <c r="C165" s="59">
        <f>SUMIF(WP!$A$3:$A$388,"&lt;"&amp;EOMONTH($A165,$A$3-1)+1,WP!$B$3:$B$388)/1000-SUM(C$8:C164)</f>
        <v>10</v>
      </c>
      <c r="D165" s="42">
        <f>D$6/VLOOKUP($B165,Rate!$B$4:$H$390,7)</f>
        <v>0.51902259487252389</v>
      </c>
      <c r="E165" s="42">
        <f>E$6/VLOOKUP($B165,SAWW!$B$4:$H$390,7)</f>
        <v>1.4259030874769096</v>
      </c>
      <c r="F165" s="42">
        <f>F$6/VLOOKUP($B165,'Indem BL'!$B$4:$H$390,7)</f>
        <v>1.0858724921281104</v>
      </c>
      <c r="G165" s="42">
        <f>G$6/VLOOKUP($B165,'Med BL'!$B$4:$H$390,7)</f>
        <v>0.9849</v>
      </c>
      <c r="H165" s="42">
        <f>H$6/VLOOKUP($B165,'Combined BL &amp; SAWW'!$B$4:$H$390,7)</f>
        <v>1.2559824224199923</v>
      </c>
      <c r="I165" s="42">
        <f>I$6/VLOOKUP($B165,'Freq Trend'!$B$4:$H$390,7)</f>
        <v>0.70922312173596525</v>
      </c>
      <c r="J165" s="42">
        <f>J$6/VLOOKUP($B165,'Severity Trend_IonI'!$B$4:$H$390,7)</f>
        <v>0.84853633906281878</v>
      </c>
      <c r="K165" s="42">
        <f>K$6/VLOOKUP($B165,'Severity Trend_MonI'!$B$4:$H$390,7)</f>
        <v>1.3684453134869785</v>
      </c>
      <c r="L165" s="42">
        <f>L$6/VLOOKUP($B165,'Severity Trend'!$B$4:$H$390,7)</f>
        <v>1.054046111008234</v>
      </c>
      <c r="M165" s="42">
        <f>M$6/VLOOKUP($B165,'PP Residual Trend'!$B$4:$H$390,7)</f>
        <v>0.74753396243108039</v>
      </c>
      <c r="N165" s="156">
        <f>N$6/VLOOKUP($B165,CR!$B$4:$H$455,7)</f>
        <v>0.99887341547568309</v>
      </c>
      <c r="O165" s="156">
        <f>O$6/VLOOKUP($B165,ER!$B$4:$H$455,7)</f>
        <v>1.0067582640661514</v>
      </c>
      <c r="P165" s="156">
        <f>P$6/VLOOKUP($B165,DR!$B$4:$H$455,7)</f>
        <v>1</v>
      </c>
      <c r="R165">
        <f t="shared" si="49"/>
        <v>158</v>
      </c>
      <c r="S165" s="120">
        <f t="shared" si="52"/>
        <v>157</v>
      </c>
      <c r="T165" s="45">
        <f t="shared" si="53"/>
        <v>0</v>
      </c>
      <c r="U165" s="45">
        <f t="shared" si="54"/>
        <v>0</v>
      </c>
      <c r="V165" s="20">
        <v>0</v>
      </c>
      <c r="W165" s="21">
        <f>(2*W$5*$AJ$3*$R165*$A$3-MIN(W$5*$AJ$3,$R165*$A$3)^2-2*$R165*$A$3*MAX(W$5*$AJ$3-$R165*$A$3,0)-MIN(MAX($R165*$A$3-$A$4,0),W$5*$AJ$3)^2-2*W$5*$AJ$3*MAX($R165*$A$3-$A$4-W$5*+$AJ$3,0))/$AJ$5-SUM($V$7:V165)-SUM($V$7:W164)+SUM($V$7:V164)</f>
        <v>0</v>
      </c>
      <c r="X165" s="21">
        <f>(2*X$5*$AJ$3*$R165*$A$3-MIN(X$5*$AJ$3,$R165*$A$3)^2-2*$R165*$A$3*MAX(X$5*$AJ$3-$R165*$A$3,0)-MIN(MAX($R165*$A$3-$A$4,0),X$5*$AJ$3)^2-2*X$5*$AJ$3*MAX($R165*$A$3-$A$4-X$5*+$AJ$3,0))/$AJ$5-SUM($V$7:W165)-SUM($V$7:X164)+SUM($V$7:W164)</f>
        <v>0</v>
      </c>
      <c r="Y165" s="21">
        <f>(2*Y$5*$AJ$3*$R165*$A$3-MIN(Y$5*$AJ$3,$R165*$A$3)^2-2*$R165*$A$3*MAX(Y$5*$AJ$3-$R165*$A$3,0)-MIN(MAX($R165*$A$3-$A$4,0),Y$5*$AJ$3)^2-2*Y$5*$AJ$3*MAX($R165*$A$3-$A$4-Y$5*+$AJ$3,0))/$AJ$5-SUM($V$7:X165)-SUM($V$7:Y164)+SUM($V$7:X164)</f>
        <v>0</v>
      </c>
      <c r="Z165" s="21">
        <f>(2*Z$5*$AJ$3*$R165*$A$3-MIN(Z$5*$AJ$3,$R165*$A$3)^2-2*$R165*$A$3*MAX(Z$5*$AJ$3-$R165*$A$3,0)-MIN(MAX($R165*$A$3-$A$4,0),Z$5*$AJ$3)^2-2*Z$5*$AJ$3*MAX($R165*$A$3-$A$4-Z$5*+$AJ$3,0))/$AJ$5-SUM($V$7:Y165)-SUM($V$7:Z164)+SUM($V$7:Y164)</f>
        <v>0</v>
      </c>
      <c r="AA165" s="21">
        <f>(2*AA$5*$AJ$3*$R165*$A$3-MIN(AA$5*$AJ$3,$R165*$A$3)^2-2*$R165*$A$3*MAX(AA$5*$AJ$3-$R165*$A$3,0)-MIN(MAX($R165*$A$3-$A$4,0),AA$5*$AJ$3)^2-2*AA$5*$AJ$3*MAX($R165*$A$3-$A$4-AA$5*+$AJ$3,0))/$AJ$5-SUM($V$7:Z165)-SUM($V$7:AA164)+SUM($V$7:Z164)</f>
        <v>0</v>
      </c>
      <c r="AB165" s="21">
        <f>(2*AB$5*$AJ$3*$R165*$A$3-MIN(AB$5*$AJ$3,$R165*$A$3)^2-2*$R165*$A$3*MAX(AB$5*$AJ$3-$R165*$A$3,0)-MIN(MAX($R165*$A$3-$A$4,0),AB$5*$AJ$3)^2-2*AB$5*$AJ$3*MAX($R165*$A$3-$A$4-AB$5*+$AJ$3,0))/$AJ$5-SUM($V$7:AA165)-SUM($V$7:AB164)+SUM($V$7:AA164)</f>
        <v>0</v>
      </c>
      <c r="AC165" s="21">
        <f>(2*AC$5*$AJ$3*$R165*$A$3-MIN(AC$5*$AJ$3,$R165*$A$3)^2-2*$R165*$A$3*MAX(AC$5*$AJ$3-$R165*$A$3,0)-MIN(MAX($R165*$A$3-$A$4,0),AC$5*$AJ$3)^2-2*AC$5*$AJ$3*MAX($R165*$A$3-$A$4-AC$5*+$AJ$3,0))/$AJ$5-SUM($V$7:AB165)-SUM($V$7:AC164)+SUM($V$7:AB164)</f>
        <v>0</v>
      </c>
      <c r="AD165" s="21">
        <f>(2*AD$5*$AJ$3*$R165*$A$3-MIN(AD$5*$AJ$3,$R165*$A$3)^2-2*$R165*$A$3*MAX(AD$5*$AJ$3-$R165*$A$3,0)-MIN(MAX($R165*$A$3-$A$4,0),AD$5*$AJ$3)^2-2*AD$5*$AJ$3*MAX($R165*$A$3-$A$4-AD$5*+$AJ$3,0))/$AJ$5-SUM($V$7:AC165)-SUM($V$7:AD164)+SUM($V$7:AC164)</f>
        <v>0</v>
      </c>
      <c r="AE165" s="21">
        <f>(2*AE$5*$AJ$3*$R165*$A$3-MIN(AE$5*$AJ$3,$R165*$A$3)^2-2*$R165*$A$3*MAX(AE$5*$AJ$3-$R165*$A$3,0)-MIN(MAX($R165*$A$3-$A$4,0),AE$5*$AJ$3)^2-2*AE$5*$AJ$3*MAX($R165*$A$3-$A$4-AE$5*+$AJ$3,0))/$AJ$5-SUM($V$7:AD165)-SUM($V$7:AE164)+SUM($V$7:AD164)</f>
        <v>0</v>
      </c>
      <c r="AF165" s="21">
        <f>(2*AF$5*$AJ$3*$R165*$A$3-MIN(AF$5*$AJ$3,$R165*$A$3)^2-2*$R165*$A$3*MAX(AF$5*$AJ$3-$R165*$A$3,0)-MIN(MAX($R165*$A$3-$A$4,0),AF$5*$AJ$3)^2-2*AF$5*$AJ$3*MAX($R165*$A$3-$A$4-AF$5*+$AJ$3,0))/$AJ$5-SUM($V$7:AE165)-SUM($V$7:AF164)+SUM($V$7:AE164)</f>
        <v>0</v>
      </c>
      <c r="AG165" s="21">
        <f>(2*AG$5*$AJ$3*$R165*$A$3-MIN(AG$5*$AJ$3,$R165*$A$3)^2-2*$R165*$A$3*MAX(AG$5*$AJ$3-$R165*$A$3,0)-MIN(MAX($R165*$A$3-$A$4,0),AG$5*$AJ$3)^2-2*AG$5*$AJ$3*MAX($R165*$A$3-$A$4-AG$5*+$AJ$3,0))/$AJ$5-SUM($V$7:AF165)-SUM($V$7:AG164)+SUM($V$7:AF164)</f>
        <v>0</v>
      </c>
      <c r="AH165" s="21">
        <f>(2*AH$5*$AJ$3*$R165*$A$3-MIN(AH$5*$AJ$3,$R165*$A$3)^2-2*$R165*$A$3*MAX(AH$5*$AJ$3-$R165*$A$3,0)-MIN(MAX($R165*$A$3-$A$4,0),AH$5*$AJ$3)^2-2*AH$5*$AJ$3*MAX($R165*$A$3-$A$4-AH$5*+$AJ$3,0))/$AJ$5-SUM($V$7:AG165)-SUM($V$7:AH164)+SUM($V$7:AG164)</f>
        <v>0</v>
      </c>
      <c r="AJ165" s="8">
        <f t="shared" si="48"/>
        <v>40940</v>
      </c>
      <c r="AK165" s="30">
        <f t="shared" si="55"/>
        <v>40954</v>
      </c>
      <c r="AL165" s="3">
        <f ca="1">SUMPRODUCT(OFFSET($W$8:OFFSET($W$8,$AJ$4-1,0),$T165,$U165),OFFSET($D$8:OFFSET($D$8,$AJ$4-1,0),$S165,MATCH(AL$6,$D$7:$Q$7,0)-1))</f>
        <v>0.51510561311038761</v>
      </c>
      <c r="AM165" s="3">
        <f ca="1">SUMPRODUCT(OFFSET($W$8:OFFSET($W$8,$AJ$4-1,0),$T165,$U165),OFFSET($C$8:OFFSET($C$8,$AJ$4-1,0),$S165,0),OFFSET($D$8:OFFSET($D$8,$AJ$4-1,0),$S165,MATCH(AL$6,$D$7:$Q$7,0)-1))/SUMPRODUCT(OFFSET($W$8:OFFSET($W$8,$AJ$4-1,0),$T165,$U165),OFFSET($C$8:OFFSET($C$8,$AJ$4-1,0),$S165,0))</f>
        <v>0.51510561311038772</v>
      </c>
      <c r="AN165" s="3">
        <f ca="1">SUMPRODUCT(OFFSET($W$8:OFFSET($W$8,$AJ$4-1,0),$T165,$U165),OFFSET($D$8:OFFSET($D$8,$AJ$4-1,0),$S165,MATCH(AN$6,$D$7:$Q$7,0)-1))</f>
        <v>1.4088355816456217</v>
      </c>
      <c r="AO165" s="3">
        <f ca="1">SUMPRODUCT(OFFSET($W$8:OFFSET($W$8,$AJ$4-1,0),$T165,$U165),OFFSET($C$8:OFFSET($C$8,$AJ$4-1,0),$S165,0),OFFSET($D$8:OFFSET($D$8,$AJ$4-1,0),$S165,MATCH(AN$6,$D$7:$Q$7,0)-1))/SUMPRODUCT(OFFSET($W$8:OFFSET($W$8,$AJ$4-1,0),$T165,$U165),OFFSET($C$8:OFFSET($C$8,$AJ$4-1,0),$S165,0))</f>
        <v>1.4088355816456219</v>
      </c>
      <c r="AP165" s="3">
        <f ca="1">SUMPRODUCT(OFFSET($W$8:OFFSET($W$8,$AJ$4-1,0),$T165,$U165),OFFSET($D$8:OFFSET($D$8,$AJ$4-1,0),$S165,MATCH(AP$6,$D$7:$Q$7,0)-1))</f>
        <v>1.0824960229361698</v>
      </c>
      <c r="AQ165" s="3">
        <f ca="1">SUMPRODUCT(OFFSET($W$8:OFFSET($W$8,$AJ$4-1,0),$T165,$U165),OFFSET($C$8:OFFSET($C$8,$AJ$4-1,0),$S165,0),OFFSET($D$8:OFFSET($D$8,$AJ$4-1,0),$S165,MATCH(AP$6,$D$7:$Q$7,0)-1))/SUMPRODUCT(OFFSET($W$8:OFFSET($W$8,$AJ$4-1,0),$T165,$U165),OFFSET($C$8:OFFSET($C$8,$AJ$4-1,0),$S165,0))</f>
        <v>1.08249602293617</v>
      </c>
      <c r="AR165" s="3">
        <f ca="1">SUMPRODUCT(OFFSET($W$8:OFFSET($W$8,$AJ$4-1,0),$T165,$U165),OFFSET($D$8:OFFSET($D$8,$AJ$4-1,0),$S165,MATCH(AR$6,$D$7:$Q$7,0)-1))</f>
        <v>0.98489999999999989</v>
      </c>
      <c r="AS165" s="3">
        <f ca="1">SUMPRODUCT(OFFSET($W$8:OFFSET($W$8,$AJ$4-1,0),$T165,$U165),OFFSET($C$8:OFFSET($C$8,$AJ$4-1,0),$S165,0),OFFSET($D$8:OFFSET($D$8,$AJ$4-1,0),$S165,MATCH(AR$6,$D$7:$Q$7,0)-1))/SUMPRODUCT(OFFSET($W$8:OFFSET($W$8,$AJ$4-1,0),$T165,$U165),OFFSET($C$8:OFFSET($C$8,$AJ$4-1,0),$S165,0))</f>
        <v>0.98490000000000022</v>
      </c>
      <c r="AT165" s="3">
        <f ca="1">SUMPRODUCT(OFFSET($W$8:OFFSET($W$8,$AJ$4-1,0),$T165,$U165),OFFSET($D$8:OFFSET($D$8,$AJ$4-1,0),$S165,MATCH(AT$6,$D$7:$Q$7,0)-1))</f>
        <v>1.2461761537586793</v>
      </c>
      <c r="AU165" s="3">
        <f ca="1">SUMPRODUCT(OFFSET($W$8:OFFSET($W$8,$AJ$4-1,0),$T165,$U165),OFFSET($C$8:OFFSET($C$8,$AJ$4-1,0),$S165,0),OFFSET($D$8:OFFSET($D$8,$AJ$4-1,0),$S165,MATCH(AT$6,$D$7:$Q$7,0)-1))/SUMPRODUCT(OFFSET($W$8:OFFSET($W$8,$AJ$4-1,0),$T165,$U165),OFFSET($C$8:OFFSET($C$8,$AJ$4-1,0),$S165,0))</f>
        <v>1.2461761537586793</v>
      </c>
      <c r="AV165" s="3">
        <f ca="1">SUMPRODUCT(OFFSET($W$8:OFFSET($W$8,$AJ$4-1,0),$T165,$U165),OFFSET($D$8:OFFSET($D$8,$AJ$4-1,0),$S165,MATCH(AV$6,$D$7:$Q$7,0)-1))</f>
        <v>0.72367293922266407</v>
      </c>
      <c r="AW165" s="3">
        <f ca="1">SUMPRODUCT(OFFSET($W$8:OFFSET($W$8,$AJ$4-1,0),$T165,$U165),OFFSET($C$8:OFFSET($C$8,$AJ$4-1,0),$S165,0),OFFSET($D$8:OFFSET($D$8,$AJ$4-1,0),$S165,MATCH(AV$6,$D$7:$Q$7,0)-1))/SUMPRODUCT(OFFSET($W$8:OFFSET($W$8,$AJ$4-1,0),$T165,$U165),OFFSET($C$8:OFFSET($C$8,$AJ$4-1,0),$S165,0))</f>
        <v>0.72367293922266407</v>
      </c>
      <c r="AX165" s="3">
        <f ca="1">SUMPRODUCT(OFFSET($W$8:OFFSET($W$8,$AJ$4-1,0),$T165,$U165),OFFSET($D$8:OFFSET($D$8,$AJ$4-1,0),$S165,MATCH(AX$6,$D$7:$Q$7,0)-1))</f>
        <v>0.85819619511650869</v>
      </c>
      <c r="AY165" s="3">
        <f ca="1">SUMPRODUCT(OFFSET($W$8:OFFSET($W$8,$AJ$4-1,0),$T165,$U165),OFFSET($C$8:OFFSET($C$8,$AJ$4-1,0),$S165,0),OFFSET($D$8:OFFSET($D$8,$AJ$4-1,0),$S165,MATCH(AX$6,$D$7:$Q$7,0)-1))/SUMPRODUCT(OFFSET($W$8:OFFSET($W$8,$AJ$4-1,0),$T165,$U165),OFFSET($C$8:OFFSET($C$8,$AJ$4-1,0),$S165,0))</f>
        <v>0.85819619511650858</v>
      </c>
      <c r="AZ165" s="3">
        <f ca="1">SUMPRODUCT(OFFSET($W$8:OFFSET($W$8,$AJ$4-1,0),$T165,$U165),OFFSET($D$8:OFFSET($D$8,$AJ$4-1,0),$S165,MATCH(AZ$6,$D$7:$Q$7,0)-1))</f>
        <v>1.3465942414819851</v>
      </c>
      <c r="BA165" s="3">
        <f ca="1">SUMPRODUCT(OFFSET($W$8:OFFSET($W$8,$AJ$4-1,0),$T165,$U165),OFFSET($C$8:OFFSET($C$8,$AJ$4-1,0),$S165,0),OFFSET($D$8:OFFSET($D$8,$AJ$4-1,0),$S165,MATCH(AZ$6,$D$7:$Q$7,0)-1))/SUMPRODUCT(OFFSET($W$8:OFFSET($W$8,$AJ$4-1,0),$T165,$U165),OFFSET($C$8:OFFSET($C$8,$AJ$4-1,0),$S165,0))</f>
        <v>1.3465942414819851</v>
      </c>
      <c r="BB165" s="3">
        <f ca="1">SUMPRODUCT(OFFSET($W$8:OFFSET($W$8,$AJ$4-1,0),$T165,$U165),OFFSET($D$8:OFFSET($D$8,$AJ$4-1,0),$S165,MATCH(BB$6,$D$7:$Q$7,0)-1))</f>
        <v>1.0543977941425993</v>
      </c>
      <c r="BC165" s="3">
        <f ca="1">SUMPRODUCT(OFFSET($W$8:OFFSET($W$8,$AJ$4-1,0),$T165,$U165),OFFSET($C$8:OFFSET($C$8,$AJ$4-1,0),$S165,0),OFFSET($D$8:OFFSET($D$8,$AJ$4-1,0),$S165,MATCH(BB$6,$D$7:$Q$7,0)-1))/SUMPRODUCT(OFFSET($W$8:OFFSET($W$8,$AJ$4-1,0),$T165,$U165),OFFSET($C$8:OFFSET($C$8,$AJ$4-1,0),$S165,0))</f>
        <v>1.0543977941425995</v>
      </c>
      <c r="BD165" s="3">
        <f ca="1">SUMPRODUCT(OFFSET($W$8:OFFSET($W$8,$AJ$4-1,0),$T165,$U165),OFFSET($D$8:OFFSET($D$8,$AJ$4-1,0),$S165,MATCH(BD$6,$D$7:$Q$7,0)-1))</f>
        <v>0.76301913651444631</v>
      </c>
      <c r="BE165" s="3">
        <f ca="1">SUMPRODUCT(OFFSET($W$8:OFFSET($W$8,$AJ$4-1,0),$T165,$U165),OFFSET($C$8:OFFSET($C$8,$AJ$4-1,0),$S165,0),OFFSET($D$8:OFFSET($D$8,$AJ$4-1,0),$S165,MATCH(BD$6,$D$7:$Q$7,0)-1))/SUMPRODUCT(OFFSET($W$8:OFFSET($W$8,$AJ$4-1,0),$T165,$U165),OFFSET($C$8:OFFSET($C$8,$AJ$4-1,0),$S165,0))</f>
        <v>0.76301913651444642</v>
      </c>
      <c r="BF165" s="174">
        <f ca="1">SUMPRODUCT(OFFSET($W$8:OFFSET($W$8,$AJ$4-1,0),$T165,$U165),OFFSET($D$8:OFFSET($D$8,$AJ$4-1,0),$S165,MATCH(BF$6,$D$7:$Q$7,0)-1))</f>
        <v>0.99887341547568298</v>
      </c>
      <c r="BG165" s="174">
        <f ca="1">SUMPRODUCT(OFFSET($W$8:OFFSET($W$8,$AJ$4-1,0),$T165,$U165),OFFSET($C$8:OFFSET($C$8,$AJ$4-1,0),$S165,0),OFFSET($D$8:OFFSET($D$8,$AJ$4-1,0),$S165,MATCH(BF$6,$D$7:$Q$7,0)-1))/SUMPRODUCT(OFFSET($W$8:OFFSET($W$8,$AJ$4-1,0),$T165,$U165),OFFSET($C$8:OFFSET($C$8,$AJ$4-1,0),$S165,0))</f>
        <v>0.99887341547568342</v>
      </c>
      <c r="BH165" s="174">
        <f ca="1">SUMPRODUCT(OFFSET($W$8:OFFSET($W$8,$AJ$4-1,0),$T165,$U165),OFFSET($D$8:OFFSET($D$8,$AJ$4-1,0),$S165,MATCH(BH$6,$D$7:$Q$7,0)-1))</f>
        <v>1.0067582640661514</v>
      </c>
      <c r="BI165" s="174">
        <f ca="1">SUMPRODUCT(OFFSET($W$8:OFFSET($W$8,$AJ$4-1,0),$T165,$U165),OFFSET($C$8:OFFSET($C$8,$AJ$4-1,0),$S165,0),OFFSET($D$8:OFFSET($D$8,$AJ$4-1,0),$S165,MATCH(BH$6,$D$7:$Q$7,0)-1))/SUMPRODUCT(OFFSET($W$8:OFFSET($W$8,$AJ$4-1,0),$T165,$U165),OFFSET($C$8:OFFSET($C$8,$AJ$4-1,0),$S165,0))</f>
        <v>1.0067582640661514</v>
      </c>
      <c r="BJ165" s="174">
        <f ca="1">SUMPRODUCT(OFFSET($W$8:OFFSET($W$8,$AJ$4-1,0),$T165,$U165),OFFSET($D$8:OFFSET($D$8,$AJ$4-1,0),$S165,MATCH(BJ$6,$D$7:$Q$7,0)-1))</f>
        <v>1</v>
      </c>
      <c r="BK165" s="174">
        <f ca="1">SUMPRODUCT(OFFSET($W$8:OFFSET($W$8,$AJ$4-1,0),$T165,$U165),OFFSET($C$8:OFFSET($C$8,$AJ$4-1,0),$S165,0),OFFSET($D$8:OFFSET($D$8,$AJ$4-1,0),$S165,MATCH(BJ$6,$D$7:$Q$7,0)-1))/SUMPRODUCT(OFFSET($W$8:OFFSET($W$8,$AJ$4-1,0),$T165,$U165),OFFSET($C$8:OFFSET($C$8,$AJ$4-1,0),$S165,0))</f>
        <v>1</v>
      </c>
      <c r="BM165" s="8">
        <f t="shared" si="45"/>
        <v>40940</v>
      </c>
      <c r="BN165" s="47">
        <f t="shared" ca="1" si="46"/>
        <v>0.99999999999999967</v>
      </c>
      <c r="BO165" s="47">
        <f t="shared" ca="1" si="41"/>
        <v>0</v>
      </c>
      <c r="BP165" s="47">
        <f t="shared" ca="1" si="47"/>
        <v>0.32871767760658327</v>
      </c>
      <c r="BQ165" s="47">
        <f t="shared" ca="1" si="42"/>
        <v>0.67128232239341634</v>
      </c>
    </row>
    <row r="166" spans="1:69">
      <c r="A166" s="58">
        <f t="shared" si="43"/>
        <v>40603</v>
      </c>
      <c r="B166" s="34">
        <f t="shared" si="51"/>
        <v>40801</v>
      </c>
      <c r="C166" s="59">
        <f>SUMIF(WP!$A$3:$A$388,"&lt;"&amp;EOMONTH($A166,$A$3-1)+1,WP!$B$3:$B$388)/1000-SUM(C$8:C165)</f>
        <v>10</v>
      </c>
      <c r="D166" s="42">
        <f>D$6/VLOOKUP($B166,Rate!$B$4:$H$390,7)</f>
        <v>0.51902259487252389</v>
      </c>
      <c r="E166" s="42">
        <f>E$6/VLOOKUP($B166,SAWW!$B$4:$H$390,7)</f>
        <v>1.4229638630795571</v>
      </c>
      <c r="F166" s="42">
        <f>F$6/VLOOKUP($B166,'Indem BL'!$B$4:$H$390,7)</f>
        <v>1.0858724921281104</v>
      </c>
      <c r="G166" s="42">
        <f>G$6/VLOOKUP($B166,'Med BL'!$B$4:$H$390,7)</f>
        <v>0.9849</v>
      </c>
      <c r="H166" s="42">
        <f>H$6/VLOOKUP($B166,'Combined BL &amp; SAWW'!$B$4:$H$390,7)</f>
        <v>1.2547510628271128</v>
      </c>
      <c r="I166" s="42">
        <f>I$6/VLOOKUP($B166,'Freq Trend'!$B$4:$H$390,7)</f>
        <v>0.71163017518301286</v>
      </c>
      <c r="J166" s="42">
        <f>J$6/VLOOKUP($B166,'Severity Trend_IonI'!$B$4:$H$390,7)</f>
        <v>0.85015829968882306</v>
      </c>
      <c r="K166" s="42">
        <f>K$6/VLOOKUP($B166,'Severity Trend_MonI'!$B$4:$H$390,7)</f>
        <v>1.3646370052423515</v>
      </c>
      <c r="L166" s="42">
        <f>L$6/VLOOKUP($B166,'Severity Trend'!$B$4:$H$390,7)</f>
        <v>1.0540994393081877</v>
      </c>
      <c r="M166" s="42">
        <f>M$6/VLOOKUP($B166,'PP Residual Trend'!$B$4:$H$390,7)</f>
        <v>0.75010795240732053</v>
      </c>
      <c r="N166" s="156">
        <f>N$6/VLOOKUP($B166,CR!$B$4:$H$455,7)</f>
        <v>0.99887341547568309</v>
      </c>
      <c r="O166" s="156">
        <f>O$6/VLOOKUP($B166,ER!$B$4:$H$455,7)</f>
        <v>1.0067582640661514</v>
      </c>
      <c r="P166" s="156">
        <f>P$6/VLOOKUP($B166,DR!$B$4:$H$455,7)</f>
        <v>1</v>
      </c>
      <c r="R166">
        <f t="shared" si="49"/>
        <v>159</v>
      </c>
      <c r="S166" s="120">
        <f t="shared" si="52"/>
        <v>158</v>
      </c>
      <c r="T166" s="45">
        <f t="shared" si="53"/>
        <v>0</v>
      </c>
      <c r="U166" s="45">
        <f t="shared" si="54"/>
        <v>0</v>
      </c>
      <c r="V166" s="20">
        <v>0</v>
      </c>
      <c r="W166" s="21">
        <f>(2*W$5*$AJ$3*$R166*$A$3-MIN(W$5*$AJ$3,$R166*$A$3)^2-2*$R166*$A$3*MAX(W$5*$AJ$3-$R166*$A$3,0)-MIN(MAX($R166*$A$3-$A$4,0),W$5*$AJ$3)^2-2*W$5*$AJ$3*MAX($R166*$A$3-$A$4-W$5*+$AJ$3,0))/$AJ$5-SUM($V$7:V166)-SUM($V$7:W165)+SUM($V$7:V165)</f>
        <v>0</v>
      </c>
      <c r="X166" s="21">
        <f>(2*X$5*$AJ$3*$R166*$A$3-MIN(X$5*$AJ$3,$R166*$A$3)^2-2*$R166*$A$3*MAX(X$5*$AJ$3-$R166*$A$3,0)-MIN(MAX($R166*$A$3-$A$4,0),X$5*$AJ$3)^2-2*X$5*$AJ$3*MAX($R166*$A$3-$A$4-X$5*+$AJ$3,0))/$AJ$5-SUM($V$7:W166)-SUM($V$7:X165)+SUM($V$7:W165)</f>
        <v>0</v>
      </c>
      <c r="Y166" s="21">
        <f>(2*Y$5*$AJ$3*$R166*$A$3-MIN(Y$5*$AJ$3,$R166*$A$3)^2-2*$R166*$A$3*MAX(Y$5*$AJ$3-$R166*$A$3,0)-MIN(MAX($R166*$A$3-$A$4,0),Y$5*$AJ$3)^2-2*Y$5*$AJ$3*MAX($R166*$A$3-$A$4-Y$5*+$AJ$3,0))/$AJ$5-SUM($V$7:X166)-SUM($V$7:Y165)+SUM($V$7:X165)</f>
        <v>0</v>
      </c>
      <c r="Z166" s="21">
        <f>(2*Z$5*$AJ$3*$R166*$A$3-MIN(Z$5*$AJ$3,$R166*$A$3)^2-2*$R166*$A$3*MAX(Z$5*$AJ$3-$R166*$A$3,0)-MIN(MAX($R166*$A$3-$A$4,0),Z$5*$AJ$3)^2-2*Z$5*$AJ$3*MAX($R166*$A$3-$A$4-Z$5*+$AJ$3,0))/$AJ$5-SUM($V$7:Y166)-SUM($V$7:Z165)+SUM($V$7:Y165)</f>
        <v>0</v>
      </c>
      <c r="AA166" s="21">
        <f>(2*AA$5*$AJ$3*$R166*$A$3-MIN(AA$5*$AJ$3,$R166*$A$3)^2-2*$R166*$A$3*MAX(AA$5*$AJ$3-$R166*$A$3,0)-MIN(MAX($R166*$A$3-$A$4,0),AA$5*$AJ$3)^2-2*AA$5*$AJ$3*MAX($R166*$A$3-$A$4-AA$5*+$AJ$3,0))/$AJ$5-SUM($V$7:Z166)-SUM($V$7:AA165)+SUM($V$7:Z165)</f>
        <v>0</v>
      </c>
      <c r="AB166" s="21">
        <f>(2*AB$5*$AJ$3*$R166*$A$3-MIN(AB$5*$AJ$3,$R166*$A$3)^2-2*$R166*$A$3*MAX(AB$5*$AJ$3-$R166*$A$3,0)-MIN(MAX($R166*$A$3-$A$4,0),AB$5*$AJ$3)^2-2*AB$5*$AJ$3*MAX($R166*$A$3-$A$4-AB$5*+$AJ$3,0))/$AJ$5-SUM($V$7:AA166)-SUM($V$7:AB165)+SUM($V$7:AA165)</f>
        <v>0</v>
      </c>
      <c r="AC166" s="21">
        <f>(2*AC$5*$AJ$3*$R166*$A$3-MIN(AC$5*$AJ$3,$R166*$A$3)^2-2*$R166*$A$3*MAX(AC$5*$AJ$3-$R166*$A$3,0)-MIN(MAX($R166*$A$3-$A$4,0),AC$5*$AJ$3)^2-2*AC$5*$AJ$3*MAX($R166*$A$3-$A$4-AC$5*+$AJ$3,0))/$AJ$5-SUM($V$7:AB166)-SUM($V$7:AC165)+SUM($V$7:AB165)</f>
        <v>0</v>
      </c>
      <c r="AD166" s="21">
        <f>(2*AD$5*$AJ$3*$R166*$A$3-MIN(AD$5*$AJ$3,$R166*$A$3)^2-2*$R166*$A$3*MAX(AD$5*$AJ$3-$R166*$A$3,0)-MIN(MAX($R166*$A$3-$A$4,0),AD$5*$AJ$3)^2-2*AD$5*$AJ$3*MAX($R166*$A$3-$A$4-AD$5*+$AJ$3,0))/$AJ$5-SUM($V$7:AC166)-SUM($V$7:AD165)+SUM($V$7:AC165)</f>
        <v>0</v>
      </c>
      <c r="AE166" s="21">
        <f>(2*AE$5*$AJ$3*$R166*$A$3-MIN(AE$5*$AJ$3,$R166*$A$3)^2-2*$R166*$A$3*MAX(AE$5*$AJ$3-$R166*$A$3,0)-MIN(MAX($R166*$A$3-$A$4,0),AE$5*$AJ$3)^2-2*AE$5*$AJ$3*MAX($R166*$A$3-$A$4-AE$5*+$AJ$3,0))/$AJ$5-SUM($V$7:AD166)-SUM($V$7:AE165)+SUM($V$7:AD165)</f>
        <v>0</v>
      </c>
      <c r="AF166" s="21">
        <f>(2*AF$5*$AJ$3*$R166*$A$3-MIN(AF$5*$AJ$3,$R166*$A$3)^2-2*$R166*$A$3*MAX(AF$5*$AJ$3-$R166*$A$3,0)-MIN(MAX($R166*$A$3-$A$4,0),AF$5*$AJ$3)^2-2*AF$5*$AJ$3*MAX($R166*$A$3-$A$4-AF$5*+$AJ$3,0))/$AJ$5-SUM($V$7:AE166)-SUM($V$7:AF165)+SUM($V$7:AE165)</f>
        <v>0</v>
      </c>
      <c r="AG166" s="21">
        <f>(2*AG$5*$AJ$3*$R166*$A$3-MIN(AG$5*$AJ$3,$R166*$A$3)^2-2*$R166*$A$3*MAX(AG$5*$AJ$3-$R166*$A$3,0)-MIN(MAX($R166*$A$3-$A$4,0),AG$5*$AJ$3)^2-2*AG$5*$AJ$3*MAX($R166*$A$3-$A$4-AG$5*+$AJ$3,0))/$AJ$5-SUM($V$7:AF166)-SUM($V$7:AG165)+SUM($V$7:AF165)</f>
        <v>0</v>
      </c>
      <c r="AH166" s="21">
        <f>(2*AH$5*$AJ$3*$R166*$A$3-MIN(AH$5*$AJ$3,$R166*$A$3)^2-2*$R166*$A$3*MAX(AH$5*$AJ$3-$R166*$A$3,0)-MIN(MAX($R166*$A$3-$A$4,0),AH$5*$AJ$3)^2-2*AH$5*$AJ$3*MAX($R166*$A$3-$A$4-AH$5*+$AJ$3,0))/$AJ$5-SUM($V$7:AG166)-SUM($V$7:AH165)+SUM($V$7:AG165)</f>
        <v>0</v>
      </c>
      <c r="AJ166" s="8">
        <f t="shared" si="48"/>
        <v>40969</v>
      </c>
      <c r="AK166" s="30">
        <f t="shared" si="55"/>
        <v>40983</v>
      </c>
      <c r="AL166" s="3">
        <f ca="1">SUMPRODUCT(OFFSET($W$8:OFFSET($W$8,$AJ$4-1,0),$T166,$U166),OFFSET($D$8:OFFSET($D$8,$AJ$4-1,0),$S166,MATCH(AL$6,$D$7:$Q$7,0)-1))</f>
        <v>0.51473256722827943</v>
      </c>
      <c r="AM166" s="3">
        <f ca="1">SUMPRODUCT(OFFSET($W$8:OFFSET($W$8,$AJ$4-1,0),$T166,$U166),OFFSET($C$8:OFFSET($C$8,$AJ$4-1,0),$S166,0),OFFSET($D$8:OFFSET($D$8,$AJ$4-1,0),$S166,MATCH(AL$6,$D$7:$Q$7,0)-1))/SUMPRODUCT(OFFSET($W$8:OFFSET($W$8,$AJ$4-1,0),$T166,$U166),OFFSET($C$8:OFFSET($C$8,$AJ$4-1,0),$S166,0))</f>
        <v>0.51473256722827943</v>
      </c>
      <c r="AN166" s="3">
        <f ca="1">SUMPRODUCT(OFFSET($W$8:OFFSET($W$8,$AJ$4-1,0),$T166,$U166),OFFSET($D$8:OFFSET($D$8,$AJ$4-1,0),$S166,MATCH(AN$6,$D$7:$Q$7,0)-1))</f>
        <v>1.4060950125197602</v>
      </c>
      <c r="AO166" s="3">
        <f ca="1">SUMPRODUCT(OFFSET($W$8:OFFSET($W$8,$AJ$4-1,0),$T166,$U166),OFFSET($C$8:OFFSET($C$8,$AJ$4-1,0),$S166,0),OFFSET($D$8:OFFSET($D$8,$AJ$4-1,0),$S166,MATCH(AN$6,$D$7:$Q$7,0)-1))/SUMPRODUCT(OFFSET($W$8:OFFSET($W$8,$AJ$4-1,0),$T166,$U166),OFFSET($C$8:OFFSET($C$8,$AJ$4-1,0),$S166,0))</f>
        <v>1.4060950125197604</v>
      </c>
      <c r="AP166" s="3">
        <f ca="1">SUMPRODUCT(OFFSET($W$8:OFFSET($W$8,$AJ$4-1,0),$T166,$U166),OFFSET($D$8:OFFSET($D$8,$AJ$4-1,0),$S166,MATCH(AP$6,$D$7:$Q$7,0)-1))</f>
        <v>1.0820458270439111</v>
      </c>
      <c r="AQ166" s="3">
        <f ca="1">SUMPRODUCT(OFFSET($W$8:OFFSET($W$8,$AJ$4-1,0),$T166,$U166),OFFSET($C$8:OFFSET($C$8,$AJ$4-1,0),$S166,0),OFFSET($D$8:OFFSET($D$8,$AJ$4-1,0),$S166,MATCH(AP$6,$D$7:$Q$7,0)-1))/SUMPRODUCT(OFFSET($W$8:OFFSET($W$8,$AJ$4-1,0),$T166,$U166),OFFSET($C$8:OFFSET($C$8,$AJ$4-1,0),$S166,0))</f>
        <v>1.0820458270439111</v>
      </c>
      <c r="AR166" s="3">
        <f ca="1">SUMPRODUCT(OFFSET($W$8:OFFSET($W$8,$AJ$4-1,0),$T166,$U166),OFFSET($D$8:OFFSET($D$8,$AJ$4-1,0),$S166,MATCH(AR$6,$D$7:$Q$7,0)-1))</f>
        <v>0.98489999999999989</v>
      </c>
      <c r="AS166" s="3">
        <f ca="1">SUMPRODUCT(OFFSET($W$8:OFFSET($W$8,$AJ$4-1,0),$T166,$U166),OFFSET($C$8:OFFSET($C$8,$AJ$4-1,0),$S166,0),OFFSET($D$8:OFFSET($D$8,$AJ$4-1,0),$S166,MATCH(AR$6,$D$7:$Q$7,0)-1))/SUMPRODUCT(OFFSET($W$8:OFFSET($W$8,$AJ$4-1,0),$T166,$U166),OFFSET($C$8:OFFSET($C$8,$AJ$4-1,0),$S166,0))</f>
        <v>0.98490000000000022</v>
      </c>
      <c r="AT166" s="3">
        <f ca="1">SUMPRODUCT(OFFSET($W$8:OFFSET($W$8,$AJ$4-1,0),$T166,$U166),OFFSET($D$8:OFFSET($D$8,$AJ$4-1,0),$S166,MATCH(AT$6,$D$7:$Q$7,0)-1))</f>
        <v>1.2446586130272892</v>
      </c>
      <c r="AU166" s="3">
        <f ca="1">SUMPRODUCT(OFFSET($W$8:OFFSET($W$8,$AJ$4-1,0),$T166,$U166),OFFSET($C$8:OFFSET($C$8,$AJ$4-1,0),$S166,0),OFFSET($D$8:OFFSET($D$8,$AJ$4-1,0),$S166,MATCH(AT$6,$D$7:$Q$7,0)-1))/SUMPRODUCT(OFFSET($W$8:OFFSET($W$8,$AJ$4-1,0),$T166,$U166),OFFSET($C$8:OFFSET($C$8,$AJ$4-1,0),$S166,0))</f>
        <v>1.2446586130272892</v>
      </c>
      <c r="AV166" s="3">
        <f ca="1">SUMPRODUCT(OFFSET($W$8:OFFSET($W$8,$AJ$4-1,0),$T166,$U166),OFFSET($D$8:OFFSET($D$8,$AJ$4-1,0),$S166,MATCH(AV$6,$D$7:$Q$7,0)-1))</f>
        <v>0.72595545742461243</v>
      </c>
      <c r="AW166" s="3">
        <f ca="1">SUMPRODUCT(OFFSET($W$8:OFFSET($W$8,$AJ$4-1,0),$T166,$U166),OFFSET($C$8:OFFSET($C$8,$AJ$4-1,0),$S166,0),OFFSET($D$8:OFFSET($D$8,$AJ$4-1,0),$S166,MATCH(AV$6,$D$7:$Q$7,0)-1))/SUMPRODUCT(OFFSET($W$8:OFFSET($W$8,$AJ$4-1,0),$T166,$U166),OFFSET($C$8:OFFSET($C$8,$AJ$4-1,0),$S166,0))</f>
        <v>0.72595545742461232</v>
      </c>
      <c r="AX166" s="3">
        <f ca="1">SUMPRODUCT(OFFSET($W$8:OFFSET($W$8,$AJ$4-1,0),$T166,$U166),OFFSET($D$8:OFFSET($D$8,$AJ$4-1,0),$S166,MATCH(AX$6,$D$7:$Q$7,0)-1))</f>
        <v>0.85974784491398681</v>
      </c>
      <c r="AY166" s="3">
        <f ca="1">SUMPRODUCT(OFFSET($W$8:OFFSET($W$8,$AJ$4-1,0),$T166,$U166),OFFSET($C$8:OFFSET($C$8,$AJ$4-1,0),$S166,0),OFFSET($D$8:OFFSET($D$8,$AJ$4-1,0),$S166,MATCH(AX$6,$D$7:$Q$7,0)-1))/SUMPRODUCT(OFFSET($W$8:OFFSET($W$8,$AJ$4-1,0),$T166,$U166),OFFSET($C$8:OFFSET($C$8,$AJ$4-1,0),$S166,0))</f>
        <v>0.85974784491398659</v>
      </c>
      <c r="AZ166" s="3">
        <f ca="1">SUMPRODUCT(OFFSET($W$8:OFFSET($W$8,$AJ$4-1,0),$T166,$U166),OFFSET($D$8:OFFSET($D$8,$AJ$4-1,0),$S166,MATCH(AZ$6,$D$7:$Q$7,0)-1))</f>
        <v>1.3433367540638792</v>
      </c>
      <c r="BA166" s="3">
        <f ca="1">SUMPRODUCT(OFFSET($W$8:OFFSET($W$8,$AJ$4-1,0),$T166,$U166),OFFSET($C$8:OFFSET($C$8,$AJ$4-1,0),$S166,0),OFFSET($D$8:OFFSET($D$8,$AJ$4-1,0),$S166,MATCH(AZ$6,$D$7:$Q$7,0)-1))/SUMPRODUCT(OFFSET($W$8:OFFSET($W$8,$AJ$4-1,0),$T166,$U166),OFFSET($C$8:OFFSET($C$8,$AJ$4-1,0),$S166,0))</f>
        <v>1.3433367540638792</v>
      </c>
      <c r="BB166" s="3">
        <f ca="1">SUMPRODUCT(OFFSET($W$8:OFFSET($W$8,$AJ$4-1,0),$T166,$U166),OFFSET($D$8:OFFSET($D$8,$AJ$4-1,0),$S166,MATCH(BB$6,$D$7:$Q$7,0)-1))</f>
        <v>1.0545125785649589</v>
      </c>
      <c r="BC166" s="3">
        <f ca="1">SUMPRODUCT(OFFSET($W$8:OFFSET($W$8,$AJ$4-1,0),$T166,$U166),OFFSET($C$8:OFFSET($C$8,$AJ$4-1,0),$S166,0),OFFSET($D$8:OFFSET($D$8,$AJ$4-1,0),$S166,MATCH(BB$6,$D$7:$Q$7,0)-1))/SUMPRODUCT(OFFSET($W$8:OFFSET($W$8,$AJ$4-1,0),$T166,$U166),OFFSET($C$8:OFFSET($C$8,$AJ$4-1,0),$S166,0))</f>
        <v>1.0545125785649589</v>
      </c>
      <c r="BD166" s="3">
        <f ca="1">SUMPRODUCT(OFFSET($W$8:OFFSET($W$8,$AJ$4-1,0),$T166,$U166),OFFSET($D$8:OFFSET($D$8,$AJ$4-1,0),$S166,MATCH(BD$6,$D$7:$Q$7,0)-1))</f>
        <v>0.76550891271930499</v>
      </c>
      <c r="BE166" s="3">
        <f ca="1">SUMPRODUCT(OFFSET($W$8:OFFSET($W$8,$AJ$4-1,0),$T166,$U166),OFFSET($C$8:OFFSET($C$8,$AJ$4-1,0),$S166,0),OFFSET($D$8:OFFSET($D$8,$AJ$4-1,0),$S166,MATCH(BD$6,$D$7:$Q$7,0)-1))/SUMPRODUCT(OFFSET($W$8:OFFSET($W$8,$AJ$4-1,0),$T166,$U166),OFFSET($C$8:OFFSET($C$8,$AJ$4-1,0),$S166,0))</f>
        <v>0.7655089127193051</v>
      </c>
      <c r="BF166" s="174">
        <f ca="1">SUMPRODUCT(OFFSET($W$8:OFFSET($W$8,$AJ$4-1,0),$T166,$U166),OFFSET($D$8:OFFSET($D$8,$AJ$4-1,0),$S166,MATCH(BF$6,$D$7:$Q$7,0)-1))</f>
        <v>0.99610157441410441</v>
      </c>
      <c r="BG166" s="174">
        <f ca="1">SUMPRODUCT(OFFSET($W$8:OFFSET($W$8,$AJ$4-1,0),$T166,$U166),OFFSET($C$8:OFFSET($C$8,$AJ$4-1,0),$S166,0),OFFSET($D$8:OFFSET($D$8,$AJ$4-1,0),$S166,MATCH(BF$6,$D$7:$Q$7,0)-1))/SUMPRODUCT(OFFSET($W$8:OFFSET($W$8,$AJ$4-1,0),$T166,$U166),OFFSET($C$8:OFFSET($C$8,$AJ$4-1,0),$S166,0))</f>
        <v>0.99610157441410474</v>
      </c>
      <c r="BH166" s="174">
        <f ca="1">SUMPRODUCT(OFFSET($W$8:OFFSET($W$8,$AJ$4-1,0),$T166,$U166),OFFSET($D$8:OFFSET($D$8,$AJ$4-1,0),$S166,MATCH(BH$6,$D$7:$Q$7,0)-1))</f>
        <v>1.0067582640661514</v>
      </c>
      <c r="BI166" s="174">
        <f ca="1">SUMPRODUCT(OFFSET($W$8:OFFSET($W$8,$AJ$4-1,0),$T166,$U166),OFFSET($C$8:OFFSET($C$8,$AJ$4-1,0),$S166,0),OFFSET($D$8:OFFSET($D$8,$AJ$4-1,0),$S166,MATCH(BH$6,$D$7:$Q$7,0)-1))/SUMPRODUCT(OFFSET($W$8:OFFSET($W$8,$AJ$4-1,0),$T166,$U166),OFFSET($C$8:OFFSET($C$8,$AJ$4-1,0),$S166,0))</f>
        <v>1.0067582640661514</v>
      </c>
      <c r="BJ166" s="174">
        <f ca="1">SUMPRODUCT(OFFSET($W$8:OFFSET($W$8,$AJ$4-1,0),$T166,$U166),OFFSET($D$8:OFFSET($D$8,$AJ$4-1,0),$S166,MATCH(BJ$6,$D$7:$Q$7,0)-1))</f>
        <v>1</v>
      </c>
      <c r="BK166" s="174">
        <f ca="1">SUMPRODUCT(OFFSET($W$8:OFFSET($W$8,$AJ$4-1,0),$T166,$U166),OFFSET($C$8:OFFSET($C$8,$AJ$4-1,0),$S166,0),OFFSET($D$8:OFFSET($D$8,$AJ$4-1,0),$S166,MATCH(BJ$6,$D$7:$Q$7,0)-1))/SUMPRODUCT(OFFSET($W$8:OFFSET($W$8,$AJ$4-1,0),$T166,$U166),OFFSET($C$8:OFFSET($C$8,$AJ$4-1,0),$S166,0))</f>
        <v>1</v>
      </c>
      <c r="BM166" s="8">
        <f t="shared" si="45"/>
        <v>40969</v>
      </c>
      <c r="BN166" s="47">
        <f t="shared" ca="1" si="46"/>
        <v>1.0027826891682294</v>
      </c>
      <c r="BO166" s="47">
        <f t="shared" ca="1" si="41"/>
        <v>0</v>
      </c>
      <c r="BP166" s="47">
        <f t="shared" ca="1" si="47"/>
        <v>0.32871767760658327</v>
      </c>
      <c r="BQ166" s="47">
        <f t="shared" ca="1" si="42"/>
        <v>0.67406501156164622</v>
      </c>
    </row>
    <row r="167" spans="1:69">
      <c r="A167" s="58">
        <f t="shared" si="43"/>
        <v>40634</v>
      </c>
      <c r="B167" s="34">
        <f t="shared" si="51"/>
        <v>40831</v>
      </c>
      <c r="C167" s="59">
        <f>SUMIF(WP!$A$3:$A$388,"&lt;"&amp;EOMONTH($A167,$A$3-1)+1,WP!$B$3:$B$388)/1000-SUM(C$8:C166)</f>
        <v>10</v>
      </c>
      <c r="D167" s="42">
        <f>D$6/VLOOKUP($B167,Rate!$B$4:$H$390,7)</f>
        <v>0.51454604428722517</v>
      </c>
      <c r="E167" s="42">
        <f>E$6/VLOOKUP($B167,SAWW!$B$4:$H$390,7)</f>
        <v>1.4201309666768505</v>
      </c>
      <c r="F167" s="42">
        <f>F$6/VLOOKUP($B167,'Indem BL'!$B$4:$H$390,7)</f>
        <v>1.0858724921281104</v>
      </c>
      <c r="G167" s="42">
        <f>G$6/VLOOKUP($B167,'Med BL'!$B$4:$H$390,7)</f>
        <v>0.9849</v>
      </c>
      <c r="H167" s="42">
        <f>H$6/VLOOKUP($B167,'Combined BL &amp; SAWW'!$B$4:$H$390,7)</f>
        <v>1.253568170499181</v>
      </c>
      <c r="I167" s="42">
        <f>I$6/VLOOKUP($B167,'Freq Trend'!$B$4:$H$390,7)</f>
        <v>0.71397518966533502</v>
      </c>
      <c r="J167" s="42">
        <f>J$6/VLOOKUP($B167,'Severity Trend_IonI'!$B$4:$H$390,7)</f>
        <v>0.851733853830418</v>
      </c>
      <c r="K167" s="42">
        <f>K$6/VLOOKUP($B167,'Severity Trend_MonI'!$B$4:$H$390,7)</f>
        <v>1.3609716734542572</v>
      </c>
      <c r="L167" s="42">
        <f>L$6/VLOOKUP($B167,'Severity Trend'!$B$4:$H$390,7)</f>
        <v>1.054151052478528</v>
      </c>
      <c r="M167" s="42">
        <f>M$6/VLOOKUP($B167,'PP Residual Trend'!$B$4:$H$390,7)</f>
        <v>0.7526158444686516</v>
      </c>
      <c r="N167" s="156">
        <f>N$6/VLOOKUP($B167,CR!$B$4:$H$455,7)</f>
        <v>0.99887341547568309</v>
      </c>
      <c r="O167" s="156">
        <f>O$6/VLOOKUP($B167,ER!$B$4:$H$455,7)</f>
        <v>1.0067582640661514</v>
      </c>
      <c r="P167" s="156">
        <f>P$6/VLOOKUP($B167,DR!$B$4:$H$455,7)</f>
        <v>1</v>
      </c>
      <c r="R167">
        <f t="shared" si="49"/>
        <v>160</v>
      </c>
      <c r="S167" s="120">
        <f t="shared" si="52"/>
        <v>159</v>
      </c>
      <c r="T167" s="45">
        <f t="shared" si="53"/>
        <v>0</v>
      </c>
      <c r="U167" s="45">
        <f t="shared" si="54"/>
        <v>0</v>
      </c>
      <c r="V167" s="20">
        <v>0</v>
      </c>
      <c r="W167" s="21">
        <f>(2*W$5*$AJ$3*$R167*$A$3-MIN(W$5*$AJ$3,$R167*$A$3)^2-2*$R167*$A$3*MAX(W$5*$AJ$3-$R167*$A$3,0)-MIN(MAX($R167*$A$3-$A$4,0),W$5*$AJ$3)^2-2*W$5*$AJ$3*MAX($R167*$A$3-$A$4-W$5*+$AJ$3,0))/$AJ$5-SUM($V$7:V167)-SUM($V$7:W166)+SUM($V$7:V166)</f>
        <v>0</v>
      </c>
      <c r="X167" s="21">
        <f>(2*X$5*$AJ$3*$R167*$A$3-MIN(X$5*$AJ$3,$R167*$A$3)^2-2*$R167*$A$3*MAX(X$5*$AJ$3-$R167*$A$3,0)-MIN(MAX($R167*$A$3-$A$4,0),X$5*$AJ$3)^2-2*X$5*$AJ$3*MAX($R167*$A$3-$A$4-X$5*+$AJ$3,0))/$AJ$5-SUM($V$7:W167)-SUM($V$7:X166)+SUM($V$7:W166)</f>
        <v>0</v>
      </c>
      <c r="Y167" s="21">
        <f>(2*Y$5*$AJ$3*$R167*$A$3-MIN(Y$5*$AJ$3,$R167*$A$3)^2-2*$R167*$A$3*MAX(Y$5*$AJ$3-$R167*$A$3,0)-MIN(MAX($R167*$A$3-$A$4,0),Y$5*$AJ$3)^2-2*Y$5*$AJ$3*MAX($R167*$A$3-$A$4-Y$5*+$AJ$3,0))/$AJ$5-SUM($V$7:X167)-SUM($V$7:Y166)+SUM($V$7:X166)</f>
        <v>0</v>
      </c>
      <c r="Z167" s="21">
        <f>(2*Z$5*$AJ$3*$R167*$A$3-MIN(Z$5*$AJ$3,$R167*$A$3)^2-2*$R167*$A$3*MAX(Z$5*$AJ$3-$R167*$A$3,0)-MIN(MAX($R167*$A$3-$A$4,0),Z$5*$AJ$3)^2-2*Z$5*$AJ$3*MAX($R167*$A$3-$A$4-Z$5*+$AJ$3,0))/$AJ$5-SUM($V$7:Y167)-SUM($V$7:Z166)+SUM($V$7:Y166)</f>
        <v>0</v>
      </c>
      <c r="AA167" s="21">
        <f>(2*AA$5*$AJ$3*$R167*$A$3-MIN(AA$5*$AJ$3,$R167*$A$3)^2-2*$R167*$A$3*MAX(AA$5*$AJ$3-$R167*$A$3,0)-MIN(MAX($R167*$A$3-$A$4,0),AA$5*$AJ$3)^2-2*AA$5*$AJ$3*MAX($R167*$A$3-$A$4-AA$5*+$AJ$3,0))/$AJ$5-SUM($V$7:Z167)-SUM($V$7:AA166)+SUM($V$7:Z166)</f>
        <v>0</v>
      </c>
      <c r="AB167" s="21">
        <f>(2*AB$5*$AJ$3*$R167*$A$3-MIN(AB$5*$AJ$3,$R167*$A$3)^2-2*$R167*$A$3*MAX(AB$5*$AJ$3-$R167*$A$3,0)-MIN(MAX($R167*$A$3-$A$4,0),AB$5*$AJ$3)^2-2*AB$5*$AJ$3*MAX($R167*$A$3-$A$4-AB$5*+$AJ$3,0))/$AJ$5-SUM($V$7:AA167)-SUM($V$7:AB166)+SUM($V$7:AA166)</f>
        <v>0</v>
      </c>
      <c r="AC167" s="21">
        <f>(2*AC$5*$AJ$3*$R167*$A$3-MIN(AC$5*$AJ$3,$R167*$A$3)^2-2*$R167*$A$3*MAX(AC$5*$AJ$3-$R167*$A$3,0)-MIN(MAX($R167*$A$3-$A$4,0),AC$5*$AJ$3)^2-2*AC$5*$AJ$3*MAX($R167*$A$3-$A$4-AC$5*+$AJ$3,0))/$AJ$5-SUM($V$7:AB167)-SUM($V$7:AC166)+SUM($V$7:AB166)</f>
        <v>0</v>
      </c>
      <c r="AD167" s="21">
        <f>(2*AD$5*$AJ$3*$R167*$A$3-MIN(AD$5*$AJ$3,$R167*$A$3)^2-2*$R167*$A$3*MAX(AD$5*$AJ$3-$R167*$A$3,0)-MIN(MAX($R167*$A$3-$A$4,0),AD$5*$AJ$3)^2-2*AD$5*$AJ$3*MAX($R167*$A$3-$A$4-AD$5*+$AJ$3,0))/$AJ$5-SUM($V$7:AC167)-SUM($V$7:AD166)+SUM($V$7:AC166)</f>
        <v>0</v>
      </c>
      <c r="AE167" s="21">
        <f>(2*AE$5*$AJ$3*$R167*$A$3-MIN(AE$5*$AJ$3,$R167*$A$3)^2-2*$R167*$A$3*MAX(AE$5*$AJ$3-$R167*$A$3,0)-MIN(MAX($R167*$A$3-$A$4,0),AE$5*$AJ$3)^2-2*AE$5*$AJ$3*MAX($R167*$A$3-$A$4-AE$5*+$AJ$3,0))/$AJ$5-SUM($V$7:AD167)-SUM($V$7:AE166)+SUM($V$7:AD166)</f>
        <v>0</v>
      </c>
      <c r="AF167" s="21">
        <f>(2*AF$5*$AJ$3*$R167*$A$3-MIN(AF$5*$AJ$3,$R167*$A$3)^2-2*$R167*$A$3*MAX(AF$5*$AJ$3-$R167*$A$3,0)-MIN(MAX($R167*$A$3-$A$4,0),AF$5*$AJ$3)^2-2*AF$5*$AJ$3*MAX($R167*$A$3-$A$4-AF$5*+$AJ$3,0))/$AJ$5-SUM($V$7:AE167)-SUM($V$7:AF166)+SUM($V$7:AE166)</f>
        <v>0</v>
      </c>
      <c r="AG167" s="21">
        <f>(2*AG$5*$AJ$3*$R167*$A$3-MIN(AG$5*$AJ$3,$R167*$A$3)^2-2*$R167*$A$3*MAX(AG$5*$AJ$3-$R167*$A$3,0)-MIN(MAX($R167*$A$3-$A$4,0),AG$5*$AJ$3)^2-2*AG$5*$AJ$3*MAX($R167*$A$3-$A$4-AG$5*+$AJ$3,0))/$AJ$5-SUM($V$7:AF167)-SUM($V$7:AG166)+SUM($V$7:AF166)</f>
        <v>0</v>
      </c>
      <c r="AH167" s="21">
        <f>(2*AH$5*$AJ$3*$R167*$A$3-MIN(AH$5*$AJ$3,$R167*$A$3)^2-2*$R167*$A$3*MAX(AH$5*$AJ$3-$R167*$A$3,0)-MIN(MAX($R167*$A$3-$A$4,0),AH$5*$AJ$3)^2-2*AH$5*$AJ$3*MAX($R167*$A$3-$A$4-AH$5*+$AJ$3,0))/$AJ$5-SUM($V$7:AG167)-SUM($V$7:AH166)+SUM($V$7:AG166)</f>
        <v>0</v>
      </c>
      <c r="AJ167" s="8">
        <f t="shared" si="48"/>
        <v>41000</v>
      </c>
      <c r="AK167" s="30">
        <f t="shared" si="55"/>
        <v>41014</v>
      </c>
      <c r="AL167" s="3">
        <f ca="1">SUMPRODUCT(OFFSET($W$8:OFFSET($W$8,$AJ$4-1,0),$T167,$U167),OFFSET($D$8:OFFSET($D$8,$AJ$4-1,0),$S167,MATCH(AL$6,$D$7:$Q$7,0)-1))</f>
        <v>0.51583231849517241</v>
      </c>
      <c r="AM167" s="3">
        <f ca="1">SUMPRODUCT(OFFSET($W$8:OFFSET($W$8,$AJ$4-1,0),$T167,$U167),OFFSET($C$8:OFFSET($C$8,$AJ$4-1,0),$S167,0),OFFSET($D$8:OFFSET($D$8,$AJ$4-1,0),$S167,MATCH(AL$6,$D$7:$Q$7,0)-1))/SUMPRODUCT(OFFSET($W$8:OFFSET($W$8,$AJ$4-1,0),$T167,$U167),OFFSET($C$8:OFFSET($C$8,$AJ$4-1,0),$S167,0))</f>
        <v>0.51583231849517253</v>
      </c>
      <c r="AN167" s="3">
        <f ca="1">SUMPRODUCT(OFFSET($W$8:OFFSET($W$8,$AJ$4-1,0),$T167,$U167),OFFSET($D$8:OFFSET($D$8,$AJ$4-1,0),$S167,MATCH(AN$6,$D$7:$Q$7,0)-1))</f>
        <v>1.40340759033727</v>
      </c>
      <c r="AO167" s="3">
        <f ca="1">SUMPRODUCT(OFFSET($W$8:OFFSET($W$8,$AJ$4-1,0),$T167,$U167),OFFSET($C$8:OFFSET($C$8,$AJ$4-1,0),$S167,0),OFFSET($D$8:OFFSET($D$8,$AJ$4-1,0),$S167,MATCH(AN$6,$D$7:$Q$7,0)-1))/SUMPRODUCT(OFFSET($W$8:OFFSET($W$8,$AJ$4-1,0),$T167,$U167),OFFSET($C$8:OFFSET($C$8,$AJ$4-1,0),$S167,0))</f>
        <v>1.4034075903372702</v>
      </c>
      <c r="AP167" s="3">
        <f ca="1">SUMPRODUCT(OFFSET($W$8:OFFSET($W$8,$AJ$4-1,0),$T167,$U167),OFFSET($D$8:OFFSET($D$8,$AJ$4-1,0),$S167,MATCH(AP$6,$D$7:$Q$7,0)-1))</f>
        <v>1.0815956311516524</v>
      </c>
      <c r="AQ167" s="3">
        <f ca="1">SUMPRODUCT(OFFSET($W$8:OFFSET($W$8,$AJ$4-1,0),$T167,$U167),OFFSET($C$8:OFFSET($C$8,$AJ$4-1,0),$S167,0),OFFSET($D$8:OFFSET($D$8,$AJ$4-1,0),$S167,MATCH(AP$6,$D$7:$Q$7,0)-1))/SUMPRODUCT(OFFSET($W$8:OFFSET($W$8,$AJ$4-1,0),$T167,$U167),OFFSET($C$8:OFFSET($C$8,$AJ$4-1,0),$S167,0))</f>
        <v>1.0815956311516524</v>
      </c>
      <c r="AR167" s="3">
        <f ca="1">SUMPRODUCT(OFFSET($W$8:OFFSET($W$8,$AJ$4-1,0),$T167,$U167),OFFSET($D$8:OFFSET($D$8,$AJ$4-1,0),$S167,MATCH(AR$6,$D$7:$Q$7,0)-1))</f>
        <v>0.98489999999999989</v>
      </c>
      <c r="AS167" s="3">
        <f ca="1">SUMPRODUCT(OFFSET($W$8:OFFSET($W$8,$AJ$4-1,0),$T167,$U167),OFFSET($C$8:OFFSET($C$8,$AJ$4-1,0),$S167,0),OFFSET($D$8:OFFSET($D$8,$AJ$4-1,0),$S167,MATCH(AR$6,$D$7:$Q$7,0)-1))/SUMPRODUCT(OFFSET($W$8:OFFSET($W$8,$AJ$4-1,0),$T167,$U167),OFFSET($C$8:OFFSET($C$8,$AJ$4-1,0),$S167,0))</f>
        <v>0.98490000000000022</v>
      </c>
      <c r="AT167" s="3">
        <f ca="1">SUMPRODUCT(OFFSET($W$8:OFFSET($W$8,$AJ$4-1,0),$T167,$U167),OFFSET($D$8:OFFSET($D$8,$AJ$4-1,0),$S167,MATCH(AT$6,$D$7:$Q$7,0)-1))</f>
        <v>1.2431506746911314</v>
      </c>
      <c r="AU167" s="3">
        <f ca="1">SUMPRODUCT(OFFSET($W$8:OFFSET($W$8,$AJ$4-1,0),$T167,$U167),OFFSET($C$8:OFFSET($C$8,$AJ$4-1,0),$S167,0),OFFSET($D$8:OFFSET($D$8,$AJ$4-1,0),$S167,MATCH(AT$6,$D$7:$Q$7,0)-1))/SUMPRODUCT(OFFSET($W$8:OFFSET($W$8,$AJ$4-1,0),$T167,$U167),OFFSET($C$8:OFFSET($C$8,$AJ$4-1,0),$S167,0))</f>
        <v>1.2431506746911314</v>
      </c>
      <c r="AV167" s="3">
        <f ca="1">SUMPRODUCT(OFFSET($W$8:OFFSET($W$8,$AJ$4-1,0),$T167,$U167),OFFSET($D$8:OFFSET($D$8,$AJ$4-1,0),$S167,MATCH(AV$6,$D$7:$Q$7,0)-1))</f>
        <v>0.72815888393022321</v>
      </c>
      <c r="AW167" s="3">
        <f ca="1">SUMPRODUCT(OFFSET($W$8:OFFSET($W$8,$AJ$4-1,0),$T167,$U167),OFFSET($C$8:OFFSET($C$8,$AJ$4-1,0),$S167,0),OFFSET($D$8:OFFSET($D$8,$AJ$4-1,0),$S167,MATCH(AV$6,$D$7:$Q$7,0)-1))/SUMPRODUCT(OFFSET($W$8:OFFSET($W$8,$AJ$4-1,0),$T167,$U167),OFFSET($C$8:OFFSET($C$8,$AJ$4-1,0),$S167,0))</f>
        <v>0.72815888393022321</v>
      </c>
      <c r="AX167" s="3">
        <f ca="1">SUMPRODUCT(OFFSET($W$8:OFFSET($W$8,$AJ$4-1,0),$T167,$U167),OFFSET($D$8:OFFSET($D$8,$AJ$4-1,0),$S167,MATCH(AX$6,$D$7:$Q$7,0)-1))</f>
        <v>0.86126383486921043</v>
      </c>
      <c r="AY167" s="3">
        <f ca="1">SUMPRODUCT(OFFSET($W$8:OFFSET($W$8,$AJ$4-1,0),$T167,$U167),OFFSET($C$8:OFFSET($C$8,$AJ$4-1,0),$S167,0),OFFSET($D$8:OFFSET($D$8,$AJ$4-1,0),$S167,MATCH(AX$6,$D$7:$Q$7,0)-1))/SUMPRODUCT(OFFSET($W$8:OFFSET($W$8,$AJ$4-1,0),$T167,$U167),OFFSET($C$8:OFFSET($C$8,$AJ$4-1,0),$S167,0))</f>
        <v>0.86126383486921065</v>
      </c>
      <c r="AZ167" s="3">
        <f ca="1">SUMPRODUCT(OFFSET($W$8:OFFSET($W$8,$AJ$4-1,0),$T167,$U167),OFFSET($D$8:OFFSET($D$8,$AJ$4-1,0),$S167,MATCH(AZ$6,$D$7:$Q$7,0)-1))</f>
        <v>1.3402865510171347</v>
      </c>
      <c r="BA167" s="3">
        <f ca="1">SUMPRODUCT(OFFSET($W$8:OFFSET($W$8,$AJ$4-1,0),$T167,$U167),OFFSET($C$8:OFFSET($C$8,$AJ$4-1,0),$S167,0),OFFSET($D$8:OFFSET($D$8,$AJ$4-1,0),$S167,MATCH(AZ$6,$D$7:$Q$7,0)-1))/SUMPRODUCT(OFFSET($W$8:OFFSET($W$8,$AJ$4-1,0),$T167,$U167),OFFSET($C$8:OFFSET($C$8,$AJ$4-1,0),$S167,0))</f>
        <v>1.3402865510171345</v>
      </c>
      <c r="BB167" s="3">
        <f ca="1">SUMPRODUCT(OFFSET($W$8:OFFSET($W$8,$AJ$4-1,0),$T167,$U167),OFFSET($D$8:OFFSET($D$8,$AJ$4-1,0),$S167,MATCH(BB$6,$D$7:$Q$7,0)-1))</f>
        <v>1.054659337197273</v>
      </c>
      <c r="BC167" s="3">
        <f ca="1">SUMPRODUCT(OFFSET($W$8:OFFSET($W$8,$AJ$4-1,0),$T167,$U167),OFFSET($C$8:OFFSET($C$8,$AJ$4-1,0),$S167,0),OFFSET($D$8:OFFSET($D$8,$AJ$4-1,0),$S167,MATCH(BB$6,$D$7:$Q$7,0)-1))/SUMPRODUCT(OFFSET($W$8:OFFSET($W$8,$AJ$4-1,0),$T167,$U167),OFFSET($C$8:OFFSET($C$8,$AJ$4-1,0),$S167,0))</f>
        <v>1.054659337197273</v>
      </c>
      <c r="BD167" s="3">
        <f ca="1">SUMPRODUCT(OFFSET($W$8:OFFSET($W$8,$AJ$4-1,0),$T167,$U167),OFFSET($D$8:OFFSET($D$8,$AJ$4-1,0),$S167,MATCH(BD$6,$D$7:$Q$7,0)-1))</f>
        <v>0.76793893885078668</v>
      </c>
      <c r="BE167" s="3">
        <f ca="1">SUMPRODUCT(OFFSET($W$8:OFFSET($W$8,$AJ$4-1,0),$T167,$U167),OFFSET($C$8:OFFSET($C$8,$AJ$4-1,0),$S167,0),OFFSET($D$8:OFFSET($D$8,$AJ$4-1,0),$S167,MATCH(BD$6,$D$7:$Q$7,0)-1))/SUMPRODUCT(OFFSET($W$8:OFFSET($W$8,$AJ$4-1,0),$T167,$U167),OFFSET($C$8:OFFSET($C$8,$AJ$4-1,0),$S167,0))</f>
        <v>0.76793893885078657</v>
      </c>
      <c r="BF167" s="174">
        <f ca="1">SUMPRODUCT(OFFSET($W$8:OFFSET($W$8,$AJ$4-1,0),$T167,$U167),OFFSET($D$8:OFFSET($D$8,$AJ$4-1,0),$S167,MATCH(BF$6,$D$7:$Q$7,0)-1))</f>
        <v>0.99055789229094726</v>
      </c>
      <c r="BG167" s="174">
        <f ca="1">SUMPRODUCT(OFFSET($W$8:OFFSET($W$8,$AJ$4-1,0),$T167,$U167),OFFSET($C$8:OFFSET($C$8,$AJ$4-1,0),$S167,0),OFFSET($D$8:OFFSET($D$8,$AJ$4-1,0),$S167,MATCH(BF$6,$D$7:$Q$7,0)-1))/SUMPRODUCT(OFFSET($W$8:OFFSET($W$8,$AJ$4-1,0),$T167,$U167),OFFSET($C$8:OFFSET($C$8,$AJ$4-1,0),$S167,0))</f>
        <v>0.99055789229094748</v>
      </c>
      <c r="BH167" s="174">
        <f ca="1">SUMPRODUCT(OFFSET($W$8:OFFSET($W$8,$AJ$4-1,0),$T167,$U167),OFFSET($D$8:OFFSET($D$8,$AJ$4-1,0),$S167,MATCH(BH$6,$D$7:$Q$7,0)-1))</f>
        <v>1.0067582640661514</v>
      </c>
      <c r="BI167" s="174">
        <f ca="1">SUMPRODUCT(OFFSET($W$8:OFFSET($W$8,$AJ$4-1,0),$T167,$U167),OFFSET($C$8:OFFSET($C$8,$AJ$4-1,0),$S167,0),OFFSET($D$8:OFFSET($D$8,$AJ$4-1,0),$S167,MATCH(BH$6,$D$7:$Q$7,0)-1))/SUMPRODUCT(OFFSET($W$8:OFFSET($W$8,$AJ$4-1,0),$T167,$U167),OFFSET($C$8:OFFSET($C$8,$AJ$4-1,0),$S167,0))</f>
        <v>1.0067582640661514</v>
      </c>
      <c r="BJ167" s="174">
        <f ca="1">SUMPRODUCT(OFFSET($W$8:OFFSET($W$8,$AJ$4-1,0),$T167,$U167),OFFSET($D$8:OFFSET($D$8,$AJ$4-1,0),$S167,MATCH(BJ$6,$D$7:$Q$7,0)-1))</f>
        <v>1</v>
      </c>
      <c r="BK167" s="174">
        <f ca="1">SUMPRODUCT(OFFSET($W$8:OFFSET($W$8,$AJ$4-1,0),$T167,$U167),OFFSET($C$8:OFFSET($C$8,$AJ$4-1,0),$S167,0),OFFSET($D$8:OFFSET($D$8,$AJ$4-1,0),$S167,MATCH(BJ$6,$D$7:$Q$7,0)-1))/SUMPRODUCT(OFFSET($W$8:OFFSET($W$8,$AJ$4-1,0),$T167,$U167),OFFSET($C$8:OFFSET($C$8,$AJ$4-1,0),$S167,0))</f>
        <v>1</v>
      </c>
      <c r="BM167" s="8">
        <f t="shared" si="45"/>
        <v>41000</v>
      </c>
      <c r="BN167" s="47">
        <f t="shared" ca="1" si="46"/>
        <v>1.0083947876741495</v>
      </c>
      <c r="BO167" s="47">
        <f t="shared" ca="1" si="41"/>
        <v>0</v>
      </c>
      <c r="BP167" s="47">
        <f t="shared" ca="1" si="47"/>
        <v>0.32871767760658327</v>
      </c>
      <c r="BQ167" s="47">
        <f t="shared" ca="1" si="42"/>
        <v>0.67967711006756626</v>
      </c>
    </row>
    <row r="168" spans="1:69">
      <c r="A168" s="58">
        <f t="shared" si="43"/>
        <v>40664</v>
      </c>
      <c r="B168" s="34">
        <f t="shared" si="51"/>
        <v>40862</v>
      </c>
      <c r="C168" s="59">
        <f>SUMIF(WP!$A$3:$A$388,"&lt;"&amp;EOMONTH($A168,$A$3-1)+1,WP!$B$3:$B$388)/1000-SUM(C$8:C167)</f>
        <v>10</v>
      </c>
      <c r="D168" s="42">
        <f>D$6/VLOOKUP($B168,Rate!$B$4:$H$390,7)</f>
        <v>0.51454604428722517</v>
      </c>
      <c r="E168" s="42">
        <f>E$6/VLOOKUP($B168,SAWW!$B$4:$H$390,7)</f>
        <v>1.4172154660167855</v>
      </c>
      <c r="F168" s="42">
        <f>F$6/VLOOKUP($B168,'Indem BL'!$B$4:$H$390,7)</f>
        <v>1.0858724921281104</v>
      </c>
      <c r="G168" s="42">
        <f>G$6/VLOOKUP($B168,'Med BL'!$B$4:$H$390,7)</f>
        <v>0.9849</v>
      </c>
      <c r="H168" s="42">
        <f>H$6/VLOOKUP($B168,'Combined BL &amp; SAWW'!$B$4:$H$390,7)</f>
        <v>1.2523548405788094</v>
      </c>
      <c r="I168" s="42">
        <f>I$6/VLOOKUP($B168,'Freq Trend'!$B$4:$H$390,7)</f>
        <v>0.71641466302197288</v>
      </c>
      <c r="J168" s="42">
        <f>J$6/VLOOKUP($B168,'Severity Trend_IonI'!$B$4:$H$390,7)</f>
        <v>0.8533680732332426</v>
      </c>
      <c r="K168" s="42">
        <f>K$6/VLOOKUP($B168,'Severity Trend_MonI'!$B$4:$H$390,7)</f>
        <v>1.3572047918276846</v>
      </c>
      <c r="L168" s="42">
        <f>L$6/VLOOKUP($B168,'Severity Trend'!$B$4:$H$390,7)</f>
        <v>1.0542043913980748</v>
      </c>
      <c r="M168" s="42">
        <f>M$6/VLOOKUP($B168,'PP Residual Trend'!$B$4:$H$390,7)</f>
        <v>0.75522501145342136</v>
      </c>
      <c r="N168" s="156">
        <f>N$6/VLOOKUP($B168,CR!$B$4:$H$455,7)</f>
        <v>0.99887341547568309</v>
      </c>
      <c r="O168" s="156">
        <f>O$6/VLOOKUP($B168,ER!$B$4:$H$455,7)</f>
        <v>1.0067582640661514</v>
      </c>
      <c r="P168" s="156">
        <f>P$6/VLOOKUP($B168,DR!$B$4:$H$455,7)</f>
        <v>1</v>
      </c>
      <c r="R168">
        <f t="shared" si="49"/>
        <v>161</v>
      </c>
      <c r="S168" s="120">
        <f t="shared" si="52"/>
        <v>160</v>
      </c>
      <c r="T168" s="45">
        <f t="shared" si="53"/>
        <v>0</v>
      </c>
      <c r="U168" s="45">
        <f t="shared" si="54"/>
        <v>0</v>
      </c>
      <c r="V168" s="20">
        <v>0</v>
      </c>
      <c r="W168" s="21">
        <f>(2*W$5*$AJ$3*$R168*$A$3-MIN(W$5*$AJ$3,$R168*$A$3)^2-2*$R168*$A$3*MAX(W$5*$AJ$3-$R168*$A$3,0)-MIN(MAX($R168*$A$3-$A$4,0),W$5*$AJ$3)^2-2*W$5*$AJ$3*MAX($R168*$A$3-$A$4-W$5*+$AJ$3,0))/$AJ$5-SUM($V$7:V168)-SUM($V$7:W167)+SUM($V$7:V167)</f>
        <v>0</v>
      </c>
      <c r="X168" s="21">
        <f>(2*X$5*$AJ$3*$R168*$A$3-MIN(X$5*$AJ$3,$R168*$A$3)^2-2*$R168*$A$3*MAX(X$5*$AJ$3-$R168*$A$3,0)-MIN(MAX($R168*$A$3-$A$4,0),X$5*$AJ$3)^2-2*X$5*$AJ$3*MAX($R168*$A$3-$A$4-X$5*+$AJ$3,0))/$AJ$5-SUM($V$7:W168)-SUM($V$7:X167)+SUM($V$7:W167)</f>
        <v>0</v>
      </c>
      <c r="Y168" s="21">
        <f>(2*Y$5*$AJ$3*$R168*$A$3-MIN(Y$5*$AJ$3,$R168*$A$3)^2-2*$R168*$A$3*MAX(Y$5*$AJ$3-$R168*$A$3,0)-MIN(MAX($R168*$A$3-$A$4,0),Y$5*$AJ$3)^2-2*Y$5*$AJ$3*MAX($R168*$A$3-$A$4-Y$5*+$AJ$3,0))/$AJ$5-SUM($V$7:X168)-SUM($V$7:Y167)+SUM($V$7:X167)</f>
        <v>0</v>
      </c>
      <c r="Z168" s="21">
        <f>(2*Z$5*$AJ$3*$R168*$A$3-MIN(Z$5*$AJ$3,$R168*$A$3)^2-2*$R168*$A$3*MAX(Z$5*$AJ$3-$R168*$A$3,0)-MIN(MAX($R168*$A$3-$A$4,0),Z$5*$AJ$3)^2-2*Z$5*$AJ$3*MAX($R168*$A$3-$A$4-Z$5*+$AJ$3,0))/$AJ$5-SUM($V$7:Y168)-SUM($V$7:Z167)+SUM($V$7:Y167)</f>
        <v>0</v>
      </c>
      <c r="AA168" s="21">
        <f>(2*AA$5*$AJ$3*$R168*$A$3-MIN(AA$5*$AJ$3,$R168*$A$3)^2-2*$R168*$A$3*MAX(AA$5*$AJ$3-$R168*$A$3,0)-MIN(MAX($R168*$A$3-$A$4,0),AA$5*$AJ$3)^2-2*AA$5*$AJ$3*MAX($R168*$A$3-$A$4-AA$5*+$AJ$3,0))/$AJ$5-SUM($V$7:Z168)-SUM($V$7:AA167)+SUM($V$7:Z167)</f>
        <v>0</v>
      </c>
      <c r="AB168" s="21">
        <f>(2*AB$5*$AJ$3*$R168*$A$3-MIN(AB$5*$AJ$3,$R168*$A$3)^2-2*$R168*$A$3*MAX(AB$5*$AJ$3-$R168*$A$3,0)-MIN(MAX($R168*$A$3-$A$4,0),AB$5*$AJ$3)^2-2*AB$5*$AJ$3*MAX($R168*$A$3-$A$4-AB$5*+$AJ$3,0))/$AJ$5-SUM($V$7:AA168)-SUM($V$7:AB167)+SUM($V$7:AA167)</f>
        <v>0</v>
      </c>
      <c r="AC168" s="21">
        <f>(2*AC$5*$AJ$3*$R168*$A$3-MIN(AC$5*$AJ$3,$R168*$A$3)^2-2*$R168*$A$3*MAX(AC$5*$AJ$3-$R168*$A$3,0)-MIN(MAX($R168*$A$3-$A$4,0),AC$5*$AJ$3)^2-2*AC$5*$AJ$3*MAX($R168*$A$3-$A$4-AC$5*+$AJ$3,0))/$AJ$5-SUM($V$7:AB168)-SUM($V$7:AC167)+SUM($V$7:AB167)</f>
        <v>0</v>
      </c>
      <c r="AD168" s="21">
        <f>(2*AD$5*$AJ$3*$R168*$A$3-MIN(AD$5*$AJ$3,$R168*$A$3)^2-2*$R168*$A$3*MAX(AD$5*$AJ$3-$R168*$A$3,0)-MIN(MAX($R168*$A$3-$A$4,0),AD$5*$AJ$3)^2-2*AD$5*$AJ$3*MAX($R168*$A$3-$A$4-AD$5*+$AJ$3,0))/$AJ$5-SUM($V$7:AC168)-SUM($V$7:AD167)+SUM($V$7:AC167)</f>
        <v>0</v>
      </c>
      <c r="AE168" s="21">
        <f>(2*AE$5*$AJ$3*$R168*$A$3-MIN(AE$5*$AJ$3,$R168*$A$3)^2-2*$R168*$A$3*MAX(AE$5*$AJ$3-$R168*$A$3,0)-MIN(MAX($R168*$A$3-$A$4,0),AE$5*$AJ$3)^2-2*AE$5*$AJ$3*MAX($R168*$A$3-$A$4-AE$5*+$AJ$3,0))/$AJ$5-SUM($V$7:AD168)-SUM($V$7:AE167)+SUM($V$7:AD167)</f>
        <v>0</v>
      </c>
      <c r="AF168" s="21">
        <f>(2*AF$5*$AJ$3*$R168*$A$3-MIN(AF$5*$AJ$3,$R168*$A$3)^2-2*$R168*$A$3*MAX(AF$5*$AJ$3-$R168*$A$3,0)-MIN(MAX($R168*$A$3-$A$4,0),AF$5*$AJ$3)^2-2*AF$5*$AJ$3*MAX($R168*$A$3-$A$4-AF$5*+$AJ$3,0))/$AJ$5-SUM($V$7:AE168)-SUM($V$7:AF167)+SUM($V$7:AE167)</f>
        <v>0</v>
      </c>
      <c r="AG168" s="21">
        <f>(2*AG$5*$AJ$3*$R168*$A$3-MIN(AG$5*$AJ$3,$R168*$A$3)^2-2*$R168*$A$3*MAX(AG$5*$AJ$3-$R168*$A$3,0)-MIN(MAX($R168*$A$3-$A$4,0),AG$5*$AJ$3)^2-2*AG$5*$AJ$3*MAX($R168*$A$3-$A$4-AG$5*+$AJ$3,0))/$AJ$5-SUM($V$7:AF168)-SUM($V$7:AG167)+SUM($V$7:AF167)</f>
        <v>0</v>
      </c>
      <c r="AH168" s="21">
        <f>(2*AH$5*$AJ$3*$R168*$A$3-MIN(AH$5*$AJ$3,$R168*$A$3)^2-2*$R168*$A$3*MAX(AH$5*$AJ$3-$R168*$A$3,0)-MIN(MAX($R168*$A$3-$A$4,0),AH$5*$AJ$3)^2-2*AH$5*$AJ$3*MAX($R168*$A$3-$A$4-AH$5*+$AJ$3,0))/$AJ$5-SUM($V$7:AG168)-SUM($V$7:AH167)+SUM($V$7:AG167)</f>
        <v>0</v>
      </c>
      <c r="AJ168" s="8">
        <f t="shared" si="48"/>
        <v>41030</v>
      </c>
      <c r="AK168" s="30">
        <f t="shared" si="55"/>
        <v>41044</v>
      </c>
      <c r="AL168" s="3">
        <f ca="1">SUMPRODUCT(OFFSET($W$8:OFFSET($W$8,$AJ$4-1,0),$T168,$U168),OFFSET($D$8:OFFSET($D$8,$AJ$4-1,0),$S168,MATCH(AL$6,$D$7:$Q$7,0)-1))</f>
        <v>0.5184048669110668</v>
      </c>
      <c r="AM168" s="3">
        <f ca="1">SUMPRODUCT(OFFSET($W$8:OFFSET($W$8,$AJ$4-1,0),$T168,$U168),OFFSET($C$8:OFFSET($C$8,$AJ$4-1,0),$S168,0),OFFSET($D$8:OFFSET($D$8,$AJ$4-1,0),$S168,MATCH(AL$6,$D$7:$Q$7,0)-1))/SUMPRODUCT(OFFSET($W$8:OFFSET($W$8,$AJ$4-1,0),$T168,$U168),OFFSET($C$8:OFFSET($C$8,$AJ$4-1,0),$S168,0))</f>
        <v>0.51840486691106691</v>
      </c>
      <c r="AN168" s="3">
        <f ca="1">SUMPRODUCT(OFFSET($W$8:OFFSET($W$8,$AJ$4-1,0),$T168,$U168),OFFSET($D$8:OFFSET($D$8,$AJ$4-1,0),$S168,MATCH(AN$6,$D$7:$Q$7,0)-1))</f>
        <v>1.4007729409315912</v>
      </c>
      <c r="AO168" s="3">
        <f ca="1">SUMPRODUCT(OFFSET($W$8:OFFSET($W$8,$AJ$4-1,0),$T168,$U168),OFFSET($C$8:OFFSET($C$8,$AJ$4-1,0),$S168,0),OFFSET($D$8:OFFSET($D$8,$AJ$4-1,0),$S168,MATCH(AN$6,$D$7:$Q$7,0)-1))/SUMPRODUCT(OFFSET($W$8:OFFSET($W$8,$AJ$4-1,0),$T168,$U168),OFFSET($C$8:OFFSET($C$8,$AJ$4-1,0),$S168,0))</f>
        <v>1.4007729409315912</v>
      </c>
      <c r="AP168" s="3">
        <f ca="1">SUMPRODUCT(OFFSET($W$8:OFFSET($W$8,$AJ$4-1,0),$T168,$U168),OFFSET($D$8:OFFSET($D$8,$AJ$4-1,0),$S168,MATCH(AP$6,$D$7:$Q$7,0)-1))</f>
        <v>1.0811454352593934</v>
      </c>
      <c r="AQ168" s="3">
        <f ca="1">SUMPRODUCT(OFFSET($W$8:OFFSET($W$8,$AJ$4-1,0),$T168,$U168),OFFSET($C$8:OFFSET($C$8,$AJ$4-1,0),$S168,0),OFFSET($D$8:OFFSET($D$8,$AJ$4-1,0),$S168,MATCH(AP$6,$D$7:$Q$7,0)-1))/SUMPRODUCT(OFFSET($W$8:OFFSET($W$8,$AJ$4-1,0),$T168,$U168),OFFSET($C$8:OFFSET($C$8,$AJ$4-1,0),$S168,0))</f>
        <v>1.0811454352593937</v>
      </c>
      <c r="AR168" s="3">
        <f ca="1">SUMPRODUCT(OFFSET($W$8:OFFSET($W$8,$AJ$4-1,0),$T168,$U168),OFFSET($D$8:OFFSET($D$8,$AJ$4-1,0),$S168,MATCH(AR$6,$D$7:$Q$7,0)-1))</f>
        <v>0.98489999999999989</v>
      </c>
      <c r="AS168" s="3">
        <f ca="1">SUMPRODUCT(OFFSET($W$8:OFFSET($W$8,$AJ$4-1,0),$T168,$U168),OFFSET($C$8:OFFSET($C$8,$AJ$4-1,0),$S168,0),OFFSET($D$8:OFFSET($D$8,$AJ$4-1,0),$S168,MATCH(AR$6,$D$7:$Q$7,0)-1))/SUMPRODUCT(OFFSET($W$8:OFFSET($W$8,$AJ$4-1,0),$T168,$U168),OFFSET($C$8:OFFSET($C$8,$AJ$4-1,0),$S168,0))</f>
        <v>0.98490000000000022</v>
      </c>
      <c r="AT168" s="3">
        <f ca="1">SUMPRODUCT(OFFSET($W$8:OFFSET($W$8,$AJ$4-1,0),$T168,$U168),OFFSET($D$8:OFFSET($D$8,$AJ$4-1,0),$S168,MATCH(AT$6,$D$7:$Q$7,0)-1))</f>
        <v>1.2416519724290058</v>
      </c>
      <c r="AU168" s="3">
        <f ca="1">SUMPRODUCT(OFFSET($W$8:OFFSET($W$8,$AJ$4-1,0),$T168,$U168),OFFSET($C$8:OFFSET($C$8,$AJ$4-1,0),$S168,0),OFFSET($D$8:OFFSET($D$8,$AJ$4-1,0),$S168,MATCH(AT$6,$D$7:$Q$7,0)-1))/SUMPRODUCT(OFFSET($W$8:OFFSET($W$8,$AJ$4-1,0),$T168,$U168),OFFSET($C$8:OFFSET($C$8,$AJ$4-1,0),$S168,0))</f>
        <v>1.241651972429006</v>
      </c>
      <c r="AV168" s="3">
        <f ca="1">SUMPRODUCT(OFFSET($W$8:OFFSET($W$8,$AJ$4-1,0),$T168,$U168),OFFSET($D$8:OFFSET($D$8,$AJ$4-1,0),$S168,MATCH(AV$6,$D$7:$Q$7,0)-1))</f>
        <v>0.73028233633300754</v>
      </c>
      <c r="AW168" s="3">
        <f ca="1">SUMPRODUCT(OFFSET($W$8:OFFSET($W$8,$AJ$4-1,0),$T168,$U168),OFFSET($C$8:OFFSET($C$8,$AJ$4-1,0),$S168,0),OFFSET($D$8:OFFSET($D$8,$AJ$4-1,0),$S168,MATCH(AV$6,$D$7:$Q$7,0)-1))/SUMPRODUCT(OFFSET($W$8:OFFSET($W$8,$AJ$4-1,0),$T168,$U168),OFFSET($C$8:OFFSET($C$8,$AJ$4-1,0),$S168,0))</f>
        <v>0.73028233633300765</v>
      </c>
      <c r="AX168" s="3">
        <f ca="1">SUMPRODUCT(OFFSET($W$8:OFFSET($W$8,$AJ$4-1,0),$T168,$U168),OFFSET($D$8:OFFSET($D$8,$AJ$4-1,0),$S168,MATCH(AX$6,$D$7:$Q$7,0)-1))</f>
        <v>0.86274392212130768</v>
      </c>
      <c r="AY168" s="3">
        <f ca="1">SUMPRODUCT(OFFSET($W$8:OFFSET($W$8,$AJ$4-1,0),$T168,$U168),OFFSET($C$8:OFFSET($C$8,$AJ$4-1,0),$S168,0),OFFSET($D$8:OFFSET($D$8,$AJ$4-1,0),$S168,MATCH(AX$6,$D$7:$Q$7,0)-1))/SUMPRODUCT(OFFSET($W$8:OFFSET($W$8,$AJ$4-1,0),$T168,$U168),OFFSET($C$8:OFFSET($C$8,$AJ$4-1,0),$S168,0))</f>
        <v>0.86274392212130768</v>
      </c>
      <c r="AZ168" s="3">
        <f ca="1">SUMPRODUCT(OFFSET($W$8:OFFSET($W$8,$AJ$4-1,0),$T168,$U168),OFFSET($D$8:OFFSET($D$8,$AJ$4-1,0),$S168,MATCH(AZ$6,$D$7:$Q$7,0)-1))</f>
        <v>1.3374421052442695</v>
      </c>
      <c r="BA168" s="3">
        <f ca="1">SUMPRODUCT(OFFSET($W$8:OFFSET($W$8,$AJ$4-1,0),$T168,$U168),OFFSET($C$8:OFFSET($C$8,$AJ$4-1,0),$S168,0),OFFSET($D$8:OFFSET($D$8,$AJ$4-1,0),$S168,MATCH(AZ$6,$D$7:$Q$7,0)-1))/SUMPRODUCT(OFFSET($W$8:OFFSET($W$8,$AJ$4-1,0),$T168,$U168),OFFSET($C$8:OFFSET($C$8,$AJ$4-1,0),$S168,0))</f>
        <v>1.3374421052442693</v>
      </c>
      <c r="BB168" s="3">
        <f ca="1">SUMPRODUCT(OFFSET($W$8:OFFSET($W$8,$AJ$4-1,0),$T168,$U168),OFFSET($D$8:OFFSET($D$8,$AJ$4-1,0),$S168,MATCH(BB$6,$D$7:$Q$7,0)-1))</f>
        <v>1.0548381001429239</v>
      </c>
      <c r="BC168" s="3">
        <f ca="1">SUMPRODUCT(OFFSET($W$8:OFFSET($W$8,$AJ$4-1,0),$T168,$U168),OFFSET($C$8:OFFSET($C$8,$AJ$4-1,0),$S168,0),OFFSET($D$8:OFFSET($D$8,$AJ$4-1,0),$S168,MATCH(BB$6,$D$7:$Q$7,0)-1))/SUMPRODUCT(OFFSET($W$8:OFFSET($W$8,$AJ$4-1,0),$T168,$U168),OFFSET($C$8:OFFSET($C$8,$AJ$4-1,0),$S168,0))</f>
        <v>1.0548381001429239</v>
      </c>
      <c r="BD168" s="3">
        <f ca="1">SUMPRODUCT(OFFSET($W$8:OFFSET($W$8,$AJ$4-1,0),$T168,$U168),OFFSET($D$8:OFFSET($D$8,$AJ$4-1,0),$S168,MATCH(BD$6,$D$7:$Q$7,0)-1))</f>
        <v>0.77030847466276231</v>
      </c>
      <c r="BE168" s="3">
        <f ca="1">SUMPRODUCT(OFFSET($W$8:OFFSET($W$8,$AJ$4-1,0),$T168,$U168),OFFSET($C$8:OFFSET($C$8,$AJ$4-1,0),$S168,0),OFFSET($D$8:OFFSET($D$8,$AJ$4-1,0),$S168,MATCH(BD$6,$D$7:$Q$7,0)-1))/SUMPRODUCT(OFFSET($W$8:OFFSET($W$8,$AJ$4-1,0),$T168,$U168),OFFSET($C$8:OFFSET($C$8,$AJ$4-1,0),$S168,0))</f>
        <v>0.77030847466276242</v>
      </c>
      <c r="BF168" s="174">
        <f ca="1">SUMPRODUCT(OFFSET($W$8:OFFSET($W$8,$AJ$4-1,0),$T168,$U168),OFFSET($D$8:OFFSET($D$8,$AJ$4-1,0),$S168,MATCH(BF$6,$D$7:$Q$7,0)-1))</f>
        <v>0.98501421016779012</v>
      </c>
      <c r="BG168" s="174">
        <f ca="1">SUMPRODUCT(OFFSET($W$8:OFFSET($W$8,$AJ$4-1,0),$T168,$U168),OFFSET($C$8:OFFSET($C$8,$AJ$4-1,0),$S168,0),OFFSET($D$8:OFFSET($D$8,$AJ$4-1,0),$S168,MATCH(BF$6,$D$7:$Q$7,0)-1))/SUMPRODUCT(OFFSET($W$8:OFFSET($W$8,$AJ$4-1,0),$T168,$U168),OFFSET($C$8:OFFSET($C$8,$AJ$4-1,0),$S168,0))</f>
        <v>0.98501421016779034</v>
      </c>
      <c r="BH168" s="174">
        <f ca="1">SUMPRODUCT(OFFSET($W$8:OFFSET($W$8,$AJ$4-1,0),$T168,$U168),OFFSET($D$8:OFFSET($D$8,$AJ$4-1,0),$S168,MATCH(BH$6,$D$7:$Q$7,0)-1))</f>
        <v>1.0067582640661514</v>
      </c>
      <c r="BI168" s="174">
        <f ca="1">SUMPRODUCT(OFFSET($W$8:OFFSET($W$8,$AJ$4-1,0),$T168,$U168),OFFSET($C$8:OFFSET($C$8,$AJ$4-1,0),$S168,0),OFFSET($D$8:OFFSET($D$8,$AJ$4-1,0),$S168,MATCH(BH$6,$D$7:$Q$7,0)-1))/SUMPRODUCT(OFFSET($W$8:OFFSET($W$8,$AJ$4-1,0),$T168,$U168),OFFSET($C$8:OFFSET($C$8,$AJ$4-1,0),$S168,0))</f>
        <v>1.0067582640661514</v>
      </c>
      <c r="BJ168" s="174">
        <f ca="1">SUMPRODUCT(OFFSET($W$8:OFFSET($W$8,$AJ$4-1,0),$T168,$U168),OFFSET($D$8:OFFSET($D$8,$AJ$4-1,0),$S168,MATCH(BJ$6,$D$7:$Q$7,0)-1))</f>
        <v>1</v>
      </c>
      <c r="BK168" s="174">
        <f ca="1">SUMPRODUCT(OFFSET($W$8:OFFSET($W$8,$AJ$4-1,0),$T168,$U168),OFFSET($C$8:OFFSET($C$8,$AJ$4-1,0),$S168,0),OFFSET($D$8:OFFSET($D$8,$AJ$4-1,0),$S168,MATCH(BJ$6,$D$7:$Q$7,0)-1))/SUMPRODUCT(OFFSET($W$8:OFFSET($W$8,$AJ$4-1,0),$T168,$U168),OFFSET($C$8:OFFSET($C$8,$AJ$4-1,0),$S168,0))</f>
        <v>1</v>
      </c>
      <c r="BM168" s="8">
        <f t="shared" si="45"/>
        <v>41030</v>
      </c>
      <c r="BN168" s="47">
        <f t="shared" ca="1" si="46"/>
        <v>1.0140700562132317</v>
      </c>
      <c r="BO168" s="47">
        <f t="shared" ca="1" si="41"/>
        <v>0</v>
      </c>
      <c r="BP168" s="47">
        <f t="shared" ca="1" si="47"/>
        <v>0.32871767760658327</v>
      </c>
      <c r="BQ168" s="47">
        <f t="shared" ca="1" si="42"/>
        <v>0.68535237860664844</v>
      </c>
    </row>
    <row r="169" spans="1:69">
      <c r="A169" s="58">
        <f t="shared" si="43"/>
        <v>40695</v>
      </c>
      <c r="B169" s="34">
        <f t="shared" si="51"/>
        <v>40892</v>
      </c>
      <c r="C169" s="59">
        <f>SUMIF(WP!$A$3:$A$388,"&lt;"&amp;EOMONTH($A169,$A$3-1)+1,WP!$B$3:$B$388)/1000-SUM(C$8:C168)</f>
        <v>10</v>
      </c>
      <c r="D169" s="42">
        <f>D$6/VLOOKUP($B169,Rate!$B$4:$H$390,7)</f>
        <v>0.51454604428722517</v>
      </c>
      <c r="E169" s="42">
        <f>E$6/VLOOKUP($B169,SAWW!$B$4:$H$390,7)</f>
        <v>1.4144053890848289</v>
      </c>
      <c r="F169" s="42">
        <f>F$6/VLOOKUP($B169,'Indem BL'!$B$4:$H$390,7)</f>
        <v>1.0858724921281104</v>
      </c>
      <c r="G169" s="42">
        <f>G$6/VLOOKUP($B169,'Med BL'!$B$4:$H$390,7)</f>
        <v>0.9849</v>
      </c>
      <c r="H169" s="42">
        <f>H$6/VLOOKUP($B169,'Combined BL &amp; SAWW'!$B$4:$H$390,7)</f>
        <v>1.2511893094244069</v>
      </c>
      <c r="I169" s="42">
        <f>I$6/VLOOKUP($B169,'Freq Trend'!$B$4:$H$390,7)</f>
        <v>0.71879136853150805</v>
      </c>
      <c r="J169" s="42">
        <f>J$6/VLOOKUP($B169,'Severity Trend_IonI'!$B$4:$H$390,7)</f>
        <v>0.85495555795356348</v>
      </c>
      <c r="K169" s="42">
        <f>K$6/VLOOKUP($B169,'Severity Trend_MonI'!$B$4:$H$390,7)</f>
        <v>1.353579223225915</v>
      </c>
      <c r="L169" s="42">
        <f>L$6/VLOOKUP($B169,'Severity Trend'!$B$4:$H$390,7)</f>
        <v>1.0542560148469755</v>
      </c>
      <c r="M169" s="42">
        <f>M$6/VLOOKUP($B169,'PP Residual Trend'!$B$4:$H$390,7)</f>
        <v>0.75776729469984971</v>
      </c>
      <c r="N169" s="156">
        <f>N$6/VLOOKUP($B169,CR!$B$4:$H$455,7)</f>
        <v>0.99887341547568309</v>
      </c>
      <c r="O169" s="156">
        <f>O$6/VLOOKUP($B169,ER!$B$4:$H$455,7)</f>
        <v>1.0067582640661514</v>
      </c>
      <c r="P169" s="156">
        <f>P$6/VLOOKUP($B169,DR!$B$4:$H$455,7)</f>
        <v>1</v>
      </c>
      <c r="R169">
        <f t="shared" si="49"/>
        <v>162</v>
      </c>
      <c r="S169" s="120">
        <f t="shared" si="52"/>
        <v>161</v>
      </c>
      <c r="T169" s="45">
        <f t="shared" si="53"/>
        <v>0</v>
      </c>
      <c r="U169" s="45">
        <f t="shared" si="54"/>
        <v>0</v>
      </c>
      <c r="V169" s="20">
        <v>0</v>
      </c>
      <c r="W169" s="21">
        <f>(2*W$5*$AJ$3*$R169*$A$3-MIN(W$5*$AJ$3,$R169*$A$3)^2-2*$R169*$A$3*MAX(W$5*$AJ$3-$R169*$A$3,0)-MIN(MAX($R169*$A$3-$A$4,0),W$5*$AJ$3)^2-2*W$5*$AJ$3*MAX($R169*$A$3-$A$4-W$5*+$AJ$3,0))/$AJ$5-SUM($V$7:V169)-SUM($V$7:W168)+SUM($V$7:V168)</f>
        <v>0</v>
      </c>
      <c r="X169" s="21">
        <f>(2*X$5*$AJ$3*$R169*$A$3-MIN(X$5*$AJ$3,$R169*$A$3)^2-2*$R169*$A$3*MAX(X$5*$AJ$3-$R169*$A$3,0)-MIN(MAX($R169*$A$3-$A$4,0),X$5*$AJ$3)^2-2*X$5*$AJ$3*MAX($R169*$A$3-$A$4-X$5*+$AJ$3,0))/$AJ$5-SUM($V$7:W169)-SUM($V$7:X168)+SUM($V$7:W168)</f>
        <v>0</v>
      </c>
      <c r="Y169" s="21">
        <f>(2*Y$5*$AJ$3*$R169*$A$3-MIN(Y$5*$AJ$3,$R169*$A$3)^2-2*$R169*$A$3*MAX(Y$5*$AJ$3-$R169*$A$3,0)-MIN(MAX($R169*$A$3-$A$4,0),Y$5*$AJ$3)^2-2*Y$5*$AJ$3*MAX($R169*$A$3-$A$4-Y$5*+$AJ$3,0))/$AJ$5-SUM($V$7:X169)-SUM($V$7:Y168)+SUM($V$7:X168)</f>
        <v>0</v>
      </c>
      <c r="Z169" s="21">
        <f>(2*Z$5*$AJ$3*$R169*$A$3-MIN(Z$5*$AJ$3,$R169*$A$3)^2-2*$R169*$A$3*MAX(Z$5*$AJ$3-$R169*$A$3,0)-MIN(MAX($R169*$A$3-$A$4,0),Z$5*$AJ$3)^2-2*Z$5*$AJ$3*MAX($R169*$A$3-$A$4-Z$5*+$AJ$3,0))/$AJ$5-SUM($V$7:Y169)-SUM($V$7:Z168)+SUM($V$7:Y168)</f>
        <v>0</v>
      </c>
      <c r="AA169" s="21">
        <f>(2*AA$5*$AJ$3*$R169*$A$3-MIN(AA$5*$AJ$3,$R169*$A$3)^2-2*$R169*$A$3*MAX(AA$5*$AJ$3-$R169*$A$3,0)-MIN(MAX($R169*$A$3-$A$4,0),AA$5*$AJ$3)^2-2*AA$5*$AJ$3*MAX($R169*$A$3-$A$4-AA$5*+$AJ$3,0))/$AJ$5-SUM($V$7:Z169)-SUM($V$7:AA168)+SUM($V$7:Z168)</f>
        <v>0</v>
      </c>
      <c r="AB169" s="21">
        <f>(2*AB$5*$AJ$3*$R169*$A$3-MIN(AB$5*$AJ$3,$R169*$A$3)^2-2*$R169*$A$3*MAX(AB$5*$AJ$3-$R169*$A$3,0)-MIN(MAX($R169*$A$3-$A$4,0),AB$5*$AJ$3)^2-2*AB$5*$AJ$3*MAX($R169*$A$3-$A$4-AB$5*+$AJ$3,0))/$AJ$5-SUM($V$7:AA169)-SUM($V$7:AB168)+SUM($V$7:AA168)</f>
        <v>0</v>
      </c>
      <c r="AC169" s="21">
        <f>(2*AC$5*$AJ$3*$R169*$A$3-MIN(AC$5*$AJ$3,$R169*$A$3)^2-2*$R169*$A$3*MAX(AC$5*$AJ$3-$R169*$A$3,0)-MIN(MAX($R169*$A$3-$A$4,0),AC$5*$AJ$3)^2-2*AC$5*$AJ$3*MAX($R169*$A$3-$A$4-AC$5*+$AJ$3,0))/$AJ$5-SUM($V$7:AB169)-SUM($V$7:AC168)+SUM($V$7:AB168)</f>
        <v>0</v>
      </c>
      <c r="AD169" s="21">
        <f>(2*AD$5*$AJ$3*$R169*$A$3-MIN(AD$5*$AJ$3,$R169*$A$3)^2-2*$R169*$A$3*MAX(AD$5*$AJ$3-$R169*$A$3,0)-MIN(MAX($R169*$A$3-$A$4,0),AD$5*$AJ$3)^2-2*AD$5*$AJ$3*MAX($R169*$A$3-$A$4-AD$5*+$AJ$3,0))/$AJ$5-SUM($V$7:AC169)-SUM($V$7:AD168)+SUM($V$7:AC168)</f>
        <v>0</v>
      </c>
      <c r="AE169" s="21">
        <f>(2*AE$5*$AJ$3*$R169*$A$3-MIN(AE$5*$AJ$3,$R169*$A$3)^2-2*$R169*$A$3*MAX(AE$5*$AJ$3-$R169*$A$3,0)-MIN(MAX($R169*$A$3-$A$4,0),AE$5*$AJ$3)^2-2*AE$5*$AJ$3*MAX($R169*$A$3-$A$4-AE$5*+$AJ$3,0))/$AJ$5-SUM($V$7:AD169)-SUM($V$7:AE168)+SUM($V$7:AD168)</f>
        <v>0</v>
      </c>
      <c r="AF169" s="21">
        <f>(2*AF$5*$AJ$3*$R169*$A$3-MIN(AF$5*$AJ$3,$R169*$A$3)^2-2*$R169*$A$3*MAX(AF$5*$AJ$3-$R169*$A$3,0)-MIN(MAX($R169*$A$3-$A$4,0),AF$5*$AJ$3)^2-2*AF$5*$AJ$3*MAX($R169*$A$3-$A$4-AF$5*+$AJ$3,0))/$AJ$5-SUM($V$7:AE169)-SUM($V$7:AF168)+SUM($V$7:AE168)</f>
        <v>0</v>
      </c>
      <c r="AG169" s="21">
        <f>(2*AG$5*$AJ$3*$R169*$A$3-MIN(AG$5*$AJ$3,$R169*$A$3)^2-2*$R169*$A$3*MAX(AG$5*$AJ$3-$R169*$A$3,0)-MIN(MAX($R169*$A$3-$A$4,0),AG$5*$AJ$3)^2-2*AG$5*$AJ$3*MAX($R169*$A$3-$A$4-AG$5*+$AJ$3,0))/$AJ$5-SUM($V$7:AF169)-SUM($V$7:AG168)+SUM($V$7:AF168)</f>
        <v>0</v>
      </c>
      <c r="AH169" s="21">
        <f>(2*AH$5*$AJ$3*$R169*$A$3-MIN(AH$5*$AJ$3,$R169*$A$3)^2-2*$R169*$A$3*MAX(AH$5*$AJ$3-$R169*$A$3,0)-MIN(MAX($R169*$A$3-$A$4,0),AH$5*$AJ$3)^2-2*AH$5*$AJ$3*MAX($R169*$A$3-$A$4-AH$5*+$AJ$3,0))/$AJ$5-SUM($V$7:AG169)-SUM($V$7:AH168)+SUM($V$7:AG168)</f>
        <v>0</v>
      </c>
      <c r="AJ169" s="8">
        <f t="shared" si="48"/>
        <v>41061</v>
      </c>
      <c r="AK169" s="30">
        <f t="shared" si="55"/>
        <v>41075</v>
      </c>
      <c r="AL169" s="3">
        <f ca="1">SUMPRODUCT(OFFSET($W$8:OFFSET($W$8,$AJ$4-1,0),$T169,$U169),OFFSET($D$8:OFFSET($D$8,$AJ$4-1,0),$S169,MATCH(AL$6,$D$7:$Q$7,0)-1))</f>
        <v>0.52097741532696107</v>
      </c>
      <c r="AM169" s="3">
        <f ca="1">SUMPRODUCT(OFFSET($W$8:OFFSET($W$8,$AJ$4-1,0),$T169,$U169),OFFSET($C$8:OFFSET($C$8,$AJ$4-1,0),$S169,0),OFFSET($D$8:OFFSET($D$8,$AJ$4-1,0),$S169,MATCH(AL$6,$D$7:$Q$7,0)-1))/SUMPRODUCT(OFFSET($W$8:OFFSET($W$8,$AJ$4-1,0),$T169,$U169),OFFSET($C$8:OFFSET($C$8,$AJ$4-1,0),$S169,0))</f>
        <v>0.52097741532696129</v>
      </c>
      <c r="AN169" s="3">
        <f ca="1">SUMPRODUCT(OFFSET($W$8:OFFSET($W$8,$AJ$4-1,0),$T169,$U169),OFFSET($D$8:OFFSET($D$8,$AJ$4-1,0),$S169,MATCH(AN$6,$D$7:$Q$7,0)-1))</f>
        <v>1.3981907051247875</v>
      </c>
      <c r="AO169" s="3">
        <f ca="1">SUMPRODUCT(OFFSET($W$8:OFFSET($W$8,$AJ$4-1,0),$T169,$U169),OFFSET($C$8:OFFSET($C$8,$AJ$4-1,0),$S169,0),OFFSET($D$8:OFFSET($D$8,$AJ$4-1,0),$S169,MATCH(AN$6,$D$7:$Q$7,0)-1))/SUMPRODUCT(OFFSET($W$8:OFFSET($W$8,$AJ$4-1,0),$T169,$U169),OFFSET($C$8:OFFSET($C$8,$AJ$4-1,0),$S169,0))</f>
        <v>1.3981907051247877</v>
      </c>
      <c r="AP169" s="3">
        <f ca="1">SUMPRODUCT(OFFSET($W$8:OFFSET($W$8,$AJ$4-1,0),$T169,$U169),OFFSET($D$8:OFFSET($D$8,$AJ$4-1,0),$S169,MATCH(AP$6,$D$7:$Q$7,0)-1))</f>
        <v>1.0806952393671347</v>
      </c>
      <c r="AQ169" s="3">
        <f ca="1">SUMPRODUCT(OFFSET($W$8:OFFSET($W$8,$AJ$4-1,0),$T169,$U169),OFFSET($C$8:OFFSET($C$8,$AJ$4-1,0),$S169,0),OFFSET($D$8:OFFSET($D$8,$AJ$4-1,0),$S169,MATCH(AP$6,$D$7:$Q$7,0)-1))/SUMPRODUCT(OFFSET($W$8:OFFSET($W$8,$AJ$4-1,0),$T169,$U169),OFFSET($C$8:OFFSET($C$8,$AJ$4-1,0),$S169,0))</f>
        <v>1.080695239367135</v>
      </c>
      <c r="AR169" s="3">
        <f ca="1">SUMPRODUCT(OFFSET($W$8:OFFSET($W$8,$AJ$4-1,0),$T169,$U169),OFFSET($D$8:OFFSET($D$8,$AJ$4-1,0),$S169,MATCH(AR$6,$D$7:$Q$7,0)-1))</f>
        <v>0.98489999999999989</v>
      </c>
      <c r="AS169" s="3">
        <f ca="1">SUMPRODUCT(OFFSET($W$8:OFFSET($W$8,$AJ$4-1,0),$T169,$U169),OFFSET($C$8:OFFSET($C$8,$AJ$4-1,0),$S169,0),OFFSET($D$8:OFFSET($D$8,$AJ$4-1,0),$S169,MATCH(AR$6,$D$7:$Q$7,0)-1))/SUMPRODUCT(OFFSET($W$8:OFFSET($W$8,$AJ$4-1,0),$T169,$U169),OFFSET($C$8:OFFSET($C$8,$AJ$4-1,0),$S169,0))</f>
        <v>0.98490000000000022</v>
      </c>
      <c r="AT169" s="3">
        <f ca="1">SUMPRODUCT(OFFSET($W$8:OFFSET($W$8,$AJ$4-1,0),$T169,$U169),OFFSET($D$8:OFFSET($D$8,$AJ$4-1,0),$S169,MATCH(AT$6,$D$7:$Q$7,0)-1))</f>
        <v>1.2401621538085352</v>
      </c>
      <c r="AU169" s="3">
        <f ca="1">SUMPRODUCT(OFFSET($W$8:OFFSET($W$8,$AJ$4-1,0),$T169,$U169),OFFSET($C$8:OFFSET($C$8,$AJ$4-1,0),$S169,0),OFFSET($D$8:OFFSET($D$8,$AJ$4-1,0),$S169,MATCH(AT$6,$D$7:$Q$7,0)-1))/SUMPRODUCT(OFFSET($W$8:OFFSET($W$8,$AJ$4-1,0),$T169,$U169),OFFSET($C$8:OFFSET($C$8,$AJ$4-1,0),$S169,0))</f>
        <v>1.2401621538085355</v>
      </c>
      <c r="AV169" s="3">
        <f ca="1">SUMPRODUCT(OFFSET($W$8:OFFSET($W$8,$AJ$4-1,0),$T169,$U169),OFFSET($D$8:OFFSET($D$8,$AJ$4-1,0),$S169,MATCH(AV$6,$D$7:$Q$7,0)-1))</f>
        <v>0.732324950126511</v>
      </c>
      <c r="AW169" s="3">
        <f ca="1">SUMPRODUCT(OFFSET($W$8:OFFSET($W$8,$AJ$4-1,0),$T169,$U169),OFFSET($C$8:OFFSET($C$8,$AJ$4-1,0),$S169,0),OFFSET($D$8:OFFSET($D$8,$AJ$4-1,0),$S169,MATCH(AV$6,$D$7:$Q$7,0)-1))/SUMPRODUCT(OFFSET($W$8:OFFSET($W$8,$AJ$4-1,0),$T169,$U169),OFFSET($C$8:OFFSET($C$8,$AJ$4-1,0),$S169,0))</f>
        <v>0.732324950126511</v>
      </c>
      <c r="AX169" s="3">
        <f ca="1">SUMPRODUCT(OFFSET($W$8:OFFSET($W$8,$AJ$4-1,0),$T169,$U169),OFFSET($D$8:OFFSET($D$8,$AJ$4-1,0),$S169,MATCH(AX$6,$D$7:$Q$7,0)-1))</f>
        <v>0.86418786989380281</v>
      </c>
      <c r="AY169" s="3">
        <f ca="1">SUMPRODUCT(OFFSET($W$8:OFFSET($W$8,$AJ$4-1,0),$T169,$U169),OFFSET($C$8:OFFSET($C$8,$AJ$4-1,0),$S169,0),OFFSET($D$8:OFFSET($D$8,$AJ$4-1,0),$S169,MATCH(AX$6,$D$7:$Q$7,0)-1))/SUMPRODUCT(OFFSET($W$8:OFFSET($W$8,$AJ$4-1,0),$T169,$U169),OFFSET($C$8:OFFSET($C$8,$AJ$4-1,0),$S169,0))</f>
        <v>0.86418786989380236</v>
      </c>
      <c r="AZ169" s="3">
        <f ca="1">SUMPRODUCT(OFFSET($W$8:OFFSET($W$8,$AJ$4-1,0),$T169,$U169),OFFSET($D$8:OFFSET($D$8,$AJ$4-1,0),$S169,MATCH(AZ$6,$D$7:$Q$7,0)-1))</f>
        <v>1.3348019519949437</v>
      </c>
      <c r="BA169" s="3">
        <f ca="1">SUMPRODUCT(OFFSET($W$8:OFFSET($W$8,$AJ$4-1,0),$T169,$U169),OFFSET($C$8:OFFSET($C$8,$AJ$4-1,0),$S169,0),OFFSET($D$8:OFFSET($D$8,$AJ$4-1,0),$S169,MATCH(AZ$6,$D$7:$Q$7,0)-1))/SUMPRODUCT(OFFSET($W$8:OFFSET($W$8,$AJ$4-1,0),$T169,$U169),OFFSET($C$8:OFFSET($C$8,$AJ$4-1,0),$S169,0))</f>
        <v>1.3348019519949434</v>
      </c>
      <c r="BB169" s="3">
        <f ca="1">SUMPRODUCT(OFFSET($W$8:OFFSET($W$8,$AJ$4-1,0),$T169,$U169),OFFSET($D$8:OFFSET($D$8,$AJ$4-1,0),$S169,MATCH(BB$6,$D$7:$Q$7,0)-1))</f>
        <v>1.055048896570832</v>
      </c>
      <c r="BC169" s="3">
        <f ca="1">SUMPRODUCT(OFFSET($W$8:OFFSET($W$8,$AJ$4-1,0),$T169,$U169),OFFSET($C$8:OFFSET($C$8,$AJ$4-1,0),$S169,0),OFFSET($D$8:OFFSET($D$8,$AJ$4-1,0),$S169,MATCH(BB$6,$D$7:$Q$7,0)-1))/SUMPRODUCT(OFFSET($W$8:OFFSET($W$8,$AJ$4-1,0),$T169,$U169),OFFSET($C$8:OFFSET($C$8,$AJ$4-1,0),$S169,0))</f>
        <v>1.0550488965708318</v>
      </c>
      <c r="BD169" s="3">
        <f ca="1">SUMPRODUCT(OFFSET($W$8:OFFSET($W$8,$AJ$4-1,0),$T169,$U169),OFFSET($D$8:OFFSET($D$8,$AJ$4-1,0),$S169,MATCH(BD$6,$D$7:$Q$7,0)-1))</f>
        <v>0.77261679420632112</v>
      </c>
      <c r="BE169" s="3">
        <f ca="1">SUMPRODUCT(OFFSET($W$8:OFFSET($W$8,$AJ$4-1,0),$T169,$U169),OFFSET($C$8:OFFSET($C$8,$AJ$4-1,0),$S169,0),OFFSET($D$8:OFFSET($D$8,$AJ$4-1,0),$S169,MATCH(BD$6,$D$7:$Q$7,0)-1))/SUMPRODUCT(OFFSET($W$8:OFFSET($W$8,$AJ$4-1,0),$T169,$U169),OFFSET($C$8:OFFSET($C$8,$AJ$4-1,0),$S169,0))</f>
        <v>0.77261679420632112</v>
      </c>
      <c r="BF169" s="174">
        <f ca="1">SUMPRODUCT(OFFSET($W$8:OFFSET($W$8,$AJ$4-1,0),$T169,$U169),OFFSET($D$8:OFFSET($D$8,$AJ$4-1,0),$S169,MATCH(BF$6,$D$7:$Q$7,0)-1))</f>
        <v>0.97947052804463297</v>
      </c>
      <c r="BG169" s="174">
        <f ca="1">SUMPRODUCT(OFFSET($W$8:OFFSET($W$8,$AJ$4-1,0),$T169,$U169),OFFSET($C$8:OFFSET($C$8,$AJ$4-1,0),$S169,0),OFFSET($D$8:OFFSET($D$8,$AJ$4-1,0),$S169,MATCH(BF$6,$D$7:$Q$7,0)-1))/SUMPRODUCT(OFFSET($W$8:OFFSET($W$8,$AJ$4-1,0),$T169,$U169),OFFSET($C$8:OFFSET($C$8,$AJ$4-1,0),$S169,0))</f>
        <v>0.97947052804463319</v>
      </c>
      <c r="BH169" s="174">
        <f ca="1">SUMPRODUCT(OFFSET($W$8:OFFSET($W$8,$AJ$4-1,0),$T169,$U169),OFFSET($D$8:OFFSET($D$8,$AJ$4-1,0),$S169,MATCH(BH$6,$D$7:$Q$7,0)-1))</f>
        <v>1.0067582640661514</v>
      </c>
      <c r="BI169" s="174">
        <f ca="1">SUMPRODUCT(OFFSET($W$8:OFFSET($W$8,$AJ$4-1,0),$T169,$U169),OFFSET($C$8:OFFSET($C$8,$AJ$4-1,0),$S169,0),OFFSET($D$8:OFFSET($D$8,$AJ$4-1,0),$S169,MATCH(BH$6,$D$7:$Q$7,0)-1))/SUMPRODUCT(OFFSET($W$8:OFFSET($W$8,$AJ$4-1,0),$T169,$U169),OFFSET($C$8:OFFSET($C$8,$AJ$4-1,0),$S169,0))</f>
        <v>1.0067582640661514</v>
      </c>
      <c r="BJ169" s="174">
        <f ca="1">SUMPRODUCT(OFFSET($W$8:OFFSET($W$8,$AJ$4-1,0),$T169,$U169),OFFSET($D$8:OFFSET($D$8,$AJ$4-1,0),$S169,MATCH(BJ$6,$D$7:$Q$7,0)-1))</f>
        <v>1</v>
      </c>
      <c r="BK169" s="174">
        <f ca="1">SUMPRODUCT(OFFSET($W$8:OFFSET($W$8,$AJ$4-1,0),$T169,$U169),OFFSET($C$8:OFFSET($C$8,$AJ$4-1,0),$S169,0),OFFSET($D$8:OFFSET($D$8,$AJ$4-1,0),$S169,MATCH(BJ$6,$D$7:$Q$7,0)-1))/SUMPRODUCT(OFFSET($W$8:OFFSET($W$8,$AJ$4-1,0),$T169,$U169),OFFSET($C$8:OFFSET($C$8,$AJ$4-1,0),$S169,0))</f>
        <v>1</v>
      </c>
      <c r="BM169" s="8">
        <f t="shared" si="45"/>
        <v>41061</v>
      </c>
      <c r="BN169" s="47">
        <f t="shared" ca="1" si="46"/>
        <v>1.0198095673892147</v>
      </c>
      <c r="BO169" s="47">
        <f t="shared" ca="1" si="41"/>
        <v>0</v>
      </c>
      <c r="BP169" s="47">
        <f t="shared" ca="1" si="47"/>
        <v>0.32871767760658327</v>
      </c>
      <c r="BQ169" s="47">
        <f t="shared" ca="1" si="42"/>
        <v>0.69109188978263147</v>
      </c>
    </row>
    <row r="170" spans="1:69">
      <c r="A170" s="58">
        <f t="shared" si="43"/>
        <v>40725</v>
      </c>
      <c r="B170" s="34">
        <f t="shared" si="51"/>
        <v>40923</v>
      </c>
      <c r="C170" s="59">
        <f>SUMIF(WP!$A$3:$A$388,"&lt;"&amp;EOMONTH($A170,$A$3-1)+1,WP!$B$3:$B$388)/1000-SUM(C$8:C169)</f>
        <v>10</v>
      </c>
      <c r="D170" s="42">
        <f>D$6/VLOOKUP($B170,Rate!$B$4:$H$390,7)</f>
        <v>0.51454604428722517</v>
      </c>
      <c r="E170" s="42">
        <f>E$6/VLOOKUP($B170,SAWW!$B$4:$H$390,7)</f>
        <v>1.411513326090196</v>
      </c>
      <c r="F170" s="42">
        <f>F$6/VLOOKUP($B170,'Indem BL'!$B$4:$H$390,7)</f>
        <v>1.0804701414210056</v>
      </c>
      <c r="G170" s="42">
        <f>G$6/VLOOKUP($B170,'Med BL'!$B$4:$H$390,7)</f>
        <v>0.9849</v>
      </c>
      <c r="H170" s="42">
        <f>H$6/VLOOKUP($B170,'Combined BL &amp; SAWW'!$B$4:$H$390,7)</f>
        <v>1.2456180854206858</v>
      </c>
      <c r="I170" s="42">
        <f>I$6/VLOOKUP($B170,'Freq Trend'!$B$4:$H$390,7)</f>
        <v>0.72126392121828531</v>
      </c>
      <c r="J170" s="42">
        <f>J$6/VLOOKUP($B170,'Severity Trend_IonI'!$B$4:$H$390,7)</f>
        <v>0.85660217563800822</v>
      </c>
      <c r="K170" s="42">
        <f>K$6/VLOOKUP($B170,'Severity Trend_MonI'!$B$4:$H$390,7)</f>
        <v>1.3498530959197004</v>
      </c>
      <c r="L170" s="42">
        <f>L$6/VLOOKUP($B170,'Severity Trend'!$B$4:$H$390,7)</f>
        <v>1.0543093643892876</v>
      </c>
      <c r="M170" s="42">
        <f>M$6/VLOOKUP($B170,'PP Residual Trend'!$B$4:$H$390,7)</f>
        <v>0.76041236476355856</v>
      </c>
      <c r="N170" s="156">
        <f>N$6/VLOOKUP($B170,CR!$B$4:$H$455,7)</f>
        <v>0.99887341547568309</v>
      </c>
      <c r="O170" s="156">
        <f>O$6/VLOOKUP($B170,ER!$B$4:$H$455,7)</f>
        <v>1.0067582640661514</v>
      </c>
      <c r="P170" s="156">
        <f>P$6/VLOOKUP($B170,DR!$B$4:$H$455,7)</f>
        <v>1</v>
      </c>
      <c r="R170">
        <f t="shared" si="49"/>
        <v>163</v>
      </c>
      <c r="S170" s="120">
        <f t="shared" si="52"/>
        <v>162</v>
      </c>
      <c r="T170" s="45">
        <f t="shared" si="53"/>
        <v>0</v>
      </c>
      <c r="U170" s="45">
        <f t="shared" si="54"/>
        <v>0</v>
      </c>
      <c r="V170" s="20">
        <v>0</v>
      </c>
      <c r="W170" s="21">
        <f>(2*W$5*$AJ$3*$R170*$A$3-MIN(W$5*$AJ$3,$R170*$A$3)^2-2*$R170*$A$3*MAX(W$5*$AJ$3-$R170*$A$3,0)-MIN(MAX($R170*$A$3-$A$4,0),W$5*$AJ$3)^2-2*W$5*$AJ$3*MAX($R170*$A$3-$A$4-W$5*+$AJ$3,0))/$AJ$5-SUM($V$7:V170)-SUM($V$7:W169)+SUM($V$7:V169)</f>
        <v>0</v>
      </c>
      <c r="X170" s="21">
        <f>(2*X$5*$AJ$3*$R170*$A$3-MIN(X$5*$AJ$3,$R170*$A$3)^2-2*$R170*$A$3*MAX(X$5*$AJ$3-$R170*$A$3,0)-MIN(MAX($R170*$A$3-$A$4,0),X$5*$AJ$3)^2-2*X$5*$AJ$3*MAX($R170*$A$3-$A$4-X$5*+$AJ$3,0))/$AJ$5-SUM($V$7:W170)-SUM($V$7:X169)+SUM($V$7:W169)</f>
        <v>0</v>
      </c>
      <c r="Y170" s="21">
        <f>(2*Y$5*$AJ$3*$R170*$A$3-MIN(Y$5*$AJ$3,$R170*$A$3)^2-2*$R170*$A$3*MAX(Y$5*$AJ$3-$R170*$A$3,0)-MIN(MAX($R170*$A$3-$A$4,0),Y$5*$AJ$3)^2-2*Y$5*$AJ$3*MAX($R170*$A$3-$A$4-Y$5*+$AJ$3,0))/$AJ$5-SUM($V$7:X170)-SUM($V$7:Y169)+SUM($V$7:X169)</f>
        <v>0</v>
      </c>
      <c r="Z170" s="21">
        <f>(2*Z$5*$AJ$3*$R170*$A$3-MIN(Z$5*$AJ$3,$R170*$A$3)^2-2*$R170*$A$3*MAX(Z$5*$AJ$3-$R170*$A$3,0)-MIN(MAX($R170*$A$3-$A$4,0),Z$5*$AJ$3)^2-2*Z$5*$AJ$3*MAX($R170*$A$3-$A$4-Z$5*+$AJ$3,0))/$AJ$5-SUM($V$7:Y170)-SUM($V$7:Z169)+SUM($V$7:Y169)</f>
        <v>0</v>
      </c>
      <c r="AA170" s="21">
        <f>(2*AA$5*$AJ$3*$R170*$A$3-MIN(AA$5*$AJ$3,$R170*$A$3)^2-2*$R170*$A$3*MAX(AA$5*$AJ$3-$R170*$A$3,0)-MIN(MAX($R170*$A$3-$A$4,0),AA$5*$AJ$3)^2-2*AA$5*$AJ$3*MAX($R170*$A$3-$A$4-AA$5*+$AJ$3,0))/$AJ$5-SUM($V$7:Z170)-SUM($V$7:AA169)+SUM($V$7:Z169)</f>
        <v>0</v>
      </c>
      <c r="AB170" s="21">
        <f>(2*AB$5*$AJ$3*$R170*$A$3-MIN(AB$5*$AJ$3,$R170*$A$3)^2-2*$R170*$A$3*MAX(AB$5*$AJ$3-$R170*$A$3,0)-MIN(MAX($R170*$A$3-$A$4,0),AB$5*$AJ$3)^2-2*AB$5*$AJ$3*MAX($R170*$A$3-$A$4-AB$5*+$AJ$3,0))/$AJ$5-SUM($V$7:AA170)-SUM($V$7:AB169)+SUM($V$7:AA169)</f>
        <v>0</v>
      </c>
      <c r="AC170" s="21">
        <f>(2*AC$5*$AJ$3*$R170*$A$3-MIN(AC$5*$AJ$3,$R170*$A$3)^2-2*$R170*$A$3*MAX(AC$5*$AJ$3-$R170*$A$3,0)-MIN(MAX($R170*$A$3-$A$4,0),AC$5*$AJ$3)^2-2*AC$5*$AJ$3*MAX($R170*$A$3-$A$4-AC$5*+$AJ$3,0))/$AJ$5-SUM($V$7:AB170)-SUM($V$7:AC169)+SUM($V$7:AB169)</f>
        <v>0</v>
      </c>
      <c r="AD170" s="21">
        <f>(2*AD$5*$AJ$3*$R170*$A$3-MIN(AD$5*$AJ$3,$R170*$A$3)^2-2*$R170*$A$3*MAX(AD$5*$AJ$3-$R170*$A$3,0)-MIN(MAX($R170*$A$3-$A$4,0),AD$5*$AJ$3)^2-2*AD$5*$AJ$3*MAX($R170*$A$3-$A$4-AD$5*+$AJ$3,0))/$AJ$5-SUM($V$7:AC170)-SUM($V$7:AD169)+SUM($V$7:AC169)</f>
        <v>0</v>
      </c>
      <c r="AE170" s="21">
        <f>(2*AE$5*$AJ$3*$R170*$A$3-MIN(AE$5*$AJ$3,$R170*$A$3)^2-2*$R170*$A$3*MAX(AE$5*$AJ$3-$R170*$A$3,0)-MIN(MAX($R170*$A$3-$A$4,0),AE$5*$AJ$3)^2-2*AE$5*$AJ$3*MAX($R170*$A$3-$A$4-AE$5*+$AJ$3,0))/$AJ$5-SUM($V$7:AD170)-SUM($V$7:AE169)+SUM($V$7:AD169)</f>
        <v>0</v>
      </c>
      <c r="AF170" s="21">
        <f>(2*AF$5*$AJ$3*$R170*$A$3-MIN(AF$5*$AJ$3,$R170*$A$3)^2-2*$R170*$A$3*MAX(AF$5*$AJ$3-$R170*$A$3,0)-MIN(MAX($R170*$A$3-$A$4,0),AF$5*$AJ$3)^2-2*AF$5*$AJ$3*MAX($R170*$A$3-$A$4-AF$5*+$AJ$3,0))/$AJ$5-SUM($V$7:AE170)-SUM($V$7:AF169)+SUM($V$7:AE169)</f>
        <v>0</v>
      </c>
      <c r="AG170" s="21">
        <f>(2*AG$5*$AJ$3*$R170*$A$3-MIN(AG$5*$AJ$3,$R170*$A$3)^2-2*$R170*$A$3*MAX(AG$5*$AJ$3-$R170*$A$3,0)-MIN(MAX($R170*$A$3-$A$4,0),AG$5*$AJ$3)^2-2*AG$5*$AJ$3*MAX($R170*$A$3-$A$4-AG$5*+$AJ$3,0))/$AJ$5-SUM($V$7:AF170)-SUM($V$7:AG169)+SUM($V$7:AF169)</f>
        <v>0</v>
      </c>
      <c r="AH170" s="21">
        <f>(2*AH$5*$AJ$3*$R170*$A$3-MIN(AH$5*$AJ$3,$R170*$A$3)^2-2*$R170*$A$3*MAX(AH$5*$AJ$3-$R170*$A$3,0)-MIN(MAX($R170*$A$3-$A$4,0),AH$5*$AJ$3)^2-2*AH$5*$AJ$3*MAX($R170*$A$3-$A$4-AH$5*+$AJ$3,0))/$AJ$5-SUM($V$7:AG170)-SUM($V$7:AH169)+SUM($V$7:AG169)</f>
        <v>0</v>
      </c>
      <c r="AJ170" s="8">
        <f t="shared" si="48"/>
        <v>41091</v>
      </c>
      <c r="AK170" s="30">
        <f t="shared" si="55"/>
        <v>41105</v>
      </c>
      <c r="AL170" s="3">
        <f ca="1">SUMPRODUCT(OFFSET($W$8:OFFSET($W$8,$AJ$4-1,0),$T170,$U170),OFFSET($D$8:OFFSET($D$8,$AJ$4-1,0),$S170,MATCH(AL$6,$D$7:$Q$7,0)-1))</f>
        <v>0.52354996374285545</v>
      </c>
      <c r="AM170" s="3">
        <f ca="1">SUMPRODUCT(OFFSET($W$8:OFFSET($W$8,$AJ$4-1,0),$T170,$U170),OFFSET($C$8:OFFSET($C$8,$AJ$4-1,0),$S170,0),OFFSET($D$8:OFFSET($D$8,$AJ$4-1,0),$S170,MATCH(AL$6,$D$7:$Q$7,0)-1))/SUMPRODUCT(OFFSET($W$8:OFFSET($W$8,$AJ$4-1,0),$T170,$U170),OFFSET($C$8:OFFSET($C$8,$AJ$4-1,0),$S170,0))</f>
        <v>0.52354996374285556</v>
      </c>
      <c r="AN170" s="3">
        <f ca="1">SUMPRODUCT(OFFSET($W$8:OFFSET($W$8,$AJ$4-1,0),$T170,$U170),OFFSET($D$8:OFFSET($D$8,$AJ$4-1,0),$S170,MATCH(AN$6,$D$7:$Q$7,0)-1))</f>
        <v>1.3956605147530794</v>
      </c>
      <c r="AO170" s="3">
        <f ca="1">SUMPRODUCT(OFFSET($W$8:OFFSET($W$8,$AJ$4-1,0),$T170,$U170),OFFSET($C$8:OFFSET($C$8,$AJ$4-1,0),$S170,0),OFFSET($D$8:OFFSET($D$8,$AJ$4-1,0),$S170,MATCH(AN$6,$D$7:$Q$7,0)-1))/SUMPRODUCT(OFFSET($W$8:OFFSET($W$8,$AJ$4-1,0),$T170,$U170),OFFSET($C$8:OFFSET($C$8,$AJ$4-1,0),$S170,0))</f>
        <v>1.3956605147530798</v>
      </c>
      <c r="AP170" s="3">
        <f ca="1">SUMPRODUCT(OFFSET($W$8:OFFSET($W$8,$AJ$4-1,0),$T170,$U170),OFFSET($D$8:OFFSET($D$8,$AJ$4-1,0),$S170,MATCH(AP$6,$D$7:$Q$7,0)-1))</f>
        <v>1.080157194921918</v>
      </c>
      <c r="AQ170" s="3">
        <f ca="1">SUMPRODUCT(OFFSET($W$8:OFFSET($W$8,$AJ$4-1,0),$T170,$U170),OFFSET($C$8:OFFSET($C$8,$AJ$4-1,0),$S170,0),OFFSET($D$8:OFFSET($D$8,$AJ$4-1,0),$S170,MATCH(AP$6,$D$7:$Q$7,0)-1))/SUMPRODUCT(OFFSET($W$8:OFFSET($W$8,$AJ$4-1,0),$T170,$U170),OFFSET($C$8:OFFSET($C$8,$AJ$4-1,0),$S170,0))</f>
        <v>1.080157194921918</v>
      </c>
      <c r="AR170" s="3">
        <f ca="1">SUMPRODUCT(OFFSET($W$8:OFFSET($W$8,$AJ$4-1,0),$T170,$U170),OFFSET($D$8:OFFSET($D$8,$AJ$4-1,0),$S170,MATCH(AR$6,$D$7:$Q$7,0)-1))</f>
        <v>0.98489999999999989</v>
      </c>
      <c r="AS170" s="3">
        <f ca="1">SUMPRODUCT(OFFSET($W$8:OFFSET($W$8,$AJ$4-1,0),$T170,$U170),OFFSET($C$8:OFFSET($C$8,$AJ$4-1,0),$S170,0),OFFSET($D$8:OFFSET($D$8,$AJ$4-1,0),$S170,MATCH(AR$6,$D$7:$Q$7,0)-1))/SUMPRODUCT(OFFSET($W$8:OFFSET($W$8,$AJ$4-1,0),$T170,$U170),OFFSET($C$8:OFFSET($C$8,$AJ$4-1,0),$S170,0))</f>
        <v>0.98490000000000022</v>
      </c>
      <c r="AT170" s="3">
        <f ca="1">SUMPRODUCT(OFFSET($W$8:OFFSET($W$8,$AJ$4-1,0),$T170,$U170),OFFSET($D$8:OFFSET($D$8,$AJ$4-1,0),$S170,MATCH(AT$6,$D$7:$Q$7,0)-1))</f>
        <v>1.2386129256572407</v>
      </c>
      <c r="AU170" s="3">
        <f ca="1">SUMPRODUCT(OFFSET($W$8:OFFSET($W$8,$AJ$4-1,0),$T170,$U170),OFFSET($C$8:OFFSET($C$8,$AJ$4-1,0),$S170,0),OFFSET($D$8:OFFSET($D$8,$AJ$4-1,0),$S170,MATCH(AT$6,$D$7:$Q$7,0)-1))/SUMPRODUCT(OFFSET($W$8:OFFSET($W$8,$AJ$4-1,0),$T170,$U170),OFFSET($C$8:OFFSET($C$8,$AJ$4-1,0),$S170,0))</f>
        <v>1.2386129256572407</v>
      </c>
      <c r="AV170" s="3">
        <f ca="1">SUMPRODUCT(OFFSET($W$8:OFFSET($W$8,$AJ$4-1,0),$T170,$U170),OFFSET($D$8:OFFSET($D$8,$AJ$4-1,0),$S170,MATCH(AV$6,$D$7:$Q$7,0)-1))</f>
        <v>0.73428582090647498</v>
      </c>
      <c r="AW170" s="3">
        <f ca="1">SUMPRODUCT(OFFSET($W$8:OFFSET($W$8,$AJ$4-1,0),$T170,$U170),OFFSET($C$8:OFFSET($C$8,$AJ$4-1,0),$S170,0),OFFSET($D$8:OFFSET($D$8,$AJ$4-1,0),$S170,MATCH(AV$6,$D$7:$Q$7,0)-1))/SUMPRODUCT(OFFSET($W$8:OFFSET($W$8,$AJ$4-1,0),$T170,$U170),OFFSET($C$8:OFFSET($C$8,$AJ$4-1,0),$S170,0))</f>
        <v>0.7342858209064751</v>
      </c>
      <c r="AX170" s="3">
        <f ca="1">SUMPRODUCT(OFFSET($W$8:OFFSET($W$8,$AJ$4-1,0),$T170,$U170),OFFSET($D$8:OFFSET($D$8,$AJ$4-1,0),$S170,MATCH(AX$6,$D$7:$Q$7,0)-1))</f>
        <v>0.86559543169339681</v>
      </c>
      <c r="AY170" s="3">
        <f ca="1">SUMPRODUCT(OFFSET($W$8:OFFSET($W$8,$AJ$4-1,0),$T170,$U170),OFFSET($C$8:OFFSET($C$8,$AJ$4-1,0),$S170,0),OFFSET($D$8:OFFSET($D$8,$AJ$4-1,0),$S170,MATCH(AX$6,$D$7:$Q$7,0)-1))/SUMPRODUCT(OFFSET($W$8:OFFSET($W$8,$AJ$4-1,0),$T170,$U170),OFFSET($C$8:OFFSET($C$8,$AJ$4-1,0),$S170,0))</f>
        <v>0.86559543169339681</v>
      </c>
      <c r="AZ170" s="3">
        <f ca="1">SUMPRODUCT(OFFSET($W$8:OFFSET($W$8,$AJ$4-1,0),$T170,$U170),OFFSET($D$8:OFFSET($D$8,$AJ$4-1,0),$S170,MATCH(AZ$6,$D$7:$Q$7,0)-1))</f>
        <v>1.3323645910644444</v>
      </c>
      <c r="BA170" s="3">
        <f ca="1">SUMPRODUCT(OFFSET($W$8:OFFSET($W$8,$AJ$4-1,0),$T170,$U170),OFFSET($C$8:OFFSET($C$8,$AJ$4-1,0),$S170,0),OFFSET($D$8:OFFSET($D$8,$AJ$4-1,0),$S170,MATCH(AZ$6,$D$7:$Q$7,0)-1))/SUMPRODUCT(OFFSET($W$8:OFFSET($W$8,$AJ$4-1,0),$T170,$U170),OFFSET($C$8:OFFSET($C$8,$AJ$4-1,0),$S170,0))</f>
        <v>1.3323645910644442</v>
      </c>
      <c r="BB170" s="3">
        <f ca="1">SUMPRODUCT(OFFSET($W$8:OFFSET($W$8,$AJ$4-1,0),$T170,$U170),OFFSET($D$8:OFFSET($D$8,$AJ$4-1,0),$S170,MATCH(BB$6,$D$7:$Q$7,0)-1))</f>
        <v>1.0552917566601112</v>
      </c>
      <c r="BC170" s="3">
        <f ca="1">SUMPRODUCT(OFFSET($W$8:OFFSET($W$8,$AJ$4-1,0),$T170,$U170),OFFSET($C$8:OFFSET($C$8,$AJ$4-1,0),$S170,0),OFFSET($D$8:OFFSET($D$8,$AJ$4-1,0),$S170,MATCH(BB$6,$D$7:$Q$7,0)-1))/SUMPRODUCT(OFFSET($W$8:OFFSET($W$8,$AJ$4-1,0),$T170,$U170),OFFSET($C$8:OFFSET($C$8,$AJ$4-1,0),$S170,0))</f>
        <v>1.0552917566601114</v>
      </c>
      <c r="BD170" s="3">
        <f ca="1">SUMPRODUCT(OFFSET($W$8:OFFSET($W$8,$AJ$4-1,0),$T170,$U170),OFFSET($D$8:OFFSET($D$8,$AJ$4-1,0),$S170,MATCH(BD$6,$D$7:$Q$7,0)-1))</f>
        <v>0.77486313727462008</v>
      </c>
      <c r="BE170" s="3">
        <f ca="1">SUMPRODUCT(OFFSET($W$8:OFFSET($W$8,$AJ$4-1,0),$T170,$U170),OFFSET($C$8:OFFSET($C$8,$AJ$4-1,0),$S170,0),OFFSET($D$8:OFFSET($D$8,$AJ$4-1,0),$S170,MATCH(BD$6,$D$7:$Q$7,0)-1))/SUMPRODUCT(OFFSET($W$8:OFFSET($W$8,$AJ$4-1,0),$T170,$U170),OFFSET($C$8:OFFSET($C$8,$AJ$4-1,0),$S170,0))</f>
        <v>0.77486313727461997</v>
      </c>
      <c r="BF170" s="174">
        <f ca="1">SUMPRODUCT(OFFSET($W$8:OFFSET($W$8,$AJ$4-1,0),$T170,$U170),OFFSET($D$8:OFFSET($D$8,$AJ$4-1,0),$S170,MATCH(BF$6,$D$7:$Q$7,0)-1))</f>
        <v>0.97392684592147583</v>
      </c>
      <c r="BG170" s="174">
        <f ca="1">SUMPRODUCT(OFFSET($W$8:OFFSET($W$8,$AJ$4-1,0),$T170,$U170),OFFSET($C$8:OFFSET($C$8,$AJ$4-1,0),$S170,0),OFFSET($D$8:OFFSET($D$8,$AJ$4-1,0),$S170,MATCH(BF$6,$D$7:$Q$7,0)-1))/SUMPRODUCT(OFFSET($W$8:OFFSET($W$8,$AJ$4-1,0),$T170,$U170),OFFSET($C$8:OFFSET($C$8,$AJ$4-1,0),$S170,0))</f>
        <v>0.97392684592147594</v>
      </c>
      <c r="BH170" s="174">
        <f ca="1">SUMPRODUCT(OFFSET($W$8:OFFSET($W$8,$AJ$4-1,0),$T170,$U170),OFFSET($D$8:OFFSET($D$8,$AJ$4-1,0),$S170,MATCH(BH$6,$D$7:$Q$7,0)-1))</f>
        <v>1.0074588771940565</v>
      </c>
      <c r="BI170" s="174">
        <f ca="1">SUMPRODUCT(OFFSET($W$8:OFFSET($W$8,$AJ$4-1,0),$T170,$U170),OFFSET($C$8:OFFSET($C$8,$AJ$4-1,0),$S170,0),OFFSET($D$8:OFFSET($D$8,$AJ$4-1,0),$S170,MATCH(BH$6,$D$7:$Q$7,0)-1))/SUMPRODUCT(OFFSET($W$8:OFFSET($W$8,$AJ$4-1,0),$T170,$U170),OFFSET($C$8:OFFSET($C$8,$AJ$4-1,0),$S170,0))</f>
        <v>1.0074588771940562</v>
      </c>
      <c r="BJ170" s="174">
        <f ca="1">SUMPRODUCT(OFFSET($W$8:OFFSET($W$8,$AJ$4-1,0),$T170,$U170),OFFSET($D$8:OFFSET($D$8,$AJ$4-1,0),$S170,MATCH(BJ$6,$D$7:$Q$7,0)-1))</f>
        <v>1</v>
      </c>
      <c r="BK170" s="174">
        <f ca="1">SUMPRODUCT(OFFSET($W$8:OFFSET($W$8,$AJ$4-1,0),$T170,$U170),OFFSET($C$8:OFFSET($C$8,$AJ$4-1,0),$S170,0),OFFSET($D$8:OFFSET($D$8,$AJ$4-1,0),$S170,MATCH(BJ$6,$D$7:$Q$7,0)-1))/SUMPRODUCT(OFFSET($W$8:OFFSET($W$8,$AJ$4-1,0),$T170,$U170),OFFSET($C$8:OFFSET($C$8,$AJ$4-1,0),$S170,0))</f>
        <v>1</v>
      </c>
      <c r="BM170" s="8">
        <f t="shared" si="45"/>
        <v>41091</v>
      </c>
      <c r="BN170" s="47">
        <f t="shared" ca="1" si="46"/>
        <v>1.0256144182272788</v>
      </c>
      <c r="BO170" s="47">
        <f t="shared" ca="1" si="41"/>
        <v>0</v>
      </c>
      <c r="BP170" s="47">
        <f t="shared" ca="1" si="47"/>
        <v>0.32848907877687511</v>
      </c>
      <c r="BQ170" s="47">
        <f t="shared" ca="1" si="42"/>
        <v>0.69712533945040378</v>
      </c>
    </row>
    <row r="171" spans="1:69">
      <c r="A171" s="58">
        <f t="shared" si="43"/>
        <v>40756</v>
      </c>
      <c r="B171" s="34">
        <f t="shared" si="51"/>
        <v>40954</v>
      </c>
      <c r="C171" s="59">
        <f>SUMIF(WP!$A$3:$A$388,"&lt;"&amp;EOMONTH($A171,$A$3-1)+1,WP!$B$3:$B$388)/1000-SUM(C$8:C170)</f>
        <v>10</v>
      </c>
      <c r="D171" s="42">
        <f>D$6/VLOOKUP($B171,Rate!$B$4:$H$390,7)</f>
        <v>0.51454604428722517</v>
      </c>
      <c r="E171" s="42">
        <f>E$6/VLOOKUP($B171,SAWW!$B$4:$H$390,7)</f>
        <v>1.4086330658802964</v>
      </c>
      <c r="F171" s="42">
        <f>F$6/VLOOKUP($B171,'Indem BL'!$B$4:$H$390,7)</f>
        <v>1.0804701414210056</v>
      </c>
      <c r="G171" s="42">
        <f>G$6/VLOOKUP($B171,'Med BL'!$B$4:$H$390,7)</f>
        <v>0.9849</v>
      </c>
      <c r="H171" s="42">
        <f>H$6/VLOOKUP($B171,'Combined BL &amp; SAWW'!$B$4:$H$390,7)</f>
        <v>1.2444391785991413</v>
      </c>
      <c r="I171" s="42">
        <f>I$6/VLOOKUP($B171,'Freq Trend'!$B$4:$H$390,7)</f>
        <v>0.72375354316711094</v>
      </c>
      <c r="J171" s="42">
        <f>J$6/VLOOKUP($B171,'Severity Trend_IonI'!$B$4:$H$390,7)</f>
        <v>0.85825514823020277</v>
      </c>
      <c r="K171" s="42">
        <f>K$6/VLOOKUP($B171,'Severity Trend_MonI'!$B$4:$H$390,7)</f>
        <v>1.3461474268319653</v>
      </c>
      <c r="L171" s="42">
        <f>L$6/VLOOKUP($B171,'Severity Trend'!$B$4:$H$390,7)</f>
        <v>1.054362719331271</v>
      </c>
      <c r="M171" s="42">
        <f>M$6/VLOOKUP($B171,'PP Residual Trend'!$B$4:$H$390,7)</f>
        <v>0.76307596532581035</v>
      </c>
      <c r="N171" s="156">
        <f>N$6/VLOOKUP($B171,CR!$B$4:$H$455,7)</f>
        <v>0.99887341547568309</v>
      </c>
      <c r="O171" s="156">
        <f>O$6/VLOOKUP($B171,ER!$B$4:$H$455,7)</f>
        <v>1.0067582640661514</v>
      </c>
      <c r="P171" s="156">
        <f>P$6/VLOOKUP($B171,DR!$B$4:$H$455,7)</f>
        <v>1</v>
      </c>
      <c r="R171">
        <f t="shared" si="49"/>
        <v>164</v>
      </c>
      <c r="S171" s="120">
        <f t="shared" si="52"/>
        <v>163</v>
      </c>
      <c r="T171" s="45">
        <f t="shared" si="53"/>
        <v>0</v>
      </c>
      <c r="U171" s="45">
        <f t="shared" si="54"/>
        <v>0</v>
      </c>
      <c r="V171" s="20">
        <v>0</v>
      </c>
      <c r="W171" s="21">
        <f>(2*W$5*$AJ$3*$R171*$A$3-MIN(W$5*$AJ$3,$R171*$A$3)^2-2*$R171*$A$3*MAX(W$5*$AJ$3-$R171*$A$3,0)-MIN(MAX($R171*$A$3-$A$4,0),W$5*$AJ$3)^2-2*W$5*$AJ$3*MAX($R171*$A$3-$A$4-W$5*+$AJ$3,0))/$AJ$5-SUM($V$7:V171)-SUM($V$7:W170)+SUM($V$7:V170)</f>
        <v>0</v>
      </c>
      <c r="X171" s="21">
        <f>(2*X$5*$AJ$3*$R171*$A$3-MIN(X$5*$AJ$3,$R171*$A$3)^2-2*$R171*$A$3*MAX(X$5*$AJ$3-$R171*$A$3,0)-MIN(MAX($R171*$A$3-$A$4,0),X$5*$AJ$3)^2-2*X$5*$AJ$3*MAX($R171*$A$3-$A$4-X$5*+$AJ$3,0))/$AJ$5-SUM($V$7:W171)-SUM($V$7:X170)+SUM($V$7:W170)</f>
        <v>0</v>
      </c>
      <c r="Y171" s="21">
        <f>(2*Y$5*$AJ$3*$R171*$A$3-MIN(Y$5*$AJ$3,$R171*$A$3)^2-2*$R171*$A$3*MAX(Y$5*$AJ$3-$R171*$A$3,0)-MIN(MAX($R171*$A$3-$A$4,0),Y$5*$AJ$3)^2-2*Y$5*$AJ$3*MAX($R171*$A$3-$A$4-Y$5*+$AJ$3,0))/$AJ$5-SUM($V$7:X171)-SUM($V$7:Y170)+SUM($V$7:X170)</f>
        <v>0</v>
      </c>
      <c r="Z171" s="21">
        <f>(2*Z$5*$AJ$3*$R171*$A$3-MIN(Z$5*$AJ$3,$R171*$A$3)^2-2*$R171*$A$3*MAX(Z$5*$AJ$3-$R171*$A$3,0)-MIN(MAX($R171*$A$3-$A$4,0),Z$5*$AJ$3)^2-2*Z$5*$AJ$3*MAX($R171*$A$3-$A$4-Z$5*+$AJ$3,0))/$AJ$5-SUM($V$7:Y171)-SUM($V$7:Z170)+SUM($V$7:Y170)</f>
        <v>0</v>
      </c>
      <c r="AA171" s="21">
        <f>(2*AA$5*$AJ$3*$R171*$A$3-MIN(AA$5*$AJ$3,$R171*$A$3)^2-2*$R171*$A$3*MAX(AA$5*$AJ$3-$R171*$A$3,0)-MIN(MAX($R171*$A$3-$A$4,0),AA$5*$AJ$3)^2-2*AA$5*$AJ$3*MAX($R171*$A$3-$A$4-AA$5*+$AJ$3,0))/$AJ$5-SUM($V$7:Z171)-SUM($V$7:AA170)+SUM($V$7:Z170)</f>
        <v>0</v>
      </c>
      <c r="AB171" s="21">
        <f>(2*AB$5*$AJ$3*$R171*$A$3-MIN(AB$5*$AJ$3,$R171*$A$3)^2-2*$R171*$A$3*MAX(AB$5*$AJ$3-$R171*$A$3,0)-MIN(MAX($R171*$A$3-$A$4,0),AB$5*$AJ$3)^2-2*AB$5*$AJ$3*MAX($R171*$A$3-$A$4-AB$5*+$AJ$3,0))/$AJ$5-SUM($V$7:AA171)-SUM($V$7:AB170)+SUM($V$7:AA170)</f>
        <v>0</v>
      </c>
      <c r="AC171" s="21">
        <f>(2*AC$5*$AJ$3*$R171*$A$3-MIN(AC$5*$AJ$3,$R171*$A$3)^2-2*$R171*$A$3*MAX(AC$5*$AJ$3-$R171*$A$3,0)-MIN(MAX($R171*$A$3-$A$4,0),AC$5*$AJ$3)^2-2*AC$5*$AJ$3*MAX($R171*$A$3-$A$4-AC$5*+$AJ$3,0))/$AJ$5-SUM($V$7:AB171)-SUM($V$7:AC170)+SUM($V$7:AB170)</f>
        <v>0</v>
      </c>
      <c r="AD171" s="21">
        <f>(2*AD$5*$AJ$3*$R171*$A$3-MIN(AD$5*$AJ$3,$R171*$A$3)^2-2*$R171*$A$3*MAX(AD$5*$AJ$3-$R171*$A$3,0)-MIN(MAX($R171*$A$3-$A$4,0),AD$5*$AJ$3)^2-2*AD$5*$AJ$3*MAX($R171*$A$3-$A$4-AD$5*+$AJ$3,0))/$AJ$5-SUM($V$7:AC171)-SUM($V$7:AD170)+SUM($V$7:AC170)</f>
        <v>0</v>
      </c>
      <c r="AE171" s="21">
        <f>(2*AE$5*$AJ$3*$R171*$A$3-MIN(AE$5*$AJ$3,$R171*$A$3)^2-2*$R171*$A$3*MAX(AE$5*$AJ$3-$R171*$A$3,0)-MIN(MAX($R171*$A$3-$A$4,0),AE$5*$AJ$3)^2-2*AE$5*$AJ$3*MAX($R171*$A$3-$A$4-AE$5*+$AJ$3,0))/$AJ$5-SUM($V$7:AD171)-SUM($V$7:AE170)+SUM($V$7:AD170)</f>
        <v>0</v>
      </c>
      <c r="AF171" s="21">
        <f>(2*AF$5*$AJ$3*$R171*$A$3-MIN(AF$5*$AJ$3,$R171*$A$3)^2-2*$R171*$A$3*MAX(AF$5*$AJ$3-$R171*$A$3,0)-MIN(MAX($R171*$A$3-$A$4,0),AF$5*$AJ$3)^2-2*AF$5*$AJ$3*MAX($R171*$A$3-$A$4-AF$5*+$AJ$3,0))/$AJ$5-SUM($V$7:AE171)-SUM($V$7:AF170)+SUM($V$7:AE170)</f>
        <v>0</v>
      </c>
      <c r="AG171" s="21">
        <f>(2*AG$5*$AJ$3*$R171*$A$3-MIN(AG$5*$AJ$3,$R171*$A$3)^2-2*$R171*$A$3*MAX(AG$5*$AJ$3-$R171*$A$3,0)-MIN(MAX($R171*$A$3-$A$4,0),AG$5*$AJ$3)^2-2*AG$5*$AJ$3*MAX($R171*$A$3-$A$4-AG$5*+$AJ$3,0))/$AJ$5-SUM($V$7:AF171)-SUM($V$7:AG170)+SUM($V$7:AF170)</f>
        <v>0</v>
      </c>
      <c r="AH171" s="21">
        <f>(2*AH$5*$AJ$3*$R171*$A$3-MIN(AH$5*$AJ$3,$R171*$A$3)^2-2*$R171*$A$3*MAX(AH$5*$AJ$3-$R171*$A$3,0)-MIN(MAX($R171*$A$3-$A$4,0),AH$5*$AJ$3)^2-2*AH$5*$AJ$3*MAX($R171*$A$3-$A$4-AH$5*+$AJ$3,0))/$AJ$5-SUM($V$7:AG171)-SUM($V$7:AH170)+SUM($V$7:AG170)</f>
        <v>0</v>
      </c>
      <c r="AJ171" s="8">
        <f t="shared" si="48"/>
        <v>41122</v>
      </c>
      <c r="AK171" s="30">
        <f t="shared" si="55"/>
        <v>41136</v>
      </c>
      <c r="AL171" s="3">
        <f ca="1">SUMPRODUCT(OFFSET($W$8:OFFSET($W$8,$AJ$4-1,0),$T171,$U171),OFFSET($D$8:OFFSET($D$8,$AJ$4-1,0),$S171,MATCH(AL$6,$D$7:$Q$7,0)-1))</f>
        <v>0.52612251215874972</v>
      </c>
      <c r="AM171" s="3">
        <f ca="1">SUMPRODUCT(OFFSET($W$8:OFFSET($W$8,$AJ$4-1,0),$T171,$U171),OFFSET($C$8:OFFSET($C$8,$AJ$4-1,0),$S171,0),OFFSET($D$8:OFFSET($D$8,$AJ$4-1,0),$S171,MATCH(AL$6,$D$7:$Q$7,0)-1))/SUMPRODUCT(OFFSET($W$8:OFFSET($W$8,$AJ$4-1,0),$T171,$U171),OFFSET($C$8:OFFSET($C$8,$AJ$4-1,0),$S171,0))</f>
        <v>0.52612251215874994</v>
      </c>
      <c r="AN171" s="3">
        <f ca="1">SUMPRODUCT(OFFSET($W$8:OFFSET($W$8,$AJ$4-1,0),$T171,$U171),OFFSET($D$8:OFFSET($D$8,$AJ$4-1,0),$S171,MATCH(AN$6,$D$7:$Q$7,0)-1))</f>
        <v>1.3931828578548981</v>
      </c>
      <c r="AO171" s="3">
        <f ca="1">SUMPRODUCT(OFFSET($W$8:OFFSET($W$8,$AJ$4-1,0),$T171,$U171),OFFSET($C$8:OFFSET($C$8,$AJ$4-1,0),$S171,0),OFFSET($D$8:OFFSET($D$8,$AJ$4-1,0),$S171,MATCH(AN$6,$D$7:$Q$7,0)-1))/SUMPRODUCT(OFFSET($W$8:OFFSET($W$8,$AJ$4-1,0),$T171,$U171),OFFSET($C$8:OFFSET($C$8,$AJ$4-1,0),$S171,0))</f>
        <v>1.3931828578548981</v>
      </c>
      <c r="AP171" s="3">
        <f ca="1">SUMPRODUCT(OFFSET($W$8:OFFSET($W$8,$AJ$4-1,0),$T171,$U171),OFFSET($D$8:OFFSET($D$8,$AJ$4-1,0),$S171,MATCH(AP$6,$D$7:$Q$7,0)-1))</f>
        <v>1.0795313019237429</v>
      </c>
      <c r="AQ171" s="3">
        <f ca="1">SUMPRODUCT(OFFSET($W$8:OFFSET($W$8,$AJ$4-1,0),$T171,$U171),OFFSET($C$8:OFFSET($C$8,$AJ$4-1,0),$S171,0),OFFSET($D$8:OFFSET($D$8,$AJ$4-1,0),$S171,MATCH(AP$6,$D$7:$Q$7,0)-1))/SUMPRODUCT(OFFSET($W$8:OFFSET($W$8,$AJ$4-1,0),$T171,$U171),OFFSET($C$8:OFFSET($C$8,$AJ$4-1,0),$S171,0))</f>
        <v>1.0795313019237429</v>
      </c>
      <c r="AR171" s="3">
        <f ca="1">SUMPRODUCT(OFFSET($W$8:OFFSET($W$8,$AJ$4-1,0),$T171,$U171),OFFSET($D$8:OFFSET($D$8,$AJ$4-1,0),$S171,MATCH(AR$6,$D$7:$Q$7,0)-1))</f>
        <v>0.98489999999999989</v>
      </c>
      <c r="AS171" s="3">
        <f ca="1">SUMPRODUCT(OFFSET($W$8:OFFSET($W$8,$AJ$4-1,0),$T171,$U171),OFFSET($C$8:OFFSET($C$8,$AJ$4-1,0),$S171,0),OFFSET($D$8:OFFSET($D$8,$AJ$4-1,0),$S171,MATCH(AR$6,$D$7:$Q$7,0)-1))/SUMPRODUCT(OFFSET($W$8:OFFSET($W$8,$AJ$4-1,0),$T171,$U171),OFFSET($C$8:OFFSET($C$8,$AJ$4-1,0),$S171,0))</f>
        <v>0.98490000000000022</v>
      </c>
      <c r="AT171" s="3">
        <f ca="1">SUMPRODUCT(OFFSET($W$8:OFFSET($W$8,$AJ$4-1,0),$T171,$U171),OFFSET($D$8:OFFSET($D$8,$AJ$4-1,0),$S171,MATCH(AT$6,$D$7:$Q$7,0)-1))</f>
        <v>1.2370040257472417</v>
      </c>
      <c r="AU171" s="3">
        <f ca="1">SUMPRODUCT(OFFSET($W$8:OFFSET($W$8,$AJ$4-1,0),$T171,$U171),OFFSET($C$8:OFFSET($C$8,$AJ$4-1,0),$S171,0),OFFSET($D$8:OFFSET($D$8,$AJ$4-1,0),$S171,MATCH(AT$6,$D$7:$Q$7,0)-1))/SUMPRODUCT(OFFSET($W$8:OFFSET($W$8,$AJ$4-1,0),$T171,$U171),OFFSET($C$8:OFFSET($C$8,$AJ$4-1,0),$S171,0))</f>
        <v>1.2370040257472414</v>
      </c>
      <c r="AV171" s="3">
        <f ca="1">SUMPRODUCT(OFFSET($W$8:OFFSET($W$8,$AJ$4-1,0),$T171,$U171),OFFSET($D$8:OFFSET($D$8,$AJ$4-1,0),$S171,MATCH(AV$6,$D$7:$Q$7,0)-1))</f>
        <v>0.73616269281711422</v>
      </c>
      <c r="AW171" s="3">
        <f ca="1">SUMPRODUCT(OFFSET($W$8:OFFSET($W$8,$AJ$4-1,0),$T171,$U171),OFFSET($C$8:OFFSET($C$8,$AJ$4-1,0),$S171,0),OFFSET($D$8:OFFSET($D$8,$AJ$4-1,0),$S171,MATCH(AV$6,$D$7:$Q$7,0)-1))/SUMPRODUCT(OFFSET($W$8:OFFSET($W$8,$AJ$4-1,0),$T171,$U171),OFFSET($C$8:OFFSET($C$8,$AJ$4-1,0),$S171,0))</f>
        <v>0.73616269281711422</v>
      </c>
      <c r="AX171" s="3">
        <f ca="1">SUMPRODUCT(OFFSET($W$8:OFFSET($W$8,$AJ$4-1,0),$T171,$U171),OFFSET($D$8:OFFSET($D$8,$AJ$4-1,0),$S171,MATCH(AX$6,$D$7:$Q$7,0)-1))</f>
        <v>0.86696576266963798</v>
      </c>
      <c r="AY171" s="3">
        <f ca="1">SUMPRODUCT(OFFSET($W$8:OFFSET($W$8,$AJ$4-1,0),$T171,$U171),OFFSET($C$8:OFFSET($C$8,$AJ$4-1,0),$S171,0),OFFSET($D$8:OFFSET($D$8,$AJ$4-1,0),$S171,MATCH(AX$6,$D$7:$Q$7,0)-1))/SUMPRODUCT(OFFSET($W$8:OFFSET($W$8,$AJ$4-1,0),$T171,$U171),OFFSET($C$8:OFFSET($C$8,$AJ$4-1,0),$S171,0))</f>
        <v>0.8669657626696381</v>
      </c>
      <c r="AZ171" s="3">
        <f ca="1">SUMPRODUCT(OFFSET($W$8:OFFSET($W$8,$AJ$4-1,0),$T171,$U171),OFFSET($D$8:OFFSET($D$8,$AJ$4-1,0),$S171,MATCH(AZ$6,$D$7:$Q$7,0)-1))</f>
        <v>1.3301318601147418</v>
      </c>
      <c r="BA171" s="3">
        <f ca="1">SUMPRODUCT(OFFSET($W$8:OFFSET($W$8,$AJ$4-1,0),$T171,$U171),OFFSET($C$8:OFFSET($C$8,$AJ$4-1,0),$S171,0),OFFSET($D$8:OFFSET($D$8,$AJ$4-1,0),$S171,MATCH(AZ$6,$D$7:$Q$7,0)-1))/SUMPRODUCT(OFFSET($W$8:OFFSET($W$8,$AJ$4-1,0),$T171,$U171),OFFSET($C$8:OFFSET($C$8,$AJ$4-1,0),$S171,0))</f>
        <v>1.3301318601147416</v>
      </c>
      <c r="BB171" s="3">
        <f ca="1">SUMPRODUCT(OFFSET($W$8:OFFSET($W$8,$AJ$4-1,0),$T171,$U171),OFFSET($D$8:OFFSET($D$8,$AJ$4-1,0),$S171,MATCH(BB$6,$D$7:$Q$7,0)-1))</f>
        <v>1.0555672362621507</v>
      </c>
      <c r="BC171" s="3">
        <f ca="1">SUMPRODUCT(OFFSET($W$8:OFFSET($W$8,$AJ$4-1,0),$T171,$U171),OFFSET($C$8:OFFSET($C$8,$AJ$4-1,0),$S171,0),OFFSET($D$8:OFFSET($D$8,$AJ$4-1,0),$S171,MATCH(BB$6,$D$7:$Q$7,0)-1))/SUMPRODUCT(OFFSET($W$8:OFFSET($W$8,$AJ$4-1,0),$T171,$U171),OFFSET($C$8:OFFSET($C$8,$AJ$4-1,0),$S171,0))</f>
        <v>1.0555672362621504</v>
      </c>
      <c r="BD171" s="3">
        <f ca="1">SUMPRODUCT(OFFSET($W$8:OFFSET($W$8,$AJ$4-1,0),$T171,$U171),OFFSET($D$8:OFFSET($D$8,$AJ$4-1,0),$S171,MATCH(BD$6,$D$7:$Q$7,0)-1))</f>
        <v>0.77704571729172645</v>
      </c>
      <c r="BE171" s="3">
        <f ca="1">SUMPRODUCT(OFFSET($W$8:OFFSET($W$8,$AJ$4-1,0),$T171,$U171),OFFSET($C$8:OFFSET($C$8,$AJ$4-1,0),$S171,0),OFFSET($D$8:OFFSET($D$8,$AJ$4-1,0),$S171,MATCH(BD$6,$D$7:$Q$7,0)-1))/SUMPRODUCT(OFFSET($W$8:OFFSET($W$8,$AJ$4-1,0),$T171,$U171),OFFSET($C$8:OFFSET($C$8,$AJ$4-1,0),$S171,0))</f>
        <v>0.77704571729172656</v>
      </c>
      <c r="BF171" s="174">
        <f ca="1">SUMPRODUCT(OFFSET($W$8:OFFSET($W$8,$AJ$4-1,0),$T171,$U171),OFFSET($D$8:OFFSET($D$8,$AJ$4-1,0),$S171,MATCH(BF$6,$D$7:$Q$7,0)-1))</f>
        <v>0.96838316379831868</v>
      </c>
      <c r="BG171" s="174">
        <f ca="1">SUMPRODUCT(OFFSET($W$8:OFFSET($W$8,$AJ$4-1,0),$T171,$U171),OFFSET($C$8:OFFSET($C$8,$AJ$4-1,0),$S171,0),OFFSET($D$8:OFFSET($D$8,$AJ$4-1,0),$S171,MATCH(BF$6,$D$7:$Q$7,0)-1))/SUMPRODUCT(OFFSET($W$8:OFFSET($W$8,$AJ$4-1,0),$T171,$U171),OFFSET($C$8:OFFSET($C$8,$AJ$4-1,0),$S171,0))</f>
        <v>0.96838316379831879</v>
      </c>
      <c r="BH171" s="174">
        <f ca="1">SUMPRODUCT(OFFSET($W$8:OFFSET($W$8,$AJ$4-1,0),$T171,$U171),OFFSET($D$8:OFFSET($D$8,$AJ$4-1,0),$S171,MATCH(BH$6,$D$7:$Q$7,0)-1))</f>
        <v>1.0088601034498661</v>
      </c>
      <c r="BI171" s="174">
        <f ca="1">SUMPRODUCT(OFFSET($W$8:OFFSET($W$8,$AJ$4-1,0),$T171,$U171),OFFSET($C$8:OFFSET($C$8,$AJ$4-1,0),$S171,0),OFFSET($D$8:OFFSET($D$8,$AJ$4-1,0),$S171,MATCH(BH$6,$D$7:$Q$7,0)-1))/SUMPRODUCT(OFFSET($W$8:OFFSET($W$8,$AJ$4-1,0),$T171,$U171),OFFSET($C$8:OFFSET($C$8,$AJ$4-1,0),$S171,0))</f>
        <v>1.0088601034498661</v>
      </c>
      <c r="BJ171" s="174">
        <f ca="1">SUMPRODUCT(OFFSET($W$8:OFFSET($W$8,$AJ$4-1,0),$T171,$U171),OFFSET($D$8:OFFSET($D$8,$AJ$4-1,0),$S171,MATCH(BJ$6,$D$7:$Q$7,0)-1))</f>
        <v>1</v>
      </c>
      <c r="BK171" s="174">
        <f ca="1">SUMPRODUCT(OFFSET($W$8:OFFSET($W$8,$AJ$4-1,0),$T171,$U171),OFFSET($C$8:OFFSET($C$8,$AJ$4-1,0),$S171,0),OFFSET($D$8:OFFSET($D$8,$AJ$4-1,0),$S171,MATCH(BJ$6,$D$7:$Q$7,0)-1))/SUMPRODUCT(OFFSET($W$8:OFFSET($W$8,$AJ$4-1,0),$T171,$U171),OFFSET($C$8:OFFSET($C$8,$AJ$4-1,0),$S171,0))</f>
        <v>1</v>
      </c>
      <c r="BM171" s="8">
        <f t="shared" si="45"/>
        <v>41122</v>
      </c>
      <c r="BN171" s="47">
        <f t="shared" ca="1" si="46"/>
        <v>1.0314857308730683</v>
      </c>
      <c r="BO171" s="47">
        <f t="shared" ca="1" si="41"/>
        <v>0</v>
      </c>
      <c r="BP171" s="47">
        <f t="shared" ca="1" si="47"/>
        <v>0.32803283363410957</v>
      </c>
      <c r="BQ171" s="47">
        <f t="shared" ca="1" si="42"/>
        <v>0.70345289723895865</v>
      </c>
    </row>
    <row r="172" spans="1:69">
      <c r="A172" s="58">
        <f t="shared" si="43"/>
        <v>40787</v>
      </c>
      <c r="B172" s="34">
        <f t="shared" si="51"/>
        <v>40983</v>
      </c>
      <c r="C172" s="59">
        <f>SUMIF(WP!$A$3:$A$388,"&lt;"&amp;EOMONTH($A172,$A$3-1)+1,WP!$B$3:$B$388)/1000-SUM(C$8:C171)</f>
        <v>10</v>
      </c>
      <c r="D172" s="42">
        <f>D$6/VLOOKUP($B172,Rate!$B$4:$H$390,7)</f>
        <v>0.51454604428722517</v>
      </c>
      <c r="E172" s="42">
        <f>E$6/VLOOKUP($B172,SAWW!$B$4:$H$390,7)</f>
        <v>1.405949250171044</v>
      </c>
      <c r="F172" s="42">
        <f>F$6/VLOOKUP($B172,'Indem BL'!$B$4:$H$390,7)</f>
        <v>1.0804701414210056</v>
      </c>
      <c r="G172" s="42">
        <f>G$6/VLOOKUP($B172,'Med BL'!$B$4:$H$390,7)</f>
        <v>0.9849</v>
      </c>
      <c r="H172" s="42">
        <f>H$6/VLOOKUP($B172,'Combined BL &amp; SAWW'!$B$4:$H$390,7)</f>
        <v>1.2433444113898304</v>
      </c>
      <c r="I172" s="42">
        <f>I$6/VLOOKUP($B172,'Freq Trend'!$B$4:$H$390,7)</f>
        <v>0.72609815435177139</v>
      </c>
      <c r="J172" s="42">
        <f>J$6/VLOOKUP($B172,'Severity Trend_IonI'!$B$4:$H$390,7)</f>
        <v>0.85980726321959955</v>
      </c>
      <c r="K172" s="42">
        <f>K$6/VLOOKUP($B172,'Severity Trend_MonI'!$B$4:$H$390,7)</f>
        <v>1.342699205266237</v>
      </c>
      <c r="L172" s="42">
        <f>L$6/VLOOKUP($B172,'Severity Trend'!$B$4:$H$390,7)</f>
        <v>1.0544126369080185</v>
      </c>
      <c r="M172" s="42">
        <f>M$6/VLOOKUP($B172,'PP Residual Trend'!$B$4:$H$390,7)</f>
        <v>0.76558466954454507</v>
      </c>
      <c r="N172" s="156">
        <f>N$6/VLOOKUP($B172,CR!$B$4:$H$455,7)</f>
        <v>0.99887341547568309</v>
      </c>
      <c r="O172" s="156">
        <f>O$6/VLOOKUP($B172,ER!$B$4:$H$455,7)</f>
        <v>1.0067582640661514</v>
      </c>
      <c r="P172" s="156">
        <f>P$6/VLOOKUP($B172,DR!$B$4:$H$455,7)</f>
        <v>1</v>
      </c>
      <c r="R172">
        <f t="shared" si="49"/>
        <v>165</v>
      </c>
      <c r="S172" s="120">
        <f t="shared" si="52"/>
        <v>164</v>
      </c>
      <c r="T172" s="45">
        <f t="shared" si="53"/>
        <v>0</v>
      </c>
      <c r="U172" s="45">
        <f t="shared" si="54"/>
        <v>0</v>
      </c>
      <c r="V172" s="20">
        <v>0</v>
      </c>
      <c r="W172" s="21">
        <f>(2*W$5*$AJ$3*$R172*$A$3-MIN(W$5*$AJ$3,$R172*$A$3)^2-2*$R172*$A$3*MAX(W$5*$AJ$3-$R172*$A$3,0)-MIN(MAX($R172*$A$3-$A$4,0),W$5*$AJ$3)^2-2*W$5*$AJ$3*MAX($R172*$A$3-$A$4-W$5*+$AJ$3,0))/$AJ$5-SUM($V$7:V172)-SUM($V$7:W171)+SUM($V$7:V171)</f>
        <v>0</v>
      </c>
      <c r="X172" s="21">
        <f>(2*X$5*$AJ$3*$R172*$A$3-MIN(X$5*$AJ$3,$R172*$A$3)^2-2*$R172*$A$3*MAX(X$5*$AJ$3-$R172*$A$3,0)-MIN(MAX($R172*$A$3-$A$4,0),X$5*$AJ$3)^2-2*X$5*$AJ$3*MAX($R172*$A$3-$A$4-X$5*+$AJ$3,0))/$AJ$5-SUM($V$7:W172)-SUM($V$7:X171)+SUM($V$7:W171)</f>
        <v>0</v>
      </c>
      <c r="Y172" s="21">
        <f>(2*Y$5*$AJ$3*$R172*$A$3-MIN(Y$5*$AJ$3,$R172*$A$3)^2-2*$R172*$A$3*MAX(Y$5*$AJ$3-$R172*$A$3,0)-MIN(MAX($R172*$A$3-$A$4,0),Y$5*$AJ$3)^2-2*Y$5*$AJ$3*MAX($R172*$A$3-$A$4-Y$5*+$AJ$3,0))/$AJ$5-SUM($V$7:X172)-SUM($V$7:Y171)+SUM($V$7:X171)</f>
        <v>0</v>
      </c>
      <c r="Z172" s="21">
        <f>(2*Z$5*$AJ$3*$R172*$A$3-MIN(Z$5*$AJ$3,$R172*$A$3)^2-2*$R172*$A$3*MAX(Z$5*$AJ$3-$R172*$A$3,0)-MIN(MAX($R172*$A$3-$A$4,0),Z$5*$AJ$3)^2-2*Z$5*$AJ$3*MAX($R172*$A$3-$A$4-Z$5*+$AJ$3,0))/$AJ$5-SUM($V$7:Y172)-SUM($V$7:Z171)+SUM($V$7:Y171)</f>
        <v>0</v>
      </c>
      <c r="AA172" s="21">
        <f>(2*AA$5*$AJ$3*$R172*$A$3-MIN(AA$5*$AJ$3,$R172*$A$3)^2-2*$R172*$A$3*MAX(AA$5*$AJ$3-$R172*$A$3,0)-MIN(MAX($R172*$A$3-$A$4,0),AA$5*$AJ$3)^2-2*AA$5*$AJ$3*MAX($R172*$A$3-$A$4-AA$5*+$AJ$3,0))/$AJ$5-SUM($V$7:Z172)-SUM($V$7:AA171)+SUM($V$7:Z171)</f>
        <v>0</v>
      </c>
      <c r="AB172" s="21">
        <f>(2*AB$5*$AJ$3*$R172*$A$3-MIN(AB$5*$AJ$3,$R172*$A$3)^2-2*$R172*$A$3*MAX(AB$5*$AJ$3-$R172*$A$3,0)-MIN(MAX($R172*$A$3-$A$4,0),AB$5*$AJ$3)^2-2*AB$5*$AJ$3*MAX($R172*$A$3-$A$4-AB$5*+$AJ$3,0))/$AJ$5-SUM($V$7:AA172)-SUM($V$7:AB171)+SUM($V$7:AA171)</f>
        <v>0</v>
      </c>
      <c r="AC172" s="21">
        <f>(2*AC$5*$AJ$3*$R172*$A$3-MIN(AC$5*$AJ$3,$R172*$A$3)^2-2*$R172*$A$3*MAX(AC$5*$AJ$3-$R172*$A$3,0)-MIN(MAX($R172*$A$3-$A$4,0),AC$5*$AJ$3)^2-2*AC$5*$AJ$3*MAX($R172*$A$3-$A$4-AC$5*+$AJ$3,0))/$AJ$5-SUM($V$7:AB172)-SUM($V$7:AC171)+SUM($V$7:AB171)</f>
        <v>0</v>
      </c>
      <c r="AD172" s="21">
        <f>(2*AD$5*$AJ$3*$R172*$A$3-MIN(AD$5*$AJ$3,$R172*$A$3)^2-2*$R172*$A$3*MAX(AD$5*$AJ$3-$R172*$A$3,0)-MIN(MAX($R172*$A$3-$A$4,0),AD$5*$AJ$3)^2-2*AD$5*$AJ$3*MAX($R172*$A$3-$A$4-AD$5*+$AJ$3,0))/$AJ$5-SUM($V$7:AC172)-SUM($V$7:AD171)+SUM($V$7:AC171)</f>
        <v>0</v>
      </c>
      <c r="AE172" s="21">
        <f>(2*AE$5*$AJ$3*$R172*$A$3-MIN(AE$5*$AJ$3,$R172*$A$3)^2-2*$R172*$A$3*MAX(AE$5*$AJ$3-$R172*$A$3,0)-MIN(MAX($R172*$A$3-$A$4,0),AE$5*$AJ$3)^2-2*AE$5*$AJ$3*MAX($R172*$A$3-$A$4-AE$5*+$AJ$3,0))/$AJ$5-SUM($V$7:AD172)-SUM($V$7:AE171)+SUM($V$7:AD171)</f>
        <v>0</v>
      </c>
      <c r="AF172" s="21">
        <f>(2*AF$5*$AJ$3*$R172*$A$3-MIN(AF$5*$AJ$3,$R172*$A$3)^2-2*$R172*$A$3*MAX(AF$5*$AJ$3-$R172*$A$3,0)-MIN(MAX($R172*$A$3-$A$4,0),AF$5*$AJ$3)^2-2*AF$5*$AJ$3*MAX($R172*$A$3-$A$4-AF$5*+$AJ$3,0))/$AJ$5-SUM($V$7:AE172)-SUM($V$7:AF171)+SUM($V$7:AE171)</f>
        <v>0</v>
      </c>
      <c r="AG172" s="21">
        <f>(2*AG$5*$AJ$3*$R172*$A$3-MIN(AG$5*$AJ$3,$R172*$A$3)^2-2*$R172*$A$3*MAX(AG$5*$AJ$3-$R172*$A$3,0)-MIN(MAX($R172*$A$3-$A$4,0),AG$5*$AJ$3)^2-2*AG$5*$AJ$3*MAX($R172*$A$3-$A$4-AG$5*+$AJ$3,0))/$AJ$5-SUM($V$7:AF172)-SUM($V$7:AG171)+SUM($V$7:AF171)</f>
        <v>0</v>
      </c>
      <c r="AH172" s="21">
        <f>(2*AH$5*$AJ$3*$R172*$A$3-MIN(AH$5*$AJ$3,$R172*$A$3)^2-2*$R172*$A$3*MAX(AH$5*$AJ$3-$R172*$A$3,0)-MIN(MAX($R172*$A$3-$A$4,0),AH$5*$AJ$3)^2-2*AH$5*$AJ$3*MAX($R172*$A$3-$A$4-AH$5*+$AJ$3,0))/$AJ$5-SUM($V$7:AG172)-SUM($V$7:AH171)+SUM($V$7:AG171)</f>
        <v>0</v>
      </c>
      <c r="AJ172" s="8">
        <f t="shared" si="48"/>
        <v>41153</v>
      </c>
      <c r="AK172" s="30">
        <f t="shared" si="55"/>
        <v>41167</v>
      </c>
      <c r="AL172" s="3">
        <f ca="1">SUMPRODUCT(OFFSET($W$8:OFFSET($W$8,$AJ$4-1,0),$T172,$U172),OFFSET($D$8:OFFSET($D$8,$AJ$4-1,0),$S172,MATCH(AL$6,$D$7:$Q$7,0)-1))</f>
        <v>0.5286950605746441</v>
      </c>
      <c r="AM172" s="3">
        <f ca="1">SUMPRODUCT(OFFSET($W$8:OFFSET($W$8,$AJ$4-1,0),$T172,$U172),OFFSET($C$8:OFFSET($C$8,$AJ$4-1,0),$S172,0),OFFSET($D$8:OFFSET($D$8,$AJ$4-1,0),$S172,MATCH(AL$6,$D$7:$Q$7,0)-1))/SUMPRODUCT(OFFSET($W$8:OFFSET($W$8,$AJ$4-1,0),$T172,$U172),OFFSET($C$8:OFFSET($C$8,$AJ$4-1,0),$S172,0))</f>
        <v>0.52869506057464433</v>
      </c>
      <c r="AN172" s="3">
        <f ca="1">SUMPRODUCT(OFFSET($W$8:OFFSET($W$8,$AJ$4-1,0),$T172,$U172),OFFSET($D$8:OFFSET($D$8,$AJ$4-1,0),$S172,MATCH(AN$6,$D$7:$Q$7,0)-1))</f>
        <v>1.3907587079406896</v>
      </c>
      <c r="AO172" s="3">
        <f ca="1">SUMPRODUCT(OFFSET($W$8:OFFSET($W$8,$AJ$4-1,0),$T172,$U172),OFFSET($C$8:OFFSET($C$8,$AJ$4-1,0),$S172,0),OFFSET($D$8:OFFSET($D$8,$AJ$4-1,0),$S172,MATCH(AN$6,$D$7:$Q$7,0)-1))/SUMPRODUCT(OFFSET($W$8:OFFSET($W$8,$AJ$4-1,0),$T172,$U172),OFFSET($C$8:OFFSET($C$8,$AJ$4-1,0),$S172,0))</f>
        <v>1.3907587079406896</v>
      </c>
      <c r="AP172" s="3">
        <f ca="1">SUMPRODUCT(OFFSET($W$8:OFFSET($W$8,$AJ$4-1,0),$T172,$U172),OFFSET($D$8:OFFSET($D$8,$AJ$4-1,0),$S172,MATCH(AP$6,$D$7:$Q$7,0)-1))</f>
        <v>1.0789054089255681</v>
      </c>
      <c r="AQ172" s="3">
        <f ca="1">SUMPRODUCT(OFFSET($W$8:OFFSET($W$8,$AJ$4-1,0),$T172,$U172),OFFSET($C$8:OFFSET($C$8,$AJ$4-1,0),$S172,0),OFFSET($D$8:OFFSET($D$8,$AJ$4-1,0),$S172,MATCH(AP$6,$D$7:$Q$7,0)-1))/SUMPRODUCT(OFFSET($W$8:OFFSET($W$8,$AJ$4-1,0),$T172,$U172),OFFSET($C$8:OFFSET($C$8,$AJ$4-1,0),$S172,0))</f>
        <v>1.0789054089255681</v>
      </c>
      <c r="AR172" s="3">
        <f ca="1">SUMPRODUCT(OFFSET($W$8:OFFSET($W$8,$AJ$4-1,0),$T172,$U172),OFFSET($D$8:OFFSET($D$8,$AJ$4-1,0),$S172,MATCH(AR$6,$D$7:$Q$7,0)-1))</f>
        <v>0.98489999999999989</v>
      </c>
      <c r="AS172" s="3">
        <f ca="1">SUMPRODUCT(OFFSET($W$8:OFFSET($W$8,$AJ$4-1,0),$T172,$U172),OFFSET($C$8:OFFSET($C$8,$AJ$4-1,0),$S172,0),OFFSET($D$8:OFFSET($D$8,$AJ$4-1,0),$S172,MATCH(AR$6,$D$7:$Q$7,0)-1))/SUMPRODUCT(OFFSET($W$8:OFFSET($W$8,$AJ$4-1,0),$T172,$U172),OFFSET($C$8:OFFSET($C$8,$AJ$4-1,0),$S172,0))</f>
        <v>0.98490000000000022</v>
      </c>
      <c r="AT172" s="3">
        <f ca="1">SUMPRODUCT(OFFSET($W$8:OFFSET($W$8,$AJ$4-1,0),$T172,$U172),OFFSET($D$8:OFFSET($D$8,$AJ$4-1,0),$S172,MATCH(AT$6,$D$7:$Q$7,0)-1))</f>
        <v>1.2354041841219612</v>
      </c>
      <c r="AU172" s="3">
        <f ca="1">SUMPRODUCT(OFFSET($W$8:OFFSET($W$8,$AJ$4-1,0),$T172,$U172),OFFSET($C$8:OFFSET($C$8,$AJ$4-1,0),$S172,0),OFFSET($D$8:OFFSET($D$8,$AJ$4-1,0),$S172,MATCH(AT$6,$D$7:$Q$7,0)-1))/SUMPRODUCT(OFFSET($W$8:OFFSET($W$8,$AJ$4-1,0),$T172,$U172),OFFSET($C$8:OFFSET($C$8,$AJ$4-1,0),$S172,0))</f>
        <v>1.235404184121961</v>
      </c>
      <c r="AV172" s="3">
        <f ca="1">SUMPRODUCT(OFFSET($W$8:OFFSET($W$8,$AJ$4-1,0),$T172,$U172),OFFSET($D$8:OFFSET($D$8,$AJ$4-1,0),$S172,MATCH(AV$6,$D$7:$Q$7,0)-1))</f>
        <v>0.73795539807233534</v>
      </c>
      <c r="AW172" s="3">
        <f ca="1">SUMPRODUCT(OFFSET($W$8:OFFSET($W$8,$AJ$4-1,0),$T172,$U172),OFFSET($C$8:OFFSET($C$8,$AJ$4-1,0),$S172,0),OFFSET($D$8:OFFSET($D$8,$AJ$4-1,0),$S172,MATCH(AV$6,$D$7:$Q$7,0)-1))/SUMPRODUCT(OFFSET($W$8:OFFSET($W$8,$AJ$4-1,0),$T172,$U172),OFFSET($C$8:OFFSET($C$8,$AJ$4-1,0),$S172,0))</f>
        <v>0.73795539807233512</v>
      </c>
      <c r="AX172" s="3">
        <f ca="1">SUMPRODUCT(OFFSET($W$8:OFFSET($W$8,$AJ$4-1,0),$T172,$U172),OFFSET($D$8:OFFSET($D$8,$AJ$4-1,0),$S172,MATCH(AX$6,$D$7:$Q$7,0)-1))</f>
        <v>0.86829820013460612</v>
      </c>
      <c r="AY172" s="3">
        <f ca="1">SUMPRODUCT(OFFSET($W$8:OFFSET($W$8,$AJ$4-1,0),$T172,$U172),OFFSET($C$8:OFFSET($C$8,$AJ$4-1,0),$S172,0),OFFSET($D$8:OFFSET($D$8,$AJ$4-1,0),$S172,MATCH(AX$6,$D$7:$Q$7,0)-1))/SUMPRODUCT(OFFSET($W$8:OFFSET($W$8,$AJ$4-1,0),$T172,$U172),OFFSET($C$8:OFFSET($C$8,$AJ$4-1,0),$S172,0))</f>
        <v>0.86829820013460624</v>
      </c>
      <c r="AZ172" s="3">
        <f ca="1">SUMPRODUCT(OFFSET($W$8:OFFSET($W$8,$AJ$4-1,0),$T172,$U172),OFFSET($D$8:OFFSET($D$8,$AJ$4-1,0),$S172,MATCH(AZ$6,$D$7:$Q$7,0)-1))</f>
        <v>1.328097442881927</v>
      </c>
      <c r="BA172" s="3">
        <f ca="1">SUMPRODUCT(OFFSET($W$8:OFFSET($W$8,$AJ$4-1,0),$T172,$U172),OFFSET($C$8:OFFSET($C$8,$AJ$4-1,0),$S172,0),OFFSET($D$8:OFFSET($D$8,$AJ$4-1,0),$S172,MATCH(AZ$6,$D$7:$Q$7,0)-1))/SUMPRODUCT(OFFSET($W$8:OFFSET($W$8,$AJ$4-1,0),$T172,$U172),OFFSET($C$8:OFFSET($C$8,$AJ$4-1,0),$S172,0))</f>
        <v>1.3280974428819272</v>
      </c>
      <c r="BB172" s="3">
        <f ca="1">SUMPRODUCT(OFFSET($W$8:OFFSET($W$8,$AJ$4-1,0),$T172,$U172),OFFSET($D$8:OFFSET($D$8,$AJ$4-1,0),$S172,MATCH(BB$6,$D$7:$Q$7,0)-1))</f>
        <v>1.0558737131357869</v>
      </c>
      <c r="BC172" s="3">
        <f ca="1">SUMPRODUCT(OFFSET($W$8:OFFSET($W$8,$AJ$4-1,0),$T172,$U172),OFFSET($C$8:OFFSET($C$8,$AJ$4-1,0),$S172,0),OFFSET($D$8:OFFSET($D$8,$AJ$4-1,0),$S172,MATCH(BB$6,$D$7:$Q$7,0)-1))/SUMPRODUCT(OFFSET($W$8:OFFSET($W$8,$AJ$4-1,0),$T172,$U172),OFFSET($C$8:OFFSET($C$8,$AJ$4-1,0),$S172,0))</f>
        <v>1.0558737131357865</v>
      </c>
      <c r="BD172" s="3">
        <f ca="1">SUMPRODUCT(OFFSET($W$8:OFFSET($W$8,$AJ$4-1,0),$T172,$U172),OFFSET($D$8:OFFSET($D$8,$AJ$4-1,0),$S172,MATCH(BD$6,$D$7:$Q$7,0)-1))</f>
        <v>0.77916328524067779</v>
      </c>
      <c r="BE172" s="3">
        <f ca="1">SUMPRODUCT(OFFSET($W$8:OFFSET($W$8,$AJ$4-1,0),$T172,$U172),OFFSET($C$8:OFFSET($C$8,$AJ$4-1,0),$S172,0),OFFSET($D$8:OFFSET($D$8,$AJ$4-1,0),$S172,MATCH(BD$6,$D$7:$Q$7,0)-1))/SUMPRODUCT(OFFSET($W$8:OFFSET($W$8,$AJ$4-1,0),$T172,$U172),OFFSET($C$8:OFFSET($C$8,$AJ$4-1,0),$S172,0))</f>
        <v>0.77916328524067791</v>
      </c>
      <c r="BF172" s="174">
        <f ca="1">SUMPRODUCT(OFFSET($W$8:OFFSET($W$8,$AJ$4-1,0),$T172,$U172),OFFSET($D$8:OFFSET($D$8,$AJ$4-1,0),$S172,MATCH(BF$6,$D$7:$Q$7,0)-1))</f>
        <v>0.96283948167516153</v>
      </c>
      <c r="BG172" s="174">
        <f ca="1">SUMPRODUCT(OFFSET($W$8:OFFSET($W$8,$AJ$4-1,0),$T172,$U172),OFFSET($C$8:OFFSET($C$8,$AJ$4-1,0),$S172,0),OFFSET($D$8:OFFSET($D$8,$AJ$4-1,0),$S172,MATCH(BF$6,$D$7:$Q$7,0)-1))/SUMPRODUCT(OFFSET($W$8:OFFSET($W$8,$AJ$4-1,0),$T172,$U172),OFFSET($C$8:OFFSET($C$8,$AJ$4-1,0),$S172,0))</f>
        <v>0.96283948167516153</v>
      </c>
      <c r="BH172" s="174">
        <f ca="1">SUMPRODUCT(OFFSET($W$8:OFFSET($W$8,$AJ$4-1,0),$T172,$U172),OFFSET($D$8:OFFSET($D$8,$AJ$4-1,0),$S172,MATCH(BH$6,$D$7:$Q$7,0)-1))</f>
        <v>1.0102613297056759</v>
      </c>
      <c r="BI172" s="174">
        <f ca="1">SUMPRODUCT(OFFSET($W$8:OFFSET($W$8,$AJ$4-1,0),$T172,$U172),OFFSET($C$8:OFFSET($C$8,$AJ$4-1,0),$S172,0),OFFSET($D$8:OFFSET($D$8,$AJ$4-1,0),$S172,MATCH(BH$6,$D$7:$Q$7,0)-1))/SUMPRODUCT(OFFSET($W$8:OFFSET($W$8,$AJ$4-1,0),$T172,$U172),OFFSET($C$8:OFFSET($C$8,$AJ$4-1,0),$S172,0))</f>
        <v>1.0102613297056757</v>
      </c>
      <c r="BJ172" s="174">
        <f ca="1">SUMPRODUCT(OFFSET($W$8:OFFSET($W$8,$AJ$4-1,0),$T172,$U172),OFFSET($D$8:OFFSET($D$8,$AJ$4-1,0),$S172,MATCH(BJ$6,$D$7:$Q$7,0)-1))</f>
        <v>1</v>
      </c>
      <c r="BK172" s="174">
        <f ca="1">SUMPRODUCT(OFFSET($W$8:OFFSET($W$8,$AJ$4-1,0),$T172,$U172),OFFSET($C$8:OFFSET($C$8,$AJ$4-1,0),$S172,0),OFFSET($D$8:OFFSET($D$8,$AJ$4-1,0),$S172,MATCH(BJ$6,$D$7:$Q$7,0)-1))/SUMPRODUCT(OFFSET($W$8:OFFSET($W$8,$AJ$4-1,0),$T172,$U172),OFFSET($C$8:OFFSET($C$8,$AJ$4-1,0),$S172,0))</f>
        <v>1</v>
      </c>
      <c r="BM172" s="8">
        <f t="shared" si="45"/>
        <v>41153</v>
      </c>
      <c r="BN172" s="47">
        <f t="shared" ca="1" si="46"/>
        <v>1.0374246533158666</v>
      </c>
      <c r="BO172" s="47">
        <f t="shared" ca="1" si="41"/>
        <v>0</v>
      </c>
      <c r="BP172" s="47">
        <f t="shared" ca="1" si="47"/>
        <v>0.32757785410976253</v>
      </c>
      <c r="BQ172" s="47">
        <f t="shared" ca="1" si="42"/>
        <v>0.70984679920610416</v>
      </c>
    </row>
    <row r="173" spans="1:69">
      <c r="A173" s="58">
        <f t="shared" si="43"/>
        <v>40817</v>
      </c>
      <c r="B173" s="34">
        <f t="shared" si="51"/>
        <v>41014</v>
      </c>
      <c r="C173" s="59">
        <f>SUMIF(WP!$A$3:$A$388,"&lt;"&amp;EOMONTH($A173,$A$3-1)+1,WP!$B$3:$B$388)/1000-SUM(C$8:C172)</f>
        <v>10</v>
      </c>
      <c r="D173" s="42">
        <f>D$6/VLOOKUP($B173,Rate!$B$4:$H$390,7)</f>
        <v>0.51454604428722517</v>
      </c>
      <c r="E173" s="42">
        <f>E$6/VLOOKUP($B173,SAWW!$B$4:$H$390,7)</f>
        <v>1.4030916297438671</v>
      </c>
      <c r="F173" s="42">
        <f>F$6/VLOOKUP($B173,'Indem BL'!$B$4:$H$390,7)</f>
        <v>1.0804701414210056</v>
      </c>
      <c r="G173" s="42">
        <f>G$6/VLOOKUP($B173,'Med BL'!$B$4:$H$390,7)</f>
        <v>0.9849</v>
      </c>
      <c r="H173" s="42">
        <f>H$6/VLOOKUP($B173,'Combined BL &amp; SAWW'!$B$4:$H$390,7)</f>
        <v>1.2421827397052867</v>
      </c>
      <c r="I173" s="42">
        <f>I$6/VLOOKUP($B173,'Freq Trend'!$B$4:$H$390,7)</f>
        <v>0.72862131963304411</v>
      </c>
      <c r="J173" s="42">
        <f>J$6/VLOOKUP($B173,'Severity Trend_IonI'!$B$4:$H$390,7)</f>
        <v>0.86147264059788942</v>
      </c>
      <c r="K173" s="42">
        <f>K$6/VLOOKUP($B173,'Severity Trend_MonI'!$B$4:$H$390,7)</f>
        <v>1.3390326570272588</v>
      </c>
      <c r="L173" s="42">
        <f>L$6/VLOOKUP($B173,'Severity Trend'!$B$4:$H$390,7)</f>
        <v>1.0544660023033061</v>
      </c>
      <c r="M173" s="42">
        <f>M$6/VLOOKUP($B173,'PP Residual Trend'!$B$4:$H$390,7)</f>
        <v>0.76828469315556913</v>
      </c>
      <c r="N173" s="156">
        <f>N$6/VLOOKUP($B173,CR!$B$4:$H$455,7)</f>
        <v>0.99887341547568309</v>
      </c>
      <c r="O173" s="156">
        <f>O$6/VLOOKUP($B173,ER!$B$4:$H$455,7)</f>
        <v>1.0067582640661514</v>
      </c>
      <c r="P173" s="156">
        <f>P$6/VLOOKUP($B173,DR!$B$4:$H$455,7)</f>
        <v>1</v>
      </c>
      <c r="R173">
        <f t="shared" si="49"/>
        <v>166</v>
      </c>
      <c r="S173" s="120">
        <f t="shared" si="52"/>
        <v>165</v>
      </c>
      <c r="T173" s="45">
        <f t="shared" si="53"/>
        <v>0</v>
      </c>
      <c r="U173" s="45">
        <f t="shared" si="54"/>
        <v>0</v>
      </c>
      <c r="V173" s="20">
        <v>0</v>
      </c>
      <c r="W173" s="21">
        <f>(2*W$5*$AJ$3*$R173*$A$3-MIN(W$5*$AJ$3,$R173*$A$3)^2-2*$R173*$A$3*MAX(W$5*$AJ$3-$R173*$A$3,0)-MIN(MAX($R173*$A$3-$A$4,0),W$5*$AJ$3)^2-2*W$5*$AJ$3*MAX($R173*$A$3-$A$4-W$5*+$AJ$3,0))/$AJ$5-SUM($V$7:V173)-SUM($V$7:W172)+SUM($V$7:V172)</f>
        <v>0</v>
      </c>
      <c r="X173" s="21">
        <f>(2*X$5*$AJ$3*$R173*$A$3-MIN(X$5*$AJ$3,$R173*$A$3)^2-2*$R173*$A$3*MAX(X$5*$AJ$3-$R173*$A$3,0)-MIN(MAX($R173*$A$3-$A$4,0),X$5*$AJ$3)^2-2*X$5*$AJ$3*MAX($R173*$A$3-$A$4-X$5*+$AJ$3,0))/$AJ$5-SUM($V$7:W173)-SUM($V$7:X172)+SUM($V$7:W172)</f>
        <v>0</v>
      </c>
      <c r="Y173" s="21">
        <f>(2*Y$5*$AJ$3*$R173*$A$3-MIN(Y$5*$AJ$3,$R173*$A$3)^2-2*$R173*$A$3*MAX(Y$5*$AJ$3-$R173*$A$3,0)-MIN(MAX($R173*$A$3-$A$4,0),Y$5*$AJ$3)^2-2*Y$5*$AJ$3*MAX($R173*$A$3-$A$4-Y$5*+$AJ$3,0))/$AJ$5-SUM($V$7:X173)-SUM($V$7:Y172)+SUM($V$7:X172)</f>
        <v>0</v>
      </c>
      <c r="Z173" s="21">
        <f>(2*Z$5*$AJ$3*$R173*$A$3-MIN(Z$5*$AJ$3,$R173*$A$3)^2-2*$R173*$A$3*MAX(Z$5*$AJ$3-$R173*$A$3,0)-MIN(MAX($R173*$A$3-$A$4,0),Z$5*$AJ$3)^2-2*Z$5*$AJ$3*MAX($R173*$A$3-$A$4-Z$5*+$AJ$3,0))/$AJ$5-SUM($V$7:Y173)-SUM($V$7:Z172)+SUM($V$7:Y172)</f>
        <v>0</v>
      </c>
      <c r="AA173" s="21">
        <f>(2*AA$5*$AJ$3*$R173*$A$3-MIN(AA$5*$AJ$3,$R173*$A$3)^2-2*$R173*$A$3*MAX(AA$5*$AJ$3-$R173*$A$3,0)-MIN(MAX($R173*$A$3-$A$4,0),AA$5*$AJ$3)^2-2*AA$5*$AJ$3*MAX($R173*$A$3-$A$4-AA$5*+$AJ$3,0))/$AJ$5-SUM($V$7:Z173)-SUM($V$7:AA172)+SUM($V$7:Z172)</f>
        <v>0</v>
      </c>
      <c r="AB173" s="21">
        <f>(2*AB$5*$AJ$3*$R173*$A$3-MIN(AB$5*$AJ$3,$R173*$A$3)^2-2*$R173*$A$3*MAX(AB$5*$AJ$3-$R173*$A$3,0)-MIN(MAX($R173*$A$3-$A$4,0),AB$5*$AJ$3)^2-2*AB$5*$AJ$3*MAX($R173*$A$3-$A$4-AB$5*+$AJ$3,0))/$AJ$5-SUM($V$7:AA173)-SUM($V$7:AB172)+SUM($V$7:AA172)</f>
        <v>0</v>
      </c>
      <c r="AC173" s="21">
        <f>(2*AC$5*$AJ$3*$R173*$A$3-MIN(AC$5*$AJ$3,$R173*$A$3)^2-2*$R173*$A$3*MAX(AC$5*$AJ$3-$R173*$A$3,0)-MIN(MAX($R173*$A$3-$A$4,0),AC$5*$AJ$3)^2-2*AC$5*$AJ$3*MAX($R173*$A$3-$A$4-AC$5*+$AJ$3,0))/$AJ$5-SUM($V$7:AB173)-SUM($V$7:AC172)+SUM($V$7:AB172)</f>
        <v>0</v>
      </c>
      <c r="AD173" s="21">
        <f>(2*AD$5*$AJ$3*$R173*$A$3-MIN(AD$5*$AJ$3,$R173*$A$3)^2-2*$R173*$A$3*MAX(AD$5*$AJ$3-$R173*$A$3,0)-MIN(MAX($R173*$A$3-$A$4,0),AD$5*$AJ$3)^2-2*AD$5*$AJ$3*MAX($R173*$A$3-$A$4-AD$5*+$AJ$3,0))/$AJ$5-SUM($V$7:AC173)-SUM($V$7:AD172)+SUM($V$7:AC172)</f>
        <v>0</v>
      </c>
      <c r="AE173" s="21">
        <f>(2*AE$5*$AJ$3*$R173*$A$3-MIN(AE$5*$AJ$3,$R173*$A$3)^2-2*$R173*$A$3*MAX(AE$5*$AJ$3-$R173*$A$3,0)-MIN(MAX($R173*$A$3-$A$4,0),AE$5*$AJ$3)^2-2*AE$5*$AJ$3*MAX($R173*$A$3-$A$4-AE$5*+$AJ$3,0))/$AJ$5-SUM($V$7:AD173)-SUM($V$7:AE172)+SUM($V$7:AD172)</f>
        <v>0</v>
      </c>
      <c r="AF173" s="21">
        <f>(2*AF$5*$AJ$3*$R173*$A$3-MIN(AF$5*$AJ$3,$R173*$A$3)^2-2*$R173*$A$3*MAX(AF$5*$AJ$3-$R173*$A$3,0)-MIN(MAX($R173*$A$3-$A$4,0),AF$5*$AJ$3)^2-2*AF$5*$AJ$3*MAX($R173*$A$3-$A$4-AF$5*+$AJ$3,0))/$AJ$5-SUM($V$7:AE173)-SUM($V$7:AF172)+SUM($V$7:AE172)</f>
        <v>0</v>
      </c>
      <c r="AG173" s="21">
        <f>(2*AG$5*$AJ$3*$R173*$A$3-MIN(AG$5*$AJ$3,$R173*$A$3)^2-2*$R173*$A$3*MAX(AG$5*$AJ$3-$R173*$A$3,0)-MIN(MAX($R173*$A$3-$A$4,0),AG$5*$AJ$3)^2-2*AG$5*$AJ$3*MAX($R173*$A$3-$A$4-AG$5*+$AJ$3,0))/$AJ$5-SUM($V$7:AF173)-SUM($V$7:AG172)+SUM($V$7:AF172)</f>
        <v>0</v>
      </c>
      <c r="AH173" s="21">
        <f>(2*AH$5*$AJ$3*$R173*$A$3-MIN(AH$5*$AJ$3,$R173*$A$3)^2-2*$R173*$A$3*MAX(AH$5*$AJ$3-$R173*$A$3,0)-MIN(MAX($R173*$A$3-$A$4,0),AH$5*$AJ$3)^2-2*AH$5*$AJ$3*MAX($R173*$A$3-$A$4-AH$5*+$AJ$3,0))/$AJ$5-SUM($V$7:AG173)-SUM($V$7:AH172)+SUM($V$7:AG172)</f>
        <v>0</v>
      </c>
      <c r="AJ173" s="8">
        <f t="shared" si="48"/>
        <v>41183</v>
      </c>
      <c r="AK173" s="30">
        <f t="shared" si="55"/>
        <v>41197</v>
      </c>
      <c r="AL173" s="3">
        <f ca="1">SUMPRODUCT(OFFSET($W$8:OFFSET($W$8,$AJ$4-1,0),$T173,$U173),OFFSET($D$8:OFFSET($D$8,$AJ$4-1,0),$S173,MATCH(AL$6,$D$7:$Q$7,0)-1))</f>
        <v>0.53126760899053849</v>
      </c>
      <c r="AM173" s="3">
        <f ca="1">SUMPRODUCT(OFFSET($W$8:OFFSET($W$8,$AJ$4-1,0),$T173,$U173),OFFSET($C$8:OFFSET($C$8,$AJ$4-1,0),$S173,0),OFFSET($D$8:OFFSET($D$8,$AJ$4-1,0),$S173,MATCH(AL$6,$D$7:$Q$7,0)-1))/SUMPRODUCT(OFFSET($W$8:OFFSET($W$8,$AJ$4-1,0),$T173,$U173),OFFSET($C$8:OFFSET($C$8,$AJ$4-1,0),$S173,0))</f>
        <v>0.53126760899053871</v>
      </c>
      <c r="AN173" s="3">
        <f ca="1">SUMPRODUCT(OFFSET($W$8:OFFSET($W$8,$AJ$4-1,0),$T173,$U173),OFFSET($D$8:OFFSET($D$8,$AJ$4-1,0),$S173,MATCH(AN$6,$D$7:$Q$7,0)-1))</f>
        <v>1.3883877017422552</v>
      </c>
      <c r="AO173" s="3">
        <f ca="1">SUMPRODUCT(OFFSET($W$8:OFFSET($W$8,$AJ$4-1,0),$T173,$U173),OFFSET($C$8:OFFSET($C$8,$AJ$4-1,0),$S173,0),OFFSET($D$8:OFFSET($D$8,$AJ$4-1,0),$S173,MATCH(AN$6,$D$7:$Q$7,0)-1))/SUMPRODUCT(OFFSET($W$8:OFFSET($W$8,$AJ$4-1,0),$T173,$U173),OFFSET($C$8:OFFSET($C$8,$AJ$4-1,0),$S173,0))</f>
        <v>1.3883877017422555</v>
      </c>
      <c r="AP173" s="3">
        <f ca="1">SUMPRODUCT(OFFSET($W$8:OFFSET($W$8,$AJ$4-1,0),$T173,$U173),OFFSET($D$8:OFFSET($D$8,$AJ$4-1,0),$S173,MATCH(AP$6,$D$7:$Q$7,0)-1))</f>
        <v>1.078279515927393</v>
      </c>
      <c r="AQ173" s="3">
        <f ca="1">SUMPRODUCT(OFFSET($W$8:OFFSET($W$8,$AJ$4-1,0),$T173,$U173),OFFSET($C$8:OFFSET($C$8,$AJ$4-1,0),$S173,0),OFFSET($D$8:OFFSET($D$8,$AJ$4-1,0),$S173,MATCH(AP$6,$D$7:$Q$7,0)-1))/SUMPRODUCT(OFFSET($W$8:OFFSET($W$8,$AJ$4-1,0),$T173,$U173),OFFSET($C$8:OFFSET($C$8,$AJ$4-1,0),$S173,0))</f>
        <v>1.078279515927393</v>
      </c>
      <c r="AR173" s="3">
        <f ca="1">SUMPRODUCT(OFFSET($W$8:OFFSET($W$8,$AJ$4-1,0),$T173,$U173),OFFSET($D$8:OFFSET($D$8,$AJ$4-1,0),$S173,MATCH(AR$6,$D$7:$Q$7,0)-1))</f>
        <v>0.98489999999999989</v>
      </c>
      <c r="AS173" s="3">
        <f ca="1">SUMPRODUCT(OFFSET($W$8:OFFSET($W$8,$AJ$4-1,0),$T173,$U173),OFFSET($C$8:OFFSET($C$8,$AJ$4-1,0),$S173,0),OFFSET($D$8:OFFSET($D$8,$AJ$4-1,0),$S173,MATCH(AR$6,$D$7:$Q$7,0)-1))/SUMPRODUCT(OFFSET($W$8:OFFSET($W$8,$AJ$4-1,0),$T173,$U173),OFFSET($C$8:OFFSET($C$8,$AJ$4-1,0),$S173,0))</f>
        <v>0.98490000000000022</v>
      </c>
      <c r="AT173" s="3">
        <f ca="1">SUMPRODUCT(OFFSET($W$8:OFFSET($W$8,$AJ$4-1,0),$T173,$U173),OFFSET($D$8:OFFSET($D$8,$AJ$4-1,0),$S173,MATCH(AT$6,$D$7:$Q$7,0)-1))</f>
        <v>1.2338130456480734</v>
      </c>
      <c r="AU173" s="3">
        <f ca="1">SUMPRODUCT(OFFSET($W$8:OFFSET($W$8,$AJ$4-1,0),$T173,$U173),OFFSET($C$8:OFFSET($C$8,$AJ$4-1,0),$S173,0),OFFSET($D$8:OFFSET($D$8,$AJ$4-1,0),$S173,MATCH(AT$6,$D$7:$Q$7,0)-1))/SUMPRODUCT(OFFSET($W$8:OFFSET($W$8,$AJ$4-1,0),$T173,$U173),OFFSET($C$8:OFFSET($C$8,$AJ$4-1,0),$S173,0))</f>
        <v>1.2338130456480736</v>
      </c>
      <c r="AV173" s="3">
        <f ca="1">SUMPRODUCT(OFFSET($W$8:OFFSET($W$8,$AJ$4-1,0),$T173,$U173),OFFSET($D$8:OFFSET($D$8,$AJ$4-1,0),$S173,MATCH(AV$6,$D$7:$Q$7,0)-1))</f>
        <v>0.73966300545541852</v>
      </c>
      <c r="AW173" s="3">
        <f ca="1">SUMPRODUCT(OFFSET($W$8:OFFSET($W$8,$AJ$4-1,0),$T173,$U173),OFFSET($C$8:OFFSET($C$8,$AJ$4-1,0),$S173,0),OFFSET($D$8:OFFSET($D$8,$AJ$4-1,0),$S173,MATCH(AV$6,$D$7:$Q$7,0)-1))/SUMPRODUCT(OFFSET($W$8:OFFSET($W$8,$AJ$4-1,0),$T173,$U173),OFFSET($C$8:OFFSET($C$8,$AJ$4-1,0),$S173,0))</f>
        <v>0.73966300545541852</v>
      </c>
      <c r="AX173" s="3">
        <f ca="1">SUMPRODUCT(OFFSET($W$8:OFFSET($W$8,$AJ$4-1,0),$T173,$U173),OFFSET($D$8:OFFSET($D$8,$AJ$4-1,0),$S173,MATCH(AX$6,$D$7:$Q$7,0)-1))</f>
        <v>0.86959249165676045</v>
      </c>
      <c r="AY173" s="3">
        <f ca="1">SUMPRODUCT(OFFSET($W$8:OFFSET($W$8,$AJ$4-1,0),$T173,$U173),OFFSET($C$8:OFFSET($C$8,$AJ$4-1,0),$S173,0),OFFSET($D$8:OFFSET($D$8,$AJ$4-1,0),$S173,MATCH(AX$6,$D$7:$Q$7,0)-1))/SUMPRODUCT(OFFSET($W$8:OFFSET($W$8,$AJ$4-1,0),$T173,$U173),OFFSET($C$8:OFFSET($C$8,$AJ$4-1,0),$S173,0))</f>
        <v>0.86959249165676056</v>
      </c>
      <c r="AZ173" s="3">
        <f ca="1">SUMPRODUCT(OFFSET($W$8:OFFSET($W$8,$AJ$4-1,0),$T173,$U173),OFFSET($D$8:OFFSET($D$8,$AJ$4-1,0),$S173,MATCH(AZ$6,$D$7:$Q$7,0)-1))</f>
        <v>1.3262598991338586</v>
      </c>
      <c r="BA173" s="3">
        <f ca="1">SUMPRODUCT(OFFSET($W$8:OFFSET($W$8,$AJ$4-1,0),$T173,$U173),OFFSET($C$8:OFFSET($C$8,$AJ$4-1,0),$S173,0),OFFSET($D$8:OFFSET($D$8,$AJ$4-1,0),$S173,MATCH(AZ$6,$D$7:$Q$7,0)-1))/SUMPRODUCT(OFFSET($W$8:OFFSET($W$8,$AJ$4-1,0),$T173,$U173),OFFSET($C$8:OFFSET($C$8,$AJ$4-1,0),$S173,0))</f>
        <v>1.3262598991338588</v>
      </c>
      <c r="BB173" s="3">
        <f ca="1">SUMPRODUCT(OFFSET($W$8:OFFSET($W$8,$AJ$4-1,0),$T173,$U173),OFFSET($D$8:OFFSET($D$8,$AJ$4-1,0),$S173,MATCH(BB$6,$D$7:$Q$7,0)-1))</f>
        <v>1.0562112165731197</v>
      </c>
      <c r="BC173" s="3">
        <f ca="1">SUMPRODUCT(OFFSET($W$8:OFFSET($W$8,$AJ$4-1,0),$T173,$U173),OFFSET($C$8:OFFSET($C$8,$AJ$4-1,0),$S173,0),OFFSET($D$8:OFFSET($D$8,$AJ$4-1,0),$S173,MATCH(BB$6,$D$7:$Q$7,0)-1))/SUMPRODUCT(OFFSET($W$8:OFFSET($W$8,$AJ$4-1,0),$T173,$U173),OFFSET($C$8:OFFSET($C$8,$AJ$4-1,0),$S173,0))</f>
        <v>1.0562112165731199</v>
      </c>
      <c r="BD173" s="3">
        <f ca="1">SUMPRODUCT(OFFSET($W$8:OFFSET($W$8,$AJ$4-1,0),$T173,$U173),OFFSET($D$8:OFFSET($D$8,$AJ$4-1,0),$S173,MATCH(BD$6,$D$7:$Q$7,0)-1))</f>
        <v>0.78121505032917127</v>
      </c>
      <c r="BE173" s="3">
        <f ca="1">SUMPRODUCT(OFFSET($W$8:OFFSET($W$8,$AJ$4-1,0),$T173,$U173),OFFSET($C$8:OFFSET($C$8,$AJ$4-1,0),$S173,0),OFFSET($D$8:OFFSET($D$8,$AJ$4-1,0),$S173,MATCH(BD$6,$D$7:$Q$7,0)-1))/SUMPRODUCT(OFFSET($W$8:OFFSET($W$8,$AJ$4-1,0),$T173,$U173),OFFSET($C$8:OFFSET($C$8,$AJ$4-1,0),$S173,0))</f>
        <v>0.78121505032917127</v>
      </c>
      <c r="BF173" s="174">
        <f ca="1">SUMPRODUCT(OFFSET($W$8:OFFSET($W$8,$AJ$4-1,0),$T173,$U173),OFFSET($D$8:OFFSET($D$8,$AJ$4-1,0),$S173,MATCH(BF$6,$D$7:$Q$7,0)-1))</f>
        <v>0.95729579955200439</v>
      </c>
      <c r="BG173" s="174">
        <f ca="1">SUMPRODUCT(OFFSET($W$8:OFFSET($W$8,$AJ$4-1,0),$T173,$U173),OFFSET($C$8:OFFSET($C$8,$AJ$4-1,0),$S173,0),OFFSET($D$8:OFFSET($D$8,$AJ$4-1,0),$S173,MATCH(BF$6,$D$7:$Q$7,0)-1))/SUMPRODUCT(OFFSET($W$8:OFFSET($W$8,$AJ$4-1,0),$T173,$U173),OFFSET($C$8:OFFSET($C$8,$AJ$4-1,0),$S173,0))</f>
        <v>0.95729579955200439</v>
      </c>
      <c r="BH173" s="174">
        <f ca="1">SUMPRODUCT(OFFSET($W$8:OFFSET($W$8,$AJ$4-1,0),$T173,$U173),OFFSET($D$8:OFFSET($D$8,$AJ$4-1,0),$S173,MATCH(BH$6,$D$7:$Q$7,0)-1))</f>
        <v>1.0135209386245145</v>
      </c>
      <c r="BI173" s="174">
        <f ca="1">SUMPRODUCT(OFFSET($W$8:OFFSET($W$8,$AJ$4-1,0),$T173,$U173),OFFSET($C$8:OFFSET($C$8,$AJ$4-1,0),$S173,0),OFFSET($D$8:OFFSET($D$8,$AJ$4-1,0),$S173,MATCH(BH$6,$D$7:$Q$7,0)-1))/SUMPRODUCT(OFFSET($W$8:OFFSET($W$8,$AJ$4-1,0),$T173,$U173),OFFSET($C$8:OFFSET($C$8,$AJ$4-1,0),$S173,0))</f>
        <v>1.0135209386245143</v>
      </c>
      <c r="BJ173" s="174">
        <f ca="1">SUMPRODUCT(OFFSET($W$8:OFFSET($W$8,$AJ$4-1,0),$T173,$U173),OFFSET($D$8:OFFSET($D$8,$AJ$4-1,0),$S173,MATCH(BJ$6,$D$7:$Q$7,0)-1))</f>
        <v>1</v>
      </c>
      <c r="BK173" s="174">
        <f ca="1">SUMPRODUCT(OFFSET($W$8:OFFSET($W$8,$AJ$4-1,0),$T173,$U173),OFFSET($C$8:OFFSET($C$8,$AJ$4-1,0),$S173,0),OFFSET($D$8:OFFSET($D$8,$AJ$4-1,0),$S173,MATCH(BJ$6,$D$7:$Q$7,0)-1))/SUMPRODUCT(OFFSET($W$8:OFFSET($W$8,$AJ$4-1,0),$T173,$U173),OFFSET($C$8:OFFSET($C$8,$AJ$4-1,0),$S173,0))</f>
        <v>1</v>
      </c>
      <c r="BM173" s="8">
        <f t="shared" si="45"/>
        <v>41183</v>
      </c>
      <c r="BN173" s="47">
        <f t="shared" ca="1" si="46"/>
        <v>1.0434323601368942</v>
      </c>
      <c r="BO173" s="47">
        <f t="shared" ca="1" si="41"/>
        <v>0</v>
      </c>
      <c r="BP173" s="47">
        <f t="shared" ca="1" si="47"/>
        <v>0.32652432314244051</v>
      </c>
      <c r="BQ173" s="47">
        <f t="shared" ca="1" si="42"/>
        <v>0.71690803699445371</v>
      </c>
    </row>
    <row r="174" spans="1:69">
      <c r="A174" s="58">
        <f t="shared" si="43"/>
        <v>40848</v>
      </c>
      <c r="B174" s="34">
        <f t="shared" si="51"/>
        <v>41044</v>
      </c>
      <c r="C174" s="59">
        <f>SUMIF(WP!$A$3:$A$388,"&lt;"&amp;EOMONTH($A174,$A$3-1)+1,WP!$B$3:$B$388)/1000-SUM(C$8:C173)</f>
        <v>10</v>
      </c>
      <c r="D174" s="42">
        <f>D$6/VLOOKUP($B174,Rate!$B$4:$H$390,7)</f>
        <v>0.51454604428722517</v>
      </c>
      <c r="E174" s="42">
        <f>E$6/VLOOKUP($B174,SAWW!$B$4:$H$390,7)</f>
        <v>1.4003372292143348</v>
      </c>
      <c r="F174" s="42">
        <f>F$6/VLOOKUP($B174,'Indem BL'!$B$4:$H$390,7)</f>
        <v>1.0804701414210056</v>
      </c>
      <c r="G174" s="42">
        <f>G$6/VLOOKUP($B174,'Med BL'!$B$4:$H$390,7)</f>
        <v>0.9849</v>
      </c>
      <c r="H174" s="42">
        <f>H$6/VLOOKUP($B174,'Combined BL &amp; SAWW'!$B$4:$H$390,7)</f>
        <v>1.2410669591718548</v>
      </c>
      <c r="I174" s="42">
        <f>I$6/VLOOKUP($B174,'Freq Trend'!$B$4:$H$390,7)</f>
        <v>0.73107984525897574</v>
      </c>
      <c r="J174" s="42">
        <f>J$6/VLOOKUP($B174,'Severity Trend_IonI'!$B$4:$H$390,7)</f>
        <v>0.8630904502562694</v>
      </c>
      <c r="K174" s="42">
        <f>K$6/VLOOKUP($B174,'Severity Trend_MonI'!$B$4:$H$390,7)</f>
        <v>1.3355034004694883</v>
      </c>
      <c r="L174" s="42">
        <f>L$6/VLOOKUP($B174,'Severity Trend'!$B$4:$H$390,7)</f>
        <v>1.0545176513777192</v>
      </c>
      <c r="M174" s="42">
        <f>M$6/VLOOKUP($B174,'PP Residual Trend'!$B$4:$H$390,7)</f>
        <v>0.7709158143276108</v>
      </c>
      <c r="N174" s="156">
        <f>N$6/VLOOKUP($B174,CR!$B$4:$H$455,7)</f>
        <v>0.99887341547568309</v>
      </c>
      <c r="O174" s="156">
        <f>O$6/VLOOKUP($B174,ER!$B$4:$H$455,7)</f>
        <v>1.0067582640661514</v>
      </c>
      <c r="P174" s="156">
        <f>P$6/VLOOKUP($B174,DR!$B$4:$H$455,7)</f>
        <v>1</v>
      </c>
      <c r="R174">
        <f t="shared" si="49"/>
        <v>167</v>
      </c>
      <c r="S174" s="120">
        <f t="shared" si="52"/>
        <v>166</v>
      </c>
      <c r="T174" s="45">
        <f t="shared" si="53"/>
        <v>0</v>
      </c>
      <c r="U174" s="45">
        <f t="shared" si="54"/>
        <v>0</v>
      </c>
      <c r="V174" s="20">
        <v>0</v>
      </c>
      <c r="W174" s="21">
        <f>(2*W$5*$AJ$3*$R174*$A$3-MIN(W$5*$AJ$3,$R174*$A$3)^2-2*$R174*$A$3*MAX(W$5*$AJ$3-$R174*$A$3,0)-MIN(MAX($R174*$A$3-$A$4,0),W$5*$AJ$3)^2-2*W$5*$AJ$3*MAX($R174*$A$3-$A$4-W$5*+$AJ$3,0))/$AJ$5-SUM($V$7:V174)-SUM($V$7:W173)+SUM($V$7:V173)</f>
        <v>0</v>
      </c>
      <c r="X174" s="21">
        <f>(2*X$5*$AJ$3*$R174*$A$3-MIN(X$5*$AJ$3,$R174*$A$3)^2-2*$R174*$A$3*MAX(X$5*$AJ$3-$R174*$A$3,0)-MIN(MAX($R174*$A$3-$A$4,0),X$5*$AJ$3)^2-2*X$5*$AJ$3*MAX($R174*$A$3-$A$4-X$5*+$AJ$3,0))/$AJ$5-SUM($V$7:W174)-SUM($V$7:X173)+SUM($V$7:W173)</f>
        <v>0</v>
      </c>
      <c r="Y174" s="21">
        <f>(2*Y$5*$AJ$3*$R174*$A$3-MIN(Y$5*$AJ$3,$R174*$A$3)^2-2*$R174*$A$3*MAX(Y$5*$AJ$3-$R174*$A$3,0)-MIN(MAX($R174*$A$3-$A$4,0),Y$5*$AJ$3)^2-2*Y$5*$AJ$3*MAX($R174*$A$3-$A$4-Y$5*+$AJ$3,0))/$AJ$5-SUM($V$7:X174)-SUM($V$7:Y173)+SUM($V$7:X173)</f>
        <v>0</v>
      </c>
      <c r="Z174" s="21">
        <f>(2*Z$5*$AJ$3*$R174*$A$3-MIN(Z$5*$AJ$3,$R174*$A$3)^2-2*$R174*$A$3*MAX(Z$5*$AJ$3-$R174*$A$3,0)-MIN(MAX($R174*$A$3-$A$4,0),Z$5*$AJ$3)^2-2*Z$5*$AJ$3*MAX($R174*$A$3-$A$4-Z$5*+$AJ$3,0))/$AJ$5-SUM($V$7:Y174)-SUM($V$7:Z173)+SUM($V$7:Y173)</f>
        <v>0</v>
      </c>
      <c r="AA174" s="21">
        <f>(2*AA$5*$AJ$3*$R174*$A$3-MIN(AA$5*$AJ$3,$R174*$A$3)^2-2*$R174*$A$3*MAX(AA$5*$AJ$3-$R174*$A$3,0)-MIN(MAX($R174*$A$3-$A$4,0),AA$5*$AJ$3)^2-2*AA$5*$AJ$3*MAX($R174*$A$3-$A$4-AA$5*+$AJ$3,0))/$AJ$5-SUM($V$7:Z174)-SUM($V$7:AA173)+SUM($V$7:Z173)</f>
        <v>0</v>
      </c>
      <c r="AB174" s="21">
        <f>(2*AB$5*$AJ$3*$R174*$A$3-MIN(AB$5*$AJ$3,$R174*$A$3)^2-2*$R174*$A$3*MAX(AB$5*$AJ$3-$R174*$A$3,0)-MIN(MAX($R174*$A$3-$A$4,0),AB$5*$AJ$3)^2-2*AB$5*$AJ$3*MAX($R174*$A$3-$A$4-AB$5*+$AJ$3,0))/$AJ$5-SUM($V$7:AA174)-SUM($V$7:AB173)+SUM($V$7:AA173)</f>
        <v>0</v>
      </c>
      <c r="AC174" s="21">
        <f>(2*AC$5*$AJ$3*$R174*$A$3-MIN(AC$5*$AJ$3,$R174*$A$3)^2-2*$R174*$A$3*MAX(AC$5*$AJ$3-$R174*$A$3,0)-MIN(MAX($R174*$A$3-$A$4,0),AC$5*$AJ$3)^2-2*AC$5*$AJ$3*MAX($R174*$A$3-$A$4-AC$5*+$AJ$3,0))/$AJ$5-SUM($V$7:AB174)-SUM($V$7:AC173)+SUM($V$7:AB173)</f>
        <v>0</v>
      </c>
      <c r="AD174" s="21">
        <f>(2*AD$5*$AJ$3*$R174*$A$3-MIN(AD$5*$AJ$3,$R174*$A$3)^2-2*$R174*$A$3*MAX(AD$5*$AJ$3-$R174*$A$3,0)-MIN(MAX($R174*$A$3-$A$4,0),AD$5*$AJ$3)^2-2*AD$5*$AJ$3*MAX($R174*$A$3-$A$4-AD$5*+$AJ$3,0))/$AJ$5-SUM($V$7:AC174)-SUM($V$7:AD173)+SUM($V$7:AC173)</f>
        <v>0</v>
      </c>
      <c r="AE174" s="21">
        <f>(2*AE$5*$AJ$3*$R174*$A$3-MIN(AE$5*$AJ$3,$R174*$A$3)^2-2*$R174*$A$3*MAX(AE$5*$AJ$3-$R174*$A$3,0)-MIN(MAX($R174*$A$3-$A$4,0),AE$5*$AJ$3)^2-2*AE$5*$AJ$3*MAX($R174*$A$3-$A$4-AE$5*+$AJ$3,0))/$AJ$5-SUM($V$7:AD174)-SUM($V$7:AE173)+SUM($V$7:AD173)</f>
        <v>0</v>
      </c>
      <c r="AF174" s="21">
        <f>(2*AF$5*$AJ$3*$R174*$A$3-MIN(AF$5*$AJ$3,$R174*$A$3)^2-2*$R174*$A$3*MAX(AF$5*$AJ$3-$R174*$A$3,0)-MIN(MAX($R174*$A$3-$A$4,0),AF$5*$AJ$3)^2-2*AF$5*$AJ$3*MAX($R174*$A$3-$A$4-AF$5*+$AJ$3,0))/$AJ$5-SUM($V$7:AE174)-SUM($V$7:AF173)+SUM($V$7:AE173)</f>
        <v>0</v>
      </c>
      <c r="AG174" s="21">
        <f>(2*AG$5*$AJ$3*$R174*$A$3-MIN(AG$5*$AJ$3,$R174*$A$3)^2-2*$R174*$A$3*MAX(AG$5*$AJ$3-$R174*$A$3,0)-MIN(MAX($R174*$A$3-$A$4,0),AG$5*$AJ$3)^2-2*AG$5*$AJ$3*MAX($R174*$A$3-$A$4-AG$5*+$AJ$3,0))/$AJ$5-SUM($V$7:AF174)-SUM($V$7:AG173)+SUM($V$7:AF173)</f>
        <v>0</v>
      </c>
      <c r="AH174" s="21">
        <f>(2*AH$5*$AJ$3*$R174*$A$3-MIN(AH$5*$AJ$3,$R174*$A$3)^2-2*$R174*$A$3*MAX(AH$5*$AJ$3-$R174*$A$3,0)-MIN(MAX($R174*$A$3-$A$4,0),AH$5*$AJ$3)^2-2*AH$5*$AJ$3*MAX($R174*$A$3-$A$4-AH$5*+$AJ$3,0))/$AJ$5-SUM($V$7:AG174)-SUM($V$7:AH173)+SUM($V$7:AG173)</f>
        <v>0</v>
      </c>
      <c r="AJ174" s="8">
        <f t="shared" si="48"/>
        <v>41214</v>
      </c>
      <c r="AK174" s="30">
        <f t="shared" si="55"/>
        <v>41228</v>
      </c>
      <c r="AL174" s="3">
        <f ca="1">SUMPRODUCT(OFFSET($W$8:OFFSET($W$8,$AJ$4-1,0),$T174,$U174),OFFSET($D$8:OFFSET($D$8,$AJ$4-1,0),$S174,MATCH(AL$6,$D$7:$Q$7,0)-1))</f>
        <v>0.53384015740643287</v>
      </c>
      <c r="AM174" s="3">
        <f ca="1">SUMPRODUCT(OFFSET($W$8:OFFSET($W$8,$AJ$4-1,0),$T174,$U174),OFFSET($C$8:OFFSET($C$8,$AJ$4-1,0),$S174,0),OFFSET($D$8:OFFSET($D$8,$AJ$4-1,0),$S174,MATCH(AL$6,$D$7:$Q$7,0)-1))/SUMPRODUCT(OFFSET($W$8:OFFSET($W$8,$AJ$4-1,0),$T174,$U174),OFFSET($C$8:OFFSET($C$8,$AJ$4-1,0),$S174,0))</f>
        <v>0.53384015740643309</v>
      </c>
      <c r="AN174" s="3">
        <f ca="1">SUMPRODUCT(OFFSET($W$8:OFFSET($W$8,$AJ$4-1,0),$T174,$U174),OFFSET($D$8:OFFSET($D$8,$AJ$4-1,0),$S174,MATCH(AN$6,$D$7:$Q$7,0)-1))</f>
        <v>1.3860673132406365</v>
      </c>
      <c r="AO174" s="3">
        <f ca="1">SUMPRODUCT(OFFSET($W$8:OFFSET($W$8,$AJ$4-1,0),$T174,$U174),OFFSET($C$8:OFFSET($C$8,$AJ$4-1,0),$S174,0),OFFSET($D$8:OFFSET($D$8,$AJ$4-1,0),$S174,MATCH(AN$6,$D$7:$Q$7,0)-1))/SUMPRODUCT(OFFSET($W$8:OFFSET($W$8,$AJ$4-1,0),$T174,$U174),OFFSET($C$8:OFFSET($C$8,$AJ$4-1,0),$S174,0))</f>
        <v>1.3860673132406365</v>
      </c>
      <c r="AP174" s="3">
        <f ca="1">SUMPRODUCT(OFFSET($W$8:OFFSET($W$8,$AJ$4-1,0),$T174,$U174),OFFSET($D$8:OFFSET($D$8,$AJ$4-1,0),$S174,MATCH(AP$6,$D$7:$Q$7,0)-1))</f>
        <v>1.0776536229292182</v>
      </c>
      <c r="AQ174" s="3">
        <f ca="1">SUMPRODUCT(OFFSET($W$8:OFFSET($W$8,$AJ$4-1,0),$T174,$U174),OFFSET($C$8:OFFSET($C$8,$AJ$4-1,0),$S174,0),OFFSET($D$8:OFFSET($D$8,$AJ$4-1,0),$S174,MATCH(AP$6,$D$7:$Q$7,0)-1))/SUMPRODUCT(OFFSET($W$8:OFFSET($W$8,$AJ$4-1,0),$T174,$U174),OFFSET($C$8:OFFSET($C$8,$AJ$4-1,0),$S174,0))</f>
        <v>1.077653622929218</v>
      </c>
      <c r="AR174" s="3">
        <f ca="1">SUMPRODUCT(OFFSET($W$8:OFFSET($W$8,$AJ$4-1,0),$T174,$U174),OFFSET($D$8:OFFSET($D$8,$AJ$4-1,0),$S174,MATCH(AR$6,$D$7:$Q$7,0)-1))</f>
        <v>0.98489999999999989</v>
      </c>
      <c r="AS174" s="3">
        <f ca="1">SUMPRODUCT(OFFSET($W$8:OFFSET($W$8,$AJ$4-1,0),$T174,$U174),OFFSET($C$8:OFFSET($C$8,$AJ$4-1,0),$S174,0),OFFSET($D$8:OFFSET($D$8,$AJ$4-1,0),$S174,MATCH(AR$6,$D$7:$Q$7,0)-1))/SUMPRODUCT(OFFSET($W$8:OFFSET($W$8,$AJ$4-1,0),$T174,$U174),OFFSET($C$8:OFFSET($C$8,$AJ$4-1,0),$S174,0))</f>
        <v>0.98490000000000022</v>
      </c>
      <c r="AT174" s="3">
        <f ca="1">SUMPRODUCT(OFFSET($W$8:OFFSET($W$8,$AJ$4-1,0),$T174,$U174),OFFSET($D$8:OFFSET($D$8,$AJ$4-1,0),$S174,MATCH(AT$6,$D$7:$Q$7,0)-1))</f>
        <v>1.2322289434973797</v>
      </c>
      <c r="AU174" s="3">
        <f ca="1">SUMPRODUCT(OFFSET($W$8:OFFSET($W$8,$AJ$4-1,0),$T174,$U174),OFFSET($C$8:OFFSET($C$8,$AJ$4-1,0),$S174,0),OFFSET($D$8:OFFSET($D$8,$AJ$4-1,0),$S174,MATCH(AT$6,$D$7:$Q$7,0)-1))/SUMPRODUCT(OFFSET($W$8:OFFSET($W$8,$AJ$4-1,0),$T174,$U174),OFFSET($C$8:OFFSET($C$8,$AJ$4-1,0),$S174,0))</f>
        <v>1.2322289434973799</v>
      </c>
      <c r="AV174" s="3">
        <f ca="1">SUMPRODUCT(OFFSET($W$8:OFFSET($W$8,$AJ$4-1,0),$T174,$U174),OFFSET($D$8:OFFSET($D$8,$AJ$4-1,0),$S174,MATCH(AV$6,$D$7:$Q$7,0)-1))</f>
        <v>0.74128521300917927</v>
      </c>
      <c r="AW174" s="3">
        <f ca="1">SUMPRODUCT(OFFSET($W$8:OFFSET($W$8,$AJ$4-1,0),$T174,$U174),OFFSET($C$8:OFFSET($C$8,$AJ$4-1,0),$S174,0),OFFSET($D$8:OFFSET($D$8,$AJ$4-1,0),$S174,MATCH(AV$6,$D$7:$Q$7,0)-1))/SUMPRODUCT(OFFSET($W$8:OFFSET($W$8,$AJ$4-1,0),$T174,$U174),OFFSET($C$8:OFFSET($C$8,$AJ$4-1,0),$S174,0))</f>
        <v>0.74128521300917938</v>
      </c>
      <c r="AX174" s="3">
        <f ca="1">SUMPRODUCT(OFFSET($W$8:OFFSET($W$8,$AJ$4-1,0),$T174,$U174),OFFSET($D$8:OFFSET($D$8,$AJ$4-1,0),$S174,MATCH(AX$6,$D$7:$Q$7,0)-1))</f>
        <v>0.87084940815554046</v>
      </c>
      <c r="AY174" s="3">
        <f ca="1">SUMPRODUCT(OFFSET($W$8:OFFSET($W$8,$AJ$4-1,0),$T174,$U174),OFFSET($C$8:OFFSET($C$8,$AJ$4-1,0),$S174,0),OFFSET($D$8:OFFSET($D$8,$AJ$4-1,0),$S174,MATCH(AX$6,$D$7:$Q$7,0)-1))/SUMPRODUCT(OFFSET($W$8:OFFSET($W$8,$AJ$4-1,0),$T174,$U174),OFFSET($C$8:OFFSET($C$8,$AJ$4-1,0),$S174,0))</f>
        <v>0.87084940815554057</v>
      </c>
      <c r="AZ174" s="3">
        <f ca="1">SUMPRODUCT(OFFSET($W$8:OFFSET($W$8,$AJ$4-1,0),$T174,$U174),OFFSET($D$8:OFFSET($D$8,$AJ$4-1,0),$S174,MATCH(AZ$6,$D$7:$Q$7,0)-1))</f>
        <v>1.3246194129605136</v>
      </c>
      <c r="BA174" s="3">
        <f ca="1">SUMPRODUCT(OFFSET($W$8:OFFSET($W$8,$AJ$4-1,0),$T174,$U174),OFFSET($C$8:OFFSET($C$8,$AJ$4-1,0),$S174,0),OFFSET($D$8:OFFSET($D$8,$AJ$4-1,0),$S174,MATCH(AZ$6,$D$7:$Q$7,0)-1))/SUMPRODUCT(OFFSET($W$8:OFFSET($W$8,$AJ$4-1,0),$T174,$U174),OFFSET($C$8:OFFSET($C$8,$AJ$4-1,0),$S174,0))</f>
        <v>1.3246194129605136</v>
      </c>
      <c r="BB174" s="3">
        <f ca="1">SUMPRODUCT(OFFSET($W$8:OFFSET($W$8,$AJ$4-1,0),$T174,$U174),OFFSET($D$8:OFFSET($D$8,$AJ$4-1,0),$S174,MATCH(BB$6,$D$7:$Q$7,0)-1))</f>
        <v>1.0565809008442495</v>
      </c>
      <c r="BC174" s="3">
        <f ca="1">SUMPRODUCT(OFFSET($W$8:OFFSET($W$8,$AJ$4-1,0),$T174,$U174),OFFSET($C$8:OFFSET($C$8,$AJ$4-1,0),$S174,0),OFFSET($D$8:OFFSET($D$8,$AJ$4-1,0),$S174,MATCH(BB$6,$D$7:$Q$7,0)-1))/SUMPRODUCT(OFFSET($W$8:OFFSET($W$8,$AJ$4-1,0),$T174,$U174),OFFSET($C$8:OFFSET($C$8,$AJ$4-1,0),$S174,0))</f>
        <v>1.0565809008442495</v>
      </c>
      <c r="BD174" s="3">
        <f ca="1">SUMPRODUCT(OFFSET($W$8:OFFSET($W$8,$AJ$4-1,0),$T174,$U174),OFFSET($D$8:OFFSET($D$8,$AJ$4-1,0),$S174,MATCH(BD$6,$D$7:$Q$7,0)-1))</f>
        <v>0.78320174619316085</v>
      </c>
      <c r="BE174" s="3">
        <f ca="1">SUMPRODUCT(OFFSET($W$8:OFFSET($W$8,$AJ$4-1,0),$T174,$U174),OFFSET($C$8:OFFSET($C$8,$AJ$4-1,0),$S174,0),OFFSET($D$8:OFFSET($D$8,$AJ$4-1,0),$S174,MATCH(BD$6,$D$7:$Q$7,0)-1))/SUMPRODUCT(OFFSET($W$8:OFFSET($W$8,$AJ$4-1,0),$T174,$U174),OFFSET($C$8:OFFSET($C$8,$AJ$4-1,0),$S174,0))</f>
        <v>0.78320174619316085</v>
      </c>
      <c r="BF174" s="174">
        <f ca="1">SUMPRODUCT(OFFSET($W$8:OFFSET($W$8,$AJ$4-1,0),$T174,$U174),OFFSET($D$8:OFFSET($D$8,$AJ$4-1,0),$S174,MATCH(BF$6,$D$7:$Q$7,0)-1))</f>
        <v>0.95618264042307288</v>
      </c>
      <c r="BG174" s="174">
        <f ca="1">SUMPRODUCT(OFFSET($W$8:OFFSET($W$8,$AJ$4-1,0),$T174,$U174),OFFSET($C$8:OFFSET($C$8,$AJ$4-1,0),$S174,0),OFFSET($D$8:OFFSET($D$8,$AJ$4-1,0),$S174,MATCH(BF$6,$D$7:$Q$7,0)-1))/SUMPRODUCT(OFFSET($W$8:OFFSET($W$8,$AJ$4-1,0),$T174,$U174),OFFSET($C$8:OFFSET($C$8,$AJ$4-1,0),$S174,0))</f>
        <v>0.9561826404230731</v>
      </c>
      <c r="BH174" s="174">
        <f ca="1">SUMPRODUCT(OFFSET($W$8:OFFSET($W$8,$AJ$4-1,0),$T174,$U174),OFFSET($D$8:OFFSET($D$8,$AJ$4-1,0),$S174,MATCH(BH$6,$D$7:$Q$7,0)-1))</f>
        <v>1.0186389302063819</v>
      </c>
      <c r="BI174" s="174">
        <f ca="1">SUMPRODUCT(OFFSET($W$8:OFFSET($W$8,$AJ$4-1,0),$T174,$U174),OFFSET($C$8:OFFSET($C$8,$AJ$4-1,0),$S174,0),OFFSET($D$8:OFFSET($D$8,$AJ$4-1,0),$S174,MATCH(BH$6,$D$7:$Q$7,0)-1))/SUMPRODUCT(OFFSET($W$8:OFFSET($W$8,$AJ$4-1,0),$T174,$U174),OFFSET($C$8:OFFSET($C$8,$AJ$4-1,0),$S174,0))</f>
        <v>1.0186389302063816</v>
      </c>
      <c r="BJ174" s="174">
        <f ca="1">SUMPRODUCT(OFFSET($W$8:OFFSET($W$8,$AJ$4-1,0),$T174,$U174),OFFSET($D$8:OFFSET($D$8,$AJ$4-1,0),$S174,MATCH(BJ$6,$D$7:$Q$7,0)-1))</f>
        <v>1</v>
      </c>
      <c r="BK174" s="174">
        <f ca="1">SUMPRODUCT(OFFSET($W$8:OFFSET($W$8,$AJ$4-1,0),$T174,$U174),OFFSET($C$8:OFFSET($C$8,$AJ$4-1,0),$S174,0),OFFSET($D$8:OFFSET($D$8,$AJ$4-1,0),$S174,MATCH(BJ$6,$D$7:$Q$7,0)-1))/SUMPRODUCT(OFFSET($W$8:OFFSET($W$8,$AJ$4-1,0),$T174,$U174),OFFSET($C$8:OFFSET($C$8,$AJ$4-1,0),$S174,0))</f>
        <v>1</v>
      </c>
      <c r="BM174" s="8">
        <f t="shared" si="45"/>
        <v>41214</v>
      </c>
      <c r="BN174" s="47">
        <f t="shared" ca="1" si="46"/>
        <v>1.044647092770604</v>
      </c>
      <c r="BO174" s="47">
        <f t="shared" ca="1" si="41"/>
        <v>0</v>
      </c>
      <c r="BP174" s="47">
        <f t="shared" ca="1" si="47"/>
        <v>0.32488375287994392</v>
      </c>
      <c r="BQ174" s="47">
        <f t="shared" ca="1" si="42"/>
        <v>0.71976333989065999</v>
      </c>
    </row>
    <row r="175" spans="1:69">
      <c r="A175" s="58">
        <f t="shared" si="43"/>
        <v>40878</v>
      </c>
      <c r="B175" s="34">
        <f t="shared" si="51"/>
        <v>41075</v>
      </c>
      <c r="C175" s="59">
        <f>SUMIF(WP!$A$3:$A$388,"&lt;"&amp;EOMONTH($A175,$A$3-1)+1,WP!$B$3:$B$388)/1000-SUM(C$8:C174)</f>
        <v>10</v>
      </c>
      <c r="D175" s="42">
        <f>D$6/VLOOKUP($B175,Rate!$B$4:$H$390,7)</f>
        <v>0.51454604428722517</v>
      </c>
      <c r="E175" s="42">
        <f>E$6/VLOOKUP($B175,SAWW!$B$4:$H$390,7)</f>
        <v>1.3975023533503208</v>
      </c>
      <c r="F175" s="42">
        <f>F$6/VLOOKUP($B175,'Indem BL'!$B$4:$H$390,7)</f>
        <v>1.0804701414210056</v>
      </c>
      <c r="G175" s="42">
        <f>G$6/VLOOKUP($B175,'Med BL'!$B$4:$H$390,7)</f>
        <v>0.9849</v>
      </c>
      <c r="H175" s="42">
        <f>H$6/VLOOKUP($B175,'Combined BL &amp; SAWW'!$B$4:$H$390,7)</f>
        <v>1.2399226423990786</v>
      </c>
      <c r="I175" s="42">
        <f>I$6/VLOOKUP($B175,'Freq Trend'!$B$4:$H$390,7)</f>
        <v>0.73363781269399531</v>
      </c>
      <c r="J175" s="42">
        <f>J$6/VLOOKUP($B175,'Severity Trend_IonI'!$B$4:$H$390,7)</f>
        <v>0.86476858286665947</v>
      </c>
      <c r="K175" s="42">
        <f>K$6/VLOOKUP($B175,'Severity Trend_MonI'!$B$4:$H$390,7)</f>
        <v>1.3318759934295965</v>
      </c>
      <c r="L175" s="42">
        <f>L$6/VLOOKUP($B175,'Severity Trend'!$B$4:$H$390,7)</f>
        <v>1.054571027403683</v>
      </c>
      <c r="M175" s="42">
        <f>M$6/VLOOKUP($B175,'PP Residual Trend'!$B$4:$H$390,7)</f>
        <v>0.77365363930048259</v>
      </c>
      <c r="N175" s="156">
        <f>N$6/VLOOKUP($B175,CR!$B$4:$H$455,7)</f>
        <v>0.99887341547568309</v>
      </c>
      <c r="O175" s="156">
        <f>O$6/VLOOKUP($B175,ER!$B$4:$H$455,7)</f>
        <v>1.0067582640661514</v>
      </c>
      <c r="P175" s="156">
        <f>P$6/VLOOKUP($B175,DR!$B$4:$H$455,7)</f>
        <v>1</v>
      </c>
      <c r="R175">
        <f t="shared" si="49"/>
        <v>168</v>
      </c>
      <c r="S175" s="120">
        <f t="shared" si="52"/>
        <v>167</v>
      </c>
      <c r="T175" s="45">
        <f t="shared" si="53"/>
        <v>0</v>
      </c>
      <c r="U175" s="45">
        <f t="shared" si="54"/>
        <v>0</v>
      </c>
      <c r="V175" s="20">
        <v>0</v>
      </c>
      <c r="W175" s="21">
        <f>(2*W$5*$AJ$3*$R175*$A$3-MIN(W$5*$AJ$3,$R175*$A$3)^2-2*$R175*$A$3*MAX(W$5*$AJ$3-$R175*$A$3,0)-MIN(MAX($R175*$A$3-$A$4,0),W$5*$AJ$3)^2-2*W$5*$AJ$3*MAX($R175*$A$3-$A$4-W$5*+$AJ$3,0))/$AJ$5-SUM($V$7:V175)-SUM($V$7:W174)+SUM($V$7:V174)</f>
        <v>0</v>
      </c>
      <c r="X175" s="21">
        <f>(2*X$5*$AJ$3*$R175*$A$3-MIN(X$5*$AJ$3,$R175*$A$3)^2-2*$R175*$A$3*MAX(X$5*$AJ$3-$R175*$A$3,0)-MIN(MAX($R175*$A$3-$A$4,0),X$5*$AJ$3)^2-2*X$5*$AJ$3*MAX($R175*$A$3-$A$4-X$5*+$AJ$3,0))/$AJ$5-SUM($V$7:W175)-SUM($V$7:X174)+SUM($V$7:W174)</f>
        <v>0</v>
      </c>
      <c r="Y175" s="21">
        <f>(2*Y$5*$AJ$3*$R175*$A$3-MIN(Y$5*$AJ$3,$R175*$A$3)^2-2*$R175*$A$3*MAX(Y$5*$AJ$3-$R175*$A$3,0)-MIN(MAX($R175*$A$3-$A$4,0),Y$5*$AJ$3)^2-2*Y$5*$AJ$3*MAX($R175*$A$3-$A$4-Y$5*+$AJ$3,0))/$AJ$5-SUM($V$7:X175)-SUM($V$7:Y174)+SUM($V$7:X174)</f>
        <v>0</v>
      </c>
      <c r="Z175" s="21">
        <f>(2*Z$5*$AJ$3*$R175*$A$3-MIN(Z$5*$AJ$3,$R175*$A$3)^2-2*$R175*$A$3*MAX(Z$5*$AJ$3-$R175*$A$3,0)-MIN(MAX($R175*$A$3-$A$4,0),Z$5*$AJ$3)^2-2*Z$5*$AJ$3*MAX($R175*$A$3-$A$4-Z$5*+$AJ$3,0))/$AJ$5-SUM($V$7:Y175)-SUM($V$7:Z174)+SUM($V$7:Y174)</f>
        <v>0</v>
      </c>
      <c r="AA175" s="21">
        <f>(2*AA$5*$AJ$3*$R175*$A$3-MIN(AA$5*$AJ$3,$R175*$A$3)^2-2*$R175*$A$3*MAX(AA$5*$AJ$3-$R175*$A$3,0)-MIN(MAX($R175*$A$3-$A$4,0),AA$5*$AJ$3)^2-2*AA$5*$AJ$3*MAX($R175*$A$3-$A$4-AA$5*+$AJ$3,0))/$AJ$5-SUM($V$7:Z175)-SUM($V$7:AA174)+SUM($V$7:Z174)</f>
        <v>0</v>
      </c>
      <c r="AB175" s="21">
        <f>(2*AB$5*$AJ$3*$R175*$A$3-MIN(AB$5*$AJ$3,$R175*$A$3)^2-2*$R175*$A$3*MAX(AB$5*$AJ$3-$R175*$A$3,0)-MIN(MAX($R175*$A$3-$A$4,0),AB$5*$AJ$3)^2-2*AB$5*$AJ$3*MAX($R175*$A$3-$A$4-AB$5*+$AJ$3,0))/$AJ$5-SUM($V$7:AA175)-SUM($V$7:AB174)+SUM($V$7:AA174)</f>
        <v>0</v>
      </c>
      <c r="AC175" s="21">
        <f>(2*AC$5*$AJ$3*$R175*$A$3-MIN(AC$5*$AJ$3,$R175*$A$3)^2-2*$R175*$A$3*MAX(AC$5*$AJ$3-$R175*$A$3,0)-MIN(MAX($R175*$A$3-$A$4,0),AC$5*$AJ$3)^2-2*AC$5*$AJ$3*MAX($R175*$A$3-$A$4-AC$5*+$AJ$3,0))/$AJ$5-SUM($V$7:AB175)-SUM($V$7:AC174)+SUM($V$7:AB174)</f>
        <v>0</v>
      </c>
      <c r="AD175" s="21">
        <f>(2*AD$5*$AJ$3*$R175*$A$3-MIN(AD$5*$AJ$3,$R175*$A$3)^2-2*$R175*$A$3*MAX(AD$5*$AJ$3-$R175*$A$3,0)-MIN(MAX($R175*$A$3-$A$4,0),AD$5*$AJ$3)^2-2*AD$5*$AJ$3*MAX($R175*$A$3-$A$4-AD$5*+$AJ$3,0))/$AJ$5-SUM($V$7:AC175)-SUM($V$7:AD174)+SUM($V$7:AC174)</f>
        <v>0</v>
      </c>
      <c r="AE175" s="21">
        <f>(2*AE$5*$AJ$3*$R175*$A$3-MIN(AE$5*$AJ$3,$R175*$A$3)^2-2*$R175*$A$3*MAX(AE$5*$AJ$3-$R175*$A$3,0)-MIN(MAX($R175*$A$3-$A$4,0),AE$5*$AJ$3)^2-2*AE$5*$AJ$3*MAX($R175*$A$3-$A$4-AE$5*+$AJ$3,0))/$AJ$5-SUM($V$7:AD175)-SUM($V$7:AE174)+SUM($V$7:AD174)</f>
        <v>0</v>
      </c>
      <c r="AF175" s="21">
        <f>(2*AF$5*$AJ$3*$R175*$A$3-MIN(AF$5*$AJ$3,$R175*$A$3)^2-2*$R175*$A$3*MAX(AF$5*$AJ$3-$R175*$A$3,0)-MIN(MAX($R175*$A$3-$A$4,0),AF$5*$AJ$3)^2-2*AF$5*$AJ$3*MAX($R175*$A$3-$A$4-AF$5*+$AJ$3,0))/$AJ$5-SUM($V$7:AE175)-SUM($V$7:AF174)+SUM($V$7:AE174)</f>
        <v>0</v>
      </c>
      <c r="AG175" s="21">
        <f>(2*AG$5*$AJ$3*$R175*$A$3-MIN(AG$5*$AJ$3,$R175*$A$3)^2-2*$R175*$A$3*MAX(AG$5*$AJ$3-$R175*$A$3,0)-MIN(MAX($R175*$A$3-$A$4,0),AG$5*$AJ$3)^2-2*AG$5*$AJ$3*MAX($R175*$A$3-$A$4-AG$5*+$AJ$3,0))/$AJ$5-SUM($V$7:AF175)-SUM($V$7:AG174)+SUM($V$7:AF174)</f>
        <v>0</v>
      </c>
      <c r="AH175" s="21">
        <f>(2*AH$5*$AJ$3*$R175*$A$3-MIN(AH$5*$AJ$3,$R175*$A$3)^2-2*$R175*$A$3*MAX(AH$5*$AJ$3-$R175*$A$3,0)-MIN(MAX($R175*$A$3-$A$4,0),AH$5*$AJ$3)^2-2*AH$5*$AJ$3*MAX($R175*$A$3-$A$4-AH$5*+$AJ$3,0))/$AJ$5-SUM($V$7:AG175)-SUM($V$7:AH174)+SUM($V$7:AG174)</f>
        <v>0</v>
      </c>
      <c r="AJ175" s="8">
        <f t="shared" si="48"/>
        <v>41244</v>
      </c>
      <c r="AK175" s="30">
        <f t="shared" si="55"/>
        <v>41258</v>
      </c>
      <c r="AL175" s="3">
        <f ca="1">SUMPRODUCT(OFFSET($W$8:OFFSET($W$8,$AJ$4-1,0),$T175,$U175),OFFSET($D$8:OFFSET($D$8,$AJ$4-1,0),$S175,MATCH(AL$6,$D$7:$Q$7,0)-1))</f>
        <v>0.53641270582232725</v>
      </c>
      <c r="AM175" s="3">
        <f ca="1">SUMPRODUCT(OFFSET($W$8:OFFSET($W$8,$AJ$4-1,0),$T175,$U175),OFFSET($C$8:OFFSET($C$8,$AJ$4-1,0),$S175,0),OFFSET($D$8:OFFSET($D$8,$AJ$4-1,0),$S175,MATCH(AL$6,$D$7:$Q$7,0)-1))/SUMPRODUCT(OFFSET($W$8:OFFSET($W$8,$AJ$4-1,0),$T175,$U175),OFFSET($C$8:OFFSET($C$8,$AJ$4-1,0),$S175,0))</f>
        <v>0.53641270582232736</v>
      </c>
      <c r="AN175" s="3">
        <f ca="1">SUMPRODUCT(OFFSET($W$8:OFFSET($W$8,$AJ$4-1,0),$T175,$U175),OFFSET($D$8:OFFSET($D$8,$AJ$4-1,0),$S175,MATCH(AN$6,$D$7:$Q$7,0)-1))</f>
        <v>1.3837971888278662</v>
      </c>
      <c r="AO175" s="3">
        <f ca="1">SUMPRODUCT(OFFSET($W$8:OFFSET($W$8,$AJ$4-1,0),$T175,$U175),OFFSET($C$8:OFFSET($C$8,$AJ$4-1,0),$S175,0),OFFSET($D$8:OFFSET($D$8,$AJ$4-1,0),$S175,MATCH(AN$6,$D$7:$Q$7,0)-1))/SUMPRODUCT(OFFSET($W$8:OFFSET($W$8,$AJ$4-1,0),$T175,$U175),OFFSET($C$8:OFFSET($C$8,$AJ$4-1,0),$S175,0))</f>
        <v>1.3837971888278662</v>
      </c>
      <c r="AP175" s="3">
        <f ca="1">SUMPRODUCT(OFFSET($W$8:OFFSET($W$8,$AJ$4-1,0),$T175,$U175),OFFSET($D$8:OFFSET($D$8,$AJ$4-1,0),$S175,MATCH(AP$6,$D$7:$Q$7,0)-1))</f>
        <v>1.0770277299310431</v>
      </c>
      <c r="AQ175" s="3">
        <f ca="1">SUMPRODUCT(OFFSET($W$8:OFFSET($W$8,$AJ$4-1,0),$T175,$U175),OFFSET($C$8:OFFSET($C$8,$AJ$4-1,0),$S175,0),OFFSET($D$8:OFFSET($D$8,$AJ$4-1,0),$S175,MATCH(AP$6,$D$7:$Q$7,0)-1))/SUMPRODUCT(OFFSET($W$8:OFFSET($W$8,$AJ$4-1,0),$T175,$U175),OFFSET($C$8:OFFSET($C$8,$AJ$4-1,0),$S175,0))</f>
        <v>1.0770277299310431</v>
      </c>
      <c r="AR175" s="3">
        <f ca="1">SUMPRODUCT(OFFSET($W$8:OFFSET($W$8,$AJ$4-1,0),$T175,$U175),OFFSET($D$8:OFFSET($D$8,$AJ$4-1,0),$S175,MATCH(AR$6,$D$7:$Q$7,0)-1))</f>
        <v>0.98489999999999989</v>
      </c>
      <c r="AS175" s="3">
        <f ca="1">SUMPRODUCT(OFFSET($W$8:OFFSET($W$8,$AJ$4-1,0),$T175,$U175),OFFSET($C$8:OFFSET($C$8,$AJ$4-1,0),$S175,0),OFFSET($D$8:OFFSET($D$8,$AJ$4-1,0),$S175,MATCH(AR$6,$D$7:$Q$7,0)-1))/SUMPRODUCT(OFFSET($W$8:OFFSET($W$8,$AJ$4-1,0),$T175,$U175),OFFSET($C$8:OFFSET($C$8,$AJ$4-1,0),$S175,0))</f>
        <v>0.98490000000000022</v>
      </c>
      <c r="AT175" s="3">
        <f ca="1">SUMPRODUCT(OFFSET($W$8:OFFSET($W$8,$AJ$4-1,0),$T175,$U175),OFFSET($D$8:OFFSET($D$8,$AJ$4-1,0),$S175,MATCH(AT$6,$D$7:$Q$7,0)-1))</f>
        <v>1.2306515268292963</v>
      </c>
      <c r="AU175" s="3">
        <f ca="1">SUMPRODUCT(OFFSET($W$8:OFFSET($W$8,$AJ$4-1,0),$T175,$U175),OFFSET($C$8:OFFSET($C$8,$AJ$4-1,0),$S175,0),OFFSET($D$8:OFFSET($D$8,$AJ$4-1,0),$S175,MATCH(AT$6,$D$7:$Q$7,0)-1))/SUMPRODUCT(OFFSET($W$8:OFFSET($W$8,$AJ$4-1,0),$T175,$U175),OFFSET($C$8:OFFSET($C$8,$AJ$4-1,0),$S175,0))</f>
        <v>1.2306515268292966</v>
      </c>
      <c r="AV175" s="3">
        <f ca="1">SUMPRODUCT(OFFSET($W$8:OFFSET($W$8,$AJ$4-1,0),$T175,$U175),OFFSET($D$8:OFFSET($D$8,$AJ$4-1,0),$S175,MATCH(AV$6,$D$7:$Q$7,0)-1))</f>
        <v>0.74282105847799929</v>
      </c>
      <c r="AW175" s="3">
        <f ca="1">SUMPRODUCT(OFFSET($W$8:OFFSET($W$8,$AJ$4-1,0),$T175,$U175),OFFSET($C$8:OFFSET($C$8,$AJ$4-1,0),$S175,0),OFFSET($D$8:OFFSET($D$8,$AJ$4-1,0),$S175,MATCH(AV$6,$D$7:$Q$7,0)-1))/SUMPRODUCT(OFFSET($W$8:OFFSET($W$8,$AJ$4-1,0),$T175,$U175),OFFSET($C$8:OFFSET($C$8,$AJ$4-1,0),$S175,0))</f>
        <v>0.74282105847799929</v>
      </c>
      <c r="AX175" s="3">
        <f ca="1">SUMPRODUCT(OFFSET($W$8:OFFSET($W$8,$AJ$4-1,0),$T175,$U175),OFFSET($D$8:OFFSET($D$8,$AJ$4-1,0),$S175,MATCH(AX$6,$D$7:$Q$7,0)-1))</f>
        <v>0.87206869376450324</v>
      </c>
      <c r="AY175" s="3">
        <f ca="1">SUMPRODUCT(OFFSET($W$8:OFFSET($W$8,$AJ$4-1,0),$T175,$U175),OFFSET($C$8:OFFSET($C$8,$AJ$4-1,0),$S175,0),OFFSET($D$8:OFFSET($D$8,$AJ$4-1,0),$S175,MATCH(AX$6,$D$7:$Q$7,0)-1))/SUMPRODUCT(OFFSET($W$8:OFFSET($W$8,$AJ$4-1,0),$T175,$U175),OFFSET($C$8:OFFSET($C$8,$AJ$4-1,0),$S175,0))</f>
        <v>0.87206869376450324</v>
      </c>
      <c r="AZ175" s="3">
        <f ca="1">SUMPRODUCT(OFFSET($W$8:OFFSET($W$8,$AJ$4-1,0),$T175,$U175),OFFSET($D$8:OFFSET($D$8,$AJ$4-1,0),$S175,MATCH(AZ$6,$D$7:$Q$7,0)-1))</f>
        <v>1.3231745486349071</v>
      </c>
      <c r="BA175" s="3">
        <f ca="1">SUMPRODUCT(OFFSET($W$8:OFFSET($W$8,$AJ$4-1,0),$T175,$U175),OFFSET($C$8:OFFSET($C$8,$AJ$4-1,0),$S175,0),OFFSET($D$8:OFFSET($D$8,$AJ$4-1,0),$S175,MATCH(AZ$6,$D$7:$Q$7,0)-1))/SUMPRODUCT(OFFSET($W$8:OFFSET($W$8,$AJ$4-1,0),$T175,$U175),OFFSET($C$8:OFFSET($C$8,$AJ$4-1,0),$S175,0))</f>
        <v>1.3231745486349074</v>
      </c>
      <c r="BB175" s="3">
        <f ca="1">SUMPRODUCT(OFFSET($W$8:OFFSET($W$8,$AJ$4-1,0),$T175,$U175),OFFSET($D$8:OFFSET($D$8,$AJ$4-1,0),$S175,MATCH(BB$6,$D$7:$Q$7,0)-1))</f>
        <v>1.0569827963168379</v>
      </c>
      <c r="BC175" s="3">
        <f ca="1">SUMPRODUCT(OFFSET($W$8:OFFSET($W$8,$AJ$4-1,0),$T175,$U175),OFFSET($C$8:OFFSET($C$8,$AJ$4-1,0),$S175,0),OFFSET($D$8:OFFSET($D$8,$AJ$4-1,0),$S175,MATCH(BB$6,$D$7:$Q$7,0)-1))/SUMPRODUCT(OFFSET($W$8:OFFSET($W$8,$AJ$4-1,0),$T175,$U175),OFFSET($C$8:OFFSET($C$8,$AJ$4-1,0),$S175,0))</f>
        <v>1.0569827963168379</v>
      </c>
      <c r="BD175" s="3">
        <f ca="1">SUMPRODUCT(OFFSET($W$8:OFFSET($W$8,$AJ$4-1,0),$T175,$U175),OFFSET($D$8:OFFSET($D$8,$AJ$4-1,0),$S175,MATCH(BD$6,$D$7:$Q$7,0)-1))</f>
        <v>0.78512255985949508</v>
      </c>
      <c r="BE175" s="3">
        <f ca="1">SUMPRODUCT(OFFSET($W$8:OFFSET($W$8,$AJ$4-1,0),$T175,$U175),OFFSET($C$8:OFFSET($C$8,$AJ$4-1,0),$S175,0),OFFSET($D$8:OFFSET($D$8,$AJ$4-1,0),$S175,MATCH(BD$6,$D$7:$Q$7,0)-1))/SUMPRODUCT(OFFSET($W$8:OFFSET($W$8,$AJ$4-1,0),$T175,$U175),OFFSET($C$8:OFFSET($C$8,$AJ$4-1,0),$S175,0))</f>
        <v>0.78512255985949519</v>
      </c>
      <c r="BF175" s="174">
        <f ca="1">SUMPRODUCT(OFFSET($W$8:OFFSET($W$8,$AJ$4-1,0),$T175,$U175),OFFSET($D$8:OFFSET($D$8,$AJ$4-1,0),$S175,MATCH(BF$6,$D$7:$Q$7,0)-1))</f>
        <v>0.9595000042883669</v>
      </c>
      <c r="BG175" s="174">
        <f ca="1">SUMPRODUCT(OFFSET($W$8:OFFSET($W$8,$AJ$4-1,0),$T175,$U175),OFFSET($C$8:OFFSET($C$8,$AJ$4-1,0),$S175,0),OFFSET($D$8:OFFSET($D$8,$AJ$4-1,0),$S175,MATCH(BF$6,$D$7:$Q$7,0)-1))/SUMPRODUCT(OFFSET($W$8:OFFSET($W$8,$AJ$4-1,0),$T175,$U175),OFFSET($C$8:OFFSET($C$8,$AJ$4-1,0),$S175,0))</f>
        <v>0.95950000428836701</v>
      </c>
      <c r="BH175" s="174">
        <f ca="1">SUMPRODUCT(OFFSET($W$8:OFFSET($W$8,$AJ$4-1,0),$T175,$U175),OFFSET($D$8:OFFSET($D$8,$AJ$4-1,0),$S175,MATCH(BH$6,$D$7:$Q$7,0)-1))</f>
        <v>1.0268283187548695</v>
      </c>
      <c r="BI175" s="174">
        <f ca="1">SUMPRODUCT(OFFSET($W$8:OFFSET($W$8,$AJ$4-1,0),$T175,$U175),OFFSET($C$8:OFFSET($C$8,$AJ$4-1,0),$S175,0),OFFSET($D$8:OFFSET($D$8,$AJ$4-1,0),$S175,MATCH(BH$6,$D$7:$Q$7,0)-1))/SUMPRODUCT(OFFSET($W$8:OFFSET($W$8,$AJ$4-1,0),$T175,$U175),OFFSET($C$8:OFFSET($C$8,$AJ$4-1,0),$S175,0))</f>
        <v>1.0268283187548692</v>
      </c>
      <c r="BJ175" s="174">
        <f ca="1">SUMPRODUCT(OFFSET($W$8:OFFSET($W$8,$AJ$4-1,0),$T175,$U175),OFFSET($D$8:OFFSET($D$8,$AJ$4-1,0),$S175,MATCH(BJ$6,$D$7:$Q$7,0)-1))</f>
        <v>1</v>
      </c>
      <c r="BK175" s="174">
        <f ca="1">SUMPRODUCT(OFFSET($W$8:OFFSET($W$8,$AJ$4-1,0),$T175,$U175),OFFSET($C$8:OFFSET($C$8,$AJ$4-1,0),$S175,0),OFFSET($D$8:OFFSET($D$8,$AJ$4-1,0),$S175,MATCH(BJ$6,$D$7:$Q$7,0)-1))/SUMPRODUCT(OFFSET($W$8:OFFSET($W$8,$AJ$4-1,0),$T175,$U175),OFFSET($C$8:OFFSET($C$8,$AJ$4-1,0),$S175,0))</f>
        <v>1</v>
      </c>
      <c r="BM175" s="8">
        <f t="shared" si="45"/>
        <v>41244</v>
      </c>
      <c r="BN175" s="47">
        <f t="shared" ca="1" si="46"/>
        <v>1.0410353423776357</v>
      </c>
      <c r="BO175" s="47">
        <f t="shared" ca="1" si="41"/>
        <v>0</v>
      </c>
      <c r="BP175" s="47">
        <f t="shared" ca="1" si="47"/>
        <v>0.32229266804440787</v>
      </c>
      <c r="BQ175" s="47">
        <f t="shared" ca="1" si="42"/>
        <v>0.71874267433322792</v>
      </c>
    </row>
    <row r="176" spans="1:69">
      <c r="A176" s="58">
        <f t="shared" si="43"/>
        <v>40909</v>
      </c>
      <c r="B176" s="34">
        <f t="shared" si="51"/>
        <v>41105</v>
      </c>
      <c r="C176" s="59">
        <f>SUMIF(WP!$A$3:$A$388,"&lt;"&amp;EOMONTH($A176,$A$3-1)+1,WP!$B$3:$B$388)/1000-SUM(C$8:C175)</f>
        <v>10</v>
      </c>
      <c r="D176" s="42">
        <f>D$6/VLOOKUP($B176,Rate!$B$4:$H$390,7)</f>
        <v>0.51454604428722517</v>
      </c>
      <c r="E176" s="42">
        <f>E$6/VLOOKUP($B176,SAWW!$B$4:$H$390,7)</f>
        <v>1.3949873766287733</v>
      </c>
      <c r="F176" s="42">
        <f>F$6/VLOOKUP($B176,'Indem BL'!$B$4:$H$390,7)</f>
        <v>1.0804701414210056</v>
      </c>
      <c r="G176" s="42">
        <f>G$6/VLOOKUP($B176,'Med BL'!$B$4:$H$390,7)</f>
        <v>0.9849</v>
      </c>
      <c r="H176" s="42">
        <f>H$6/VLOOKUP($B176,'Combined BL &amp; SAWW'!$B$4:$H$390,7)</f>
        <v>1.2388290885638358</v>
      </c>
      <c r="I176" s="42">
        <f>I$6/VLOOKUP($B176,'Freq Trend'!$B$4:$H$390,7)</f>
        <v>0.73565117602818386</v>
      </c>
      <c r="J176" s="42">
        <f>J$6/VLOOKUP($B176,'Severity Trend_IonI'!$B$4:$H$390,7)</f>
        <v>0.86618768173027672</v>
      </c>
      <c r="K176" s="42">
        <f>K$6/VLOOKUP($B176,'Severity Trend_MonI'!$B$4:$H$390,7)</f>
        <v>1.3293603467189123</v>
      </c>
      <c r="L176" s="42">
        <f>L$6/VLOOKUP($B176,'Severity Trend'!$B$4:$H$390,7)</f>
        <v>1.0547858631689533</v>
      </c>
      <c r="M176" s="42">
        <f>M$6/VLOOKUP($B176,'PP Residual Trend'!$B$4:$H$390,7)</f>
        <v>0.77593266519802717</v>
      </c>
      <c r="N176" s="156">
        <f>N$6/VLOOKUP($B176,CR!$B$4:$H$455,7)</f>
        <v>0.99887341547568309</v>
      </c>
      <c r="O176" s="156">
        <f>O$6/VLOOKUP($B176,ER!$B$4:$H$455,7)</f>
        <v>1.0067582640661514</v>
      </c>
      <c r="P176" s="156">
        <f>P$6/VLOOKUP($B176,DR!$B$4:$H$455,7)</f>
        <v>1</v>
      </c>
      <c r="R176">
        <f t="shared" si="49"/>
        <v>169</v>
      </c>
      <c r="S176" s="120">
        <f t="shared" si="52"/>
        <v>168</v>
      </c>
      <c r="T176" s="45">
        <f t="shared" si="53"/>
        <v>0</v>
      </c>
      <c r="U176" s="45">
        <f t="shared" si="54"/>
        <v>0</v>
      </c>
      <c r="V176" s="20">
        <v>0</v>
      </c>
      <c r="W176" s="21">
        <f>(2*W$5*$AJ$3*$R176*$A$3-MIN(W$5*$AJ$3,$R176*$A$3)^2-2*$R176*$A$3*MAX(W$5*$AJ$3-$R176*$A$3,0)-MIN(MAX($R176*$A$3-$A$4,0),W$5*$AJ$3)^2-2*W$5*$AJ$3*MAX($R176*$A$3-$A$4-W$5*+$AJ$3,0))/$AJ$5-SUM($V$7:V176)-SUM($V$7:W175)+SUM($V$7:V175)</f>
        <v>0</v>
      </c>
      <c r="X176" s="21">
        <f>(2*X$5*$AJ$3*$R176*$A$3-MIN(X$5*$AJ$3,$R176*$A$3)^2-2*$R176*$A$3*MAX(X$5*$AJ$3-$R176*$A$3,0)-MIN(MAX($R176*$A$3-$A$4,0),X$5*$AJ$3)^2-2*X$5*$AJ$3*MAX($R176*$A$3-$A$4-X$5*+$AJ$3,0))/$AJ$5-SUM($V$7:W176)-SUM($V$7:X175)+SUM($V$7:W175)</f>
        <v>0</v>
      </c>
      <c r="Y176" s="21">
        <f>(2*Y$5*$AJ$3*$R176*$A$3-MIN(Y$5*$AJ$3,$R176*$A$3)^2-2*$R176*$A$3*MAX(Y$5*$AJ$3-$R176*$A$3,0)-MIN(MAX($R176*$A$3-$A$4,0),Y$5*$AJ$3)^2-2*Y$5*$AJ$3*MAX($R176*$A$3-$A$4-Y$5*+$AJ$3,0))/$AJ$5-SUM($V$7:X176)-SUM($V$7:Y175)+SUM($V$7:X175)</f>
        <v>0</v>
      </c>
      <c r="Z176" s="21">
        <f>(2*Z$5*$AJ$3*$R176*$A$3-MIN(Z$5*$AJ$3,$R176*$A$3)^2-2*$R176*$A$3*MAX(Z$5*$AJ$3-$R176*$A$3,0)-MIN(MAX($R176*$A$3-$A$4,0),Z$5*$AJ$3)^2-2*Z$5*$AJ$3*MAX($R176*$A$3-$A$4-Z$5*+$AJ$3,0))/$AJ$5-SUM($V$7:Y176)-SUM($V$7:Z175)+SUM($V$7:Y175)</f>
        <v>0</v>
      </c>
      <c r="AA176" s="21">
        <f>(2*AA$5*$AJ$3*$R176*$A$3-MIN(AA$5*$AJ$3,$R176*$A$3)^2-2*$R176*$A$3*MAX(AA$5*$AJ$3-$R176*$A$3,0)-MIN(MAX($R176*$A$3-$A$4,0),AA$5*$AJ$3)^2-2*AA$5*$AJ$3*MAX($R176*$A$3-$A$4-AA$5*+$AJ$3,0))/$AJ$5-SUM($V$7:Z176)-SUM($V$7:AA175)+SUM($V$7:Z175)</f>
        <v>0</v>
      </c>
      <c r="AB176" s="21">
        <f>(2*AB$5*$AJ$3*$R176*$A$3-MIN(AB$5*$AJ$3,$R176*$A$3)^2-2*$R176*$A$3*MAX(AB$5*$AJ$3-$R176*$A$3,0)-MIN(MAX($R176*$A$3-$A$4,0),AB$5*$AJ$3)^2-2*AB$5*$AJ$3*MAX($R176*$A$3-$A$4-AB$5*+$AJ$3,0))/$AJ$5-SUM($V$7:AA176)-SUM($V$7:AB175)+SUM($V$7:AA175)</f>
        <v>0</v>
      </c>
      <c r="AC176" s="21">
        <f>(2*AC$5*$AJ$3*$R176*$A$3-MIN(AC$5*$AJ$3,$R176*$A$3)^2-2*$R176*$A$3*MAX(AC$5*$AJ$3-$R176*$A$3,0)-MIN(MAX($R176*$A$3-$A$4,0),AC$5*$AJ$3)^2-2*AC$5*$AJ$3*MAX($R176*$A$3-$A$4-AC$5*+$AJ$3,0))/$AJ$5-SUM($V$7:AB176)-SUM($V$7:AC175)+SUM($V$7:AB175)</f>
        <v>0</v>
      </c>
      <c r="AD176" s="21">
        <f>(2*AD$5*$AJ$3*$R176*$A$3-MIN(AD$5*$AJ$3,$R176*$A$3)^2-2*$R176*$A$3*MAX(AD$5*$AJ$3-$R176*$A$3,0)-MIN(MAX($R176*$A$3-$A$4,0),AD$5*$AJ$3)^2-2*AD$5*$AJ$3*MAX($R176*$A$3-$A$4-AD$5*+$AJ$3,0))/$AJ$5-SUM($V$7:AC176)-SUM($V$7:AD175)+SUM($V$7:AC175)</f>
        <v>0</v>
      </c>
      <c r="AE176" s="21">
        <f>(2*AE$5*$AJ$3*$R176*$A$3-MIN(AE$5*$AJ$3,$R176*$A$3)^2-2*$R176*$A$3*MAX(AE$5*$AJ$3-$R176*$A$3,0)-MIN(MAX($R176*$A$3-$A$4,0),AE$5*$AJ$3)^2-2*AE$5*$AJ$3*MAX($R176*$A$3-$A$4-AE$5*+$AJ$3,0))/$AJ$5-SUM($V$7:AD176)-SUM($V$7:AE175)+SUM($V$7:AD175)</f>
        <v>0</v>
      </c>
      <c r="AF176" s="21">
        <f>(2*AF$5*$AJ$3*$R176*$A$3-MIN(AF$5*$AJ$3,$R176*$A$3)^2-2*$R176*$A$3*MAX(AF$5*$AJ$3-$R176*$A$3,0)-MIN(MAX($R176*$A$3-$A$4,0),AF$5*$AJ$3)^2-2*AF$5*$AJ$3*MAX($R176*$A$3-$A$4-AF$5*+$AJ$3,0))/$AJ$5-SUM($V$7:AE176)-SUM($V$7:AF175)+SUM($V$7:AE175)</f>
        <v>0</v>
      </c>
      <c r="AG176" s="21">
        <f>(2*AG$5*$AJ$3*$R176*$A$3-MIN(AG$5*$AJ$3,$R176*$A$3)^2-2*$R176*$A$3*MAX(AG$5*$AJ$3-$R176*$A$3,0)-MIN(MAX($R176*$A$3-$A$4,0),AG$5*$AJ$3)^2-2*AG$5*$AJ$3*MAX($R176*$A$3-$A$4-AG$5*+$AJ$3,0))/$AJ$5-SUM($V$7:AF176)-SUM($V$7:AG175)+SUM($V$7:AF175)</f>
        <v>0</v>
      </c>
      <c r="AH176" s="21">
        <f>(2*AH$5*$AJ$3*$R176*$A$3-MIN(AH$5*$AJ$3,$R176*$A$3)^2-2*$R176*$A$3*MAX(AH$5*$AJ$3-$R176*$A$3,0)-MIN(MAX($R176*$A$3-$A$4,0),AH$5*$AJ$3)^2-2*AH$5*$AJ$3*MAX($R176*$A$3-$A$4-AH$5*+$AJ$3,0))/$AJ$5-SUM($V$7:AG176)-SUM($V$7:AH175)+SUM($V$7:AG175)</f>
        <v>0</v>
      </c>
      <c r="AJ176" s="8">
        <f t="shared" si="48"/>
        <v>41275</v>
      </c>
      <c r="AK176" s="30">
        <f t="shared" si="55"/>
        <v>41289</v>
      </c>
      <c r="AL176" s="3">
        <f ca="1">SUMPRODUCT(OFFSET($W$8:OFFSET($W$8,$AJ$4-1,0),$T176,$U176),OFFSET($D$8:OFFSET($D$8,$AJ$4-1,0),$S176,MATCH(AL$6,$D$7:$Q$7,0)-1))</f>
        <v>0.53898525423822152</v>
      </c>
      <c r="AM176" s="3">
        <f ca="1">SUMPRODUCT(OFFSET($W$8:OFFSET($W$8,$AJ$4-1,0),$T176,$U176),OFFSET($C$8:OFFSET($C$8,$AJ$4-1,0),$S176,0),OFFSET($D$8:OFFSET($D$8,$AJ$4-1,0),$S176,MATCH(AL$6,$D$7:$Q$7,0)-1))/SUMPRODUCT(OFFSET($W$8:OFFSET($W$8,$AJ$4-1,0),$T176,$U176),OFFSET($C$8:OFFSET($C$8,$AJ$4-1,0),$S176,0))</f>
        <v>0.53898525423822174</v>
      </c>
      <c r="AN176" s="3">
        <f ca="1">SUMPRODUCT(OFFSET($W$8:OFFSET($W$8,$AJ$4-1,0),$T176,$U176),OFFSET($D$8:OFFSET($D$8,$AJ$4-1,0),$S176,MATCH(AN$6,$D$7:$Q$7,0)-1))</f>
        <v>1.3815598731282206</v>
      </c>
      <c r="AO176" s="3">
        <f ca="1">SUMPRODUCT(OFFSET($W$8:OFFSET($W$8,$AJ$4-1,0),$T176,$U176),OFFSET($C$8:OFFSET($C$8,$AJ$4-1,0),$S176,0),OFFSET($D$8:OFFSET($D$8,$AJ$4-1,0),$S176,MATCH(AN$6,$D$7:$Q$7,0)-1))/SUMPRODUCT(OFFSET($W$8:OFFSET($W$8,$AJ$4-1,0),$T176,$U176),OFFSET($C$8:OFFSET($C$8,$AJ$4-1,0),$S176,0))</f>
        <v>1.3815598731282208</v>
      </c>
      <c r="AP176" s="3">
        <f ca="1">SUMPRODUCT(OFFSET($W$8:OFFSET($W$8,$AJ$4-1,0),$T176,$U176),OFFSET($D$8:OFFSET($D$8,$AJ$4-1,0),$S176,MATCH(AP$6,$D$7:$Q$7,0)-1))</f>
        <v>1.0764018369328681</v>
      </c>
      <c r="AQ176" s="3">
        <f ca="1">SUMPRODUCT(OFFSET($W$8:OFFSET($W$8,$AJ$4-1,0),$T176,$U176),OFFSET($C$8:OFFSET($C$8,$AJ$4-1,0),$S176,0),OFFSET($D$8:OFFSET($D$8,$AJ$4-1,0),$S176,MATCH(AP$6,$D$7:$Q$7,0)-1))/SUMPRODUCT(OFFSET($W$8:OFFSET($W$8,$AJ$4-1,0),$T176,$U176),OFFSET($C$8:OFFSET($C$8,$AJ$4-1,0),$S176,0))</f>
        <v>1.0764018369328681</v>
      </c>
      <c r="AR176" s="3">
        <f ca="1">SUMPRODUCT(OFFSET($W$8:OFFSET($W$8,$AJ$4-1,0),$T176,$U176),OFFSET($D$8:OFFSET($D$8,$AJ$4-1,0),$S176,MATCH(AR$6,$D$7:$Q$7,0)-1))</f>
        <v>0.98489999999999989</v>
      </c>
      <c r="AS176" s="3">
        <f ca="1">SUMPRODUCT(OFFSET($W$8:OFFSET($W$8,$AJ$4-1,0),$T176,$U176),OFFSET($C$8:OFFSET($C$8,$AJ$4-1,0),$S176,0),OFFSET($D$8:OFFSET($D$8,$AJ$4-1,0),$S176,MATCH(AR$6,$D$7:$Q$7,0)-1))/SUMPRODUCT(OFFSET($W$8:OFFSET($W$8,$AJ$4-1,0),$T176,$U176),OFFSET($C$8:OFFSET($C$8,$AJ$4-1,0),$S176,0))</f>
        <v>0.98490000000000022</v>
      </c>
      <c r="AT176" s="3">
        <f ca="1">SUMPRODUCT(OFFSET($W$8:OFFSET($W$8,$AJ$4-1,0),$T176,$U176),OFFSET($D$8:OFFSET($D$8,$AJ$4-1,0),$S176,MATCH(AT$6,$D$7:$Q$7,0)-1))</f>
        <v>1.2290783788622568</v>
      </c>
      <c r="AU176" s="3">
        <f ca="1">SUMPRODUCT(OFFSET($W$8:OFFSET($W$8,$AJ$4-1,0),$T176,$U176),OFFSET($C$8:OFFSET($C$8,$AJ$4-1,0),$S176,0),OFFSET($D$8:OFFSET($D$8,$AJ$4-1,0),$S176,MATCH(AT$6,$D$7:$Q$7,0)-1))/SUMPRODUCT(OFFSET($W$8:OFFSET($W$8,$AJ$4-1,0),$T176,$U176),OFFSET($C$8:OFFSET($C$8,$AJ$4-1,0),$S176,0))</f>
        <v>1.2290783788622568</v>
      </c>
      <c r="AV176" s="3">
        <f ca="1">SUMPRODUCT(OFFSET($W$8:OFFSET($W$8,$AJ$4-1,0),$T176,$U176),OFFSET($D$8:OFFSET($D$8,$AJ$4-1,0),$S176,MATCH(AV$6,$D$7:$Q$7,0)-1))</f>
        <v>0.7442975639273961</v>
      </c>
      <c r="AW176" s="3">
        <f ca="1">SUMPRODUCT(OFFSET($W$8:OFFSET($W$8,$AJ$4-1,0),$T176,$U176),OFFSET($C$8:OFFSET($C$8,$AJ$4-1,0),$S176,0),OFFSET($D$8:OFFSET($D$8,$AJ$4-1,0),$S176,MATCH(AV$6,$D$7:$Q$7,0)-1))/SUMPRODUCT(OFFSET($W$8:OFFSET($W$8,$AJ$4-1,0),$T176,$U176),OFFSET($C$8:OFFSET($C$8,$AJ$4-1,0),$S176,0))</f>
        <v>0.7442975639273961</v>
      </c>
      <c r="AX176" s="3">
        <f ca="1">SUMPRODUCT(OFFSET($W$8:OFFSET($W$8,$AJ$4-1,0),$T176,$U176),OFFSET($D$8:OFFSET($D$8,$AJ$4-1,0),$S176,MATCH(AX$6,$D$7:$Q$7,0)-1))</f>
        <v>0.87324030193874747</v>
      </c>
      <c r="AY176" s="3">
        <f ca="1">SUMPRODUCT(OFFSET($W$8:OFFSET($W$8,$AJ$4-1,0),$T176,$U176),OFFSET($C$8:OFFSET($C$8,$AJ$4-1,0),$S176,0),OFFSET($D$8:OFFSET($D$8,$AJ$4-1,0),$S176,MATCH(AX$6,$D$7:$Q$7,0)-1))/SUMPRODUCT(OFFSET($W$8:OFFSET($W$8,$AJ$4-1,0),$T176,$U176),OFFSET($C$8:OFFSET($C$8,$AJ$4-1,0),$S176,0))</f>
        <v>0.87324030193874758</v>
      </c>
      <c r="AZ176" s="3">
        <f ca="1">SUMPRODUCT(OFFSET($W$8:OFFSET($W$8,$AJ$4-1,0),$T176,$U176),OFFSET($D$8:OFFSET($D$8,$AJ$4-1,0),$S176,MATCH(AZ$6,$D$7:$Q$7,0)-1))</f>
        <v>1.3218244334499289</v>
      </c>
      <c r="BA176" s="3">
        <f ca="1">SUMPRODUCT(OFFSET($W$8:OFFSET($W$8,$AJ$4-1,0),$T176,$U176),OFFSET($C$8:OFFSET($C$8,$AJ$4-1,0),$S176,0),OFFSET($D$8:OFFSET($D$8,$AJ$4-1,0),$S176,MATCH(AZ$6,$D$7:$Q$7,0)-1))/SUMPRODUCT(OFFSET($W$8:OFFSET($W$8,$AJ$4-1,0),$T176,$U176),OFFSET($C$8:OFFSET($C$8,$AJ$4-1,0),$S176,0))</f>
        <v>1.3218244334499289</v>
      </c>
      <c r="BB176" s="3">
        <f ca="1">SUMPRODUCT(OFFSET($W$8:OFFSET($W$8,$AJ$4-1,0),$T176,$U176),OFFSET($D$8:OFFSET($D$8,$AJ$4-1,0),$S176,MATCH(BB$6,$D$7:$Q$7,0)-1))</f>
        <v>1.0573773750113689</v>
      </c>
      <c r="BC176" s="3">
        <f ca="1">SUMPRODUCT(OFFSET($W$8:OFFSET($W$8,$AJ$4-1,0),$T176,$U176),OFFSET($C$8:OFFSET($C$8,$AJ$4-1,0),$S176,0),OFFSET($D$8:OFFSET($D$8,$AJ$4-1,0),$S176,MATCH(BB$6,$D$7:$Q$7,0)-1))/SUMPRODUCT(OFFSET($W$8:OFFSET($W$8,$AJ$4-1,0),$T176,$U176),OFFSET($C$8:OFFSET($C$8,$AJ$4-1,0),$S176,0))</f>
        <v>1.0573773750113689</v>
      </c>
      <c r="BD176" s="3">
        <f ca="1">SUMPRODUCT(OFFSET($W$8:OFFSET($W$8,$AJ$4-1,0),$T176,$U176),OFFSET($D$8:OFFSET($D$8,$AJ$4-1,0),$S176,MATCH(BD$6,$D$7:$Q$7,0)-1))</f>
        <v>0.78697716115805905</v>
      </c>
      <c r="BE176" s="3">
        <f ca="1">SUMPRODUCT(OFFSET($W$8:OFFSET($W$8,$AJ$4-1,0),$T176,$U176),OFFSET($C$8:OFFSET($C$8,$AJ$4-1,0),$S176,0),OFFSET($D$8:OFFSET($D$8,$AJ$4-1,0),$S176,MATCH(BD$6,$D$7:$Q$7,0)-1))/SUMPRODUCT(OFFSET($W$8:OFFSET($W$8,$AJ$4-1,0),$T176,$U176),OFFSET($C$8:OFFSET($C$8,$AJ$4-1,0),$S176,0))</f>
        <v>0.78697716115805894</v>
      </c>
      <c r="BF176" s="174">
        <f ca="1">SUMPRODUCT(OFFSET($W$8:OFFSET($W$8,$AJ$4-1,0),$T176,$U176),OFFSET($D$8:OFFSET($D$8,$AJ$4-1,0),$S176,MATCH(BF$6,$D$7:$Q$7,0)-1))</f>
        <v>0.97385468235456563</v>
      </c>
      <c r="BG176" s="174">
        <f ca="1">SUMPRODUCT(OFFSET($W$8:OFFSET($W$8,$AJ$4-1,0),$T176,$U176),OFFSET($C$8:OFFSET($C$8,$AJ$4-1,0),$S176,0),OFFSET($D$8:OFFSET($D$8,$AJ$4-1,0),$S176,MATCH(BF$6,$D$7:$Q$7,0)-1))/SUMPRODUCT(OFFSET($W$8:OFFSET($W$8,$AJ$4-1,0),$T176,$U176),OFFSET($C$8:OFFSET($C$8,$AJ$4-1,0),$S176,0))</f>
        <v>0.97385468235456574</v>
      </c>
      <c r="BH176" s="174">
        <f ca="1">SUMPRODUCT(OFFSET($W$8:OFFSET($W$8,$AJ$4-1,0),$T176,$U176),OFFSET($D$8:OFFSET($D$8,$AJ$4-1,0),$S176,MATCH(BH$6,$D$7:$Q$7,0)-1))</f>
        <v>1.0380891042699774</v>
      </c>
      <c r="BI176" s="174">
        <f ca="1">SUMPRODUCT(OFFSET($W$8:OFFSET($W$8,$AJ$4-1,0),$T176,$U176),OFFSET($C$8:OFFSET($C$8,$AJ$4-1,0),$S176,0),OFFSET($D$8:OFFSET($D$8,$AJ$4-1,0),$S176,MATCH(BH$6,$D$7:$Q$7,0)-1))/SUMPRODUCT(OFFSET($W$8:OFFSET($W$8,$AJ$4-1,0),$T176,$U176),OFFSET($C$8:OFFSET($C$8,$AJ$4-1,0),$S176,0))</f>
        <v>1.0380891042699774</v>
      </c>
      <c r="BJ176" s="174">
        <f ca="1">SUMPRODUCT(OFFSET($W$8:OFFSET($W$8,$AJ$4-1,0),$T176,$U176),OFFSET($D$8:OFFSET($D$8,$AJ$4-1,0),$S176,MATCH(BJ$6,$D$7:$Q$7,0)-1))</f>
        <v>1</v>
      </c>
      <c r="BK176" s="174">
        <f ca="1">SUMPRODUCT(OFFSET($W$8:OFFSET($W$8,$AJ$4-1,0),$T176,$U176),OFFSET($C$8:OFFSET($C$8,$AJ$4-1,0),$S176,0),OFFSET($D$8:OFFSET($D$8,$AJ$4-1,0),$S176,MATCH(BJ$6,$D$7:$Q$7,0)-1))/SUMPRODUCT(OFFSET($W$8:OFFSET($W$8,$AJ$4-1,0),$T176,$U176),OFFSET($C$8:OFFSET($C$8,$AJ$4-1,0),$S176,0))</f>
        <v>1</v>
      </c>
      <c r="BM176" s="8">
        <f t="shared" si="45"/>
        <v>41275</v>
      </c>
      <c r="BN176" s="47">
        <f t="shared" ca="1" si="46"/>
        <v>1.025690417240309</v>
      </c>
      <c r="BO176" s="47">
        <f t="shared" ca="1" si="41"/>
        <v>0</v>
      </c>
      <c r="BP176" s="47">
        <f t="shared" ca="1" si="47"/>
        <v>0.31879656294802289</v>
      </c>
      <c r="BQ176" s="47">
        <f t="shared" ca="1" si="42"/>
        <v>0.70689385429228602</v>
      </c>
    </row>
    <row r="177" spans="1:69">
      <c r="A177" s="58">
        <f t="shared" si="43"/>
        <v>40940</v>
      </c>
      <c r="B177" s="34">
        <f t="shared" si="51"/>
        <v>41136</v>
      </c>
      <c r="C177" s="59">
        <f>SUMIF(WP!$A$3:$A$388,"&lt;"&amp;EOMONTH($A177,$A$3-1)+1,WP!$B$3:$B$388)/1000-SUM(C$8:C176)</f>
        <v>10</v>
      </c>
      <c r="D177" s="42">
        <f>D$6/VLOOKUP($B177,Rate!$B$4:$H$390,7)</f>
        <v>0.51454604428722517</v>
      </c>
      <c r="E177" s="42">
        <f>E$6/VLOOKUP($B177,SAWW!$B$4:$H$390,7)</f>
        <v>1.392691040144306</v>
      </c>
      <c r="F177" s="42">
        <f>F$6/VLOOKUP($B177,'Indem BL'!$B$4:$H$390,7)</f>
        <v>1.0804701414210056</v>
      </c>
      <c r="G177" s="42">
        <f>G$6/VLOOKUP($B177,'Med BL'!$B$4:$H$390,7)</f>
        <v>0.9849</v>
      </c>
      <c r="H177" s="42">
        <f>H$6/VLOOKUP($B177,'Combined BL &amp; SAWW'!$B$4:$H$390,7)</f>
        <v>1.2377122906298645</v>
      </c>
      <c r="I177" s="42">
        <f>I$6/VLOOKUP($B177,'Freq Trend'!$B$4:$H$390,7)</f>
        <v>0.73709308210158253</v>
      </c>
      <c r="J177" s="42">
        <f>J$6/VLOOKUP($B177,'Severity Trend_IonI'!$B$4:$H$390,7)</f>
        <v>0.86737288924348366</v>
      </c>
      <c r="K177" s="42">
        <f>K$6/VLOOKUP($B177,'Severity Trend_MonI'!$B$4:$H$390,7)</f>
        <v>1.3280868432539281</v>
      </c>
      <c r="L177" s="42">
        <f>L$6/VLOOKUP($B177,'Severity Trend'!$B$4:$H$390,7)</f>
        <v>1.0552286225861418</v>
      </c>
      <c r="M177" s="42">
        <f>M$6/VLOOKUP($B177,'PP Residual Trend'!$B$4:$H$390,7)</f>
        <v>0.7777734846259402</v>
      </c>
      <c r="N177" s="156">
        <f>N$6/VLOOKUP($B177,CR!$B$4:$H$455,7)</f>
        <v>0.99887341547568309</v>
      </c>
      <c r="O177" s="156">
        <f>O$6/VLOOKUP($B177,ER!$B$4:$H$455,7)</f>
        <v>1.0067582640661514</v>
      </c>
      <c r="P177" s="156">
        <f>P$6/VLOOKUP($B177,DR!$B$4:$H$455,7)</f>
        <v>1</v>
      </c>
      <c r="R177">
        <f t="shared" si="49"/>
        <v>170</v>
      </c>
      <c r="S177" s="120">
        <f t="shared" si="52"/>
        <v>169</v>
      </c>
      <c r="T177" s="45">
        <f t="shared" si="53"/>
        <v>0</v>
      </c>
      <c r="U177" s="45">
        <f t="shared" si="54"/>
        <v>0</v>
      </c>
      <c r="V177" s="20">
        <v>0</v>
      </c>
      <c r="W177" s="21">
        <f>(2*W$5*$AJ$3*$R177*$A$3-MIN(W$5*$AJ$3,$R177*$A$3)^2-2*$R177*$A$3*MAX(W$5*$AJ$3-$R177*$A$3,0)-MIN(MAX($R177*$A$3-$A$4,0),W$5*$AJ$3)^2-2*W$5*$AJ$3*MAX($R177*$A$3-$A$4-W$5*+$AJ$3,0))/$AJ$5-SUM($V$7:V177)-SUM($V$7:W176)+SUM($V$7:V176)</f>
        <v>0</v>
      </c>
      <c r="X177" s="21">
        <f>(2*X$5*$AJ$3*$R177*$A$3-MIN(X$5*$AJ$3,$R177*$A$3)^2-2*$R177*$A$3*MAX(X$5*$AJ$3-$R177*$A$3,0)-MIN(MAX($R177*$A$3-$A$4,0),X$5*$AJ$3)^2-2*X$5*$AJ$3*MAX($R177*$A$3-$A$4-X$5*+$AJ$3,0))/$AJ$5-SUM($V$7:W177)-SUM($V$7:X176)+SUM($V$7:W176)</f>
        <v>0</v>
      </c>
      <c r="Y177" s="21">
        <f>(2*Y$5*$AJ$3*$R177*$A$3-MIN(Y$5*$AJ$3,$R177*$A$3)^2-2*$R177*$A$3*MAX(Y$5*$AJ$3-$R177*$A$3,0)-MIN(MAX($R177*$A$3-$A$4,0),Y$5*$AJ$3)^2-2*Y$5*$AJ$3*MAX($R177*$A$3-$A$4-Y$5*+$AJ$3,0))/$AJ$5-SUM($V$7:X177)-SUM($V$7:Y176)+SUM($V$7:X176)</f>
        <v>0</v>
      </c>
      <c r="Z177" s="21">
        <f>(2*Z$5*$AJ$3*$R177*$A$3-MIN(Z$5*$AJ$3,$R177*$A$3)^2-2*$R177*$A$3*MAX(Z$5*$AJ$3-$R177*$A$3,0)-MIN(MAX($R177*$A$3-$A$4,0),Z$5*$AJ$3)^2-2*Z$5*$AJ$3*MAX($R177*$A$3-$A$4-Z$5*+$AJ$3,0))/$AJ$5-SUM($V$7:Y177)-SUM($V$7:Z176)+SUM($V$7:Y176)</f>
        <v>0</v>
      </c>
      <c r="AA177" s="21">
        <f>(2*AA$5*$AJ$3*$R177*$A$3-MIN(AA$5*$AJ$3,$R177*$A$3)^2-2*$R177*$A$3*MAX(AA$5*$AJ$3-$R177*$A$3,0)-MIN(MAX($R177*$A$3-$A$4,0),AA$5*$AJ$3)^2-2*AA$5*$AJ$3*MAX($R177*$A$3-$A$4-AA$5*+$AJ$3,0))/$AJ$5-SUM($V$7:Z177)-SUM($V$7:AA176)+SUM($V$7:Z176)</f>
        <v>0</v>
      </c>
      <c r="AB177" s="21">
        <f>(2*AB$5*$AJ$3*$R177*$A$3-MIN(AB$5*$AJ$3,$R177*$A$3)^2-2*$R177*$A$3*MAX(AB$5*$AJ$3-$R177*$A$3,0)-MIN(MAX($R177*$A$3-$A$4,0),AB$5*$AJ$3)^2-2*AB$5*$AJ$3*MAX($R177*$A$3-$A$4-AB$5*+$AJ$3,0))/$AJ$5-SUM($V$7:AA177)-SUM($V$7:AB176)+SUM($V$7:AA176)</f>
        <v>0</v>
      </c>
      <c r="AC177" s="21">
        <f>(2*AC$5*$AJ$3*$R177*$A$3-MIN(AC$5*$AJ$3,$R177*$A$3)^2-2*$R177*$A$3*MAX(AC$5*$AJ$3-$R177*$A$3,0)-MIN(MAX($R177*$A$3-$A$4,0),AC$5*$AJ$3)^2-2*AC$5*$AJ$3*MAX($R177*$A$3-$A$4-AC$5*+$AJ$3,0))/$AJ$5-SUM($V$7:AB177)-SUM($V$7:AC176)+SUM($V$7:AB176)</f>
        <v>0</v>
      </c>
      <c r="AD177" s="21">
        <f>(2*AD$5*$AJ$3*$R177*$A$3-MIN(AD$5*$AJ$3,$R177*$A$3)^2-2*$R177*$A$3*MAX(AD$5*$AJ$3-$R177*$A$3,0)-MIN(MAX($R177*$A$3-$A$4,0),AD$5*$AJ$3)^2-2*AD$5*$AJ$3*MAX($R177*$A$3-$A$4-AD$5*+$AJ$3,0))/$AJ$5-SUM($V$7:AC177)-SUM($V$7:AD176)+SUM($V$7:AC176)</f>
        <v>0</v>
      </c>
      <c r="AE177" s="21">
        <f>(2*AE$5*$AJ$3*$R177*$A$3-MIN(AE$5*$AJ$3,$R177*$A$3)^2-2*$R177*$A$3*MAX(AE$5*$AJ$3-$R177*$A$3,0)-MIN(MAX($R177*$A$3-$A$4,0),AE$5*$AJ$3)^2-2*AE$5*$AJ$3*MAX($R177*$A$3-$A$4-AE$5*+$AJ$3,0))/$AJ$5-SUM($V$7:AD177)-SUM($V$7:AE176)+SUM($V$7:AD176)</f>
        <v>0</v>
      </c>
      <c r="AF177" s="21">
        <f>(2*AF$5*$AJ$3*$R177*$A$3-MIN(AF$5*$AJ$3,$R177*$A$3)^2-2*$R177*$A$3*MAX(AF$5*$AJ$3-$R177*$A$3,0)-MIN(MAX($R177*$A$3-$A$4,0),AF$5*$AJ$3)^2-2*AF$5*$AJ$3*MAX($R177*$A$3-$A$4-AF$5*+$AJ$3,0))/$AJ$5-SUM($V$7:AE177)-SUM($V$7:AF176)+SUM($V$7:AE176)</f>
        <v>0</v>
      </c>
      <c r="AG177" s="21">
        <f>(2*AG$5*$AJ$3*$R177*$A$3-MIN(AG$5*$AJ$3,$R177*$A$3)^2-2*$R177*$A$3*MAX(AG$5*$AJ$3-$R177*$A$3,0)-MIN(MAX($R177*$A$3-$A$4,0),AG$5*$AJ$3)^2-2*AG$5*$AJ$3*MAX($R177*$A$3-$A$4-AG$5*+$AJ$3,0))/$AJ$5-SUM($V$7:AF177)-SUM($V$7:AG176)+SUM($V$7:AF176)</f>
        <v>0</v>
      </c>
      <c r="AH177" s="21">
        <f>(2*AH$5*$AJ$3*$R177*$A$3-MIN(AH$5*$AJ$3,$R177*$A$3)^2-2*$R177*$A$3*MAX(AH$5*$AJ$3-$R177*$A$3,0)-MIN(MAX($R177*$A$3-$A$4,0),AH$5*$AJ$3)^2-2*AH$5*$AJ$3*MAX($R177*$A$3-$A$4-AH$5*+$AJ$3,0))/$AJ$5-SUM($V$7:AG177)-SUM($V$7:AH176)+SUM($V$7:AG176)</f>
        <v>0</v>
      </c>
      <c r="AJ177" s="8">
        <f t="shared" si="48"/>
        <v>41306</v>
      </c>
      <c r="AK177" s="30">
        <f t="shared" si="55"/>
        <v>41320</v>
      </c>
      <c r="AL177" s="3">
        <f ca="1">SUMPRODUCT(OFFSET($W$8:OFFSET($W$8,$AJ$4-1,0),$T177,$U177),OFFSET($D$8:OFFSET($D$8,$AJ$4-1,0),$S177,MATCH(AL$6,$D$7:$Q$7,0)-1))</f>
        <v>0.54155780265411591</v>
      </c>
      <c r="AM177" s="3">
        <f ca="1">SUMPRODUCT(OFFSET($W$8:OFFSET($W$8,$AJ$4-1,0),$T177,$U177),OFFSET($C$8:OFFSET($C$8,$AJ$4-1,0),$S177,0),OFFSET($D$8:OFFSET($D$8,$AJ$4-1,0),$S177,MATCH(AL$6,$D$7:$Q$7,0)-1))/SUMPRODUCT(OFFSET($W$8:OFFSET($W$8,$AJ$4-1,0),$T177,$U177),OFFSET($C$8:OFFSET($C$8,$AJ$4-1,0),$S177,0))</f>
        <v>0.54155780265411613</v>
      </c>
      <c r="AN177" s="3">
        <f ca="1">SUMPRODUCT(OFFSET($W$8:OFFSET($W$8,$AJ$4-1,0),$T177,$U177),OFFSET($D$8:OFFSET($D$8,$AJ$4-1,0),$S177,MATCH(AN$6,$D$7:$Q$7,0)-1))</f>
        <v>1.3793128191427069</v>
      </c>
      <c r="AO177" s="3">
        <f ca="1">SUMPRODUCT(OFFSET($W$8:OFFSET($W$8,$AJ$4-1,0),$T177,$U177),OFFSET($C$8:OFFSET($C$8,$AJ$4-1,0),$S177,0),OFFSET($D$8:OFFSET($D$8,$AJ$4-1,0),$S177,MATCH(AN$6,$D$7:$Q$7,0)-1))/SUMPRODUCT(OFFSET($W$8:OFFSET($W$8,$AJ$4-1,0),$T177,$U177),OFFSET($C$8:OFFSET($C$8,$AJ$4-1,0),$S177,0))</f>
        <v>1.3793128191427066</v>
      </c>
      <c r="AP177" s="3">
        <f ca="1">SUMPRODUCT(OFFSET($W$8:OFFSET($W$8,$AJ$4-1,0),$T177,$U177),OFFSET($D$8:OFFSET($D$8,$AJ$4-1,0),$S177,MATCH(AP$6,$D$7:$Q$7,0)-1))</f>
        <v>1.075775943934693</v>
      </c>
      <c r="AQ177" s="3">
        <f ca="1">SUMPRODUCT(OFFSET($W$8:OFFSET($W$8,$AJ$4-1,0),$T177,$U177),OFFSET($C$8:OFFSET($C$8,$AJ$4-1,0),$S177,0),OFFSET($D$8:OFFSET($D$8,$AJ$4-1,0),$S177,MATCH(AP$6,$D$7:$Q$7,0)-1))/SUMPRODUCT(OFFSET($W$8:OFFSET($W$8,$AJ$4-1,0),$T177,$U177),OFFSET($C$8:OFFSET($C$8,$AJ$4-1,0),$S177,0))</f>
        <v>1.075775943934693</v>
      </c>
      <c r="AR177" s="3">
        <f ca="1">SUMPRODUCT(OFFSET($W$8:OFFSET($W$8,$AJ$4-1,0),$T177,$U177),OFFSET($D$8:OFFSET($D$8,$AJ$4-1,0),$S177,MATCH(AR$6,$D$7:$Q$7,0)-1))</f>
        <v>0.98489999999999989</v>
      </c>
      <c r="AS177" s="3">
        <f ca="1">SUMPRODUCT(OFFSET($W$8:OFFSET($W$8,$AJ$4-1,0),$T177,$U177),OFFSET($C$8:OFFSET($C$8,$AJ$4-1,0),$S177,0),OFFSET($D$8:OFFSET($D$8,$AJ$4-1,0),$S177,MATCH(AR$6,$D$7:$Q$7,0)-1))/SUMPRODUCT(OFFSET($W$8:OFFSET($W$8,$AJ$4-1,0),$T177,$U177),OFFSET($C$8:OFFSET($C$8,$AJ$4-1,0),$S177,0))</f>
        <v>0.98490000000000022</v>
      </c>
      <c r="AT177" s="3">
        <f ca="1">SUMPRODUCT(OFFSET($W$8:OFFSET($W$8,$AJ$4-1,0),$T177,$U177),OFFSET($D$8:OFFSET($D$8,$AJ$4-1,0),$S177,MATCH(AT$6,$D$7:$Q$7,0)-1))</f>
        <v>1.2275040310072411</v>
      </c>
      <c r="AU177" s="3">
        <f ca="1">SUMPRODUCT(OFFSET($W$8:OFFSET($W$8,$AJ$4-1,0),$T177,$U177),OFFSET($C$8:OFFSET($C$8,$AJ$4-1,0),$S177,0),OFFSET($D$8:OFFSET($D$8,$AJ$4-1,0),$S177,MATCH(AT$6,$D$7:$Q$7,0)-1))/SUMPRODUCT(OFFSET($W$8:OFFSET($W$8,$AJ$4-1,0),$T177,$U177),OFFSET($C$8:OFFSET($C$8,$AJ$4-1,0),$S177,0))</f>
        <v>1.2275040310072409</v>
      </c>
      <c r="AV177" s="3">
        <f ca="1">SUMPRODUCT(OFFSET($W$8:OFFSET($W$8,$AJ$4-1,0),$T177,$U177),OFFSET($D$8:OFFSET($D$8,$AJ$4-1,0),$S177,MATCH(AV$6,$D$7:$Q$7,0)-1))</f>
        <v>0.74578252311954607</v>
      </c>
      <c r="AW177" s="3">
        <f ca="1">SUMPRODUCT(OFFSET($W$8:OFFSET($W$8,$AJ$4-1,0),$T177,$U177),OFFSET($C$8:OFFSET($C$8,$AJ$4-1,0),$S177,0),OFFSET($D$8:OFFSET($D$8,$AJ$4-1,0),$S177,MATCH(AV$6,$D$7:$Q$7,0)-1))/SUMPRODUCT(OFFSET($W$8:OFFSET($W$8,$AJ$4-1,0),$T177,$U177),OFFSET($C$8:OFFSET($C$8,$AJ$4-1,0),$S177,0))</f>
        <v>0.74578252311954585</v>
      </c>
      <c r="AX177" s="3">
        <f ca="1">SUMPRODUCT(OFFSET($W$8:OFFSET($W$8,$AJ$4-1,0),$T177,$U177),OFFSET($D$8:OFFSET($D$8,$AJ$4-1,0),$S177,MATCH(AX$6,$D$7:$Q$7,0)-1))</f>
        <v>0.8743369167767735</v>
      </c>
      <c r="AY177" s="3">
        <f ca="1">SUMPRODUCT(OFFSET($W$8:OFFSET($W$8,$AJ$4-1,0),$T177,$U177),OFFSET($C$8:OFFSET($C$8,$AJ$4-1,0),$S177,0),OFFSET($D$8:OFFSET($D$8,$AJ$4-1,0),$S177,MATCH(AX$6,$D$7:$Q$7,0)-1))/SUMPRODUCT(OFFSET($W$8:OFFSET($W$8,$AJ$4-1,0),$T177,$U177),OFFSET($C$8:OFFSET($C$8,$AJ$4-1,0),$S177,0))</f>
        <v>0.87433691677677339</v>
      </c>
      <c r="AZ177" s="3">
        <f ca="1">SUMPRODUCT(OFFSET($W$8:OFFSET($W$8,$AJ$4-1,0),$T177,$U177),OFFSET($D$8:OFFSET($D$8,$AJ$4-1,0),$S177,MATCH(AZ$6,$D$7:$Q$7,0)-1))</f>
        <v>1.3203201922272612</v>
      </c>
      <c r="BA177" s="3">
        <f ca="1">SUMPRODUCT(OFFSET($W$8:OFFSET($W$8,$AJ$4-1,0),$T177,$U177),OFFSET($C$8:OFFSET($C$8,$AJ$4-1,0),$S177,0),OFFSET($D$8:OFFSET($D$8,$AJ$4-1,0),$S177,MATCH(AZ$6,$D$7:$Q$7,0)-1))/SUMPRODUCT(OFFSET($W$8:OFFSET($W$8,$AJ$4-1,0),$T177,$U177),OFFSET($C$8:OFFSET($C$8,$AJ$4-1,0),$S177,0))</f>
        <v>1.3203201922272609</v>
      </c>
      <c r="BB177" s="3">
        <f ca="1">SUMPRODUCT(OFFSET($W$8:OFFSET($W$8,$AJ$4-1,0),$T177,$U177),OFFSET($D$8:OFFSET($D$8,$AJ$4-1,0),$S177,MATCH(BB$6,$D$7:$Q$7,0)-1))</f>
        <v>1.057663943415081</v>
      </c>
      <c r="BC177" s="3">
        <f ca="1">SUMPRODUCT(OFFSET($W$8:OFFSET($W$8,$AJ$4-1,0),$T177,$U177),OFFSET($C$8:OFFSET($C$8,$AJ$4-1,0),$S177,0),OFFSET($D$8:OFFSET($D$8,$AJ$4-1,0),$S177,MATCH(BB$6,$D$7:$Q$7,0)-1))/SUMPRODUCT(OFFSET($W$8:OFFSET($W$8,$AJ$4-1,0),$T177,$U177),OFFSET($C$8:OFFSET($C$8,$AJ$4-1,0),$S177,0))</f>
        <v>1.057663943415081</v>
      </c>
      <c r="BD177" s="3">
        <f ca="1">SUMPRODUCT(OFFSET($W$8:OFFSET($W$8,$AJ$4-1,0),$T177,$U177),OFFSET($D$8:OFFSET($D$8,$AJ$4-1,0),$S177,MATCH(BD$6,$D$7:$Q$7,0)-1))</f>
        <v>0.78876282120252106</v>
      </c>
      <c r="BE177" s="3">
        <f ca="1">SUMPRODUCT(OFFSET($W$8:OFFSET($W$8,$AJ$4-1,0),$T177,$U177),OFFSET($C$8:OFFSET($C$8,$AJ$4-1,0),$S177,0),OFFSET($D$8:OFFSET($D$8,$AJ$4-1,0),$S177,MATCH(BD$6,$D$7:$Q$7,0)-1))/SUMPRODUCT(OFFSET($W$8:OFFSET($W$8,$AJ$4-1,0),$T177,$U177),OFFSET($C$8:OFFSET($C$8,$AJ$4-1,0),$S177,0))</f>
        <v>0.78876282120252106</v>
      </c>
      <c r="BF177" s="174">
        <f ca="1">SUMPRODUCT(OFFSET($W$8:OFFSET($W$8,$AJ$4-1,0),$T177,$U177),OFFSET($D$8:OFFSET($D$8,$AJ$4-1,0),$S177,MATCH(BF$6,$D$7:$Q$7,0)-1))</f>
        <v>0.9887190728309424</v>
      </c>
      <c r="BG177" s="174">
        <f ca="1">SUMPRODUCT(OFFSET($W$8:OFFSET($W$8,$AJ$4-1,0),$T177,$U177),OFFSET($C$8:OFFSET($C$8,$AJ$4-1,0),$S177,0),OFFSET($D$8:OFFSET($D$8,$AJ$4-1,0),$S177,MATCH(BF$6,$D$7:$Q$7,0)-1))/SUMPRODUCT(OFFSET($W$8:OFFSET($W$8,$AJ$4-1,0),$T177,$U177),OFFSET($C$8:OFFSET($C$8,$AJ$4-1,0),$S177,0))</f>
        <v>0.98871907283094274</v>
      </c>
      <c r="BH177" s="174">
        <f ca="1">SUMPRODUCT(OFFSET($W$8:OFFSET($W$8,$AJ$4-1,0),$T177,$U177),OFFSET($D$8:OFFSET($D$8,$AJ$4-1,0),$S177,MATCH(BH$6,$D$7:$Q$7,0)-1))</f>
        <v>1.0493498897850853</v>
      </c>
      <c r="BI177" s="174">
        <f ca="1">SUMPRODUCT(OFFSET($W$8:OFFSET($W$8,$AJ$4-1,0),$T177,$U177),OFFSET($C$8:OFFSET($C$8,$AJ$4-1,0),$S177,0),OFFSET($D$8:OFFSET($D$8,$AJ$4-1,0),$S177,MATCH(BH$6,$D$7:$Q$7,0)-1))/SUMPRODUCT(OFFSET($W$8:OFFSET($W$8,$AJ$4-1,0),$T177,$U177),OFFSET($C$8:OFFSET($C$8,$AJ$4-1,0),$S177,0))</f>
        <v>1.0493498897850853</v>
      </c>
      <c r="BJ177" s="174">
        <f ca="1">SUMPRODUCT(OFFSET($W$8:OFFSET($W$8,$AJ$4-1,0),$T177,$U177),OFFSET($D$8:OFFSET($D$8,$AJ$4-1,0),$S177,MATCH(BJ$6,$D$7:$Q$7,0)-1))</f>
        <v>1</v>
      </c>
      <c r="BK177" s="174">
        <f ca="1">SUMPRODUCT(OFFSET($W$8:OFFSET($W$8,$AJ$4-1,0),$T177,$U177),OFFSET($C$8:OFFSET($C$8,$AJ$4-1,0),$S177,0),OFFSET($D$8:OFFSET($D$8,$AJ$4-1,0),$S177,MATCH(BJ$6,$D$7:$Q$7,0)-1))/SUMPRODUCT(OFFSET($W$8:OFFSET($W$8,$AJ$4-1,0),$T177,$U177),OFFSET($C$8:OFFSET($C$8,$AJ$4-1,0),$S177,0))</f>
        <v>1</v>
      </c>
      <c r="BM177" s="8">
        <f t="shared" si="45"/>
        <v>41306</v>
      </c>
      <c r="BN177" s="47">
        <f t="shared" ca="1" si="46"/>
        <v>1.0102702000232138</v>
      </c>
      <c r="BO177" s="47">
        <f t="shared" ca="1" si="41"/>
        <v>0</v>
      </c>
      <c r="BP177" s="47">
        <f t="shared" ca="1" si="47"/>
        <v>0.3153754926708377</v>
      </c>
      <c r="BQ177" s="47">
        <f t="shared" ca="1" si="42"/>
        <v>0.69489470735237613</v>
      </c>
    </row>
    <row r="178" spans="1:69">
      <c r="A178" s="58">
        <f t="shared" si="43"/>
        <v>40969</v>
      </c>
      <c r="B178" s="34">
        <f t="shared" si="51"/>
        <v>41167</v>
      </c>
      <c r="C178" s="59">
        <f>SUMIF(WP!$A$3:$A$388,"&lt;"&amp;EOMONTH($A178,$A$3-1)+1,WP!$B$3:$B$388)/1000-SUM(C$8:C177)</f>
        <v>10</v>
      </c>
      <c r="D178" s="42">
        <f>D$6/VLOOKUP($B178,Rate!$B$4:$H$390,7)</f>
        <v>0.51454604428722517</v>
      </c>
      <c r="E178" s="42">
        <f>E$6/VLOOKUP($B178,SAWW!$B$4:$H$390,7)</f>
        <v>1.3904022513914844</v>
      </c>
      <c r="F178" s="42">
        <f>F$6/VLOOKUP($B178,'Indem BL'!$B$4:$H$390,7)</f>
        <v>1.0804701414210056</v>
      </c>
      <c r="G178" s="42">
        <f>G$6/VLOOKUP($B178,'Med BL'!$B$4:$H$390,7)</f>
        <v>0.9849</v>
      </c>
      <c r="H178" s="42">
        <f>H$6/VLOOKUP($B178,'Combined BL &amp; SAWW'!$B$4:$H$390,7)</f>
        <v>1.2366002170638808</v>
      </c>
      <c r="I178" s="42">
        <f>I$6/VLOOKUP($B178,'Freq Trend'!$B$4:$H$390,7)</f>
        <v>0.7385406516641515</v>
      </c>
      <c r="J178" s="42">
        <f>J$6/VLOOKUP($B178,'Severity Trend_IonI'!$B$4:$H$390,7)</f>
        <v>0.86856134464763013</v>
      </c>
      <c r="K178" s="42">
        <f>K$6/VLOOKUP($B178,'Severity Trend_MonI'!$B$4:$H$390,7)</f>
        <v>1.3268157774408569</v>
      </c>
      <c r="L178" s="42">
        <f>L$6/VLOOKUP($B178,'Severity Trend'!$B$4:$H$390,7)</f>
        <v>1.055671753866912</v>
      </c>
      <c r="M178" s="42">
        <f>M$6/VLOOKUP($B178,'PP Residual Trend'!$B$4:$H$390,7)</f>
        <v>0.77962305912906782</v>
      </c>
      <c r="N178" s="156">
        <f>N$6/VLOOKUP($B178,CR!$B$4:$H$455,7)</f>
        <v>0.93234922999779735</v>
      </c>
      <c r="O178" s="156">
        <f>O$6/VLOOKUP($B178,ER!$B$4:$H$455,7)</f>
        <v>1.0067582640661514</v>
      </c>
      <c r="P178" s="156">
        <f>P$6/VLOOKUP($B178,DR!$B$4:$H$455,7)</f>
        <v>1</v>
      </c>
      <c r="R178">
        <f t="shared" si="49"/>
        <v>171</v>
      </c>
      <c r="S178" s="120">
        <f t="shared" si="52"/>
        <v>170</v>
      </c>
      <c r="T178" s="45">
        <f t="shared" si="53"/>
        <v>0</v>
      </c>
      <c r="U178" s="45">
        <f t="shared" si="54"/>
        <v>0</v>
      </c>
      <c r="V178" s="20">
        <v>0</v>
      </c>
      <c r="W178" s="21">
        <f>(2*W$5*$AJ$3*$R178*$A$3-MIN(W$5*$AJ$3,$R178*$A$3)^2-2*$R178*$A$3*MAX(W$5*$AJ$3-$R178*$A$3,0)-MIN(MAX($R178*$A$3-$A$4,0),W$5*$AJ$3)^2-2*W$5*$AJ$3*MAX($R178*$A$3-$A$4-W$5*+$AJ$3,0))/$AJ$5-SUM($V$7:V178)-SUM($V$7:W177)+SUM($V$7:V177)</f>
        <v>0</v>
      </c>
      <c r="X178" s="21">
        <f>(2*X$5*$AJ$3*$R178*$A$3-MIN(X$5*$AJ$3,$R178*$A$3)^2-2*$R178*$A$3*MAX(X$5*$AJ$3-$R178*$A$3,0)-MIN(MAX($R178*$A$3-$A$4,0),X$5*$AJ$3)^2-2*X$5*$AJ$3*MAX($R178*$A$3-$A$4-X$5*+$AJ$3,0))/$AJ$5-SUM($V$7:W178)-SUM($V$7:X177)+SUM($V$7:W177)</f>
        <v>0</v>
      </c>
      <c r="Y178" s="21">
        <f>(2*Y$5*$AJ$3*$R178*$A$3-MIN(Y$5*$AJ$3,$R178*$A$3)^2-2*$R178*$A$3*MAX(Y$5*$AJ$3-$R178*$A$3,0)-MIN(MAX($R178*$A$3-$A$4,0),Y$5*$AJ$3)^2-2*Y$5*$AJ$3*MAX($R178*$A$3-$A$4-Y$5*+$AJ$3,0))/$AJ$5-SUM($V$7:X178)-SUM($V$7:Y177)+SUM($V$7:X177)</f>
        <v>0</v>
      </c>
      <c r="Z178" s="21">
        <f>(2*Z$5*$AJ$3*$R178*$A$3-MIN(Z$5*$AJ$3,$R178*$A$3)^2-2*$R178*$A$3*MAX(Z$5*$AJ$3-$R178*$A$3,0)-MIN(MAX($R178*$A$3-$A$4,0),Z$5*$AJ$3)^2-2*Z$5*$AJ$3*MAX($R178*$A$3-$A$4-Z$5*+$AJ$3,0))/$AJ$5-SUM($V$7:Y178)-SUM($V$7:Z177)+SUM($V$7:Y177)</f>
        <v>0</v>
      </c>
      <c r="AA178" s="21">
        <f>(2*AA$5*$AJ$3*$R178*$A$3-MIN(AA$5*$AJ$3,$R178*$A$3)^2-2*$R178*$A$3*MAX(AA$5*$AJ$3-$R178*$A$3,0)-MIN(MAX($R178*$A$3-$A$4,0),AA$5*$AJ$3)^2-2*AA$5*$AJ$3*MAX($R178*$A$3-$A$4-AA$5*+$AJ$3,0))/$AJ$5-SUM($V$7:Z178)-SUM($V$7:AA177)+SUM($V$7:Z177)</f>
        <v>0</v>
      </c>
      <c r="AB178" s="21">
        <f>(2*AB$5*$AJ$3*$R178*$A$3-MIN(AB$5*$AJ$3,$R178*$A$3)^2-2*$R178*$A$3*MAX(AB$5*$AJ$3-$R178*$A$3,0)-MIN(MAX($R178*$A$3-$A$4,0),AB$5*$AJ$3)^2-2*AB$5*$AJ$3*MAX($R178*$A$3-$A$4-AB$5*+$AJ$3,0))/$AJ$5-SUM($V$7:AA178)-SUM($V$7:AB177)+SUM($V$7:AA177)</f>
        <v>0</v>
      </c>
      <c r="AC178" s="21">
        <f>(2*AC$5*$AJ$3*$R178*$A$3-MIN(AC$5*$AJ$3,$R178*$A$3)^2-2*$R178*$A$3*MAX(AC$5*$AJ$3-$R178*$A$3,0)-MIN(MAX($R178*$A$3-$A$4,0),AC$5*$AJ$3)^2-2*AC$5*$AJ$3*MAX($R178*$A$3-$A$4-AC$5*+$AJ$3,0))/$AJ$5-SUM($V$7:AB178)-SUM($V$7:AC177)+SUM($V$7:AB177)</f>
        <v>0</v>
      </c>
      <c r="AD178" s="21">
        <f>(2*AD$5*$AJ$3*$R178*$A$3-MIN(AD$5*$AJ$3,$R178*$A$3)^2-2*$R178*$A$3*MAX(AD$5*$AJ$3-$R178*$A$3,0)-MIN(MAX($R178*$A$3-$A$4,0),AD$5*$AJ$3)^2-2*AD$5*$AJ$3*MAX($R178*$A$3-$A$4-AD$5*+$AJ$3,0))/$AJ$5-SUM($V$7:AC178)-SUM($V$7:AD177)+SUM($V$7:AC177)</f>
        <v>0</v>
      </c>
      <c r="AE178" s="21">
        <f>(2*AE$5*$AJ$3*$R178*$A$3-MIN(AE$5*$AJ$3,$R178*$A$3)^2-2*$R178*$A$3*MAX(AE$5*$AJ$3-$R178*$A$3,0)-MIN(MAX($R178*$A$3-$A$4,0),AE$5*$AJ$3)^2-2*AE$5*$AJ$3*MAX($R178*$A$3-$A$4-AE$5*+$AJ$3,0))/$AJ$5-SUM($V$7:AD178)-SUM($V$7:AE177)+SUM($V$7:AD177)</f>
        <v>0</v>
      </c>
      <c r="AF178" s="21">
        <f>(2*AF$5*$AJ$3*$R178*$A$3-MIN(AF$5*$AJ$3,$R178*$A$3)^2-2*$R178*$A$3*MAX(AF$5*$AJ$3-$R178*$A$3,0)-MIN(MAX($R178*$A$3-$A$4,0),AF$5*$AJ$3)^2-2*AF$5*$AJ$3*MAX($R178*$A$3-$A$4-AF$5*+$AJ$3,0))/$AJ$5-SUM($V$7:AE178)-SUM($V$7:AF177)+SUM($V$7:AE177)</f>
        <v>0</v>
      </c>
      <c r="AG178" s="21">
        <f>(2*AG$5*$AJ$3*$R178*$A$3-MIN(AG$5*$AJ$3,$R178*$A$3)^2-2*$R178*$A$3*MAX(AG$5*$AJ$3-$R178*$A$3,0)-MIN(MAX($R178*$A$3-$A$4,0),AG$5*$AJ$3)^2-2*AG$5*$AJ$3*MAX($R178*$A$3-$A$4-AG$5*+$AJ$3,0))/$AJ$5-SUM($V$7:AF178)-SUM($V$7:AG177)+SUM($V$7:AF177)</f>
        <v>0</v>
      </c>
      <c r="AH178" s="21">
        <f>(2*AH$5*$AJ$3*$R178*$A$3-MIN(AH$5*$AJ$3,$R178*$A$3)^2-2*$R178*$A$3*MAX(AH$5*$AJ$3-$R178*$A$3,0)-MIN(MAX($R178*$A$3-$A$4,0),AH$5*$AJ$3)^2-2*AH$5*$AJ$3*MAX($R178*$A$3-$A$4-AH$5*+$AJ$3,0))/$AJ$5-SUM($V$7:AG178)-SUM($V$7:AH177)+SUM($V$7:AG177)</f>
        <v>0</v>
      </c>
      <c r="AJ178" s="8">
        <f t="shared" si="48"/>
        <v>41334</v>
      </c>
      <c r="AK178" s="30">
        <f t="shared" si="55"/>
        <v>41348</v>
      </c>
      <c r="AL178" s="3">
        <f ca="1">SUMPRODUCT(OFFSET($W$8:OFFSET($W$8,$AJ$4-1,0),$T178,$U178),OFFSET($D$8:OFFSET($D$8,$AJ$4-1,0),$S178,MATCH(AL$6,$D$7:$Q$7,0)-1))</f>
        <v>0.54413035107001029</v>
      </c>
      <c r="AM178" s="3">
        <f ca="1">SUMPRODUCT(OFFSET($W$8:OFFSET($W$8,$AJ$4-1,0),$T178,$U178),OFFSET($C$8:OFFSET($C$8,$AJ$4-1,0),$S178,0),OFFSET($D$8:OFFSET($D$8,$AJ$4-1,0),$S178,MATCH(AL$6,$D$7:$Q$7,0)-1))/SUMPRODUCT(OFFSET($W$8:OFFSET($W$8,$AJ$4-1,0),$T178,$U178),OFFSET($C$8:OFFSET($C$8,$AJ$4-1,0),$S178,0))</f>
        <v>0.54413035107001051</v>
      </c>
      <c r="AN178" s="3">
        <f ca="1">SUMPRODUCT(OFFSET($W$8:OFFSET($W$8,$AJ$4-1,0),$T178,$U178),OFFSET($D$8:OFFSET($D$8,$AJ$4-1,0),$S178,MATCH(AN$6,$D$7:$Q$7,0)-1))</f>
        <v>1.3770317168153632</v>
      </c>
      <c r="AO178" s="3">
        <f ca="1">SUMPRODUCT(OFFSET($W$8:OFFSET($W$8,$AJ$4-1,0),$T178,$U178),OFFSET($C$8:OFFSET($C$8,$AJ$4-1,0),$S178,0),OFFSET($D$8:OFFSET($D$8,$AJ$4-1,0),$S178,MATCH(AN$6,$D$7:$Q$7,0)-1))/SUMPRODUCT(OFFSET($W$8:OFFSET($W$8,$AJ$4-1,0),$T178,$U178),OFFSET($C$8:OFFSET($C$8,$AJ$4-1,0),$S178,0))</f>
        <v>1.3770317168153632</v>
      </c>
      <c r="AP178" s="3">
        <f ca="1">SUMPRODUCT(OFFSET($W$8:OFFSET($W$8,$AJ$4-1,0),$T178,$U178),OFFSET($D$8:OFFSET($D$8,$AJ$4-1,0),$S178,MATCH(AP$6,$D$7:$Q$7,0)-1))</f>
        <v>1.0751500509365179</v>
      </c>
      <c r="AQ178" s="3">
        <f ca="1">SUMPRODUCT(OFFSET($W$8:OFFSET($W$8,$AJ$4-1,0),$T178,$U178),OFFSET($C$8:OFFSET($C$8,$AJ$4-1,0),$S178,0),OFFSET($D$8:OFFSET($D$8,$AJ$4-1,0),$S178,MATCH(AP$6,$D$7:$Q$7,0)-1))/SUMPRODUCT(OFFSET($W$8:OFFSET($W$8,$AJ$4-1,0),$T178,$U178),OFFSET($C$8:OFFSET($C$8,$AJ$4-1,0),$S178,0))</f>
        <v>1.0751500509365179</v>
      </c>
      <c r="AR178" s="3">
        <f ca="1">SUMPRODUCT(OFFSET($W$8:OFFSET($W$8,$AJ$4-1,0),$T178,$U178),OFFSET($D$8:OFFSET($D$8,$AJ$4-1,0),$S178,MATCH(AR$6,$D$7:$Q$7,0)-1))</f>
        <v>0.98489999999999989</v>
      </c>
      <c r="AS178" s="3">
        <f ca="1">SUMPRODUCT(OFFSET($W$8:OFFSET($W$8,$AJ$4-1,0),$T178,$U178),OFFSET($C$8:OFFSET($C$8,$AJ$4-1,0),$S178,0),OFFSET($D$8:OFFSET($D$8,$AJ$4-1,0),$S178,MATCH(AR$6,$D$7:$Q$7,0)-1))/SUMPRODUCT(OFFSET($W$8:OFFSET($W$8,$AJ$4-1,0),$T178,$U178),OFFSET($C$8:OFFSET($C$8,$AJ$4-1,0),$S178,0))</f>
        <v>0.98490000000000022</v>
      </c>
      <c r="AT178" s="3">
        <f ca="1">SUMPRODUCT(OFFSET($W$8:OFFSET($W$8,$AJ$4-1,0),$T178,$U178),OFFSET($D$8:OFFSET($D$8,$AJ$4-1,0),$S178,MATCH(AT$6,$D$7:$Q$7,0)-1))</f>
        <v>1.2259254828802648</v>
      </c>
      <c r="AU178" s="3">
        <f ca="1">SUMPRODUCT(OFFSET($W$8:OFFSET($W$8,$AJ$4-1,0),$T178,$U178),OFFSET($C$8:OFFSET($C$8,$AJ$4-1,0),$S178,0),OFFSET($D$8:OFFSET($D$8,$AJ$4-1,0),$S178,MATCH(AT$6,$D$7:$Q$7,0)-1))/SUMPRODUCT(OFFSET($W$8:OFFSET($W$8,$AJ$4-1,0),$T178,$U178),OFFSET($C$8:OFFSET($C$8,$AJ$4-1,0),$S178,0))</f>
        <v>1.2259254828802648</v>
      </c>
      <c r="AV178" s="3">
        <f ca="1">SUMPRODUCT(OFFSET($W$8:OFFSET($W$8,$AJ$4-1,0),$T178,$U178),OFFSET($D$8:OFFSET($D$8,$AJ$4-1,0),$S178,MATCH(AV$6,$D$7:$Q$7,0)-1))</f>
        <v>0.74731502794139126</v>
      </c>
      <c r="AW178" s="3">
        <f ca="1">SUMPRODUCT(OFFSET($W$8:OFFSET($W$8,$AJ$4-1,0),$T178,$U178),OFFSET($C$8:OFFSET($C$8,$AJ$4-1,0),$S178,0),OFFSET($D$8:OFFSET($D$8,$AJ$4-1,0),$S178,MATCH(AV$6,$D$7:$Q$7,0)-1))/SUMPRODUCT(OFFSET($W$8:OFFSET($W$8,$AJ$4-1,0),$T178,$U178),OFFSET($C$8:OFFSET($C$8,$AJ$4-1,0),$S178,0))</f>
        <v>0.74731502794139126</v>
      </c>
      <c r="AX178" s="3">
        <f ca="1">SUMPRODUCT(OFFSET($W$8:OFFSET($W$8,$AJ$4-1,0),$T178,$U178),OFFSET($D$8:OFFSET($D$8,$AJ$4-1,0),$S178,MATCH(AX$6,$D$7:$Q$7,0)-1))</f>
        <v>0.87534039083656079</v>
      </c>
      <c r="AY178" s="3">
        <f ca="1">SUMPRODUCT(OFFSET($W$8:OFFSET($W$8,$AJ$4-1,0),$T178,$U178),OFFSET($C$8:OFFSET($C$8,$AJ$4-1,0),$S178,0),OFFSET($D$8:OFFSET($D$8,$AJ$4-1,0),$S178,MATCH(AX$6,$D$7:$Q$7,0)-1))/SUMPRODUCT(OFFSET($W$8:OFFSET($W$8,$AJ$4-1,0),$T178,$U178),OFFSET($C$8:OFFSET($C$8,$AJ$4-1,0),$S178,0))</f>
        <v>0.87534039083656068</v>
      </c>
      <c r="AZ178" s="3">
        <f ca="1">SUMPRODUCT(OFFSET($W$8:OFFSET($W$8,$AJ$4-1,0),$T178,$U178),OFFSET($D$8:OFFSET($D$8,$AJ$4-1,0),$S178,MATCH(AZ$6,$D$7:$Q$7,0)-1))</f>
        <v>1.31851772381897</v>
      </c>
      <c r="BA178" s="3">
        <f ca="1">SUMPRODUCT(OFFSET($W$8:OFFSET($W$8,$AJ$4-1,0),$T178,$U178),OFFSET($C$8:OFFSET($C$8,$AJ$4-1,0),$S178,0),OFFSET($D$8:OFFSET($D$8,$AJ$4-1,0),$S178,MATCH(AZ$6,$D$7:$Q$7,0)-1))/SUMPRODUCT(OFFSET($W$8:OFFSET($W$8,$AJ$4-1,0),$T178,$U178),OFFSET($C$8:OFFSET($C$8,$AJ$4-1,0),$S178,0))</f>
        <v>1.3185177238189698</v>
      </c>
      <c r="BB178" s="3">
        <f ca="1">SUMPRODUCT(OFFSET($W$8:OFFSET($W$8,$AJ$4-1,0),$T178,$U178),OFFSET($D$8:OFFSET($D$8,$AJ$4-1,0),$S178,MATCH(BB$6,$D$7:$Q$7,0)-1))</f>
        <v>1.0577820598111314</v>
      </c>
      <c r="BC178" s="3">
        <f ca="1">SUMPRODUCT(OFFSET($W$8:OFFSET($W$8,$AJ$4-1,0),$T178,$U178),OFFSET($C$8:OFFSET($C$8,$AJ$4-1,0),$S178,0),OFFSET($D$8:OFFSET($D$8,$AJ$4-1,0),$S178,MATCH(BB$6,$D$7:$Q$7,0)-1))/SUMPRODUCT(OFFSET($W$8:OFFSET($W$8,$AJ$4-1,0),$T178,$U178),OFFSET($C$8:OFFSET($C$8,$AJ$4-1,0),$S178,0))</f>
        <v>1.0577820598111312</v>
      </c>
      <c r="BD178" s="3">
        <f ca="1">SUMPRODUCT(OFFSET($W$8:OFFSET($W$8,$AJ$4-1,0),$T178,$U178),OFFSET($D$8:OFFSET($D$8,$AJ$4-1,0),$S178,MATCH(BD$6,$D$7:$Q$7,0)-1))</f>
        <v>0.79047539169046621</v>
      </c>
      <c r="BE178" s="3">
        <f ca="1">SUMPRODUCT(OFFSET($W$8:OFFSET($W$8,$AJ$4-1,0),$T178,$U178),OFFSET($C$8:OFFSET($C$8,$AJ$4-1,0),$S178,0),OFFSET($D$8:OFFSET($D$8,$AJ$4-1,0),$S178,MATCH(BD$6,$D$7:$Q$7,0)-1))/SUMPRODUCT(OFFSET($W$8:OFFSET($W$8,$AJ$4-1,0),$T178,$U178),OFFSET($C$8:OFFSET($C$8,$AJ$4-1,0),$S178,0))</f>
        <v>0.79047539169046621</v>
      </c>
      <c r="BF178" s="174">
        <f ca="1">SUMPRODUCT(OFFSET($W$8:OFFSET($W$8,$AJ$4-1,0),$T178,$U178),OFFSET($D$8:OFFSET($D$8,$AJ$4-1,0),$S178,MATCH(BF$6,$D$7:$Q$7,0)-1))</f>
        <v>0.99582770257817088</v>
      </c>
      <c r="BG178" s="174">
        <f ca="1">SUMPRODUCT(OFFSET($W$8:OFFSET($W$8,$AJ$4-1,0),$T178,$U178),OFFSET($C$8:OFFSET($C$8,$AJ$4-1,0),$S178,0),OFFSET($D$8:OFFSET($D$8,$AJ$4-1,0),$S178,MATCH(BF$6,$D$7:$Q$7,0)-1))/SUMPRODUCT(OFFSET($W$8:OFFSET($W$8,$AJ$4-1,0),$T178,$U178),OFFSET($C$8:OFFSET($C$8,$AJ$4-1,0),$S178,0))</f>
        <v>0.99582770257817099</v>
      </c>
      <c r="BH178" s="174">
        <f ca="1">SUMPRODUCT(OFFSET($W$8:OFFSET($W$8,$AJ$4-1,0),$T178,$U178),OFFSET($D$8:OFFSET($D$8,$AJ$4-1,0),$S178,MATCH(BH$6,$D$7:$Q$7,0)-1))</f>
        <v>1.0606106753001932</v>
      </c>
      <c r="BI178" s="174">
        <f ca="1">SUMPRODUCT(OFFSET($W$8:OFFSET($W$8,$AJ$4-1,0),$T178,$U178),OFFSET($C$8:OFFSET($C$8,$AJ$4-1,0),$S178,0),OFFSET($D$8:OFFSET($D$8,$AJ$4-1,0),$S178,MATCH(BH$6,$D$7:$Q$7,0)-1))/SUMPRODUCT(OFFSET($W$8:OFFSET($W$8,$AJ$4-1,0),$T178,$U178),OFFSET($C$8:OFFSET($C$8,$AJ$4-1,0),$S178,0))</f>
        <v>1.0606106753001932</v>
      </c>
      <c r="BJ178" s="174">
        <f ca="1">SUMPRODUCT(OFFSET($W$8:OFFSET($W$8,$AJ$4-1,0),$T178,$U178),OFFSET($D$8:OFFSET($D$8,$AJ$4-1,0),$S178,MATCH(BJ$6,$D$7:$Q$7,0)-1))</f>
        <v>1</v>
      </c>
      <c r="BK178" s="174">
        <f ca="1">SUMPRODUCT(OFFSET($W$8:OFFSET($W$8,$AJ$4-1,0),$T178,$U178),OFFSET($C$8:OFFSET($C$8,$AJ$4-1,0),$S178,0),OFFSET($D$8:OFFSET($D$8,$AJ$4-1,0),$S178,MATCH(BJ$6,$D$7:$Q$7,0)-1))/SUMPRODUCT(OFFSET($W$8:OFFSET($W$8,$AJ$4-1,0),$T178,$U178),OFFSET($C$8:OFFSET($C$8,$AJ$4-1,0),$S178,0))</f>
        <v>1</v>
      </c>
      <c r="BM178" s="8">
        <f t="shared" si="45"/>
        <v>41334</v>
      </c>
      <c r="BN178" s="47">
        <f t="shared" ca="1" si="46"/>
        <v>1.0030584737596944</v>
      </c>
      <c r="BO178" s="47">
        <f t="shared" ca="1" si="41"/>
        <v>0</v>
      </c>
      <c r="BP178" s="47">
        <f t="shared" ca="1" si="47"/>
        <v>0.31202706721897944</v>
      </c>
      <c r="BQ178" s="47">
        <f t="shared" ca="1" si="42"/>
        <v>0.69103140654071493</v>
      </c>
    </row>
    <row r="179" spans="1:69">
      <c r="A179" s="58">
        <f t="shared" si="43"/>
        <v>41000</v>
      </c>
      <c r="B179" s="34">
        <f t="shared" si="51"/>
        <v>41197</v>
      </c>
      <c r="C179" s="59">
        <f>SUMIF(WP!$A$3:$A$388,"&lt;"&amp;EOMONTH($A179,$A$3-1)+1,WP!$B$3:$B$388)/1000-SUM(C$8:C178)</f>
        <v>10</v>
      </c>
      <c r="D179" s="42">
        <f>D$6/VLOOKUP($B179,Rate!$B$4:$H$390,7)</f>
        <v>0.54541662527795753</v>
      </c>
      <c r="E179" s="42">
        <f>E$6/VLOOKUP($B179,SAWW!$B$4:$H$390,7)</f>
        <v>1.388194445985157</v>
      </c>
      <c r="F179" s="42">
        <f>F$6/VLOOKUP($B179,'Indem BL'!$B$4:$H$390,7)</f>
        <v>1.0804701414210056</v>
      </c>
      <c r="G179" s="42">
        <f>G$6/VLOOKUP($B179,'Med BL'!$B$4:$H$390,7)</f>
        <v>0.9849</v>
      </c>
      <c r="H179" s="42">
        <f>H$6/VLOOKUP($B179,'Combined BL &amp; SAWW'!$B$4:$H$390,7)</f>
        <v>1.2355284961946198</v>
      </c>
      <c r="I179" s="42">
        <f>I$6/VLOOKUP($B179,'Freq Trend'!$B$4:$H$390,7)</f>
        <v>0.73994694931885929</v>
      </c>
      <c r="J179" s="42">
        <f>J$6/VLOOKUP($B179,'Severity Trend_IonI'!$B$4:$H$390,7)</f>
        <v>0.86971456779698297</v>
      </c>
      <c r="K179" s="42">
        <f>K$6/VLOOKUP($B179,'Severity Trend_MonI'!$B$4:$H$390,7)</f>
        <v>1.3255880281338894</v>
      </c>
      <c r="L179" s="42">
        <f>L$6/VLOOKUP($B179,'Severity Trend'!$B$4:$H$390,7)</f>
        <v>1.0561009450953365</v>
      </c>
      <c r="M179" s="42">
        <f>M$6/VLOOKUP($B179,'PP Residual Trend'!$B$4:$H$390,7)</f>
        <v>0.78142136490246239</v>
      </c>
      <c r="N179" s="156">
        <f>N$6/VLOOKUP($B179,CR!$B$4:$H$455,7)</f>
        <v>0.93234922999779735</v>
      </c>
      <c r="O179" s="156">
        <f>O$6/VLOOKUP($B179,ER!$B$4:$H$455,7)</f>
        <v>1.0067582640661514</v>
      </c>
      <c r="P179" s="156">
        <f>P$6/VLOOKUP($B179,DR!$B$4:$H$455,7)</f>
        <v>1</v>
      </c>
      <c r="R179">
        <f t="shared" si="49"/>
        <v>172</v>
      </c>
      <c r="S179" s="120">
        <f t="shared" si="52"/>
        <v>171</v>
      </c>
      <c r="T179" s="45">
        <f t="shared" si="53"/>
        <v>0</v>
      </c>
      <c r="U179" s="45">
        <f t="shared" si="54"/>
        <v>0</v>
      </c>
      <c r="V179" s="20">
        <v>0</v>
      </c>
      <c r="W179" s="21">
        <f>(2*W$5*$AJ$3*$R179*$A$3-MIN(W$5*$AJ$3,$R179*$A$3)^2-2*$R179*$A$3*MAX(W$5*$AJ$3-$R179*$A$3,0)-MIN(MAX($R179*$A$3-$A$4,0),W$5*$AJ$3)^2-2*W$5*$AJ$3*MAX($R179*$A$3-$A$4-W$5*+$AJ$3,0))/$AJ$5-SUM($V$7:V179)-SUM($V$7:W178)+SUM($V$7:V178)</f>
        <v>0</v>
      </c>
      <c r="X179" s="21">
        <f>(2*X$5*$AJ$3*$R179*$A$3-MIN(X$5*$AJ$3,$R179*$A$3)^2-2*$R179*$A$3*MAX(X$5*$AJ$3-$R179*$A$3,0)-MIN(MAX($R179*$A$3-$A$4,0),X$5*$AJ$3)^2-2*X$5*$AJ$3*MAX($R179*$A$3-$A$4-X$5*+$AJ$3,0))/$AJ$5-SUM($V$7:W179)-SUM($V$7:X178)+SUM($V$7:W178)</f>
        <v>0</v>
      </c>
      <c r="Y179" s="21">
        <f>(2*Y$5*$AJ$3*$R179*$A$3-MIN(Y$5*$AJ$3,$R179*$A$3)^2-2*$R179*$A$3*MAX(Y$5*$AJ$3-$R179*$A$3,0)-MIN(MAX($R179*$A$3-$A$4,0),Y$5*$AJ$3)^2-2*Y$5*$AJ$3*MAX($R179*$A$3-$A$4-Y$5*+$AJ$3,0))/$AJ$5-SUM($V$7:X179)-SUM($V$7:Y178)+SUM($V$7:X178)</f>
        <v>0</v>
      </c>
      <c r="Z179" s="21">
        <f>(2*Z$5*$AJ$3*$R179*$A$3-MIN(Z$5*$AJ$3,$R179*$A$3)^2-2*$R179*$A$3*MAX(Z$5*$AJ$3-$R179*$A$3,0)-MIN(MAX($R179*$A$3-$A$4,0),Z$5*$AJ$3)^2-2*Z$5*$AJ$3*MAX($R179*$A$3-$A$4-Z$5*+$AJ$3,0))/$AJ$5-SUM($V$7:Y179)-SUM($V$7:Z178)+SUM($V$7:Y178)</f>
        <v>0</v>
      </c>
      <c r="AA179" s="21">
        <f>(2*AA$5*$AJ$3*$R179*$A$3-MIN(AA$5*$AJ$3,$R179*$A$3)^2-2*$R179*$A$3*MAX(AA$5*$AJ$3-$R179*$A$3,0)-MIN(MAX($R179*$A$3-$A$4,0),AA$5*$AJ$3)^2-2*AA$5*$AJ$3*MAX($R179*$A$3-$A$4-AA$5*+$AJ$3,0))/$AJ$5-SUM($V$7:Z179)-SUM($V$7:AA178)+SUM($V$7:Z178)</f>
        <v>0</v>
      </c>
      <c r="AB179" s="21">
        <f>(2*AB$5*$AJ$3*$R179*$A$3-MIN(AB$5*$AJ$3,$R179*$A$3)^2-2*$R179*$A$3*MAX(AB$5*$AJ$3-$R179*$A$3,0)-MIN(MAX($R179*$A$3-$A$4,0),AB$5*$AJ$3)^2-2*AB$5*$AJ$3*MAX($R179*$A$3-$A$4-AB$5*+$AJ$3,0))/$AJ$5-SUM($V$7:AA179)-SUM($V$7:AB178)+SUM($V$7:AA178)</f>
        <v>0</v>
      </c>
      <c r="AC179" s="21">
        <f>(2*AC$5*$AJ$3*$R179*$A$3-MIN(AC$5*$AJ$3,$R179*$A$3)^2-2*$R179*$A$3*MAX(AC$5*$AJ$3-$R179*$A$3,0)-MIN(MAX($R179*$A$3-$A$4,0),AC$5*$AJ$3)^2-2*AC$5*$AJ$3*MAX($R179*$A$3-$A$4-AC$5*+$AJ$3,0))/$AJ$5-SUM($V$7:AB179)-SUM($V$7:AC178)+SUM($V$7:AB178)</f>
        <v>0</v>
      </c>
      <c r="AD179" s="21">
        <f>(2*AD$5*$AJ$3*$R179*$A$3-MIN(AD$5*$AJ$3,$R179*$A$3)^2-2*$R179*$A$3*MAX(AD$5*$AJ$3-$R179*$A$3,0)-MIN(MAX($R179*$A$3-$A$4,0),AD$5*$AJ$3)^2-2*AD$5*$AJ$3*MAX($R179*$A$3-$A$4-AD$5*+$AJ$3,0))/$AJ$5-SUM($V$7:AC179)-SUM($V$7:AD178)+SUM($V$7:AC178)</f>
        <v>0</v>
      </c>
      <c r="AE179" s="21">
        <f>(2*AE$5*$AJ$3*$R179*$A$3-MIN(AE$5*$AJ$3,$R179*$A$3)^2-2*$R179*$A$3*MAX(AE$5*$AJ$3-$R179*$A$3,0)-MIN(MAX($R179*$A$3-$A$4,0),AE$5*$AJ$3)^2-2*AE$5*$AJ$3*MAX($R179*$A$3-$A$4-AE$5*+$AJ$3,0))/$AJ$5-SUM($V$7:AD179)-SUM($V$7:AE178)+SUM($V$7:AD178)</f>
        <v>0</v>
      </c>
      <c r="AF179" s="21">
        <f>(2*AF$5*$AJ$3*$R179*$A$3-MIN(AF$5*$AJ$3,$R179*$A$3)^2-2*$R179*$A$3*MAX(AF$5*$AJ$3-$R179*$A$3,0)-MIN(MAX($R179*$A$3-$A$4,0),AF$5*$AJ$3)^2-2*AF$5*$AJ$3*MAX($R179*$A$3-$A$4-AF$5*+$AJ$3,0))/$AJ$5-SUM($V$7:AE179)-SUM($V$7:AF178)+SUM($V$7:AE178)</f>
        <v>0</v>
      </c>
      <c r="AG179" s="21">
        <f>(2*AG$5*$AJ$3*$R179*$A$3-MIN(AG$5*$AJ$3,$R179*$A$3)^2-2*$R179*$A$3*MAX(AG$5*$AJ$3-$R179*$A$3,0)-MIN(MAX($R179*$A$3-$A$4,0),AG$5*$AJ$3)^2-2*AG$5*$AJ$3*MAX($R179*$A$3-$A$4-AG$5*+$AJ$3,0))/$AJ$5-SUM($V$7:AF179)-SUM($V$7:AG178)+SUM($V$7:AF178)</f>
        <v>0</v>
      </c>
      <c r="AH179" s="21">
        <f>(2*AH$5*$AJ$3*$R179*$A$3-MIN(AH$5*$AJ$3,$R179*$A$3)^2-2*$R179*$A$3*MAX(AH$5*$AJ$3-$R179*$A$3,0)-MIN(MAX($R179*$A$3-$A$4,0),AH$5*$AJ$3)^2-2*AH$5*$AJ$3*MAX($R179*$A$3-$A$4-AH$5*+$AJ$3,0))/$AJ$5-SUM($V$7:AG179)-SUM($V$7:AH178)+SUM($V$7:AG178)</f>
        <v>0</v>
      </c>
      <c r="AJ179" s="8">
        <f t="shared" si="48"/>
        <v>41365</v>
      </c>
      <c r="AK179" s="30">
        <f t="shared" si="55"/>
        <v>41379</v>
      </c>
      <c r="AL179" s="3">
        <f ca="1">SUMPRODUCT(OFFSET($W$8:OFFSET($W$8,$AJ$4-1,0),$T179,$U179),OFFSET($D$8:OFFSET($D$8,$AJ$4-1,0),$S179,MATCH(AL$6,$D$7:$Q$7,0)-1))</f>
        <v>0.54541662527795742</v>
      </c>
      <c r="AM179" s="3">
        <f ca="1">SUMPRODUCT(OFFSET($W$8:OFFSET($W$8,$AJ$4-1,0),$T179,$U179),OFFSET($C$8:OFFSET($C$8,$AJ$4-1,0),$S179,0),OFFSET($D$8:OFFSET($D$8,$AJ$4-1,0),$S179,MATCH(AL$6,$D$7:$Q$7,0)-1))/SUMPRODUCT(OFFSET($W$8:OFFSET($W$8,$AJ$4-1,0),$T179,$U179),OFFSET($C$8:OFFSET($C$8,$AJ$4-1,0),$S179,0))</f>
        <v>0.54541662527795765</v>
      </c>
      <c r="AN179" s="3">
        <f ca="1">SUMPRODUCT(OFFSET($W$8:OFFSET($W$8,$AJ$4-1,0),$T179,$U179),OFFSET($D$8:OFFSET($D$8,$AJ$4-1,0),$S179,MATCH(AN$6,$D$7:$Q$7,0)-1))</f>
        <v>1.3747173674654365</v>
      </c>
      <c r="AO179" s="3">
        <f ca="1">SUMPRODUCT(OFFSET($W$8:OFFSET($W$8,$AJ$4-1,0),$T179,$U179),OFFSET($C$8:OFFSET($C$8,$AJ$4-1,0),$S179,0),OFFSET($D$8:OFFSET($D$8,$AJ$4-1,0),$S179,MATCH(AN$6,$D$7:$Q$7,0)-1))/SUMPRODUCT(OFFSET($W$8:OFFSET($W$8,$AJ$4-1,0),$T179,$U179),OFFSET($C$8:OFFSET($C$8,$AJ$4-1,0),$S179,0))</f>
        <v>1.3747173674654365</v>
      </c>
      <c r="AP179" s="3">
        <f ca="1">SUMPRODUCT(OFFSET($W$8:OFFSET($W$8,$AJ$4-1,0),$T179,$U179),OFFSET($D$8:OFFSET($D$8,$AJ$4-1,0),$S179,MATCH(AP$6,$D$7:$Q$7,0)-1))</f>
        <v>1.0745241579383431</v>
      </c>
      <c r="AQ179" s="3">
        <f ca="1">SUMPRODUCT(OFFSET($W$8:OFFSET($W$8,$AJ$4-1,0),$T179,$U179),OFFSET($C$8:OFFSET($C$8,$AJ$4-1,0),$S179,0),OFFSET($D$8:OFFSET($D$8,$AJ$4-1,0),$S179,MATCH(AP$6,$D$7:$Q$7,0)-1))/SUMPRODUCT(OFFSET($W$8:OFFSET($W$8,$AJ$4-1,0),$T179,$U179),OFFSET($C$8:OFFSET($C$8,$AJ$4-1,0),$S179,0))</f>
        <v>1.0745241579383431</v>
      </c>
      <c r="AR179" s="3">
        <f ca="1">SUMPRODUCT(OFFSET($W$8:OFFSET($W$8,$AJ$4-1,0),$T179,$U179),OFFSET($D$8:OFFSET($D$8,$AJ$4-1,0),$S179,MATCH(AR$6,$D$7:$Q$7,0)-1))</f>
        <v>0.98489999999999989</v>
      </c>
      <c r="AS179" s="3">
        <f ca="1">SUMPRODUCT(OFFSET($W$8:OFFSET($W$8,$AJ$4-1,0),$T179,$U179),OFFSET($C$8:OFFSET($C$8,$AJ$4-1,0),$S179,0),OFFSET($D$8:OFFSET($D$8,$AJ$4-1,0),$S179,MATCH(AR$6,$D$7:$Q$7,0)-1))/SUMPRODUCT(OFFSET($W$8:OFFSET($W$8,$AJ$4-1,0),$T179,$U179),OFFSET($C$8:OFFSET($C$8,$AJ$4-1,0),$S179,0))</f>
        <v>0.98490000000000022</v>
      </c>
      <c r="AT179" s="3">
        <f ca="1">SUMPRODUCT(OFFSET($W$8:OFFSET($W$8,$AJ$4-1,0),$T179,$U179),OFFSET($D$8:OFFSET($D$8,$AJ$4-1,0),$S179,MATCH(AT$6,$D$7:$Q$7,0)-1))</f>
        <v>1.224343022076682</v>
      </c>
      <c r="AU179" s="3">
        <f ca="1">SUMPRODUCT(OFFSET($W$8:OFFSET($W$8,$AJ$4-1,0),$T179,$U179),OFFSET($C$8:OFFSET($C$8,$AJ$4-1,0),$S179,0),OFFSET($D$8:OFFSET($D$8,$AJ$4-1,0),$S179,MATCH(AT$6,$D$7:$Q$7,0)-1))/SUMPRODUCT(OFFSET($W$8:OFFSET($W$8,$AJ$4-1,0),$T179,$U179),OFFSET($C$8:OFFSET($C$8,$AJ$4-1,0),$S179,0))</f>
        <v>1.224343022076682</v>
      </c>
      <c r="AV179" s="3">
        <f ca="1">SUMPRODUCT(OFFSET($W$8:OFFSET($W$8,$AJ$4-1,0),$T179,$U179),OFFSET($D$8:OFFSET($D$8,$AJ$4-1,0),$S179,MATCH(AV$6,$D$7:$Q$7,0)-1))</f>
        <v>0.74889472438821847</v>
      </c>
      <c r="AW179" s="3">
        <f ca="1">SUMPRODUCT(OFFSET($W$8:OFFSET($W$8,$AJ$4-1,0),$T179,$U179),OFFSET($C$8:OFFSET($C$8,$AJ$4-1,0),$S179,0),OFFSET($D$8:OFFSET($D$8,$AJ$4-1,0),$S179,MATCH(AV$6,$D$7:$Q$7,0)-1))/SUMPRODUCT(OFFSET($W$8:OFFSET($W$8,$AJ$4-1,0),$T179,$U179),OFFSET($C$8:OFFSET($C$8,$AJ$4-1,0),$S179,0))</f>
        <v>0.74889472438821847</v>
      </c>
      <c r="AX179" s="3">
        <f ca="1">SUMPRODUCT(OFFSET($W$8:OFFSET($W$8,$AJ$4-1,0),$T179,$U179),OFFSET($D$8:OFFSET($D$8,$AJ$4-1,0),$S179,MATCH(AX$6,$D$7:$Q$7,0)-1))</f>
        <v>0.87625196474355738</v>
      </c>
      <c r="AY179" s="3">
        <f ca="1">SUMPRODUCT(OFFSET($W$8:OFFSET($W$8,$AJ$4-1,0),$T179,$U179),OFFSET($C$8:OFFSET($C$8,$AJ$4-1,0),$S179,0),OFFSET($D$8:OFFSET($D$8,$AJ$4-1,0),$S179,MATCH(AX$6,$D$7:$Q$7,0)-1))/SUMPRODUCT(OFFSET($W$8:OFFSET($W$8,$AJ$4-1,0),$T179,$U179),OFFSET($C$8:OFFSET($C$8,$AJ$4-1,0),$S179,0))</f>
        <v>0.87625196474355727</v>
      </c>
      <c r="AZ179" s="3">
        <f ca="1">SUMPRODUCT(OFFSET($W$8:OFFSET($W$8,$AJ$4-1,0),$T179,$U179),OFFSET($D$8:OFFSET($D$8,$AJ$4-1,0),$S179,MATCH(AZ$6,$D$7:$Q$7,0)-1))</f>
        <v>1.3164245283814144</v>
      </c>
      <c r="BA179" s="3">
        <f ca="1">SUMPRODUCT(OFFSET($W$8:OFFSET($W$8,$AJ$4-1,0),$T179,$U179),OFFSET($C$8:OFFSET($C$8,$AJ$4-1,0),$S179,0),OFFSET($D$8:OFFSET($D$8,$AJ$4-1,0),$S179,MATCH(AZ$6,$D$7:$Q$7,0)-1))/SUMPRODUCT(OFFSET($W$8:OFFSET($W$8,$AJ$4-1,0),$T179,$U179),OFFSET($C$8:OFFSET($C$8,$AJ$4-1,0),$S179,0))</f>
        <v>1.3164245283814142</v>
      </c>
      <c r="BB179" s="3">
        <f ca="1">SUMPRODUCT(OFFSET($W$8:OFFSET($W$8,$AJ$4-1,0),$T179,$U179),OFFSET($D$8:OFFSET($D$8,$AJ$4-1,0),$S179,MATCH(BB$6,$D$7:$Q$7,0)-1))</f>
        <v>1.0577347903909304</v>
      </c>
      <c r="BC179" s="3">
        <f ca="1">SUMPRODUCT(OFFSET($W$8:OFFSET($W$8,$AJ$4-1,0),$T179,$U179),OFFSET($C$8:OFFSET($C$8,$AJ$4-1,0),$S179,0),OFFSET($D$8:OFFSET($D$8,$AJ$4-1,0),$S179,MATCH(BB$6,$D$7:$Q$7,0)-1))/SUMPRODUCT(OFFSET($W$8:OFFSET($W$8,$AJ$4-1,0),$T179,$U179),OFFSET($C$8:OFFSET($C$8,$AJ$4-1,0),$S179,0))</f>
        <v>1.0577347903909304</v>
      </c>
      <c r="BD179" s="3">
        <f ca="1">SUMPRODUCT(OFFSET($W$8:OFFSET($W$8,$AJ$4-1,0),$T179,$U179),OFFSET($D$8:OFFSET($D$8,$AJ$4-1,0),$S179,MATCH(BD$6,$D$7:$Q$7,0)-1))</f>
        <v>0.79211553242696731</v>
      </c>
      <c r="BE179" s="3">
        <f ca="1">SUMPRODUCT(OFFSET($W$8:OFFSET($W$8,$AJ$4-1,0),$T179,$U179),OFFSET($C$8:OFFSET($C$8,$AJ$4-1,0),$S179,0),OFFSET($D$8:OFFSET($D$8,$AJ$4-1,0),$S179,MATCH(BD$6,$D$7:$Q$7,0)-1))/SUMPRODUCT(OFFSET($W$8:OFFSET($W$8,$AJ$4-1,0),$T179,$U179),OFFSET($C$8:OFFSET($C$8,$AJ$4-1,0),$S179,0))</f>
        <v>0.79211553242696719</v>
      </c>
      <c r="BF179" s="174">
        <f ca="1">SUMPRODUCT(OFFSET($W$8:OFFSET($W$8,$AJ$4-1,0),$T179,$U179),OFFSET($D$8:OFFSET($D$8,$AJ$4-1,0),$S179,MATCH(BF$6,$D$7:$Q$7,0)-1))</f>
        <v>1.0087927815727027</v>
      </c>
      <c r="BG179" s="174">
        <f ca="1">SUMPRODUCT(OFFSET($W$8:OFFSET($W$8,$AJ$4-1,0),$T179,$U179),OFFSET($C$8:OFFSET($C$8,$AJ$4-1,0),$S179,0),OFFSET($D$8:OFFSET($D$8,$AJ$4-1,0),$S179,MATCH(BF$6,$D$7:$Q$7,0)-1))/SUMPRODUCT(OFFSET($W$8:OFFSET($W$8,$AJ$4-1,0),$T179,$U179),OFFSET($C$8:OFFSET($C$8,$AJ$4-1,0),$S179,0))</f>
        <v>1.0087927815727027</v>
      </c>
      <c r="BH179" s="174">
        <f ca="1">SUMPRODUCT(OFFSET($W$8:OFFSET($W$8,$AJ$4-1,0),$T179,$U179),OFFSET($D$8:OFFSET($D$8,$AJ$4-1,0),$S179,MATCH(BH$6,$D$7:$Q$7,0)-1))</f>
        <v>1.0718714608153013</v>
      </c>
      <c r="BI179" s="174">
        <f ca="1">SUMPRODUCT(OFFSET($W$8:OFFSET($W$8,$AJ$4-1,0),$T179,$U179),OFFSET($C$8:OFFSET($C$8,$AJ$4-1,0),$S179,0),OFFSET($D$8:OFFSET($D$8,$AJ$4-1,0),$S179,MATCH(BH$6,$D$7:$Q$7,0)-1))/SUMPRODUCT(OFFSET($W$8:OFFSET($W$8,$AJ$4-1,0),$T179,$U179),OFFSET($C$8:OFFSET($C$8,$AJ$4-1,0),$S179,0))</f>
        <v>1.071871460815301</v>
      </c>
      <c r="BJ179" s="174">
        <f ca="1">SUMPRODUCT(OFFSET($W$8:OFFSET($W$8,$AJ$4-1,0),$T179,$U179),OFFSET($D$8:OFFSET($D$8,$AJ$4-1,0),$S179,MATCH(BJ$6,$D$7:$Q$7,0)-1))</f>
        <v>1</v>
      </c>
      <c r="BK179" s="174">
        <f ca="1">SUMPRODUCT(OFFSET($W$8:OFFSET($W$8,$AJ$4-1,0),$T179,$U179),OFFSET($C$8:OFFSET($C$8,$AJ$4-1,0),$S179,0),OFFSET($D$8:OFFSET($D$8,$AJ$4-1,0),$S179,MATCH(BJ$6,$D$7:$Q$7,0)-1))/SUMPRODUCT(OFFSET($W$8:OFFSET($W$8,$AJ$4-1,0),$T179,$U179),OFFSET($C$8:OFFSET($C$8,$AJ$4-1,0),$S179,0))</f>
        <v>1</v>
      </c>
      <c r="BM179" s="8">
        <f t="shared" si="45"/>
        <v>41365</v>
      </c>
      <c r="BN179" s="47">
        <f t="shared" ca="1" si="46"/>
        <v>0.99016709251075785</v>
      </c>
      <c r="BO179" s="47">
        <f t="shared" ca="1" si="41"/>
        <v>0</v>
      </c>
      <c r="BP179" s="47">
        <f t="shared" ca="1" si="47"/>
        <v>0.30874899703303715</v>
      </c>
      <c r="BQ179" s="47">
        <f t="shared" ca="1" si="42"/>
        <v>0.6814180954777207</v>
      </c>
    </row>
    <row r="180" spans="1:69">
      <c r="A180" s="58">
        <f t="shared" si="43"/>
        <v>41030</v>
      </c>
      <c r="B180" s="34">
        <f t="shared" si="51"/>
        <v>41228</v>
      </c>
      <c r="C180" s="59">
        <f>SUMIF(WP!$A$3:$A$388,"&lt;"&amp;EOMONTH($A180,$A$3-1)+1,WP!$B$3:$B$388)/1000-SUM(C$8:C179)</f>
        <v>10</v>
      </c>
      <c r="D180" s="42">
        <f>D$6/VLOOKUP($B180,Rate!$B$4:$H$390,7)</f>
        <v>0.54541662527795753</v>
      </c>
      <c r="E180" s="42">
        <f>E$6/VLOOKUP($B180,SAWW!$B$4:$H$390,7)</f>
        <v>1.3859204009721817</v>
      </c>
      <c r="F180" s="42">
        <f>F$6/VLOOKUP($B180,'Indem BL'!$B$4:$H$390,7)</f>
        <v>1.0804701414210056</v>
      </c>
      <c r="G180" s="42">
        <f>G$6/VLOOKUP($B180,'Med BL'!$B$4:$H$390,7)</f>
        <v>0.9849</v>
      </c>
      <c r="H180" s="42">
        <f>H$6/VLOOKUP($B180,'Combined BL &amp; SAWW'!$B$4:$H$390,7)</f>
        <v>1.2344256605923631</v>
      </c>
      <c r="I180" s="42">
        <f>I$6/VLOOKUP($B180,'Freq Trend'!$B$4:$H$390,7)</f>
        <v>0.74140576103527267</v>
      </c>
      <c r="J180" s="42">
        <f>J$6/VLOOKUP($B180,'Severity Trend_IonI'!$B$4:$H$390,7)</f>
        <v>0.8709094533170092</v>
      </c>
      <c r="K180" s="42">
        <f>K$6/VLOOKUP($B180,'Severity Trend_MonI'!$B$4:$H$390,7)</f>
        <v>1.3243217385992816</v>
      </c>
      <c r="L180" s="42">
        <f>L$6/VLOOKUP($B180,'Severity Trend'!$B$4:$H$390,7)</f>
        <v>1.0565448094768899</v>
      </c>
      <c r="M180" s="42">
        <f>M$6/VLOOKUP($B180,'PP Residual Trend'!$B$4:$H$390,7)</f>
        <v>0.78328835050702761</v>
      </c>
      <c r="N180" s="156">
        <f>N$6/VLOOKUP($B180,CR!$B$4:$H$455,7)</f>
        <v>0.93234922999779735</v>
      </c>
      <c r="O180" s="156">
        <f>O$6/VLOOKUP($B180,ER!$B$4:$H$455,7)</f>
        <v>1.0067582640661514</v>
      </c>
      <c r="P180" s="156">
        <f>P$6/VLOOKUP($B180,DR!$B$4:$H$455,7)</f>
        <v>1</v>
      </c>
      <c r="R180">
        <f t="shared" si="49"/>
        <v>173</v>
      </c>
      <c r="S180" s="120">
        <f t="shared" si="52"/>
        <v>172</v>
      </c>
      <c r="T180" s="45">
        <f t="shared" si="53"/>
        <v>0</v>
      </c>
      <c r="U180" s="45">
        <f t="shared" si="54"/>
        <v>0</v>
      </c>
      <c r="V180" s="20">
        <v>0</v>
      </c>
      <c r="W180" s="21">
        <f>(2*W$5*$AJ$3*$R180*$A$3-MIN(W$5*$AJ$3,$R180*$A$3)^2-2*$R180*$A$3*MAX(W$5*$AJ$3-$R180*$A$3,0)-MIN(MAX($R180*$A$3-$A$4,0),W$5*$AJ$3)^2-2*W$5*$AJ$3*MAX($R180*$A$3-$A$4-W$5*+$AJ$3,0))/$AJ$5-SUM($V$7:V180)-SUM($V$7:W179)+SUM($V$7:V179)</f>
        <v>0</v>
      </c>
      <c r="X180" s="21">
        <f>(2*X$5*$AJ$3*$R180*$A$3-MIN(X$5*$AJ$3,$R180*$A$3)^2-2*$R180*$A$3*MAX(X$5*$AJ$3-$R180*$A$3,0)-MIN(MAX($R180*$A$3-$A$4,0),X$5*$AJ$3)^2-2*X$5*$AJ$3*MAX($R180*$A$3-$A$4-X$5*+$AJ$3,0))/$AJ$5-SUM($V$7:W180)-SUM($V$7:X179)+SUM($V$7:W179)</f>
        <v>0</v>
      </c>
      <c r="Y180" s="21">
        <f>(2*Y$5*$AJ$3*$R180*$A$3-MIN(Y$5*$AJ$3,$R180*$A$3)^2-2*$R180*$A$3*MAX(Y$5*$AJ$3-$R180*$A$3,0)-MIN(MAX($R180*$A$3-$A$4,0),Y$5*$AJ$3)^2-2*Y$5*$AJ$3*MAX($R180*$A$3-$A$4-Y$5*+$AJ$3,0))/$AJ$5-SUM($V$7:X180)-SUM($V$7:Y179)+SUM($V$7:X179)</f>
        <v>0</v>
      </c>
      <c r="Z180" s="21">
        <f>(2*Z$5*$AJ$3*$R180*$A$3-MIN(Z$5*$AJ$3,$R180*$A$3)^2-2*$R180*$A$3*MAX(Z$5*$AJ$3-$R180*$A$3,0)-MIN(MAX($R180*$A$3-$A$4,0),Z$5*$AJ$3)^2-2*Z$5*$AJ$3*MAX($R180*$A$3-$A$4-Z$5*+$AJ$3,0))/$AJ$5-SUM($V$7:Y180)-SUM($V$7:Z179)+SUM($V$7:Y179)</f>
        <v>0</v>
      </c>
      <c r="AA180" s="21">
        <f>(2*AA$5*$AJ$3*$R180*$A$3-MIN(AA$5*$AJ$3,$R180*$A$3)^2-2*$R180*$A$3*MAX(AA$5*$AJ$3-$R180*$A$3,0)-MIN(MAX($R180*$A$3-$A$4,0),AA$5*$AJ$3)^2-2*AA$5*$AJ$3*MAX($R180*$A$3-$A$4-AA$5*+$AJ$3,0))/$AJ$5-SUM($V$7:Z180)-SUM($V$7:AA179)+SUM($V$7:Z179)</f>
        <v>0</v>
      </c>
      <c r="AB180" s="21">
        <f>(2*AB$5*$AJ$3*$R180*$A$3-MIN(AB$5*$AJ$3,$R180*$A$3)^2-2*$R180*$A$3*MAX(AB$5*$AJ$3-$R180*$A$3,0)-MIN(MAX($R180*$A$3-$A$4,0),AB$5*$AJ$3)^2-2*AB$5*$AJ$3*MAX($R180*$A$3-$A$4-AB$5*+$AJ$3,0))/$AJ$5-SUM($V$7:AA180)-SUM($V$7:AB179)+SUM($V$7:AA179)</f>
        <v>0</v>
      </c>
      <c r="AC180" s="21">
        <f>(2*AC$5*$AJ$3*$R180*$A$3-MIN(AC$5*$AJ$3,$R180*$A$3)^2-2*$R180*$A$3*MAX(AC$5*$AJ$3-$R180*$A$3,0)-MIN(MAX($R180*$A$3-$A$4,0),AC$5*$AJ$3)^2-2*AC$5*$AJ$3*MAX($R180*$A$3-$A$4-AC$5*+$AJ$3,0))/$AJ$5-SUM($V$7:AB180)-SUM($V$7:AC179)+SUM($V$7:AB179)</f>
        <v>0</v>
      </c>
      <c r="AD180" s="21">
        <f>(2*AD$5*$AJ$3*$R180*$A$3-MIN(AD$5*$AJ$3,$R180*$A$3)^2-2*$R180*$A$3*MAX(AD$5*$AJ$3-$R180*$A$3,0)-MIN(MAX($R180*$A$3-$A$4,0),AD$5*$AJ$3)^2-2*AD$5*$AJ$3*MAX($R180*$A$3-$A$4-AD$5*+$AJ$3,0))/$AJ$5-SUM($V$7:AC180)-SUM($V$7:AD179)+SUM($V$7:AC179)</f>
        <v>0</v>
      </c>
      <c r="AE180" s="21">
        <f>(2*AE$5*$AJ$3*$R180*$A$3-MIN(AE$5*$AJ$3,$R180*$A$3)^2-2*$R180*$A$3*MAX(AE$5*$AJ$3-$R180*$A$3,0)-MIN(MAX($R180*$A$3-$A$4,0),AE$5*$AJ$3)^2-2*AE$5*$AJ$3*MAX($R180*$A$3-$A$4-AE$5*+$AJ$3,0))/$AJ$5-SUM($V$7:AD180)-SUM($V$7:AE179)+SUM($V$7:AD179)</f>
        <v>0</v>
      </c>
      <c r="AF180" s="21">
        <f>(2*AF$5*$AJ$3*$R180*$A$3-MIN(AF$5*$AJ$3,$R180*$A$3)^2-2*$R180*$A$3*MAX(AF$5*$AJ$3-$R180*$A$3,0)-MIN(MAX($R180*$A$3-$A$4,0),AF$5*$AJ$3)^2-2*AF$5*$AJ$3*MAX($R180*$A$3-$A$4-AF$5*+$AJ$3,0))/$AJ$5-SUM($V$7:AE180)-SUM($V$7:AF179)+SUM($V$7:AE179)</f>
        <v>0</v>
      </c>
      <c r="AG180" s="21">
        <f>(2*AG$5*$AJ$3*$R180*$A$3-MIN(AG$5*$AJ$3,$R180*$A$3)^2-2*$R180*$A$3*MAX(AG$5*$AJ$3-$R180*$A$3,0)-MIN(MAX($R180*$A$3-$A$4,0),AG$5*$AJ$3)^2-2*AG$5*$AJ$3*MAX($R180*$A$3-$A$4-AG$5*+$AJ$3,0))/$AJ$5-SUM($V$7:AF180)-SUM($V$7:AG179)+SUM($V$7:AF179)</f>
        <v>0</v>
      </c>
      <c r="AH180" s="21">
        <f>(2*AH$5*$AJ$3*$R180*$A$3-MIN(AH$5*$AJ$3,$R180*$A$3)^2-2*$R180*$A$3*MAX(AH$5*$AJ$3-$R180*$A$3,0)-MIN(MAX($R180*$A$3-$A$4,0),AH$5*$AJ$3)^2-2*AH$5*$AJ$3*MAX($R180*$A$3-$A$4-AH$5*+$AJ$3,0))/$AJ$5-SUM($V$7:AG180)-SUM($V$7:AH179)+SUM($V$7:AG179)</f>
        <v>0</v>
      </c>
      <c r="AJ180" s="8">
        <f t="shared" si="48"/>
        <v>41395</v>
      </c>
      <c r="AK180" s="30">
        <f t="shared" si="55"/>
        <v>41409</v>
      </c>
      <c r="AL180" s="3">
        <f ca="1">SUMPRODUCT(OFFSET($W$8:OFFSET($W$8,$AJ$4-1,0),$T180,$U180),OFFSET($D$8:OFFSET($D$8,$AJ$4-1,0),$S180,MATCH(AL$6,$D$7:$Q$7,0)-1))</f>
        <v>0.54541662527795742</v>
      </c>
      <c r="AM180" s="3">
        <f ca="1">SUMPRODUCT(OFFSET($W$8:OFFSET($W$8,$AJ$4-1,0),$T180,$U180),OFFSET($C$8:OFFSET($C$8,$AJ$4-1,0),$S180,0),OFFSET($D$8:OFFSET($D$8,$AJ$4-1,0),$S180,MATCH(AL$6,$D$7:$Q$7,0)-1))/SUMPRODUCT(OFFSET($W$8:OFFSET($W$8,$AJ$4-1,0),$T180,$U180),OFFSET($C$8:OFFSET($C$8,$AJ$4-1,0),$S180,0))</f>
        <v>0.54541662527795765</v>
      </c>
      <c r="AN180" s="3">
        <f ca="1">SUMPRODUCT(OFFSET($W$8:OFFSET($W$8,$AJ$4-1,0),$T180,$U180),OFFSET($D$8:OFFSET($D$8,$AJ$4-1,0),$S180,MATCH(AN$6,$D$7:$Q$7,0)-1))</f>
        <v>1.3723700252618243</v>
      </c>
      <c r="AO180" s="3">
        <f ca="1">SUMPRODUCT(OFFSET($W$8:OFFSET($W$8,$AJ$4-1,0),$T180,$U180),OFFSET($C$8:OFFSET($C$8,$AJ$4-1,0),$S180,0),OFFSET($D$8:OFFSET($D$8,$AJ$4-1,0),$S180,MATCH(AN$6,$D$7:$Q$7,0)-1))/SUMPRODUCT(OFFSET($W$8:OFFSET($W$8,$AJ$4-1,0),$T180,$U180),OFFSET($C$8:OFFSET($C$8,$AJ$4-1,0),$S180,0))</f>
        <v>1.3723700252618243</v>
      </c>
      <c r="AP180" s="3">
        <f ca="1">SUMPRODUCT(OFFSET($W$8:OFFSET($W$8,$AJ$4-1,0),$T180,$U180),OFFSET($D$8:OFFSET($D$8,$AJ$4-1,0),$S180,MATCH(AP$6,$D$7:$Q$7,0)-1))</f>
        <v>1.073898264940168</v>
      </c>
      <c r="AQ180" s="3">
        <f ca="1">SUMPRODUCT(OFFSET($W$8:OFFSET($W$8,$AJ$4-1,0),$T180,$U180),OFFSET($C$8:OFFSET($C$8,$AJ$4-1,0),$S180,0),OFFSET($D$8:OFFSET($D$8,$AJ$4-1,0),$S180,MATCH(AP$6,$D$7:$Q$7,0)-1))/SUMPRODUCT(OFFSET($W$8:OFFSET($W$8,$AJ$4-1,0),$T180,$U180),OFFSET($C$8:OFFSET($C$8,$AJ$4-1,0),$S180,0))</f>
        <v>1.0738982649401678</v>
      </c>
      <c r="AR180" s="3">
        <f ca="1">SUMPRODUCT(OFFSET($W$8:OFFSET($W$8,$AJ$4-1,0),$T180,$U180),OFFSET($D$8:OFFSET($D$8,$AJ$4-1,0),$S180,MATCH(AR$6,$D$7:$Q$7,0)-1))</f>
        <v>0.98489999999999989</v>
      </c>
      <c r="AS180" s="3">
        <f ca="1">SUMPRODUCT(OFFSET($W$8:OFFSET($W$8,$AJ$4-1,0),$T180,$U180),OFFSET($C$8:OFFSET($C$8,$AJ$4-1,0),$S180,0),OFFSET($D$8:OFFSET($D$8,$AJ$4-1,0),$S180,MATCH(AR$6,$D$7:$Q$7,0)-1))/SUMPRODUCT(OFFSET($W$8:OFFSET($W$8,$AJ$4-1,0),$T180,$U180),OFFSET($C$8:OFFSET($C$8,$AJ$4-1,0),$S180,0))</f>
        <v>0.98490000000000022</v>
      </c>
      <c r="AT180" s="3">
        <f ca="1">SUMPRODUCT(OFFSET($W$8:OFFSET($W$8,$AJ$4-1,0),$T180,$U180),OFFSET($D$8:OFFSET($D$8,$AJ$4-1,0),$S180,MATCH(AT$6,$D$7:$Q$7,0)-1))</f>
        <v>1.2227568707341274</v>
      </c>
      <c r="AU180" s="3">
        <f ca="1">SUMPRODUCT(OFFSET($W$8:OFFSET($W$8,$AJ$4-1,0),$T180,$U180),OFFSET($C$8:OFFSET($C$8,$AJ$4-1,0),$S180,0),OFFSET($D$8:OFFSET($D$8,$AJ$4-1,0),$S180,MATCH(AT$6,$D$7:$Q$7,0)-1))/SUMPRODUCT(OFFSET($W$8:OFFSET($W$8,$AJ$4-1,0),$T180,$U180),OFFSET($C$8:OFFSET($C$8,$AJ$4-1,0),$S180,0))</f>
        <v>1.2227568707341276</v>
      </c>
      <c r="AV180" s="3">
        <f ca="1">SUMPRODUCT(OFFSET($W$8:OFFSET($W$8,$AJ$4-1,0),$T180,$U180),OFFSET($D$8:OFFSET($D$8,$AJ$4-1,0),$S180,MATCH(AV$6,$D$7:$Q$7,0)-1))</f>
        <v>0.75052203645992754</v>
      </c>
      <c r="AW180" s="3">
        <f ca="1">SUMPRODUCT(OFFSET($W$8:OFFSET($W$8,$AJ$4-1,0),$T180,$U180),OFFSET($C$8:OFFSET($C$8,$AJ$4-1,0),$S180,0),OFFSET($D$8:OFFSET($D$8,$AJ$4-1,0),$S180,MATCH(AV$6,$D$7:$Q$7,0)-1))/SUMPRODUCT(OFFSET($W$8:OFFSET($W$8,$AJ$4-1,0),$T180,$U180),OFFSET($C$8:OFFSET($C$8,$AJ$4-1,0),$S180,0))</f>
        <v>0.75052203645992743</v>
      </c>
      <c r="AX180" s="3">
        <f ca="1">SUMPRODUCT(OFFSET($W$8:OFFSET($W$8,$AJ$4-1,0),$T180,$U180),OFFSET($D$8:OFFSET($D$8,$AJ$4-1,0),$S180,MATCH(AX$6,$D$7:$Q$7,0)-1))</f>
        <v>0.87707137146742531</v>
      </c>
      <c r="AY180" s="3">
        <f ca="1">SUMPRODUCT(OFFSET($W$8:OFFSET($W$8,$AJ$4-1,0),$T180,$U180),OFFSET($C$8:OFFSET($C$8,$AJ$4-1,0),$S180,0),OFFSET($D$8:OFFSET($D$8,$AJ$4-1,0),$S180,MATCH(AX$6,$D$7:$Q$7,0)-1))/SUMPRODUCT(OFFSET($W$8:OFFSET($W$8,$AJ$4-1,0),$T180,$U180),OFFSET($C$8:OFFSET($C$8,$AJ$4-1,0),$S180,0))</f>
        <v>0.87707137146742531</v>
      </c>
      <c r="AZ180" s="3">
        <f ca="1">SUMPRODUCT(OFFSET($W$8:OFFSET($W$8,$AJ$4-1,0),$T180,$U180),OFFSET($D$8:OFFSET($D$8,$AJ$4-1,0),$S180,MATCH(AZ$6,$D$7:$Q$7,0)-1))</f>
        <v>1.3140433083720648</v>
      </c>
      <c r="BA180" s="3">
        <f ca="1">SUMPRODUCT(OFFSET($W$8:OFFSET($W$8,$AJ$4-1,0),$T180,$U180),OFFSET($C$8:OFFSET($C$8,$AJ$4-1,0),$S180,0),OFFSET($D$8:OFFSET($D$8,$AJ$4-1,0),$S180,MATCH(AZ$6,$D$7:$Q$7,0)-1))/SUMPRODUCT(OFFSET($W$8:OFFSET($W$8,$AJ$4-1,0),$T180,$U180),OFFSET($C$8:OFFSET($C$8,$AJ$4-1,0),$S180,0))</f>
        <v>1.3140433083720646</v>
      </c>
      <c r="BB180" s="3">
        <f ca="1">SUMPRODUCT(OFFSET($W$8:OFFSET($W$8,$AJ$4-1,0),$T180,$U180),OFFSET($D$8:OFFSET($D$8,$AJ$4-1,0),$S180,MATCH(BB$6,$D$7:$Q$7,0)-1))</f>
        <v>1.0575224883497449</v>
      </c>
      <c r="BC180" s="3">
        <f ca="1">SUMPRODUCT(OFFSET($W$8:OFFSET($W$8,$AJ$4-1,0),$T180,$U180),OFFSET($C$8:OFFSET($C$8,$AJ$4-1,0),$S180,0),OFFSET($D$8:OFFSET($D$8,$AJ$4-1,0),$S180,MATCH(BB$6,$D$7:$Q$7,0)-1))/SUMPRODUCT(OFFSET($W$8:OFFSET($W$8,$AJ$4-1,0),$T180,$U180),OFFSET($C$8:OFFSET($C$8,$AJ$4-1,0),$S180,0))</f>
        <v>1.0575224883497447</v>
      </c>
      <c r="BD180" s="3">
        <f ca="1">SUMPRODUCT(OFFSET($W$8:OFFSET($W$8,$AJ$4-1,0),$T180,$U180),OFFSET($D$8:OFFSET($D$8,$AJ$4-1,0),$S180,MATCH(BD$6,$D$7:$Q$7,0)-1))</f>
        <v>0.79368271140190083</v>
      </c>
      <c r="BE180" s="3">
        <f ca="1">SUMPRODUCT(OFFSET($W$8:OFFSET($W$8,$AJ$4-1,0),$T180,$U180),OFFSET($C$8:OFFSET($C$8,$AJ$4-1,0),$S180,0),OFFSET($D$8:OFFSET($D$8,$AJ$4-1,0),$S180,MATCH(BD$6,$D$7:$Q$7,0)-1))/SUMPRODUCT(OFFSET($W$8:OFFSET($W$8,$AJ$4-1,0),$T180,$U180),OFFSET($C$8:OFFSET($C$8,$AJ$4-1,0),$S180,0))</f>
        <v>0.79368271140190094</v>
      </c>
      <c r="BF180" s="174">
        <f ca="1">SUMPRODUCT(OFFSET($W$8:OFFSET($W$8,$AJ$4-1,0),$T180,$U180),OFFSET($D$8:OFFSET($D$8,$AJ$4-1,0),$S180,MATCH(BF$6,$D$7:$Q$7,0)-1))</f>
        <v>1.0248424687529594</v>
      </c>
      <c r="BG180" s="174">
        <f ca="1">SUMPRODUCT(OFFSET($W$8:OFFSET($W$8,$AJ$4-1,0),$T180,$U180),OFFSET($C$8:OFFSET($C$8,$AJ$4-1,0),$S180,0),OFFSET($D$8:OFFSET($D$8,$AJ$4-1,0),$S180,MATCH(BF$6,$D$7:$Q$7,0)-1))/SUMPRODUCT(OFFSET($W$8:OFFSET($W$8,$AJ$4-1,0),$T180,$U180),OFFSET($C$8:OFFSET($C$8,$AJ$4-1,0),$S180,0))</f>
        <v>1.0248424687529591</v>
      </c>
      <c r="BH180" s="174">
        <f ca="1">SUMPRODUCT(OFFSET($W$8:OFFSET($W$8,$AJ$4-1,0),$T180,$U180),OFFSET($D$8:OFFSET($D$8,$AJ$4-1,0),$S180,MATCH(BH$6,$D$7:$Q$7,0)-1))</f>
        <v>1.0831322463304092</v>
      </c>
      <c r="BI180" s="174">
        <f ca="1">SUMPRODUCT(OFFSET($W$8:OFFSET($W$8,$AJ$4-1,0),$T180,$U180),OFFSET($C$8:OFFSET($C$8,$AJ$4-1,0),$S180,0),OFFSET($D$8:OFFSET($D$8,$AJ$4-1,0),$S180,MATCH(BH$6,$D$7:$Q$7,0)-1))/SUMPRODUCT(OFFSET($W$8:OFFSET($W$8,$AJ$4-1,0),$T180,$U180),OFFSET($C$8:OFFSET($C$8,$AJ$4-1,0),$S180,0))</f>
        <v>1.0831322463304089</v>
      </c>
      <c r="BJ180" s="174">
        <f ca="1">SUMPRODUCT(OFFSET($W$8:OFFSET($W$8,$AJ$4-1,0),$T180,$U180),OFFSET($D$8:OFFSET($D$8,$AJ$4-1,0),$S180,MATCH(BJ$6,$D$7:$Q$7,0)-1))</f>
        <v>1</v>
      </c>
      <c r="BK180" s="174">
        <f ca="1">SUMPRODUCT(OFFSET($W$8:OFFSET($W$8,$AJ$4-1,0),$T180,$U180),OFFSET($C$8:OFFSET($C$8,$AJ$4-1,0),$S180,0),OFFSET($D$8:OFFSET($D$8,$AJ$4-1,0),$S180,MATCH(BJ$6,$D$7:$Q$7,0)-1))/SUMPRODUCT(OFFSET($W$8:OFFSET($W$8,$AJ$4-1,0),$T180,$U180),OFFSET($C$8:OFFSET($C$8,$AJ$4-1,0),$S180,0))</f>
        <v>1</v>
      </c>
      <c r="BM180" s="8">
        <f t="shared" si="45"/>
        <v>41395</v>
      </c>
      <c r="BN180" s="47">
        <f t="shared" ca="1" si="46"/>
        <v>0.97466044385448281</v>
      </c>
      <c r="BO180" s="47">
        <f t="shared" ca="1" si="41"/>
        <v>0</v>
      </c>
      <c r="BP180" s="47">
        <f t="shared" ca="1" si="47"/>
        <v>0.30553908776722699</v>
      </c>
      <c r="BQ180" s="47">
        <f t="shared" ca="1" si="42"/>
        <v>0.66912135608725576</v>
      </c>
    </row>
    <row r="181" spans="1:69">
      <c r="A181" s="58">
        <f t="shared" si="43"/>
        <v>41061</v>
      </c>
      <c r="B181" s="34">
        <f t="shared" si="51"/>
        <v>41258</v>
      </c>
      <c r="C181" s="59">
        <f>SUMIF(WP!$A$3:$A$388,"&lt;"&amp;EOMONTH($A181,$A$3-1)+1,WP!$B$3:$B$388)/1000-SUM(C$8:C180)</f>
        <v>10</v>
      </c>
      <c r="D181" s="42">
        <f>D$6/VLOOKUP($B181,Rate!$B$4:$H$390,7)</f>
        <v>0.54541662527795753</v>
      </c>
      <c r="E181" s="42">
        <f>E$6/VLOOKUP($B181,SAWW!$B$4:$H$390,7)</f>
        <v>1.3837267947661478</v>
      </c>
      <c r="F181" s="42">
        <f>F$6/VLOOKUP($B181,'Indem BL'!$B$4:$H$390,7)</f>
        <v>1.0804701414210056</v>
      </c>
      <c r="G181" s="42">
        <f>G$6/VLOOKUP($B181,'Med BL'!$B$4:$H$390,7)</f>
        <v>0.9849</v>
      </c>
      <c r="H181" s="42">
        <f>H$6/VLOOKUP($B181,'Combined BL &amp; SAWW'!$B$4:$H$390,7)</f>
        <v>1.2333628425195606</v>
      </c>
      <c r="I181" s="42">
        <f>I$6/VLOOKUP($B181,'Freq Trend'!$B$4:$H$390,7)</f>
        <v>0.74282300156229319</v>
      </c>
      <c r="J181" s="42">
        <f>J$6/VLOOKUP($B181,'Severity Trend_IonI'!$B$4:$H$390,7)</f>
        <v>0.87206892440967865</v>
      </c>
      <c r="K181" s="42">
        <f>K$6/VLOOKUP($B181,'Severity Trend_MonI'!$B$4:$H$390,7)</f>
        <v>1.323098598470495</v>
      </c>
      <c r="L181" s="42">
        <f>L$6/VLOOKUP($B181,'Severity Trend'!$B$4:$H$390,7)</f>
        <v>1.056974711037951</v>
      </c>
      <c r="M181" s="42">
        <f>M$6/VLOOKUP($B181,'PP Residual Trend'!$B$4:$H$390,7)</f>
        <v>0.78510362469165518</v>
      </c>
      <c r="N181" s="156">
        <f>N$6/VLOOKUP($B181,CR!$B$4:$H$455,7)</f>
        <v>0.93234922999779735</v>
      </c>
      <c r="O181" s="156">
        <f>O$6/VLOOKUP($B181,ER!$B$4:$H$455,7)</f>
        <v>1.0067582640661514</v>
      </c>
      <c r="P181" s="156">
        <f>P$6/VLOOKUP($B181,DR!$B$4:$H$455,7)</f>
        <v>1</v>
      </c>
      <c r="R181">
        <f t="shared" si="49"/>
        <v>174</v>
      </c>
      <c r="S181" s="120">
        <f t="shared" si="52"/>
        <v>173</v>
      </c>
      <c r="T181" s="45">
        <f t="shared" si="53"/>
        <v>0</v>
      </c>
      <c r="U181" s="45">
        <f t="shared" si="54"/>
        <v>0</v>
      </c>
      <c r="V181" s="20">
        <v>0</v>
      </c>
      <c r="W181" s="21">
        <f>(2*W$5*$AJ$3*$R181*$A$3-MIN(W$5*$AJ$3,$R181*$A$3)^2-2*$R181*$A$3*MAX(W$5*$AJ$3-$R181*$A$3,0)-MIN(MAX($R181*$A$3-$A$4,0),W$5*$AJ$3)^2-2*W$5*$AJ$3*MAX($R181*$A$3-$A$4-W$5*+$AJ$3,0))/$AJ$5-SUM($V$7:V181)-SUM($V$7:W180)+SUM($V$7:V180)</f>
        <v>0</v>
      </c>
      <c r="X181" s="21">
        <f>(2*X$5*$AJ$3*$R181*$A$3-MIN(X$5*$AJ$3,$R181*$A$3)^2-2*$R181*$A$3*MAX(X$5*$AJ$3-$R181*$A$3,0)-MIN(MAX($R181*$A$3-$A$4,0),X$5*$AJ$3)^2-2*X$5*$AJ$3*MAX($R181*$A$3-$A$4-X$5*+$AJ$3,0))/$AJ$5-SUM($V$7:W181)-SUM($V$7:X180)+SUM($V$7:W180)</f>
        <v>0</v>
      </c>
      <c r="Y181" s="21">
        <f>(2*Y$5*$AJ$3*$R181*$A$3-MIN(Y$5*$AJ$3,$R181*$A$3)^2-2*$R181*$A$3*MAX(Y$5*$AJ$3-$R181*$A$3,0)-MIN(MAX($R181*$A$3-$A$4,0),Y$5*$AJ$3)^2-2*Y$5*$AJ$3*MAX($R181*$A$3-$A$4-Y$5*+$AJ$3,0))/$AJ$5-SUM($V$7:X181)-SUM($V$7:Y180)+SUM($V$7:X180)</f>
        <v>0</v>
      </c>
      <c r="Z181" s="21">
        <f>(2*Z$5*$AJ$3*$R181*$A$3-MIN(Z$5*$AJ$3,$R181*$A$3)^2-2*$R181*$A$3*MAX(Z$5*$AJ$3-$R181*$A$3,0)-MIN(MAX($R181*$A$3-$A$4,0),Z$5*$AJ$3)^2-2*Z$5*$AJ$3*MAX($R181*$A$3-$A$4-Z$5*+$AJ$3,0))/$AJ$5-SUM($V$7:Y181)-SUM($V$7:Z180)+SUM($V$7:Y180)</f>
        <v>0</v>
      </c>
      <c r="AA181" s="21">
        <f>(2*AA$5*$AJ$3*$R181*$A$3-MIN(AA$5*$AJ$3,$R181*$A$3)^2-2*$R181*$A$3*MAX(AA$5*$AJ$3-$R181*$A$3,0)-MIN(MAX($R181*$A$3-$A$4,0),AA$5*$AJ$3)^2-2*AA$5*$AJ$3*MAX($R181*$A$3-$A$4-AA$5*+$AJ$3,0))/$AJ$5-SUM($V$7:Z181)-SUM($V$7:AA180)+SUM($V$7:Z180)</f>
        <v>0</v>
      </c>
      <c r="AB181" s="21">
        <f>(2*AB$5*$AJ$3*$R181*$A$3-MIN(AB$5*$AJ$3,$R181*$A$3)^2-2*$R181*$A$3*MAX(AB$5*$AJ$3-$R181*$A$3,0)-MIN(MAX($R181*$A$3-$A$4,0),AB$5*$AJ$3)^2-2*AB$5*$AJ$3*MAX($R181*$A$3-$A$4-AB$5*+$AJ$3,0))/$AJ$5-SUM($V$7:AA181)-SUM($V$7:AB180)+SUM($V$7:AA180)</f>
        <v>0</v>
      </c>
      <c r="AC181" s="21">
        <f>(2*AC$5*$AJ$3*$R181*$A$3-MIN(AC$5*$AJ$3,$R181*$A$3)^2-2*$R181*$A$3*MAX(AC$5*$AJ$3-$R181*$A$3,0)-MIN(MAX($R181*$A$3-$A$4,0),AC$5*$AJ$3)^2-2*AC$5*$AJ$3*MAX($R181*$A$3-$A$4-AC$5*+$AJ$3,0))/$AJ$5-SUM($V$7:AB181)-SUM($V$7:AC180)+SUM($V$7:AB180)</f>
        <v>0</v>
      </c>
      <c r="AD181" s="21">
        <f>(2*AD$5*$AJ$3*$R181*$A$3-MIN(AD$5*$AJ$3,$R181*$A$3)^2-2*$R181*$A$3*MAX(AD$5*$AJ$3-$R181*$A$3,0)-MIN(MAX($R181*$A$3-$A$4,0),AD$5*$AJ$3)^2-2*AD$5*$AJ$3*MAX($R181*$A$3-$A$4-AD$5*+$AJ$3,0))/$AJ$5-SUM($V$7:AC181)-SUM($V$7:AD180)+SUM($V$7:AC180)</f>
        <v>0</v>
      </c>
      <c r="AE181" s="21">
        <f>(2*AE$5*$AJ$3*$R181*$A$3-MIN(AE$5*$AJ$3,$R181*$A$3)^2-2*$R181*$A$3*MAX(AE$5*$AJ$3-$R181*$A$3,0)-MIN(MAX($R181*$A$3-$A$4,0),AE$5*$AJ$3)^2-2*AE$5*$AJ$3*MAX($R181*$A$3-$A$4-AE$5*+$AJ$3,0))/$AJ$5-SUM($V$7:AD181)-SUM($V$7:AE180)+SUM($V$7:AD180)</f>
        <v>0</v>
      </c>
      <c r="AF181" s="21">
        <f>(2*AF$5*$AJ$3*$R181*$A$3-MIN(AF$5*$AJ$3,$R181*$A$3)^2-2*$R181*$A$3*MAX(AF$5*$AJ$3-$R181*$A$3,0)-MIN(MAX($R181*$A$3-$A$4,0),AF$5*$AJ$3)^2-2*AF$5*$AJ$3*MAX($R181*$A$3-$A$4-AF$5*+$AJ$3,0))/$AJ$5-SUM($V$7:AE181)-SUM($V$7:AF180)+SUM($V$7:AE180)</f>
        <v>0</v>
      </c>
      <c r="AG181" s="21">
        <f>(2*AG$5*$AJ$3*$R181*$A$3-MIN(AG$5*$AJ$3,$R181*$A$3)^2-2*$R181*$A$3*MAX(AG$5*$AJ$3-$R181*$A$3,0)-MIN(MAX($R181*$A$3-$A$4,0),AG$5*$AJ$3)^2-2*AG$5*$AJ$3*MAX($R181*$A$3-$A$4-AG$5*+$AJ$3,0))/$AJ$5-SUM($V$7:AF181)-SUM($V$7:AG180)+SUM($V$7:AF180)</f>
        <v>0</v>
      </c>
      <c r="AH181" s="21">
        <f>(2*AH$5*$AJ$3*$R181*$A$3-MIN(AH$5*$AJ$3,$R181*$A$3)^2-2*$R181*$A$3*MAX(AH$5*$AJ$3-$R181*$A$3,0)-MIN(MAX($R181*$A$3-$A$4,0),AH$5*$AJ$3)^2-2*AH$5*$AJ$3*MAX($R181*$A$3-$A$4-AH$5*+$AJ$3,0))/$AJ$5-SUM($V$7:AG181)-SUM($V$7:AH180)+SUM($V$7:AG180)</f>
        <v>0</v>
      </c>
      <c r="AJ181" s="8">
        <f t="shared" si="48"/>
        <v>41426</v>
      </c>
      <c r="AK181" s="30">
        <f t="shared" si="55"/>
        <v>41440</v>
      </c>
      <c r="AL181" s="3">
        <f ca="1">SUMPRODUCT(OFFSET($W$8:OFFSET($W$8,$AJ$4-1,0),$T181,$U181),OFFSET($D$8:OFFSET($D$8,$AJ$4-1,0),$S181,MATCH(AL$6,$D$7:$Q$7,0)-1))</f>
        <v>0.54541662527795742</v>
      </c>
      <c r="AM181" s="3">
        <f ca="1">SUMPRODUCT(OFFSET($W$8:OFFSET($W$8,$AJ$4-1,0),$T181,$U181),OFFSET($C$8:OFFSET($C$8,$AJ$4-1,0),$S181,0),OFFSET($D$8:OFFSET($D$8,$AJ$4-1,0),$S181,MATCH(AL$6,$D$7:$Q$7,0)-1))/SUMPRODUCT(OFFSET($W$8:OFFSET($W$8,$AJ$4-1,0),$T181,$U181),OFFSET($C$8:OFFSET($C$8,$AJ$4-1,0),$S181,0))</f>
        <v>0.54541662527795765</v>
      </c>
      <c r="AN181" s="3">
        <f ca="1">SUMPRODUCT(OFFSET($W$8:OFFSET($W$8,$AJ$4-1,0),$T181,$U181),OFFSET($D$8:OFFSET($D$8,$AJ$4-1,0),$S181,MATCH(AN$6,$D$7:$Q$7,0)-1))</f>
        <v>1.3699899341726989</v>
      </c>
      <c r="AO181" s="3">
        <f ca="1">SUMPRODUCT(OFFSET($W$8:OFFSET($W$8,$AJ$4-1,0),$T181,$U181),OFFSET($C$8:OFFSET($C$8,$AJ$4-1,0),$S181,0),OFFSET($D$8:OFFSET($D$8,$AJ$4-1,0),$S181,MATCH(AN$6,$D$7:$Q$7,0)-1))/SUMPRODUCT(OFFSET($W$8:OFFSET($W$8,$AJ$4-1,0),$T181,$U181),OFFSET($C$8:OFFSET($C$8,$AJ$4-1,0),$S181,0))</f>
        <v>1.3699899341726989</v>
      </c>
      <c r="AP181" s="3">
        <f ca="1">SUMPRODUCT(OFFSET($W$8:OFFSET($W$8,$AJ$4-1,0),$T181,$U181),OFFSET($D$8:OFFSET($D$8,$AJ$4-1,0),$S181,MATCH(AP$6,$D$7:$Q$7,0)-1))</f>
        <v>1.073272371941993</v>
      </c>
      <c r="AQ181" s="3">
        <f ca="1">SUMPRODUCT(OFFSET($W$8:OFFSET($W$8,$AJ$4-1,0),$T181,$U181),OFFSET($C$8:OFFSET($C$8,$AJ$4-1,0),$S181,0),OFFSET($D$8:OFFSET($D$8,$AJ$4-1,0),$S181,MATCH(AP$6,$D$7:$Q$7,0)-1))/SUMPRODUCT(OFFSET($W$8:OFFSET($W$8,$AJ$4-1,0),$T181,$U181),OFFSET($C$8:OFFSET($C$8,$AJ$4-1,0),$S181,0))</f>
        <v>1.073272371941993</v>
      </c>
      <c r="AR181" s="3">
        <f ca="1">SUMPRODUCT(OFFSET($W$8:OFFSET($W$8,$AJ$4-1,0),$T181,$U181),OFFSET($D$8:OFFSET($D$8,$AJ$4-1,0),$S181,MATCH(AR$6,$D$7:$Q$7,0)-1))</f>
        <v>0.98489999999999989</v>
      </c>
      <c r="AS181" s="3">
        <f ca="1">SUMPRODUCT(OFFSET($W$8:OFFSET($W$8,$AJ$4-1,0),$T181,$U181),OFFSET($C$8:OFFSET($C$8,$AJ$4-1,0),$S181,0),OFFSET($D$8:OFFSET($D$8,$AJ$4-1,0),$S181,MATCH(AR$6,$D$7:$Q$7,0)-1))/SUMPRODUCT(OFFSET($W$8:OFFSET($W$8,$AJ$4-1,0),$T181,$U181),OFFSET($C$8:OFFSET($C$8,$AJ$4-1,0),$S181,0))</f>
        <v>0.98490000000000022</v>
      </c>
      <c r="AT181" s="3">
        <f ca="1">SUMPRODUCT(OFFSET($W$8:OFFSET($W$8,$AJ$4-1,0),$T181,$U181),OFFSET($D$8:OFFSET($D$8,$AJ$4-1,0),$S181,MATCH(AT$6,$D$7:$Q$7,0)-1))</f>
        <v>1.2211672425836126</v>
      </c>
      <c r="AU181" s="3">
        <f ca="1">SUMPRODUCT(OFFSET($W$8:OFFSET($W$8,$AJ$4-1,0),$T181,$U181),OFFSET($C$8:OFFSET($C$8,$AJ$4-1,0),$S181,0),OFFSET($D$8:OFFSET($D$8,$AJ$4-1,0),$S181,MATCH(AT$6,$D$7:$Q$7,0)-1))/SUMPRODUCT(OFFSET($W$8:OFFSET($W$8,$AJ$4-1,0),$T181,$U181),OFFSET($C$8:OFFSET($C$8,$AJ$4-1,0),$S181,0))</f>
        <v>1.2211672425836126</v>
      </c>
      <c r="AV181" s="3">
        <f ca="1">SUMPRODUCT(OFFSET($W$8:OFFSET($W$8,$AJ$4-1,0),$T181,$U181),OFFSET($D$8:OFFSET($D$8,$AJ$4-1,0),$S181,MATCH(AV$6,$D$7:$Q$7,0)-1))</f>
        <v>0.75219737870414638</v>
      </c>
      <c r="AW181" s="3">
        <f ca="1">SUMPRODUCT(OFFSET($W$8:OFFSET($W$8,$AJ$4-1,0),$T181,$U181),OFFSET($C$8:OFFSET($C$8,$AJ$4-1,0),$S181,0),OFFSET($D$8:OFFSET($D$8,$AJ$4-1,0),$S181,MATCH(AV$6,$D$7:$Q$7,0)-1))/SUMPRODUCT(OFFSET($W$8:OFFSET($W$8,$AJ$4-1,0),$T181,$U181),OFFSET($C$8:OFFSET($C$8,$AJ$4-1,0),$S181,0))</f>
        <v>0.75219737870414638</v>
      </c>
      <c r="AX181" s="3">
        <f ca="1">SUMPRODUCT(OFFSET($W$8:OFFSET($W$8,$AJ$4-1,0),$T181,$U181),OFFSET($D$8:OFFSET($D$8,$AJ$4-1,0),$S181,MATCH(AX$6,$D$7:$Q$7,0)-1))</f>
        <v>0.87779835153980323</v>
      </c>
      <c r="AY181" s="3">
        <f ca="1">SUMPRODUCT(OFFSET($W$8:OFFSET($W$8,$AJ$4-1,0),$T181,$U181),OFFSET($C$8:OFFSET($C$8,$AJ$4-1,0),$S181,0),OFFSET($D$8:OFFSET($D$8,$AJ$4-1,0),$S181,MATCH(AX$6,$D$7:$Q$7,0)-1))/SUMPRODUCT(OFFSET($W$8:OFFSET($W$8,$AJ$4-1,0),$T181,$U181),OFFSET($C$8:OFFSET($C$8,$AJ$4-1,0),$S181,0))</f>
        <v>0.87779835153980323</v>
      </c>
      <c r="AZ181" s="3">
        <f ca="1">SUMPRODUCT(OFFSET($W$8:OFFSET($W$8,$AJ$4-1,0),$T181,$U181),OFFSET($D$8:OFFSET($D$8,$AJ$4-1,0),$S181,MATCH(AZ$6,$D$7:$Q$7,0)-1))</f>
        <v>1.3113766492709023</v>
      </c>
      <c r="BA181" s="3">
        <f ca="1">SUMPRODUCT(OFFSET($W$8:OFFSET($W$8,$AJ$4-1,0),$T181,$U181),OFFSET($C$8:OFFSET($C$8,$AJ$4-1,0),$S181,0),OFFSET($D$8:OFFSET($D$8,$AJ$4-1,0),$S181,MATCH(AZ$6,$D$7:$Q$7,0)-1))/SUMPRODUCT(OFFSET($W$8:OFFSET($W$8,$AJ$4-1,0),$T181,$U181),OFFSET($C$8:OFFSET($C$8,$AJ$4-1,0),$S181,0))</f>
        <v>1.3113766492709023</v>
      </c>
      <c r="BB181" s="3">
        <f ca="1">SUMPRODUCT(OFFSET($W$8:OFFSET($W$8,$AJ$4-1,0),$T181,$U181),OFFSET($D$8:OFFSET($D$8,$AJ$4-1,0),$S181,MATCH(BB$6,$D$7:$Q$7,0)-1))</f>
        <v>1.0571454938252429</v>
      </c>
      <c r="BC181" s="3">
        <f ca="1">SUMPRODUCT(OFFSET($W$8:OFFSET($W$8,$AJ$4-1,0),$T181,$U181),OFFSET($C$8:OFFSET($C$8,$AJ$4-1,0),$S181,0),OFFSET($D$8:OFFSET($D$8,$AJ$4-1,0),$S181,MATCH(BB$6,$D$7:$Q$7,0)-1))/SUMPRODUCT(OFFSET($W$8:OFFSET($W$8,$AJ$4-1,0),$T181,$U181),OFFSET($C$8:OFFSET($C$8,$AJ$4-1,0),$S181,0))</f>
        <v>1.0571454938252427</v>
      </c>
      <c r="BD181" s="3">
        <f ca="1">SUMPRODUCT(OFFSET($W$8:OFFSET($W$8,$AJ$4-1,0),$T181,$U181),OFFSET($D$8:OFFSET($D$8,$AJ$4-1,0),$S181,MATCH(BD$6,$D$7:$Q$7,0)-1))</f>
        <v>0.79517640948270973</v>
      </c>
      <c r="BE181" s="3">
        <f ca="1">SUMPRODUCT(OFFSET($W$8:OFFSET($W$8,$AJ$4-1,0),$T181,$U181),OFFSET($C$8:OFFSET($C$8,$AJ$4-1,0),$S181,0),OFFSET($D$8:OFFSET($D$8,$AJ$4-1,0),$S181,MATCH(BD$6,$D$7:$Q$7,0)-1))/SUMPRODUCT(OFFSET($W$8:OFFSET($W$8,$AJ$4-1,0),$T181,$U181),OFFSET($C$8:OFFSET($C$8,$AJ$4-1,0),$S181,0))</f>
        <v>0.79517640948270973</v>
      </c>
      <c r="BF181" s="174">
        <f ca="1">SUMPRODUCT(OFFSET($W$8:OFFSET($W$8,$AJ$4-1,0),$T181,$U181),OFFSET($D$8:OFFSET($D$8,$AJ$4-1,0),$S181,MATCH(BF$6,$D$7:$Q$7,0)-1))</f>
        <v>1.0408921559332158</v>
      </c>
      <c r="BG181" s="174">
        <f ca="1">SUMPRODUCT(OFFSET($W$8:OFFSET($W$8,$AJ$4-1,0),$T181,$U181),OFFSET($C$8:OFFSET($C$8,$AJ$4-1,0),$S181,0),OFFSET($D$8:OFFSET($D$8,$AJ$4-1,0),$S181,MATCH(BF$6,$D$7:$Q$7,0)-1))/SUMPRODUCT(OFFSET($W$8:OFFSET($W$8,$AJ$4-1,0),$T181,$U181),OFFSET($C$8:OFFSET($C$8,$AJ$4-1,0),$S181,0))</f>
        <v>1.0408921559332156</v>
      </c>
      <c r="BH181" s="174">
        <f ca="1">SUMPRODUCT(OFFSET($W$8:OFFSET($W$8,$AJ$4-1,0),$T181,$U181),OFFSET($D$8:OFFSET($D$8,$AJ$4-1,0),$S181,MATCH(BH$6,$D$7:$Q$7,0)-1))</f>
        <v>1.095917892700049</v>
      </c>
      <c r="BI181" s="174">
        <f ca="1">SUMPRODUCT(OFFSET($W$8:OFFSET($W$8,$AJ$4-1,0),$T181,$U181),OFFSET($C$8:OFFSET($C$8,$AJ$4-1,0),$S181,0),OFFSET($D$8:OFFSET($D$8,$AJ$4-1,0),$S181,MATCH(BH$6,$D$7:$Q$7,0)-1))/SUMPRODUCT(OFFSET($W$8:OFFSET($W$8,$AJ$4-1,0),$T181,$U181),OFFSET($C$8:OFFSET($C$8,$AJ$4-1,0),$S181,0))</f>
        <v>1.0959178927000486</v>
      </c>
      <c r="BJ181" s="174">
        <f ca="1">SUMPRODUCT(OFFSET($W$8:OFFSET($W$8,$AJ$4-1,0),$T181,$U181),OFFSET($D$8:OFFSET($D$8,$AJ$4-1,0),$S181,MATCH(BJ$6,$D$7:$Q$7,0)-1))</f>
        <v>1</v>
      </c>
      <c r="BK181" s="174">
        <f ca="1">SUMPRODUCT(OFFSET($W$8:OFFSET($W$8,$AJ$4-1,0),$T181,$U181),OFFSET($C$8:OFFSET($C$8,$AJ$4-1,0),$S181,0),OFFSET($D$8:OFFSET($D$8,$AJ$4-1,0),$S181,MATCH(BJ$6,$D$7:$Q$7,0)-1))/SUMPRODUCT(OFFSET($W$8:OFFSET($W$8,$AJ$4-1,0),$T181,$U181),OFFSET($C$8:OFFSET($C$8,$AJ$4-1,0),$S181,0))</f>
        <v>1</v>
      </c>
      <c r="BM181" s="8">
        <f t="shared" si="45"/>
        <v>41426</v>
      </c>
      <c r="BN181" s="47">
        <f t="shared" ca="1" si="46"/>
        <v>0.95963199432523294</v>
      </c>
      <c r="BO181" s="47">
        <f t="shared" ca="1" si="41"/>
        <v>0</v>
      </c>
      <c r="BP181" s="47">
        <f t="shared" ca="1" si="47"/>
        <v>0.30197448246758229</v>
      </c>
      <c r="BQ181" s="47">
        <f t="shared" ca="1" si="42"/>
        <v>0.65765751185765065</v>
      </c>
    </row>
    <row r="182" spans="1:69">
      <c r="A182" s="58">
        <f t="shared" si="43"/>
        <v>41091</v>
      </c>
      <c r="B182" s="34">
        <f t="shared" si="51"/>
        <v>41289</v>
      </c>
      <c r="C182" s="59">
        <f>SUMIF(WP!$A$3:$A$388,"&lt;"&amp;EOMONTH($A182,$A$3-1)+1,WP!$B$3:$B$388)/1000-SUM(C$8:C181)</f>
        <v>10</v>
      </c>
      <c r="D182" s="42">
        <f>D$6/VLOOKUP($B182,Rate!$B$4:$H$390,7)</f>
        <v>0.54541662527795753</v>
      </c>
      <c r="E182" s="42">
        <f>E$6/VLOOKUP($B182,SAWW!$B$4:$H$390,7)</f>
        <v>1.3814673514878888</v>
      </c>
      <c r="F182" s="42">
        <f>F$6/VLOOKUP($B182,'Indem BL'!$B$4:$H$390,7)</f>
        <v>1.0729594254429053</v>
      </c>
      <c r="G182" s="42">
        <f>G$6/VLOOKUP($B182,'Med BL'!$B$4:$H$390,7)</f>
        <v>0.9849</v>
      </c>
      <c r="H182" s="42">
        <f>H$6/VLOOKUP($B182,'Combined BL &amp; SAWW'!$B$4:$H$390,7)</f>
        <v>1.2262630766944522</v>
      </c>
      <c r="I182" s="42">
        <f>I$6/VLOOKUP($B182,'Freq Trend'!$B$4:$H$390,7)</f>
        <v>0.74429318690663526</v>
      </c>
      <c r="J182" s="42">
        <f>J$6/VLOOKUP($B182,'Severity Trend_IonI'!$B$4:$H$390,7)</f>
        <v>0.87327029237215059</v>
      </c>
      <c r="K182" s="42">
        <f>K$6/VLOOKUP($B182,'Severity Trend_MonI'!$B$4:$H$390,7)</f>
        <v>1.3218370583431422</v>
      </c>
      <c r="L182" s="42">
        <f>L$6/VLOOKUP($B182,'Severity Trend'!$B$4:$H$390,7)</f>
        <v>1.0574193103410179</v>
      </c>
      <c r="M182" s="42">
        <f>M$6/VLOOKUP($B182,'PP Residual Trend'!$B$4:$H$390,7)</f>
        <v>0.78698826841092384</v>
      </c>
      <c r="N182" s="156">
        <f>N$6/VLOOKUP($B182,CR!$B$4:$H$455,7)</f>
        <v>0.93234922999779735</v>
      </c>
      <c r="O182" s="156">
        <f>O$6/VLOOKUP($B182,ER!$B$4:$H$455,7)</f>
        <v>1.0235729791358681</v>
      </c>
      <c r="P182" s="156">
        <f>P$6/VLOOKUP($B182,DR!$B$4:$H$455,7)</f>
        <v>1</v>
      </c>
      <c r="R182">
        <f t="shared" si="49"/>
        <v>175</v>
      </c>
      <c r="S182" s="120">
        <f t="shared" si="52"/>
        <v>174</v>
      </c>
      <c r="T182" s="45">
        <f t="shared" si="53"/>
        <v>0</v>
      </c>
      <c r="U182" s="45">
        <f t="shared" si="54"/>
        <v>0</v>
      </c>
      <c r="V182" s="20">
        <v>0</v>
      </c>
      <c r="W182" s="21">
        <f>(2*W$5*$AJ$3*$R182*$A$3-MIN(W$5*$AJ$3,$R182*$A$3)^2-2*$R182*$A$3*MAX(W$5*$AJ$3-$R182*$A$3,0)-MIN(MAX($R182*$A$3-$A$4,0),W$5*$AJ$3)^2-2*W$5*$AJ$3*MAX($R182*$A$3-$A$4-W$5*+$AJ$3,0))/$AJ$5-SUM($V$7:V182)-SUM($V$7:W181)+SUM($V$7:V181)</f>
        <v>0</v>
      </c>
      <c r="X182" s="21">
        <f>(2*X$5*$AJ$3*$R182*$A$3-MIN(X$5*$AJ$3,$R182*$A$3)^2-2*$R182*$A$3*MAX(X$5*$AJ$3-$R182*$A$3,0)-MIN(MAX($R182*$A$3-$A$4,0),X$5*$AJ$3)^2-2*X$5*$AJ$3*MAX($R182*$A$3-$A$4-X$5*+$AJ$3,0))/$AJ$5-SUM($V$7:W182)-SUM($V$7:X181)+SUM($V$7:W181)</f>
        <v>0</v>
      </c>
      <c r="Y182" s="21">
        <f>(2*Y$5*$AJ$3*$R182*$A$3-MIN(Y$5*$AJ$3,$R182*$A$3)^2-2*$R182*$A$3*MAX(Y$5*$AJ$3-$R182*$A$3,0)-MIN(MAX($R182*$A$3-$A$4,0),Y$5*$AJ$3)^2-2*Y$5*$AJ$3*MAX($R182*$A$3-$A$4-Y$5*+$AJ$3,0))/$AJ$5-SUM($V$7:X182)-SUM($V$7:Y181)+SUM($V$7:X181)</f>
        <v>0</v>
      </c>
      <c r="Z182" s="21">
        <f>(2*Z$5*$AJ$3*$R182*$A$3-MIN(Z$5*$AJ$3,$R182*$A$3)^2-2*$R182*$A$3*MAX(Z$5*$AJ$3-$R182*$A$3,0)-MIN(MAX($R182*$A$3-$A$4,0),Z$5*$AJ$3)^2-2*Z$5*$AJ$3*MAX($R182*$A$3-$A$4-Z$5*+$AJ$3,0))/$AJ$5-SUM($V$7:Y182)-SUM($V$7:Z181)+SUM($V$7:Y181)</f>
        <v>0</v>
      </c>
      <c r="AA182" s="21">
        <f>(2*AA$5*$AJ$3*$R182*$A$3-MIN(AA$5*$AJ$3,$R182*$A$3)^2-2*$R182*$A$3*MAX(AA$5*$AJ$3-$R182*$A$3,0)-MIN(MAX($R182*$A$3-$A$4,0),AA$5*$AJ$3)^2-2*AA$5*$AJ$3*MAX($R182*$A$3-$A$4-AA$5*+$AJ$3,0))/$AJ$5-SUM($V$7:Z182)-SUM($V$7:AA181)+SUM($V$7:Z181)</f>
        <v>0</v>
      </c>
      <c r="AB182" s="21">
        <f>(2*AB$5*$AJ$3*$R182*$A$3-MIN(AB$5*$AJ$3,$R182*$A$3)^2-2*$R182*$A$3*MAX(AB$5*$AJ$3-$R182*$A$3,0)-MIN(MAX($R182*$A$3-$A$4,0),AB$5*$AJ$3)^2-2*AB$5*$AJ$3*MAX($R182*$A$3-$A$4-AB$5*+$AJ$3,0))/$AJ$5-SUM($V$7:AA182)-SUM($V$7:AB181)+SUM($V$7:AA181)</f>
        <v>0</v>
      </c>
      <c r="AC182" s="21">
        <f>(2*AC$5*$AJ$3*$R182*$A$3-MIN(AC$5*$AJ$3,$R182*$A$3)^2-2*$R182*$A$3*MAX(AC$5*$AJ$3-$R182*$A$3,0)-MIN(MAX($R182*$A$3-$A$4,0),AC$5*$AJ$3)^2-2*AC$5*$AJ$3*MAX($R182*$A$3-$A$4-AC$5*+$AJ$3,0))/$AJ$5-SUM($V$7:AB182)-SUM($V$7:AC181)+SUM($V$7:AB181)</f>
        <v>0</v>
      </c>
      <c r="AD182" s="21">
        <f>(2*AD$5*$AJ$3*$R182*$A$3-MIN(AD$5*$AJ$3,$R182*$A$3)^2-2*$R182*$A$3*MAX(AD$5*$AJ$3-$R182*$A$3,0)-MIN(MAX($R182*$A$3-$A$4,0),AD$5*$AJ$3)^2-2*AD$5*$AJ$3*MAX($R182*$A$3-$A$4-AD$5*+$AJ$3,0))/$AJ$5-SUM($V$7:AC182)-SUM($V$7:AD181)+SUM($V$7:AC181)</f>
        <v>0</v>
      </c>
      <c r="AE182" s="21">
        <f>(2*AE$5*$AJ$3*$R182*$A$3-MIN(AE$5*$AJ$3,$R182*$A$3)^2-2*$R182*$A$3*MAX(AE$5*$AJ$3-$R182*$A$3,0)-MIN(MAX($R182*$A$3-$A$4,0),AE$5*$AJ$3)^2-2*AE$5*$AJ$3*MAX($R182*$A$3-$A$4-AE$5*+$AJ$3,0))/$AJ$5-SUM($V$7:AD182)-SUM($V$7:AE181)+SUM($V$7:AD181)</f>
        <v>0</v>
      </c>
      <c r="AF182" s="21">
        <f>(2*AF$5*$AJ$3*$R182*$A$3-MIN(AF$5*$AJ$3,$R182*$A$3)^2-2*$R182*$A$3*MAX(AF$5*$AJ$3-$R182*$A$3,0)-MIN(MAX($R182*$A$3-$A$4,0),AF$5*$AJ$3)^2-2*AF$5*$AJ$3*MAX($R182*$A$3-$A$4-AF$5*+$AJ$3,0))/$AJ$5-SUM($V$7:AE182)-SUM($V$7:AF181)+SUM($V$7:AE181)</f>
        <v>0</v>
      </c>
      <c r="AG182" s="21">
        <f>(2*AG$5*$AJ$3*$R182*$A$3-MIN(AG$5*$AJ$3,$R182*$A$3)^2-2*$R182*$A$3*MAX(AG$5*$AJ$3-$R182*$A$3,0)-MIN(MAX($R182*$A$3-$A$4,0),AG$5*$AJ$3)^2-2*AG$5*$AJ$3*MAX($R182*$A$3-$A$4-AG$5*+$AJ$3,0))/$AJ$5-SUM($V$7:AF182)-SUM($V$7:AG181)+SUM($V$7:AF181)</f>
        <v>0</v>
      </c>
      <c r="AH182" s="21">
        <f>(2*AH$5*$AJ$3*$R182*$A$3-MIN(AH$5*$AJ$3,$R182*$A$3)^2-2*$R182*$A$3*MAX(AH$5*$AJ$3-$R182*$A$3,0)-MIN(MAX($R182*$A$3-$A$4,0),AH$5*$AJ$3)^2-2*AH$5*$AJ$3*MAX($R182*$A$3-$A$4-AH$5*+$AJ$3,0))/$AJ$5-SUM($V$7:AG182)-SUM($V$7:AH181)+SUM($V$7:AG181)</f>
        <v>0</v>
      </c>
      <c r="AJ182" s="8">
        <f t="shared" si="48"/>
        <v>41456</v>
      </c>
      <c r="AK182" s="30">
        <f t="shared" si="55"/>
        <v>41470</v>
      </c>
      <c r="AL182" s="3">
        <f ca="1">SUMPRODUCT(OFFSET($W$8:OFFSET($W$8,$AJ$4-1,0),$T182,$U182),OFFSET($D$8:OFFSET($D$8,$AJ$4-1,0),$S182,MATCH(AL$6,$D$7:$Q$7,0)-1))</f>
        <v>0.54541662527795742</v>
      </c>
      <c r="AM182" s="3">
        <f ca="1">SUMPRODUCT(OFFSET($W$8:OFFSET($W$8,$AJ$4-1,0),$T182,$U182),OFFSET($C$8:OFFSET($C$8,$AJ$4-1,0),$S182,0),OFFSET($D$8:OFFSET($D$8,$AJ$4-1,0),$S182,MATCH(AL$6,$D$7:$Q$7,0)-1))/SUMPRODUCT(OFFSET($W$8:OFFSET($W$8,$AJ$4-1,0),$T182,$U182),OFFSET($C$8:OFFSET($C$8,$AJ$4-1,0),$S182,0))</f>
        <v>0.54541662527795765</v>
      </c>
      <c r="AN182" s="3">
        <f ca="1">SUMPRODUCT(OFFSET($W$8:OFFSET($W$8,$AJ$4-1,0),$T182,$U182),OFFSET($D$8:OFFSET($D$8,$AJ$4-1,0),$S182,MATCH(AN$6,$D$7:$Q$7,0)-1))</f>
        <v>1.367577344249937</v>
      </c>
      <c r="AO182" s="3">
        <f ca="1">SUMPRODUCT(OFFSET($W$8:OFFSET($W$8,$AJ$4-1,0),$T182,$U182),OFFSET($C$8:OFFSET($C$8,$AJ$4-1,0),$S182,0),OFFSET($D$8:OFFSET($D$8,$AJ$4-1,0),$S182,MATCH(AN$6,$D$7:$Q$7,0)-1))/SUMPRODUCT(OFFSET($W$8:OFFSET($W$8,$AJ$4-1,0),$T182,$U182),OFFSET($C$8:OFFSET($C$8,$AJ$4-1,0),$S182,0))</f>
        <v>1.367577344249937</v>
      </c>
      <c r="AP182" s="3">
        <f ca="1">SUMPRODUCT(OFFSET($W$8:OFFSET($W$8,$AJ$4-1,0),$T182,$U182),OFFSET($D$8:OFFSET($D$8,$AJ$4-1,0),$S182,MATCH(AP$6,$D$7:$Q$7,0)-1))</f>
        <v>1.0728168205219271</v>
      </c>
      <c r="AQ182" s="3">
        <f ca="1">SUMPRODUCT(OFFSET($W$8:OFFSET($W$8,$AJ$4-1,0),$T182,$U182),OFFSET($C$8:OFFSET($C$8,$AJ$4-1,0),$S182,0),OFFSET($D$8:OFFSET($D$8,$AJ$4-1,0),$S182,MATCH(AP$6,$D$7:$Q$7,0)-1))/SUMPRODUCT(OFFSET($W$8:OFFSET($W$8,$AJ$4-1,0),$T182,$U182),OFFSET($C$8:OFFSET($C$8,$AJ$4-1,0),$S182,0))</f>
        <v>1.0728168205219268</v>
      </c>
      <c r="AR182" s="3">
        <f ca="1">SUMPRODUCT(OFFSET($W$8:OFFSET($W$8,$AJ$4-1,0),$T182,$U182),OFFSET($D$8:OFFSET($D$8,$AJ$4-1,0),$S182,MATCH(AR$6,$D$7:$Q$7,0)-1))</f>
        <v>0.98489999999999989</v>
      </c>
      <c r="AS182" s="3">
        <f ca="1">SUMPRODUCT(OFFSET($W$8:OFFSET($W$8,$AJ$4-1,0),$T182,$U182),OFFSET($C$8:OFFSET($C$8,$AJ$4-1,0),$S182,0),OFFSET($D$8:OFFSET($D$8,$AJ$4-1,0),$S182,MATCH(AR$6,$D$7:$Q$7,0)-1))/SUMPRODUCT(OFFSET($W$8:OFFSET($W$8,$AJ$4-1,0),$T182,$U182),OFFSET($C$8:OFFSET($C$8,$AJ$4-1,0),$S182,0))</f>
        <v>0.98490000000000022</v>
      </c>
      <c r="AT182" s="3">
        <f ca="1">SUMPRODUCT(OFFSET($W$8:OFFSET($W$8,$AJ$4-1,0),$T182,$U182),OFFSET($D$8:OFFSET($D$8,$AJ$4-1,0),$S182,MATCH(AT$6,$D$7:$Q$7,0)-1))</f>
        <v>1.2197119575161495</v>
      </c>
      <c r="AU182" s="3">
        <f ca="1">SUMPRODUCT(OFFSET($W$8:OFFSET($W$8,$AJ$4-1,0),$T182,$U182),OFFSET($C$8:OFFSET($C$8,$AJ$4-1,0),$S182,0),OFFSET($D$8:OFFSET($D$8,$AJ$4-1,0),$S182,MATCH(AT$6,$D$7:$Q$7,0)-1))/SUMPRODUCT(OFFSET($W$8:OFFSET($W$8,$AJ$4-1,0),$T182,$U182),OFFSET($C$8:OFFSET($C$8,$AJ$4-1,0),$S182,0))</f>
        <v>1.2197119575161495</v>
      </c>
      <c r="AV182" s="3">
        <f ca="1">SUMPRODUCT(OFFSET($W$8:OFFSET($W$8,$AJ$4-1,0),$T182,$U182),OFFSET($D$8:OFFSET($D$8,$AJ$4-1,0),$S182,MATCH(AV$6,$D$7:$Q$7,0)-1))</f>
        <v>0.75392118390720542</v>
      </c>
      <c r="AW182" s="3">
        <f ca="1">SUMPRODUCT(OFFSET($W$8:OFFSET($W$8,$AJ$4-1,0),$T182,$U182),OFFSET($C$8:OFFSET($C$8,$AJ$4-1,0),$S182,0),OFFSET($D$8:OFFSET($D$8,$AJ$4-1,0),$S182,MATCH(AV$6,$D$7:$Q$7,0)-1))/SUMPRODUCT(OFFSET($W$8:OFFSET($W$8,$AJ$4-1,0),$T182,$U182),OFFSET($C$8:OFFSET($C$8,$AJ$4-1,0),$S182,0))</f>
        <v>0.75392118390720531</v>
      </c>
      <c r="AX182" s="3">
        <f ca="1">SUMPRODUCT(OFFSET($W$8:OFFSET($W$8,$AJ$4-1,0),$T182,$U182),OFFSET($D$8:OFFSET($D$8,$AJ$4-1,0),$S182,MATCH(AX$6,$D$7:$Q$7,0)-1))</f>
        <v>0.87843263575049302</v>
      </c>
      <c r="AY182" s="3">
        <f ca="1">SUMPRODUCT(OFFSET($W$8:OFFSET($W$8,$AJ$4-1,0),$T182,$U182),OFFSET($C$8:OFFSET($C$8,$AJ$4-1,0),$S182,0),OFFSET($D$8:OFFSET($D$8,$AJ$4-1,0),$S182,MATCH(AX$6,$D$7:$Q$7,0)-1))/SUMPRODUCT(OFFSET($W$8:OFFSET($W$8,$AJ$4-1,0),$T182,$U182),OFFSET($C$8:OFFSET($C$8,$AJ$4-1,0),$S182,0))</f>
        <v>0.87843263575049291</v>
      </c>
      <c r="AZ182" s="3">
        <f ca="1">SUMPRODUCT(OFFSET($W$8:OFFSET($W$8,$AJ$4-1,0),$T182,$U182),OFFSET($D$8:OFFSET($D$8,$AJ$4-1,0),$S182,MATCH(AZ$6,$D$7:$Q$7,0)-1))</f>
        <v>1.3084271923962461</v>
      </c>
      <c r="BA182" s="3">
        <f ca="1">SUMPRODUCT(OFFSET($W$8:OFFSET($W$8,$AJ$4-1,0),$T182,$U182),OFFSET($C$8:OFFSET($C$8,$AJ$4-1,0),$S182,0),OFFSET($D$8:OFFSET($D$8,$AJ$4-1,0),$S182,MATCH(AZ$6,$D$7:$Q$7,0)-1))/SUMPRODUCT(OFFSET($W$8:OFFSET($W$8,$AJ$4-1,0),$T182,$U182),OFFSET($C$8:OFFSET($C$8,$AJ$4-1,0),$S182,0))</f>
        <v>1.3084271923962463</v>
      </c>
      <c r="BB182" s="3">
        <f ca="1">SUMPRODUCT(OFFSET($W$8:OFFSET($W$8,$AJ$4-1,0),$T182,$U182),OFFSET($D$8:OFFSET($D$8,$AJ$4-1,0),$S182,MATCH(BB$6,$D$7:$Q$7,0)-1))</f>
        <v>1.0566041565831441</v>
      </c>
      <c r="BC182" s="3">
        <f ca="1">SUMPRODUCT(OFFSET($W$8:OFFSET($W$8,$AJ$4-1,0),$T182,$U182),OFFSET($C$8:OFFSET($C$8,$AJ$4-1,0),$S182,0),OFFSET($D$8:OFFSET($D$8,$AJ$4-1,0),$S182,MATCH(BB$6,$D$7:$Q$7,0)-1))/SUMPRODUCT(OFFSET($W$8:OFFSET($W$8,$AJ$4-1,0),$T182,$U182),OFFSET($C$8:OFFSET($C$8,$AJ$4-1,0),$S182,0))</f>
        <v>1.0566041565831443</v>
      </c>
      <c r="BD182" s="3">
        <f ca="1">SUMPRODUCT(OFFSET($W$8:OFFSET($W$8,$AJ$4-1,0),$T182,$U182),OFFSET($D$8:OFFSET($D$8,$AJ$4-1,0),$S182,MATCH(BD$6,$D$7:$Q$7,0)-1))</f>
        <v>0.7965960857603227</v>
      </c>
      <c r="BE182" s="3">
        <f ca="1">SUMPRODUCT(OFFSET($W$8:OFFSET($W$8,$AJ$4-1,0),$T182,$U182),OFFSET($C$8:OFFSET($C$8,$AJ$4-1,0),$S182,0),OFFSET($D$8:OFFSET($D$8,$AJ$4-1,0),$S182,MATCH(BD$6,$D$7:$Q$7,0)-1))/SUMPRODUCT(OFFSET($W$8:OFFSET($W$8,$AJ$4-1,0),$T182,$U182),OFFSET($C$8:OFFSET($C$8,$AJ$4-1,0),$S182,0))</f>
        <v>0.7965960857603227</v>
      </c>
      <c r="BF182" s="174">
        <f ca="1">SUMPRODUCT(OFFSET($W$8:OFFSET($W$8,$AJ$4-1,0),$T182,$U182),OFFSET($D$8:OFFSET($D$8,$AJ$4-1,0),$S182,MATCH(BF$6,$D$7:$Q$7,0)-1))</f>
        <v>1.0554544852348859</v>
      </c>
      <c r="BG182" s="174">
        <f ca="1">SUMPRODUCT(OFFSET($W$8:OFFSET($W$8,$AJ$4-1,0),$T182,$U182),OFFSET($C$8:OFFSET($C$8,$AJ$4-1,0),$S182,0),OFFSET($D$8:OFFSET($D$8,$AJ$4-1,0),$S182,MATCH(BF$6,$D$7:$Q$7,0)-1))/SUMPRODUCT(OFFSET($W$8:OFFSET($W$8,$AJ$4-1,0),$T182,$U182),OFFSET($C$8:OFFSET($C$8,$AJ$4-1,0),$S182,0))</f>
        <v>1.0554544852348857</v>
      </c>
      <c r="BH182" s="174">
        <f ca="1">SUMPRODUCT(OFFSET($W$8:OFFSET($W$8,$AJ$4-1,0),$T182,$U182),OFFSET($D$8:OFFSET($D$8,$AJ$4-1,0),$S182,MATCH(BH$6,$D$7:$Q$7,0)-1))</f>
        <v>1.1095277867963156</v>
      </c>
      <c r="BI182" s="174">
        <f ca="1">SUMPRODUCT(OFFSET($W$8:OFFSET($W$8,$AJ$4-1,0),$T182,$U182),OFFSET($C$8:OFFSET($C$8,$AJ$4-1,0),$S182,0),OFFSET($D$8:OFFSET($D$8,$AJ$4-1,0),$S182,MATCH(BH$6,$D$7:$Q$7,0)-1))/SUMPRODUCT(OFFSET($W$8:OFFSET($W$8,$AJ$4-1,0),$T182,$U182),OFFSET($C$8:OFFSET($C$8,$AJ$4-1,0),$S182,0))</f>
        <v>1.1095277867963154</v>
      </c>
      <c r="BJ182" s="174">
        <f ca="1">SUMPRODUCT(OFFSET($W$8:OFFSET($W$8,$AJ$4-1,0),$T182,$U182),OFFSET($D$8:OFFSET($D$8,$AJ$4-1,0),$S182,MATCH(BJ$6,$D$7:$Q$7,0)-1))</f>
        <v>1</v>
      </c>
      <c r="BK182" s="174">
        <f ca="1">SUMPRODUCT(OFFSET($W$8:OFFSET($W$8,$AJ$4-1,0),$T182,$U182),OFFSET($C$8:OFFSET($C$8,$AJ$4-1,0),$S182,0),OFFSET($D$8:OFFSET($D$8,$AJ$4-1,0),$S182,MATCH(BJ$6,$D$7:$Q$7,0)-1))/SUMPRODUCT(OFFSET($W$8:OFFSET($W$8,$AJ$4-1,0),$T182,$U182),OFFSET($C$8:OFFSET($C$8,$AJ$4-1,0),$S182,0))</f>
        <v>1</v>
      </c>
      <c r="BM182" s="8">
        <f t="shared" si="45"/>
        <v>41456</v>
      </c>
      <c r="BN182" s="47">
        <f t="shared" ca="1" si="46"/>
        <v>0.94639174824614936</v>
      </c>
      <c r="BO182" s="47">
        <f t="shared" ca="1" si="41"/>
        <v>0</v>
      </c>
      <c r="BP182" s="47">
        <f t="shared" ca="1" si="47"/>
        <v>0.29827034745170705</v>
      </c>
      <c r="BQ182" s="47">
        <f t="shared" ca="1" si="42"/>
        <v>0.64812140079444225</v>
      </c>
    </row>
    <row r="183" spans="1:69">
      <c r="A183" s="58">
        <f t="shared" si="43"/>
        <v>41122</v>
      </c>
      <c r="B183" s="34">
        <f t="shared" si="51"/>
        <v>41320</v>
      </c>
      <c r="C183" s="59">
        <f>SUMIF(WP!$A$3:$A$388,"&lt;"&amp;EOMONTH($A183,$A$3-1)+1,WP!$B$3:$B$388)/1000-SUM(C$8:C182)</f>
        <v>10</v>
      </c>
      <c r="D183" s="42">
        <f>D$6/VLOOKUP($B183,Rate!$B$4:$H$390,7)</f>
        <v>0.54541662527795753</v>
      </c>
      <c r="E183" s="42">
        <f>E$6/VLOOKUP($B183,SAWW!$B$4:$H$390,7)</f>
        <v>1.3792152749262501</v>
      </c>
      <c r="F183" s="42">
        <f>F$6/VLOOKUP($B183,'Indem BL'!$B$4:$H$390,7)</f>
        <v>1.0729594254429053</v>
      </c>
      <c r="G183" s="42">
        <f>G$6/VLOOKUP($B183,'Med BL'!$B$4:$H$390,7)</f>
        <v>0.9849</v>
      </c>
      <c r="H183" s="42">
        <f>H$6/VLOOKUP($B183,'Combined BL &amp; SAWW'!$B$4:$H$390,7)</f>
        <v>1.2251805894853987</v>
      </c>
      <c r="I183" s="42">
        <f>I$6/VLOOKUP($B183,'Freq Trend'!$B$4:$H$390,7)</f>
        <v>0.74576920333409868</v>
      </c>
      <c r="J183" s="42">
        <f>J$6/VLOOKUP($B183,'Severity Trend_IonI'!$B$4:$H$390,7)</f>
        <v>0.87447497492584958</v>
      </c>
      <c r="K183" s="42">
        <f>K$6/VLOOKUP($B183,'Severity Trend_MonI'!$B$4:$H$390,7)</f>
        <v>1.3205779216156601</v>
      </c>
      <c r="L183" s="42">
        <f>L$6/VLOOKUP($B183,'Severity Trend'!$B$4:$H$390,7)</f>
        <v>1.0578642838284797</v>
      </c>
      <c r="M183" s="42">
        <f>M$6/VLOOKUP($B183,'PP Residual Trend'!$B$4:$H$390,7)</f>
        <v>0.78888198208900318</v>
      </c>
      <c r="N183" s="156">
        <f>N$6/VLOOKUP($B183,CR!$B$4:$H$455,7)</f>
        <v>0.93234922999779735</v>
      </c>
      <c r="O183" s="156">
        <f>O$6/VLOOKUP($B183,ER!$B$4:$H$455,7)</f>
        <v>1.0235729791358681</v>
      </c>
      <c r="P183" s="156">
        <f>P$6/VLOOKUP($B183,DR!$B$4:$H$455,7)</f>
        <v>1</v>
      </c>
      <c r="R183">
        <f t="shared" si="49"/>
        <v>176</v>
      </c>
      <c r="S183" s="120">
        <f t="shared" si="52"/>
        <v>175</v>
      </c>
      <c r="T183" s="45">
        <f t="shared" si="53"/>
        <v>0</v>
      </c>
      <c r="U183" s="45">
        <f t="shared" si="54"/>
        <v>0</v>
      </c>
      <c r="V183" s="20">
        <v>0</v>
      </c>
      <c r="W183" s="21">
        <f>(2*W$5*$AJ$3*$R183*$A$3-MIN(W$5*$AJ$3,$R183*$A$3)^2-2*$R183*$A$3*MAX(W$5*$AJ$3-$R183*$A$3,0)-MIN(MAX($R183*$A$3-$A$4,0),W$5*$AJ$3)^2-2*W$5*$AJ$3*MAX($R183*$A$3-$A$4-W$5*+$AJ$3,0))/$AJ$5-SUM($V$7:V183)-SUM($V$7:W182)+SUM($V$7:V182)</f>
        <v>0</v>
      </c>
      <c r="X183" s="21">
        <f>(2*X$5*$AJ$3*$R183*$A$3-MIN(X$5*$AJ$3,$R183*$A$3)^2-2*$R183*$A$3*MAX(X$5*$AJ$3-$R183*$A$3,0)-MIN(MAX($R183*$A$3-$A$4,0),X$5*$AJ$3)^2-2*X$5*$AJ$3*MAX($R183*$A$3-$A$4-X$5*+$AJ$3,0))/$AJ$5-SUM($V$7:W183)-SUM($V$7:X182)+SUM($V$7:W182)</f>
        <v>0</v>
      </c>
      <c r="Y183" s="21">
        <f>(2*Y$5*$AJ$3*$R183*$A$3-MIN(Y$5*$AJ$3,$R183*$A$3)^2-2*$R183*$A$3*MAX(Y$5*$AJ$3-$R183*$A$3,0)-MIN(MAX($R183*$A$3-$A$4,0),Y$5*$AJ$3)^2-2*Y$5*$AJ$3*MAX($R183*$A$3-$A$4-Y$5*+$AJ$3,0))/$AJ$5-SUM($V$7:X183)-SUM($V$7:Y182)+SUM($V$7:X182)</f>
        <v>0</v>
      </c>
      <c r="Z183" s="21">
        <f>(2*Z$5*$AJ$3*$R183*$A$3-MIN(Z$5*$AJ$3,$R183*$A$3)^2-2*$R183*$A$3*MAX(Z$5*$AJ$3-$R183*$A$3,0)-MIN(MAX($R183*$A$3-$A$4,0),Z$5*$AJ$3)^2-2*Z$5*$AJ$3*MAX($R183*$A$3-$A$4-Z$5*+$AJ$3,0))/$AJ$5-SUM($V$7:Y183)-SUM($V$7:Z182)+SUM($V$7:Y182)</f>
        <v>0</v>
      </c>
      <c r="AA183" s="21">
        <f>(2*AA$5*$AJ$3*$R183*$A$3-MIN(AA$5*$AJ$3,$R183*$A$3)^2-2*$R183*$A$3*MAX(AA$5*$AJ$3-$R183*$A$3,0)-MIN(MAX($R183*$A$3-$A$4,0),AA$5*$AJ$3)^2-2*AA$5*$AJ$3*MAX($R183*$A$3-$A$4-AA$5*+$AJ$3,0))/$AJ$5-SUM($V$7:Z183)-SUM($V$7:AA182)+SUM($V$7:Z182)</f>
        <v>0</v>
      </c>
      <c r="AB183" s="21">
        <f>(2*AB$5*$AJ$3*$R183*$A$3-MIN(AB$5*$AJ$3,$R183*$A$3)^2-2*$R183*$A$3*MAX(AB$5*$AJ$3-$R183*$A$3,0)-MIN(MAX($R183*$A$3-$A$4,0),AB$5*$AJ$3)^2-2*AB$5*$AJ$3*MAX($R183*$A$3-$A$4-AB$5*+$AJ$3,0))/$AJ$5-SUM($V$7:AA183)-SUM($V$7:AB182)+SUM($V$7:AA182)</f>
        <v>0</v>
      </c>
      <c r="AC183" s="21">
        <f>(2*AC$5*$AJ$3*$R183*$A$3-MIN(AC$5*$AJ$3,$R183*$A$3)^2-2*$R183*$A$3*MAX(AC$5*$AJ$3-$R183*$A$3,0)-MIN(MAX($R183*$A$3-$A$4,0),AC$5*$AJ$3)^2-2*AC$5*$AJ$3*MAX($R183*$A$3-$A$4-AC$5*+$AJ$3,0))/$AJ$5-SUM($V$7:AB183)-SUM($V$7:AC182)+SUM($V$7:AB182)</f>
        <v>0</v>
      </c>
      <c r="AD183" s="21">
        <f>(2*AD$5*$AJ$3*$R183*$A$3-MIN(AD$5*$AJ$3,$R183*$A$3)^2-2*$R183*$A$3*MAX(AD$5*$AJ$3-$R183*$A$3,0)-MIN(MAX($R183*$A$3-$A$4,0),AD$5*$AJ$3)^2-2*AD$5*$AJ$3*MAX($R183*$A$3-$A$4-AD$5*+$AJ$3,0))/$AJ$5-SUM($V$7:AC183)-SUM($V$7:AD182)+SUM($V$7:AC182)</f>
        <v>0</v>
      </c>
      <c r="AE183" s="21">
        <f>(2*AE$5*$AJ$3*$R183*$A$3-MIN(AE$5*$AJ$3,$R183*$A$3)^2-2*$R183*$A$3*MAX(AE$5*$AJ$3-$R183*$A$3,0)-MIN(MAX($R183*$A$3-$A$4,0),AE$5*$AJ$3)^2-2*AE$5*$AJ$3*MAX($R183*$A$3-$A$4-AE$5*+$AJ$3,0))/$AJ$5-SUM($V$7:AD183)-SUM($V$7:AE182)+SUM($V$7:AD182)</f>
        <v>0</v>
      </c>
      <c r="AF183" s="21">
        <f>(2*AF$5*$AJ$3*$R183*$A$3-MIN(AF$5*$AJ$3,$R183*$A$3)^2-2*$R183*$A$3*MAX(AF$5*$AJ$3-$R183*$A$3,0)-MIN(MAX($R183*$A$3-$A$4,0),AF$5*$AJ$3)^2-2*AF$5*$AJ$3*MAX($R183*$A$3-$A$4-AF$5*+$AJ$3,0))/$AJ$5-SUM($V$7:AE183)-SUM($V$7:AF182)+SUM($V$7:AE182)</f>
        <v>0</v>
      </c>
      <c r="AG183" s="21">
        <f>(2*AG$5*$AJ$3*$R183*$A$3-MIN(AG$5*$AJ$3,$R183*$A$3)^2-2*$R183*$A$3*MAX(AG$5*$AJ$3-$R183*$A$3,0)-MIN(MAX($R183*$A$3-$A$4,0),AG$5*$AJ$3)^2-2*AG$5*$AJ$3*MAX($R183*$A$3-$A$4-AG$5*+$AJ$3,0))/$AJ$5-SUM($V$7:AF183)-SUM($V$7:AG182)+SUM($V$7:AF182)</f>
        <v>0</v>
      </c>
      <c r="AH183" s="21">
        <f>(2*AH$5*$AJ$3*$R183*$A$3-MIN(AH$5*$AJ$3,$R183*$A$3)^2-2*$R183*$A$3*MAX(AH$5*$AJ$3-$R183*$A$3,0)-MIN(MAX($R183*$A$3-$A$4,0),AH$5*$AJ$3)^2-2*AH$5*$AJ$3*MAX($R183*$A$3-$A$4-AH$5*+$AJ$3,0))/$AJ$5-SUM($V$7:AG183)-SUM($V$7:AH182)+SUM($V$7:AG182)</f>
        <v>0</v>
      </c>
      <c r="AJ183" s="8">
        <f t="shared" si="48"/>
        <v>41487</v>
      </c>
      <c r="AK183" s="30">
        <f t="shared" si="55"/>
        <v>41501</v>
      </c>
      <c r="AL183" s="3">
        <f ca="1">SUMPRODUCT(OFFSET($W$8:OFFSET($W$8,$AJ$4-1,0),$T183,$U183),OFFSET($D$8:OFFSET($D$8,$AJ$4-1,0),$S183,MATCH(AL$6,$D$7:$Q$7,0)-1))</f>
        <v>0.54541662527795742</v>
      </c>
      <c r="AM183" s="3">
        <f ca="1">SUMPRODUCT(OFFSET($W$8:OFFSET($W$8,$AJ$4-1,0),$T183,$U183),OFFSET($C$8:OFFSET($C$8,$AJ$4-1,0),$S183,0),OFFSET($D$8:OFFSET($D$8,$AJ$4-1,0),$S183,MATCH(AL$6,$D$7:$Q$7,0)-1))/SUMPRODUCT(OFFSET($W$8:OFFSET($W$8,$AJ$4-1,0),$T183,$U183),OFFSET($C$8:OFFSET($C$8,$AJ$4-1,0),$S183,0))</f>
        <v>0.54541662527795765</v>
      </c>
      <c r="AN183" s="3">
        <f ca="1">SUMPRODUCT(OFFSET($W$8:OFFSET($W$8,$AJ$4-1,0),$T183,$U183),OFFSET($D$8:OFFSET($D$8,$AJ$4-1,0),$S183,MATCH(AN$6,$D$7:$Q$7,0)-1))</f>
        <v>1.3651319707209386</v>
      </c>
      <c r="AO183" s="3">
        <f ca="1">SUMPRODUCT(OFFSET($W$8:OFFSET($W$8,$AJ$4-1,0),$T183,$U183),OFFSET($C$8:OFFSET($C$8,$AJ$4-1,0),$S183,0),OFFSET($D$8:OFFSET($D$8,$AJ$4-1,0),$S183,MATCH(AN$6,$D$7:$Q$7,0)-1))/SUMPRODUCT(OFFSET($W$8:OFFSET($W$8,$AJ$4-1,0),$T183,$U183),OFFSET($C$8:OFFSET($C$8,$AJ$4-1,0),$S183,0))</f>
        <v>1.3651319707209386</v>
      </c>
      <c r="AP183" s="3">
        <f ca="1">SUMPRODUCT(OFFSET($W$8:OFFSET($W$8,$AJ$4-1,0),$T183,$U183),OFFSET($D$8:OFFSET($D$8,$AJ$4-1,0),$S183,MATCH(AP$6,$D$7:$Q$7,0)-1))</f>
        <v>1.0725316106799698</v>
      </c>
      <c r="AQ183" s="3">
        <f ca="1">SUMPRODUCT(OFFSET($W$8:OFFSET($W$8,$AJ$4-1,0),$T183,$U183),OFFSET($C$8:OFFSET($C$8,$AJ$4-1,0),$S183,0),OFFSET($D$8:OFFSET($D$8,$AJ$4-1,0),$S183,MATCH(AP$6,$D$7:$Q$7,0)-1))/SUMPRODUCT(OFFSET($W$8:OFFSET($W$8,$AJ$4-1,0),$T183,$U183),OFFSET($C$8:OFFSET($C$8,$AJ$4-1,0),$S183,0))</f>
        <v>1.0725316106799696</v>
      </c>
      <c r="AR183" s="3">
        <f ca="1">SUMPRODUCT(OFFSET($W$8:OFFSET($W$8,$AJ$4-1,0),$T183,$U183),OFFSET($D$8:OFFSET($D$8,$AJ$4-1,0),$S183,MATCH(AR$6,$D$7:$Q$7,0)-1))</f>
        <v>0.98489999999999989</v>
      </c>
      <c r="AS183" s="3">
        <f ca="1">SUMPRODUCT(OFFSET($W$8:OFFSET($W$8,$AJ$4-1,0),$T183,$U183),OFFSET($C$8:OFFSET($C$8,$AJ$4-1,0),$S183,0),OFFSET($D$8:OFFSET($D$8,$AJ$4-1,0),$S183,MATCH(AR$6,$D$7:$Q$7,0)-1))/SUMPRODUCT(OFFSET($W$8:OFFSET($W$8,$AJ$4-1,0),$T183,$U183),OFFSET($C$8:OFFSET($C$8,$AJ$4-1,0),$S183,0))</f>
        <v>0.98490000000000022</v>
      </c>
      <c r="AT183" s="3">
        <f ca="1">SUMPRODUCT(OFFSET($W$8:OFFSET($W$8,$AJ$4-1,0),$T183,$U183),OFFSET($D$8:OFFSET($D$8,$AJ$4-1,0),$S183,MATCH(AT$6,$D$7:$Q$7,0)-1))</f>
        <v>1.2183910715085196</v>
      </c>
      <c r="AU183" s="3">
        <f ca="1">SUMPRODUCT(OFFSET($W$8:OFFSET($W$8,$AJ$4-1,0),$T183,$U183),OFFSET($C$8:OFFSET($C$8,$AJ$4-1,0),$S183,0),OFFSET($D$8:OFFSET($D$8,$AJ$4-1,0),$S183,MATCH(AT$6,$D$7:$Q$7,0)-1))/SUMPRODUCT(OFFSET($W$8:OFFSET($W$8,$AJ$4-1,0),$T183,$U183),OFFSET($C$8:OFFSET($C$8,$AJ$4-1,0),$S183,0))</f>
        <v>1.2183910715085193</v>
      </c>
      <c r="AV183" s="3">
        <f ca="1">SUMPRODUCT(OFFSET($W$8:OFFSET($W$8,$AJ$4-1,0),$T183,$U183),OFFSET($D$8:OFFSET($D$8,$AJ$4-1,0),$S183,MATCH(AV$6,$D$7:$Q$7,0)-1))</f>
        <v>0.75569468386723571</v>
      </c>
      <c r="AW183" s="3">
        <f ca="1">SUMPRODUCT(OFFSET($W$8:OFFSET($W$8,$AJ$4-1,0),$T183,$U183),OFFSET($C$8:OFFSET($C$8,$AJ$4-1,0),$S183,0),OFFSET($D$8:OFFSET($D$8,$AJ$4-1,0),$S183,MATCH(AV$6,$D$7:$Q$7,0)-1))/SUMPRODUCT(OFFSET($W$8:OFFSET($W$8,$AJ$4-1,0),$T183,$U183),OFFSET($C$8:OFFSET($C$8,$AJ$4-1,0),$S183,0))</f>
        <v>0.75569468386723559</v>
      </c>
      <c r="AX183" s="3">
        <f ca="1">SUMPRODUCT(OFFSET($W$8:OFFSET($W$8,$AJ$4-1,0),$T183,$U183),OFFSET($D$8:OFFSET($D$8,$AJ$4-1,0),$S183,MATCH(AX$6,$D$7:$Q$7,0)-1))</f>
        <v>0.87897243417109161</v>
      </c>
      <c r="AY183" s="3">
        <f ca="1">SUMPRODUCT(OFFSET($W$8:OFFSET($W$8,$AJ$4-1,0),$T183,$U183),OFFSET($C$8:OFFSET($C$8,$AJ$4-1,0),$S183,0),OFFSET($D$8:OFFSET($D$8,$AJ$4-1,0),$S183,MATCH(AX$6,$D$7:$Q$7,0)-1))/SUMPRODUCT(OFFSET($W$8:OFFSET($W$8,$AJ$4-1,0),$T183,$U183),OFFSET($C$8:OFFSET($C$8,$AJ$4-1,0),$S183,0))</f>
        <v>0.8789724341710915</v>
      </c>
      <c r="AZ183" s="3">
        <f ca="1">SUMPRODUCT(OFFSET($W$8:OFFSET($W$8,$AJ$4-1,0),$T183,$U183),OFFSET($D$8:OFFSET($D$8,$AJ$4-1,0),$S183,MATCH(AZ$6,$D$7:$Q$7,0)-1))</f>
        <v>1.3051929127255202</v>
      </c>
      <c r="BA183" s="3">
        <f ca="1">SUMPRODUCT(OFFSET($W$8:OFFSET($W$8,$AJ$4-1,0),$T183,$U183),OFFSET($C$8:OFFSET($C$8,$AJ$4-1,0),$S183,0),OFFSET($D$8:OFFSET($D$8,$AJ$4-1,0),$S183,MATCH(AZ$6,$D$7:$Q$7,0)-1))/SUMPRODUCT(OFFSET($W$8:OFFSET($W$8,$AJ$4-1,0),$T183,$U183),OFFSET($C$8:OFFSET($C$8,$AJ$4-1,0),$S183,0))</f>
        <v>1.30519291272552</v>
      </c>
      <c r="BB183" s="3">
        <f ca="1">SUMPRODUCT(OFFSET($W$8:OFFSET($W$8,$AJ$4-1,0),$T183,$U183),OFFSET($D$8:OFFSET($D$8,$AJ$4-1,0),$S183,MATCH(BB$6,$D$7:$Q$7,0)-1))</f>
        <v>1.0558961305228156</v>
      </c>
      <c r="BC183" s="3">
        <f ca="1">SUMPRODUCT(OFFSET($W$8:OFFSET($W$8,$AJ$4-1,0),$T183,$U183),OFFSET($C$8:OFFSET($C$8,$AJ$4-1,0),$S183,0),OFFSET($D$8:OFFSET($D$8,$AJ$4-1,0),$S183,MATCH(BB$6,$D$7:$Q$7,0)-1))/SUMPRODUCT(OFFSET($W$8:OFFSET($W$8,$AJ$4-1,0),$T183,$U183),OFFSET($C$8:OFFSET($C$8,$AJ$4-1,0),$S183,0))</f>
        <v>1.0558961305228156</v>
      </c>
      <c r="BD183" s="3">
        <f ca="1">SUMPRODUCT(OFFSET($W$8:OFFSET($W$8,$AJ$4-1,0),$T183,$U183),OFFSET($D$8:OFFSET($D$8,$AJ$4-1,0),$S183,MATCH(BD$6,$D$7:$Q$7,0)-1))</f>
        <v>0.79793998127366494</v>
      </c>
      <c r="BE183" s="3">
        <f ca="1">SUMPRODUCT(OFFSET($W$8:OFFSET($W$8,$AJ$4-1,0),$T183,$U183),OFFSET($C$8:OFFSET($C$8,$AJ$4-1,0),$S183,0),OFFSET($D$8:OFFSET($D$8,$AJ$4-1,0),$S183,MATCH(BD$6,$D$7:$Q$7,0)-1))/SUMPRODUCT(OFFSET($W$8:OFFSET($W$8,$AJ$4-1,0),$T183,$U183),OFFSET($C$8:OFFSET($C$8,$AJ$4-1,0),$S183,0))</f>
        <v>0.79793998127366483</v>
      </c>
      <c r="BF183" s="174">
        <f ca="1">SUMPRODUCT(OFFSET($W$8:OFFSET($W$8,$AJ$4-1,0),$T183,$U183),OFFSET($D$8:OFFSET($D$8,$AJ$4-1,0),$S183,MATCH(BF$6,$D$7:$Q$7,0)-1))</f>
        <v>1.0751563544644633</v>
      </c>
      <c r="BG183" s="174">
        <f ca="1">SUMPRODUCT(OFFSET($W$8:OFFSET($W$8,$AJ$4-1,0),$T183,$U183),OFFSET($C$8:OFFSET($C$8,$AJ$4-1,0),$S183,0),OFFSET($D$8:OFFSET($D$8,$AJ$4-1,0),$S183,MATCH(BF$6,$D$7:$Q$7,0)-1))/SUMPRODUCT(OFFSET($W$8:OFFSET($W$8,$AJ$4-1,0),$T183,$U183),OFFSET($C$8:OFFSET($C$8,$AJ$4-1,0),$S183,0))</f>
        <v>1.0751563544644633</v>
      </c>
      <c r="BH183" s="174">
        <f ca="1">SUMPRODUCT(OFFSET($W$8:OFFSET($W$8,$AJ$4-1,0),$T183,$U183),OFFSET($D$8:OFFSET($D$8,$AJ$4-1,0),$S183,MATCH(BH$6,$D$7:$Q$7,0)-1))</f>
        <v>1.1224370677646773</v>
      </c>
      <c r="BI183" s="174">
        <f ca="1">SUMPRODUCT(OFFSET($W$8:OFFSET($W$8,$AJ$4-1,0),$T183,$U183),OFFSET($C$8:OFFSET($C$8,$AJ$4-1,0),$S183,0),OFFSET($D$8:OFFSET($D$8,$AJ$4-1,0),$S183,MATCH(BH$6,$D$7:$Q$7,0)-1))/SUMPRODUCT(OFFSET($W$8:OFFSET($W$8,$AJ$4-1,0),$T183,$U183),OFFSET($C$8:OFFSET($C$8,$AJ$4-1,0),$S183,0))</f>
        <v>1.1224370677646771</v>
      </c>
      <c r="BJ183" s="174">
        <f ca="1">SUMPRODUCT(OFFSET($W$8:OFFSET($W$8,$AJ$4-1,0),$T183,$U183),OFFSET($D$8:OFFSET($D$8,$AJ$4-1,0),$S183,MATCH(BJ$6,$D$7:$Q$7,0)-1))</f>
        <v>1</v>
      </c>
      <c r="BK183" s="174">
        <f ca="1">SUMPRODUCT(OFFSET($W$8:OFFSET($W$8,$AJ$4-1,0),$T183,$U183),OFFSET($C$8:OFFSET($C$8,$AJ$4-1,0),$S183,0),OFFSET($D$8:OFFSET($D$8,$AJ$4-1,0),$S183,MATCH(BJ$6,$D$7:$Q$7,0)-1))/SUMPRODUCT(OFFSET($W$8:OFFSET($W$8,$AJ$4-1,0),$T183,$U183),OFFSET($C$8:OFFSET($C$8,$AJ$4-1,0),$S183,0))</f>
        <v>1</v>
      </c>
      <c r="BM183" s="8">
        <f t="shared" si="45"/>
        <v>41487</v>
      </c>
      <c r="BN183" s="47">
        <f t="shared" ca="1" si="46"/>
        <v>0.929049445997297</v>
      </c>
      <c r="BO183" s="47">
        <f t="shared" ca="1" si="41"/>
        <v>0</v>
      </c>
      <c r="BP183" s="47">
        <f t="shared" ca="1" si="47"/>
        <v>0.29483990504173468</v>
      </c>
      <c r="BQ183" s="47">
        <f t="shared" ca="1" si="42"/>
        <v>0.63420954095556237</v>
      </c>
    </row>
    <row r="184" spans="1:69">
      <c r="A184" s="58">
        <f t="shared" si="43"/>
        <v>41153</v>
      </c>
      <c r="B184" s="34">
        <f t="shared" si="51"/>
        <v>41348</v>
      </c>
      <c r="C184" s="59">
        <f>SUMIF(WP!$A$3:$A$388,"&lt;"&amp;EOMONTH($A184,$A$3-1)+1,WP!$B$3:$B$388)/1000-SUM(C$8:C183)</f>
        <v>10</v>
      </c>
      <c r="D184" s="42">
        <f>D$6/VLOOKUP($B184,Rate!$B$4:$H$390,7)</f>
        <v>0.54541662527795753</v>
      </c>
      <c r="E184" s="42">
        <f>E$6/VLOOKUP($B184,SAWW!$B$4:$H$390,7)</f>
        <v>1.3771874431840774</v>
      </c>
      <c r="F184" s="42">
        <f>F$6/VLOOKUP($B184,'Indem BL'!$B$4:$H$390,7)</f>
        <v>1.0729594254429053</v>
      </c>
      <c r="G184" s="42">
        <f>G$6/VLOOKUP($B184,'Med BL'!$B$4:$H$390,7)</f>
        <v>0.9849</v>
      </c>
      <c r="H184" s="42">
        <f>H$6/VLOOKUP($B184,'Combined BL &amp; SAWW'!$B$4:$H$390,7)</f>
        <v>1.2242068014968377</v>
      </c>
      <c r="I184" s="42">
        <f>I$6/VLOOKUP($B184,'Freq Trend'!$B$4:$H$390,7)</f>
        <v>0.74710742031008903</v>
      </c>
      <c r="J184" s="42">
        <f>J$6/VLOOKUP($B184,'Severity Trend_IonI'!$B$4:$H$390,7)</f>
        <v>0.87556593568318453</v>
      </c>
      <c r="K184" s="42">
        <f>K$6/VLOOKUP($B184,'Severity Trend_MonI'!$B$4:$H$390,7)</f>
        <v>1.3194426968949917</v>
      </c>
      <c r="L184" s="42">
        <f>L$6/VLOOKUP($B184,'Severity Trend'!$B$4:$H$390,7)</f>
        <v>1.0582665173780859</v>
      </c>
      <c r="M184" s="42">
        <f>M$6/VLOOKUP($B184,'PP Residual Trend'!$B$4:$H$390,7)</f>
        <v>0.79060028355618328</v>
      </c>
      <c r="N184" s="156">
        <f>N$6/VLOOKUP($B184,CR!$B$4:$H$455,7)</f>
        <v>0.93234922999779735</v>
      </c>
      <c r="O184" s="156">
        <f>O$6/VLOOKUP($B184,ER!$B$4:$H$455,7)</f>
        <v>1.0235729791358681</v>
      </c>
      <c r="P184" s="156">
        <f>P$6/VLOOKUP($B184,DR!$B$4:$H$455,7)</f>
        <v>1</v>
      </c>
      <c r="R184">
        <f t="shared" si="49"/>
        <v>177</v>
      </c>
      <c r="S184" s="120">
        <f t="shared" si="52"/>
        <v>176</v>
      </c>
      <c r="T184" s="45">
        <f t="shared" si="53"/>
        <v>0</v>
      </c>
      <c r="U184" s="45">
        <f t="shared" si="54"/>
        <v>0</v>
      </c>
      <c r="V184" s="20">
        <v>0</v>
      </c>
      <c r="W184" s="21">
        <f>(2*W$5*$AJ$3*$R184*$A$3-MIN(W$5*$AJ$3,$R184*$A$3)^2-2*$R184*$A$3*MAX(W$5*$AJ$3-$R184*$A$3,0)-MIN(MAX($R184*$A$3-$A$4,0),W$5*$AJ$3)^2-2*W$5*$AJ$3*MAX($R184*$A$3-$A$4-W$5*+$AJ$3,0))/$AJ$5-SUM($V$7:V184)-SUM($V$7:W183)+SUM($V$7:V183)</f>
        <v>0</v>
      </c>
      <c r="X184" s="21">
        <f>(2*X$5*$AJ$3*$R184*$A$3-MIN(X$5*$AJ$3,$R184*$A$3)^2-2*$R184*$A$3*MAX(X$5*$AJ$3-$R184*$A$3,0)-MIN(MAX($R184*$A$3-$A$4,0),X$5*$AJ$3)^2-2*X$5*$AJ$3*MAX($R184*$A$3-$A$4-X$5*+$AJ$3,0))/$AJ$5-SUM($V$7:W184)-SUM($V$7:X183)+SUM($V$7:W183)</f>
        <v>0</v>
      </c>
      <c r="Y184" s="21">
        <f>(2*Y$5*$AJ$3*$R184*$A$3-MIN(Y$5*$AJ$3,$R184*$A$3)^2-2*$R184*$A$3*MAX(Y$5*$AJ$3-$R184*$A$3,0)-MIN(MAX($R184*$A$3-$A$4,0),Y$5*$AJ$3)^2-2*Y$5*$AJ$3*MAX($R184*$A$3-$A$4-Y$5*+$AJ$3,0))/$AJ$5-SUM($V$7:X184)-SUM($V$7:Y183)+SUM($V$7:X183)</f>
        <v>0</v>
      </c>
      <c r="Z184" s="21">
        <f>(2*Z$5*$AJ$3*$R184*$A$3-MIN(Z$5*$AJ$3,$R184*$A$3)^2-2*$R184*$A$3*MAX(Z$5*$AJ$3-$R184*$A$3,0)-MIN(MAX($R184*$A$3-$A$4,0),Z$5*$AJ$3)^2-2*Z$5*$AJ$3*MAX($R184*$A$3-$A$4-Z$5*+$AJ$3,0))/$AJ$5-SUM($V$7:Y184)-SUM($V$7:Z183)+SUM($V$7:Y183)</f>
        <v>0</v>
      </c>
      <c r="AA184" s="21">
        <f>(2*AA$5*$AJ$3*$R184*$A$3-MIN(AA$5*$AJ$3,$R184*$A$3)^2-2*$R184*$A$3*MAX(AA$5*$AJ$3-$R184*$A$3,0)-MIN(MAX($R184*$A$3-$A$4,0),AA$5*$AJ$3)^2-2*AA$5*$AJ$3*MAX($R184*$A$3-$A$4-AA$5*+$AJ$3,0))/$AJ$5-SUM($V$7:Z184)-SUM($V$7:AA183)+SUM($V$7:Z183)</f>
        <v>0</v>
      </c>
      <c r="AB184" s="21">
        <f>(2*AB$5*$AJ$3*$R184*$A$3-MIN(AB$5*$AJ$3,$R184*$A$3)^2-2*$R184*$A$3*MAX(AB$5*$AJ$3-$R184*$A$3,0)-MIN(MAX($R184*$A$3-$A$4,0),AB$5*$AJ$3)^2-2*AB$5*$AJ$3*MAX($R184*$A$3-$A$4-AB$5*+$AJ$3,0))/$AJ$5-SUM($V$7:AA184)-SUM($V$7:AB183)+SUM($V$7:AA183)</f>
        <v>0</v>
      </c>
      <c r="AC184" s="21">
        <f>(2*AC$5*$AJ$3*$R184*$A$3-MIN(AC$5*$AJ$3,$R184*$A$3)^2-2*$R184*$A$3*MAX(AC$5*$AJ$3-$R184*$A$3,0)-MIN(MAX($R184*$A$3-$A$4,0),AC$5*$AJ$3)^2-2*AC$5*$AJ$3*MAX($R184*$A$3-$A$4-AC$5*+$AJ$3,0))/$AJ$5-SUM($V$7:AB184)-SUM($V$7:AC183)+SUM($V$7:AB183)</f>
        <v>0</v>
      </c>
      <c r="AD184" s="21">
        <f>(2*AD$5*$AJ$3*$R184*$A$3-MIN(AD$5*$AJ$3,$R184*$A$3)^2-2*$R184*$A$3*MAX(AD$5*$AJ$3-$R184*$A$3,0)-MIN(MAX($R184*$A$3-$A$4,0),AD$5*$AJ$3)^2-2*AD$5*$AJ$3*MAX($R184*$A$3-$A$4-AD$5*+$AJ$3,0))/$AJ$5-SUM($V$7:AC184)-SUM($V$7:AD183)+SUM($V$7:AC183)</f>
        <v>0</v>
      </c>
      <c r="AE184" s="21">
        <f>(2*AE$5*$AJ$3*$R184*$A$3-MIN(AE$5*$AJ$3,$R184*$A$3)^2-2*$R184*$A$3*MAX(AE$5*$AJ$3-$R184*$A$3,0)-MIN(MAX($R184*$A$3-$A$4,0),AE$5*$AJ$3)^2-2*AE$5*$AJ$3*MAX($R184*$A$3-$A$4-AE$5*+$AJ$3,0))/$AJ$5-SUM($V$7:AD184)-SUM($V$7:AE183)+SUM($V$7:AD183)</f>
        <v>0</v>
      </c>
      <c r="AF184" s="21">
        <f>(2*AF$5*$AJ$3*$R184*$A$3-MIN(AF$5*$AJ$3,$R184*$A$3)^2-2*$R184*$A$3*MAX(AF$5*$AJ$3-$R184*$A$3,0)-MIN(MAX($R184*$A$3-$A$4,0),AF$5*$AJ$3)^2-2*AF$5*$AJ$3*MAX($R184*$A$3-$A$4-AF$5*+$AJ$3,0))/$AJ$5-SUM($V$7:AE184)-SUM($V$7:AF183)+SUM($V$7:AE183)</f>
        <v>0</v>
      </c>
      <c r="AG184" s="21">
        <f>(2*AG$5*$AJ$3*$R184*$A$3-MIN(AG$5*$AJ$3,$R184*$A$3)^2-2*$R184*$A$3*MAX(AG$5*$AJ$3-$R184*$A$3,0)-MIN(MAX($R184*$A$3-$A$4,0),AG$5*$AJ$3)^2-2*AG$5*$AJ$3*MAX($R184*$A$3-$A$4-AG$5*+$AJ$3,0))/$AJ$5-SUM($V$7:AF184)-SUM($V$7:AG183)+SUM($V$7:AF183)</f>
        <v>0</v>
      </c>
      <c r="AH184" s="21">
        <f>(2*AH$5*$AJ$3*$R184*$A$3-MIN(AH$5*$AJ$3,$R184*$A$3)^2-2*$R184*$A$3*MAX(AH$5*$AJ$3-$R184*$A$3,0)-MIN(MAX($R184*$A$3-$A$4,0),AH$5*$AJ$3)^2-2*AH$5*$AJ$3*MAX($R184*$A$3-$A$4-AH$5*+$AJ$3,0))/$AJ$5-SUM($V$7:AG184)-SUM($V$7:AH183)+SUM($V$7:AG183)</f>
        <v>0</v>
      </c>
      <c r="AJ184" s="8">
        <f t="shared" si="48"/>
        <v>41518</v>
      </c>
      <c r="AK184" s="30">
        <f t="shared" si="55"/>
        <v>41532</v>
      </c>
      <c r="AL184" s="3">
        <f ca="1">SUMPRODUCT(OFFSET($W$8:OFFSET($W$8,$AJ$4-1,0),$T184,$U184),OFFSET($D$8:OFFSET($D$8,$AJ$4-1,0),$S184,MATCH(AL$6,$D$7:$Q$7,0)-1))</f>
        <v>0.54541662527795742</v>
      </c>
      <c r="AM184" s="3">
        <f ca="1">SUMPRODUCT(OFFSET($W$8:OFFSET($W$8,$AJ$4-1,0),$T184,$U184),OFFSET($C$8:OFFSET($C$8,$AJ$4-1,0),$S184,0),OFFSET($D$8:OFFSET($D$8,$AJ$4-1,0),$S184,MATCH(AL$6,$D$7:$Q$7,0)-1))/SUMPRODUCT(OFFSET($W$8:OFFSET($W$8,$AJ$4-1,0),$T184,$U184),OFFSET($C$8:OFFSET($C$8,$AJ$4-1,0),$S184,0))</f>
        <v>0.54541662527795742</v>
      </c>
      <c r="AN184" s="3">
        <f ca="1">SUMPRODUCT(OFFSET($W$8:OFFSET($W$8,$AJ$4-1,0),$T184,$U184),OFFSET($D$8:OFFSET($D$8,$AJ$4-1,0),$S184,MATCH(AN$6,$D$7:$Q$7,0)-1))</f>
        <v>1.3626556263686691</v>
      </c>
      <c r="AO184" s="3">
        <f ca="1">SUMPRODUCT(OFFSET($W$8:OFFSET($W$8,$AJ$4-1,0),$T184,$U184),OFFSET($C$8:OFFSET($C$8,$AJ$4-1,0),$S184,0),OFFSET($D$8:OFFSET($D$8,$AJ$4-1,0),$S184,MATCH(AN$6,$D$7:$Q$7,0)-1))/SUMPRODUCT(OFFSET($W$8:OFFSET($W$8,$AJ$4-1,0),$T184,$U184),OFFSET($C$8:OFFSET($C$8,$AJ$4-1,0),$S184,0))</f>
        <v>1.3551639835679461</v>
      </c>
      <c r="AP184" s="3">
        <f ca="1">SUMPRODUCT(OFFSET($W$8:OFFSET($W$8,$AJ$4-1,0),$T184,$U184),OFFSET($D$8:OFFSET($D$8,$AJ$4-1,0),$S184,MATCH(AP$6,$D$7:$Q$7,0)-1))</f>
        <v>1.0722464008380126</v>
      </c>
      <c r="AQ184" s="3">
        <f ca="1">SUMPRODUCT(OFFSET($W$8:OFFSET($W$8,$AJ$4-1,0),$T184,$U184),OFFSET($C$8:OFFSET($C$8,$AJ$4-1,0),$S184,0),OFFSET($D$8:OFFSET($D$8,$AJ$4-1,0),$S184,MATCH(AP$6,$D$7:$Q$7,0)-1))/SUMPRODUCT(OFFSET($W$8:OFFSET($W$8,$AJ$4-1,0),$T184,$U184),OFFSET($C$8:OFFSET($C$8,$AJ$4-1,0),$S184,0))</f>
        <v>1.0709248816145396</v>
      </c>
      <c r="AR184" s="3">
        <f ca="1">SUMPRODUCT(OFFSET($W$8:OFFSET($W$8,$AJ$4-1,0),$T184,$U184),OFFSET($D$8:OFFSET($D$8,$AJ$4-1,0),$S184,MATCH(AR$6,$D$7:$Q$7,0)-1))</f>
        <v>0.98489999999999989</v>
      </c>
      <c r="AS184" s="3">
        <f ca="1">SUMPRODUCT(OFFSET($W$8:OFFSET($W$8,$AJ$4-1,0),$T184,$U184),OFFSET($C$8:OFFSET($C$8,$AJ$4-1,0),$S184,0),OFFSET($D$8:OFFSET($D$8,$AJ$4-1,0),$S184,MATCH(AR$6,$D$7:$Q$7,0)-1))/SUMPRODUCT(OFFSET($W$8:OFFSET($W$8,$AJ$4-1,0),$T184,$U184),OFFSET($C$8:OFFSET($C$8,$AJ$4-1,0),$S184,0))</f>
        <v>0.9849</v>
      </c>
      <c r="AT184" s="3">
        <f ca="1">SUMPRODUCT(OFFSET($W$8:OFFSET($W$8,$AJ$4-1,0),$T184,$U184),OFFSET($D$8:OFFSET($D$8,$AJ$4-1,0),$S184,MATCH(AT$6,$D$7:$Q$7,0)-1))</f>
        <v>1.2170672355036596</v>
      </c>
      <c r="AU184" s="3">
        <f ca="1">SUMPRODUCT(OFFSET($W$8:OFFSET($W$8,$AJ$4-1,0),$T184,$U184),OFFSET($C$8:OFFSET($C$8,$AJ$4-1,0),$S184,0),OFFSET($D$8:OFFSET($D$8,$AJ$4-1,0),$S184,MATCH(AT$6,$D$7:$Q$7,0)-1))/SUMPRODUCT(OFFSET($W$8:OFFSET($W$8,$AJ$4-1,0),$T184,$U184),OFFSET($C$8:OFFSET($C$8,$AJ$4-1,0),$S184,0))</f>
        <v>1.2127933610066606</v>
      </c>
      <c r="AV184" s="3">
        <f ca="1">SUMPRODUCT(OFFSET($W$8:OFFSET($W$8,$AJ$4-1,0),$T184,$U184),OFFSET($D$8:OFFSET($D$8,$AJ$4-1,0),$S184,MATCH(AV$6,$D$7:$Q$7,0)-1))</f>
        <v>0.75751588052540464</v>
      </c>
      <c r="AW184" s="3">
        <f ca="1">SUMPRODUCT(OFFSET($W$8:OFFSET($W$8,$AJ$4-1,0),$T184,$U184),OFFSET($C$8:OFFSET($C$8,$AJ$4-1,0),$S184,0),OFFSET($D$8:OFFSET($D$8,$AJ$4-1,0),$S184,MATCH(AV$6,$D$7:$Q$7,0)-1))/SUMPRODUCT(OFFSET($W$8:OFFSET($W$8,$AJ$4-1,0),$T184,$U184),OFFSET($C$8:OFFSET($C$8,$AJ$4-1,0),$S184,0))</f>
        <v>0.76323154474848409</v>
      </c>
      <c r="AX184" s="3">
        <f ca="1">SUMPRODUCT(OFFSET($W$8:OFFSET($W$8,$AJ$4-1,0),$T184,$U184),OFFSET($D$8:OFFSET($D$8,$AJ$4-1,0),$S184,MATCH(AX$6,$D$7:$Q$7,0)-1))</f>
        <v>0.87942206890757213</v>
      </c>
      <c r="AY184" s="3">
        <f ca="1">SUMPRODUCT(OFFSET($W$8:OFFSET($W$8,$AJ$4-1,0),$T184,$U184),OFFSET($C$8:OFFSET($C$8,$AJ$4-1,0),$S184,0),OFFSET($D$8:OFFSET($D$8,$AJ$4-1,0),$S184,MATCH(AX$6,$D$7:$Q$7,0)-1))/SUMPRODUCT(OFFSET($W$8:OFFSET($W$8,$AJ$4-1,0),$T184,$U184),OFFSET($C$8:OFFSET($C$8,$AJ$4-1,0),$S184,0))</f>
        <v>0.87992212579863827</v>
      </c>
      <c r="AZ184" s="3">
        <f ca="1">SUMPRODUCT(OFFSET($W$8:OFFSET($W$8,$AJ$4-1,0),$T184,$U184),OFFSET($D$8:OFFSET($D$8,$AJ$4-1,0),$S184,MATCH(AZ$6,$D$7:$Q$7,0)-1))</f>
        <v>1.3016899691270616</v>
      </c>
      <c r="BA184" s="3">
        <f ca="1">SUMPRODUCT(OFFSET($W$8:OFFSET($W$8,$AJ$4-1,0),$T184,$U184),OFFSET($C$8:OFFSET($C$8,$AJ$4-1,0),$S184,0),OFFSET($D$8:OFFSET($D$8,$AJ$4-1,0),$S184,MATCH(AZ$6,$D$7:$Q$7,0)-1))/SUMPRODUCT(OFFSET($W$8:OFFSET($W$8,$AJ$4-1,0),$T184,$U184),OFFSET($C$8:OFFSET($C$8,$AJ$4-1,0),$S184,0))</f>
        <v>1.2891036608641409</v>
      </c>
      <c r="BB184" s="3">
        <f ca="1">SUMPRODUCT(OFFSET($W$8:OFFSET($W$8,$AJ$4-1,0),$T184,$U184),OFFSET($D$8:OFFSET($D$8,$AJ$4-1,0),$S184,MATCH(BB$6,$D$7:$Q$7,0)-1))</f>
        <v>1.0550298000787504</v>
      </c>
      <c r="BC184" s="3">
        <f ca="1">SUMPRODUCT(OFFSET($W$8:OFFSET($W$8,$AJ$4-1,0),$T184,$U184),OFFSET($C$8:OFFSET($C$8,$AJ$4-1,0),$S184,0),OFFSET($D$8:OFFSET($D$8,$AJ$4-1,0),$S184,MATCH(BB$6,$D$7:$Q$7,0)-1))/SUMPRODUCT(OFFSET($W$8:OFFSET($W$8,$AJ$4-1,0),$T184,$U184),OFFSET($C$8:OFFSET($C$8,$AJ$4-1,0),$S184,0))</f>
        <v>1.051098727519491</v>
      </c>
      <c r="BD184" s="3">
        <f ca="1">SUMPRODUCT(OFFSET($W$8:OFFSET($W$8,$AJ$4-1,0),$T184,$U184),OFFSET($D$8:OFFSET($D$8,$AJ$4-1,0),$S184,MATCH(BD$6,$D$7:$Q$7,0)-1))</f>
        <v>0.79921125672190185</v>
      </c>
      <c r="BE184" s="3">
        <f ca="1">SUMPRODUCT(OFFSET($W$8:OFFSET($W$8,$AJ$4-1,0),$T184,$U184),OFFSET($C$8:OFFSET($C$8,$AJ$4-1,0),$S184,0),OFFSET($D$8:OFFSET($D$8,$AJ$4-1,0),$S184,MATCH(BD$6,$D$7:$Q$7,0)-1))/SUMPRODUCT(OFFSET($W$8:OFFSET($W$8,$AJ$4-1,0),$T184,$U184),OFFSET($C$8:OFFSET($C$8,$AJ$4-1,0),$S184,0))</f>
        <v>0.80224948824005005</v>
      </c>
      <c r="BF184" s="174">
        <f ca="1">SUMPRODUCT(OFFSET($W$8:OFFSET($W$8,$AJ$4-1,0),$T184,$U184),OFFSET($D$8:OFFSET($D$8,$AJ$4-1,0),$S184,MATCH(BF$6,$D$7:$Q$7,0)-1))</f>
        <v>1.1014851215005346</v>
      </c>
      <c r="BG184" s="174">
        <f ca="1">SUMPRODUCT(OFFSET($W$8:OFFSET($W$8,$AJ$4-1,0),$T184,$U184),OFFSET($C$8:OFFSET($C$8,$AJ$4-1,0),$S184,0),OFFSET($D$8:OFFSET($D$8,$AJ$4-1,0),$S184,MATCH(BF$6,$D$7:$Q$7,0)-1))/SUMPRODUCT(OFFSET($W$8:OFFSET($W$8,$AJ$4-1,0),$T184,$U184),OFFSET($C$8:OFFSET($C$8,$AJ$4-1,0),$S184,0))</f>
        <v>1.1730894007958046</v>
      </c>
      <c r="BH184" s="174">
        <f ca="1">SUMPRODUCT(OFFSET($W$8:OFFSET($W$8,$AJ$4-1,0),$T184,$U184),OFFSET($D$8:OFFSET($D$8,$AJ$4-1,0),$S184,MATCH(BH$6,$D$7:$Q$7,0)-1))</f>
        <v>1.1353463487330391</v>
      </c>
      <c r="BI184" s="174">
        <f ca="1">SUMPRODUCT(OFFSET($W$8:OFFSET($W$8,$AJ$4-1,0),$T184,$U184),OFFSET($C$8:OFFSET($C$8,$AJ$4-1,0),$S184,0),OFFSET($D$8:OFFSET($D$8,$AJ$4-1,0),$S184,MATCH(BH$6,$D$7:$Q$7,0)-1))/SUMPRODUCT(OFFSET($W$8:OFFSET($W$8,$AJ$4-1,0),$T184,$U184),OFFSET($C$8:OFFSET($C$8,$AJ$4-1,0),$S184,0))</f>
        <v>1.1563863323925043</v>
      </c>
      <c r="BJ184" s="174">
        <f ca="1">SUMPRODUCT(OFFSET($W$8:OFFSET($W$8,$AJ$4-1,0),$T184,$U184),OFFSET($D$8:OFFSET($D$8,$AJ$4-1,0),$S184,MATCH(BJ$6,$D$7:$Q$7,0)-1))</f>
        <v>1</v>
      </c>
      <c r="BK184" s="174">
        <f ca="1">SUMPRODUCT(OFFSET($W$8:OFFSET($W$8,$AJ$4-1,0),$T184,$U184),OFFSET($C$8:OFFSET($C$8,$AJ$4-1,0),$S184,0),OFFSET($D$8:OFFSET($D$8,$AJ$4-1,0),$S184,MATCH(BJ$6,$D$7:$Q$7,0)-1))/SUMPRODUCT(OFFSET($W$8:OFFSET($W$8,$AJ$4-1,0),$T184,$U184),OFFSET($C$8:OFFSET($C$8,$AJ$4-1,0),$S184,0))</f>
        <v>1</v>
      </c>
      <c r="BM184" s="8">
        <f t="shared" si="45"/>
        <v>41518</v>
      </c>
      <c r="BN184" s="47">
        <f t="shared" ca="1" si="46"/>
        <v>0.85148959218117881</v>
      </c>
      <c r="BO184" s="47">
        <f t="shared" ca="1" si="41"/>
        <v>0</v>
      </c>
      <c r="BP184" s="47">
        <f t="shared" ca="1" si="47"/>
        <v>0.28618397606824364</v>
      </c>
      <c r="BQ184" s="47">
        <f t="shared" ca="1" si="42"/>
        <v>0.56530561611293517</v>
      </c>
    </row>
    <row r="185" spans="1:69">
      <c r="A185" s="58">
        <f t="shared" si="43"/>
        <v>41183</v>
      </c>
      <c r="B185" s="34">
        <f t="shared" si="51"/>
        <v>41379</v>
      </c>
      <c r="C185" s="59">
        <f>SUMIF(WP!$A$3:$A$388,"&lt;"&amp;EOMONTH($A185,$A$3-1)+1,WP!$B$3:$B$388)/1000-SUM(C$8:C184)</f>
        <v>10</v>
      </c>
      <c r="D185" s="42">
        <f>D$6/VLOOKUP($B185,Rate!$B$4:$H$390,7)</f>
        <v>0.54541662527795753</v>
      </c>
      <c r="E185" s="42">
        <f>E$6/VLOOKUP($B185,SAWW!$B$4:$H$390,7)</f>
        <v>1.374949287968418</v>
      </c>
      <c r="F185" s="42">
        <f>F$6/VLOOKUP($B185,'Indem BL'!$B$4:$H$390,7)</f>
        <v>1.0729594254429053</v>
      </c>
      <c r="G185" s="42">
        <f>G$6/VLOOKUP($B185,'Med BL'!$B$4:$H$390,7)</f>
        <v>0.9849</v>
      </c>
      <c r="H185" s="42">
        <f>H$6/VLOOKUP($B185,'Combined BL &amp; SAWW'!$B$4:$H$390,7)</f>
        <v>1.2231330262249849</v>
      </c>
      <c r="I185" s="42">
        <f>I$6/VLOOKUP($B185,'Freq Trend'!$B$4:$H$390,7)</f>
        <v>0.74859463086872324</v>
      </c>
      <c r="J185" s="42">
        <f>J$6/VLOOKUP($B185,'Severity Trend_IonI'!$B$4:$H$390,7)</f>
        <v>0.87677696466601085</v>
      </c>
      <c r="K185" s="42">
        <f>K$6/VLOOKUP($B185,'Severity Trend_MonI'!$B$4:$H$390,7)</f>
        <v>1.3181881154448618</v>
      </c>
      <c r="L185" s="42">
        <f>L$6/VLOOKUP($B185,'Severity Trend'!$B$4:$H$390,7)</f>
        <v>1.0587122043292294</v>
      </c>
      <c r="M185" s="42">
        <f>M$6/VLOOKUP($B185,'PP Residual Trend'!$B$4:$H$390,7)</f>
        <v>0.79251144126777395</v>
      </c>
      <c r="N185" s="156">
        <f>N$6/VLOOKUP($B185,CR!$B$4:$H$455,7)</f>
        <v>0.93234922999779735</v>
      </c>
      <c r="O185" s="156">
        <f>O$6/VLOOKUP($B185,ER!$B$4:$H$455,7)</f>
        <v>1.0681741630485597</v>
      </c>
      <c r="P185" s="156">
        <f>P$6/VLOOKUP($B185,DR!$B$4:$H$455,7)</f>
        <v>1</v>
      </c>
      <c r="R185">
        <f t="shared" si="49"/>
        <v>178</v>
      </c>
      <c r="S185" s="120">
        <f t="shared" si="52"/>
        <v>177</v>
      </c>
      <c r="T185" s="45">
        <f t="shared" si="53"/>
        <v>0</v>
      </c>
      <c r="U185" s="45">
        <f t="shared" si="54"/>
        <v>0</v>
      </c>
      <c r="V185" s="20">
        <v>0</v>
      </c>
      <c r="W185" s="21">
        <f>(2*W$5*$AJ$3*$R185*$A$3-MIN(W$5*$AJ$3,$R185*$A$3)^2-2*$R185*$A$3*MAX(W$5*$AJ$3-$R185*$A$3,0)-MIN(MAX($R185*$A$3-$A$4,0),W$5*$AJ$3)^2-2*W$5*$AJ$3*MAX($R185*$A$3-$A$4-W$5*+$AJ$3,0))/$AJ$5-SUM($V$7:V185)-SUM($V$7:W184)+SUM($V$7:V184)</f>
        <v>0</v>
      </c>
      <c r="X185" s="21">
        <f>(2*X$5*$AJ$3*$R185*$A$3-MIN(X$5*$AJ$3,$R185*$A$3)^2-2*$R185*$A$3*MAX(X$5*$AJ$3-$R185*$A$3,0)-MIN(MAX($R185*$A$3-$A$4,0),X$5*$AJ$3)^2-2*X$5*$AJ$3*MAX($R185*$A$3-$A$4-X$5*+$AJ$3,0))/$AJ$5-SUM($V$7:W185)-SUM($V$7:X184)+SUM($V$7:W184)</f>
        <v>0</v>
      </c>
      <c r="Y185" s="21">
        <f>(2*Y$5*$AJ$3*$R185*$A$3-MIN(Y$5*$AJ$3,$R185*$A$3)^2-2*$R185*$A$3*MAX(Y$5*$AJ$3-$R185*$A$3,0)-MIN(MAX($R185*$A$3-$A$4,0),Y$5*$AJ$3)^2-2*Y$5*$AJ$3*MAX($R185*$A$3-$A$4-Y$5*+$AJ$3,0))/$AJ$5-SUM($V$7:X185)-SUM($V$7:Y184)+SUM($V$7:X184)</f>
        <v>0</v>
      </c>
      <c r="Z185" s="21">
        <f>(2*Z$5*$AJ$3*$R185*$A$3-MIN(Z$5*$AJ$3,$R185*$A$3)^2-2*$R185*$A$3*MAX(Z$5*$AJ$3-$R185*$A$3,0)-MIN(MAX($R185*$A$3-$A$4,0),Z$5*$AJ$3)^2-2*Z$5*$AJ$3*MAX($R185*$A$3-$A$4-Z$5*+$AJ$3,0))/$AJ$5-SUM($V$7:Y185)-SUM($V$7:Z184)+SUM($V$7:Y184)</f>
        <v>0</v>
      </c>
      <c r="AA185" s="21">
        <f>(2*AA$5*$AJ$3*$R185*$A$3-MIN(AA$5*$AJ$3,$R185*$A$3)^2-2*$R185*$A$3*MAX(AA$5*$AJ$3-$R185*$A$3,0)-MIN(MAX($R185*$A$3-$A$4,0),AA$5*$AJ$3)^2-2*AA$5*$AJ$3*MAX($R185*$A$3-$A$4-AA$5*+$AJ$3,0))/$AJ$5-SUM($V$7:Z185)-SUM($V$7:AA184)+SUM($V$7:Z184)</f>
        <v>0</v>
      </c>
      <c r="AB185" s="21">
        <f>(2*AB$5*$AJ$3*$R185*$A$3-MIN(AB$5*$AJ$3,$R185*$A$3)^2-2*$R185*$A$3*MAX(AB$5*$AJ$3-$R185*$A$3,0)-MIN(MAX($R185*$A$3-$A$4,0),AB$5*$AJ$3)^2-2*AB$5*$AJ$3*MAX($R185*$A$3-$A$4-AB$5*+$AJ$3,0))/$AJ$5-SUM($V$7:AA185)-SUM($V$7:AB184)+SUM($V$7:AA184)</f>
        <v>0</v>
      </c>
      <c r="AC185" s="21">
        <f>(2*AC$5*$AJ$3*$R185*$A$3-MIN(AC$5*$AJ$3,$R185*$A$3)^2-2*$R185*$A$3*MAX(AC$5*$AJ$3-$R185*$A$3,0)-MIN(MAX($R185*$A$3-$A$4,0),AC$5*$AJ$3)^2-2*AC$5*$AJ$3*MAX($R185*$A$3-$A$4-AC$5*+$AJ$3,0))/$AJ$5-SUM($V$7:AB185)-SUM($V$7:AC184)+SUM($V$7:AB184)</f>
        <v>0</v>
      </c>
      <c r="AD185" s="21">
        <f>(2*AD$5*$AJ$3*$R185*$A$3-MIN(AD$5*$AJ$3,$R185*$A$3)^2-2*$R185*$A$3*MAX(AD$5*$AJ$3-$R185*$A$3,0)-MIN(MAX($R185*$A$3-$A$4,0),AD$5*$AJ$3)^2-2*AD$5*$AJ$3*MAX($R185*$A$3-$A$4-AD$5*+$AJ$3,0))/$AJ$5-SUM($V$7:AC185)-SUM($V$7:AD184)+SUM($V$7:AC184)</f>
        <v>0</v>
      </c>
      <c r="AE185" s="21">
        <f>(2*AE$5*$AJ$3*$R185*$A$3-MIN(AE$5*$AJ$3,$R185*$A$3)^2-2*$R185*$A$3*MAX(AE$5*$AJ$3-$R185*$A$3,0)-MIN(MAX($R185*$A$3-$A$4,0),AE$5*$AJ$3)^2-2*AE$5*$AJ$3*MAX($R185*$A$3-$A$4-AE$5*+$AJ$3,0))/$AJ$5-SUM($V$7:AD185)-SUM($V$7:AE184)+SUM($V$7:AD184)</f>
        <v>0</v>
      </c>
      <c r="AF185" s="21">
        <f>(2*AF$5*$AJ$3*$R185*$A$3-MIN(AF$5*$AJ$3,$R185*$A$3)^2-2*$R185*$A$3*MAX(AF$5*$AJ$3-$R185*$A$3,0)-MIN(MAX($R185*$A$3-$A$4,0),AF$5*$AJ$3)^2-2*AF$5*$AJ$3*MAX($R185*$A$3-$A$4-AF$5*+$AJ$3,0))/$AJ$5-SUM($V$7:AE185)-SUM($V$7:AF184)+SUM($V$7:AE184)</f>
        <v>0</v>
      </c>
      <c r="AG185" s="21">
        <f>(2*AG$5*$AJ$3*$R185*$A$3-MIN(AG$5*$AJ$3,$R185*$A$3)^2-2*$R185*$A$3*MAX(AG$5*$AJ$3-$R185*$A$3,0)-MIN(MAX($R185*$A$3-$A$4,0),AG$5*$AJ$3)^2-2*AG$5*$AJ$3*MAX($R185*$A$3-$A$4-AG$5*+$AJ$3,0))/$AJ$5-SUM($V$7:AF185)-SUM($V$7:AG184)+SUM($V$7:AF184)</f>
        <v>0</v>
      </c>
      <c r="AH185" s="21">
        <f>(2*AH$5*$AJ$3*$R185*$A$3-MIN(AH$5*$AJ$3,$R185*$A$3)^2-2*$R185*$A$3*MAX(AH$5*$AJ$3-$R185*$A$3,0)-MIN(MAX($R185*$A$3-$A$4,0),AH$5*$AJ$3)^2-2*AH$5*$AJ$3*MAX($R185*$A$3-$A$4-AH$5*+$AJ$3,0))/$AJ$5-SUM($V$7:AG185)-SUM($V$7:AH184)+SUM($V$7:AG184)</f>
        <v>0</v>
      </c>
      <c r="AJ185" s="8">
        <f t="shared" si="48"/>
        <v>41548</v>
      </c>
      <c r="AK185" s="30">
        <f t="shared" si="55"/>
        <v>41562</v>
      </c>
      <c r="AL185" s="3">
        <f ca="1">SUMPRODUCT(OFFSET($W$8:OFFSET($W$8,$AJ$4-1,0),$T185,$U185),OFFSET($D$8:OFFSET($D$8,$AJ$4-1,0),$S185,MATCH(AL$6,$D$7:$Q$7,0)-1))</f>
        <v>0.54541662527795742</v>
      </c>
      <c r="AM185" s="3">
        <f ca="1">SUMPRODUCT(OFFSET($W$8:OFFSET($W$8,$AJ$4-1,0),$T185,$U185),OFFSET($C$8:OFFSET($C$8,$AJ$4-1,0),$S185,0),OFFSET($D$8:OFFSET($D$8,$AJ$4-1,0),$S185,MATCH(AL$6,$D$7:$Q$7,0)-1))/SUMPRODUCT(OFFSET($W$8:OFFSET($W$8,$AJ$4-1,0),$T185,$U185),OFFSET($C$8:OFFSET($C$8,$AJ$4-1,0),$S185,0))</f>
        <v>0.54541662527795753</v>
      </c>
      <c r="AN185" s="3">
        <f ca="1">SUMPRODUCT(OFFSET($W$8:OFFSET($W$8,$AJ$4-1,0),$T185,$U185),OFFSET($D$8:OFFSET($D$8,$AJ$4-1,0),$S185,MATCH(AN$6,$D$7:$Q$7,0)-1))</f>
        <v>1.3601485472460955</v>
      </c>
      <c r="AO185" s="3">
        <f ca="1">SUMPRODUCT(OFFSET($W$8:OFFSET($W$8,$AJ$4-1,0),$T185,$U185),OFFSET($C$8:OFFSET($C$8,$AJ$4-1,0),$S185,0),OFFSET($D$8:OFFSET($D$8,$AJ$4-1,0),$S185,MATCH(AN$6,$D$7:$Q$7,0)-1))/SUMPRODUCT(OFFSET($W$8:OFFSET($W$8,$AJ$4-1,0),$T185,$U185),OFFSET($C$8:OFFSET($C$8,$AJ$4-1,0),$S185,0))</f>
        <v>1.3488681523519468</v>
      </c>
      <c r="AP185" s="3">
        <f ca="1">SUMPRODUCT(OFFSET($W$8:OFFSET($W$8,$AJ$4-1,0),$T185,$U185),OFFSET($D$8:OFFSET($D$8,$AJ$4-1,0),$S185,MATCH(AP$6,$D$7:$Q$7,0)-1))</f>
        <v>1.0719611909960554</v>
      </c>
      <c r="AQ185" s="3">
        <f ca="1">SUMPRODUCT(OFFSET($W$8:OFFSET($W$8,$AJ$4-1,0),$T185,$U185),OFFSET($C$8:OFFSET($C$8,$AJ$4-1,0),$S185,0),OFFSET($D$8:OFFSET($D$8,$AJ$4-1,0),$S185,MATCH(AP$6,$D$7:$Q$7,0)-1))/SUMPRODUCT(OFFSET($W$8:OFFSET($W$8,$AJ$4-1,0),$T185,$U185),OFFSET($C$8:OFFSET($C$8,$AJ$4-1,0),$S185,0))</f>
        <v>1.0700338378251137</v>
      </c>
      <c r="AR185" s="3">
        <f ca="1">SUMPRODUCT(OFFSET($W$8:OFFSET($W$8,$AJ$4-1,0),$T185,$U185),OFFSET($D$8:OFFSET($D$8,$AJ$4-1,0),$S185,MATCH(AR$6,$D$7:$Q$7,0)-1))</f>
        <v>0.98489999999999989</v>
      </c>
      <c r="AS185" s="3">
        <f ca="1">SUMPRODUCT(OFFSET($W$8:OFFSET($W$8,$AJ$4-1,0),$T185,$U185),OFFSET($C$8:OFFSET($C$8,$AJ$4-1,0),$S185,0),OFFSET($D$8:OFFSET($D$8,$AJ$4-1,0),$S185,MATCH(AR$6,$D$7:$Q$7,0)-1))/SUMPRODUCT(OFFSET($W$8:OFFSET($W$8,$AJ$4-1,0),$T185,$U185),OFFSET($C$8:OFFSET($C$8,$AJ$4-1,0),$S185,0))</f>
        <v>0.9849</v>
      </c>
      <c r="AT185" s="3">
        <f ca="1">SUMPRODUCT(OFFSET($W$8:OFFSET($W$8,$AJ$4-1,0),$T185,$U185),OFFSET($D$8:OFFSET($D$8,$AJ$4-1,0),$S185,MATCH(AT$6,$D$7:$Q$7,0)-1))</f>
        <v>1.2157406586999604</v>
      </c>
      <c r="AU185" s="3">
        <f ca="1">SUMPRODUCT(OFFSET($W$8:OFFSET($W$8,$AJ$4-1,0),$T185,$U185),OFFSET($C$8:OFFSET($C$8,$AJ$4-1,0),$S185,0),OFFSET($D$8:OFFSET($D$8,$AJ$4-1,0),$S185,MATCH(AT$6,$D$7:$Q$7,0)-1))/SUMPRODUCT(OFFSET($W$8:OFFSET($W$8,$AJ$4-1,0),$T185,$U185),OFFSET($C$8:OFFSET($C$8,$AJ$4-1,0),$S185,0))</f>
        <v>1.2093807699449921</v>
      </c>
      <c r="AV185" s="3">
        <f ca="1">SUMPRODUCT(OFFSET($W$8:OFFSET($W$8,$AJ$4-1,0),$T185,$U185),OFFSET($D$8:OFFSET($D$8,$AJ$4-1,0),$S185,MATCH(AV$6,$D$7:$Q$7,0)-1))</f>
        <v>0.75938520555279587</v>
      </c>
      <c r="AW185" s="3">
        <f ca="1">SUMPRODUCT(OFFSET($W$8:OFFSET($W$8,$AJ$4-1,0),$T185,$U185),OFFSET($C$8:OFFSET($C$8,$AJ$4-1,0),$S185,0),OFFSET($D$8:OFFSET($D$8,$AJ$4-1,0),$S185,MATCH(AV$6,$D$7:$Q$7,0)-1))/SUMPRODUCT(OFFSET($W$8:OFFSET($W$8,$AJ$4-1,0),$T185,$U185),OFFSET($C$8:OFFSET($C$8,$AJ$4-1,0),$S185,0))</f>
        <v>0.76806415624448965</v>
      </c>
      <c r="AX185" s="3">
        <f ca="1">SUMPRODUCT(OFFSET($W$8:OFFSET($W$8,$AJ$4-1,0),$T185,$U185),OFFSET($D$8:OFFSET($D$8,$AJ$4-1,0),$S185,MATCH(AX$6,$D$7:$Q$7,0)-1))</f>
        <v>0.87978127638832337</v>
      </c>
      <c r="AY185" s="3">
        <f ca="1">SUMPRODUCT(OFFSET($W$8:OFFSET($W$8,$AJ$4-1,0),$T185,$U185),OFFSET($C$8:OFFSET($C$8,$AJ$4-1,0),$S185,0),OFFSET($D$8:OFFSET($D$8,$AJ$4-1,0),$S185,MATCH(AX$6,$D$7:$Q$7,0)-1))/SUMPRODUCT(OFFSET($W$8:OFFSET($W$8,$AJ$4-1,0),$T185,$U185),OFFSET($C$8:OFFSET($C$8,$AJ$4-1,0),$S185,0))</f>
        <v>0.88033881454672136</v>
      </c>
      <c r="AZ185" s="3">
        <f ca="1">SUMPRODUCT(OFFSET($W$8:OFFSET($W$8,$AJ$4-1,0),$T185,$U185),OFFSET($D$8:OFFSET($D$8,$AJ$4-1,0),$S185,MATCH(AZ$6,$D$7:$Q$7,0)-1))</f>
        <v>1.2979208312429407</v>
      </c>
      <c r="BA185" s="3">
        <f ca="1">SUMPRODUCT(OFFSET($W$8:OFFSET($W$8,$AJ$4-1,0),$T185,$U185),OFFSET($C$8:OFFSET($C$8,$AJ$4-1,0),$S185,0),OFFSET($D$8:OFFSET($D$8,$AJ$4-1,0),$S185,MATCH(AZ$6,$D$7:$Q$7,0)-1))/SUMPRODUCT(OFFSET($W$8:OFFSET($W$8,$AJ$4-1,0),$T185,$U185),OFFSET($C$8:OFFSET($C$8,$AJ$4-1,0),$S185,0))</f>
        <v>1.2785409659120923</v>
      </c>
      <c r="BB185" s="3">
        <f ca="1">SUMPRODUCT(OFFSET($W$8:OFFSET($W$8,$AJ$4-1,0),$T185,$U185),OFFSET($D$8:OFFSET($D$8,$AJ$4-1,0),$S185,MATCH(BB$6,$D$7:$Q$7,0)-1))</f>
        <v>1.0540054986698082</v>
      </c>
      <c r="BC185" s="3">
        <f ca="1">SUMPRODUCT(OFFSET($W$8:OFFSET($W$8,$AJ$4-1,0),$T185,$U185),OFFSET($C$8:OFFSET($C$8,$AJ$4-1,0),$S185,0),OFFSET($D$8:OFFSET($D$8,$AJ$4-1,0),$S185,MATCH(BB$6,$D$7:$Q$7,0)-1))/SUMPRODUCT(OFFSET($W$8:OFFSET($W$8,$AJ$4-1,0),$T185,$U185),OFFSET($C$8:OFFSET($C$8,$AJ$4-1,0),$S185,0))</f>
        <v>1.0477870944460734</v>
      </c>
      <c r="BD185" s="3">
        <f ca="1">SUMPRODUCT(OFFSET($W$8:OFFSET($W$8,$AJ$4-1,0),$T185,$U185),OFFSET($D$8:OFFSET($D$8,$AJ$4-1,0),$S185,MATCH(BD$6,$D$7:$Q$7,0)-1))</f>
        <v>0.80040937576209037</v>
      </c>
      <c r="BE185" s="3">
        <f ca="1">SUMPRODUCT(OFFSET($W$8:OFFSET($W$8,$AJ$4-1,0),$T185,$U185),OFFSET($C$8:OFFSET($C$8,$AJ$4-1,0),$S185,0),OFFSET($D$8:OFFSET($D$8,$AJ$4-1,0),$S185,MATCH(BD$6,$D$7:$Q$7,0)-1))/SUMPRODUCT(OFFSET($W$8:OFFSET($W$8,$AJ$4-1,0),$T185,$U185),OFFSET($C$8:OFFSET($C$8,$AJ$4-1,0),$S185,0))</f>
        <v>0.80480807109487174</v>
      </c>
      <c r="BF185" s="174">
        <f ca="1">SUMPRODUCT(OFFSET($W$8:OFFSET($W$8,$AJ$4-1,0),$T185,$U185),OFFSET($D$8:OFFSET($D$8,$AJ$4-1,0),$S185,MATCH(BF$6,$D$7:$Q$7,0)-1))</f>
        <v>1.1273331510349158</v>
      </c>
      <c r="BG185" s="174">
        <f ca="1">SUMPRODUCT(OFFSET($W$8:OFFSET($W$8,$AJ$4-1,0),$T185,$U185),OFFSET($C$8:OFFSET($C$8,$AJ$4-1,0),$S185,0),OFFSET($D$8:OFFSET($D$8,$AJ$4-1,0),$S185,MATCH(BF$6,$D$7:$Q$7,0)-1))/SUMPRODUCT(OFFSET($W$8:OFFSET($W$8,$AJ$4-1,0),$T185,$U185),OFFSET($C$8:OFFSET($C$8,$AJ$4-1,0),$S185,0))</f>
        <v>1.218830585895412</v>
      </c>
      <c r="BH185" s="174">
        <f ca="1">SUMPRODUCT(OFFSET($W$8:OFFSET($W$8,$AJ$4-1,0),$T185,$U185),OFFSET($D$8:OFFSET($D$8,$AJ$4-1,0),$S185,MATCH(BH$6,$D$7:$Q$7,0)-1))</f>
        <v>1.1501625987634116</v>
      </c>
      <c r="BI185" s="174">
        <f ca="1">SUMPRODUCT(OFFSET($W$8:OFFSET($W$8,$AJ$4-1,0),$T185,$U185),OFFSET($C$8:OFFSET($C$8,$AJ$4-1,0),$S185,0),OFFSET($D$8:OFFSET($D$8,$AJ$4-1,0),$S185,MATCH(BH$6,$D$7:$Q$7,0)-1))/SUMPRODUCT(OFFSET($W$8:OFFSET($W$8,$AJ$4-1,0),$T185,$U185),OFFSET($C$8:OFFSET($C$8,$AJ$4-1,0),$S185,0))</f>
        <v>1.2092499323682582</v>
      </c>
      <c r="BJ185" s="174">
        <f ca="1">SUMPRODUCT(OFFSET($W$8:OFFSET($W$8,$AJ$4-1,0),$T185,$U185),OFFSET($D$8:OFFSET($D$8,$AJ$4-1,0),$S185,MATCH(BJ$6,$D$7:$Q$7,0)-1))</f>
        <v>1</v>
      </c>
      <c r="BK185" s="174">
        <f ca="1">SUMPRODUCT(OFFSET($W$8:OFFSET($W$8,$AJ$4-1,0),$T185,$U185),OFFSET($C$8:OFFSET($C$8,$AJ$4-1,0),$S185,0),OFFSET($D$8:OFFSET($D$8,$AJ$4-1,0),$S185,MATCH(BJ$6,$D$7:$Q$7,0)-1))/SUMPRODUCT(OFFSET($W$8:OFFSET($W$8,$AJ$4-1,0),$T185,$U185),OFFSET($C$8:OFFSET($C$8,$AJ$4-1,0),$S185,0))</f>
        <v>1</v>
      </c>
      <c r="BM185" s="8">
        <f t="shared" si="45"/>
        <v>41548</v>
      </c>
      <c r="BN185" s="47">
        <f t="shared" ca="1" si="46"/>
        <v>0.81953425441966754</v>
      </c>
      <c r="BO185" s="47">
        <f t="shared" ca="1" si="41"/>
        <v>0</v>
      </c>
      <c r="BP185" s="47">
        <f t="shared" ca="1" si="47"/>
        <v>0.27367315028658457</v>
      </c>
      <c r="BQ185" s="47">
        <f t="shared" ca="1" si="42"/>
        <v>0.54586110413308297</v>
      </c>
    </row>
    <row r="186" spans="1:69">
      <c r="A186" s="58">
        <f t="shared" si="43"/>
        <v>41214</v>
      </c>
      <c r="B186" s="34">
        <f t="shared" si="51"/>
        <v>41409</v>
      </c>
      <c r="C186" s="59">
        <f>SUMIF(WP!$A$3:$A$388,"&lt;"&amp;EOMONTH($A186,$A$3-1)+1,WP!$B$3:$B$388)/1000-SUM(C$8:C185)</f>
        <v>10</v>
      </c>
      <c r="D186" s="42">
        <f>D$6/VLOOKUP($B186,Rate!$B$4:$H$390,7)</f>
        <v>0.54541662527795753</v>
      </c>
      <c r="E186" s="42">
        <f>E$6/VLOOKUP($B186,SAWW!$B$4:$H$390,7)</f>
        <v>1.3727902469509328</v>
      </c>
      <c r="F186" s="42">
        <f>F$6/VLOOKUP($B186,'Indem BL'!$B$4:$H$390,7)</f>
        <v>1.0729594254429053</v>
      </c>
      <c r="G186" s="42">
        <f>G$6/VLOOKUP($B186,'Med BL'!$B$4:$H$390,7)</f>
        <v>0.9849</v>
      </c>
      <c r="H186" s="42">
        <f>H$6/VLOOKUP($B186,'Combined BL &amp; SAWW'!$B$4:$H$390,7)</f>
        <v>1.2220982210355047</v>
      </c>
      <c r="I186" s="42">
        <f>I$6/VLOOKUP($B186,'Freq Trend'!$B$4:$H$390,7)</f>
        <v>0.75003951531355784</v>
      </c>
      <c r="J186" s="42">
        <f>J$6/VLOOKUP($B186,'Severity Trend_IonI'!$B$4:$H$390,7)</f>
        <v>0.8779521221588672</v>
      </c>
      <c r="K186" s="42">
        <f>K$6/VLOOKUP($B186,'Severity Trend_MonI'!$B$4:$H$390,7)</f>
        <v>1.3169762738916011</v>
      </c>
      <c r="L186" s="42">
        <f>L$6/VLOOKUP($B186,'Severity Trend'!$B$4:$H$390,7)</f>
        <v>1.0591438718589048</v>
      </c>
      <c r="M186" s="42">
        <f>M$6/VLOOKUP($B186,'PP Residual Trend'!$B$4:$H$390,7)</f>
        <v>0.7943697669511568</v>
      </c>
      <c r="N186" s="156">
        <f>N$6/VLOOKUP($B186,CR!$B$4:$H$455,7)</f>
        <v>1.0386817818592116</v>
      </c>
      <c r="O186" s="156">
        <f>O$6/VLOOKUP($B186,ER!$B$4:$H$455,7)</f>
        <v>1.0681741630485597</v>
      </c>
      <c r="P186" s="156">
        <f>P$6/VLOOKUP($B186,DR!$B$4:$H$455,7)</f>
        <v>1</v>
      </c>
      <c r="R186">
        <f t="shared" si="49"/>
        <v>179</v>
      </c>
      <c r="S186" s="120">
        <f t="shared" si="52"/>
        <v>178</v>
      </c>
      <c r="T186" s="45">
        <f t="shared" si="53"/>
        <v>0</v>
      </c>
      <c r="U186" s="45">
        <f t="shared" si="54"/>
        <v>0</v>
      </c>
      <c r="V186" s="20">
        <v>0</v>
      </c>
      <c r="W186" s="21">
        <f>(2*W$5*$AJ$3*$R186*$A$3-MIN(W$5*$AJ$3,$R186*$A$3)^2-2*$R186*$A$3*MAX(W$5*$AJ$3-$R186*$A$3,0)-MIN(MAX($R186*$A$3-$A$4,0),W$5*$AJ$3)^2-2*W$5*$AJ$3*MAX($R186*$A$3-$A$4-W$5*+$AJ$3,0))/$AJ$5-SUM($V$7:V186)-SUM($V$7:W185)+SUM($V$7:V185)</f>
        <v>0</v>
      </c>
      <c r="X186" s="21">
        <f>(2*X$5*$AJ$3*$R186*$A$3-MIN(X$5*$AJ$3,$R186*$A$3)^2-2*$R186*$A$3*MAX(X$5*$AJ$3-$R186*$A$3,0)-MIN(MAX($R186*$A$3-$A$4,0),X$5*$AJ$3)^2-2*X$5*$AJ$3*MAX($R186*$A$3-$A$4-X$5*+$AJ$3,0))/$AJ$5-SUM($V$7:W186)-SUM($V$7:X185)+SUM($V$7:W185)</f>
        <v>0</v>
      </c>
      <c r="Y186" s="21">
        <f>(2*Y$5*$AJ$3*$R186*$A$3-MIN(Y$5*$AJ$3,$R186*$A$3)^2-2*$R186*$A$3*MAX(Y$5*$AJ$3-$R186*$A$3,0)-MIN(MAX($R186*$A$3-$A$4,0),Y$5*$AJ$3)^2-2*Y$5*$AJ$3*MAX($R186*$A$3-$A$4-Y$5*+$AJ$3,0))/$AJ$5-SUM($V$7:X186)-SUM($V$7:Y185)+SUM($V$7:X185)</f>
        <v>0</v>
      </c>
      <c r="Z186" s="21">
        <f>(2*Z$5*$AJ$3*$R186*$A$3-MIN(Z$5*$AJ$3,$R186*$A$3)^2-2*$R186*$A$3*MAX(Z$5*$AJ$3-$R186*$A$3,0)-MIN(MAX($R186*$A$3-$A$4,0),Z$5*$AJ$3)^2-2*Z$5*$AJ$3*MAX($R186*$A$3-$A$4-Z$5*+$AJ$3,0))/$AJ$5-SUM($V$7:Y186)-SUM($V$7:Z185)+SUM($V$7:Y185)</f>
        <v>0</v>
      </c>
      <c r="AA186" s="21">
        <f>(2*AA$5*$AJ$3*$R186*$A$3-MIN(AA$5*$AJ$3,$R186*$A$3)^2-2*$R186*$A$3*MAX(AA$5*$AJ$3-$R186*$A$3,0)-MIN(MAX($R186*$A$3-$A$4,0),AA$5*$AJ$3)^2-2*AA$5*$AJ$3*MAX($R186*$A$3-$A$4-AA$5*+$AJ$3,0))/$AJ$5-SUM($V$7:Z186)-SUM($V$7:AA185)+SUM($V$7:Z185)</f>
        <v>0</v>
      </c>
      <c r="AB186" s="21">
        <f>(2*AB$5*$AJ$3*$R186*$A$3-MIN(AB$5*$AJ$3,$R186*$A$3)^2-2*$R186*$A$3*MAX(AB$5*$AJ$3-$R186*$A$3,0)-MIN(MAX($R186*$A$3-$A$4,0),AB$5*$AJ$3)^2-2*AB$5*$AJ$3*MAX($R186*$A$3-$A$4-AB$5*+$AJ$3,0))/$AJ$5-SUM($V$7:AA186)-SUM($V$7:AB185)+SUM($V$7:AA185)</f>
        <v>0</v>
      </c>
      <c r="AC186" s="21">
        <f>(2*AC$5*$AJ$3*$R186*$A$3-MIN(AC$5*$AJ$3,$R186*$A$3)^2-2*$R186*$A$3*MAX(AC$5*$AJ$3-$R186*$A$3,0)-MIN(MAX($R186*$A$3-$A$4,0),AC$5*$AJ$3)^2-2*AC$5*$AJ$3*MAX($R186*$A$3-$A$4-AC$5*+$AJ$3,0))/$AJ$5-SUM($V$7:AB186)-SUM($V$7:AC185)+SUM($V$7:AB185)</f>
        <v>0</v>
      </c>
      <c r="AD186" s="21">
        <f>(2*AD$5*$AJ$3*$R186*$A$3-MIN(AD$5*$AJ$3,$R186*$A$3)^2-2*$R186*$A$3*MAX(AD$5*$AJ$3-$R186*$A$3,0)-MIN(MAX($R186*$A$3-$A$4,0),AD$5*$AJ$3)^2-2*AD$5*$AJ$3*MAX($R186*$A$3-$A$4-AD$5*+$AJ$3,0))/$AJ$5-SUM($V$7:AC186)-SUM($V$7:AD185)+SUM($V$7:AC185)</f>
        <v>0</v>
      </c>
      <c r="AE186" s="21">
        <f>(2*AE$5*$AJ$3*$R186*$A$3-MIN(AE$5*$AJ$3,$R186*$A$3)^2-2*$R186*$A$3*MAX(AE$5*$AJ$3-$R186*$A$3,0)-MIN(MAX($R186*$A$3-$A$4,0),AE$5*$AJ$3)^2-2*AE$5*$AJ$3*MAX($R186*$A$3-$A$4-AE$5*+$AJ$3,0))/$AJ$5-SUM($V$7:AD186)-SUM($V$7:AE185)+SUM($V$7:AD185)</f>
        <v>0</v>
      </c>
      <c r="AF186" s="21">
        <f>(2*AF$5*$AJ$3*$R186*$A$3-MIN(AF$5*$AJ$3,$R186*$A$3)^2-2*$R186*$A$3*MAX(AF$5*$AJ$3-$R186*$A$3,0)-MIN(MAX($R186*$A$3-$A$4,0),AF$5*$AJ$3)^2-2*AF$5*$AJ$3*MAX($R186*$A$3-$A$4-AF$5*+$AJ$3,0))/$AJ$5-SUM($V$7:AE186)-SUM($V$7:AF185)+SUM($V$7:AE185)</f>
        <v>0</v>
      </c>
      <c r="AG186" s="21">
        <f>(2*AG$5*$AJ$3*$R186*$A$3-MIN(AG$5*$AJ$3,$R186*$A$3)^2-2*$R186*$A$3*MAX(AG$5*$AJ$3-$R186*$A$3,0)-MIN(MAX($R186*$A$3-$A$4,0),AG$5*$AJ$3)^2-2*AG$5*$AJ$3*MAX($R186*$A$3-$A$4-AG$5*+$AJ$3,0))/$AJ$5-SUM($V$7:AF186)-SUM($V$7:AG185)+SUM($V$7:AF185)</f>
        <v>0</v>
      </c>
      <c r="AH186" s="21">
        <f>(2*AH$5*$AJ$3*$R186*$A$3-MIN(AH$5*$AJ$3,$R186*$A$3)^2-2*$R186*$A$3*MAX(AH$5*$AJ$3-$R186*$A$3,0)-MIN(MAX($R186*$A$3-$A$4,0),AH$5*$AJ$3)^2-2*AH$5*$AJ$3*MAX($R186*$A$3-$A$4-AH$5*+$AJ$3,0))/$AJ$5-SUM($V$7:AG186)-SUM($V$7:AH185)+SUM($V$7:AG185)</f>
        <v>0</v>
      </c>
      <c r="AJ186" s="8">
        <f t="shared" si="48"/>
        <v>41579</v>
      </c>
      <c r="AK186" s="30">
        <f t="shared" si="55"/>
        <v>41593</v>
      </c>
      <c r="AL186" s="3">
        <f ca="1">SUMPRODUCT(OFFSET($W$8:OFFSET($W$8,$AJ$4-1,0),$T186,$U186),OFFSET($D$8:OFFSET($D$8,$AJ$4-1,0),$S186,MATCH(AL$6,$D$7:$Q$7,0)-1))</f>
        <v>0.54541662527795742</v>
      </c>
      <c r="AM186" s="3">
        <f ca="1">SUMPRODUCT(OFFSET($W$8:OFFSET($W$8,$AJ$4-1,0),$T186,$U186),OFFSET($C$8:OFFSET($C$8,$AJ$4-1,0),$S186,0),OFFSET($D$8:OFFSET($D$8,$AJ$4-1,0),$S186,MATCH(AL$6,$D$7:$Q$7,0)-1))/SUMPRODUCT(OFFSET($W$8:OFFSET($W$8,$AJ$4-1,0),$T186,$U186),OFFSET($C$8:OFFSET($C$8,$AJ$4-1,0),$S186,0))</f>
        <v>0.54541662527795753</v>
      </c>
      <c r="AN186" s="3">
        <f ca="1">SUMPRODUCT(OFFSET($W$8:OFFSET($W$8,$AJ$4-1,0),$T186,$U186),OFFSET($D$8:OFFSET($D$8,$AJ$4-1,0),$S186,MATCH(AN$6,$D$7:$Q$7,0)-1))</f>
        <v>1.3576099179704593</v>
      </c>
      <c r="AO186" s="3">
        <f ca="1">SUMPRODUCT(OFFSET($W$8:OFFSET($W$8,$AJ$4-1,0),$T186,$U186),OFFSET($C$8:OFFSET($C$8,$AJ$4-1,0),$S186,0),OFFSET($D$8:OFFSET($D$8,$AJ$4-1,0),$S186,MATCH(AN$6,$D$7:$Q$7,0)-1))/SUMPRODUCT(OFFSET($W$8:OFFSET($W$8,$AJ$4-1,0),$T186,$U186),OFFSET($C$8:OFFSET($C$8,$AJ$4-1,0),$S186,0))</f>
        <v>1.3462003269880143</v>
      </c>
      <c r="AP186" s="3">
        <f ca="1">SUMPRODUCT(OFFSET($W$8:OFFSET($W$8,$AJ$4-1,0),$T186,$U186),OFFSET($D$8:OFFSET($D$8,$AJ$4-1,0),$S186,MATCH(AP$6,$D$7:$Q$7,0)-1))</f>
        <v>1.0716759811540981</v>
      </c>
      <c r="AQ186" s="3">
        <f ca="1">SUMPRODUCT(OFFSET($W$8:OFFSET($W$8,$AJ$4-1,0),$T186,$U186),OFFSET($C$8:OFFSET($C$8,$AJ$4-1,0),$S186,0),OFFSET($D$8:OFFSET($D$8,$AJ$4-1,0),$S186,MATCH(AP$6,$D$7:$Q$7,0)-1))/SUMPRODUCT(OFFSET($W$8:OFFSET($W$8,$AJ$4-1,0),$T186,$U186),OFFSET($C$8:OFFSET($C$8,$AJ$4-1,0),$S186,0))</f>
        <v>1.06978306023775</v>
      </c>
      <c r="AR186" s="3">
        <f ca="1">SUMPRODUCT(OFFSET($W$8:OFFSET($W$8,$AJ$4-1,0),$T186,$U186),OFFSET($D$8:OFFSET($D$8,$AJ$4-1,0),$S186,MATCH(AR$6,$D$7:$Q$7,0)-1))</f>
        <v>0.98489999999999989</v>
      </c>
      <c r="AS186" s="3">
        <f ca="1">SUMPRODUCT(OFFSET($W$8:OFFSET($W$8,$AJ$4-1,0),$T186,$U186),OFFSET($C$8:OFFSET($C$8,$AJ$4-1,0),$S186,0),OFFSET($D$8:OFFSET($D$8,$AJ$4-1,0),$S186,MATCH(AR$6,$D$7:$Q$7,0)-1))/SUMPRODUCT(OFFSET($W$8:OFFSET($W$8,$AJ$4-1,0),$T186,$U186),OFFSET($C$8:OFFSET($C$8,$AJ$4-1,0),$S186,0))</f>
        <v>0.9849</v>
      </c>
      <c r="AT186" s="3">
        <f ca="1">SUMPRODUCT(OFFSET($W$8:OFFSET($W$8,$AJ$4-1,0),$T186,$U186),OFFSET($D$8:OFFSET($D$8,$AJ$4-1,0),$S186,MATCH(AT$6,$D$7:$Q$7,0)-1))</f>
        <v>1.2144114494009839</v>
      </c>
      <c r="AU186" s="3">
        <f ca="1">SUMPRODUCT(OFFSET($W$8:OFFSET($W$8,$AJ$4-1,0),$T186,$U186),OFFSET($C$8:OFFSET($C$8,$AJ$4-1,0),$S186,0),OFFSET($D$8:OFFSET($D$8,$AJ$4-1,0),$S186,MATCH(AT$6,$D$7:$Q$7,0)-1))/SUMPRODUCT(OFFSET($W$8:OFFSET($W$8,$AJ$4-1,0),$T186,$U186),OFFSET($C$8:OFFSET($C$8,$AJ$4-1,0),$S186,0))</f>
        <v>1.2080450999084651</v>
      </c>
      <c r="AV186" s="3">
        <f ca="1">SUMPRODUCT(OFFSET($W$8:OFFSET($W$8,$AJ$4-1,0),$T186,$U186),OFFSET($D$8:OFFSET($D$8,$AJ$4-1,0),$S186,MATCH(AV$6,$D$7:$Q$7,0)-1))</f>
        <v>0.76130471225201313</v>
      </c>
      <c r="AW186" s="3">
        <f ca="1">SUMPRODUCT(OFFSET($W$8:OFFSET($W$8,$AJ$4-1,0),$T186,$U186),OFFSET($C$8:OFFSET($C$8,$AJ$4-1,0),$S186,0),OFFSET($D$8:OFFSET($D$8,$AJ$4-1,0),$S186,MATCH(AV$6,$D$7:$Q$7,0)-1))/SUMPRODUCT(OFFSET($W$8:OFFSET($W$8,$AJ$4-1,0),$T186,$U186),OFFSET($C$8:OFFSET($C$8,$AJ$4-1,0),$S186,0))</f>
        <v>0.77014926481365731</v>
      </c>
      <c r="AX186" s="3">
        <f ca="1">SUMPRODUCT(OFFSET($W$8:OFFSET($W$8,$AJ$4-1,0),$T186,$U186),OFFSET($D$8:OFFSET($D$8,$AJ$4-1,0),$S186,MATCH(AX$6,$D$7:$Q$7,0)-1))</f>
        <v>0.88004673531808764</v>
      </c>
      <c r="AY186" s="3">
        <f ca="1">SUMPRODUCT(OFFSET($W$8:OFFSET($W$8,$AJ$4-1,0),$T186,$U186),OFFSET($C$8:OFFSET($C$8,$AJ$4-1,0),$S186,0),OFFSET($D$8:OFFSET($D$8,$AJ$4-1,0),$S186,MATCH(AX$6,$D$7:$Q$7,0)-1))/SUMPRODUCT(OFFSET($W$8:OFFSET($W$8,$AJ$4-1,0),$T186,$U186),OFFSET($C$8:OFFSET($C$8,$AJ$4-1,0),$S186,0))</f>
        <v>0.88046148340360952</v>
      </c>
      <c r="AZ186" s="3">
        <f ca="1">SUMPRODUCT(OFFSET($W$8:OFFSET($W$8,$AJ$4-1,0),$T186,$U186),OFFSET($D$8:OFFSET($D$8,$AJ$4-1,0),$S186,MATCH(AZ$6,$D$7:$Q$7,0)-1))</f>
        <v>1.2938788375081836</v>
      </c>
      <c r="BA186" s="3">
        <f ca="1">SUMPRODUCT(OFFSET($W$8:OFFSET($W$8,$AJ$4-1,0),$T186,$U186),OFFSET($C$8:OFFSET($C$8,$AJ$4-1,0),$S186,0),OFFSET($D$8:OFFSET($D$8,$AJ$4-1,0),$S186,MATCH(AZ$6,$D$7:$Q$7,0)-1))/SUMPRODUCT(OFFSET($W$8:OFFSET($W$8,$AJ$4-1,0),$T186,$U186),OFFSET($C$8:OFFSET($C$8,$AJ$4-1,0),$S186,0))</f>
        <v>1.2739602644128345</v>
      </c>
      <c r="BB186" s="3">
        <f ca="1">SUMPRODUCT(OFFSET($W$8:OFFSET($W$8,$AJ$4-1,0),$T186,$U186),OFFSET($D$8:OFFSET($D$8,$AJ$4-1,0),$S186,MATCH(BB$6,$D$7:$Q$7,0)-1))</f>
        <v>1.0528181922731714</v>
      </c>
      <c r="BC186" s="3">
        <f ca="1">SUMPRODUCT(OFFSET($W$8:OFFSET($W$8,$AJ$4-1,0),$T186,$U186),OFFSET($C$8:OFFSET($C$8,$AJ$4-1,0),$S186,0),OFFSET($D$8:OFFSET($D$8,$AJ$4-1,0),$S186,MATCH(BB$6,$D$7:$Q$7,0)-1))/SUMPRODUCT(OFFSET($W$8:OFFSET($W$8,$AJ$4-1,0),$T186,$U186),OFFSET($C$8:OFFSET($C$8,$AJ$4-1,0),$S186,0))</f>
        <v>1.0462995821897412</v>
      </c>
      <c r="BD186" s="3">
        <f ca="1">SUMPRODUCT(OFFSET($W$8:OFFSET($W$8,$AJ$4-1,0),$T186,$U186),OFFSET($D$8:OFFSET($D$8,$AJ$4-1,0),$S186,MATCH(BD$6,$D$7:$Q$7,0)-1))</f>
        <v>0.80153133543362332</v>
      </c>
      <c r="BE186" s="3">
        <f ca="1">SUMPRODUCT(OFFSET($W$8:OFFSET($W$8,$AJ$4-1,0),$T186,$U186),OFFSET($C$8:OFFSET($C$8,$AJ$4-1,0),$S186,0),OFFSET($D$8:OFFSET($D$8,$AJ$4-1,0),$S186,MATCH(BD$6,$D$7:$Q$7,0)-1))/SUMPRODUCT(OFFSET($W$8:OFFSET($W$8,$AJ$4-1,0),$T186,$U186),OFFSET($C$8:OFFSET($C$8,$AJ$4-1,0),$S186,0))</f>
        <v>0.80584898297040108</v>
      </c>
      <c r="BF186" s="174">
        <f ca="1">SUMPRODUCT(OFFSET($W$8:OFFSET($W$8,$AJ$4-1,0),$T186,$U186),OFFSET($D$8:OFFSET($D$8,$AJ$4-1,0),$S186,MATCH(BF$6,$D$7:$Q$7,0)-1))</f>
        <v>1.1473204806187121</v>
      </c>
      <c r="BG186" s="174">
        <f ca="1">SUMPRODUCT(OFFSET($W$8:OFFSET($W$8,$AJ$4-1,0),$T186,$U186),OFFSET($C$8:OFFSET($C$8,$AJ$4-1,0),$S186,0),OFFSET($D$8:OFFSET($D$8,$AJ$4-1,0),$S186,MATCH(BF$6,$D$7:$Q$7,0)-1))/SUMPRODUCT(OFFSET($W$8:OFFSET($W$8,$AJ$4-1,0),$T186,$U186),OFFSET($C$8:OFFSET($C$8,$AJ$4-1,0),$S186,0))</f>
        <v>1.224175660615018</v>
      </c>
      <c r="BH186" s="174">
        <f ca="1">SUMPRODUCT(OFFSET($W$8:OFFSET($W$8,$AJ$4-1,0),$T186,$U186),OFFSET($D$8:OFFSET($D$8,$AJ$4-1,0),$S186,MATCH(BH$6,$D$7:$Q$7,0)-1))</f>
        <v>1.1668858178557957</v>
      </c>
      <c r="BI186" s="174">
        <f ca="1">SUMPRODUCT(OFFSET($W$8:OFFSET($W$8,$AJ$4-1,0),$T186,$U186),OFFSET($C$8:OFFSET($C$8,$AJ$4-1,0),$S186,0),OFFSET($D$8:OFFSET($D$8,$AJ$4-1,0),$S186,MATCH(BH$6,$D$7:$Q$7,0)-1))/SUMPRODUCT(OFFSET($W$8:OFFSET($W$8,$AJ$4-1,0),$T186,$U186),OFFSET($C$8:OFFSET($C$8,$AJ$4-1,0),$S186,0))</f>
        <v>1.2373165817124692</v>
      </c>
      <c r="BJ186" s="174">
        <f ca="1">SUMPRODUCT(OFFSET($W$8:OFFSET($W$8,$AJ$4-1,0),$T186,$U186),OFFSET($D$8:OFFSET($D$8,$AJ$4-1,0),$S186,MATCH(BJ$6,$D$7:$Q$7,0)-1))</f>
        <v>1</v>
      </c>
      <c r="BK186" s="174">
        <f ca="1">SUMPRODUCT(OFFSET($W$8:OFFSET($W$8,$AJ$4-1,0),$T186,$U186),OFFSET($C$8:OFFSET($C$8,$AJ$4-1,0),$S186,0),OFFSET($D$8:OFFSET($D$8,$AJ$4-1,0),$S186,MATCH(BJ$6,$D$7:$Q$7,0)-1))/SUMPRODUCT(OFFSET($W$8:OFFSET($W$8,$AJ$4-1,0),$T186,$U186),OFFSET($C$8:OFFSET($C$8,$AJ$4-1,0),$S186,0))</f>
        <v>1</v>
      </c>
      <c r="BM186" s="8">
        <f t="shared" si="45"/>
        <v>41579</v>
      </c>
      <c r="BN186" s="47">
        <f t="shared" ca="1" si="46"/>
        <v>0.81595595110415398</v>
      </c>
      <c r="BO186" s="47">
        <f t="shared" ca="1" si="41"/>
        <v>0</v>
      </c>
      <c r="BP186" s="47">
        <f t="shared" ca="1" si="47"/>
        <v>0.26746529010145043</v>
      </c>
      <c r="BQ186" s="47">
        <f t="shared" ca="1" si="42"/>
        <v>0.54849066100270361</v>
      </c>
    </row>
    <row r="187" spans="1:69">
      <c r="A187" s="58">
        <f t="shared" si="43"/>
        <v>41244</v>
      </c>
      <c r="B187" s="34">
        <f t="shared" si="51"/>
        <v>41440</v>
      </c>
      <c r="C187" s="59">
        <f>SUMIF(WP!$A$3:$A$388,"&lt;"&amp;EOMONTH($A187,$A$3-1)+1,WP!$B$3:$B$388)/1000-SUM(C$8:C186)</f>
        <v>10</v>
      </c>
      <c r="D187" s="42">
        <f>D$6/VLOOKUP($B187,Rate!$B$4:$H$390,7)</f>
        <v>0.54541662527795753</v>
      </c>
      <c r="E187" s="42">
        <f>E$6/VLOOKUP($B187,SAWW!$B$4:$H$390,7)</f>
        <v>1.3705663497072307</v>
      </c>
      <c r="F187" s="42">
        <f>F$6/VLOOKUP($B187,'Indem BL'!$B$4:$H$390,7)</f>
        <v>1.0729594254429053</v>
      </c>
      <c r="G187" s="42">
        <f>G$6/VLOOKUP($B187,'Med BL'!$B$4:$H$390,7)</f>
        <v>0.9849</v>
      </c>
      <c r="H187" s="42">
        <f>H$6/VLOOKUP($B187,'Combined BL &amp; SAWW'!$B$4:$H$390,7)</f>
        <v>1.2210333805014304</v>
      </c>
      <c r="I187" s="42">
        <f>I$6/VLOOKUP($B187,'Freq Trend'!$B$4:$H$390,7)</f>
        <v>0.75153843389109254</v>
      </c>
      <c r="J187" s="42">
        <f>J$6/VLOOKUP($B187,'Severity Trend_IonI'!$B$4:$H$390,7)</f>
        <v>0.87916976557916815</v>
      </c>
      <c r="K187" s="42">
        <f>K$6/VLOOKUP($B187,'Severity Trend_MonI'!$B$4:$H$390,7)</f>
        <v>1.3157263761929343</v>
      </c>
      <c r="L187" s="42">
        <f>L$6/VLOOKUP($B187,'Severity Trend'!$B$4:$H$390,7)</f>
        <v>1.0595902982646246</v>
      </c>
      <c r="M187" s="42">
        <f>M$6/VLOOKUP($B187,'PP Residual Trend'!$B$4:$H$390,7)</f>
        <v>0.79629921466895859</v>
      </c>
      <c r="N187" s="156">
        <f>N$6/VLOOKUP($B187,CR!$B$4:$H$455,7)</f>
        <v>1.0386817818592116</v>
      </c>
      <c r="O187" s="156">
        <f>O$6/VLOOKUP($B187,ER!$B$4:$H$455,7)</f>
        <v>1.1418876902474471</v>
      </c>
      <c r="P187" s="156">
        <f>P$6/VLOOKUP($B187,DR!$B$4:$H$455,7)</f>
        <v>1</v>
      </c>
      <c r="R187">
        <f t="shared" si="49"/>
        <v>180</v>
      </c>
      <c r="S187" s="120">
        <f t="shared" si="52"/>
        <v>179</v>
      </c>
      <c r="T187" s="45">
        <f t="shared" si="53"/>
        <v>0</v>
      </c>
      <c r="U187" s="45">
        <f t="shared" si="54"/>
        <v>0</v>
      </c>
      <c r="V187" s="20">
        <v>0</v>
      </c>
      <c r="W187" s="21">
        <f>(2*W$5*$AJ$3*$R187*$A$3-MIN(W$5*$AJ$3,$R187*$A$3)^2-2*$R187*$A$3*MAX(W$5*$AJ$3-$R187*$A$3,0)-MIN(MAX($R187*$A$3-$A$4,0),W$5*$AJ$3)^2-2*W$5*$AJ$3*MAX($R187*$A$3-$A$4-W$5*+$AJ$3,0))/$AJ$5-SUM($V$7:V187)-SUM($V$7:W186)+SUM($V$7:V186)</f>
        <v>0</v>
      </c>
      <c r="X187" s="21">
        <f>(2*X$5*$AJ$3*$R187*$A$3-MIN(X$5*$AJ$3,$R187*$A$3)^2-2*$R187*$A$3*MAX(X$5*$AJ$3-$R187*$A$3,0)-MIN(MAX($R187*$A$3-$A$4,0),X$5*$AJ$3)^2-2*X$5*$AJ$3*MAX($R187*$A$3-$A$4-X$5*+$AJ$3,0))/$AJ$5-SUM($V$7:W187)-SUM($V$7:X186)+SUM($V$7:W186)</f>
        <v>0</v>
      </c>
      <c r="Y187" s="21">
        <f>(2*Y$5*$AJ$3*$R187*$A$3-MIN(Y$5*$AJ$3,$R187*$A$3)^2-2*$R187*$A$3*MAX(Y$5*$AJ$3-$R187*$A$3,0)-MIN(MAX($R187*$A$3-$A$4,0),Y$5*$AJ$3)^2-2*Y$5*$AJ$3*MAX($R187*$A$3-$A$4-Y$5*+$AJ$3,0))/$AJ$5-SUM($V$7:X187)-SUM($V$7:Y186)+SUM($V$7:X186)</f>
        <v>0</v>
      </c>
      <c r="Z187" s="21">
        <f>(2*Z$5*$AJ$3*$R187*$A$3-MIN(Z$5*$AJ$3,$R187*$A$3)^2-2*$R187*$A$3*MAX(Z$5*$AJ$3-$R187*$A$3,0)-MIN(MAX($R187*$A$3-$A$4,0),Z$5*$AJ$3)^2-2*Z$5*$AJ$3*MAX($R187*$A$3-$A$4-Z$5*+$AJ$3,0))/$AJ$5-SUM($V$7:Y187)-SUM($V$7:Z186)+SUM($V$7:Y186)</f>
        <v>0</v>
      </c>
      <c r="AA187" s="21">
        <f>(2*AA$5*$AJ$3*$R187*$A$3-MIN(AA$5*$AJ$3,$R187*$A$3)^2-2*$R187*$A$3*MAX(AA$5*$AJ$3-$R187*$A$3,0)-MIN(MAX($R187*$A$3-$A$4,0),AA$5*$AJ$3)^2-2*AA$5*$AJ$3*MAX($R187*$A$3-$A$4-AA$5*+$AJ$3,0))/$AJ$5-SUM($V$7:Z187)-SUM($V$7:AA186)+SUM($V$7:Z186)</f>
        <v>0</v>
      </c>
      <c r="AB187" s="21">
        <f>(2*AB$5*$AJ$3*$R187*$A$3-MIN(AB$5*$AJ$3,$R187*$A$3)^2-2*$R187*$A$3*MAX(AB$5*$AJ$3-$R187*$A$3,0)-MIN(MAX($R187*$A$3-$A$4,0),AB$5*$AJ$3)^2-2*AB$5*$AJ$3*MAX($R187*$A$3-$A$4-AB$5*+$AJ$3,0))/$AJ$5-SUM($V$7:AA187)-SUM($V$7:AB186)+SUM($V$7:AA186)</f>
        <v>0</v>
      </c>
      <c r="AC187" s="21">
        <f>(2*AC$5*$AJ$3*$R187*$A$3-MIN(AC$5*$AJ$3,$R187*$A$3)^2-2*$R187*$A$3*MAX(AC$5*$AJ$3-$R187*$A$3,0)-MIN(MAX($R187*$A$3-$A$4,0),AC$5*$AJ$3)^2-2*AC$5*$AJ$3*MAX($R187*$A$3-$A$4-AC$5*+$AJ$3,0))/$AJ$5-SUM($V$7:AB187)-SUM($V$7:AC186)+SUM($V$7:AB186)</f>
        <v>0</v>
      </c>
      <c r="AD187" s="21">
        <f>(2*AD$5*$AJ$3*$R187*$A$3-MIN(AD$5*$AJ$3,$R187*$A$3)^2-2*$R187*$A$3*MAX(AD$5*$AJ$3-$R187*$A$3,0)-MIN(MAX($R187*$A$3-$A$4,0),AD$5*$AJ$3)^2-2*AD$5*$AJ$3*MAX($R187*$A$3-$A$4-AD$5*+$AJ$3,0))/$AJ$5-SUM($V$7:AC187)-SUM($V$7:AD186)+SUM($V$7:AC186)</f>
        <v>0</v>
      </c>
      <c r="AE187" s="21">
        <f>(2*AE$5*$AJ$3*$R187*$A$3-MIN(AE$5*$AJ$3,$R187*$A$3)^2-2*$R187*$A$3*MAX(AE$5*$AJ$3-$R187*$A$3,0)-MIN(MAX($R187*$A$3-$A$4,0),AE$5*$AJ$3)^2-2*AE$5*$AJ$3*MAX($R187*$A$3-$A$4-AE$5*+$AJ$3,0))/$AJ$5-SUM($V$7:AD187)-SUM($V$7:AE186)+SUM($V$7:AD186)</f>
        <v>0</v>
      </c>
      <c r="AF187" s="21">
        <f>(2*AF$5*$AJ$3*$R187*$A$3-MIN(AF$5*$AJ$3,$R187*$A$3)^2-2*$R187*$A$3*MAX(AF$5*$AJ$3-$R187*$A$3,0)-MIN(MAX($R187*$A$3-$A$4,0),AF$5*$AJ$3)^2-2*AF$5*$AJ$3*MAX($R187*$A$3-$A$4-AF$5*+$AJ$3,0))/$AJ$5-SUM($V$7:AE187)-SUM($V$7:AF186)+SUM($V$7:AE186)</f>
        <v>0</v>
      </c>
      <c r="AG187" s="21">
        <f>(2*AG$5*$AJ$3*$R187*$A$3-MIN(AG$5*$AJ$3,$R187*$A$3)^2-2*$R187*$A$3*MAX(AG$5*$AJ$3-$R187*$A$3,0)-MIN(MAX($R187*$A$3-$A$4,0),AG$5*$AJ$3)^2-2*AG$5*$AJ$3*MAX($R187*$A$3-$A$4-AG$5*+$AJ$3,0))/$AJ$5-SUM($V$7:AF187)-SUM($V$7:AG186)+SUM($V$7:AF186)</f>
        <v>0</v>
      </c>
      <c r="AH187" s="21">
        <f>(2*AH$5*$AJ$3*$R187*$A$3-MIN(AH$5*$AJ$3,$R187*$A$3)^2-2*$R187*$A$3*MAX(AH$5*$AJ$3-$R187*$A$3,0)-MIN(MAX($R187*$A$3-$A$4,0),AH$5*$AJ$3)^2-2*AH$5*$AJ$3*MAX($R187*$A$3-$A$4-AH$5*+$AJ$3,0))/$AJ$5-SUM($V$7:AG187)-SUM($V$7:AH186)+SUM($V$7:AG186)</f>
        <v>0</v>
      </c>
      <c r="AJ187" s="8">
        <f t="shared" si="48"/>
        <v>41609</v>
      </c>
      <c r="AK187" s="30">
        <f t="shared" si="55"/>
        <v>41623</v>
      </c>
      <c r="AL187" s="3">
        <f ca="1">SUMPRODUCT(OFFSET($W$8:OFFSET($W$8,$AJ$4-1,0),$T187,$U187),OFFSET($D$8:OFFSET($D$8,$AJ$4-1,0),$S187,MATCH(AL$6,$D$7:$Q$7,0)-1))</f>
        <v>0.54541662527795742</v>
      </c>
      <c r="AM187" s="3">
        <f ca="1">SUMPRODUCT(OFFSET($W$8:OFFSET($W$8,$AJ$4-1,0),$T187,$U187),OFFSET($C$8:OFFSET($C$8,$AJ$4-1,0),$S187,0),OFFSET($D$8:OFFSET($D$8,$AJ$4-1,0),$S187,MATCH(AL$6,$D$7:$Q$7,0)-1))/SUMPRODUCT(OFFSET($W$8:OFFSET($W$8,$AJ$4-1,0),$T187,$U187),OFFSET($C$8:OFFSET($C$8,$AJ$4-1,0),$S187,0))</f>
        <v>0.54541662527795742</v>
      </c>
      <c r="AN187" s="3">
        <f ca="1">SUMPRODUCT(OFFSET($W$8:OFFSET($W$8,$AJ$4-1,0),$T187,$U187),OFFSET($D$8:OFFSET($D$8,$AJ$4-1,0),$S187,MATCH(AN$6,$D$7:$Q$7,0)-1))</f>
        <v>1.3550399787351799</v>
      </c>
      <c r="AO187" s="3">
        <f ca="1">SUMPRODUCT(OFFSET($W$8:OFFSET($W$8,$AJ$4-1,0),$T187,$U187),OFFSET($C$8:OFFSET($C$8,$AJ$4-1,0),$S187,0),OFFSET($D$8:OFFSET($D$8,$AJ$4-1,0),$S187,MATCH(AN$6,$D$7:$Q$7,0)-1))/SUMPRODUCT(OFFSET($W$8:OFFSET($W$8,$AJ$4-1,0),$T187,$U187),OFFSET($C$8:OFFSET($C$8,$AJ$4-1,0),$S187,0))</f>
        <v>1.3432966195322344</v>
      </c>
      <c r="AP187" s="3">
        <f ca="1">SUMPRODUCT(OFFSET($W$8:OFFSET($W$8,$AJ$4-1,0),$T187,$U187),OFFSET($D$8:OFFSET($D$8,$AJ$4-1,0),$S187,MATCH(AP$6,$D$7:$Q$7,0)-1))</f>
        <v>1.0713907713121409</v>
      </c>
      <c r="AQ187" s="3">
        <f ca="1">SUMPRODUCT(OFFSET($W$8:OFFSET($W$8,$AJ$4-1,0),$T187,$U187),OFFSET($C$8:OFFSET($C$8,$AJ$4-1,0),$S187,0),OFFSET($D$8:OFFSET($D$8,$AJ$4-1,0),$S187,MATCH(AP$6,$D$7:$Q$7,0)-1))/SUMPRODUCT(OFFSET($W$8:OFFSET($W$8,$AJ$4-1,0),$T187,$U187),OFFSET($C$8:OFFSET($C$8,$AJ$4-1,0),$S187,0))</f>
        <v>1.0696528426743193</v>
      </c>
      <c r="AR187" s="3">
        <f ca="1">SUMPRODUCT(OFFSET($W$8:OFFSET($W$8,$AJ$4-1,0),$T187,$U187),OFFSET($D$8:OFFSET($D$8,$AJ$4-1,0),$S187,MATCH(AR$6,$D$7:$Q$7,0)-1))</f>
        <v>0.98489999999999989</v>
      </c>
      <c r="AS187" s="3">
        <f ca="1">SUMPRODUCT(OFFSET($W$8:OFFSET($W$8,$AJ$4-1,0),$T187,$U187),OFFSET($C$8:OFFSET($C$8,$AJ$4-1,0),$S187,0),OFFSET($D$8:OFFSET($D$8,$AJ$4-1,0),$S187,MATCH(AR$6,$D$7:$Q$7,0)-1))/SUMPRODUCT(OFFSET($W$8:OFFSET($W$8,$AJ$4-1,0),$T187,$U187),OFFSET($C$8:OFFSET($C$8,$AJ$4-1,0),$S187,0))</f>
        <v>0.98489999999999978</v>
      </c>
      <c r="AT187" s="3">
        <f ca="1">SUMPRODUCT(OFFSET($W$8:OFFSET($W$8,$AJ$4-1,0),$T187,$U187),OFFSET($D$8:OFFSET($D$8,$AJ$4-1,0),$S187,MATCH(AT$6,$D$7:$Q$7,0)-1))</f>
        <v>1.2130798215354823</v>
      </c>
      <c r="AU187" s="3">
        <f ca="1">SUMPRODUCT(OFFSET($W$8:OFFSET($W$8,$AJ$4-1,0),$T187,$U187),OFFSET($C$8:OFFSET($C$8,$AJ$4-1,0),$S187,0),OFFSET($D$8:OFFSET($D$8,$AJ$4-1,0),$S187,MATCH(AT$6,$D$7:$Q$7,0)-1))/SUMPRODUCT(OFFSET($W$8:OFFSET($W$8,$AJ$4-1,0),$T187,$U187),OFFSET($C$8:OFFSET($C$8,$AJ$4-1,0),$S187,0))</f>
        <v>1.2067153068180085</v>
      </c>
      <c r="AV187" s="3">
        <f ca="1">SUMPRODUCT(OFFSET($W$8:OFFSET($W$8,$AJ$4-1,0),$T187,$U187),OFFSET($D$8:OFFSET($D$8,$AJ$4-1,0),$S187,MATCH(AV$6,$D$7:$Q$7,0)-1))</f>
        <v>0.76327485611912571</v>
      </c>
      <c r="AW187" s="3">
        <f ca="1">SUMPRODUCT(OFFSET($W$8:OFFSET($W$8,$AJ$4-1,0),$T187,$U187),OFFSET($C$8:OFFSET($C$8,$AJ$4-1,0),$S187,0),OFFSET($D$8:OFFSET($D$8,$AJ$4-1,0),$S187,MATCH(AV$6,$D$7:$Q$7,0)-1))/SUMPRODUCT(OFFSET($W$8:OFFSET($W$8,$AJ$4-1,0),$T187,$U187),OFFSET($C$8:OFFSET($C$8,$AJ$4-1,0),$S187,0))</f>
        <v>0.7724674451346768</v>
      </c>
      <c r="AX187" s="3">
        <f ca="1">SUMPRODUCT(OFFSET($W$8:OFFSET($W$8,$AJ$4-1,0),$T187,$U187),OFFSET($D$8:OFFSET($D$8,$AJ$4-1,0),$S187,MATCH(AX$6,$D$7:$Q$7,0)-1))</f>
        <v>0.8802181709878989</v>
      </c>
      <c r="AY187" s="3">
        <f ca="1">SUMPRODUCT(OFFSET($W$8:OFFSET($W$8,$AJ$4-1,0),$T187,$U187),OFFSET($C$8:OFFSET($C$8,$AJ$4-1,0),$S187,0),OFFSET($D$8:OFFSET($D$8,$AJ$4-1,0),$S187,MATCH(AX$6,$D$7:$Q$7,0)-1))/SUMPRODUCT(OFFSET($W$8:OFFSET($W$8,$AJ$4-1,0),$T187,$U187),OFFSET($C$8:OFFSET($C$8,$AJ$4-1,0),$S187,0))</f>
        <v>0.88055159163882668</v>
      </c>
      <c r="AZ187" s="3">
        <f ca="1">SUMPRODUCT(OFFSET($W$8:OFFSET($W$8,$AJ$4-1,0),$T187,$U187),OFFSET($D$8:OFFSET($D$8,$AJ$4-1,0),$S187,MATCH(AZ$6,$D$7:$Q$7,0)-1))</f>
        <v>1.2895664853371214</v>
      </c>
      <c r="BA187" s="3">
        <f ca="1">SUMPRODUCT(OFFSET($W$8:OFFSET($W$8,$AJ$4-1,0),$T187,$U187),OFFSET($C$8:OFFSET($C$8,$AJ$4-1,0),$S187,0),OFFSET($D$8:OFFSET($D$8,$AJ$4-1,0),$S187,MATCH(AZ$6,$D$7:$Q$7,0)-1))/SUMPRODUCT(OFFSET($W$8:OFFSET($W$8,$AJ$4-1,0),$T187,$U187),OFFSET($C$8:OFFSET($C$8,$AJ$4-1,0),$S187,0))</f>
        <v>1.2689046359155558</v>
      </c>
      <c r="BB187" s="3">
        <f ca="1">SUMPRODUCT(OFFSET($W$8:OFFSET($W$8,$AJ$4-1,0),$T187,$U187),OFFSET($D$8:OFFSET($D$8,$AJ$4-1,0),$S187,MATCH(BB$6,$D$7:$Q$7,0)-1))</f>
        <v>1.0514682223303655</v>
      </c>
      <c r="BC187" s="3">
        <f ca="1">SUMPRODUCT(OFFSET($W$8:OFFSET($W$8,$AJ$4-1,0),$T187,$U187),OFFSET($C$8:OFFSET($C$8,$AJ$4-1,0),$S187,0),OFFSET($D$8:OFFSET($D$8,$AJ$4-1,0),$S187,MATCH(BB$6,$D$7:$Q$7,0)-1))/SUMPRODUCT(OFFSET($W$8:OFFSET($W$8,$AJ$4-1,0),$T187,$U187),OFFSET($C$8:OFFSET($C$8,$AJ$4-1,0),$S187,0))</f>
        <v>1.0446110802475093</v>
      </c>
      <c r="BD187" s="3">
        <f ca="1">SUMPRODUCT(OFFSET($W$8:OFFSET($W$8,$AJ$4-1,0),$T187,$U187),OFFSET($D$8:OFFSET($D$8,$AJ$4-1,0),$S187,MATCH(BD$6,$D$7:$Q$7,0)-1))</f>
        <v>0.80257657200556842</v>
      </c>
      <c r="BE187" s="3">
        <f ca="1">SUMPRODUCT(OFFSET($W$8:OFFSET($W$8,$AJ$4-1,0),$T187,$U187),OFFSET($C$8:OFFSET($C$8,$AJ$4-1,0),$S187,0),OFFSET($D$8:OFFSET($D$8,$AJ$4-1,0),$S187,MATCH(BD$6,$D$7:$Q$7,0)-1))/SUMPRODUCT(OFFSET($W$8:OFFSET($W$8,$AJ$4-1,0),$T187,$U187),OFFSET($C$8:OFFSET($C$8,$AJ$4-1,0),$S187,0))</f>
        <v>0.80695267765140721</v>
      </c>
      <c r="BF187" s="174">
        <f ca="1">SUMPRODUCT(OFFSET($W$8:OFFSET($W$8,$AJ$4-1,0),$T187,$U187),OFFSET($D$8:OFFSET($D$8,$AJ$4-1,0),$S187,MATCH(BF$6,$D$7:$Q$7,0)-1))</f>
        <v>1.1584963432946356</v>
      </c>
      <c r="BG187" s="174">
        <f ca="1">SUMPRODUCT(OFFSET($W$8:OFFSET($W$8,$AJ$4-1,0),$T187,$U187),OFFSET($C$8:OFFSET($C$8,$AJ$4-1,0),$S187,0),OFFSET($D$8:OFFSET($D$8,$AJ$4-1,0),$S187,MATCH(BF$6,$D$7:$Q$7,0)-1))/SUMPRODUCT(OFFSET($W$8:OFFSET($W$8,$AJ$4-1,0),$T187,$U187),OFFSET($C$8:OFFSET($C$8,$AJ$4-1,0),$S187,0))</f>
        <v>1.19207779106754</v>
      </c>
      <c r="BH187" s="174">
        <f ca="1">SUMPRODUCT(OFFSET($W$8:OFFSET($W$8,$AJ$4-1,0),$T187,$U187),OFFSET($D$8:OFFSET($D$8,$AJ$4-1,0),$S187,MATCH(BH$6,$D$7:$Q$7,0)-1))</f>
        <v>1.180537639981559</v>
      </c>
      <c r="BI187" s="174">
        <f ca="1">SUMPRODUCT(OFFSET($W$8:OFFSET($W$8,$AJ$4-1,0),$T187,$U187),OFFSET($C$8:OFFSET($C$8,$AJ$4-1,0),$S187,0),OFFSET($D$8:OFFSET($D$8,$AJ$4-1,0),$S187,MATCH(BH$6,$D$7:$Q$7,0)-1))/SUMPRODUCT(OFFSET($W$8:OFFSET($W$8,$AJ$4-1,0),$T187,$U187),OFFSET($C$8:OFFSET($C$8,$AJ$4-1,0),$S187,0))</f>
        <v>1.252568216712806</v>
      </c>
      <c r="BJ187" s="174">
        <f ca="1">SUMPRODUCT(OFFSET($W$8:OFFSET($W$8,$AJ$4-1,0),$T187,$U187),OFFSET($D$8:OFFSET($D$8,$AJ$4-1,0),$S187,MATCH(BJ$6,$D$7:$Q$7,0)-1))</f>
        <v>1</v>
      </c>
      <c r="BK187" s="174">
        <f ca="1">SUMPRODUCT(OFFSET($W$8:OFFSET($W$8,$AJ$4-1,0),$T187,$U187),OFFSET($C$8:OFFSET($C$8,$AJ$4-1,0),$S187,0),OFFSET($D$8:OFFSET($D$8,$AJ$4-1,0),$S187,MATCH(BJ$6,$D$7:$Q$7,0)-1))/SUMPRODUCT(OFFSET($W$8:OFFSET($W$8,$AJ$4-1,0),$T187,$U187),OFFSET($C$8:OFFSET($C$8,$AJ$4-1,0),$S187,0))</f>
        <v>1</v>
      </c>
      <c r="BM187" s="8">
        <f t="shared" si="45"/>
        <v>41609</v>
      </c>
      <c r="BN187" s="47">
        <f t="shared" ca="1" si="46"/>
        <v>0.83792636936987408</v>
      </c>
      <c r="BO187" s="47">
        <f t="shared" ca="1" si="41"/>
        <v>0</v>
      </c>
      <c r="BP187" s="47">
        <f t="shared" ca="1" si="47"/>
        <v>0.26420855491892115</v>
      </c>
      <c r="BQ187" s="47">
        <f t="shared" ca="1" si="42"/>
        <v>0.57371781445095293</v>
      </c>
    </row>
    <row r="188" spans="1:69">
      <c r="A188" s="58">
        <f t="shared" si="43"/>
        <v>41275</v>
      </c>
      <c r="B188" s="34">
        <f t="shared" si="51"/>
        <v>41470</v>
      </c>
      <c r="C188" s="59">
        <f>SUMIF(WP!$A$3:$A$388,"&lt;"&amp;EOMONTH($A188,$A$3-1)+1,WP!$B$3:$B$388)/1000-SUM(C$8:C187)</f>
        <v>10</v>
      </c>
      <c r="D188" s="42">
        <f>D$6/VLOOKUP($B188,Rate!$B$4:$H$390,7)</f>
        <v>0.54541662527795753</v>
      </c>
      <c r="E188" s="42">
        <f>E$6/VLOOKUP($B188,SAWW!$B$4:$H$390,7)</f>
        <v>1.3682278034803748</v>
      </c>
      <c r="F188" s="42">
        <f>F$6/VLOOKUP($B188,'Indem BL'!$B$4:$H$390,7)</f>
        <v>1.0729594254429053</v>
      </c>
      <c r="G188" s="42">
        <f>G$6/VLOOKUP($B188,'Med BL'!$B$4:$H$390,7)</f>
        <v>0.9849</v>
      </c>
      <c r="H188" s="42">
        <f>H$6/VLOOKUP($B188,'Combined BL &amp; SAWW'!$B$4:$H$390,7)</f>
        <v>1.2199627992525337</v>
      </c>
      <c r="I188" s="42">
        <f>I$6/VLOOKUP($B188,'Freq Trend'!$B$4:$H$390,7)</f>
        <v>0.75318668561660984</v>
      </c>
      <c r="J188" s="42">
        <f>J$6/VLOOKUP($B188,'Severity Trend_IonI'!$B$4:$H$390,7)</f>
        <v>0.87990509519963322</v>
      </c>
      <c r="K188" s="42">
        <f>K$6/VLOOKUP($B188,'Severity Trend_MonI'!$B$4:$H$390,7)</f>
        <v>1.3131071995160921</v>
      </c>
      <c r="L188" s="42">
        <f>L$6/VLOOKUP($B188,'Severity Trend'!$B$4:$H$390,7)</f>
        <v>1.0592364809767529</v>
      </c>
      <c r="M188" s="42">
        <f>M$6/VLOOKUP($B188,'PP Residual Trend'!$B$4:$H$390,7)</f>
        <v>0.79779752099508305</v>
      </c>
      <c r="N188" s="156">
        <f>N$6/VLOOKUP($B188,CR!$B$4:$H$455,7)</f>
        <v>1.3035773226809264</v>
      </c>
      <c r="O188" s="156">
        <f>O$6/VLOOKUP($B188,ER!$B$4:$H$455,7)</f>
        <v>1.1418876902474471</v>
      </c>
      <c r="P188" s="156">
        <f>P$6/VLOOKUP($B188,DR!$B$4:$H$455,7)</f>
        <v>1</v>
      </c>
      <c r="R188">
        <f t="shared" si="49"/>
        <v>181</v>
      </c>
      <c r="S188" s="120">
        <f t="shared" si="52"/>
        <v>180</v>
      </c>
      <c r="T188" s="45">
        <f t="shared" si="53"/>
        <v>0</v>
      </c>
      <c r="U188" s="45">
        <f t="shared" si="54"/>
        <v>0</v>
      </c>
      <c r="V188" s="20">
        <v>0</v>
      </c>
      <c r="W188" s="21">
        <f>(2*W$5*$AJ$3*$R188*$A$3-MIN(W$5*$AJ$3,$R188*$A$3)^2-2*$R188*$A$3*MAX(W$5*$AJ$3-$R188*$A$3,0)-MIN(MAX($R188*$A$3-$A$4,0),W$5*$AJ$3)^2-2*W$5*$AJ$3*MAX($R188*$A$3-$A$4-W$5*+$AJ$3,0))/$AJ$5-SUM($V$7:V188)-SUM($V$7:W187)+SUM($V$7:V187)</f>
        <v>0</v>
      </c>
      <c r="X188" s="21">
        <f>(2*X$5*$AJ$3*$R188*$A$3-MIN(X$5*$AJ$3,$R188*$A$3)^2-2*$R188*$A$3*MAX(X$5*$AJ$3-$R188*$A$3,0)-MIN(MAX($R188*$A$3-$A$4,0),X$5*$AJ$3)^2-2*X$5*$AJ$3*MAX($R188*$A$3-$A$4-X$5*+$AJ$3,0))/$AJ$5-SUM($V$7:W188)-SUM($V$7:X187)+SUM($V$7:W187)</f>
        <v>0</v>
      </c>
      <c r="Y188" s="21">
        <f>(2*Y$5*$AJ$3*$R188*$A$3-MIN(Y$5*$AJ$3,$R188*$A$3)^2-2*$R188*$A$3*MAX(Y$5*$AJ$3-$R188*$A$3,0)-MIN(MAX($R188*$A$3-$A$4,0),Y$5*$AJ$3)^2-2*Y$5*$AJ$3*MAX($R188*$A$3-$A$4-Y$5*+$AJ$3,0))/$AJ$5-SUM($V$7:X188)-SUM($V$7:Y187)+SUM($V$7:X187)</f>
        <v>0</v>
      </c>
      <c r="Z188" s="21">
        <f>(2*Z$5*$AJ$3*$R188*$A$3-MIN(Z$5*$AJ$3,$R188*$A$3)^2-2*$R188*$A$3*MAX(Z$5*$AJ$3-$R188*$A$3,0)-MIN(MAX($R188*$A$3-$A$4,0),Z$5*$AJ$3)^2-2*Z$5*$AJ$3*MAX($R188*$A$3-$A$4-Z$5*+$AJ$3,0))/$AJ$5-SUM($V$7:Y188)-SUM($V$7:Z187)+SUM($V$7:Y187)</f>
        <v>0</v>
      </c>
      <c r="AA188" s="21">
        <f>(2*AA$5*$AJ$3*$R188*$A$3-MIN(AA$5*$AJ$3,$R188*$A$3)^2-2*$R188*$A$3*MAX(AA$5*$AJ$3-$R188*$A$3,0)-MIN(MAX($R188*$A$3-$A$4,0),AA$5*$AJ$3)^2-2*AA$5*$AJ$3*MAX($R188*$A$3-$A$4-AA$5*+$AJ$3,0))/$AJ$5-SUM($V$7:Z188)-SUM($V$7:AA187)+SUM($V$7:Z187)</f>
        <v>0</v>
      </c>
      <c r="AB188" s="21">
        <f>(2*AB$5*$AJ$3*$R188*$A$3-MIN(AB$5*$AJ$3,$R188*$A$3)^2-2*$R188*$A$3*MAX(AB$5*$AJ$3-$R188*$A$3,0)-MIN(MAX($R188*$A$3-$A$4,0),AB$5*$AJ$3)^2-2*AB$5*$AJ$3*MAX($R188*$A$3-$A$4-AB$5*+$AJ$3,0))/$AJ$5-SUM($V$7:AA188)-SUM($V$7:AB187)+SUM($V$7:AA187)</f>
        <v>0</v>
      </c>
      <c r="AC188" s="21">
        <f>(2*AC$5*$AJ$3*$R188*$A$3-MIN(AC$5*$AJ$3,$R188*$A$3)^2-2*$R188*$A$3*MAX(AC$5*$AJ$3-$R188*$A$3,0)-MIN(MAX($R188*$A$3-$A$4,0),AC$5*$AJ$3)^2-2*AC$5*$AJ$3*MAX($R188*$A$3-$A$4-AC$5*+$AJ$3,0))/$AJ$5-SUM($V$7:AB188)-SUM($V$7:AC187)+SUM($V$7:AB187)</f>
        <v>0</v>
      </c>
      <c r="AD188" s="21">
        <f>(2*AD$5*$AJ$3*$R188*$A$3-MIN(AD$5*$AJ$3,$R188*$A$3)^2-2*$R188*$A$3*MAX(AD$5*$AJ$3-$R188*$A$3,0)-MIN(MAX($R188*$A$3-$A$4,0),AD$5*$AJ$3)^2-2*AD$5*$AJ$3*MAX($R188*$A$3-$A$4-AD$5*+$AJ$3,0))/$AJ$5-SUM($V$7:AC188)-SUM($V$7:AD187)+SUM($V$7:AC187)</f>
        <v>0</v>
      </c>
      <c r="AE188" s="21">
        <f>(2*AE$5*$AJ$3*$R188*$A$3-MIN(AE$5*$AJ$3,$R188*$A$3)^2-2*$R188*$A$3*MAX(AE$5*$AJ$3-$R188*$A$3,0)-MIN(MAX($R188*$A$3-$A$4,0),AE$5*$AJ$3)^2-2*AE$5*$AJ$3*MAX($R188*$A$3-$A$4-AE$5*+$AJ$3,0))/$AJ$5-SUM($V$7:AD188)-SUM($V$7:AE187)+SUM($V$7:AD187)</f>
        <v>0</v>
      </c>
      <c r="AF188" s="21">
        <f>(2*AF$5*$AJ$3*$R188*$A$3-MIN(AF$5*$AJ$3,$R188*$A$3)^2-2*$R188*$A$3*MAX(AF$5*$AJ$3-$R188*$A$3,0)-MIN(MAX($R188*$A$3-$A$4,0),AF$5*$AJ$3)^2-2*AF$5*$AJ$3*MAX($R188*$A$3-$A$4-AF$5*+$AJ$3,0))/$AJ$5-SUM($V$7:AE188)-SUM($V$7:AF187)+SUM($V$7:AE187)</f>
        <v>0</v>
      </c>
      <c r="AG188" s="21">
        <f>(2*AG$5*$AJ$3*$R188*$A$3-MIN(AG$5*$AJ$3,$R188*$A$3)^2-2*$R188*$A$3*MAX(AG$5*$AJ$3-$R188*$A$3,0)-MIN(MAX($R188*$A$3-$A$4,0),AG$5*$AJ$3)^2-2*AG$5*$AJ$3*MAX($R188*$A$3-$A$4-AG$5*+$AJ$3,0))/$AJ$5-SUM($V$7:AF188)-SUM($V$7:AG187)+SUM($V$7:AF187)</f>
        <v>0</v>
      </c>
      <c r="AH188" s="21">
        <f>(2*AH$5*$AJ$3*$R188*$A$3-MIN(AH$5*$AJ$3,$R188*$A$3)^2-2*$R188*$A$3*MAX(AH$5*$AJ$3-$R188*$A$3,0)-MIN(MAX($R188*$A$3-$A$4,0),AH$5*$AJ$3)^2-2*AH$5*$AJ$3*MAX($R188*$A$3-$A$4-AH$5*+$AJ$3,0))/$AJ$5-SUM($V$7:AG188)-SUM($V$7:AH187)+SUM($V$7:AG187)</f>
        <v>0</v>
      </c>
      <c r="AJ188" s="8">
        <f t="shared" si="48"/>
        <v>41640</v>
      </c>
      <c r="AK188" s="30">
        <f t="shared" si="55"/>
        <v>41654</v>
      </c>
      <c r="AL188" s="3">
        <f ca="1">SUMPRODUCT(OFFSET($W$8:OFFSET($W$8,$AJ$4-1,0),$T188,$U188),OFFSET($D$8:OFFSET($D$8,$AJ$4-1,0),$S188,MATCH(AL$6,$D$7:$Q$7,0)-1))</f>
        <v>0.54541662527795742</v>
      </c>
      <c r="AM188" s="3">
        <f ca="1">SUMPRODUCT(OFFSET($W$8:OFFSET($W$8,$AJ$4-1,0),$T188,$U188),OFFSET($C$8:OFFSET($C$8,$AJ$4-1,0),$S188,0),OFFSET($D$8:OFFSET($D$8,$AJ$4-1,0),$S188,MATCH(AL$6,$D$7:$Q$7,0)-1))/SUMPRODUCT(OFFSET($W$8:OFFSET($W$8,$AJ$4-1,0),$T188,$U188),OFFSET($C$8:OFFSET($C$8,$AJ$4-1,0),$S188,0))</f>
        <v>0.54541662527795753</v>
      </c>
      <c r="AN188" s="3">
        <f ca="1">SUMPRODUCT(OFFSET($W$8:OFFSET($W$8,$AJ$4-1,0),$T188,$U188),OFFSET($D$8:OFFSET($D$8,$AJ$4-1,0),$S188,MATCH(AN$6,$D$7:$Q$7,0)-1))</f>
        <v>1.3524451132162174</v>
      </c>
      <c r="AO188" s="3">
        <f ca="1">SUMPRODUCT(OFFSET($W$8:OFFSET($W$8,$AJ$4-1,0),$T188,$U188),OFFSET($C$8:OFFSET($C$8,$AJ$4-1,0),$S188,0),OFFSET($D$8:OFFSET($D$8,$AJ$4-1,0),$S188,MATCH(AN$6,$D$7:$Q$7,0)-1))/SUMPRODUCT(OFFSET($W$8:OFFSET($W$8,$AJ$4-1,0),$T188,$U188),OFFSET($C$8:OFFSET($C$8,$AJ$4-1,0),$S188,0))</f>
        <v>1.3414182367613874</v>
      </c>
      <c r="AP188" s="3">
        <f ca="1">SUMPRODUCT(OFFSET($W$8:OFFSET($W$8,$AJ$4-1,0),$T188,$U188),OFFSET($D$8:OFFSET($D$8,$AJ$4-1,0),$S188,MATCH(AP$6,$D$7:$Q$7,0)-1))</f>
        <v>1.0711055614701837</v>
      </c>
      <c r="AQ188" s="3">
        <f ca="1">SUMPRODUCT(OFFSET($W$8:OFFSET($W$8,$AJ$4-1,0),$T188,$U188),OFFSET($C$8:OFFSET($C$8,$AJ$4-1,0),$S188,0),OFFSET($D$8:OFFSET($D$8,$AJ$4-1,0),$S188,MATCH(AP$6,$D$7:$Q$7,0)-1))/SUMPRODUCT(OFFSET($W$8:OFFSET($W$8,$AJ$4-1,0),$T188,$U188),OFFSET($C$8:OFFSET($C$8,$AJ$4-1,0),$S188,0))</f>
        <v>1.069598857394813</v>
      </c>
      <c r="AR188" s="3">
        <f ca="1">SUMPRODUCT(OFFSET($W$8:OFFSET($W$8,$AJ$4-1,0),$T188,$U188),OFFSET($D$8:OFFSET($D$8,$AJ$4-1,0),$S188,MATCH(AR$6,$D$7:$Q$7,0)-1))</f>
        <v>0.98489999999999989</v>
      </c>
      <c r="AS188" s="3">
        <f ca="1">SUMPRODUCT(OFFSET($W$8:OFFSET($W$8,$AJ$4-1,0),$T188,$U188),OFFSET($C$8:OFFSET($C$8,$AJ$4-1,0),$S188,0),OFFSET($D$8:OFFSET($D$8,$AJ$4-1,0),$S188,MATCH(AR$6,$D$7:$Q$7,0)-1))/SUMPRODUCT(OFFSET($W$8:OFFSET($W$8,$AJ$4-1,0),$T188,$U188),OFFSET($C$8:OFFSET($C$8,$AJ$4-1,0),$S188,0))</f>
        <v>0.98489999999999989</v>
      </c>
      <c r="AT188" s="3">
        <f ca="1">SUMPRODUCT(OFFSET($W$8:OFFSET($W$8,$AJ$4-1,0),$T188,$U188),OFFSET($D$8:OFFSET($D$8,$AJ$4-1,0),$S188,MATCH(AT$6,$D$7:$Q$7,0)-1))</f>
        <v>1.2117456245389711</v>
      </c>
      <c r="AU188" s="3">
        <f ca="1">SUMPRODUCT(OFFSET($W$8:OFFSET($W$8,$AJ$4-1,0),$T188,$U188),OFFSET($C$8:OFFSET($C$8,$AJ$4-1,0),$S188,0),OFFSET($D$8:OFFSET($D$8,$AJ$4-1,0),$S188,MATCH(AT$6,$D$7:$Q$7,0)-1))/SUMPRODUCT(OFFSET($W$8:OFFSET($W$8,$AJ$4-1,0),$T188,$U188),OFFSET($C$8:OFFSET($C$8,$AJ$4-1,0),$S188,0))</f>
        <v>1.2058765495193327</v>
      </c>
      <c r="AV188" s="3">
        <f ca="1">SUMPRODUCT(OFFSET($W$8:OFFSET($W$8,$AJ$4-1,0),$T188,$U188),OFFSET($D$8:OFFSET($D$8,$AJ$4-1,0),$S188,MATCH(AV$6,$D$7:$Q$7,0)-1))</f>
        <v>0.76531834143057453</v>
      </c>
      <c r="AW188" s="3">
        <f ca="1">SUMPRODUCT(OFFSET($W$8:OFFSET($W$8,$AJ$4-1,0),$T188,$U188),OFFSET($C$8:OFFSET($C$8,$AJ$4-1,0),$S188,0),OFFSET($D$8:OFFSET($D$8,$AJ$4-1,0),$S188,MATCH(AV$6,$D$7:$Q$7,0)-1))/SUMPRODUCT(OFFSET($W$8:OFFSET($W$8,$AJ$4-1,0),$T188,$U188),OFFSET($C$8:OFFSET($C$8,$AJ$4-1,0),$S188,0))</f>
        <v>0.77408791551307099</v>
      </c>
      <c r="AX188" s="3">
        <f ca="1">SUMPRODUCT(OFFSET($W$8:OFFSET($W$8,$AJ$4-1,0),$T188,$U188),OFFSET($D$8:OFFSET($D$8,$AJ$4-1,0),$S188,MATCH(AX$6,$D$7:$Q$7,0)-1))</f>
        <v>0.88033944296275546</v>
      </c>
      <c r="AY188" s="3">
        <f ca="1">SUMPRODUCT(OFFSET($W$8:OFFSET($W$8,$AJ$4-1,0),$T188,$U188),OFFSET($C$8:OFFSET($C$8,$AJ$4-1,0),$S188,0),OFFSET($D$8:OFFSET($D$8,$AJ$4-1,0),$S188,MATCH(AX$6,$D$7:$Q$7,0)-1))/SUMPRODUCT(OFFSET($W$8:OFFSET($W$8,$AJ$4-1,0),$T188,$U188),OFFSET($C$8:OFFSET($C$8,$AJ$4-1,0),$S188,0))</f>
        <v>0.88069750487957077</v>
      </c>
      <c r="AZ188" s="3">
        <f ca="1">SUMPRODUCT(OFFSET($W$8:OFFSET($W$8,$AJ$4-1,0),$T188,$U188),OFFSET($D$8:OFFSET($D$8,$AJ$4-1,0),$S188,MATCH(AZ$6,$D$7:$Q$7,0)-1))</f>
        <v>1.2850892491521038</v>
      </c>
      <c r="BA188" s="3">
        <f ca="1">SUMPRODUCT(OFFSET($W$8:OFFSET($W$8,$AJ$4-1,0),$T188,$U188),OFFSET($C$8:OFFSET($C$8,$AJ$4-1,0),$S188,0),OFFSET($D$8:OFFSET($D$8,$AJ$4-1,0),$S188,MATCH(AZ$6,$D$7:$Q$7,0)-1))/SUMPRODUCT(OFFSET($W$8:OFFSET($W$8,$AJ$4-1,0),$T188,$U188),OFFSET($C$8:OFFSET($C$8,$AJ$4-1,0),$S188,0))</f>
        <v>1.2658045254219545</v>
      </c>
      <c r="BB188" s="3">
        <f ca="1">SUMPRODUCT(OFFSET($W$8:OFFSET($W$8,$AJ$4-1,0),$T188,$U188),OFFSET($D$8:OFFSET($D$8,$AJ$4-1,0),$S188,MATCH(BB$6,$D$7:$Q$7,0)-1))</f>
        <v>1.0500215889051603</v>
      </c>
      <c r="BC188" s="3">
        <f ca="1">SUMPRODUCT(OFFSET($W$8:OFFSET($W$8,$AJ$4-1,0),$T188,$U188),OFFSET($C$8:OFFSET($C$8,$AJ$4-1,0),$S188,0),OFFSET($D$8:OFFSET($D$8,$AJ$4-1,0),$S188,MATCH(BB$6,$D$7:$Q$7,0)-1))/SUMPRODUCT(OFFSET($W$8:OFFSET($W$8,$AJ$4-1,0),$T188,$U188),OFFSET($C$8:OFFSET($C$8,$AJ$4-1,0),$S188,0))</f>
        <v>1.0436333969918272</v>
      </c>
      <c r="BD188" s="3">
        <f ca="1">SUMPRODUCT(OFFSET($W$8:OFFSET($W$8,$AJ$4-1,0),$T188,$U188),OFFSET($D$8:OFFSET($D$8,$AJ$4-1,0),$S188,MATCH(BD$6,$D$7:$Q$7,0)-1))</f>
        <v>0.80361765224491721</v>
      </c>
      <c r="BE188" s="3">
        <f ca="1">SUMPRODUCT(OFFSET($W$8:OFFSET($W$8,$AJ$4-1,0),$T188,$U188),OFFSET($C$8:OFFSET($C$8,$AJ$4-1,0),$S188,0),OFFSET($D$8:OFFSET($D$8,$AJ$4-1,0),$S188,MATCH(BD$6,$D$7:$Q$7,0)-1))/SUMPRODUCT(OFFSET($W$8:OFFSET($W$8,$AJ$4-1,0),$T188,$U188),OFFSET($C$8:OFFSET($C$8,$AJ$4-1,0),$S188,0))</f>
        <v>0.80787404009921659</v>
      </c>
      <c r="BF188" s="174">
        <f ca="1">SUMPRODUCT(OFFSET($W$8:OFFSET($W$8,$AJ$4-1,0),$T188,$U188),OFFSET($D$8:OFFSET($D$8,$AJ$4-1,0),$S188,MATCH(BF$6,$D$7:$Q$7,0)-1))</f>
        <v>1.1578736926411122</v>
      </c>
      <c r="BG188" s="174">
        <f ca="1">SUMPRODUCT(OFFSET($W$8:OFFSET($W$8,$AJ$4-1,0),$T188,$U188),OFFSET($C$8:OFFSET($C$8,$AJ$4-1,0),$S188,0),OFFSET($D$8:OFFSET($D$8,$AJ$4-1,0),$S188,MATCH(BF$6,$D$7:$Q$7,0)-1))/SUMPRODUCT(OFFSET($W$8:OFFSET($W$8,$AJ$4-1,0),$T188,$U188),OFFSET($C$8:OFFSET($C$8,$AJ$4-1,0),$S188,0))</f>
        <v>1.1795611759180094</v>
      </c>
      <c r="BH188" s="174">
        <f ca="1">SUMPRODUCT(OFFSET($W$8:OFFSET($W$8,$AJ$4-1,0),$T188,$U188),OFFSET($D$8:OFFSET($D$8,$AJ$4-1,0),$S188,MATCH(BH$6,$D$7:$Q$7,0)-1))</f>
        <v>1.1899098271267758</v>
      </c>
      <c r="BI188" s="174">
        <f ca="1">SUMPRODUCT(OFFSET($W$8:OFFSET($W$8,$AJ$4-1,0),$T188,$U188),OFFSET($C$8:OFFSET($C$8,$AJ$4-1,0),$S188,0),OFFSET($D$8:OFFSET($D$8,$AJ$4-1,0),$S188,MATCH(BH$6,$D$7:$Q$7,0)-1))/SUMPRODUCT(OFFSET($W$8:OFFSET($W$8,$AJ$4-1,0),$T188,$U188),OFFSET($C$8:OFFSET($C$8,$AJ$4-1,0),$S188,0))</f>
        <v>1.2545100849739463</v>
      </c>
      <c r="BJ188" s="174">
        <f ca="1">SUMPRODUCT(OFFSET($W$8:OFFSET($W$8,$AJ$4-1,0),$T188,$U188),OFFSET($D$8:OFFSET($D$8,$AJ$4-1,0),$S188,MATCH(BJ$6,$D$7:$Q$7,0)-1))</f>
        <v>1</v>
      </c>
      <c r="BK188" s="174">
        <f ca="1">SUMPRODUCT(OFFSET($W$8:OFFSET($W$8,$AJ$4-1,0),$T188,$U188),OFFSET($C$8:OFFSET($C$8,$AJ$4-1,0),$S188,0),OFFSET($D$8:OFFSET($D$8,$AJ$4-1,0),$S188,MATCH(BJ$6,$D$7:$Q$7,0)-1))/SUMPRODUCT(OFFSET($W$8:OFFSET($W$8,$AJ$4-1,0),$T188,$U188),OFFSET($C$8:OFFSET($C$8,$AJ$4-1,0),$S188,0))</f>
        <v>1</v>
      </c>
      <c r="BM188" s="8">
        <f t="shared" si="45"/>
        <v>41640</v>
      </c>
      <c r="BN188" s="47">
        <f t="shared" ca="1" si="46"/>
        <v>0.84681781315691107</v>
      </c>
      <c r="BO188" s="47">
        <f t="shared" ca="1" si="41"/>
        <v>0</v>
      </c>
      <c r="BP188" s="47">
        <f t="shared" ca="1" si="47"/>
        <v>0.26379958394828967</v>
      </c>
      <c r="BQ188" s="47">
        <f t="shared" ca="1" si="42"/>
        <v>0.58301822920862145</v>
      </c>
    </row>
    <row r="189" spans="1:69">
      <c r="A189" s="58">
        <f t="shared" si="43"/>
        <v>41306</v>
      </c>
      <c r="B189" s="34">
        <f t="shared" si="51"/>
        <v>41501</v>
      </c>
      <c r="C189" s="59">
        <f>SUMIF(WP!$A$3:$A$388,"&lt;"&amp;EOMONTH($A189,$A$3-1)+1,WP!$B$3:$B$388)/1000-SUM(C$8:C188)</f>
        <v>10</v>
      </c>
      <c r="D189" s="42">
        <f>D$6/VLOOKUP($B189,Rate!$B$4:$H$390,7)</f>
        <v>0.54541662527795753</v>
      </c>
      <c r="E189" s="42">
        <f>E$6/VLOOKUP($B189,SAWW!$B$4:$H$390,7)</f>
        <v>1.3655213176403695</v>
      </c>
      <c r="F189" s="42">
        <f>F$6/VLOOKUP($B189,'Indem BL'!$B$4:$H$390,7)</f>
        <v>1.0729594254429053</v>
      </c>
      <c r="G189" s="42">
        <f>G$6/VLOOKUP($B189,'Med BL'!$B$4:$H$390,7)</f>
        <v>0.9849</v>
      </c>
      <c r="H189" s="42">
        <f>H$6/VLOOKUP($B189,'Combined BL &amp; SAWW'!$B$4:$H$390,7)</f>
        <v>1.2187942314207862</v>
      </c>
      <c r="I189" s="42">
        <f>I$6/VLOOKUP($B189,'Freq Trend'!$B$4:$H$390,7)</f>
        <v>0.75519659312475607</v>
      </c>
      <c r="J189" s="42">
        <f>J$6/VLOOKUP($B189,'Severity Trend_IonI'!$B$4:$H$390,7)</f>
        <v>0.87997423188675006</v>
      </c>
      <c r="K189" s="42">
        <f>K$6/VLOOKUP($B189,'Severity Trend_MonI'!$B$4:$H$390,7)</f>
        <v>1.3082382011127194</v>
      </c>
      <c r="L189" s="42">
        <f>L$6/VLOOKUP($B189,'Severity Trend'!$B$4:$H$390,7)</f>
        <v>1.0576556464674303</v>
      </c>
      <c r="M189" s="42">
        <f>M$6/VLOOKUP($B189,'PP Residual Trend'!$B$4:$H$390,7)</f>
        <v>0.79876446989597349</v>
      </c>
      <c r="N189" s="156">
        <f>N$6/VLOOKUP($B189,CR!$B$4:$H$455,7)</f>
        <v>1.0509148797034815</v>
      </c>
      <c r="O189" s="156">
        <f>O$6/VLOOKUP($B189,ER!$B$4:$H$455,7)</f>
        <v>1.1418876902474471</v>
      </c>
      <c r="P189" s="156">
        <f>P$6/VLOOKUP($B189,DR!$B$4:$H$455,7)</f>
        <v>1</v>
      </c>
      <c r="R189">
        <f t="shared" si="49"/>
        <v>182</v>
      </c>
      <c r="S189" s="120">
        <f t="shared" si="52"/>
        <v>181</v>
      </c>
      <c r="T189" s="45">
        <f t="shared" si="53"/>
        <v>0</v>
      </c>
      <c r="U189" s="45">
        <f t="shared" si="54"/>
        <v>0</v>
      </c>
      <c r="V189" s="20">
        <v>0</v>
      </c>
      <c r="W189" s="21">
        <f>(2*W$5*$AJ$3*$R189*$A$3-MIN(W$5*$AJ$3,$R189*$A$3)^2-2*$R189*$A$3*MAX(W$5*$AJ$3-$R189*$A$3,0)-MIN(MAX($R189*$A$3-$A$4,0),W$5*$AJ$3)^2-2*W$5*$AJ$3*MAX($R189*$A$3-$A$4-W$5*+$AJ$3,0))/$AJ$5-SUM($V$7:V189)-SUM($V$7:W188)+SUM($V$7:V188)</f>
        <v>0</v>
      </c>
      <c r="X189" s="21">
        <f>(2*X$5*$AJ$3*$R189*$A$3-MIN(X$5*$AJ$3,$R189*$A$3)^2-2*$R189*$A$3*MAX(X$5*$AJ$3-$R189*$A$3,0)-MIN(MAX($R189*$A$3-$A$4,0),X$5*$AJ$3)^2-2*X$5*$AJ$3*MAX($R189*$A$3-$A$4-X$5*+$AJ$3,0))/$AJ$5-SUM($V$7:W189)-SUM($V$7:X188)+SUM($V$7:W188)</f>
        <v>0</v>
      </c>
      <c r="Y189" s="21">
        <f>(2*Y$5*$AJ$3*$R189*$A$3-MIN(Y$5*$AJ$3,$R189*$A$3)^2-2*$R189*$A$3*MAX(Y$5*$AJ$3-$R189*$A$3,0)-MIN(MAX($R189*$A$3-$A$4,0),Y$5*$AJ$3)^2-2*Y$5*$AJ$3*MAX($R189*$A$3-$A$4-Y$5*+$AJ$3,0))/$AJ$5-SUM($V$7:X189)-SUM($V$7:Y188)+SUM($V$7:X188)</f>
        <v>0</v>
      </c>
      <c r="Z189" s="21">
        <f>(2*Z$5*$AJ$3*$R189*$A$3-MIN(Z$5*$AJ$3,$R189*$A$3)^2-2*$R189*$A$3*MAX(Z$5*$AJ$3-$R189*$A$3,0)-MIN(MAX($R189*$A$3-$A$4,0),Z$5*$AJ$3)^2-2*Z$5*$AJ$3*MAX($R189*$A$3-$A$4-Z$5*+$AJ$3,0))/$AJ$5-SUM($V$7:Y189)-SUM($V$7:Z188)+SUM($V$7:Y188)</f>
        <v>0</v>
      </c>
      <c r="AA189" s="21">
        <f>(2*AA$5*$AJ$3*$R189*$A$3-MIN(AA$5*$AJ$3,$R189*$A$3)^2-2*$R189*$A$3*MAX(AA$5*$AJ$3-$R189*$A$3,0)-MIN(MAX($R189*$A$3-$A$4,0),AA$5*$AJ$3)^2-2*AA$5*$AJ$3*MAX($R189*$A$3-$A$4-AA$5*+$AJ$3,0))/$AJ$5-SUM($V$7:Z189)-SUM($V$7:AA188)+SUM($V$7:Z188)</f>
        <v>0</v>
      </c>
      <c r="AB189" s="21">
        <f>(2*AB$5*$AJ$3*$R189*$A$3-MIN(AB$5*$AJ$3,$R189*$A$3)^2-2*$R189*$A$3*MAX(AB$5*$AJ$3-$R189*$A$3,0)-MIN(MAX($R189*$A$3-$A$4,0),AB$5*$AJ$3)^2-2*AB$5*$AJ$3*MAX($R189*$A$3-$A$4-AB$5*+$AJ$3,0))/$AJ$5-SUM($V$7:AA189)-SUM($V$7:AB188)+SUM($V$7:AA188)</f>
        <v>0</v>
      </c>
      <c r="AC189" s="21">
        <f>(2*AC$5*$AJ$3*$R189*$A$3-MIN(AC$5*$AJ$3,$R189*$A$3)^2-2*$R189*$A$3*MAX(AC$5*$AJ$3-$R189*$A$3,0)-MIN(MAX($R189*$A$3-$A$4,0),AC$5*$AJ$3)^2-2*AC$5*$AJ$3*MAX($R189*$A$3-$A$4-AC$5*+$AJ$3,0))/$AJ$5-SUM($V$7:AB189)-SUM($V$7:AC188)+SUM($V$7:AB188)</f>
        <v>0</v>
      </c>
      <c r="AD189" s="21">
        <f>(2*AD$5*$AJ$3*$R189*$A$3-MIN(AD$5*$AJ$3,$R189*$A$3)^2-2*$R189*$A$3*MAX(AD$5*$AJ$3-$R189*$A$3,0)-MIN(MAX($R189*$A$3-$A$4,0),AD$5*$AJ$3)^2-2*AD$5*$AJ$3*MAX($R189*$A$3-$A$4-AD$5*+$AJ$3,0))/$AJ$5-SUM($V$7:AC189)-SUM($V$7:AD188)+SUM($V$7:AC188)</f>
        <v>0</v>
      </c>
      <c r="AE189" s="21">
        <f>(2*AE$5*$AJ$3*$R189*$A$3-MIN(AE$5*$AJ$3,$R189*$A$3)^2-2*$R189*$A$3*MAX(AE$5*$AJ$3-$R189*$A$3,0)-MIN(MAX($R189*$A$3-$A$4,0),AE$5*$AJ$3)^2-2*AE$5*$AJ$3*MAX($R189*$A$3-$A$4-AE$5*+$AJ$3,0))/$AJ$5-SUM($V$7:AD189)-SUM($V$7:AE188)+SUM($V$7:AD188)</f>
        <v>0</v>
      </c>
      <c r="AF189" s="21">
        <f>(2*AF$5*$AJ$3*$R189*$A$3-MIN(AF$5*$AJ$3,$R189*$A$3)^2-2*$R189*$A$3*MAX(AF$5*$AJ$3-$R189*$A$3,0)-MIN(MAX($R189*$A$3-$A$4,0),AF$5*$AJ$3)^2-2*AF$5*$AJ$3*MAX($R189*$A$3-$A$4-AF$5*+$AJ$3,0))/$AJ$5-SUM($V$7:AE189)-SUM($V$7:AF188)+SUM($V$7:AE188)</f>
        <v>0</v>
      </c>
      <c r="AG189" s="21">
        <f>(2*AG$5*$AJ$3*$R189*$A$3-MIN(AG$5*$AJ$3,$R189*$A$3)^2-2*$R189*$A$3*MAX(AG$5*$AJ$3-$R189*$A$3,0)-MIN(MAX($R189*$A$3-$A$4,0),AG$5*$AJ$3)^2-2*AG$5*$AJ$3*MAX($R189*$A$3-$A$4-AG$5*+$AJ$3,0))/$AJ$5-SUM($V$7:AF189)-SUM($V$7:AG188)+SUM($V$7:AF188)</f>
        <v>0</v>
      </c>
      <c r="AH189" s="21">
        <f>(2*AH$5*$AJ$3*$R189*$A$3-MIN(AH$5*$AJ$3,$R189*$A$3)^2-2*$R189*$A$3*MAX(AH$5*$AJ$3-$R189*$A$3,0)-MIN(MAX($R189*$A$3-$A$4,0),AH$5*$AJ$3)^2-2*AH$5*$AJ$3*MAX($R189*$A$3-$A$4-AH$5*+$AJ$3,0))/$AJ$5-SUM($V$7:AG189)-SUM($V$7:AH188)+SUM($V$7:AG188)</f>
        <v>0</v>
      </c>
      <c r="AJ189" s="8">
        <f t="shared" si="48"/>
        <v>41671</v>
      </c>
      <c r="AK189" s="30">
        <f t="shared" si="55"/>
        <v>41685</v>
      </c>
      <c r="AL189" s="3">
        <f ca="1">SUMPRODUCT(OFFSET($W$8:OFFSET($W$8,$AJ$4-1,0),$T189,$U189),OFFSET($D$8:OFFSET($D$8,$AJ$4-1,0),$S189,MATCH(AL$6,$D$7:$Q$7,0)-1))</f>
        <v>0.54541662527795742</v>
      </c>
      <c r="AM189" s="3">
        <f ca="1">SUMPRODUCT(OFFSET($W$8:OFFSET($W$8,$AJ$4-1,0),$T189,$U189),OFFSET($C$8:OFFSET($C$8,$AJ$4-1,0),$S189,0),OFFSET($D$8:OFFSET($D$8,$AJ$4-1,0),$S189,MATCH(AL$6,$D$7:$Q$7,0)-1))/SUMPRODUCT(OFFSET($W$8:OFFSET($W$8,$AJ$4-1,0),$T189,$U189),OFFSET($C$8:OFFSET($C$8,$AJ$4-1,0),$S189,0))</f>
        <v>0.54541662527795753</v>
      </c>
      <c r="AN189" s="3">
        <f ca="1">SUMPRODUCT(OFFSET($W$8:OFFSET($W$8,$AJ$4-1,0),$T189,$U189),OFFSET($D$8:OFFSET($D$8,$AJ$4-1,0),$S189,MATCH(AN$6,$D$7:$Q$7,0)-1))</f>
        <v>1.3498413765735544</v>
      </c>
      <c r="AO189" s="3">
        <f ca="1">SUMPRODUCT(OFFSET($W$8:OFFSET($W$8,$AJ$4-1,0),$T189,$U189),OFFSET($C$8:OFFSET($C$8,$AJ$4-1,0),$S189,0),OFFSET($D$8:OFFSET($D$8,$AJ$4-1,0),$S189,MATCH(AN$6,$D$7:$Q$7,0)-1))/SUMPRODUCT(OFFSET($W$8:OFFSET($W$8,$AJ$4-1,0),$T189,$U189),OFFSET($C$8:OFFSET($C$8,$AJ$4-1,0),$S189,0))</f>
        <v>1.3403087367776361</v>
      </c>
      <c r="AP189" s="3">
        <f ca="1">SUMPRODUCT(OFFSET($W$8:OFFSET($W$8,$AJ$4-1,0),$T189,$U189),OFFSET($D$8:OFFSET($D$8,$AJ$4-1,0),$S189,MATCH(AP$6,$D$7:$Q$7,0)-1))</f>
        <v>1.0708203516282266</v>
      </c>
      <c r="AQ189" s="3">
        <f ca="1">SUMPRODUCT(OFFSET($W$8:OFFSET($W$8,$AJ$4-1,0),$T189,$U189),OFFSET($C$8:OFFSET($C$8,$AJ$4-1,0),$S189,0),OFFSET($D$8:OFFSET($D$8,$AJ$4-1,0),$S189,MATCH(AP$6,$D$7:$Q$7,0)-1))/SUMPRODUCT(OFFSET($W$8:OFFSET($W$8,$AJ$4-1,0),$T189,$U189),OFFSET($C$8:OFFSET($C$8,$AJ$4-1,0),$S189,0))</f>
        <v>1.0695779362760802</v>
      </c>
      <c r="AR189" s="3">
        <f ca="1">SUMPRODUCT(OFFSET($W$8:OFFSET($W$8,$AJ$4-1,0),$T189,$U189),OFFSET($D$8:OFFSET($D$8,$AJ$4-1,0),$S189,MATCH(AR$6,$D$7:$Q$7,0)-1))</f>
        <v>0.98489999999999989</v>
      </c>
      <c r="AS189" s="3">
        <f ca="1">SUMPRODUCT(OFFSET($W$8:OFFSET($W$8,$AJ$4-1,0),$T189,$U189),OFFSET($C$8:OFFSET($C$8,$AJ$4-1,0),$S189,0),OFFSET($D$8:OFFSET($D$8,$AJ$4-1,0),$S189,MATCH(AR$6,$D$7:$Q$7,0)-1))/SUMPRODUCT(OFFSET($W$8:OFFSET($W$8,$AJ$4-1,0),$T189,$U189),OFFSET($C$8:OFFSET($C$8,$AJ$4-1,0),$S189,0))</f>
        <v>0.98489999999999989</v>
      </c>
      <c r="AT189" s="3">
        <f ca="1">SUMPRODUCT(OFFSET($W$8:OFFSET($W$8,$AJ$4-1,0),$T189,$U189),OFFSET($D$8:OFFSET($D$8,$AJ$4-1,0),$S189,MATCH(AT$6,$D$7:$Q$7,0)-1))</f>
        <v>1.2104080664152368</v>
      </c>
      <c r="AU189" s="3">
        <f ca="1">SUMPRODUCT(OFFSET($W$8:OFFSET($W$8,$AJ$4-1,0),$T189,$U189),OFFSET($C$8:OFFSET($C$8,$AJ$4-1,0),$S189,0),OFFSET($D$8:OFFSET($D$8,$AJ$4-1,0),$S189,MATCH(AT$6,$D$7:$Q$7,0)-1))/SUMPRODUCT(OFFSET($W$8:OFFSET($W$8,$AJ$4-1,0),$T189,$U189),OFFSET($C$8:OFFSET($C$8,$AJ$4-1,0),$S189,0))</f>
        <v>1.2053826631803604</v>
      </c>
      <c r="AV189" s="3">
        <f ca="1">SUMPRODUCT(OFFSET($W$8:OFFSET($W$8,$AJ$4-1,0),$T189,$U189),OFFSET($D$8:OFFSET($D$8,$AJ$4-1,0),$S189,MATCH(AV$6,$D$7:$Q$7,0)-1))</f>
        <v>0.76749386412630427</v>
      </c>
      <c r="AW189" s="3">
        <f ca="1">SUMPRODUCT(OFFSET($W$8:OFFSET($W$8,$AJ$4-1,0),$T189,$U189),OFFSET($C$8:OFFSET($C$8,$AJ$4-1,0),$S189,0),OFFSET($D$8:OFFSET($D$8,$AJ$4-1,0),$S189,MATCH(AV$6,$D$7:$Q$7,0)-1))/SUMPRODUCT(OFFSET($W$8:OFFSET($W$8,$AJ$4-1,0),$T189,$U189),OFFSET($C$8:OFFSET($C$8,$AJ$4-1,0),$S189,0))</f>
        <v>0.77522609453161051</v>
      </c>
      <c r="AX189" s="3">
        <f ca="1">SUMPRODUCT(OFFSET($W$8:OFFSET($W$8,$AJ$4-1,0),$T189,$U189),OFFSET($D$8:OFFSET($D$8,$AJ$4-1,0),$S189,MATCH(AX$6,$D$7:$Q$7,0)-1))</f>
        <v>0.88052454482328379</v>
      </c>
      <c r="AY189" s="3">
        <f ca="1">SUMPRODUCT(OFFSET($W$8:OFFSET($W$8,$AJ$4-1,0),$T189,$U189),OFFSET($C$8:OFFSET($C$8,$AJ$4-1,0),$S189,0),OFFSET($D$8:OFFSET($D$8,$AJ$4-1,0),$S189,MATCH(AX$6,$D$7:$Q$7,0)-1))/SUMPRODUCT(OFFSET($W$8:OFFSET($W$8,$AJ$4-1,0),$T189,$U189),OFFSET($C$8:OFFSET($C$8,$AJ$4-1,0),$S189,0))</f>
        <v>0.88093524943777091</v>
      </c>
      <c r="AZ189" s="3">
        <f ca="1">SUMPRODUCT(OFFSET($W$8:OFFSET($W$8,$AJ$4-1,0),$T189,$U189),OFFSET($D$8:OFFSET($D$8,$AJ$4-1,0),$S189,MATCH(AZ$6,$D$7:$Q$7,0)-1))</f>
        <v>1.2807141097803558</v>
      </c>
      <c r="BA189" s="3">
        <f ca="1">SUMPRODUCT(OFFSET($W$8:OFFSET($W$8,$AJ$4-1,0),$T189,$U189),OFFSET($C$8:OFFSET($C$8,$AJ$4-1,0),$S189,0),OFFSET($D$8:OFFSET($D$8,$AJ$4-1,0),$S189,MATCH(AZ$6,$D$7:$Q$7,0)-1))/SUMPRODUCT(OFFSET($W$8:OFFSET($W$8,$AJ$4-1,0),$T189,$U189),OFFSET($C$8:OFFSET($C$8,$AJ$4-1,0),$S189,0))</f>
        <v>1.2642597070834476</v>
      </c>
      <c r="BB189" s="3">
        <f ca="1">SUMPRODUCT(OFFSET($W$8:OFFSET($W$8,$AJ$4-1,0),$T189,$U189),OFFSET($D$8:OFFSET($D$8,$AJ$4-1,0),$S189,MATCH(BB$6,$D$7:$Q$7,0)-1))</f>
        <v>1.0486480399055942</v>
      </c>
      <c r="BC189" s="3">
        <f ca="1">SUMPRODUCT(OFFSET($W$8:OFFSET($W$8,$AJ$4-1,0),$T189,$U189),OFFSET($C$8:OFFSET($C$8,$AJ$4-1,0),$S189,0),OFFSET($D$8:OFFSET($D$8,$AJ$4-1,0),$S189,MATCH(BB$6,$D$7:$Q$7,0)-1))/SUMPRODUCT(OFFSET($W$8:OFFSET($W$8,$AJ$4-1,0),$T189,$U189),OFFSET($C$8:OFFSET($C$8,$AJ$4-1,0),$S189,0))</f>
        <v>1.0432568098215882</v>
      </c>
      <c r="BD189" s="3">
        <f ca="1">SUMPRODUCT(OFFSET($W$8:OFFSET($W$8,$AJ$4-1,0),$T189,$U189),OFFSET($D$8:OFFSET($D$8,$AJ$4-1,0),$S189,MATCH(BD$6,$D$7:$Q$7,0)-1))</f>
        <v>0.80484451169899152</v>
      </c>
      <c r="BE189" s="3">
        <f ca="1">SUMPRODUCT(OFFSET($W$8:OFFSET($W$8,$AJ$4-1,0),$T189,$U189),OFFSET($C$8:OFFSET($C$8,$AJ$4-1,0),$S189,0),OFFSET($D$8:OFFSET($D$8,$AJ$4-1,0),$S189,MATCH(BD$6,$D$7:$Q$7,0)-1))/SUMPRODUCT(OFFSET($W$8:OFFSET($W$8,$AJ$4-1,0),$T189,$U189),OFFSET($C$8:OFFSET($C$8,$AJ$4-1,0),$S189,0))</f>
        <v>0.80876044876036668</v>
      </c>
      <c r="BF189" s="174">
        <f ca="1">SUMPRODUCT(OFFSET($W$8:OFFSET($W$8,$AJ$4-1,0),$T189,$U189),OFFSET($D$8:OFFSET($D$8,$AJ$4-1,0),$S189,MATCH(BF$6,$D$7:$Q$7,0)-1))</f>
        <v>1.1574523587459697</v>
      </c>
      <c r="BG189" s="174">
        <f ca="1">SUMPRODUCT(OFFSET($W$8:OFFSET($W$8,$AJ$4-1,0),$T189,$U189),OFFSET($C$8:OFFSET($C$8,$AJ$4-1,0),$S189,0),OFFSET($D$8:OFFSET($D$8,$AJ$4-1,0),$S189,MATCH(BF$6,$D$7:$Q$7,0)-1))/SUMPRODUCT(OFFSET($W$8:OFFSET($W$8,$AJ$4-1,0),$T189,$U189),OFFSET($C$8:OFFSET($C$8,$AJ$4-1,0),$S189,0))</f>
        <v>1.1794772701528606</v>
      </c>
      <c r="BH189" s="174">
        <f ca="1">SUMPRODUCT(OFFSET($W$8:OFFSET($W$8,$AJ$4-1,0),$T189,$U189),OFFSET($D$8:OFFSET($D$8,$AJ$4-1,0),$S189,MATCH(BH$6,$D$7:$Q$7,0)-1))</f>
        <v>1.1980737762580655</v>
      </c>
      <c r="BI189" s="174">
        <f ca="1">SUMPRODUCT(OFFSET($W$8:OFFSET($W$8,$AJ$4-1,0),$T189,$U189),OFFSET($C$8:OFFSET($C$8,$AJ$4-1,0),$S189,0),OFFSET($D$8:OFFSET($D$8,$AJ$4-1,0),$S189,MATCH(BH$6,$D$7:$Q$7,0)-1))/SUMPRODUCT(OFFSET($W$8:OFFSET($W$8,$AJ$4-1,0),$T189,$U189),OFFSET($C$8:OFFSET($C$8,$AJ$4-1,0),$S189,0))</f>
        <v>1.2519787954644688</v>
      </c>
      <c r="BJ189" s="174">
        <f ca="1">SUMPRODUCT(OFFSET($W$8:OFFSET($W$8,$AJ$4-1,0),$T189,$U189),OFFSET($D$8:OFFSET($D$8,$AJ$4-1,0),$S189,MATCH(BJ$6,$D$7:$Q$7,0)-1))</f>
        <v>1</v>
      </c>
      <c r="BK189" s="174">
        <f ca="1">SUMPRODUCT(OFFSET($W$8:OFFSET($W$8,$AJ$4-1,0),$T189,$U189),OFFSET($C$8:OFFSET($C$8,$AJ$4-1,0),$S189,0),OFFSET($D$8:OFFSET($D$8,$AJ$4-1,0),$S189,MATCH(BJ$6,$D$7:$Q$7,0)-1))/SUMPRODUCT(OFFSET($W$8:OFFSET($W$8,$AJ$4-1,0),$T189,$U189),OFFSET($C$8:OFFSET($C$8,$AJ$4-1,0),$S189,0))</f>
        <v>1</v>
      </c>
      <c r="BM189" s="8">
        <f t="shared" si="45"/>
        <v>41671</v>
      </c>
      <c r="BN189" s="47">
        <f t="shared" ca="1" si="46"/>
        <v>0.84687805416227202</v>
      </c>
      <c r="BO189" s="47">
        <f t="shared" ca="1" si="41"/>
        <v>0</v>
      </c>
      <c r="BP189" s="47">
        <f t="shared" ca="1" si="47"/>
        <v>0.26433294211846947</v>
      </c>
      <c r="BQ189" s="47">
        <f t="shared" ca="1" si="42"/>
        <v>0.58254511204380255</v>
      </c>
    </row>
    <row r="190" spans="1:69">
      <c r="A190" s="58">
        <f t="shared" si="43"/>
        <v>41334</v>
      </c>
      <c r="B190" s="34">
        <f t="shared" si="51"/>
        <v>41532</v>
      </c>
      <c r="C190" s="59">
        <f>SUMIF(WP!$A$3:$A$388,"&lt;"&amp;EOMONTH($A190,$A$3-1)+1,WP!$B$3:$B$388)/1000-SUM(C$8:C189)</f>
        <v>10</v>
      </c>
      <c r="D190" s="42">
        <f>D$6/VLOOKUP($B190,Rate!$B$4:$H$390,7)</f>
        <v>0.54541662527795753</v>
      </c>
      <c r="E190" s="42">
        <f>E$6/VLOOKUP($B190,SAWW!$B$4:$H$390,7)</f>
        <v>1.3628255180391715</v>
      </c>
      <c r="F190" s="42">
        <f>F$6/VLOOKUP($B190,'Indem BL'!$B$4:$H$390,7)</f>
        <v>1.0729594254429053</v>
      </c>
      <c r="G190" s="42">
        <f>G$6/VLOOKUP($B190,'Med BL'!$B$4:$H$390,7)</f>
        <v>0.9849</v>
      </c>
      <c r="H190" s="42">
        <f>H$6/VLOOKUP($B190,'Combined BL &amp; SAWW'!$B$4:$H$390,7)</f>
        <v>1.2176331212255291</v>
      </c>
      <c r="I190" s="42">
        <f>I$6/VLOOKUP($B190,'Freq Trend'!$B$4:$H$390,7)</f>
        <v>0.75721725636526571</v>
      </c>
      <c r="J190" s="42">
        <f>J$6/VLOOKUP($B190,'Severity Trend_IonI'!$B$4:$H$390,7)</f>
        <v>0.88004337943925948</v>
      </c>
      <c r="K190" s="42">
        <f>K$6/VLOOKUP($B190,'Severity Trend_MonI'!$B$4:$H$390,7)</f>
        <v>1.3034051777830851</v>
      </c>
      <c r="L190" s="42">
        <f>L$6/VLOOKUP($B190,'Severity Trend'!$B$4:$H$390,7)</f>
        <v>1.0560795234908271</v>
      </c>
      <c r="M190" s="42">
        <f>M$6/VLOOKUP($B190,'PP Residual Trend'!$B$4:$H$390,7)</f>
        <v>0.7997337655697152</v>
      </c>
      <c r="N190" s="156">
        <f>N$6/VLOOKUP($B190,CR!$B$4:$H$455,7)</f>
        <v>1.0509148797034815</v>
      </c>
      <c r="O190" s="156">
        <f>O$6/VLOOKUP($B190,ER!$B$4:$H$455,7)</f>
        <v>1.1418876902474471</v>
      </c>
      <c r="P190" s="156">
        <f>P$6/VLOOKUP($B190,DR!$B$4:$H$455,7)</f>
        <v>1</v>
      </c>
      <c r="R190">
        <f t="shared" si="49"/>
        <v>183</v>
      </c>
      <c r="S190" s="120">
        <f t="shared" si="52"/>
        <v>182</v>
      </c>
      <c r="T190" s="45">
        <f t="shared" si="53"/>
        <v>0</v>
      </c>
      <c r="U190" s="45">
        <f t="shared" si="54"/>
        <v>0</v>
      </c>
      <c r="V190" s="20">
        <v>0</v>
      </c>
      <c r="W190" s="21">
        <f>(2*W$5*$AJ$3*$R190*$A$3-MIN(W$5*$AJ$3,$R190*$A$3)^2-2*$R190*$A$3*MAX(W$5*$AJ$3-$R190*$A$3,0)-MIN(MAX($R190*$A$3-$A$4,0),W$5*$AJ$3)^2-2*W$5*$AJ$3*MAX($R190*$A$3-$A$4-W$5*+$AJ$3,0))/$AJ$5-SUM($V$7:V190)-SUM($V$7:W189)+SUM($V$7:V189)</f>
        <v>0</v>
      </c>
      <c r="X190" s="21">
        <f>(2*X$5*$AJ$3*$R190*$A$3-MIN(X$5*$AJ$3,$R190*$A$3)^2-2*$R190*$A$3*MAX(X$5*$AJ$3-$R190*$A$3,0)-MIN(MAX($R190*$A$3-$A$4,0),X$5*$AJ$3)^2-2*X$5*$AJ$3*MAX($R190*$A$3-$A$4-X$5*+$AJ$3,0))/$AJ$5-SUM($V$7:W190)-SUM($V$7:X189)+SUM($V$7:W189)</f>
        <v>0</v>
      </c>
      <c r="Y190" s="21">
        <f>(2*Y$5*$AJ$3*$R190*$A$3-MIN(Y$5*$AJ$3,$R190*$A$3)^2-2*$R190*$A$3*MAX(Y$5*$AJ$3-$R190*$A$3,0)-MIN(MAX($R190*$A$3-$A$4,0),Y$5*$AJ$3)^2-2*Y$5*$AJ$3*MAX($R190*$A$3-$A$4-Y$5*+$AJ$3,0))/$AJ$5-SUM($V$7:X190)-SUM($V$7:Y189)+SUM($V$7:X189)</f>
        <v>0</v>
      </c>
      <c r="Z190" s="21">
        <f>(2*Z$5*$AJ$3*$R190*$A$3-MIN(Z$5*$AJ$3,$R190*$A$3)^2-2*$R190*$A$3*MAX(Z$5*$AJ$3-$R190*$A$3,0)-MIN(MAX($R190*$A$3-$A$4,0),Z$5*$AJ$3)^2-2*Z$5*$AJ$3*MAX($R190*$A$3-$A$4-Z$5*+$AJ$3,0))/$AJ$5-SUM($V$7:Y190)-SUM($V$7:Z189)+SUM($V$7:Y189)</f>
        <v>0</v>
      </c>
      <c r="AA190" s="21">
        <f>(2*AA$5*$AJ$3*$R190*$A$3-MIN(AA$5*$AJ$3,$R190*$A$3)^2-2*$R190*$A$3*MAX(AA$5*$AJ$3-$R190*$A$3,0)-MIN(MAX($R190*$A$3-$A$4,0),AA$5*$AJ$3)^2-2*AA$5*$AJ$3*MAX($R190*$A$3-$A$4-AA$5*+$AJ$3,0))/$AJ$5-SUM($V$7:Z190)-SUM($V$7:AA189)+SUM($V$7:Z189)</f>
        <v>0</v>
      </c>
      <c r="AB190" s="21">
        <f>(2*AB$5*$AJ$3*$R190*$A$3-MIN(AB$5*$AJ$3,$R190*$A$3)^2-2*$R190*$A$3*MAX(AB$5*$AJ$3-$R190*$A$3,0)-MIN(MAX($R190*$A$3-$A$4,0),AB$5*$AJ$3)^2-2*AB$5*$AJ$3*MAX($R190*$A$3-$A$4-AB$5*+$AJ$3,0))/$AJ$5-SUM($V$7:AA190)-SUM($V$7:AB189)+SUM($V$7:AA189)</f>
        <v>0</v>
      </c>
      <c r="AC190" s="21">
        <f>(2*AC$5*$AJ$3*$R190*$A$3-MIN(AC$5*$AJ$3,$R190*$A$3)^2-2*$R190*$A$3*MAX(AC$5*$AJ$3-$R190*$A$3,0)-MIN(MAX($R190*$A$3-$A$4,0),AC$5*$AJ$3)^2-2*AC$5*$AJ$3*MAX($R190*$A$3-$A$4-AC$5*+$AJ$3,0))/$AJ$5-SUM($V$7:AB190)-SUM($V$7:AC189)+SUM($V$7:AB189)</f>
        <v>0</v>
      </c>
      <c r="AD190" s="21">
        <f>(2*AD$5*$AJ$3*$R190*$A$3-MIN(AD$5*$AJ$3,$R190*$A$3)^2-2*$R190*$A$3*MAX(AD$5*$AJ$3-$R190*$A$3,0)-MIN(MAX($R190*$A$3-$A$4,0),AD$5*$AJ$3)^2-2*AD$5*$AJ$3*MAX($R190*$A$3-$A$4-AD$5*+$AJ$3,0))/$AJ$5-SUM($V$7:AC190)-SUM($V$7:AD189)+SUM($V$7:AC189)</f>
        <v>0</v>
      </c>
      <c r="AE190" s="21">
        <f>(2*AE$5*$AJ$3*$R190*$A$3-MIN(AE$5*$AJ$3,$R190*$A$3)^2-2*$R190*$A$3*MAX(AE$5*$AJ$3-$R190*$A$3,0)-MIN(MAX($R190*$A$3-$A$4,0),AE$5*$AJ$3)^2-2*AE$5*$AJ$3*MAX($R190*$A$3-$A$4-AE$5*+$AJ$3,0))/$AJ$5-SUM($V$7:AD190)-SUM($V$7:AE189)+SUM($V$7:AD189)</f>
        <v>0</v>
      </c>
      <c r="AF190" s="21">
        <f>(2*AF$5*$AJ$3*$R190*$A$3-MIN(AF$5*$AJ$3,$R190*$A$3)^2-2*$R190*$A$3*MAX(AF$5*$AJ$3-$R190*$A$3,0)-MIN(MAX($R190*$A$3-$A$4,0),AF$5*$AJ$3)^2-2*AF$5*$AJ$3*MAX($R190*$A$3-$A$4-AF$5*+$AJ$3,0))/$AJ$5-SUM($V$7:AE190)-SUM($V$7:AF189)+SUM($V$7:AE189)</f>
        <v>0</v>
      </c>
      <c r="AG190" s="21">
        <f>(2*AG$5*$AJ$3*$R190*$A$3-MIN(AG$5*$AJ$3,$R190*$A$3)^2-2*$R190*$A$3*MAX(AG$5*$AJ$3-$R190*$A$3,0)-MIN(MAX($R190*$A$3-$A$4,0),AG$5*$AJ$3)^2-2*AG$5*$AJ$3*MAX($R190*$A$3-$A$4-AG$5*+$AJ$3,0))/$AJ$5-SUM($V$7:AF190)-SUM($V$7:AG189)+SUM($V$7:AF189)</f>
        <v>0</v>
      </c>
      <c r="AH190" s="21">
        <f>(2*AH$5*$AJ$3*$R190*$A$3-MIN(AH$5*$AJ$3,$R190*$A$3)^2-2*$R190*$A$3*MAX(AH$5*$AJ$3-$R190*$A$3,0)-MIN(MAX($R190*$A$3-$A$4,0),AH$5*$AJ$3)^2-2*AH$5*$AJ$3*MAX($R190*$A$3-$A$4-AH$5*+$AJ$3,0))/$AJ$5-SUM($V$7:AG190)-SUM($V$7:AH189)+SUM($V$7:AG189)</f>
        <v>0</v>
      </c>
      <c r="AJ190" s="8">
        <f t="shared" si="48"/>
        <v>41699</v>
      </c>
      <c r="AK190" s="30">
        <f t="shared" si="55"/>
        <v>41713</v>
      </c>
      <c r="AL190" s="3">
        <f ca="1">SUMPRODUCT(OFFSET($W$8:OFFSET($W$8,$AJ$4-1,0),$T190,$U190),OFFSET($D$8:OFFSET($D$8,$AJ$4-1,0),$S190,MATCH(AL$6,$D$7:$Q$7,0)-1))</f>
        <v>0.54541662527795742</v>
      </c>
      <c r="AM190" s="3">
        <f ca="1">SUMPRODUCT(OFFSET($W$8:OFFSET($W$8,$AJ$4-1,0),$T190,$U190),OFFSET($C$8:OFFSET($C$8,$AJ$4-1,0),$S190,0),OFFSET($D$8:OFFSET($D$8,$AJ$4-1,0),$S190,MATCH(AL$6,$D$7:$Q$7,0)-1))/SUMPRODUCT(OFFSET($W$8:OFFSET($W$8,$AJ$4-1,0),$T190,$U190),OFFSET($C$8:OFFSET($C$8,$AJ$4-1,0),$S190,0))</f>
        <v>0.54541662527795753</v>
      </c>
      <c r="AN190" s="3">
        <f ca="1">SUMPRODUCT(OFFSET($W$8:OFFSET($W$8,$AJ$4-1,0),$T190,$U190),OFFSET($D$8:OFFSET($D$8,$AJ$4-1,0),$S190,MATCH(AN$6,$D$7:$Q$7,0)-1))</f>
        <v>1.3472380534134978</v>
      </c>
      <c r="AO190" s="3">
        <f ca="1">SUMPRODUCT(OFFSET($W$8:OFFSET($W$8,$AJ$4-1,0),$T190,$U190),OFFSET($C$8:OFFSET($C$8,$AJ$4-1,0),$S190,0),OFFSET($D$8:OFFSET($D$8,$AJ$4-1,0),$S190,MATCH(AN$6,$D$7:$Q$7,0)-1))/SUMPRODUCT(OFFSET($W$8:OFFSET($W$8,$AJ$4-1,0),$T190,$U190),OFFSET($C$8:OFFSET($C$8,$AJ$4-1,0),$S190,0))</f>
        <v>1.3392640466950245</v>
      </c>
      <c r="AP190" s="3">
        <f ca="1">SUMPRODUCT(OFFSET($W$8:OFFSET($W$8,$AJ$4-1,0),$T190,$U190),OFFSET($D$8:OFFSET($D$8,$AJ$4-1,0),$S190,MATCH(AP$6,$D$7:$Q$7,0)-1))</f>
        <v>1.0705351417862694</v>
      </c>
      <c r="AQ190" s="3">
        <f ca="1">SUMPRODUCT(OFFSET($W$8:OFFSET($W$8,$AJ$4-1,0),$T190,$U190),OFFSET($C$8:OFFSET($C$8,$AJ$4-1,0),$S190,0),OFFSET($D$8:OFFSET($D$8,$AJ$4-1,0),$S190,MATCH(AP$6,$D$7:$Q$7,0)-1))/SUMPRODUCT(OFFSET($W$8:OFFSET($W$8,$AJ$4-1,0),$T190,$U190),OFFSET($C$8:OFFSET($C$8,$AJ$4-1,0),$S190,0))</f>
        <v>1.0695646875671496</v>
      </c>
      <c r="AR190" s="3">
        <f ca="1">SUMPRODUCT(OFFSET($W$8:OFFSET($W$8,$AJ$4-1,0),$T190,$U190),OFFSET($D$8:OFFSET($D$8,$AJ$4-1,0),$S190,MATCH(AR$6,$D$7:$Q$7,0)-1))</f>
        <v>0.98489999999999989</v>
      </c>
      <c r="AS190" s="3">
        <f ca="1">SUMPRODUCT(OFFSET($W$8:OFFSET($W$8,$AJ$4-1,0),$T190,$U190),OFFSET($C$8:OFFSET($C$8,$AJ$4-1,0),$S190,0),OFFSET($D$8:OFFSET($D$8,$AJ$4-1,0),$S190,MATCH(AR$6,$D$7:$Q$7,0)-1))/SUMPRODUCT(OFFSET($W$8:OFFSET($W$8,$AJ$4-1,0),$T190,$U190),OFFSET($C$8:OFFSET($C$8,$AJ$4-1,0),$S190,0))</f>
        <v>0.98489999999999989</v>
      </c>
      <c r="AT190" s="3">
        <f ca="1">SUMPRODUCT(OFFSET($W$8:OFFSET($W$8,$AJ$4-1,0),$T190,$U190),OFFSET($D$8:OFFSET($D$8,$AJ$4-1,0),$S190,MATCH(AT$6,$D$7:$Q$7,0)-1))</f>
        <v>1.2090665588199563</v>
      </c>
      <c r="AU190" s="3">
        <f ca="1">SUMPRODUCT(OFFSET($W$8:OFFSET($W$8,$AJ$4-1,0),$T190,$U190),OFFSET($C$8:OFFSET($C$8,$AJ$4-1,0),$S190,0),OFFSET($D$8:OFFSET($D$8,$AJ$4-1,0),$S190,MATCH(AT$6,$D$7:$Q$7,0)-1))/SUMPRODUCT(OFFSET($W$8:OFFSET($W$8,$AJ$4-1,0),$T190,$U190),OFFSET($C$8:OFFSET($C$8,$AJ$4-1,0),$S190,0))</f>
        <v>1.2049145362555296</v>
      </c>
      <c r="AV190" s="3">
        <f ca="1">SUMPRODUCT(OFFSET($W$8:OFFSET($W$8,$AJ$4-1,0),$T190,$U190),OFFSET($D$8:OFFSET($D$8,$AJ$4-1,0),$S190,MATCH(AV$6,$D$7:$Q$7,0)-1))</f>
        <v>0.76983977881086763</v>
      </c>
      <c r="AW190" s="3">
        <f ca="1">SUMPRODUCT(OFFSET($W$8:OFFSET($W$8,$AJ$4-1,0),$T190,$U190),OFFSET($C$8:OFFSET($C$8,$AJ$4-1,0),$S190,0),OFFSET($D$8:OFFSET($D$8,$AJ$4-1,0),$S190,MATCH(AV$6,$D$7:$Q$7,0)-1))/SUMPRODUCT(OFFSET($W$8:OFFSET($W$8,$AJ$4-1,0),$T190,$U190),OFFSET($C$8:OFFSET($C$8,$AJ$4-1,0),$S190,0))</f>
        <v>0.77650005272094902</v>
      </c>
      <c r="AX190" s="3">
        <f ca="1">SUMPRODUCT(OFFSET($W$8:OFFSET($W$8,$AJ$4-1,0),$T190,$U190),OFFSET($D$8:OFFSET($D$8,$AJ$4-1,0),$S190,MATCH(AX$6,$D$7:$Q$7,0)-1))</f>
        <v>0.88084219335574188</v>
      </c>
      <c r="AY190" s="3">
        <f ca="1">SUMPRODUCT(OFFSET($W$8:OFFSET($W$8,$AJ$4-1,0),$T190,$U190),OFFSET($C$8:OFFSET($C$8,$AJ$4-1,0),$S190,0),OFFSET($D$8:OFFSET($D$8,$AJ$4-1,0),$S190,MATCH(AX$6,$D$7:$Q$7,0)-1))/SUMPRODUCT(OFFSET($W$8:OFFSET($W$8,$AJ$4-1,0),$T190,$U190),OFFSET($C$8:OFFSET($C$8,$AJ$4-1,0),$S190,0))</f>
        <v>0.88132841231903514</v>
      </c>
      <c r="AZ190" s="3">
        <f ca="1">SUMPRODUCT(OFFSET($W$8:OFFSET($W$8,$AJ$4-1,0),$T190,$U190),OFFSET($D$8:OFFSET($D$8,$AJ$4-1,0),$S190,MATCH(AZ$6,$D$7:$Q$7,0)-1))</f>
        <v>1.2765980649646569</v>
      </c>
      <c r="BA190" s="3">
        <f ca="1">SUMPRODUCT(OFFSET($W$8:OFFSET($W$8,$AJ$4-1,0),$T190,$U190),OFFSET($C$8:OFFSET($C$8,$AJ$4-1,0),$S190,0),OFFSET($D$8:OFFSET($D$8,$AJ$4-1,0),$S190,MATCH(AZ$6,$D$7:$Q$7,0)-1))/SUMPRODUCT(OFFSET($W$8:OFFSET($W$8,$AJ$4-1,0),$T190,$U190),OFFSET($C$8:OFFSET($C$8,$AJ$4-1,0),$S190,0))</f>
        <v>1.2631201446365465</v>
      </c>
      <c r="BB190" s="3">
        <f ca="1">SUMPRODUCT(OFFSET($W$8:OFFSET($W$8,$AJ$4-1,0),$T190,$U190),OFFSET($D$8:OFFSET($D$8,$AJ$4-1,0),$S190,MATCH(BB$6,$D$7:$Q$7,0)-1))</f>
        <v>1.0474486486711772</v>
      </c>
      <c r="BC190" s="3">
        <f ca="1">SUMPRODUCT(OFFSET($W$8:OFFSET($W$8,$AJ$4-1,0),$T190,$U190),OFFSET($C$8:OFFSET($C$8,$AJ$4-1,0),$S190,0),OFFSET($D$8:OFFSET($D$8,$AJ$4-1,0),$S190,MATCH(BB$6,$D$7:$Q$7,0)-1))/SUMPRODUCT(OFFSET($W$8:OFFSET($W$8,$AJ$4-1,0),$T190,$U190),OFFSET($C$8:OFFSET($C$8,$AJ$4-1,0),$S190,0))</f>
        <v>1.0431255277431524</v>
      </c>
      <c r="BD190" s="3">
        <f ca="1">SUMPRODUCT(OFFSET($W$8:OFFSET($W$8,$AJ$4-1,0),$T190,$U190),OFFSET($D$8:OFFSET($D$8,$AJ$4-1,0),$S190,MATCH(BD$6,$D$7:$Q$7,0)-1))</f>
        <v>0.80637505960027911</v>
      </c>
      <c r="BE190" s="3">
        <f ca="1">SUMPRODUCT(OFFSET($W$8:OFFSET($W$8,$AJ$4-1,0),$T190,$U190),OFFSET($C$8:OFFSET($C$8,$AJ$4-1,0),$S190,0),OFFSET($D$8:OFFSET($D$8,$AJ$4-1,0),$S190,MATCH(BD$6,$D$7:$Q$7,0)-1))/SUMPRODUCT(OFFSET($W$8:OFFSET($W$8,$AJ$4-1,0),$T190,$U190),OFFSET($C$8:OFFSET($C$8,$AJ$4-1,0),$S190,0))</f>
        <v>0.80997953125698574</v>
      </c>
      <c r="BF190" s="174">
        <f ca="1">SUMPRODUCT(OFFSET($W$8:OFFSET($W$8,$AJ$4-1,0),$T190,$U190),OFFSET($D$8:OFFSET($D$8,$AJ$4-1,0),$S190,MATCH(BF$6,$D$7:$Q$7,0)-1))</f>
        <v>1.1666247954269759</v>
      </c>
      <c r="BG190" s="174">
        <f ca="1">SUMPRODUCT(OFFSET($W$8:OFFSET($W$8,$AJ$4-1,0),$T190,$U190),OFFSET($C$8:OFFSET($C$8,$AJ$4-1,0),$S190,0),OFFSET($D$8:OFFSET($D$8,$AJ$4-1,0),$S190,MATCH(BF$6,$D$7:$Q$7,0)-1))/SUMPRODUCT(OFFSET($W$8:OFFSET($W$8,$AJ$4-1,0),$T190,$U190),OFFSET($C$8:OFFSET($C$8,$AJ$4-1,0),$S190,0))</f>
        <v>1.1774982201584516</v>
      </c>
      <c r="BH190" s="174">
        <f ca="1">SUMPRODUCT(OFFSET($W$8:OFFSET($W$8,$AJ$4-1,0),$T190,$U190),OFFSET($D$8:OFFSET($D$8,$AJ$4-1,0),$S190,MATCH(BH$6,$D$7:$Q$7,0)-1))</f>
        <v>1.205968175949671</v>
      </c>
      <c r="BI190" s="174">
        <f ca="1">SUMPRODUCT(OFFSET($W$8:OFFSET($W$8,$AJ$4-1,0),$T190,$U190),OFFSET($C$8:OFFSET($C$8,$AJ$4-1,0),$S190,0),OFFSET($D$8:OFFSET($D$8,$AJ$4-1,0),$S190,MATCH(BH$6,$D$7:$Q$7,0)-1))/SUMPRODUCT(OFFSET($W$8:OFFSET($W$8,$AJ$4-1,0),$T190,$U190),OFFSET($C$8:OFFSET($C$8,$AJ$4-1,0),$S190,0))</f>
        <v>1.2501682488518293</v>
      </c>
      <c r="BJ190" s="174">
        <f ca="1">SUMPRODUCT(OFFSET($W$8:OFFSET($W$8,$AJ$4-1,0),$T190,$U190),OFFSET($D$8:OFFSET($D$8,$AJ$4-1,0),$S190,MATCH(BJ$6,$D$7:$Q$7,0)-1))</f>
        <v>1</v>
      </c>
      <c r="BK190" s="174">
        <f ca="1">SUMPRODUCT(OFFSET($W$8:OFFSET($W$8,$AJ$4-1,0),$T190,$U190),OFFSET($C$8:OFFSET($C$8,$AJ$4-1,0),$S190,0),OFFSET($D$8:OFFSET($D$8,$AJ$4-1,0),$S190,MATCH(BJ$6,$D$7:$Q$7,0)-1))/SUMPRODUCT(OFFSET($W$8:OFFSET($W$8,$AJ$4-1,0),$T190,$U190),OFFSET($C$8:OFFSET($C$8,$AJ$4-1,0),$S190,0))</f>
        <v>1</v>
      </c>
      <c r="BM190" s="8">
        <f t="shared" si="45"/>
        <v>41699</v>
      </c>
      <c r="BN190" s="47">
        <f t="shared" ca="1" si="46"/>
        <v>0.84830142277520248</v>
      </c>
      <c r="BO190" s="47">
        <f t="shared" ca="1" si="41"/>
        <v>0</v>
      </c>
      <c r="BP190" s="47">
        <f t="shared" ca="1" si="47"/>
        <v>0.26471576028186555</v>
      </c>
      <c r="BQ190" s="47">
        <f t="shared" ca="1" si="42"/>
        <v>0.58358566249333688</v>
      </c>
    </row>
    <row r="191" spans="1:69">
      <c r="A191" s="58">
        <f t="shared" si="43"/>
        <v>41365</v>
      </c>
      <c r="B191" s="34">
        <f t="shared" si="51"/>
        <v>41562</v>
      </c>
      <c r="C191" s="59">
        <f>SUMIF(WP!$A$3:$A$388,"&lt;"&amp;EOMONTH($A191,$A$3-1)+1,WP!$B$3:$B$388)/1000-SUM(C$8:C190)</f>
        <v>10</v>
      </c>
      <c r="D191" s="42">
        <f>D$6/VLOOKUP($B191,Rate!$B$4:$H$390,7)</f>
        <v>0.54541662527795753</v>
      </c>
      <c r="E191" s="42">
        <f>E$6/VLOOKUP($B191,SAWW!$B$4:$H$390,7)</f>
        <v>1.360226794939229</v>
      </c>
      <c r="F191" s="42">
        <f>F$6/VLOOKUP($B191,'Indem BL'!$B$4:$H$390,7)</f>
        <v>1.0729594254429053</v>
      </c>
      <c r="G191" s="42">
        <f>G$6/VLOOKUP($B191,'Med BL'!$B$4:$H$390,7)</f>
        <v>0.9849</v>
      </c>
      <c r="H191" s="42">
        <f>H$6/VLOOKUP($B191,'Combined BL &amp; SAWW'!$B$4:$H$390,7)</f>
        <v>1.2165165327469842</v>
      </c>
      <c r="I191" s="42">
        <f>I$6/VLOOKUP($B191,'Freq Trend'!$B$4:$H$390,7)</f>
        <v>0.75918305934159669</v>
      </c>
      <c r="J191" s="42">
        <f>J$6/VLOOKUP($B191,'Severity Trend_IonI'!$B$4:$H$390,7)</f>
        <v>0.88011030677327229</v>
      </c>
      <c r="K191" s="42">
        <f>K$6/VLOOKUP($B191,'Severity Trend_MonI'!$B$4:$H$390,7)</f>
        <v>1.298761937290327</v>
      </c>
      <c r="L191" s="42">
        <f>L$6/VLOOKUP($B191,'Severity Trend'!$B$4:$H$390,7)</f>
        <v>1.0545587093866071</v>
      </c>
      <c r="M191" s="42">
        <f>M$6/VLOOKUP($B191,'PP Residual Trend'!$B$4:$H$390,7)</f>
        <v>0.80067403613784227</v>
      </c>
      <c r="N191" s="156">
        <f>N$6/VLOOKUP($B191,CR!$B$4:$H$455,7)</f>
        <v>1.1249454761608753</v>
      </c>
      <c r="O191" s="156">
        <f>O$6/VLOOKUP($B191,ER!$B$4:$H$455,7)</f>
        <v>1.1418876902474471</v>
      </c>
      <c r="P191" s="156">
        <f>P$6/VLOOKUP($B191,DR!$B$4:$H$455,7)</f>
        <v>1</v>
      </c>
      <c r="R191">
        <f t="shared" si="49"/>
        <v>184</v>
      </c>
      <c r="S191" s="120">
        <f t="shared" si="52"/>
        <v>183</v>
      </c>
      <c r="T191" s="45">
        <f t="shared" si="53"/>
        <v>0</v>
      </c>
      <c r="U191" s="45">
        <f t="shared" si="54"/>
        <v>0</v>
      </c>
      <c r="V191" s="20">
        <v>0</v>
      </c>
      <c r="W191" s="21">
        <f>(2*W$5*$AJ$3*$R191*$A$3-MIN(W$5*$AJ$3,$R191*$A$3)^2-2*$R191*$A$3*MAX(W$5*$AJ$3-$R191*$A$3,0)-MIN(MAX($R191*$A$3-$A$4,0),W$5*$AJ$3)^2-2*W$5*$AJ$3*MAX($R191*$A$3-$A$4-W$5*+$AJ$3,0))/$AJ$5-SUM($V$7:V191)-SUM($V$7:W190)+SUM($V$7:V190)</f>
        <v>0</v>
      </c>
      <c r="X191" s="21">
        <f>(2*X$5*$AJ$3*$R191*$A$3-MIN(X$5*$AJ$3,$R191*$A$3)^2-2*$R191*$A$3*MAX(X$5*$AJ$3-$R191*$A$3,0)-MIN(MAX($R191*$A$3-$A$4,0),X$5*$AJ$3)^2-2*X$5*$AJ$3*MAX($R191*$A$3-$A$4-X$5*+$AJ$3,0))/$AJ$5-SUM($V$7:W191)-SUM($V$7:X190)+SUM($V$7:W190)</f>
        <v>0</v>
      </c>
      <c r="Y191" s="21">
        <f>(2*Y$5*$AJ$3*$R191*$A$3-MIN(Y$5*$AJ$3,$R191*$A$3)^2-2*$R191*$A$3*MAX(Y$5*$AJ$3-$R191*$A$3,0)-MIN(MAX($R191*$A$3-$A$4,0),Y$5*$AJ$3)^2-2*Y$5*$AJ$3*MAX($R191*$A$3-$A$4-Y$5*+$AJ$3,0))/$AJ$5-SUM($V$7:X191)-SUM($V$7:Y190)+SUM($V$7:X190)</f>
        <v>0</v>
      </c>
      <c r="Z191" s="21">
        <f>(2*Z$5*$AJ$3*$R191*$A$3-MIN(Z$5*$AJ$3,$R191*$A$3)^2-2*$R191*$A$3*MAX(Z$5*$AJ$3-$R191*$A$3,0)-MIN(MAX($R191*$A$3-$A$4,0),Z$5*$AJ$3)^2-2*Z$5*$AJ$3*MAX($R191*$A$3-$A$4-Z$5*+$AJ$3,0))/$AJ$5-SUM($V$7:Y191)-SUM($V$7:Z190)+SUM($V$7:Y190)</f>
        <v>0</v>
      </c>
      <c r="AA191" s="21">
        <f>(2*AA$5*$AJ$3*$R191*$A$3-MIN(AA$5*$AJ$3,$R191*$A$3)^2-2*$R191*$A$3*MAX(AA$5*$AJ$3-$R191*$A$3,0)-MIN(MAX($R191*$A$3-$A$4,0),AA$5*$AJ$3)^2-2*AA$5*$AJ$3*MAX($R191*$A$3-$A$4-AA$5*+$AJ$3,0))/$AJ$5-SUM($V$7:Z191)-SUM($V$7:AA190)+SUM($V$7:Z190)</f>
        <v>0</v>
      </c>
      <c r="AB191" s="21">
        <f>(2*AB$5*$AJ$3*$R191*$A$3-MIN(AB$5*$AJ$3,$R191*$A$3)^2-2*$R191*$A$3*MAX(AB$5*$AJ$3-$R191*$A$3,0)-MIN(MAX($R191*$A$3-$A$4,0),AB$5*$AJ$3)^2-2*AB$5*$AJ$3*MAX($R191*$A$3-$A$4-AB$5*+$AJ$3,0))/$AJ$5-SUM($V$7:AA191)-SUM($V$7:AB190)+SUM($V$7:AA190)</f>
        <v>0</v>
      </c>
      <c r="AC191" s="21">
        <f>(2*AC$5*$AJ$3*$R191*$A$3-MIN(AC$5*$AJ$3,$R191*$A$3)^2-2*$R191*$A$3*MAX(AC$5*$AJ$3-$R191*$A$3,0)-MIN(MAX($R191*$A$3-$A$4,0),AC$5*$AJ$3)^2-2*AC$5*$AJ$3*MAX($R191*$A$3-$A$4-AC$5*+$AJ$3,0))/$AJ$5-SUM($V$7:AB191)-SUM($V$7:AC190)+SUM($V$7:AB190)</f>
        <v>0</v>
      </c>
      <c r="AD191" s="21">
        <f>(2*AD$5*$AJ$3*$R191*$A$3-MIN(AD$5*$AJ$3,$R191*$A$3)^2-2*$R191*$A$3*MAX(AD$5*$AJ$3-$R191*$A$3,0)-MIN(MAX($R191*$A$3-$A$4,0),AD$5*$AJ$3)^2-2*AD$5*$AJ$3*MAX($R191*$A$3-$A$4-AD$5*+$AJ$3,0))/$AJ$5-SUM($V$7:AC191)-SUM($V$7:AD190)+SUM($V$7:AC190)</f>
        <v>0</v>
      </c>
      <c r="AE191" s="21">
        <f>(2*AE$5*$AJ$3*$R191*$A$3-MIN(AE$5*$AJ$3,$R191*$A$3)^2-2*$R191*$A$3*MAX(AE$5*$AJ$3-$R191*$A$3,0)-MIN(MAX($R191*$A$3-$A$4,0),AE$5*$AJ$3)^2-2*AE$5*$AJ$3*MAX($R191*$A$3-$A$4-AE$5*+$AJ$3,0))/$AJ$5-SUM($V$7:AD191)-SUM($V$7:AE190)+SUM($V$7:AD190)</f>
        <v>0</v>
      </c>
      <c r="AF191" s="21">
        <f>(2*AF$5*$AJ$3*$R191*$A$3-MIN(AF$5*$AJ$3,$R191*$A$3)^2-2*$R191*$A$3*MAX(AF$5*$AJ$3-$R191*$A$3,0)-MIN(MAX($R191*$A$3-$A$4,0),AF$5*$AJ$3)^2-2*AF$5*$AJ$3*MAX($R191*$A$3-$A$4-AF$5*+$AJ$3,0))/$AJ$5-SUM($V$7:AE191)-SUM($V$7:AF190)+SUM($V$7:AE190)</f>
        <v>0</v>
      </c>
      <c r="AG191" s="21">
        <f>(2*AG$5*$AJ$3*$R191*$A$3-MIN(AG$5*$AJ$3,$R191*$A$3)^2-2*$R191*$A$3*MAX(AG$5*$AJ$3-$R191*$A$3,0)-MIN(MAX($R191*$A$3-$A$4,0),AG$5*$AJ$3)^2-2*AG$5*$AJ$3*MAX($R191*$A$3-$A$4-AG$5*+$AJ$3,0))/$AJ$5-SUM($V$7:AF191)-SUM($V$7:AG190)+SUM($V$7:AF190)</f>
        <v>0</v>
      </c>
      <c r="AH191" s="21">
        <f>(2*AH$5*$AJ$3*$R191*$A$3-MIN(AH$5*$AJ$3,$R191*$A$3)^2-2*$R191*$A$3*MAX(AH$5*$AJ$3-$R191*$A$3,0)-MIN(MAX($R191*$A$3-$A$4,0),AH$5*$AJ$3)^2-2*AH$5*$AJ$3*MAX($R191*$A$3-$A$4-AH$5*+$AJ$3,0))/$AJ$5-SUM($V$7:AG191)-SUM($V$7:AH190)+SUM($V$7:AG190)</f>
        <v>0</v>
      </c>
      <c r="AJ191" s="8">
        <f t="shared" si="48"/>
        <v>41730</v>
      </c>
      <c r="AK191" s="30">
        <f t="shared" si="55"/>
        <v>41744</v>
      </c>
      <c r="AL191" s="3">
        <f ca="1">SUMPRODUCT(OFFSET($W$8:OFFSET($W$8,$AJ$4-1,0),$T191,$U191),OFFSET($D$8:OFFSET($D$8,$AJ$4-1,0),$S191,MATCH(AL$6,$D$7:$Q$7,0)-1))</f>
        <v>0.54537280330429105</v>
      </c>
      <c r="AM191" s="3">
        <f ca="1">SUMPRODUCT(OFFSET($W$8:OFFSET($W$8,$AJ$4-1,0),$T191,$U191),OFFSET($C$8:OFFSET($C$8,$AJ$4-1,0),$S191,0),OFFSET($D$8:OFFSET($D$8,$AJ$4-1,0),$S191,MATCH(AL$6,$D$7:$Q$7,0)-1))/SUMPRODUCT(OFFSET($W$8:OFFSET($W$8,$AJ$4-1,0),$T191,$U191),OFFSET($C$8:OFFSET($C$8,$AJ$4-1,0),$S191,0))</f>
        <v>0.54536600436542659</v>
      </c>
      <c r="AN191" s="3">
        <f ca="1">SUMPRODUCT(OFFSET($W$8:OFFSET($W$8,$AJ$4-1,0),$T191,$U191),OFFSET($D$8:OFFSET($D$8,$AJ$4-1,0),$S191,MATCH(AN$6,$D$7:$Q$7,0)-1))</f>
        <v>1.3446351539102328</v>
      </c>
      <c r="AO191" s="3">
        <f ca="1">SUMPRODUCT(OFFSET($W$8:OFFSET($W$8,$AJ$4-1,0),$T191,$U191),OFFSET($C$8:OFFSET($C$8,$AJ$4-1,0),$S191,0),OFFSET($D$8:OFFSET($D$8,$AJ$4-1,0),$S191,MATCH(AN$6,$D$7:$Q$7,0)-1))/SUMPRODUCT(OFFSET($W$8:OFFSET($W$8,$AJ$4-1,0),$T191,$U191),OFFSET($C$8:OFFSET($C$8,$AJ$4-1,0),$S191,0))</f>
        <v>1.3382296244696072</v>
      </c>
      <c r="AP191" s="3">
        <f ca="1">SUMPRODUCT(OFFSET($W$8:OFFSET($W$8,$AJ$4-1,0),$T191,$U191),OFFSET($D$8:OFFSET($D$8,$AJ$4-1,0),$S191,MATCH(AP$6,$D$7:$Q$7,0)-1))</f>
        <v>1.0702499319443122</v>
      </c>
      <c r="AQ191" s="3">
        <f ca="1">SUMPRODUCT(OFFSET($W$8:OFFSET($W$8,$AJ$4-1,0),$T191,$U191),OFFSET($C$8:OFFSET($C$8,$AJ$4-1,0),$S191,0),OFFSET($D$8:OFFSET($D$8,$AJ$4-1,0),$S191,MATCH(AP$6,$D$7:$Q$7,0)-1))/SUMPRODUCT(OFFSET($W$8:OFFSET($W$8,$AJ$4-1,0),$T191,$U191),OFFSET($C$8:OFFSET($C$8,$AJ$4-1,0),$S191,0))</f>
        <v>1.069554558627843</v>
      </c>
      <c r="AR191" s="3">
        <f ca="1">SUMPRODUCT(OFFSET($W$8:OFFSET($W$8,$AJ$4-1,0),$T191,$U191),OFFSET($D$8:OFFSET($D$8,$AJ$4-1,0),$S191,MATCH(AR$6,$D$7:$Q$7,0)-1))</f>
        <v>0.98489999999999989</v>
      </c>
      <c r="AS191" s="3">
        <f ca="1">SUMPRODUCT(OFFSET($W$8:OFFSET($W$8,$AJ$4-1,0),$T191,$U191),OFFSET($C$8:OFFSET($C$8,$AJ$4-1,0),$S191,0),OFFSET($D$8:OFFSET($D$8,$AJ$4-1,0),$S191,MATCH(AR$6,$D$7:$Q$7,0)-1))/SUMPRODUCT(OFFSET($W$8:OFFSET($W$8,$AJ$4-1,0),$T191,$U191),OFFSET($C$8:OFFSET($C$8,$AJ$4-1,0),$S191,0))</f>
        <v>0.98490000000000011</v>
      </c>
      <c r="AT191" s="3">
        <f ca="1">SUMPRODUCT(OFFSET($W$8:OFFSET($W$8,$AJ$4-1,0),$T191,$U191),OFFSET($D$8:OFFSET($D$8,$AJ$4-1,0),$S191,MATCH(AT$6,$D$7:$Q$7,0)-1))</f>
        <v>1.207721141887613</v>
      </c>
      <c r="AU191" s="3">
        <f ca="1">SUMPRODUCT(OFFSET($W$8:OFFSET($W$8,$AJ$4-1,0),$T191,$U191),OFFSET($C$8:OFFSET($C$8,$AJ$4-1,0),$S191,0),OFFSET($D$8:OFFSET($D$8,$AJ$4-1,0),$S191,MATCH(AT$6,$D$7:$Q$7,0)-1))/SUMPRODUCT(OFFSET($W$8:OFFSET($W$8,$AJ$4-1,0),$T191,$U191),OFFSET($C$8:OFFSET($C$8,$AJ$4-1,0),$S191,0))</f>
        <v>1.2044505549542752</v>
      </c>
      <c r="AV191" s="3">
        <f ca="1">SUMPRODUCT(OFFSET($W$8:OFFSET($W$8,$AJ$4-1,0),$T191,$U191),OFFSET($D$8:OFFSET($D$8,$AJ$4-1,0),$S191,MATCH(AV$6,$D$7:$Q$7,0)-1))</f>
        <v>0.7723558914377624</v>
      </c>
      <c r="AW191" s="3">
        <f ca="1">SUMPRODUCT(OFFSET($W$8:OFFSET($W$8,$AJ$4-1,0),$T191,$U191),OFFSET($C$8:OFFSET($C$8,$AJ$4-1,0),$S191,0),OFFSET($D$8:OFFSET($D$8,$AJ$4-1,0),$S191,MATCH(AV$6,$D$7:$Q$7,0)-1))/SUMPRODUCT(OFFSET($W$8:OFFSET($W$8,$AJ$4-1,0),$T191,$U191),OFFSET($C$8:OFFSET($C$8,$AJ$4-1,0),$S191,0))</f>
        <v>0.77784358640035134</v>
      </c>
      <c r="AX191" s="3">
        <f ca="1">SUMPRODUCT(OFFSET($W$8:OFFSET($W$8,$AJ$4-1,0),$T191,$U191),OFFSET($D$8:OFFSET($D$8,$AJ$4-1,0),$S191,MATCH(AX$6,$D$7:$Q$7,0)-1))</f>
        <v>0.88129075452166239</v>
      </c>
      <c r="AY191" s="3">
        <f ca="1">SUMPRODUCT(OFFSET($W$8:OFFSET($W$8,$AJ$4-1,0),$T191,$U191),OFFSET($C$8:OFFSET($C$8,$AJ$4-1,0),$S191,0),OFFSET($D$8:OFFSET($D$8,$AJ$4-1,0),$S191,MATCH(AX$6,$D$7:$Q$7,0)-1))/SUMPRODUCT(OFFSET($W$8:OFFSET($W$8,$AJ$4-1,0),$T191,$U191),OFFSET($C$8:OFFSET($C$8,$AJ$4-1,0),$S191,0))</f>
        <v>0.88178269195087444</v>
      </c>
      <c r="AZ191" s="3">
        <f ca="1">SUMPRODUCT(OFFSET($W$8:OFFSET($W$8,$AJ$4-1,0),$T191,$U191),OFFSET($D$8:OFFSET($D$8,$AJ$4-1,0),$S191,MATCH(AZ$6,$D$7:$Q$7,0)-1))</f>
        <v>1.2727344379038554</v>
      </c>
      <c r="BA191" s="3">
        <f ca="1">SUMPRODUCT(OFFSET($W$8:OFFSET($W$8,$AJ$4-1,0),$T191,$U191),OFFSET($C$8:OFFSET($C$8,$AJ$4-1,0),$S191,0),OFFSET($D$8:OFFSET($D$8,$AJ$4-1,0),$S191,MATCH(AZ$6,$D$7:$Q$7,0)-1))/SUMPRODUCT(OFFSET($W$8:OFFSET($W$8,$AJ$4-1,0),$T191,$U191),OFFSET($C$8:OFFSET($C$8,$AJ$4-1,0),$S191,0))</f>
        <v>1.2621103201042085</v>
      </c>
      <c r="BB191" s="3">
        <f ca="1">SUMPRODUCT(OFFSET($W$8:OFFSET($W$8,$AJ$4-1,0),$T191,$U191),OFFSET($D$8:OFFSET($D$8,$AJ$4-1,0),$S191,MATCH(BB$6,$D$7:$Q$7,0)-1))</f>
        <v>1.0464202674823782</v>
      </c>
      <c r="BC191" s="3">
        <f ca="1">SUMPRODUCT(OFFSET($W$8:OFFSET($W$8,$AJ$4-1,0),$T191,$U191),OFFSET($C$8:OFFSET($C$8,$AJ$4-1,0),$S191,0),OFFSET($D$8:OFFSET($D$8,$AJ$4-1,0),$S191,MATCH(BB$6,$D$7:$Q$7,0)-1))/SUMPRODUCT(OFFSET($W$8:OFFSET($W$8,$AJ$4-1,0),$T191,$U191),OFFSET($C$8:OFFSET($C$8,$AJ$4-1,0),$S191,0))</f>
        <v>1.0430798064988072</v>
      </c>
      <c r="BD191" s="3">
        <f ca="1">SUMPRODUCT(OFFSET($W$8:OFFSET($W$8,$AJ$4-1,0),$T191,$U191),OFFSET($D$8:OFFSET($D$8,$AJ$4-1,0),$S191,MATCH(BD$6,$D$7:$Q$7,0)-1))</f>
        <v>0.8082084529096154</v>
      </c>
      <c r="BE191" s="3">
        <f ca="1">SUMPRODUCT(OFFSET($W$8:OFFSET($W$8,$AJ$4-1,0),$T191,$U191),OFFSET($C$8:OFFSET($C$8,$AJ$4-1,0),$S191,0),OFFSET($D$8:OFFSET($D$8,$AJ$4-1,0),$S191,MATCH(BD$6,$D$7:$Q$7,0)-1))/SUMPRODUCT(OFFSET($W$8:OFFSET($W$8,$AJ$4-1,0),$T191,$U191),OFFSET($C$8:OFFSET($C$8,$AJ$4-1,0),$S191,0))</f>
        <v>0.81133833032636649</v>
      </c>
      <c r="BF191" s="174">
        <f ca="1">SUMPRODUCT(OFFSET($W$8:OFFSET($W$8,$AJ$4-1,0),$T191,$U191),OFFSET($D$8:OFFSET($D$8,$AJ$4-1,0),$S191,MATCH(BF$6,$D$7:$Q$7,0)-1))</f>
        <v>1.1745566048682217</v>
      </c>
      <c r="BG191" s="174">
        <f ca="1">SUMPRODUCT(OFFSET($W$8:OFFSET($W$8,$AJ$4-1,0),$T191,$U191),OFFSET($C$8:OFFSET($C$8,$AJ$4-1,0),$S191,0),OFFSET($D$8:OFFSET($D$8,$AJ$4-1,0),$S191,MATCH(BF$6,$D$7:$Q$7,0)-1))/SUMPRODUCT(OFFSET($W$8:OFFSET($W$8,$AJ$4-1,0),$T191,$U191),OFFSET($C$8:OFFSET($C$8,$AJ$4-1,0),$S191,0))</f>
        <v>1.1781549715246875</v>
      </c>
      <c r="BH191" s="174">
        <f ca="1">SUMPRODUCT(OFFSET($W$8:OFFSET($W$8,$AJ$4-1,0),$T191,$U191),OFFSET($D$8:OFFSET($D$8,$AJ$4-1,0),$S191,MATCH(BH$6,$D$7:$Q$7,0)-1))</f>
        <v>1.2135930262015917</v>
      </c>
      <c r="BI191" s="174">
        <f ca="1">SUMPRODUCT(OFFSET($W$8:OFFSET($W$8,$AJ$4-1,0),$T191,$U191),OFFSET($C$8:OFFSET($C$8,$AJ$4-1,0),$S191,0),OFFSET($D$8:OFFSET($D$8,$AJ$4-1,0),$S191,MATCH(BH$6,$D$7:$Q$7,0)-1))/SUMPRODUCT(OFFSET($W$8:OFFSET($W$8,$AJ$4-1,0),$T191,$U191),OFFSET($C$8:OFFSET($C$8,$AJ$4-1,0),$S191,0))</f>
        <v>1.2485033356691717</v>
      </c>
      <c r="BJ191" s="174">
        <f ca="1">SUMPRODUCT(OFFSET($W$8:OFFSET($W$8,$AJ$4-1,0),$T191,$U191),OFFSET($D$8:OFFSET($D$8,$AJ$4-1,0),$S191,MATCH(BJ$6,$D$7:$Q$7,0)-1))</f>
        <v>1</v>
      </c>
      <c r="BK191" s="174">
        <f ca="1">SUMPRODUCT(OFFSET($W$8:OFFSET($W$8,$AJ$4-1,0),$T191,$U191),OFFSET($C$8:OFFSET($C$8,$AJ$4-1,0),$S191,0),OFFSET($D$8:OFFSET($D$8,$AJ$4-1,0),$S191,MATCH(BJ$6,$D$7:$Q$7,0)-1))/SUMPRODUCT(OFFSET($W$8:OFFSET($W$8,$AJ$4-1,0),$T191,$U191),OFFSET($C$8:OFFSET($C$8,$AJ$4-1,0),$S191,0))</f>
        <v>1</v>
      </c>
      <c r="BM191" s="8">
        <f t="shared" si="45"/>
        <v>41730</v>
      </c>
      <c r="BN191" s="47">
        <f t="shared" ca="1" si="46"/>
        <v>0.84782854515565931</v>
      </c>
      <c r="BO191" s="47">
        <f t="shared" ca="1" si="41"/>
        <v>0</v>
      </c>
      <c r="BP191" s="47">
        <f t="shared" ca="1" si="47"/>
        <v>0.26506876595382423</v>
      </c>
      <c r="BQ191" s="47">
        <f t="shared" ca="1" si="42"/>
        <v>0.58275977920183508</v>
      </c>
    </row>
    <row r="192" spans="1:69">
      <c r="A192" s="58">
        <f t="shared" si="43"/>
        <v>41395</v>
      </c>
      <c r="B192" s="34">
        <f t="shared" si="51"/>
        <v>41593</v>
      </c>
      <c r="C192" s="59">
        <f>SUMIF(WP!$A$3:$A$388,"&lt;"&amp;EOMONTH($A192,$A$3-1)+1,WP!$B$3:$B$388)/1000-SUM(C$8:C191)</f>
        <v>10</v>
      </c>
      <c r="D192" s="42">
        <f>D$6/VLOOKUP($B192,Rate!$B$4:$H$390,7)</f>
        <v>0.54541662527795753</v>
      </c>
      <c r="E192" s="42">
        <f>E$6/VLOOKUP($B192,SAWW!$B$4:$H$390,7)</f>
        <v>1.3575518391314183</v>
      </c>
      <c r="F192" s="42">
        <f>F$6/VLOOKUP($B192,'Indem BL'!$B$4:$H$390,7)</f>
        <v>1.0729594254429053</v>
      </c>
      <c r="G192" s="42">
        <f>G$6/VLOOKUP($B192,'Med BL'!$B$4:$H$390,7)</f>
        <v>0.9849</v>
      </c>
      <c r="H192" s="42">
        <f>H$6/VLOOKUP($B192,'Combined BL &amp; SAWW'!$B$4:$H$390,7)</f>
        <v>1.2153699918186924</v>
      </c>
      <c r="I192" s="42">
        <f>I$6/VLOOKUP($B192,'Freq Trend'!$B$4:$H$390,7)</f>
        <v>0.76122514073354974</v>
      </c>
      <c r="J192" s="42">
        <f>J$6/VLOOKUP($B192,'Severity Trend_IonI'!$B$4:$H$390,7)</f>
        <v>0.88017947571355037</v>
      </c>
      <c r="K192" s="42">
        <f>K$6/VLOOKUP($B192,'Severity Trend_MonI'!$B$4:$H$390,7)</f>
        <v>1.2939985492184476</v>
      </c>
      <c r="L192" s="42">
        <f>L$6/VLOOKUP($B192,'Severity Trend'!$B$4:$H$390,7)</f>
        <v>1.0529917961971615</v>
      </c>
      <c r="M192" s="42">
        <f>M$6/VLOOKUP($B192,'PP Residual Trend'!$B$4:$H$390,7)</f>
        <v>0.80164797467005544</v>
      </c>
      <c r="N192" s="156">
        <f>N$6/VLOOKUP($B192,CR!$B$4:$H$455,7)</f>
        <v>1.1249454761608753</v>
      </c>
      <c r="O192" s="156">
        <f>O$6/VLOOKUP($B192,ER!$B$4:$H$455,7)</f>
        <v>1.1418876902474471</v>
      </c>
      <c r="P192" s="156">
        <f>P$6/VLOOKUP($B192,DR!$B$4:$H$455,7)</f>
        <v>1</v>
      </c>
      <c r="R192">
        <f t="shared" si="49"/>
        <v>185</v>
      </c>
      <c r="S192" s="120">
        <f t="shared" si="52"/>
        <v>184</v>
      </c>
      <c r="T192" s="45">
        <f t="shared" si="53"/>
        <v>0</v>
      </c>
      <c r="U192" s="45">
        <f t="shared" si="54"/>
        <v>0</v>
      </c>
      <c r="V192" s="20">
        <v>0</v>
      </c>
      <c r="W192" s="21">
        <f>(2*W$5*$AJ$3*$R192*$A$3-MIN(W$5*$AJ$3,$R192*$A$3)^2-2*$R192*$A$3*MAX(W$5*$AJ$3-$R192*$A$3,0)-MIN(MAX($R192*$A$3-$A$4,0),W$5*$AJ$3)^2-2*W$5*$AJ$3*MAX($R192*$A$3-$A$4-W$5*+$AJ$3,0))/$AJ$5-SUM($V$7:V192)-SUM($V$7:W191)+SUM($V$7:V191)</f>
        <v>0</v>
      </c>
      <c r="X192" s="21">
        <f>(2*X$5*$AJ$3*$R192*$A$3-MIN(X$5*$AJ$3,$R192*$A$3)^2-2*$R192*$A$3*MAX(X$5*$AJ$3-$R192*$A$3,0)-MIN(MAX($R192*$A$3-$A$4,0),X$5*$AJ$3)^2-2*X$5*$AJ$3*MAX($R192*$A$3-$A$4-X$5*+$AJ$3,0))/$AJ$5-SUM($V$7:W192)-SUM($V$7:X191)+SUM($V$7:W191)</f>
        <v>0</v>
      </c>
      <c r="Y192" s="21">
        <f>(2*Y$5*$AJ$3*$R192*$A$3-MIN(Y$5*$AJ$3,$R192*$A$3)^2-2*$R192*$A$3*MAX(Y$5*$AJ$3-$R192*$A$3,0)-MIN(MAX($R192*$A$3-$A$4,0),Y$5*$AJ$3)^2-2*Y$5*$AJ$3*MAX($R192*$A$3-$A$4-Y$5*+$AJ$3,0))/$AJ$5-SUM($V$7:X192)-SUM($V$7:Y191)+SUM($V$7:X191)</f>
        <v>0</v>
      </c>
      <c r="Z192" s="21">
        <f>(2*Z$5*$AJ$3*$R192*$A$3-MIN(Z$5*$AJ$3,$R192*$A$3)^2-2*$R192*$A$3*MAX(Z$5*$AJ$3-$R192*$A$3,0)-MIN(MAX($R192*$A$3-$A$4,0),Z$5*$AJ$3)^2-2*Z$5*$AJ$3*MAX($R192*$A$3-$A$4-Z$5*+$AJ$3,0))/$AJ$5-SUM($V$7:Y192)-SUM($V$7:Z191)+SUM($V$7:Y191)</f>
        <v>0</v>
      </c>
      <c r="AA192" s="21">
        <f>(2*AA$5*$AJ$3*$R192*$A$3-MIN(AA$5*$AJ$3,$R192*$A$3)^2-2*$R192*$A$3*MAX(AA$5*$AJ$3-$R192*$A$3,0)-MIN(MAX($R192*$A$3-$A$4,0),AA$5*$AJ$3)^2-2*AA$5*$AJ$3*MAX($R192*$A$3-$A$4-AA$5*+$AJ$3,0))/$AJ$5-SUM($V$7:Z192)-SUM($V$7:AA191)+SUM($V$7:Z191)</f>
        <v>0</v>
      </c>
      <c r="AB192" s="21">
        <f>(2*AB$5*$AJ$3*$R192*$A$3-MIN(AB$5*$AJ$3,$R192*$A$3)^2-2*$R192*$A$3*MAX(AB$5*$AJ$3-$R192*$A$3,0)-MIN(MAX($R192*$A$3-$A$4,0),AB$5*$AJ$3)^2-2*AB$5*$AJ$3*MAX($R192*$A$3-$A$4-AB$5*+$AJ$3,0))/$AJ$5-SUM($V$7:AA192)-SUM($V$7:AB191)+SUM($V$7:AA191)</f>
        <v>0</v>
      </c>
      <c r="AC192" s="21">
        <f>(2*AC$5*$AJ$3*$R192*$A$3-MIN(AC$5*$AJ$3,$R192*$A$3)^2-2*$R192*$A$3*MAX(AC$5*$AJ$3-$R192*$A$3,0)-MIN(MAX($R192*$A$3-$A$4,0),AC$5*$AJ$3)^2-2*AC$5*$AJ$3*MAX($R192*$A$3-$A$4-AC$5*+$AJ$3,0))/$AJ$5-SUM($V$7:AB192)-SUM($V$7:AC191)+SUM($V$7:AB191)</f>
        <v>0</v>
      </c>
      <c r="AD192" s="21">
        <f>(2*AD$5*$AJ$3*$R192*$A$3-MIN(AD$5*$AJ$3,$R192*$A$3)^2-2*$R192*$A$3*MAX(AD$5*$AJ$3-$R192*$A$3,0)-MIN(MAX($R192*$A$3-$A$4,0),AD$5*$AJ$3)^2-2*AD$5*$AJ$3*MAX($R192*$A$3-$A$4-AD$5*+$AJ$3,0))/$AJ$5-SUM($V$7:AC192)-SUM($V$7:AD191)+SUM($V$7:AC191)</f>
        <v>0</v>
      </c>
      <c r="AE192" s="21">
        <f>(2*AE$5*$AJ$3*$R192*$A$3-MIN(AE$5*$AJ$3,$R192*$A$3)^2-2*$R192*$A$3*MAX(AE$5*$AJ$3-$R192*$A$3,0)-MIN(MAX($R192*$A$3-$A$4,0),AE$5*$AJ$3)^2-2*AE$5*$AJ$3*MAX($R192*$A$3-$A$4-AE$5*+$AJ$3,0))/$AJ$5-SUM($V$7:AD192)-SUM($V$7:AE191)+SUM($V$7:AD191)</f>
        <v>0</v>
      </c>
      <c r="AF192" s="21">
        <f>(2*AF$5*$AJ$3*$R192*$A$3-MIN(AF$5*$AJ$3,$R192*$A$3)^2-2*$R192*$A$3*MAX(AF$5*$AJ$3-$R192*$A$3,0)-MIN(MAX($R192*$A$3-$A$4,0),AF$5*$AJ$3)^2-2*AF$5*$AJ$3*MAX($R192*$A$3-$A$4-AF$5*+$AJ$3,0))/$AJ$5-SUM($V$7:AE192)-SUM($V$7:AF191)+SUM($V$7:AE191)</f>
        <v>0</v>
      </c>
      <c r="AG192" s="21">
        <f>(2*AG$5*$AJ$3*$R192*$A$3-MIN(AG$5*$AJ$3,$R192*$A$3)^2-2*$R192*$A$3*MAX(AG$5*$AJ$3-$R192*$A$3,0)-MIN(MAX($R192*$A$3-$A$4,0),AG$5*$AJ$3)^2-2*AG$5*$AJ$3*MAX($R192*$A$3-$A$4-AG$5*+$AJ$3,0))/$AJ$5-SUM($V$7:AF192)-SUM($V$7:AG191)+SUM($V$7:AF191)</f>
        <v>0</v>
      </c>
      <c r="AH192" s="21">
        <f>(2*AH$5*$AJ$3*$R192*$A$3-MIN(AH$5*$AJ$3,$R192*$A$3)^2-2*$R192*$A$3*MAX(AH$5*$AJ$3-$R192*$A$3,0)-MIN(MAX($R192*$A$3-$A$4,0),AH$5*$AJ$3)^2-2*AH$5*$AJ$3*MAX($R192*$A$3-$A$4-AH$5*+$AJ$3,0))/$AJ$5-SUM($V$7:AG192)-SUM($V$7:AH191)+SUM($V$7:AG191)</f>
        <v>0</v>
      </c>
      <c r="AJ192" s="8">
        <f t="shared" si="48"/>
        <v>41760</v>
      </c>
      <c r="AK192" s="30">
        <f t="shared" si="55"/>
        <v>41774</v>
      </c>
      <c r="AL192" s="3">
        <f ca="1">SUMPRODUCT(OFFSET($W$8:OFFSET($W$8,$AJ$4-1,0),$T192,$U192),OFFSET($D$8:OFFSET($D$8,$AJ$4-1,0),$S192,MATCH(AL$6,$D$7:$Q$7,0)-1))</f>
        <v>0.5452851593569582</v>
      </c>
      <c r="AM192" s="3">
        <f ca="1">SUMPRODUCT(OFFSET($W$8:OFFSET($W$8,$AJ$4-1,0),$T192,$U192),OFFSET($C$8:OFFSET($C$8,$AJ$4-1,0),$S192,0),OFFSET($D$8:OFFSET($D$8,$AJ$4-1,0),$S192,MATCH(AL$6,$D$7:$Q$7,0)-1))/SUMPRODUCT(OFFSET($W$8:OFFSET($W$8,$AJ$4-1,0),$T192,$U192),OFFSET($C$8:OFFSET($C$8,$AJ$4-1,0),$S192,0))</f>
        <v>0.5453001649676793</v>
      </c>
      <c r="AN192" s="3">
        <f ca="1">SUMPRODUCT(OFFSET($W$8:OFFSET($W$8,$AJ$4-1,0),$T192,$U192),OFFSET($D$8:OFFSET($D$8,$AJ$4-1,0),$S192,MATCH(AN$6,$D$7:$Q$7,0)-1))</f>
        <v>1.3420326949698902</v>
      </c>
      <c r="AO192" s="3">
        <f ca="1">SUMPRODUCT(OFFSET($W$8:OFFSET($W$8,$AJ$4-1,0),$T192,$U192),OFFSET($C$8:OFFSET($C$8,$AJ$4-1,0),$S192,0),OFFSET($D$8:OFFSET($D$8,$AJ$4-1,0),$S192,MATCH(AN$6,$D$7:$Q$7,0)-1))/SUMPRODUCT(OFFSET($W$8:OFFSET($W$8,$AJ$4-1,0),$T192,$U192),OFFSET($C$8:OFFSET($C$8,$AJ$4-1,0),$S192,0))</f>
        <v>1.3375282570907554</v>
      </c>
      <c r="AP192" s="3">
        <f ca="1">SUMPRODUCT(OFFSET($W$8:OFFSET($W$8,$AJ$4-1,0),$T192,$U192),OFFSET($D$8:OFFSET($D$8,$AJ$4-1,0),$S192,MATCH(AP$6,$D$7:$Q$7,0)-1))</f>
        <v>1.0699647221023549</v>
      </c>
      <c r="AQ192" s="3">
        <f ca="1">SUMPRODUCT(OFFSET($W$8:OFFSET($W$8,$AJ$4-1,0),$T192,$U192),OFFSET($C$8:OFFSET($C$8,$AJ$4-1,0),$S192,0),OFFSET($D$8:OFFSET($D$8,$AJ$4-1,0),$S192,MATCH(AP$6,$D$7:$Q$7,0)-1))/SUMPRODUCT(OFFSET($W$8:OFFSET($W$8,$AJ$4-1,0),$T192,$U192),OFFSET($C$8:OFFSET($C$8,$AJ$4-1,0),$S192,0))</f>
        <v>1.0695468230831426</v>
      </c>
      <c r="AR192" s="3">
        <f ca="1">SUMPRODUCT(OFFSET($W$8:OFFSET($W$8,$AJ$4-1,0),$T192,$U192),OFFSET($D$8:OFFSET($D$8,$AJ$4-1,0),$S192,MATCH(AR$6,$D$7:$Q$7,0)-1))</f>
        <v>0.98489999999999989</v>
      </c>
      <c r="AS192" s="3">
        <f ca="1">SUMPRODUCT(OFFSET($W$8:OFFSET($W$8,$AJ$4-1,0),$T192,$U192),OFFSET($C$8:OFFSET($C$8,$AJ$4-1,0),$S192,0),OFFSET($D$8:OFFSET($D$8,$AJ$4-1,0),$S192,MATCH(AR$6,$D$7:$Q$7,0)-1))/SUMPRODUCT(OFFSET($W$8:OFFSET($W$8,$AJ$4-1,0),$T192,$U192),OFFSET($C$8:OFFSET($C$8,$AJ$4-1,0),$S192,0))</f>
        <v>0.98490000000000011</v>
      </c>
      <c r="AT192" s="3">
        <f ca="1">SUMPRODUCT(OFFSET($W$8:OFFSET($W$8,$AJ$4-1,0),$T192,$U192),OFFSET($D$8:OFFSET($D$8,$AJ$4-1,0),$S192,MATCH(AT$6,$D$7:$Q$7,0)-1))</f>
        <v>1.2063717916996355</v>
      </c>
      <c r="AU192" s="3">
        <f ca="1">SUMPRODUCT(OFFSET($W$8:OFFSET($W$8,$AJ$4-1,0),$T192,$U192),OFFSET($C$8:OFFSET($C$8,$AJ$4-1,0),$S192,0),OFFSET($D$8:OFFSET($D$8,$AJ$4-1,0),$S192,MATCH(AT$6,$D$7:$Q$7,0)-1))/SUMPRODUCT(OFFSET($W$8:OFFSET($W$8,$AJ$4-1,0),$T192,$U192),OFFSET($C$8:OFFSET($C$8,$AJ$4-1,0),$S192,0))</f>
        <v>1.2041343555437753</v>
      </c>
      <c r="AV192" s="3">
        <f ca="1">SUMPRODUCT(OFFSET($W$8:OFFSET($W$8,$AJ$4-1,0),$T192,$U192),OFFSET($D$8:OFFSET($D$8,$AJ$4-1,0),$S192,MATCH(AV$6,$D$7:$Q$7,0)-1))</f>
        <v>0.77504484573732269</v>
      </c>
      <c r="AW192" s="3">
        <f ca="1">SUMPRODUCT(OFFSET($W$8:OFFSET($W$8,$AJ$4-1,0),$T192,$U192),OFFSET($C$8:OFFSET($C$8,$AJ$4-1,0),$S192,0),OFFSET($D$8:OFFSET($D$8,$AJ$4-1,0),$S192,MATCH(AV$6,$D$7:$Q$7,0)-1))/SUMPRODUCT(OFFSET($W$8:OFFSET($W$8,$AJ$4-1,0),$T192,$U192),OFFSET($C$8:OFFSET($C$8,$AJ$4-1,0),$S192,0))</f>
        <v>0.778787314928029</v>
      </c>
      <c r="AX192" s="3">
        <f ca="1">SUMPRODUCT(OFFSET($W$8:OFFSET($W$8,$AJ$4-1,0),$T192,$U192),OFFSET($D$8:OFFSET($D$8,$AJ$4-1,0),$S192,MATCH(AX$6,$D$7:$Q$7,0)-1))</f>
        <v>0.88187074328950232</v>
      </c>
      <c r="AY192" s="3">
        <f ca="1">SUMPRODUCT(OFFSET($W$8:OFFSET($W$8,$AJ$4-1,0),$T192,$U192),OFFSET($C$8:OFFSET($C$8,$AJ$4-1,0),$S192,0),OFFSET($D$8:OFFSET($D$8,$AJ$4-1,0),$S192,MATCH(AX$6,$D$7:$Q$7,0)-1))/SUMPRODUCT(OFFSET($W$8:OFFSET($W$8,$AJ$4-1,0),$T192,$U192),OFFSET($C$8:OFFSET($C$8,$AJ$4-1,0),$S192,0))</f>
        <v>0.88211486379031112</v>
      </c>
      <c r="AZ192" s="3">
        <f ca="1">SUMPRODUCT(OFFSET($W$8:OFFSET($W$8,$AJ$4-1,0),$T192,$U192),OFFSET($D$8:OFFSET($D$8,$AJ$4-1,0),$S192,MATCH(AZ$6,$D$7:$Q$7,0)-1))</f>
        <v>1.2691207204140857</v>
      </c>
      <c r="BA192" s="3">
        <f ca="1">SUMPRODUCT(OFFSET($W$8:OFFSET($W$8,$AJ$4-1,0),$T192,$U192),OFFSET($C$8:OFFSET($C$8,$AJ$4-1,0),$S192,0),OFFSET($D$8:OFFSET($D$8,$AJ$4-1,0),$S192,MATCH(AZ$6,$D$7:$Q$7,0)-1))/SUMPRODUCT(OFFSET($W$8:OFFSET($W$8,$AJ$4-1,0),$T192,$U192),OFFSET($C$8:OFFSET($C$8,$AJ$4-1,0),$S192,0))</f>
        <v>1.2614680464693502</v>
      </c>
      <c r="BB192" s="3">
        <f ca="1">SUMPRODUCT(OFFSET($W$8:OFFSET($W$8,$AJ$4-1,0),$T192,$U192),OFFSET($D$8:OFFSET($D$8,$AJ$4-1,0),$S192,MATCH(BB$6,$D$7:$Q$7,0)-1))</f>
        <v>1.0455625538384699</v>
      </c>
      <c r="BC192" s="3">
        <f ca="1">SUMPRODUCT(OFFSET($W$8:OFFSET($W$8,$AJ$4-1,0),$T192,$U192),OFFSET($C$8:OFFSET($C$8,$AJ$4-1,0),$S192,0),OFFSET($D$8:OFFSET($D$8,$AJ$4-1,0),$S192,MATCH(BB$6,$D$7:$Q$7,0)-1))/SUMPRODUCT(OFFSET($W$8:OFFSET($W$8,$AJ$4-1,0),$T192,$U192),OFFSET($C$8:OFFSET($C$8,$AJ$4-1,0),$S192,0))</f>
        <v>1.043079336188778</v>
      </c>
      <c r="BD192" s="3">
        <f ca="1">SUMPRODUCT(OFFSET($W$8:OFFSET($W$8,$AJ$4-1,0),$T192,$U192),OFFSET($D$8:OFFSET($D$8,$AJ$4-1,0),$S192,MATCH(BD$6,$D$7:$Q$7,0)-1))</f>
        <v>0.81034888663286964</v>
      </c>
      <c r="BE192" s="3">
        <f ca="1">SUMPRODUCT(OFFSET($W$8:OFFSET($W$8,$AJ$4-1,0),$T192,$U192),OFFSET($C$8:OFFSET($C$8,$AJ$4-1,0),$S192,0),OFFSET($D$8:OFFSET($D$8,$AJ$4-1,0),$S192,MATCH(BD$6,$D$7:$Q$7,0)-1))/SUMPRODUCT(OFFSET($W$8:OFFSET($W$8,$AJ$4-1,0),$T192,$U192),OFFSET($C$8:OFFSET($C$8,$AJ$4-1,0),$S192,0))</f>
        <v>0.81231836218905973</v>
      </c>
      <c r="BF192" s="174">
        <f ca="1">SUMPRODUCT(OFFSET($W$8:OFFSET($W$8,$AJ$4-1,0),$T192,$U192),OFFSET($D$8:OFFSET($D$8,$AJ$4-1,0),$S192,MATCH(BF$6,$D$7:$Q$7,0)-1))</f>
        <v>1.1785161418877201</v>
      </c>
      <c r="BG192" s="174">
        <f ca="1">SUMPRODUCT(OFFSET($W$8:OFFSET($W$8,$AJ$4-1,0),$T192,$U192),OFFSET($C$8:OFFSET($C$8,$AJ$4-1,0),$S192,0),OFFSET($D$8:OFFSET($D$8,$AJ$4-1,0),$S192,MATCH(BF$6,$D$7:$Q$7,0)-1))/SUMPRODUCT(OFFSET($W$8:OFFSET($W$8,$AJ$4-1,0),$T192,$U192),OFFSET($C$8:OFFSET($C$8,$AJ$4-1,0),$S192,0))</f>
        <v>1.1783845175920755</v>
      </c>
      <c r="BH192" s="174">
        <f ca="1">SUMPRODUCT(OFFSET($W$8:OFFSET($W$8,$AJ$4-1,0),$T192,$U192),OFFSET($D$8:OFFSET($D$8,$AJ$4-1,0),$S192,MATCH(BH$6,$D$7:$Q$7,0)-1))</f>
        <v>1.2212178764535124</v>
      </c>
      <c r="BI192" s="174">
        <f ca="1">SUMPRODUCT(OFFSET($W$8:OFFSET($W$8,$AJ$4-1,0),$T192,$U192),OFFSET($C$8:OFFSET($C$8,$AJ$4-1,0),$S192,0),OFFSET($D$8:OFFSET($D$8,$AJ$4-1,0),$S192,MATCH(BH$6,$D$7:$Q$7,0)-1))/SUMPRODUCT(OFFSET($W$8:OFFSET($W$8,$AJ$4-1,0),$T192,$U192),OFFSET($C$8:OFFSET($C$8,$AJ$4-1,0),$S192,0))</f>
        <v>1.2477165139410071</v>
      </c>
      <c r="BJ192" s="174">
        <f ca="1">SUMPRODUCT(OFFSET($W$8:OFFSET($W$8,$AJ$4-1,0),$T192,$U192),OFFSET($D$8:OFFSET($D$8,$AJ$4-1,0),$S192,MATCH(BJ$6,$D$7:$Q$7,0)-1))</f>
        <v>1</v>
      </c>
      <c r="BK192" s="174">
        <f ca="1">SUMPRODUCT(OFFSET($W$8:OFFSET($W$8,$AJ$4-1,0),$T192,$U192),OFFSET($C$8:OFFSET($C$8,$AJ$4-1,0),$S192,0),OFFSET($D$8:OFFSET($D$8,$AJ$4-1,0),$S192,MATCH(BJ$6,$D$7:$Q$7,0)-1))/SUMPRODUCT(OFFSET($W$8:OFFSET($W$8,$AJ$4-1,0),$T192,$U192),OFFSET($C$8:OFFSET($C$8,$AJ$4-1,0),$S192,0))</f>
        <v>1</v>
      </c>
      <c r="BM192" s="8">
        <f t="shared" si="45"/>
        <v>41760</v>
      </c>
      <c r="BN192" s="47">
        <f t="shared" ca="1" si="46"/>
        <v>0.84766339048377226</v>
      </c>
      <c r="BO192" s="47">
        <f t="shared" ca="1" si="41"/>
        <v>0</v>
      </c>
      <c r="BP192" s="47">
        <f t="shared" ca="1" si="47"/>
        <v>0.26523592080204489</v>
      </c>
      <c r="BQ192" s="47">
        <f t="shared" ca="1" si="42"/>
        <v>0.58242746968172732</v>
      </c>
    </row>
    <row r="193" spans="1:69">
      <c r="A193" s="58">
        <f t="shared" si="43"/>
        <v>41426</v>
      </c>
      <c r="B193" s="34">
        <f t="shared" si="51"/>
        <v>41623</v>
      </c>
      <c r="C193" s="59">
        <f>SUMIF(WP!$A$3:$A$388,"&lt;"&amp;EOMONTH($A193,$A$3-1)+1,WP!$B$3:$B$388)/1000-SUM(C$8:C192)</f>
        <v>10</v>
      </c>
      <c r="D193" s="42">
        <f>D$6/VLOOKUP($B193,Rate!$B$4:$H$390,7)</f>
        <v>0.54541662527795753</v>
      </c>
      <c r="E193" s="42">
        <f>E$6/VLOOKUP($B193,SAWW!$B$4:$H$390,7)</f>
        <v>1.354973170467898</v>
      </c>
      <c r="F193" s="42">
        <f>F$6/VLOOKUP($B193,'Indem BL'!$B$4:$H$390,7)</f>
        <v>1.0729594254429053</v>
      </c>
      <c r="G193" s="42">
        <f>G$6/VLOOKUP($B193,'Med BL'!$B$4:$H$390,7)</f>
        <v>0.9849</v>
      </c>
      <c r="H193" s="42">
        <f>H$6/VLOOKUP($B193,'Combined BL &amp; SAWW'!$B$4:$H$390,7)</f>
        <v>1.2142674356808749</v>
      </c>
      <c r="I193" s="42">
        <f>I$6/VLOOKUP($B193,'Freq Trend'!$B$4:$H$390,7)</f>
        <v>0.76321183572527018</v>
      </c>
      <c r="J193" s="42">
        <f>J$6/VLOOKUP($B193,'Severity Trend_IonI'!$B$4:$H$390,7)</f>
        <v>0.88024642375020534</v>
      </c>
      <c r="K193" s="42">
        <f>K$6/VLOOKUP($B193,'Severity Trend_MonI'!$B$4:$H$390,7)</f>
        <v>1.289421969423427</v>
      </c>
      <c r="L193" s="42">
        <f>L$6/VLOOKUP($B193,'Severity Trend'!$B$4:$H$390,7)</f>
        <v>1.051479855729631</v>
      </c>
      <c r="M193" s="42">
        <f>M$6/VLOOKUP($B193,'PP Residual Trend'!$B$4:$H$390,7)</f>
        <v>0.80259275446804079</v>
      </c>
      <c r="N193" s="156">
        <f>N$6/VLOOKUP($B193,CR!$B$4:$H$455,7)</f>
        <v>1.1249454761608753</v>
      </c>
      <c r="O193" s="156">
        <f>O$6/VLOOKUP($B193,ER!$B$4:$H$455,7)</f>
        <v>1.1784843507562088</v>
      </c>
      <c r="P193" s="156">
        <f>P$6/VLOOKUP($B193,DR!$B$4:$H$455,7)</f>
        <v>1</v>
      </c>
      <c r="R193">
        <f t="shared" si="49"/>
        <v>186</v>
      </c>
      <c r="S193" s="120">
        <f t="shared" si="52"/>
        <v>185</v>
      </c>
      <c r="T193" s="45">
        <f t="shared" si="53"/>
        <v>0</v>
      </c>
      <c r="U193" s="45">
        <f t="shared" si="54"/>
        <v>0</v>
      </c>
      <c r="V193" s="20">
        <v>0</v>
      </c>
      <c r="W193" s="21">
        <f>(2*W$5*$AJ$3*$R193*$A$3-MIN(W$5*$AJ$3,$R193*$A$3)^2-2*$R193*$A$3*MAX(W$5*$AJ$3-$R193*$A$3,0)-MIN(MAX($R193*$A$3-$A$4,0),W$5*$AJ$3)^2-2*W$5*$AJ$3*MAX($R193*$A$3-$A$4-W$5*+$AJ$3,0))/$AJ$5-SUM($V$7:V193)-SUM($V$7:W192)+SUM($V$7:V192)</f>
        <v>0</v>
      </c>
      <c r="X193" s="21">
        <f>(2*X$5*$AJ$3*$R193*$A$3-MIN(X$5*$AJ$3,$R193*$A$3)^2-2*$R193*$A$3*MAX(X$5*$AJ$3-$R193*$A$3,0)-MIN(MAX($R193*$A$3-$A$4,0),X$5*$AJ$3)^2-2*X$5*$AJ$3*MAX($R193*$A$3-$A$4-X$5*+$AJ$3,0))/$AJ$5-SUM($V$7:W193)-SUM($V$7:X192)+SUM($V$7:W192)</f>
        <v>0</v>
      </c>
      <c r="Y193" s="21">
        <f>(2*Y$5*$AJ$3*$R193*$A$3-MIN(Y$5*$AJ$3,$R193*$A$3)^2-2*$R193*$A$3*MAX(Y$5*$AJ$3-$R193*$A$3,0)-MIN(MAX($R193*$A$3-$A$4,0),Y$5*$AJ$3)^2-2*Y$5*$AJ$3*MAX($R193*$A$3-$A$4-Y$5*+$AJ$3,0))/$AJ$5-SUM($V$7:X193)-SUM($V$7:Y192)+SUM($V$7:X192)</f>
        <v>0</v>
      </c>
      <c r="Z193" s="21">
        <f>(2*Z$5*$AJ$3*$R193*$A$3-MIN(Z$5*$AJ$3,$R193*$A$3)^2-2*$R193*$A$3*MAX(Z$5*$AJ$3-$R193*$A$3,0)-MIN(MAX($R193*$A$3-$A$4,0),Z$5*$AJ$3)^2-2*Z$5*$AJ$3*MAX($R193*$A$3-$A$4-Z$5*+$AJ$3,0))/$AJ$5-SUM($V$7:Y193)-SUM($V$7:Z192)+SUM($V$7:Y192)</f>
        <v>0</v>
      </c>
      <c r="AA193" s="21">
        <f>(2*AA$5*$AJ$3*$R193*$A$3-MIN(AA$5*$AJ$3,$R193*$A$3)^2-2*$R193*$A$3*MAX(AA$5*$AJ$3-$R193*$A$3,0)-MIN(MAX($R193*$A$3-$A$4,0),AA$5*$AJ$3)^2-2*AA$5*$AJ$3*MAX($R193*$A$3-$A$4-AA$5*+$AJ$3,0))/$AJ$5-SUM($V$7:Z193)-SUM($V$7:AA192)+SUM($V$7:Z192)</f>
        <v>0</v>
      </c>
      <c r="AB193" s="21">
        <f>(2*AB$5*$AJ$3*$R193*$A$3-MIN(AB$5*$AJ$3,$R193*$A$3)^2-2*$R193*$A$3*MAX(AB$5*$AJ$3-$R193*$A$3,0)-MIN(MAX($R193*$A$3-$A$4,0),AB$5*$AJ$3)^2-2*AB$5*$AJ$3*MAX($R193*$A$3-$A$4-AB$5*+$AJ$3,0))/$AJ$5-SUM($V$7:AA193)-SUM($V$7:AB192)+SUM($V$7:AA192)</f>
        <v>0</v>
      </c>
      <c r="AC193" s="21">
        <f>(2*AC$5*$AJ$3*$R193*$A$3-MIN(AC$5*$AJ$3,$R193*$A$3)^2-2*$R193*$A$3*MAX(AC$5*$AJ$3-$R193*$A$3,0)-MIN(MAX($R193*$A$3-$A$4,0),AC$5*$AJ$3)^2-2*AC$5*$AJ$3*MAX($R193*$A$3-$A$4-AC$5*+$AJ$3,0))/$AJ$5-SUM($V$7:AB193)-SUM($V$7:AC192)+SUM($V$7:AB192)</f>
        <v>0</v>
      </c>
      <c r="AD193" s="21">
        <f>(2*AD$5*$AJ$3*$R193*$A$3-MIN(AD$5*$AJ$3,$R193*$A$3)^2-2*$R193*$A$3*MAX(AD$5*$AJ$3-$R193*$A$3,0)-MIN(MAX($R193*$A$3-$A$4,0),AD$5*$AJ$3)^2-2*AD$5*$AJ$3*MAX($R193*$A$3-$A$4-AD$5*+$AJ$3,0))/$AJ$5-SUM($V$7:AC193)-SUM($V$7:AD192)+SUM($V$7:AC192)</f>
        <v>0</v>
      </c>
      <c r="AE193" s="21">
        <f>(2*AE$5*$AJ$3*$R193*$A$3-MIN(AE$5*$AJ$3,$R193*$A$3)^2-2*$R193*$A$3*MAX(AE$5*$AJ$3-$R193*$A$3,0)-MIN(MAX($R193*$A$3-$A$4,0),AE$5*$AJ$3)^2-2*AE$5*$AJ$3*MAX($R193*$A$3-$A$4-AE$5*+$AJ$3,0))/$AJ$5-SUM($V$7:AD193)-SUM($V$7:AE192)+SUM($V$7:AD192)</f>
        <v>0</v>
      </c>
      <c r="AF193" s="21">
        <f>(2*AF$5*$AJ$3*$R193*$A$3-MIN(AF$5*$AJ$3,$R193*$A$3)^2-2*$R193*$A$3*MAX(AF$5*$AJ$3-$R193*$A$3,0)-MIN(MAX($R193*$A$3-$A$4,0),AF$5*$AJ$3)^2-2*AF$5*$AJ$3*MAX($R193*$A$3-$A$4-AF$5*+$AJ$3,0))/$AJ$5-SUM($V$7:AE193)-SUM($V$7:AF192)+SUM($V$7:AE192)</f>
        <v>0</v>
      </c>
      <c r="AG193" s="21">
        <f>(2*AG$5*$AJ$3*$R193*$A$3-MIN(AG$5*$AJ$3,$R193*$A$3)^2-2*$R193*$A$3*MAX(AG$5*$AJ$3-$R193*$A$3,0)-MIN(MAX($R193*$A$3-$A$4,0),AG$5*$AJ$3)^2-2*AG$5*$AJ$3*MAX($R193*$A$3-$A$4-AG$5*+$AJ$3,0))/$AJ$5-SUM($V$7:AF193)-SUM($V$7:AG192)+SUM($V$7:AF192)</f>
        <v>0</v>
      </c>
      <c r="AH193" s="21">
        <f>(2*AH$5*$AJ$3*$R193*$A$3-MIN(AH$5*$AJ$3,$R193*$A$3)^2-2*$R193*$A$3*MAX(AH$5*$AJ$3-$R193*$A$3,0)-MIN(MAX($R193*$A$3-$A$4,0),AH$5*$AJ$3)^2-2*AH$5*$AJ$3*MAX($R193*$A$3-$A$4-AH$5*+$AJ$3,0))/$AJ$5-SUM($V$7:AG193)-SUM($V$7:AH192)+SUM($V$7:AG192)</f>
        <v>0</v>
      </c>
      <c r="AJ193" s="8">
        <f t="shared" si="48"/>
        <v>41791</v>
      </c>
      <c r="AK193" s="30">
        <f t="shared" si="55"/>
        <v>41805</v>
      </c>
      <c r="AL193" s="3">
        <f ca="1">SUMPRODUCT(OFFSET($W$8:OFFSET($W$8,$AJ$4-1,0),$T193,$U193),OFFSET($D$8:OFFSET($D$8,$AJ$4-1,0),$S193,MATCH(AL$6,$D$7:$Q$7,0)-1))</f>
        <v>0.54519751540962547</v>
      </c>
      <c r="AM193" s="3">
        <f ca="1">SUMPRODUCT(OFFSET($W$8:OFFSET($W$8,$AJ$4-1,0),$T193,$U193),OFFSET($C$8:OFFSET($C$8,$AJ$4-1,0),$S193,0),OFFSET($D$8:OFFSET($D$8,$AJ$4-1,0),$S193,MATCH(AL$6,$D$7:$Q$7,0)-1))/SUMPRODUCT(OFFSET($W$8:OFFSET($W$8,$AJ$4-1,0),$T193,$U193),OFFSET($C$8:OFFSET($C$8,$AJ$4-1,0),$S193,0))</f>
        <v>0.54524151464935378</v>
      </c>
      <c r="AN193" s="3">
        <f ca="1">SUMPRODUCT(OFFSET($W$8:OFFSET($W$8,$AJ$4-1,0),$T193,$U193),OFFSET($D$8:OFFSET($D$8,$AJ$4-1,0),$S193,MATCH(AN$6,$D$7:$Q$7,0)-1))</f>
        <v>1.3394306927520951</v>
      </c>
      <c r="AO193" s="3">
        <f ca="1">SUMPRODUCT(OFFSET($W$8:OFFSET($W$8,$AJ$4-1,0),$T193,$U193),OFFSET($C$8:OFFSET($C$8,$AJ$4-1,0),$S193,0),OFFSET($D$8:OFFSET($D$8,$AJ$4-1,0),$S193,MATCH(AN$6,$D$7:$Q$7,0)-1))/SUMPRODUCT(OFFSET($W$8:OFFSET($W$8,$AJ$4-1,0),$T193,$U193),OFFSET($C$8:OFFSET($C$8,$AJ$4-1,0),$S193,0))</f>
        <v>1.3366832729664178</v>
      </c>
      <c r="AP193" s="3">
        <f ca="1">SUMPRODUCT(OFFSET($W$8:OFFSET($W$8,$AJ$4-1,0),$T193,$U193),OFFSET($D$8:OFFSET($D$8,$AJ$4-1,0),$S193,MATCH(AP$6,$D$7:$Q$7,0)-1))</f>
        <v>1.0696795122603979</v>
      </c>
      <c r="AQ193" s="3">
        <f ca="1">SUMPRODUCT(OFFSET($W$8:OFFSET($W$8,$AJ$4-1,0),$T193,$U193),OFFSET($C$8:OFFSET($C$8,$AJ$4-1,0),$S193,0),OFFSET($D$8:OFFSET($D$8,$AJ$4-1,0),$S193,MATCH(AP$6,$D$7:$Q$7,0)-1))/SUMPRODUCT(OFFSET($W$8:OFFSET($W$8,$AJ$4-1,0),$T193,$U193),OFFSET($C$8:OFFSET($C$8,$AJ$4-1,0),$S193,0))</f>
        <v>1.0695400120596064</v>
      </c>
      <c r="AR193" s="3">
        <f ca="1">SUMPRODUCT(OFFSET($W$8:OFFSET($W$8,$AJ$4-1,0),$T193,$U193),OFFSET($D$8:OFFSET($D$8,$AJ$4-1,0),$S193,MATCH(AR$6,$D$7:$Q$7,0)-1))</f>
        <v>0.98489999999999989</v>
      </c>
      <c r="AS193" s="3">
        <f ca="1">SUMPRODUCT(OFFSET($W$8:OFFSET($W$8,$AJ$4-1,0),$T193,$U193),OFFSET($C$8:OFFSET($C$8,$AJ$4-1,0),$S193,0),OFFSET($D$8:OFFSET($D$8,$AJ$4-1,0),$S193,MATCH(AR$6,$D$7:$Q$7,0)-1))/SUMPRODUCT(OFFSET($W$8:OFFSET($W$8,$AJ$4-1,0),$T193,$U193),OFFSET($C$8:OFFSET($C$8,$AJ$4-1,0),$S193,0))</f>
        <v>0.98490000000000011</v>
      </c>
      <c r="AT193" s="3">
        <f ca="1">SUMPRODUCT(OFFSET($W$8:OFFSET($W$8,$AJ$4-1,0),$T193,$U193),OFFSET($D$8:OFFSET($D$8,$AJ$4-1,0),$S193,MATCH(AT$6,$D$7:$Q$7,0)-1))</f>
        <v>1.2050184851405652</v>
      </c>
      <c r="AU193" s="3">
        <f ca="1">SUMPRODUCT(OFFSET($W$8:OFFSET($W$8,$AJ$4-1,0),$T193,$U193),OFFSET($C$8:OFFSET($C$8,$AJ$4-1,0),$S193,0),OFFSET($D$8:OFFSET($D$8,$AJ$4-1,0),$S193,MATCH(AT$6,$D$7:$Q$7,0)-1))/SUMPRODUCT(OFFSET($W$8:OFFSET($W$8,$AJ$4-1,0),$T193,$U193),OFFSET($C$8:OFFSET($C$8,$AJ$4-1,0),$S193,0))</f>
        <v>1.2037541912805034</v>
      </c>
      <c r="AV193" s="3">
        <f ca="1">SUMPRODUCT(OFFSET($W$8:OFFSET($W$8,$AJ$4-1,0),$T193,$U193),OFFSET($D$8:OFFSET($D$8,$AJ$4-1,0),$S193,MATCH(AV$6,$D$7:$Q$7,0)-1))</f>
        <v>0.77790924666518624</v>
      </c>
      <c r="AW193" s="3">
        <f ca="1">SUMPRODUCT(OFFSET($W$8:OFFSET($W$8,$AJ$4-1,0),$T193,$U193),OFFSET($C$8:OFFSET($C$8,$AJ$4-1,0),$S193,0),OFFSET($D$8:OFFSET($D$8,$AJ$4-1,0),$S193,MATCH(AV$6,$D$7:$Q$7,0)-1))/SUMPRODUCT(OFFSET($W$8:OFFSET($W$8,$AJ$4-1,0),$T193,$U193),OFFSET($C$8:OFFSET($C$8,$AJ$4-1,0),$S193,0))</f>
        <v>0.77997825640399887</v>
      </c>
      <c r="AX193" s="3">
        <f ca="1">SUMPRODUCT(OFFSET($W$8:OFFSET($W$8,$AJ$4-1,0),$T193,$U193),OFFSET($D$8:OFFSET($D$8,$AJ$4-1,0),$S193,MATCH(AX$6,$D$7:$Q$7,0)-1))</f>
        <v>0.88258266080331471</v>
      </c>
      <c r="AY193" s="3">
        <f ca="1">SUMPRODUCT(OFFSET($W$8:OFFSET($W$8,$AJ$4-1,0),$T193,$U193),OFFSET($C$8:OFFSET($C$8,$AJ$4-1,0),$S193,0),OFFSET($D$8:OFFSET($D$8,$AJ$4-1,0),$S193,MATCH(AX$6,$D$7:$Q$7,0)-1))/SUMPRODUCT(OFFSET($W$8:OFFSET($W$8,$AJ$4-1,0),$T193,$U193),OFFSET($C$8:OFFSET($C$8,$AJ$4-1,0),$S193,0))</f>
        <v>0.88255261700323062</v>
      </c>
      <c r="AZ193" s="3">
        <f ca="1">SUMPRODUCT(OFFSET($W$8:OFFSET($W$8,$AJ$4-1,0),$T193,$U193),OFFSET($D$8:OFFSET($D$8,$AJ$4-1,0),$S193,MATCH(AZ$6,$D$7:$Q$7,0)-1))</f>
        <v>1.2657545140159041</v>
      </c>
      <c r="BA193" s="3">
        <f ca="1">SUMPRODUCT(OFFSET($W$8:OFFSET($W$8,$AJ$4-1,0),$T193,$U193),OFFSET($C$8:OFFSET($C$8,$AJ$4-1,0),$S193,0),OFFSET($D$8:OFFSET($D$8,$AJ$4-1,0),$S193,MATCH(AZ$6,$D$7:$Q$7,0)-1))/SUMPRODUCT(OFFSET($W$8:OFFSET($W$8,$AJ$4-1,0),$T193,$U193),OFFSET($C$8:OFFSET($C$8,$AJ$4-1,0),$S193,0))</f>
        <v>1.2607589798247845</v>
      </c>
      <c r="BB193" s="3">
        <f ca="1">SUMPRODUCT(OFFSET($W$8:OFFSET($W$8,$AJ$4-1,0),$T193,$U193),OFFSET($D$8:OFFSET($D$8,$AJ$4-1,0),$S193,MATCH(BB$6,$D$7:$Q$7,0)-1))</f>
        <v>1.0448751779725607</v>
      </c>
      <c r="BC193" s="3">
        <f ca="1">SUMPRODUCT(OFFSET($W$8:OFFSET($W$8,$AJ$4-1,0),$T193,$U193),OFFSET($C$8:OFFSET($C$8,$AJ$4-1,0),$S193,0),OFFSET($D$8:OFFSET($D$8,$AJ$4-1,0),$S193,MATCH(BB$6,$D$7:$Q$7,0)-1))/SUMPRODUCT(OFFSET($W$8:OFFSET($W$8,$AJ$4-1,0),$T193,$U193),OFFSET($C$8:OFFSET($C$8,$AJ$4-1,0),$S193,0))</f>
        <v>1.0431253604609343</v>
      </c>
      <c r="BD193" s="3">
        <f ca="1">SUMPRODUCT(OFFSET($W$8:OFFSET($W$8,$AJ$4-1,0),$T193,$U193),OFFSET($D$8:OFFSET($D$8,$AJ$4-1,0),$S193,MATCH(BD$6,$D$7:$Q$7,0)-1))</f>
        <v>0.81280049210383587</v>
      </c>
      <c r="BE193" s="3">
        <f ca="1">SUMPRODUCT(OFFSET($W$8:OFFSET($W$8,$AJ$4-1,0),$T193,$U193),OFFSET($C$8:OFFSET($C$8,$AJ$4-1,0),$S193,0),OFFSET($D$8:OFFSET($D$8,$AJ$4-1,0),$S193,MATCH(BD$6,$D$7:$Q$7,0)-1))/SUMPRODUCT(OFFSET($W$8:OFFSET($W$8,$AJ$4-1,0),$T193,$U193),OFFSET($C$8:OFFSET($C$8,$AJ$4-1,0),$S193,0))</f>
        <v>0.81359307140435422</v>
      </c>
      <c r="BF193" s="174">
        <f ca="1">SUMPRODUCT(OFFSET($W$8:OFFSET($W$8,$AJ$4-1,0),$T193,$U193),OFFSET($D$8:OFFSET($D$8,$AJ$4-1,0),$S193,MATCH(BF$6,$D$7:$Q$7,0)-1))</f>
        <v>1.1824905896417421</v>
      </c>
      <c r="BG193" s="174">
        <f ca="1">SUMPRODUCT(OFFSET($W$8:OFFSET($W$8,$AJ$4-1,0),$T193,$U193),OFFSET($C$8:OFFSET($C$8,$AJ$4-1,0),$S193,0),OFFSET($D$8:OFFSET($D$8,$AJ$4-1,0),$S193,MATCH(BF$6,$D$7:$Q$7,0)-1))/SUMPRODUCT(OFFSET($W$8:OFFSET($W$8,$AJ$4-1,0),$T193,$U193),OFFSET($C$8:OFFSET($C$8,$AJ$4-1,0),$S193,0))</f>
        <v>1.178613452154768</v>
      </c>
      <c r="BH193" s="174">
        <f ca="1">SUMPRODUCT(OFFSET($W$8:OFFSET($W$8,$AJ$4-1,0),$T193,$U193),OFFSET($D$8:OFFSET($D$8,$AJ$4-1,0),$S193,MATCH(BH$6,$D$7:$Q$7,0)-1))</f>
        <v>1.2273178658509014</v>
      </c>
      <c r="BI193" s="174">
        <f ca="1">SUMPRODUCT(OFFSET($W$8:OFFSET($W$8,$AJ$4-1,0),$T193,$U193),OFFSET($C$8:OFFSET($C$8,$AJ$4-1,0),$S193,0),OFFSET($D$8:OFFSET($D$8,$AJ$4-1,0),$S193,MATCH(BH$6,$D$7:$Q$7,0)-1))/SUMPRODUCT(OFFSET($W$8:OFFSET($W$8,$AJ$4-1,0),$T193,$U193),OFFSET($C$8:OFFSET($C$8,$AJ$4-1,0),$S193,0))</f>
        <v>1.2469798882222687</v>
      </c>
      <c r="BJ193" s="174">
        <f ca="1">SUMPRODUCT(OFFSET($W$8:OFFSET($W$8,$AJ$4-1,0),$T193,$U193),OFFSET($D$8:OFFSET($D$8,$AJ$4-1,0),$S193,MATCH(BJ$6,$D$7:$Q$7,0)-1))</f>
        <v>1</v>
      </c>
      <c r="BK193" s="174">
        <f ca="1">SUMPRODUCT(OFFSET($W$8:OFFSET($W$8,$AJ$4-1,0),$T193,$U193),OFFSET($C$8:OFFSET($C$8,$AJ$4-1,0),$S193,0),OFFSET($D$8:OFFSET($D$8,$AJ$4-1,0),$S193,MATCH(BJ$6,$D$7:$Q$7,0)-1))/SUMPRODUCT(OFFSET($W$8:OFFSET($W$8,$AJ$4-1,0),$T193,$U193),OFFSET($C$8:OFFSET($C$8,$AJ$4-1,0),$S193,0))</f>
        <v>1</v>
      </c>
      <c r="BM193" s="8">
        <f t="shared" si="45"/>
        <v>41791</v>
      </c>
      <c r="BN193" s="47">
        <f t="shared" ca="1" si="46"/>
        <v>0.84749873985361357</v>
      </c>
      <c r="BO193" s="47">
        <f t="shared" ca="1" si="41"/>
        <v>0</v>
      </c>
      <c r="BP193" s="47">
        <f t="shared" ca="1" si="47"/>
        <v>0.26539260304098189</v>
      </c>
      <c r="BQ193" s="47">
        <f t="shared" ca="1" si="42"/>
        <v>0.58210613681263168</v>
      </c>
    </row>
    <row r="194" spans="1:69">
      <c r="A194" s="58">
        <f t="shared" si="43"/>
        <v>41456</v>
      </c>
      <c r="B194" s="34">
        <f t="shared" si="51"/>
        <v>41654</v>
      </c>
      <c r="C194" s="59">
        <f>SUMIF(WP!$A$3:$A$388,"&lt;"&amp;EOMONTH($A194,$A$3-1)+1,WP!$B$3:$B$388)/1000-SUM(C$8:C193)</f>
        <v>10</v>
      </c>
      <c r="D194" s="42">
        <f>D$6/VLOOKUP($B194,Rate!$B$4:$H$390,7)</f>
        <v>0.54541662527795753</v>
      </c>
      <c r="E194" s="42">
        <f>E$6/VLOOKUP($B194,SAWW!$B$4:$H$390,7)</f>
        <v>1.3523188176398593</v>
      </c>
      <c r="F194" s="42">
        <f>F$6/VLOOKUP($B194,'Indem BL'!$B$4:$H$390,7)</f>
        <v>1.0695369073394192</v>
      </c>
      <c r="G194" s="42">
        <f>G$6/VLOOKUP($B194,'Med BL'!$B$4:$H$390,7)</f>
        <v>0.9849</v>
      </c>
      <c r="H194" s="42">
        <f>H$6/VLOOKUP($B194,'Combined BL &amp; SAWW'!$B$4:$H$390,7)</f>
        <v>1.2104316419140191</v>
      </c>
      <c r="I194" s="42">
        <f>I$6/VLOOKUP($B194,'Freq Trend'!$B$4:$H$390,7)</f>
        <v>0.76527567761707471</v>
      </c>
      <c r="J194" s="42">
        <f>J$6/VLOOKUP($B194,'Severity Trend_IonI'!$B$4:$H$390,7)</f>
        <v>0.88031561408817671</v>
      </c>
      <c r="K194" s="42">
        <f>K$6/VLOOKUP($B194,'Severity Trend_MonI'!$B$4:$H$390,7)</f>
        <v>1.2847267223984704</v>
      </c>
      <c r="L194" s="42">
        <f>L$6/VLOOKUP($B194,'Severity Trend'!$B$4:$H$390,7)</f>
        <v>1.0499220718389775</v>
      </c>
      <c r="M194" s="42">
        <f>M$6/VLOOKUP($B194,'PP Residual Trend'!$B$4:$H$390,7)</f>
        <v>0.80357136929724871</v>
      </c>
      <c r="N194" s="156">
        <f>N$6/VLOOKUP($B194,CR!$B$4:$H$455,7)</f>
        <v>1.0892488870748047</v>
      </c>
      <c r="O194" s="156">
        <f>O$6/VLOOKUP($B194,ER!$B$4:$H$455,7)</f>
        <v>1.1784843507562088</v>
      </c>
      <c r="P194" s="156">
        <f>P$6/VLOOKUP($B194,DR!$B$4:$H$455,7)</f>
        <v>1</v>
      </c>
      <c r="R194">
        <f t="shared" si="49"/>
        <v>187</v>
      </c>
      <c r="S194" s="120">
        <f t="shared" si="52"/>
        <v>186</v>
      </c>
      <c r="T194" s="45">
        <f t="shared" si="53"/>
        <v>0</v>
      </c>
      <c r="U194" s="45">
        <f t="shared" si="54"/>
        <v>0</v>
      </c>
      <c r="V194" s="20">
        <v>0</v>
      </c>
      <c r="W194" s="21">
        <f>(2*W$5*$AJ$3*$R194*$A$3-MIN(W$5*$AJ$3,$R194*$A$3)^2-2*$R194*$A$3*MAX(W$5*$AJ$3-$R194*$A$3,0)-MIN(MAX($R194*$A$3-$A$4,0),W$5*$AJ$3)^2-2*W$5*$AJ$3*MAX($R194*$A$3-$A$4-W$5*+$AJ$3,0))/$AJ$5-SUM($V$7:V194)-SUM($V$7:W193)+SUM($V$7:V193)</f>
        <v>0</v>
      </c>
      <c r="X194" s="21">
        <f>(2*X$5*$AJ$3*$R194*$A$3-MIN(X$5*$AJ$3,$R194*$A$3)^2-2*$R194*$A$3*MAX(X$5*$AJ$3-$R194*$A$3,0)-MIN(MAX($R194*$A$3-$A$4,0),X$5*$AJ$3)^2-2*X$5*$AJ$3*MAX($R194*$A$3-$A$4-X$5*+$AJ$3,0))/$AJ$5-SUM($V$7:W194)-SUM($V$7:X193)+SUM($V$7:W193)</f>
        <v>0</v>
      </c>
      <c r="Y194" s="21">
        <f>(2*Y$5*$AJ$3*$R194*$A$3-MIN(Y$5*$AJ$3,$R194*$A$3)^2-2*$R194*$A$3*MAX(Y$5*$AJ$3-$R194*$A$3,0)-MIN(MAX($R194*$A$3-$A$4,0),Y$5*$AJ$3)^2-2*Y$5*$AJ$3*MAX($R194*$A$3-$A$4-Y$5*+$AJ$3,0))/$AJ$5-SUM($V$7:X194)-SUM($V$7:Y193)+SUM($V$7:X193)</f>
        <v>0</v>
      </c>
      <c r="Z194" s="21">
        <f>(2*Z$5*$AJ$3*$R194*$A$3-MIN(Z$5*$AJ$3,$R194*$A$3)^2-2*$R194*$A$3*MAX(Z$5*$AJ$3-$R194*$A$3,0)-MIN(MAX($R194*$A$3-$A$4,0),Z$5*$AJ$3)^2-2*Z$5*$AJ$3*MAX($R194*$A$3-$A$4-Z$5*+$AJ$3,0))/$AJ$5-SUM($V$7:Y194)-SUM($V$7:Z193)+SUM($V$7:Y193)</f>
        <v>0</v>
      </c>
      <c r="AA194" s="21">
        <f>(2*AA$5*$AJ$3*$R194*$A$3-MIN(AA$5*$AJ$3,$R194*$A$3)^2-2*$R194*$A$3*MAX(AA$5*$AJ$3-$R194*$A$3,0)-MIN(MAX($R194*$A$3-$A$4,0),AA$5*$AJ$3)^2-2*AA$5*$AJ$3*MAX($R194*$A$3-$A$4-AA$5*+$AJ$3,0))/$AJ$5-SUM($V$7:Z194)-SUM($V$7:AA193)+SUM($V$7:Z193)</f>
        <v>0</v>
      </c>
      <c r="AB194" s="21">
        <f>(2*AB$5*$AJ$3*$R194*$A$3-MIN(AB$5*$AJ$3,$R194*$A$3)^2-2*$R194*$A$3*MAX(AB$5*$AJ$3-$R194*$A$3,0)-MIN(MAX($R194*$A$3-$A$4,0),AB$5*$AJ$3)^2-2*AB$5*$AJ$3*MAX($R194*$A$3-$A$4-AB$5*+$AJ$3,0))/$AJ$5-SUM($V$7:AA194)-SUM($V$7:AB193)+SUM($V$7:AA193)</f>
        <v>0</v>
      </c>
      <c r="AC194" s="21">
        <f>(2*AC$5*$AJ$3*$R194*$A$3-MIN(AC$5*$AJ$3,$R194*$A$3)^2-2*$R194*$A$3*MAX(AC$5*$AJ$3-$R194*$A$3,0)-MIN(MAX($R194*$A$3-$A$4,0),AC$5*$AJ$3)^2-2*AC$5*$AJ$3*MAX($R194*$A$3-$A$4-AC$5*+$AJ$3,0))/$AJ$5-SUM($V$7:AB194)-SUM($V$7:AC193)+SUM($V$7:AB193)</f>
        <v>0</v>
      </c>
      <c r="AD194" s="21">
        <f>(2*AD$5*$AJ$3*$R194*$A$3-MIN(AD$5*$AJ$3,$R194*$A$3)^2-2*$R194*$A$3*MAX(AD$5*$AJ$3-$R194*$A$3,0)-MIN(MAX($R194*$A$3-$A$4,0),AD$5*$AJ$3)^2-2*AD$5*$AJ$3*MAX($R194*$A$3-$A$4-AD$5*+$AJ$3,0))/$AJ$5-SUM($V$7:AC194)-SUM($V$7:AD193)+SUM($V$7:AC193)</f>
        <v>0</v>
      </c>
      <c r="AE194" s="21">
        <f>(2*AE$5*$AJ$3*$R194*$A$3-MIN(AE$5*$AJ$3,$R194*$A$3)^2-2*$R194*$A$3*MAX(AE$5*$AJ$3-$R194*$A$3,0)-MIN(MAX($R194*$A$3-$A$4,0),AE$5*$AJ$3)^2-2*AE$5*$AJ$3*MAX($R194*$A$3-$A$4-AE$5*+$AJ$3,0))/$AJ$5-SUM($V$7:AD194)-SUM($V$7:AE193)+SUM($V$7:AD193)</f>
        <v>0</v>
      </c>
      <c r="AF194" s="21">
        <f>(2*AF$5*$AJ$3*$R194*$A$3-MIN(AF$5*$AJ$3,$R194*$A$3)^2-2*$R194*$A$3*MAX(AF$5*$AJ$3-$R194*$A$3,0)-MIN(MAX($R194*$A$3-$A$4,0),AF$5*$AJ$3)^2-2*AF$5*$AJ$3*MAX($R194*$A$3-$A$4-AF$5*+$AJ$3,0))/$AJ$5-SUM($V$7:AE194)-SUM($V$7:AF193)+SUM($V$7:AE193)</f>
        <v>0</v>
      </c>
      <c r="AG194" s="21">
        <f>(2*AG$5*$AJ$3*$R194*$A$3-MIN(AG$5*$AJ$3,$R194*$A$3)^2-2*$R194*$A$3*MAX(AG$5*$AJ$3-$R194*$A$3,0)-MIN(MAX($R194*$A$3-$A$4,0),AG$5*$AJ$3)^2-2*AG$5*$AJ$3*MAX($R194*$A$3-$A$4-AG$5*+$AJ$3,0))/$AJ$5-SUM($V$7:AF194)-SUM($V$7:AG193)+SUM($V$7:AF193)</f>
        <v>0</v>
      </c>
      <c r="AH194" s="21">
        <f>(2*AH$5*$AJ$3*$R194*$A$3-MIN(AH$5*$AJ$3,$R194*$A$3)^2-2*$R194*$A$3*MAX(AH$5*$AJ$3-$R194*$A$3,0)-MIN(MAX($R194*$A$3-$A$4,0),AH$5*$AJ$3)^2-2*AH$5*$AJ$3*MAX($R194*$A$3-$A$4-AH$5*+$AJ$3,0))/$AJ$5-SUM($V$7:AG194)-SUM($V$7:AH193)+SUM($V$7:AG193)</f>
        <v>0</v>
      </c>
      <c r="AJ194" s="8">
        <f t="shared" si="48"/>
        <v>41821</v>
      </c>
      <c r="AK194" s="30">
        <f t="shared" si="55"/>
        <v>41835</v>
      </c>
      <c r="AL194" s="3">
        <f ca="1">SUMPRODUCT(OFFSET($W$8:OFFSET($W$8,$AJ$4-1,0),$T194,$U194),OFFSET($D$8:OFFSET($D$8,$AJ$4-1,0),$S194,MATCH(AL$6,$D$7:$Q$7,0)-1))</f>
        <v>0.54506613399057735</v>
      </c>
      <c r="AM194" s="3">
        <f ca="1">SUMPRODUCT(OFFSET($W$8:OFFSET($W$8,$AJ$4-1,0),$T194,$U194),OFFSET($C$8:OFFSET($C$8,$AJ$4-1,0),$S194,0),OFFSET($D$8:OFFSET($D$8,$AJ$4-1,0),$S194,MATCH(AL$6,$D$7:$Q$7,0)-1))/SUMPRODUCT(OFFSET($W$8:OFFSET($W$8,$AJ$4-1,0),$T194,$U194),OFFSET($C$8:OFFSET($C$8,$AJ$4-1,0),$S194,0))</f>
        <v>0.5450881361359815</v>
      </c>
      <c r="AN194" s="3">
        <f ca="1">SUMPRODUCT(OFFSET($W$8:OFFSET($W$8,$AJ$4-1,0),$T194,$U194),OFFSET($D$8:OFFSET($D$8,$AJ$4-1,0),$S194,MATCH(AN$6,$D$7:$Q$7,0)-1))</f>
        <v>1.3368291637497576</v>
      </c>
      <c r="AO194" s="3">
        <f ca="1">SUMPRODUCT(OFFSET($W$8:OFFSET($W$8,$AJ$4-1,0),$T194,$U194),OFFSET($C$8:OFFSET($C$8,$AJ$4-1,0),$S194,0),OFFSET($D$8:OFFSET($D$8,$AJ$4-1,0),$S194,MATCH(AN$6,$D$7:$Q$7,0)-1))/SUMPRODUCT(OFFSET($W$8:OFFSET($W$8,$AJ$4-1,0),$T194,$U194),OFFSET($C$8:OFFSET($C$8,$AJ$4-1,0),$S194,0))</f>
        <v>1.3351903634398874</v>
      </c>
      <c r="AP194" s="3">
        <f ca="1">SUMPRODUCT(OFFSET($W$8:OFFSET($W$8,$AJ$4-1,0),$T194,$U194),OFFSET($D$8:OFFSET($D$8,$AJ$4-1,0),$S194,MATCH(AP$6,$D$7:$Q$7,0)-1))</f>
        <v>1.0693372675483528</v>
      </c>
      <c r="AQ194" s="3">
        <f ca="1">SUMPRODUCT(OFFSET($W$8:OFFSET($W$8,$AJ$4-1,0),$T194,$U194),OFFSET($C$8:OFFSET($C$8,$AJ$4-1,0),$S194,0),OFFSET($D$8:OFFSET($D$8,$AJ$4-1,0),$S194,MATCH(AP$6,$D$7:$Q$7,0)-1))/SUMPRODUCT(OFFSET($W$8:OFFSET($W$8,$AJ$4-1,0),$T194,$U194),OFFSET($C$8:OFFSET($C$8,$AJ$4-1,0),$S194,0))</f>
        <v>1.0692408456221887</v>
      </c>
      <c r="AR194" s="3">
        <f ca="1">SUMPRODUCT(OFFSET($W$8:OFFSET($W$8,$AJ$4-1,0),$T194,$U194),OFFSET($D$8:OFFSET($D$8,$AJ$4-1,0),$S194,MATCH(AR$6,$D$7:$Q$7,0)-1))</f>
        <v>0.98552916666666657</v>
      </c>
      <c r="AS194" s="3">
        <f ca="1">SUMPRODUCT(OFFSET($W$8:OFFSET($W$8,$AJ$4-1,0),$T194,$U194),OFFSET($C$8:OFFSET($C$8,$AJ$4-1,0),$S194,0),OFFSET($D$8:OFFSET($D$8,$AJ$4-1,0),$S194,MATCH(AR$6,$D$7:$Q$7,0)-1))/SUMPRODUCT(OFFSET($W$8:OFFSET($W$8,$AJ$4-1,0),$T194,$U194),OFFSET($C$8:OFFSET($C$8,$AJ$4-1,0),$S194,0))</f>
        <v>0.98583304126778815</v>
      </c>
      <c r="AT194" s="3">
        <f ca="1">SUMPRODUCT(OFFSET($W$8:OFFSET($W$8,$AJ$4-1,0),$T194,$U194),OFFSET($D$8:OFFSET($D$8,$AJ$4-1,0),$S194,MATCH(AT$6,$D$7:$Q$7,0)-1))</f>
        <v>1.2038477015151774</v>
      </c>
      <c r="AU194" s="3">
        <f ca="1">SUMPRODUCT(OFFSET($W$8:OFFSET($W$8,$AJ$4-1,0),$T194,$U194),OFFSET($C$8:OFFSET($C$8,$AJ$4-1,0),$S194,0),OFFSET($D$8:OFFSET($D$8,$AJ$4-1,0),$S194,MATCH(AT$6,$D$7:$Q$7,0)-1))/SUMPRODUCT(OFFSET($W$8:OFFSET($W$8,$AJ$4-1,0),$T194,$U194),OFFSET($C$8:OFFSET($C$8,$AJ$4-1,0),$S194,0))</f>
        <v>1.2031979797167485</v>
      </c>
      <c r="AV194" s="3">
        <f ca="1">SUMPRODUCT(OFFSET($W$8:OFFSET($W$8,$AJ$4-1,0),$T194,$U194),OFFSET($D$8:OFFSET($D$8,$AJ$4-1,0),$S194,MATCH(AV$6,$D$7:$Q$7,0)-1))</f>
        <v>0.78095183514951771</v>
      </c>
      <c r="AW194" s="3">
        <f ca="1">SUMPRODUCT(OFFSET($W$8:OFFSET($W$8,$AJ$4-1,0),$T194,$U194),OFFSET($C$8:OFFSET($C$8,$AJ$4-1,0),$S194,0),OFFSET($D$8:OFFSET($D$8,$AJ$4-1,0),$S194,MATCH(AV$6,$D$7:$Q$7,0)-1))/SUMPRODUCT(OFFSET($W$8:OFFSET($W$8,$AJ$4-1,0),$T194,$U194),OFFSET($C$8:OFFSET($C$8,$AJ$4-1,0),$S194,0))</f>
        <v>0.78214388640408594</v>
      </c>
      <c r="AX194" s="3">
        <f ca="1">SUMPRODUCT(OFFSET($W$8:OFFSET($W$8,$AJ$4-1,0),$T194,$U194),OFFSET($D$8:OFFSET($D$8,$AJ$4-1,0),$S194,MATCH(AX$6,$D$7:$Q$7,0)-1))</f>
        <v>0.88342702781395754</v>
      </c>
      <c r="AY194" s="3">
        <f ca="1">SUMPRODUCT(OFFSET($W$8:OFFSET($W$8,$AJ$4-1,0),$T194,$U194),OFFSET($C$8:OFFSET($C$8,$AJ$4-1,0),$S194,0),OFFSET($D$8:OFFSET($D$8,$AJ$4-1,0),$S194,MATCH(AX$6,$D$7:$Q$7,0)-1))/SUMPRODUCT(OFFSET($W$8:OFFSET($W$8,$AJ$4-1,0),$T194,$U194),OFFSET($C$8:OFFSET($C$8,$AJ$4-1,0),$S194,0))</f>
        <v>0.8833668636574874</v>
      </c>
      <c r="AZ194" s="3">
        <f ca="1">SUMPRODUCT(OFFSET($W$8:OFFSET($W$8,$AJ$4-1,0),$T194,$U194),OFFSET($D$8:OFFSET($D$8,$AJ$4-1,0),$S194,MATCH(AZ$6,$D$7:$Q$7,0)-1))</f>
        <v>1.2626333695917678</v>
      </c>
      <c r="BA194" s="3">
        <f ca="1">SUMPRODUCT(OFFSET($W$8:OFFSET($W$8,$AJ$4-1,0),$T194,$U194),OFFSET($C$8:OFFSET($C$8,$AJ$4-1,0),$S194,0),OFFSET($D$8:OFFSET($D$8,$AJ$4-1,0),$S194,MATCH(AZ$6,$D$7:$Q$7,0)-1))/SUMPRODUCT(OFFSET($W$8:OFFSET($W$8,$AJ$4-1,0),$T194,$U194),OFFSET($C$8:OFFSET($C$8,$AJ$4-1,0),$S194,0))</f>
        <v>1.259575169487908</v>
      </c>
      <c r="BB194" s="3">
        <f ca="1">SUMPRODUCT(OFFSET($W$8:OFFSET($W$8,$AJ$4-1,0),$T194,$U194),OFFSET($D$8:OFFSET($D$8,$AJ$4-1,0),$S194,MATCH(BB$6,$D$7:$Q$7,0)-1))</f>
        <v>1.0443578008573853</v>
      </c>
      <c r="BC194" s="3">
        <f ca="1">SUMPRODUCT(OFFSET($W$8:OFFSET($W$8,$AJ$4-1,0),$T194,$U194),OFFSET($C$8:OFFSET($C$8,$AJ$4-1,0),$S194,0),OFFSET($D$8:OFFSET($D$8,$AJ$4-1,0),$S194,MATCH(BB$6,$D$7:$Q$7,0)-1))/SUMPRODUCT(OFFSET($W$8:OFFSET($W$8,$AJ$4-1,0),$T194,$U194),OFFSET($C$8:OFFSET($C$8,$AJ$4-1,0),$S194,0))</f>
        <v>1.0432564615481867</v>
      </c>
      <c r="BD194" s="3">
        <f ca="1">SUMPRODUCT(OFFSET($W$8:OFFSET($W$8,$AJ$4-1,0),$T194,$U194),OFFSET($D$8:OFFSET($D$8,$AJ$4-1,0),$S194,MATCH(BD$6,$D$7:$Q$7,0)-1))</f>
        <v>0.81556761411930312</v>
      </c>
      <c r="BE194" s="3">
        <f ca="1">SUMPRODUCT(OFFSET($W$8:OFFSET($W$8,$AJ$4-1,0),$T194,$U194),OFFSET($C$8:OFFSET($C$8,$AJ$4-1,0),$S194,0),OFFSET($D$8:OFFSET($D$8,$AJ$4-1,0),$S194,MATCH(BD$6,$D$7:$Q$7,0)-1))/SUMPRODUCT(OFFSET($W$8:OFFSET($W$8,$AJ$4-1,0),$T194,$U194),OFFSET($C$8:OFFSET($C$8,$AJ$4-1,0),$S194,0))</f>
        <v>0.81595006816016502</v>
      </c>
      <c r="BF194" s="174">
        <f ca="1">SUMPRODUCT(OFFSET($W$8:OFFSET($W$8,$AJ$4-1,0),$T194,$U194),OFFSET($D$8:OFFSET($D$8,$AJ$4-1,0),$S194,MATCH(BF$6,$D$7:$Q$7,0)-1))</f>
        <v>1.1875954840036043</v>
      </c>
      <c r="BG194" s="174">
        <f ca="1">SUMPRODUCT(OFFSET($W$8:OFFSET($W$8,$AJ$4-1,0),$T194,$U194),OFFSET($C$8:OFFSET($C$8,$AJ$4-1,0),$S194,0),OFFSET($D$8:OFFSET($D$8,$AJ$4-1,0),$S194,MATCH(BF$6,$D$7:$Q$7,0)-1))/SUMPRODUCT(OFFSET($W$8:OFFSET($W$8,$AJ$4-1,0),$T194,$U194),OFFSET($C$8:OFFSET($C$8,$AJ$4-1,0),$S194,0))</f>
        <v>1.177126089444599</v>
      </c>
      <c r="BH194" s="174">
        <f ca="1">SUMPRODUCT(OFFSET($W$8:OFFSET($W$8,$AJ$4-1,0),$T194,$U194),OFFSET($D$8:OFFSET($D$8,$AJ$4-1,0),$S194,MATCH(BH$6,$D$7:$Q$7,0)-1))</f>
        <v>1.231702174840646</v>
      </c>
      <c r="BI194" s="174">
        <f ca="1">SUMPRODUCT(OFFSET($W$8:OFFSET($W$8,$AJ$4-1,0),$T194,$U194),OFFSET($C$8:OFFSET($C$8,$AJ$4-1,0),$S194,0),OFFSET($D$8:OFFSET($D$8,$AJ$4-1,0),$S194,MATCH(BH$6,$D$7:$Q$7,0)-1))/SUMPRODUCT(OFFSET($W$8:OFFSET($W$8,$AJ$4-1,0),$T194,$U194),OFFSET($C$8:OFFSET($C$8,$AJ$4-1,0),$S194,0))</f>
        <v>1.2454406525334036</v>
      </c>
      <c r="BJ194" s="174">
        <f ca="1">SUMPRODUCT(OFFSET($W$8:OFFSET($W$8,$AJ$4-1,0),$T194,$U194),OFFSET($D$8:OFFSET($D$8,$AJ$4-1,0),$S194,MATCH(BJ$6,$D$7:$Q$7,0)-1))</f>
        <v>1</v>
      </c>
      <c r="BK194" s="174">
        <f ca="1">SUMPRODUCT(OFFSET($W$8:OFFSET($W$8,$AJ$4-1,0),$T194,$U194),OFFSET($C$8:OFFSET($C$8,$AJ$4-1,0),$S194,0),OFFSET($D$8:OFFSET($D$8,$AJ$4-1,0),$S194,MATCH(BJ$6,$D$7:$Q$7,0)-1))/SUMPRODUCT(OFFSET($W$8:OFFSET($W$8,$AJ$4-1,0),$T194,$U194),OFFSET($C$8:OFFSET($C$8,$AJ$4-1,0),$S194,0))</f>
        <v>1</v>
      </c>
      <c r="BM194" s="8">
        <f t="shared" si="45"/>
        <v>41821</v>
      </c>
      <c r="BN194" s="47">
        <f t="shared" ca="1" si="46"/>
        <v>0.84856960051491126</v>
      </c>
      <c r="BO194" s="47">
        <f t="shared" ca="1" si="41"/>
        <v>0</v>
      </c>
      <c r="BP194" s="47">
        <f t="shared" ca="1" si="47"/>
        <v>0.26572060081858018</v>
      </c>
      <c r="BQ194" s="47">
        <f t="shared" ca="1" si="42"/>
        <v>0.58284899969633108</v>
      </c>
    </row>
    <row r="195" spans="1:69">
      <c r="A195" s="58">
        <f t="shared" si="43"/>
        <v>41487</v>
      </c>
      <c r="B195" s="34">
        <f t="shared" si="51"/>
        <v>41685</v>
      </c>
      <c r="C195" s="59">
        <f>SUMIF(WP!$A$3:$A$388,"&lt;"&amp;EOMONTH($A195,$A$3-1)+1,WP!$B$3:$B$388)/1000-SUM(C$8:C194)</f>
        <v>10</v>
      </c>
      <c r="D195" s="42">
        <f>D$6/VLOOKUP($B195,Rate!$B$4:$H$390,7)</f>
        <v>0.54541662527795753</v>
      </c>
      <c r="E195" s="42">
        <f>E$6/VLOOKUP($B195,SAWW!$B$4:$H$390,7)</f>
        <v>1.3496748440783199</v>
      </c>
      <c r="F195" s="42">
        <f>F$6/VLOOKUP($B195,'Indem BL'!$B$4:$H$390,7)</f>
        <v>1.0695369073394192</v>
      </c>
      <c r="G195" s="42">
        <f>G$6/VLOOKUP($B195,'Med BL'!$B$4:$H$390,7)</f>
        <v>0.9849</v>
      </c>
      <c r="H195" s="42">
        <f>H$6/VLOOKUP($B195,'Combined BL &amp; SAWW'!$B$4:$H$390,7)</f>
        <v>1.2093107600827129</v>
      </c>
      <c r="I195" s="42">
        <f>I$6/VLOOKUP($B195,'Freq Trend'!$B$4:$H$390,7)</f>
        <v>0.76735071166438407</v>
      </c>
      <c r="J195" s="42">
        <f>J$6/VLOOKUP($B195,'Severity Trend_IonI'!$B$4:$H$390,7)</f>
        <v>0.88038481530419088</v>
      </c>
      <c r="K195" s="42">
        <f>K$6/VLOOKUP($B195,'Severity Trend_MonI'!$B$4:$H$390,7)</f>
        <v>1.2800655454629088</v>
      </c>
      <c r="L195" s="42">
        <f>L$6/VLOOKUP($B195,'Severity Trend'!$B$4:$H$390,7)</f>
        <v>1.0483688968826279</v>
      </c>
      <c r="M195" s="42">
        <f>M$6/VLOOKUP($B195,'PP Residual Trend'!$B$4:$H$390,7)</f>
        <v>0.80455237352289188</v>
      </c>
      <c r="N195" s="156">
        <f>N$6/VLOOKUP($B195,CR!$B$4:$H$455,7)</f>
        <v>1.2482944344306504</v>
      </c>
      <c r="O195" s="156">
        <f>O$6/VLOOKUP($B195,ER!$B$4:$H$455,7)</f>
        <v>1.1784843507562088</v>
      </c>
      <c r="P195" s="156">
        <f>P$6/VLOOKUP($B195,DR!$B$4:$H$455,7)</f>
        <v>1</v>
      </c>
      <c r="R195">
        <f t="shared" si="49"/>
        <v>188</v>
      </c>
      <c r="S195" s="120">
        <f t="shared" si="52"/>
        <v>187</v>
      </c>
      <c r="T195" s="45">
        <f t="shared" si="53"/>
        <v>0</v>
      </c>
      <c r="U195" s="45">
        <f t="shared" si="54"/>
        <v>0</v>
      </c>
      <c r="V195" s="20">
        <v>0</v>
      </c>
      <c r="W195" s="21">
        <f>(2*W$5*$AJ$3*$R195*$A$3-MIN(W$5*$AJ$3,$R195*$A$3)^2-2*$R195*$A$3*MAX(W$5*$AJ$3-$R195*$A$3,0)-MIN(MAX($R195*$A$3-$A$4,0),W$5*$AJ$3)^2-2*W$5*$AJ$3*MAX($R195*$A$3-$A$4-W$5*+$AJ$3,0))/$AJ$5-SUM($V$7:V195)-SUM($V$7:W194)+SUM($V$7:V194)</f>
        <v>0</v>
      </c>
      <c r="X195" s="21">
        <f>(2*X$5*$AJ$3*$R195*$A$3-MIN(X$5*$AJ$3,$R195*$A$3)^2-2*$R195*$A$3*MAX(X$5*$AJ$3-$R195*$A$3,0)-MIN(MAX($R195*$A$3-$A$4,0),X$5*$AJ$3)^2-2*X$5*$AJ$3*MAX($R195*$A$3-$A$4-X$5*+$AJ$3,0))/$AJ$5-SUM($V$7:W195)-SUM($V$7:X194)+SUM($V$7:W194)</f>
        <v>0</v>
      </c>
      <c r="Y195" s="21">
        <f>(2*Y$5*$AJ$3*$R195*$A$3-MIN(Y$5*$AJ$3,$R195*$A$3)^2-2*$R195*$A$3*MAX(Y$5*$AJ$3-$R195*$A$3,0)-MIN(MAX($R195*$A$3-$A$4,0),Y$5*$AJ$3)^2-2*Y$5*$AJ$3*MAX($R195*$A$3-$A$4-Y$5*+$AJ$3,0))/$AJ$5-SUM($V$7:X195)-SUM($V$7:Y194)+SUM($V$7:X194)</f>
        <v>0</v>
      </c>
      <c r="Z195" s="21">
        <f>(2*Z$5*$AJ$3*$R195*$A$3-MIN(Z$5*$AJ$3,$R195*$A$3)^2-2*$R195*$A$3*MAX(Z$5*$AJ$3-$R195*$A$3,0)-MIN(MAX($R195*$A$3-$A$4,0),Z$5*$AJ$3)^2-2*Z$5*$AJ$3*MAX($R195*$A$3-$A$4-Z$5*+$AJ$3,0))/$AJ$5-SUM($V$7:Y195)-SUM($V$7:Z194)+SUM($V$7:Y194)</f>
        <v>0</v>
      </c>
      <c r="AA195" s="21">
        <f>(2*AA$5*$AJ$3*$R195*$A$3-MIN(AA$5*$AJ$3,$R195*$A$3)^2-2*$R195*$A$3*MAX(AA$5*$AJ$3-$R195*$A$3,0)-MIN(MAX($R195*$A$3-$A$4,0),AA$5*$AJ$3)^2-2*AA$5*$AJ$3*MAX($R195*$A$3-$A$4-AA$5*+$AJ$3,0))/$AJ$5-SUM($V$7:Z195)-SUM($V$7:AA194)+SUM($V$7:Z194)</f>
        <v>0</v>
      </c>
      <c r="AB195" s="21">
        <f>(2*AB$5*$AJ$3*$R195*$A$3-MIN(AB$5*$AJ$3,$R195*$A$3)^2-2*$R195*$A$3*MAX(AB$5*$AJ$3-$R195*$A$3,0)-MIN(MAX($R195*$A$3-$A$4,0),AB$5*$AJ$3)^2-2*AB$5*$AJ$3*MAX($R195*$A$3-$A$4-AB$5*+$AJ$3,0))/$AJ$5-SUM($V$7:AA195)-SUM($V$7:AB194)+SUM($V$7:AA194)</f>
        <v>0</v>
      </c>
      <c r="AC195" s="21">
        <f>(2*AC$5*$AJ$3*$R195*$A$3-MIN(AC$5*$AJ$3,$R195*$A$3)^2-2*$R195*$A$3*MAX(AC$5*$AJ$3-$R195*$A$3,0)-MIN(MAX($R195*$A$3-$A$4,0),AC$5*$AJ$3)^2-2*AC$5*$AJ$3*MAX($R195*$A$3-$A$4-AC$5*+$AJ$3,0))/$AJ$5-SUM($V$7:AB195)-SUM($V$7:AC194)+SUM($V$7:AB194)</f>
        <v>0</v>
      </c>
      <c r="AD195" s="21">
        <f>(2*AD$5*$AJ$3*$R195*$A$3-MIN(AD$5*$AJ$3,$R195*$A$3)^2-2*$R195*$A$3*MAX(AD$5*$AJ$3-$R195*$A$3,0)-MIN(MAX($R195*$A$3-$A$4,0),AD$5*$AJ$3)^2-2*AD$5*$AJ$3*MAX($R195*$A$3-$A$4-AD$5*+$AJ$3,0))/$AJ$5-SUM($V$7:AC195)-SUM($V$7:AD194)+SUM($V$7:AC194)</f>
        <v>0</v>
      </c>
      <c r="AE195" s="21">
        <f>(2*AE$5*$AJ$3*$R195*$A$3-MIN(AE$5*$AJ$3,$R195*$A$3)^2-2*$R195*$A$3*MAX(AE$5*$AJ$3-$R195*$A$3,0)-MIN(MAX($R195*$A$3-$A$4,0),AE$5*$AJ$3)^2-2*AE$5*$AJ$3*MAX($R195*$A$3-$A$4-AE$5*+$AJ$3,0))/$AJ$5-SUM($V$7:AD195)-SUM($V$7:AE194)+SUM($V$7:AD194)</f>
        <v>0</v>
      </c>
      <c r="AF195" s="21">
        <f>(2*AF$5*$AJ$3*$R195*$A$3-MIN(AF$5*$AJ$3,$R195*$A$3)^2-2*$R195*$A$3*MAX(AF$5*$AJ$3-$R195*$A$3,0)-MIN(MAX($R195*$A$3-$A$4,0),AF$5*$AJ$3)^2-2*AF$5*$AJ$3*MAX($R195*$A$3-$A$4-AF$5*+$AJ$3,0))/$AJ$5-SUM($V$7:AE195)-SUM($V$7:AF194)+SUM($V$7:AE194)</f>
        <v>0</v>
      </c>
      <c r="AG195" s="21">
        <f>(2*AG$5*$AJ$3*$R195*$A$3-MIN(AG$5*$AJ$3,$R195*$A$3)^2-2*$R195*$A$3*MAX(AG$5*$AJ$3-$R195*$A$3,0)-MIN(MAX($R195*$A$3-$A$4,0),AG$5*$AJ$3)^2-2*AG$5*$AJ$3*MAX($R195*$A$3-$A$4-AG$5*+$AJ$3,0))/$AJ$5-SUM($V$7:AF195)-SUM($V$7:AG194)+SUM($V$7:AF194)</f>
        <v>0</v>
      </c>
      <c r="AH195" s="21">
        <f>(2*AH$5*$AJ$3*$R195*$A$3-MIN(AH$5*$AJ$3,$R195*$A$3)^2-2*$R195*$A$3*MAX(AH$5*$AJ$3-$R195*$A$3,0)-MIN(MAX($R195*$A$3-$A$4,0),AH$5*$AJ$3)^2-2*AH$5*$AJ$3*MAX($R195*$A$3-$A$4-AH$5*+$AJ$3,0))/$AJ$5-SUM($V$7:AG195)-SUM($V$7:AH194)+SUM($V$7:AG194)</f>
        <v>0</v>
      </c>
      <c r="AJ195" s="8">
        <f t="shared" si="48"/>
        <v>41852</v>
      </c>
      <c r="AK195" s="30">
        <f t="shared" si="55"/>
        <v>41866</v>
      </c>
      <c r="AL195" s="3">
        <f ca="1">SUMPRODUCT(OFFSET($W$8:OFFSET($W$8,$AJ$4-1,0),$T195,$U195),OFFSET($D$8:OFFSET($D$8,$AJ$4-1,0),$S195,MATCH(AL$6,$D$7:$Q$7,0)-1))</f>
        <v>0.54489101509981408</v>
      </c>
      <c r="AM195" s="3">
        <f ca="1">SUMPRODUCT(OFFSET($W$8:OFFSET($W$8,$AJ$4-1,0),$T195,$U195),OFFSET($C$8:OFFSET($C$8,$AJ$4-1,0),$S195,0),OFFSET($D$8:OFFSET($D$8,$AJ$4-1,0),$S195,MATCH(AL$6,$D$7:$Q$7,0)-1))/SUMPRODUCT(OFFSET($W$8:OFFSET($W$8,$AJ$4-1,0),$T195,$U195),OFFSET($C$8:OFFSET($C$8,$AJ$4-1,0),$S195,0))</f>
        <v>0.54492682210852428</v>
      </c>
      <c r="AN195" s="3">
        <f ca="1">SUMPRODUCT(OFFSET($W$8:OFFSET($W$8,$AJ$4-1,0),$T195,$U195),OFFSET($D$8:OFFSET($D$8,$AJ$4-1,0),$S195,MATCH(AN$6,$D$7:$Q$7,0)-1))</f>
        <v>1.3342281320077161</v>
      </c>
      <c r="AO195" s="3">
        <f ca="1">SUMPRODUCT(OFFSET($W$8:OFFSET($W$8,$AJ$4-1,0),$T195,$U195),OFFSET($C$8:OFFSET($C$8,$AJ$4-1,0),$S195,0),OFFSET($D$8:OFFSET($D$8,$AJ$4-1,0),$S195,MATCH(AN$6,$D$7:$Q$7,0)-1))/SUMPRODUCT(OFFSET($W$8:OFFSET($W$8,$AJ$4-1,0),$T195,$U195),OFFSET($C$8:OFFSET($C$8,$AJ$4-1,0),$S195,0))</f>
        <v>1.3337981563458225</v>
      </c>
      <c r="AP195" s="3">
        <f ca="1">SUMPRODUCT(OFFSET($W$8:OFFSET($W$8,$AJ$4-1,0),$T195,$U195),OFFSET($D$8:OFFSET($D$8,$AJ$4-1,0),$S195,MATCH(AP$6,$D$7:$Q$7,0)-1))</f>
        <v>1.0689379879662202</v>
      </c>
      <c r="AQ195" s="3">
        <f ca="1">SUMPRODUCT(OFFSET($W$8:OFFSET($W$8,$AJ$4-1,0),$T195,$U195),OFFSET($C$8:OFFSET($C$8,$AJ$4-1,0),$S195,0),OFFSET($D$8:OFFSET($D$8,$AJ$4-1,0),$S195,MATCH(AP$6,$D$7:$Q$7,0)-1))/SUMPRODUCT(OFFSET($W$8:OFFSET($W$8,$AJ$4-1,0),$T195,$U195),OFFSET($C$8:OFFSET($C$8,$AJ$4-1,0),$S195,0))</f>
        <v>1.0688326322104442</v>
      </c>
      <c r="AR195" s="3">
        <f ca="1">SUMPRODUCT(OFFSET($W$8:OFFSET($W$8,$AJ$4-1,0),$T195,$U195),OFFSET($D$8:OFFSET($D$8,$AJ$4-1,0),$S195,MATCH(AR$6,$D$7:$Q$7,0)-1))</f>
        <v>0.98678749999999993</v>
      </c>
      <c r="AS195" s="3">
        <f ca="1">SUMPRODUCT(OFFSET($W$8:OFFSET($W$8,$AJ$4-1,0),$T195,$U195),OFFSET($C$8:OFFSET($C$8,$AJ$4-1,0),$S195,0),OFFSET($D$8:OFFSET($D$8,$AJ$4-1,0),$S195,MATCH(AR$6,$D$7:$Q$7,0)-1))/SUMPRODUCT(OFFSET($W$8:OFFSET($W$8,$AJ$4-1,0),$T195,$U195),OFFSET($C$8:OFFSET($C$8,$AJ$4-1,0),$S195,0))</f>
        <v>0.98711952964860683</v>
      </c>
      <c r="AT195" s="3">
        <f ca="1">SUMPRODUCT(OFFSET($W$8:OFFSET($W$8,$AJ$4-1,0),$T195,$U195),OFFSET($D$8:OFFSET($D$8,$AJ$4-1,0),$S195,MATCH(AT$6,$D$7:$Q$7,0)-1))</f>
        <v>1.202859379140597</v>
      </c>
      <c r="AU195" s="3">
        <f ca="1">SUMPRODUCT(OFFSET($W$8:OFFSET($W$8,$AJ$4-1,0),$T195,$U195),OFFSET($C$8:OFFSET($C$8,$AJ$4-1,0),$S195,0),OFFSET($D$8:OFFSET($D$8,$AJ$4-1,0),$S195,MATCH(AT$6,$D$7:$Q$7,0)-1))/SUMPRODUCT(OFFSET($W$8:OFFSET($W$8,$AJ$4-1,0),$T195,$U195),OFFSET($C$8:OFFSET($C$8,$AJ$4-1,0),$S195,0))</f>
        <v>1.2027303287909625</v>
      </c>
      <c r="AV195" s="3">
        <f ca="1">SUMPRODUCT(OFFSET($W$8:OFFSET($W$8,$AJ$4-1,0),$T195,$U195),OFFSET($D$8:OFFSET($D$8,$AJ$4-1,0),$S195,MATCH(AV$6,$D$7:$Q$7,0)-1))</f>
        <v>0.78417832416863675</v>
      </c>
      <c r="AW195" s="3">
        <f ca="1">SUMPRODUCT(OFFSET($W$8:OFFSET($W$8,$AJ$4-1,0),$T195,$U195),OFFSET($C$8:OFFSET($C$8,$AJ$4-1,0),$S195,0),OFFSET($D$8:OFFSET($D$8,$AJ$4-1,0),$S195,MATCH(AV$6,$D$7:$Q$7,0)-1))/SUMPRODUCT(OFFSET($W$8:OFFSET($W$8,$AJ$4-1,0),$T195,$U195),OFFSET($C$8:OFFSET($C$8,$AJ$4-1,0),$S195,0))</f>
        <v>0.78419661957583886</v>
      </c>
      <c r="AX195" s="3">
        <f ca="1">SUMPRODUCT(OFFSET($W$8:OFFSET($W$8,$AJ$4-1,0),$T195,$U195),OFFSET($D$8:OFFSET($D$8,$AJ$4-1,0),$S195,MATCH(AX$6,$D$7:$Q$7,0)-1))</f>
        <v>0.88440653933940194</v>
      </c>
      <c r="AY195" s="3">
        <f ca="1">SUMPRODUCT(OFFSET($W$8:OFFSET($W$8,$AJ$4-1,0),$T195,$U195),OFFSET($C$8:OFFSET($C$8,$AJ$4-1,0),$S195,0),OFFSET($D$8:OFFSET($D$8,$AJ$4-1,0),$S195,MATCH(AX$6,$D$7:$Q$7,0)-1))/SUMPRODUCT(OFFSET($W$8:OFFSET($W$8,$AJ$4-1,0),$T195,$U195),OFFSET($C$8:OFFSET($C$8,$AJ$4-1,0),$S195,0))</f>
        <v>0.88414543771930654</v>
      </c>
      <c r="AZ195" s="3">
        <f ca="1">SUMPRODUCT(OFFSET($W$8:OFFSET($W$8,$AJ$4-1,0),$T195,$U195),OFFSET($D$8:OFFSET($D$8,$AJ$4-1,0),$S195,MATCH(AZ$6,$D$7:$Q$7,0)-1))</f>
        <v>1.2597588847047396</v>
      </c>
      <c r="BA195" s="3">
        <f ca="1">SUMPRODUCT(OFFSET($W$8:OFFSET($W$8,$AJ$4-1,0),$T195,$U195),OFFSET($C$8:OFFSET($C$8,$AJ$4-1,0),$S195,0),OFFSET($D$8:OFFSET($D$8,$AJ$4-1,0),$S195,MATCH(AZ$6,$D$7:$Q$7,0)-1))/SUMPRODUCT(OFFSET($W$8:OFFSET($W$8,$AJ$4-1,0),$T195,$U195),OFFSET($C$8:OFFSET($C$8,$AJ$4-1,0),$S195,0))</f>
        <v>1.2585010788254478</v>
      </c>
      <c r="BB195" s="3">
        <f ca="1">SUMPRODUCT(OFFSET($W$8:OFFSET($W$8,$AJ$4-1,0),$T195,$U195),OFFSET($D$8:OFFSET($D$8,$AJ$4-1,0),$S195,MATCH(BB$6,$D$7:$Q$7,0)-1))</f>
        <v>1.0440128720762269</v>
      </c>
      <c r="BC195" s="3">
        <f ca="1">SUMPRODUCT(OFFSET($W$8:OFFSET($W$8,$AJ$4-1,0),$T195,$U195),OFFSET($C$8:OFFSET($C$8,$AJ$4-1,0),$S195,0),OFFSET($D$8:OFFSET($D$8,$AJ$4-1,0),$S195,MATCH(BB$6,$D$7:$Q$7,0)-1))/SUMPRODUCT(OFFSET($W$8:OFFSET($W$8,$AJ$4-1,0),$T195,$U195),OFFSET($C$8:OFFSET($C$8,$AJ$4-1,0),$S195,0))</f>
        <v>1.0434008114423436</v>
      </c>
      <c r="BD195" s="3">
        <f ca="1">SUMPRODUCT(OFFSET($W$8:OFFSET($W$8,$AJ$4-1,0),$T195,$U195),OFFSET($D$8:OFFSET($D$8,$AJ$4-1,0),$S195,MATCH(BD$6,$D$7:$Q$7,0)-1))</f>
        <v>0.81865984845522144</v>
      </c>
      <c r="BE195" s="3">
        <f ca="1">SUMPRODUCT(OFFSET($W$8:OFFSET($W$8,$AJ$4-1,0),$T195,$U195),OFFSET($C$8:OFFSET($C$8,$AJ$4-1,0),$S195,0),OFFSET($D$8:OFFSET($D$8,$AJ$4-1,0),$S195,MATCH(BD$6,$D$7:$Q$7,0)-1))/SUMPRODUCT(OFFSET($W$8:OFFSET($W$8,$AJ$4-1,0),$T195,$U195),OFFSET($C$8:OFFSET($C$8,$AJ$4-1,0),$S195,0))</f>
        <v>0.81820175044660493</v>
      </c>
      <c r="BF195" s="174">
        <f ca="1">SUMPRODUCT(OFFSET($W$8:OFFSET($W$8,$AJ$4-1,0),$T195,$U195),OFFSET($D$8:OFFSET($D$8,$AJ$4-1,0),$S195,MATCH(BF$6,$D$7:$Q$7,0)-1))</f>
        <v>1.1823147962575866</v>
      </c>
      <c r="BG195" s="174">
        <f ca="1">SUMPRODUCT(OFFSET($W$8:OFFSET($W$8,$AJ$4-1,0),$T195,$U195),OFFSET($C$8:OFFSET($C$8,$AJ$4-1,0),$S195,0),OFFSET($D$8:OFFSET($D$8,$AJ$4-1,0),$S195,MATCH(BF$6,$D$7:$Q$7,0)-1))/SUMPRODUCT(OFFSET($W$8:OFFSET($W$8,$AJ$4-1,0),$T195,$U195),OFFSET($C$8:OFFSET($C$8,$AJ$4-1,0),$S195,0))</f>
        <v>1.1714629311218183</v>
      </c>
      <c r="BH195" s="174">
        <f ca="1">SUMPRODUCT(OFFSET($W$8:OFFSET($W$8,$AJ$4-1,0),$T195,$U195),OFFSET($D$8:OFFSET($D$8,$AJ$4-1,0),$S195,MATCH(BH$6,$D$7:$Q$7,0)-1))</f>
        <v>1.2358956642772776</v>
      </c>
      <c r="BI195" s="174">
        <f ca="1">SUMPRODUCT(OFFSET($W$8:OFFSET($W$8,$AJ$4-1,0),$T195,$U195),OFFSET($C$8:OFFSET($C$8,$AJ$4-1,0),$S195,0),OFFSET($D$8:OFFSET($D$8,$AJ$4-1,0),$S195,MATCH(BH$6,$D$7:$Q$7,0)-1))/SUMPRODUCT(OFFSET($W$8:OFFSET($W$8,$AJ$4-1,0),$T195,$U195),OFFSET($C$8:OFFSET($C$8,$AJ$4-1,0),$S195,0))</f>
        <v>1.2440314112696562</v>
      </c>
      <c r="BJ195" s="174">
        <f ca="1">SUMPRODUCT(OFFSET($W$8:OFFSET($W$8,$AJ$4-1,0),$T195,$U195),OFFSET($D$8:OFFSET($D$8,$AJ$4-1,0),$S195,MATCH(BJ$6,$D$7:$Q$7,0)-1))</f>
        <v>1</v>
      </c>
      <c r="BK195" s="174">
        <f ca="1">SUMPRODUCT(OFFSET($W$8:OFFSET($W$8,$AJ$4-1,0),$T195,$U195),OFFSET($C$8:OFFSET($C$8,$AJ$4-1,0),$S195,0),OFFSET($D$8:OFFSET($D$8,$AJ$4-1,0),$S195,MATCH(BJ$6,$D$7:$Q$7,0)-1))/SUMPRODUCT(OFFSET($W$8:OFFSET($W$8,$AJ$4-1,0),$T195,$U195),OFFSET($C$8:OFFSET($C$8,$AJ$4-1,0),$S195,0))</f>
        <v>1</v>
      </c>
      <c r="BM195" s="8">
        <f t="shared" si="45"/>
        <v>41852</v>
      </c>
      <c r="BN195" s="47">
        <f t="shared" ca="1" si="46"/>
        <v>0.85267180799237086</v>
      </c>
      <c r="BO195" s="47">
        <f t="shared" ca="1" si="41"/>
        <v>0</v>
      </c>
      <c r="BP195" s="47">
        <f t="shared" ca="1" si="47"/>
        <v>0.26602160964513311</v>
      </c>
      <c r="BQ195" s="47">
        <f t="shared" ca="1" si="42"/>
        <v>0.58665019834723775</v>
      </c>
    </row>
    <row r="196" spans="1:69">
      <c r="A196" s="58">
        <f t="shared" si="43"/>
        <v>41518</v>
      </c>
      <c r="B196" s="34">
        <f t="shared" si="51"/>
        <v>41713</v>
      </c>
      <c r="C196" s="59">
        <f>SUMIF(WP!$A$3:$A$388,"&lt;"&amp;EOMONTH($A196,$A$3-1)+1,WP!$B$3:$B$388)/1000-SUM(C$8:C195)</f>
        <v>238.50900000000001</v>
      </c>
      <c r="D196" s="42">
        <f>D$6/VLOOKUP($B196,Rate!$B$4:$H$390,7)</f>
        <v>0.54541662527795753</v>
      </c>
      <c r="E196" s="42">
        <f>E$6/VLOOKUP($B196,SAWW!$B$4:$H$390,7)</f>
        <v>1.3472956095775408</v>
      </c>
      <c r="F196" s="42">
        <f>F$6/VLOOKUP($B196,'Indem BL'!$B$4:$H$390,7)</f>
        <v>1.0695369073394192</v>
      </c>
      <c r="G196" s="42">
        <f>G$6/VLOOKUP($B196,'Med BL'!$B$4:$H$390,7)</f>
        <v>0.9849</v>
      </c>
      <c r="H196" s="42">
        <f>H$6/VLOOKUP($B196,'Combined BL &amp; SAWW'!$B$4:$H$390,7)</f>
        <v>1.2083045667828891</v>
      </c>
      <c r="I196" s="42">
        <f>I$6/VLOOKUP($B196,'Freq Trend'!$B$4:$H$390,7)</f>
        <v>0.76923463177586204</v>
      </c>
      <c r="J196" s="42">
        <f>J$6/VLOOKUP($B196,'Severity Trend_IonI'!$B$4:$H$390,7)</f>
        <v>0.88044732898037681</v>
      </c>
      <c r="K196" s="42">
        <f>K$6/VLOOKUP($B196,'Severity Trend_MonI'!$B$4:$H$390,7)</f>
        <v>1.2758844266847389</v>
      </c>
      <c r="L196" s="42">
        <f>L$6/VLOOKUP($B196,'Severity Trend'!$B$4:$H$390,7)</f>
        <v>1.0469699736663731</v>
      </c>
      <c r="M196" s="42">
        <f>M$6/VLOOKUP($B196,'PP Residual Trend'!$B$4:$H$390,7)</f>
        <v>0.80544050287997948</v>
      </c>
      <c r="N196" s="156">
        <f>N$6/VLOOKUP($B196,CR!$B$4:$H$455,7)</f>
        <v>1.2482944344306504</v>
      </c>
      <c r="O196" s="156">
        <f>O$6/VLOOKUP($B196,ER!$B$4:$H$455,7)</f>
        <v>1.1784843507562088</v>
      </c>
      <c r="P196" s="156">
        <f>P$6/VLOOKUP($B196,DR!$B$4:$H$455,7)</f>
        <v>1</v>
      </c>
      <c r="R196">
        <f t="shared" si="49"/>
        <v>189</v>
      </c>
      <c r="S196" s="120">
        <f t="shared" si="52"/>
        <v>188</v>
      </c>
      <c r="T196" s="45">
        <f t="shared" si="53"/>
        <v>0</v>
      </c>
      <c r="U196" s="45">
        <f t="shared" si="54"/>
        <v>0</v>
      </c>
      <c r="V196" s="20">
        <v>0</v>
      </c>
      <c r="W196" s="21">
        <f>(2*W$5*$AJ$3*$R196*$A$3-MIN(W$5*$AJ$3,$R196*$A$3)^2-2*$R196*$A$3*MAX(W$5*$AJ$3-$R196*$A$3,0)-MIN(MAX($R196*$A$3-$A$4,0),W$5*$AJ$3)^2-2*W$5*$AJ$3*MAX($R196*$A$3-$A$4-W$5*+$AJ$3,0))/$AJ$5-SUM($V$7:V196)-SUM($V$7:W195)+SUM($V$7:V195)</f>
        <v>0</v>
      </c>
      <c r="X196" s="21">
        <f>(2*X$5*$AJ$3*$R196*$A$3-MIN(X$5*$AJ$3,$R196*$A$3)^2-2*$R196*$A$3*MAX(X$5*$AJ$3-$R196*$A$3,0)-MIN(MAX($R196*$A$3-$A$4,0),X$5*$AJ$3)^2-2*X$5*$AJ$3*MAX($R196*$A$3-$A$4-X$5*+$AJ$3,0))/$AJ$5-SUM($V$7:W196)-SUM($V$7:X195)+SUM($V$7:W195)</f>
        <v>0</v>
      </c>
      <c r="Y196" s="21">
        <f>(2*Y$5*$AJ$3*$R196*$A$3-MIN(Y$5*$AJ$3,$R196*$A$3)^2-2*$R196*$A$3*MAX(Y$5*$AJ$3-$R196*$A$3,0)-MIN(MAX($R196*$A$3-$A$4,0),Y$5*$AJ$3)^2-2*Y$5*$AJ$3*MAX($R196*$A$3-$A$4-Y$5*+$AJ$3,0))/$AJ$5-SUM($V$7:X196)-SUM($V$7:Y195)+SUM($V$7:X195)</f>
        <v>0</v>
      </c>
      <c r="Z196" s="21">
        <f>(2*Z$5*$AJ$3*$R196*$A$3-MIN(Z$5*$AJ$3,$R196*$A$3)^2-2*$R196*$A$3*MAX(Z$5*$AJ$3-$R196*$A$3,0)-MIN(MAX($R196*$A$3-$A$4,0),Z$5*$AJ$3)^2-2*Z$5*$AJ$3*MAX($R196*$A$3-$A$4-Z$5*+$AJ$3,0))/$AJ$5-SUM($V$7:Y196)-SUM($V$7:Z195)+SUM($V$7:Y195)</f>
        <v>0</v>
      </c>
      <c r="AA196" s="21">
        <f>(2*AA$5*$AJ$3*$R196*$A$3-MIN(AA$5*$AJ$3,$R196*$A$3)^2-2*$R196*$A$3*MAX(AA$5*$AJ$3-$R196*$A$3,0)-MIN(MAX($R196*$A$3-$A$4,0),AA$5*$AJ$3)^2-2*AA$5*$AJ$3*MAX($R196*$A$3-$A$4-AA$5*+$AJ$3,0))/$AJ$5-SUM($V$7:Z196)-SUM($V$7:AA195)+SUM($V$7:Z195)</f>
        <v>0</v>
      </c>
      <c r="AB196" s="21">
        <f>(2*AB$5*$AJ$3*$R196*$A$3-MIN(AB$5*$AJ$3,$R196*$A$3)^2-2*$R196*$A$3*MAX(AB$5*$AJ$3-$R196*$A$3,0)-MIN(MAX($R196*$A$3-$A$4,0),AB$5*$AJ$3)^2-2*AB$5*$AJ$3*MAX($R196*$A$3-$A$4-AB$5*+$AJ$3,0))/$AJ$5-SUM($V$7:AA196)-SUM($V$7:AB195)+SUM($V$7:AA195)</f>
        <v>0</v>
      </c>
      <c r="AC196" s="21">
        <f>(2*AC$5*$AJ$3*$R196*$A$3-MIN(AC$5*$AJ$3,$R196*$A$3)^2-2*$R196*$A$3*MAX(AC$5*$AJ$3-$R196*$A$3,0)-MIN(MAX($R196*$A$3-$A$4,0),AC$5*$AJ$3)^2-2*AC$5*$AJ$3*MAX($R196*$A$3-$A$4-AC$5*+$AJ$3,0))/$AJ$5-SUM($V$7:AB196)-SUM($V$7:AC195)+SUM($V$7:AB195)</f>
        <v>0</v>
      </c>
      <c r="AD196" s="21">
        <f>(2*AD$5*$AJ$3*$R196*$A$3-MIN(AD$5*$AJ$3,$R196*$A$3)^2-2*$R196*$A$3*MAX(AD$5*$AJ$3-$R196*$A$3,0)-MIN(MAX($R196*$A$3-$A$4,0),AD$5*$AJ$3)^2-2*AD$5*$AJ$3*MAX($R196*$A$3-$A$4-AD$5*+$AJ$3,0))/$AJ$5-SUM($V$7:AC196)-SUM($V$7:AD195)+SUM($V$7:AC195)</f>
        <v>0</v>
      </c>
      <c r="AE196" s="21">
        <f>(2*AE$5*$AJ$3*$R196*$A$3-MIN(AE$5*$AJ$3,$R196*$A$3)^2-2*$R196*$A$3*MAX(AE$5*$AJ$3-$R196*$A$3,0)-MIN(MAX($R196*$A$3-$A$4,0),AE$5*$AJ$3)^2-2*AE$5*$AJ$3*MAX($R196*$A$3-$A$4-AE$5*+$AJ$3,0))/$AJ$5-SUM($V$7:AD196)-SUM($V$7:AE195)+SUM($V$7:AD195)</f>
        <v>0</v>
      </c>
      <c r="AF196" s="21">
        <f>(2*AF$5*$AJ$3*$R196*$A$3-MIN(AF$5*$AJ$3,$R196*$A$3)^2-2*$R196*$A$3*MAX(AF$5*$AJ$3-$R196*$A$3,0)-MIN(MAX($R196*$A$3-$A$4,0),AF$5*$AJ$3)^2-2*AF$5*$AJ$3*MAX($R196*$A$3-$A$4-AF$5*+$AJ$3,0))/$AJ$5-SUM($V$7:AE196)-SUM($V$7:AF195)+SUM($V$7:AE195)</f>
        <v>0</v>
      </c>
      <c r="AG196" s="21">
        <f>(2*AG$5*$AJ$3*$R196*$A$3-MIN(AG$5*$AJ$3,$R196*$A$3)^2-2*$R196*$A$3*MAX(AG$5*$AJ$3-$R196*$A$3,0)-MIN(MAX($R196*$A$3-$A$4,0),AG$5*$AJ$3)^2-2*AG$5*$AJ$3*MAX($R196*$A$3-$A$4-AG$5*+$AJ$3,0))/$AJ$5-SUM($V$7:AF196)-SUM($V$7:AG195)+SUM($V$7:AF195)</f>
        <v>0</v>
      </c>
      <c r="AH196" s="21">
        <f>(2*AH$5*$AJ$3*$R196*$A$3-MIN(AH$5*$AJ$3,$R196*$A$3)^2-2*$R196*$A$3*MAX(AH$5*$AJ$3-$R196*$A$3,0)-MIN(MAX($R196*$A$3-$A$4,0),AH$5*$AJ$3)^2-2*AH$5*$AJ$3*MAX($R196*$A$3-$A$4-AH$5*+$AJ$3,0))/$AJ$5-SUM($V$7:AG196)-SUM($V$7:AH195)+SUM($V$7:AG195)</f>
        <v>0</v>
      </c>
      <c r="AJ196" s="8">
        <f t="shared" si="48"/>
        <v>41883</v>
      </c>
      <c r="AK196" s="30">
        <f t="shared" si="55"/>
        <v>41897</v>
      </c>
      <c r="AL196" s="3">
        <f ca="1">SUMPRODUCT(OFFSET($W$8:OFFSET($W$8,$AJ$4-1,0),$T196,$U196),OFFSET($D$8:OFFSET($D$8,$AJ$4-1,0),$S196,MATCH(AL$6,$D$7:$Q$7,0)-1))</f>
        <v>0.5447158962090507</v>
      </c>
      <c r="AM196" s="3">
        <f ca="1">SUMPRODUCT(OFFSET($W$8:OFFSET($W$8,$AJ$4-1,0),$T196,$U196),OFFSET($C$8:OFFSET($C$8,$AJ$4-1,0),$S196,0),OFFSET($D$8:OFFSET($D$8,$AJ$4-1,0),$S196,MATCH(AL$6,$D$7:$Q$7,0)-1))/SUMPRODUCT(OFFSET($W$8:OFFSET($W$8,$AJ$4-1,0),$T196,$U196),OFFSET($C$8:OFFSET($C$8,$AJ$4-1,0),$S196,0))</f>
        <v>0.54482087356499886</v>
      </c>
      <c r="AN196" s="3">
        <f ca="1">SUMPRODUCT(OFFSET($W$8:OFFSET($W$8,$AJ$4-1,0),$T196,$U196),OFFSET($D$8:OFFSET($D$8,$AJ$4-1,0),$S196,MATCH(AN$6,$D$7:$Q$7,0)-1))</f>
        <v>1.3316275882784776</v>
      </c>
      <c r="AO196" s="3">
        <f ca="1">SUMPRODUCT(OFFSET($W$8:OFFSET($W$8,$AJ$4-1,0),$T196,$U196),OFFSET($C$8:OFFSET($C$8,$AJ$4-1,0),$S196,0),OFFSET($D$8:OFFSET($D$8,$AJ$4-1,0),$S196,MATCH(AN$6,$D$7:$Q$7,0)-1))/SUMPRODUCT(OFFSET($W$8:OFFSET($W$8,$AJ$4-1,0),$T196,$U196),OFFSET($C$8:OFFSET($C$8,$AJ$4-1,0),$S196,0))</f>
        <v>1.3325669539134097</v>
      </c>
      <c r="AP196" s="3">
        <f ca="1">SUMPRODUCT(OFFSET($W$8:OFFSET($W$8,$AJ$4-1,0),$T196,$U196),OFFSET($D$8:OFFSET($D$8,$AJ$4-1,0),$S196,MATCH(AP$6,$D$7:$Q$7,0)-1))</f>
        <v>1.0685387083840874</v>
      </c>
      <c r="AQ196" s="3">
        <f ca="1">SUMPRODUCT(OFFSET($W$8:OFFSET($W$8,$AJ$4-1,0),$T196,$U196),OFFSET($C$8:OFFSET($C$8,$AJ$4-1,0),$S196,0),OFFSET($D$8:OFFSET($D$8,$AJ$4-1,0),$S196,MATCH(AP$6,$D$7:$Q$7,0)-1))/SUMPRODUCT(OFFSET($W$8:OFFSET($W$8,$AJ$4-1,0),$T196,$U196),OFFSET($C$8:OFFSET($C$8,$AJ$4-1,0),$S196,0))</f>
        <v>1.0685734722009697</v>
      </c>
      <c r="AR196" s="3">
        <f ca="1">SUMPRODUCT(OFFSET($W$8:OFFSET($W$8,$AJ$4-1,0),$T196,$U196),OFFSET($D$8:OFFSET($D$8,$AJ$4-1,0),$S196,MATCH(AR$6,$D$7:$Q$7,0)-1))</f>
        <v>0.98804583333333329</v>
      </c>
      <c r="AS196" s="3">
        <f ca="1">SUMPRODUCT(OFFSET($W$8:OFFSET($W$8,$AJ$4-1,0),$T196,$U196),OFFSET($C$8:OFFSET($C$8,$AJ$4-1,0),$S196,0),OFFSET($D$8:OFFSET($D$8,$AJ$4-1,0),$S196,MATCH(AR$6,$D$7:$Q$7,0)-1))/SUMPRODUCT(OFFSET($W$8:OFFSET($W$8,$AJ$4-1,0),$T196,$U196),OFFSET($C$8:OFFSET($C$8,$AJ$4-1,0),$S196,0))</f>
        <v>0.98793627483965085</v>
      </c>
      <c r="AT196" s="3">
        <f ca="1">SUMPRODUCT(OFFSET($W$8:OFFSET($W$8,$AJ$4-1,0),$T196,$U196),OFFSET($D$8:OFFSET($D$8,$AJ$4-1,0),$S196,MATCH(AT$6,$D$7:$Q$7,0)-1))</f>
        <v>1.2018672156722303</v>
      </c>
      <c r="AU196" s="3">
        <f ca="1">SUMPRODUCT(OFFSET($W$8:OFFSET($W$8,$AJ$4-1,0),$T196,$U196),OFFSET($C$8:OFFSET($C$8,$AJ$4-1,0),$S196,0),OFFSET($D$8:OFFSET($D$8,$AJ$4-1,0),$S196,MATCH(AT$6,$D$7:$Q$7,0)-1))/SUMPRODUCT(OFFSET($W$8:OFFSET($W$8,$AJ$4-1,0),$T196,$U196),OFFSET($C$8:OFFSET($C$8,$AJ$4-1,0),$S196,0))</f>
        <v>1.2022820135775316</v>
      </c>
      <c r="AV196" s="3">
        <f ca="1">SUMPRODUCT(OFFSET($W$8:OFFSET($W$8,$AJ$4-1,0),$T196,$U196),OFFSET($D$8:OFFSET($D$8,$AJ$4-1,0),$S196,MATCH(AV$6,$D$7:$Q$7,0)-1))</f>
        <v>0.78758243042931209</v>
      </c>
      <c r="AW196" s="3">
        <f ca="1">SUMPRODUCT(OFFSET($W$8:OFFSET($W$8,$AJ$4-1,0),$T196,$U196),OFFSET($C$8:OFFSET($C$8,$AJ$4-1,0),$S196,0),OFFSET($D$8:OFFSET($D$8,$AJ$4-1,0),$S196,MATCH(AV$6,$D$7:$Q$7,0)-1))/SUMPRODUCT(OFFSET($W$8:OFFSET($W$8,$AJ$4-1,0),$T196,$U196),OFFSET($C$8:OFFSET($C$8,$AJ$4-1,0),$S196,0))</f>
        <v>0.78595765757430847</v>
      </c>
      <c r="AX196" s="3">
        <f ca="1">SUMPRODUCT(OFFSET($W$8:OFFSET($W$8,$AJ$4-1,0),$T196,$U196),OFFSET($D$8:OFFSET($D$8,$AJ$4-1,0),$S196,MATCH(AX$6,$D$7:$Q$7,0)-1))</f>
        <v>0.88551514076838544</v>
      </c>
      <c r="AY196" s="3">
        <f ca="1">SUMPRODUCT(OFFSET($W$8:OFFSET($W$8,$AJ$4-1,0),$T196,$U196),OFFSET($C$8:OFFSET($C$8,$AJ$4-1,0),$S196,0),OFFSET($D$8:OFFSET($D$8,$AJ$4-1,0),$S196,MATCH(AX$6,$D$7:$Q$7,0)-1))/SUMPRODUCT(OFFSET($W$8:OFFSET($W$8,$AJ$4-1,0),$T196,$U196),OFFSET($C$8:OFFSET($C$8,$AJ$4-1,0),$S196,0))</f>
        <v>0.88478455452780402</v>
      </c>
      <c r="AZ196" s="3">
        <f ca="1">SUMPRODUCT(OFFSET($W$8:OFFSET($W$8,$AJ$4-1,0),$T196,$U196),OFFSET($D$8:OFFSET($D$8,$AJ$4-1,0),$S196,MATCH(AZ$6,$D$7:$Q$7,0)-1))</f>
        <v>1.2571169221392942</v>
      </c>
      <c r="BA196" s="3">
        <f ca="1">SUMPRODUCT(OFFSET($W$8:OFFSET($W$8,$AJ$4-1,0),$T196,$U196),OFFSET($C$8:OFFSET($C$8,$AJ$4-1,0),$S196,0),OFFSET($D$8:OFFSET($D$8,$AJ$4-1,0),$S196,MATCH(AZ$6,$D$7:$Q$7,0)-1))/SUMPRODUCT(OFFSET($W$8:OFFSET($W$8,$AJ$4-1,0),$T196,$U196),OFFSET($C$8:OFFSET($C$8,$AJ$4-1,0),$S196,0))</f>
        <v>1.2574563902525546</v>
      </c>
      <c r="BB196" s="3">
        <f ca="1">SUMPRODUCT(OFFSET($W$8:OFFSET($W$8,$AJ$4-1,0),$T196,$U196),OFFSET($D$8:OFFSET($D$8,$AJ$4-1,0),$S196,MATCH(BB$6,$D$7:$Q$7,0)-1))</f>
        <v>1.0438317384322584</v>
      </c>
      <c r="BC196" s="3">
        <f ca="1">SUMPRODUCT(OFFSET($W$8:OFFSET($W$8,$AJ$4-1,0),$T196,$U196),OFFSET($C$8:OFFSET($C$8,$AJ$4-1,0),$S196,0),OFFSET($D$8:OFFSET($D$8,$AJ$4-1,0),$S196,MATCH(BB$6,$D$7:$Q$7,0)-1))/SUMPRODUCT(OFFSET($W$8:OFFSET($W$8,$AJ$4-1,0),$T196,$U196),OFFSET($C$8:OFFSET($C$8,$AJ$4-1,0),$S196,0))</f>
        <v>1.0434617601473635</v>
      </c>
      <c r="BD196" s="3">
        <f ca="1">SUMPRODUCT(OFFSET($W$8:OFFSET($W$8,$AJ$4-1,0),$T196,$U196),OFFSET($D$8:OFFSET($D$8,$AJ$4-1,0),$S196,MATCH(BD$6,$D$7:$Q$7,0)-1))</f>
        <v>0.82206560534097017</v>
      </c>
      <c r="BE196" s="3">
        <f ca="1">SUMPRODUCT(OFFSET($W$8:OFFSET($W$8,$AJ$4-1,0),$T196,$U196),OFFSET($C$8:OFFSET($C$8,$AJ$4-1,0),$S196,0),OFFSET($D$8:OFFSET($D$8,$AJ$4-1,0),$S196,MATCH(BD$6,$D$7:$Q$7,0)-1))/SUMPRODUCT(OFFSET($W$8:OFFSET($W$8,$AJ$4-1,0),$T196,$U196),OFFSET($C$8:OFFSET($C$8,$AJ$4-1,0),$S196,0))</f>
        <v>0.82008561885927278</v>
      </c>
      <c r="BF196" s="174">
        <f ca="1">SUMPRODUCT(OFFSET($W$8:OFFSET($W$8,$AJ$4-1,0),$T196,$U196),OFFSET($D$8:OFFSET($D$8,$AJ$4-1,0),$S196,MATCH(BF$6,$D$7:$Q$7,0)-1))</f>
        <v>1.1725069468002762</v>
      </c>
      <c r="BG196" s="174">
        <f ca="1">SUMPRODUCT(OFFSET($W$8:OFFSET($W$8,$AJ$4-1,0),$T196,$U196),OFFSET($C$8:OFFSET($C$8,$AJ$4-1,0),$S196,0),OFFSET($D$8:OFFSET($D$8,$AJ$4-1,0),$S196,MATCH(BF$6,$D$7:$Q$7,0)-1))/SUMPRODUCT(OFFSET($W$8:OFFSET($W$8,$AJ$4-1,0),$T196,$U196),OFFSET($C$8:OFFSET($C$8,$AJ$4-1,0),$S196,0))</f>
        <v>1.1672836432058229</v>
      </c>
      <c r="BH196" s="174">
        <f ca="1">SUMPRODUCT(OFFSET($W$8:OFFSET($W$8,$AJ$4-1,0),$T196,$U196),OFFSET($D$8:OFFSET($D$8,$AJ$4-1,0),$S196,MATCH(BH$6,$D$7:$Q$7,0)-1))</f>
        <v>1.2400891537139092</v>
      </c>
      <c r="BI196" s="174">
        <f ca="1">SUMPRODUCT(OFFSET($W$8:OFFSET($W$8,$AJ$4-1,0),$T196,$U196),OFFSET($C$8:OFFSET($C$8,$AJ$4-1,0),$S196,0),OFFSET($D$8:OFFSET($D$8,$AJ$4-1,0),$S196,MATCH(BH$6,$D$7:$Q$7,0)-1))/SUMPRODUCT(OFFSET($W$8:OFFSET($W$8,$AJ$4-1,0),$T196,$U196),OFFSET($C$8:OFFSET($C$8,$AJ$4-1,0),$S196,0))</f>
        <v>1.2442732970389325</v>
      </c>
      <c r="BJ196" s="174">
        <f ca="1">SUMPRODUCT(OFFSET($W$8:OFFSET($W$8,$AJ$4-1,0),$T196,$U196),OFFSET($D$8:OFFSET($D$8,$AJ$4-1,0),$S196,MATCH(BJ$6,$D$7:$Q$7,0)-1))</f>
        <v>1</v>
      </c>
      <c r="BK196" s="174">
        <f ca="1">SUMPRODUCT(OFFSET($W$8:OFFSET($W$8,$AJ$4-1,0),$T196,$U196),OFFSET($C$8:OFFSET($C$8,$AJ$4-1,0),$S196,0),OFFSET($D$8:OFFSET($D$8,$AJ$4-1,0),$S196,MATCH(BJ$6,$D$7:$Q$7,0)-1))/SUMPRODUCT(OFFSET($W$8:OFFSET($W$8,$AJ$4-1,0),$T196,$U196),OFFSET($C$8:OFFSET($C$8,$AJ$4-1,0),$S196,0))</f>
        <v>1</v>
      </c>
      <c r="BM196" s="8">
        <f t="shared" si="45"/>
        <v>41883</v>
      </c>
      <c r="BN196" s="47">
        <f t="shared" ca="1" si="46"/>
        <v>0.85572467436653299</v>
      </c>
      <c r="BO196" s="47">
        <f t="shared" ca="1" si="41"/>
        <v>0</v>
      </c>
      <c r="BP196" s="47">
        <f t="shared" ca="1" si="47"/>
        <v>0.26596989524939202</v>
      </c>
      <c r="BQ196" s="47">
        <f t="shared" ca="1" si="42"/>
        <v>0.58975477911714091</v>
      </c>
    </row>
    <row r="197" spans="1:69">
      <c r="A197" s="58">
        <f t="shared" si="43"/>
        <v>41548</v>
      </c>
      <c r="B197" s="34">
        <f t="shared" si="51"/>
        <v>41744</v>
      </c>
      <c r="C197" s="59">
        <f>SUMIF(WP!$A$3:$A$388,"&lt;"&amp;EOMONTH($A197,$A$3-1)+1,WP!$B$3:$B$388)/1000-SUM(C$8:C196)</f>
        <v>483.82600000000002</v>
      </c>
      <c r="D197" s="42">
        <f>D$6/VLOOKUP($B197,Rate!$B$4:$H$390,7)</f>
        <v>0.54541662527795753</v>
      </c>
      <c r="E197" s="42">
        <f>E$6/VLOOKUP($B197,SAWW!$B$4:$H$390,7)</f>
        <v>1.3446712226331847</v>
      </c>
      <c r="F197" s="42">
        <f>F$6/VLOOKUP($B197,'Indem BL'!$B$4:$H$390,7)</f>
        <v>1.0695369073394192</v>
      </c>
      <c r="G197" s="42">
        <f>G$6/VLOOKUP($B197,'Med BL'!$B$4:$H$390,7)</f>
        <v>0.9849</v>
      </c>
      <c r="H197" s="42">
        <f>H$6/VLOOKUP($B197,'Combined BL &amp; SAWW'!$B$4:$H$390,7)</f>
        <v>1.2071974176501532</v>
      </c>
      <c r="I197" s="42">
        <f>I$6/VLOOKUP($B197,'Freq Trend'!$B$4:$H$390,7)</f>
        <v>0.77133122006034149</v>
      </c>
      <c r="J197" s="42">
        <f>J$6/VLOOKUP($B197,'Severity Trend_IonI'!$B$4:$H$390,7)</f>
        <v>0.88051655090685166</v>
      </c>
      <c r="K197" s="42">
        <f>K$6/VLOOKUP($B197,'Severity Trend_MonI'!$B$4:$H$390,7)</f>
        <v>1.2712870764362152</v>
      </c>
      <c r="L197" s="42">
        <f>L$6/VLOOKUP($B197,'Severity Trend'!$B$4:$H$390,7)</f>
        <v>1.0454255142263316</v>
      </c>
      <c r="M197" s="42">
        <f>M$6/VLOOKUP($B197,'PP Residual Trend'!$B$4:$H$390,7)</f>
        <v>0.80642607890850226</v>
      </c>
      <c r="N197" s="156">
        <f>N$6/VLOOKUP($B197,CR!$B$4:$H$455,7)</f>
        <v>1.2367567343900947</v>
      </c>
      <c r="O197" s="156">
        <f>O$6/VLOOKUP($B197,ER!$B$4:$H$455,7)</f>
        <v>1.2688527921571657</v>
      </c>
      <c r="P197" s="156">
        <f>P$6/VLOOKUP($B197,DR!$B$4:$H$455,7)</f>
        <v>1</v>
      </c>
      <c r="R197">
        <f t="shared" si="49"/>
        <v>190</v>
      </c>
      <c r="S197" s="120">
        <f t="shared" si="52"/>
        <v>189</v>
      </c>
      <c r="T197" s="45">
        <f t="shared" si="53"/>
        <v>0</v>
      </c>
      <c r="U197" s="45">
        <f t="shared" si="54"/>
        <v>0</v>
      </c>
      <c r="V197" s="20">
        <v>0</v>
      </c>
      <c r="W197" s="21">
        <f>(2*W$5*$AJ$3*$R197*$A$3-MIN(W$5*$AJ$3,$R197*$A$3)^2-2*$R197*$A$3*MAX(W$5*$AJ$3-$R197*$A$3,0)-MIN(MAX($R197*$A$3-$A$4,0),W$5*$AJ$3)^2-2*W$5*$AJ$3*MAX($R197*$A$3-$A$4-W$5*+$AJ$3,0))/$AJ$5-SUM($V$7:V197)-SUM($V$7:W196)+SUM($V$7:V196)</f>
        <v>0</v>
      </c>
      <c r="X197" s="21">
        <f>(2*X$5*$AJ$3*$R197*$A$3-MIN(X$5*$AJ$3,$R197*$A$3)^2-2*$R197*$A$3*MAX(X$5*$AJ$3-$R197*$A$3,0)-MIN(MAX($R197*$A$3-$A$4,0),X$5*$AJ$3)^2-2*X$5*$AJ$3*MAX($R197*$A$3-$A$4-X$5*+$AJ$3,0))/$AJ$5-SUM($V$7:W197)-SUM($V$7:X196)+SUM($V$7:W196)</f>
        <v>0</v>
      </c>
      <c r="Y197" s="21">
        <f>(2*Y$5*$AJ$3*$R197*$A$3-MIN(Y$5*$AJ$3,$R197*$A$3)^2-2*$R197*$A$3*MAX(Y$5*$AJ$3-$R197*$A$3,0)-MIN(MAX($R197*$A$3-$A$4,0),Y$5*$AJ$3)^2-2*Y$5*$AJ$3*MAX($R197*$A$3-$A$4-Y$5*+$AJ$3,0))/$AJ$5-SUM($V$7:X197)-SUM($V$7:Y196)+SUM($V$7:X196)</f>
        <v>0</v>
      </c>
      <c r="Z197" s="21">
        <f>(2*Z$5*$AJ$3*$R197*$A$3-MIN(Z$5*$AJ$3,$R197*$A$3)^2-2*$R197*$A$3*MAX(Z$5*$AJ$3-$R197*$A$3,0)-MIN(MAX($R197*$A$3-$A$4,0),Z$5*$AJ$3)^2-2*Z$5*$AJ$3*MAX($R197*$A$3-$A$4-Z$5*+$AJ$3,0))/$AJ$5-SUM($V$7:Y197)-SUM($V$7:Z196)+SUM($V$7:Y196)</f>
        <v>0</v>
      </c>
      <c r="AA197" s="21">
        <f>(2*AA$5*$AJ$3*$R197*$A$3-MIN(AA$5*$AJ$3,$R197*$A$3)^2-2*$R197*$A$3*MAX(AA$5*$AJ$3-$R197*$A$3,0)-MIN(MAX($R197*$A$3-$A$4,0),AA$5*$AJ$3)^2-2*AA$5*$AJ$3*MAX($R197*$A$3-$A$4-AA$5*+$AJ$3,0))/$AJ$5-SUM($V$7:Z197)-SUM($V$7:AA196)+SUM($V$7:Z196)</f>
        <v>0</v>
      </c>
      <c r="AB197" s="21">
        <f>(2*AB$5*$AJ$3*$R197*$A$3-MIN(AB$5*$AJ$3,$R197*$A$3)^2-2*$R197*$A$3*MAX(AB$5*$AJ$3-$R197*$A$3,0)-MIN(MAX($R197*$A$3-$A$4,0),AB$5*$AJ$3)^2-2*AB$5*$AJ$3*MAX($R197*$A$3-$A$4-AB$5*+$AJ$3,0))/$AJ$5-SUM($V$7:AA197)-SUM($V$7:AB196)+SUM($V$7:AA196)</f>
        <v>0</v>
      </c>
      <c r="AC197" s="21">
        <f>(2*AC$5*$AJ$3*$R197*$A$3-MIN(AC$5*$AJ$3,$R197*$A$3)^2-2*$R197*$A$3*MAX(AC$5*$AJ$3-$R197*$A$3,0)-MIN(MAX($R197*$A$3-$A$4,0),AC$5*$AJ$3)^2-2*AC$5*$AJ$3*MAX($R197*$A$3-$A$4-AC$5*+$AJ$3,0))/$AJ$5-SUM($V$7:AB197)-SUM($V$7:AC196)+SUM($V$7:AB196)</f>
        <v>0</v>
      </c>
      <c r="AD197" s="21">
        <f>(2*AD$5*$AJ$3*$R197*$A$3-MIN(AD$5*$AJ$3,$R197*$A$3)^2-2*$R197*$A$3*MAX(AD$5*$AJ$3-$R197*$A$3,0)-MIN(MAX($R197*$A$3-$A$4,0),AD$5*$AJ$3)^2-2*AD$5*$AJ$3*MAX($R197*$A$3-$A$4-AD$5*+$AJ$3,0))/$AJ$5-SUM($V$7:AC197)-SUM($V$7:AD196)+SUM($V$7:AC196)</f>
        <v>0</v>
      </c>
      <c r="AE197" s="21">
        <f>(2*AE$5*$AJ$3*$R197*$A$3-MIN(AE$5*$AJ$3,$R197*$A$3)^2-2*$R197*$A$3*MAX(AE$5*$AJ$3-$R197*$A$3,0)-MIN(MAX($R197*$A$3-$A$4,0),AE$5*$AJ$3)^2-2*AE$5*$AJ$3*MAX($R197*$A$3-$A$4-AE$5*+$AJ$3,0))/$AJ$5-SUM($V$7:AD197)-SUM($V$7:AE196)+SUM($V$7:AD196)</f>
        <v>0</v>
      </c>
      <c r="AF197" s="21">
        <f>(2*AF$5*$AJ$3*$R197*$A$3-MIN(AF$5*$AJ$3,$R197*$A$3)^2-2*$R197*$A$3*MAX(AF$5*$AJ$3-$R197*$A$3,0)-MIN(MAX($R197*$A$3-$A$4,0),AF$5*$AJ$3)^2-2*AF$5*$AJ$3*MAX($R197*$A$3-$A$4-AF$5*+$AJ$3,0))/$AJ$5-SUM($V$7:AE197)-SUM($V$7:AF196)+SUM($V$7:AE196)</f>
        <v>0</v>
      </c>
      <c r="AG197" s="21">
        <f>(2*AG$5*$AJ$3*$R197*$A$3-MIN(AG$5*$AJ$3,$R197*$A$3)^2-2*$R197*$A$3*MAX(AG$5*$AJ$3-$R197*$A$3,0)-MIN(MAX($R197*$A$3-$A$4,0),AG$5*$AJ$3)^2-2*AG$5*$AJ$3*MAX($R197*$A$3-$A$4-AG$5*+$AJ$3,0))/$AJ$5-SUM($V$7:AF197)-SUM($V$7:AG196)+SUM($V$7:AF196)</f>
        <v>0</v>
      </c>
      <c r="AH197" s="21">
        <f>(2*AH$5*$AJ$3*$R197*$A$3-MIN(AH$5*$AJ$3,$R197*$A$3)^2-2*$R197*$A$3*MAX(AH$5*$AJ$3-$R197*$A$3,0)-MIN(MAX($R197*$A$3-$A$4,0),AH$5*$AJ$3)^2-2*AH$5*$AJ$3*MAX($R197*$A$3-$A$4-AH$5*+$AJ$3,0))/$AJ$5-SUM($V$7:AG197)-SUM($V$7:AH196)+SUM($V$7:AG196)</f>
        <v>0</v>
      </c>
      <c r="AJ197" s="8">
        <f t="shared" si="48"/>
        <v>41913</v>
      </c>
      <c r="AK197" s="30">
        <f t="shared" si="55"/>
        <v>41927</v>
      </c>
      <c r="AL197" s="3">
        <f ca="1">SUMPRODUCT(OFFSET($W$8:OFFSET($W$8,$AJ$4-1,0),$T197,$U197),OFFSET($D$8:OFFSET($D$8,$AJ$4-1,0),$S197,MATCH(AL$6,$D$7:$Q$7,0)-1))</f>
        <v>0.54449712418557805</v>
      </c>
      <c r="AM197" s="3">
        <f ca="1">SUMPRODUCT(OFFSET($W$8:OFFSET($W$8,$AJ$4-1,0),$T197,$U197),OFFSET($C$8:OFFSET($C$8,$AJ$4-1,0),$S197,0),OFFSET($D$8:OFFSET($D$8,$AJ$4-1,0),$S197,MATCH(AL$6,$D$7:$Q$7,0)-1))/SUMPRODUCT(OFFSET($W$8:OFFSET($W$8,$AJ$4-1,0),$T197,$U197),OFFSET($C$8:OFFSET($C$8,$AJ$4-1,0),$S197,0))</f>
        <v>0.54457139565606916</v>
      </c>
      <c r="AN197" s="3">
        <f ca="1">SUMPRODUCT(OFFSET($W$8:OFFSET($W$8,$AJ$4-1,0),$T197,$U197),OFFSET($D$8:OFFSET($D$8,$AJ$4-1,0),$S197,MATCH(AN$6,$D$7:$Q$7,0)-1))</f>
        <v>1.3290275479353835</v>
      </c>
      <c r="AO197" s="3">
        <f ca="1">SUMPRODUCT(OFFSET($W$8:OFFSET($W$8,$AJ$4-1,0),$T197,$U197),OFFSET($C$8:OFFSET($C$8,$AJ$4-1,0),$S197,0),OFFSET($D$8:OFFSET($D$8,$AJ$4-1,0),$S197,MATCH(AN$6,$D$7:$Q$7,0)-1))/SUMPRODUCT(OFFSET($W$8:OFFSET($W$8,$AJ$4-1,0),$T197,$U197),OFFSET($C$8:OFFSET($C$8,$AJ$4-1,0),$S197,0))</f>
        <v>1.3301480615296675</v>
      </c>
      <c r="AP197" s="3">
        <f ca="1">SUMPRODUCT(OFFSET($W$8:OFFSET($W$8,$AJ$4-1,0),$T197,$U197),OFFSET($D$8:OFFSET($D$8,$AJ$4-1,0),$S197,MATCH(AP$6,$D$7:$Q$7,0)-1))</f>
        <v>1.0681394288019548</v>
      </c>
      <c r="AQ197" s="3">
        <f ca="1">SUMPRODUCT(OFFSET($W$8:OFFSET($W$8,$AJ$4-1,0),$T197,$U197),OFFSET($C$8:OFFSET($C$8,$AJ$4-1,0),$S197,0),OFFSET($D$8:OFFSET($D$8,$AJ$4-1,0),$S197,MATCH(AP$6,$D$7:$Q$7,0)-1))/SUMPRODUCT(OFFSET($W$8:OFFSET($W$8,$AJ$4-1,0),$T197,$U197),OFFSET($C$8:OFFSET($C$8,$AJ$4-1,0),$S197,0))</f>
        <v>1.0681550546442151</v>
      </c>
      <c r="AR197" s="3">
        <f ca="1">SUMPRODUCT(OFFSET($W$8:OFFSET($W$8,$AJ$4-1,0),$T197,$U197),OFFSET($D$8:OFFSET($D$8,$AJ$4-1,0),$S197,MATCH(AR$6,$D$7:$Q$7,0)-1))</f>
        <v>0.98930416666666665</v>
      </c>
      <c r="AS197" s="3">
        <f ca="1">SUMPRODUCT(OFFSET($W$8:OFFSET($W$8,$AJ$4-1,0),$T197,$U197),OFFSET($C$8:OFFSET($C$8,$AJ$4-1,0),$S197,0),OFFSET($D$8:OFFSET($D$8,$AJ$4-1,0),$S197,MATCH(AR$6,$D$7:$Q$7,0)-1))/SUMPRODUCT(OFFSET($W$8:OFFSET($W$8,$AJ$4-1,0),$T197,$U197),OFFSET($C$8:OFFSET($C$8,$AJ$4-1,0),$S197,0))</f>
        <v>0.98925492167879936</v>
      </c>
      <c r="AT197" s="3">
        <f ca="1">SUMPRODUCT(OFFSET($W$8:OFFSET($W$8,$AJ$4-1,0),$T197,$U197),OFFSET($D$8:OFFSET($D$8,$AJ$4-1,0),$S197,MATCH(AT$6,$D$7:$Q$7,0)-1))</f>
        <v>1.2008711904998779</v>
      </c>
      <c r="AU197" s="3">
        <f ca="1">SUMPRODUCT(OFFSET($W$8:OFFSET($W$8,$AJ$4-1,0),$T197,$U197),OFFSET($C$8:OFFSET($C$8,$AJ$4-1,0),$S197,0),OFFSET($D$8:OFFSET($D$8,$AJ$4-1,0),$S197,MATCH(AT$6,$D$7:$Q$7,0)-1))/SUMPRODUCT(OFFSET($W$8:OFFSET($W$8,$AJ$4-1,0),$T197,$U197),OFFSET($C$8:OFFSET($C$8,$AJ$4-1,0),$S197,0))</f>
        <v>1.2013685986664653</v>
      </c>
      <c r="AV197" s="3">
        <f ca="1">SUMPRODUCT(OFFSET($W$8:OFFSET($W$8,$AJ$4-1,0),$T197,$U197),OFFSET($D$8:OFFSET($D$8,$AJ$4-1,0),$S197,MATCH(AV$6,$D$7:$Q$7,0)-1))</f>
        <v>0.79116695325979614</v>
      </c>
      <c r="AW197" s="3">
        <f ca="1">SUMPRODUCT(OFFSET($W$8:OFFSET($W$8,$AJ$4-1,0),$T197,$U197),OFFSET($C$8:OFFSET($C$8,$AJ$4-1,0),$S197,0),OFFSET($D$8:OFFSET($D$8,$AJ$4-1,0),$S197,MATCH(AV$6,$D$7:$Q$7,0)-1))/SUMPRODUCT(OFFSET($W$8:OFFSET($W$8,$AJ$4-1,0),$T197,$U197),OFFSET($C$8:OFFSET($C$8,$AJ$4-1,0),$S197,0))</f>
        <v>0.78945789045489501</v>
      </c>
      <c r="AX197" s="3">
        <f ca="1">SUMPRODUCT(OFFSET($W$8:OFFSET($W$8,$AJ$4-1,0),$T197,$U197),OFFSET($D$8:OFFSET($D$8,$AJ$4-1,0),$S197,MATCH(AX$6,$D$7:$Q$7,0)-1))</f>
        <v>0.88675334427755903</v>
      </c>
      <c r="AY197" s="3">
        <f ca="1">SUMPRODUCT(OFFSET($W$8:OFFSET($W$8,$AJ$4-1,0),$T197,$U197),OFFSET($C$8:OFFSET($C$8,$AJ$4-1,0),$S197,0),OFFSET($D$8:OFFSET($D$8,$AJ$4-1,0),$S197,MATCH(AX$6,$D$7:$Q$7,0)-1))/SUMPRODUCT(OFFSET($W$8:OFFSET($W$8,$AJ$4-1,0),$T197,$U197),OFFSET($C$8:OFFSET($C$8,$AJ$4-1,0),$S197,0))</f>
        <v>0.88605669902216544</v>
      </c>
      <c r="AZ197" s="3">
        <f ca="1">SUMPRODUCT(OFFSET($W$8:OFFSET($W$8,$AJ$4-1,0),$T197,$U197),OFFSET($D$8:OFFSET($D$8,$AJ$4-1,0),$S197,MATCH(AZ$6,$D$7:$Q$7,0)-1))</f>
        <v>1.2547051952083046</v>
      </c>
      <c r="BA197" s="3">
        <f ca="1">SUMPRODUCT(OFFSET($W$8:OFFSET($W$8,$AJ$4-1,0),$T197,$U197),OFFSET($C$8:OFFSET($C$8,$AJ$4-1,0),$S197,0),OFFSET($D$8:OFFSET($D$8,$AJ$4-1,0),$S197,MATCH(AZ$6,$D$7:$Q$7,0)-1))/SUMPRODUCT(OFFSET($W$8:OFFSET($W$8,$AJ$4-1,0),$T197,$U197),OFFSET($C$8:OFFSET($C$8,$AJ$4-1,0),$S197,0))</f>
        <v>1.2554235826609697</v>
      </c>
      <c r="BB197" s="3">
        <f ca="1">SUMPRODUCT(OFFSET($W$8:OFFSET($W$8,$AJ$4-1,0),$T197,$U197),OFFSET($D$8:OFFSET($D$8,$AJ$4-1,0),$S197,MATCH(BB$6,$D$7:$Q$7,0)-1))</f>
        <v>1.043814076956743</v>
      </c>
      <c r="BC197" s="3">
        <f ca="1">SUMPRODUCT(OFFSET($W$8:OFFSET($W$8,$AJ$4-1,0),$T197,$U197),OFFSET($C$8:OFFSET($C$8,$AJ$4-1,0),$S197,0),OFFSET($D$8:OFFSET($D$8,$AJ$4-1,0),$S197,MATCH(BB$6,$D$7:$Q$7,0)-1))/SUMPRODUCT(OFFSET($W$8:OFFSET($W$8,$AJ$4-1,0),$T197,$U197),OFFSET($C$8:OFFSET($C$8,$AJ$4-1,0),$S197,0))</f>
        <v>1.0435968308440366</v>
      </c>
      <c r="BD197" s="3">
        <f ca="1">SUMPRODUCT(OFFSET($W$8:OFFSET($W$8,$AJ$4-1,0),$T197,$U197),OFFSET($D$8:OFFSET($D$8,$AJ$4-1,0),$S197,MATCH(BD$6,$D$7:$Q$7,0)-1))</f>
        <v>0.82578931595866112</v>
      </c>
      <c r="BE197" s="3">
        <f ca="1">SUMPRODUCT(OFFSET($W$8:OFFSET($W$8,$AJ$4-1,0),$T197,$U197),OFFSET($C$8:OFFSET($C$8,$AJ$4-1,0),$S197,0),OFFSET($D$8:OFFSET($D$8,$AJ$4-1,0),$S197,MATCH(BD$6,$D$7:$Q$7,0)-1))/SUMPRODUCT(OFFSET($W$8:OFFSET($W$8,$AJ$4-1,0),$T197,$U197),OFFSET($C$8:OFFSET($C$8,$AJ$4-1,0),$S197,0))</f>
        <v>0.8238442627651732</v>
      </c>
      <c r="BF197" s="174">
        <f ca="1">SUMPRODUCT(OFFSET($W$8:OFFSET($W$8,$AJ$4-1,0),$T197,$U197),OFFSET($D$8:OFFSET($D$8,$AJ$4-1,0),$S197,MATCH(BF$6,$D$7:$Q$7,0)-1))</f>
        <v>1.1699914856243563</v>
      </c>
      <c r="BG197" s="174">
        <f ca="1">SUMPRODUCT(OFFSET($W$8:OFFSET($W$8,$AJ$4-1,0),$T197,$U197),OFFSET($C$8:OFFSET($C$8,$AJ$4-1,0),$S197,0),OFFSET($D$8:OFFSET($D$8,$AJ$4-1,0),$S197,MATCH(BF$6,$D$7:$Q$7,0)-1))/SUMPRODUCT(OFFSET($W$8:OFFSET($W$8,$AJ$4-1,0),$T197,$U197),OFFSET($C$8:OFFSET($C$8,$AJ$4-1,0),$S197,0))</f>
        <v>1.1688916312576452</v>
      </c>
      <c r="BH197" s="174">
        <f ca="1">SUMPRODUCT(OFFSET($W$8:OFFSET($W$8,$AJ$4-1,0),$T197,$U197),OFFSET($D$8:OFFSET($D$8,$AJ$4-1,0),$S197,MATCH(BH$6,$D$7:$Q$7,0)-1))</f>
        <v>1.2414858278434353</v>
      </c>
      <c r="BI197" s="174">
        <f ca="1">SUMPRODUCT(OFFSET($W$8:OFFSET($W$8,$AJ$4-1,0),$T197,$U197),OFFSET($C$8:OFFSET($C$8,$AJ$4-1,0),$S197,0),OFFSET($D$8:OFFSET($D$8,$AJ$4-1,0),$S197,MATCH(BH$6,$D$7:$Q$7,0)-1))/SUMPRODUCT(OFFSET($W$8:OFFSET($W$8,$AJ$4-1,0),$T197,$U197),OFFSET($C$8:OFFSET($C$8,$AJ$4-1,0),$S197,0))</f>
        <v>1.2446790754655568</v>
      </c>
      <c r="BJ197" s="174">
        <f ca="1">SUMPRODUCT(OFFSET($W$8:OFFSET($W$8,$AJ$4-1,0),$T197,$U197),OFFSET($D$8:OFFSET($D$8,$AJ$4-1,0),$S197,MATCH(BJ$6,$D$7:$Q$7,0)-1))</f>
        <v>1</v>
      </c>
      <c r="BK197" s="174">
        <f ca="1">SUMPRODUCT(OFFSET($W$8:OFFSET($W$8,$AJ$4-1,0),$T197,$U197),OFFSET($C$8:OFFSET($C$8,$AJ$4-1,0),$S197,0),OFFSET($D$8:OFFSET($D$8,$AJ$4-1,0),$S197,MATCH(BJ$6,$D$7:$Q$7,0)-1))/SUMPRODUCT(OFFSET($W$8:OFFSET($W$8,$AJ$4-1,0),$T197,$U197),OFFSET($C$8:OFFSET($C$8,$AJ$4-1,0),$S197,0))</f>
        <v>1</v>
      </c>
      <c r="BM197" s="8">
        <f t="shared" si="45"/>
        <v>41913</v>
      </c>
      <c r="BN197" s="47">
        <f t="shared" ca="1" si="46"/>
        <v>0.85454749504961858</v>
      </c>
      <c r="BO197" s="47">
        <f t="shared" ca="1" si="41"/>
        <v>0</v>
      </c>
      <c r="BP197" s="47">
        <f t="shared" ca="1" si="47"/>
        <v>0.26588318627536728</v>
      </c>
      <c r="BQ197" s="47">
        <f t="shared" ca="1" si="42"/>
        <v>0.58866430877425135</v>
      </c>
    </row>
    <row r="198" spans="1:69">
      <c r="A198" s="58">
        <f t="shared" si="43"/>
        <v>41579</v>
      </c>
      <c r="B198" s="34">
        <f t="shared" si="51"/>
        <v>41774</v>
      </c>
      <c r="C198" s="59">
        <f>SUMIF(WP!$A$3:$A$388,"&lt;"&amp;EOMONTH($A198,$A$3-1)+1,WP!$B$3:$B$388)/1000-SUM(C$8:C197)</f>
        <v>450.93499999999995</v>
      </c>
      <c r="D198" s="42">
        <f>D$6/VLOOKUP($B198,Rate!$B$4:$H$390,7)</f>
        <v>0.54541662527795753</v>
      </c>
      <c r="E198" s="42">
        <f>E$6/VLOOKUP($B198,SAWW!$B$4:$H$390,7)</f>
        <v>1.3421412096708949</v>
      </c>
      <c r="F198" s="42">
        <f>F$6/VLOOKUP($B198,'Indem BL'!$B$4:$H$390,7)</f>
        <v>1.0695369073394192</v>
      </c>
      <c r="G198" s="42">
        <f>G$6/VLOOKUP($B198,'Med BL'!$B$4:$H$390,7)</f>
        <v>0.9849</v>
      </c>
      <c r="H198" s="42">
        <f>H$6/VLOOKUP($B198,'Combined BL &amp; SAWW'!$B$4:$H$390,7)</f>
        <v>1.2061328064348993</v>
      </c>
      <c r="I198" s="42">
        <f>I$6/VLOOKUP($B198,'Freq Trend'!$B$4:$H$390,7)</f>
        <v>0.77337108690315071</v>
      </c>
      <c r="J198" s="42">
        <f>J$6/VLOOKUP($B198,'Severity Trend_IonI'!$B$4:$H$390,7)</f>
        <v>0.88058355023236989</v>
      </c>
      <c r="K198" s="42">
        <f>K$6/VLOOKUP($B198,'Severity Trend_MonI'!$B$4:$H$390,7)</f>
        <v>1.2668694632660764</v>
      </c>
      <c r="L198" s="42">
        <f>L$6/VLOOKUP($B198,'Severity Trend'!$B$4:$H$390,7)</f>
        <v>1.0439352084425224</v>
      </c>
      <c r="M198" s="42">
        <f>M$6/VLOOKUP($B198,'PP Residual Trend'!$B$4:$H$390,7)</f>
        <v>0.80738216142721986</v>
      </c>
      <c r="N198" s="156">
        <f>N$6/VLOOKUP($B198,CR!$B$4:$H$455,7)</f>
        <v>1.2139701874780289</v>
      </c>
      <c r="O198" s="156">
        <f>O$6/VLOOKUP($B198,ER!$B$4:$H$455,7)</f>
        <v>1.2688527921571657</v>
      </c>
      <c r="P198" s="156">
        <f>P$6/VLOOKUP($B198,DR!$B$4:$H$455,7)</f>
        <v>1</v>
      </c>
      <c r="R198">
        <f t="shared" si="49"/>
        <v>191</v>
      </c>
      <c r="S198" s="120">
        <f t="shared" si="52"/>
        <v>190</v>
      </c>
      <c r="T198" s="45">
        <f t="shared" si="53"/>
        <v>0</v>
      </c>
      <c r="U198" s="45">
        <f t="shared" si="54"/>
        <v>0</v>
      </c>
      <c r="V198" s="20">
        <v>0</v>
      </c>
      <c r="W198" s="21">
        <f>(2*W$5*$AJ$3*$R198*$A$3-MIN(W$5*$AJ$3,$R198*$A$3)^2-2*$R198*$A$3*MAX(W$5*$AJ$3-$R198*$A$3,0)-MIN(MAX($R198*$A$3-$A$4,0),W$5*$AJ$3)^2-2*W$5*$AJ$3*MAX($R198*$A$3-$A$4-W$5*+$AJ$3,0))/$AJ$5-SUM($V$7:V198)-SUM($V$7:W197)+SUM($V$7:V197)</f>
        <v>0</v>
      </c>
      <c r="X198" s="21">
        <f>(2*X$5*$AJ$3*$R198*$A$3-MIN(X$5*$AJ$3,$R198*$A$3)^2-2*$R198*$A$3*MAX(X$5*$AJ$3-$R198*$A$3,0)-MIN(MAX($R198*$A$3-$A$4,0),X$5*$AJ$3)^2-2*X$5*$AJ$3*MAX($R198*$A$3-$A$4-X$5*+$AJ$3,0))/$AJ$5-SUM($V$7:W198)-SUM($V$7:X197)+SUM($V$7:W197)</f>
        <v>0</v>
      </c>
      <c r="Y198" s="21">
        <f>(2*Y$5*$AJ$3*$R198*$A$3-MIN(Y$5*$AJ$3,$R198*$A$3)^2-2*$R198*$A$3*MAX(Y$5*$AJ$3-$R198*$A$3,0)-MIN(MAX($R198*$A$3-$A$4,0),Y$5*$AJ$3)^2-2*Y$5*$AJ$3*MAX($R198*$A$3-$A$4-Y$5*+$AJ$3,0))/$AJ$5-SUM($V$7:X198)-SUM($V$7:Y197)+SUM($V$7:X197)</f>
        <v>0</v>
      </c>
      <c r="Z198" s="21">
        <f>(2*Z$5*$AJ$3*$R198*$A$3-MIN(Z$5*$AJ$3,$R198*$A$3)^2-2*$R198*$A$3*MAX(Z$5*$AJ$3-$R198*$A$3,0)-MIN(MAX($R198*$A$3-$A$4,0),Z$5*$AJ$3)^2-2*Z$5*$AJ$3*MAX($R198*$A$3-$A$4-Z$5*+$AJ$3,0))/$AJ$5-SUM($V$7:Y198)-SUM($V$7:Z197)+SUM($V$7:Y197)</f>
        <v>0</v>
      </c>
      <c r="AA198" s="21">
        <f>(2*AA$5*$AJ$3*$R198*$A$3-MIN(AA$5*$AJ$3,$R198*$A$3)^2-2*$R198*$A$3*MAX(AA$5*$AJ$3-$R198*$A$3,0)-MIN(MAX($R198*$A$3-$A$4,0),AA$5*$AJ$3)^2-2*AA$5*$AJ$3*MAX($R198*$A$3-$A$4-AA$5*+$AJ$3,0))/$AJ$5-SUM($V$7:Z198)-SUM($V$7:AA197)+SUM($V$7:Z197)</f>
        <v>0</v>
      </c>
      <c r="AB198" s="21">
        <f>(2*AB$5*$AJ$3*$R198*$A$3-MIN(AB$5*$AJ$3,$R198*$A$3)^2-2*$R198*$A$3*MAX(AB$5*$AJ$3-$R198*$A$3,0)-MIN(MAX($R198*$A$3-$A$4,0),AB$5*$AJ$3)^2-2*AB$5*$AJ$3*MAX($R198*$A$3-$A$4-AB$5*+$AJ$3,0))/$AJ$5-SUM($V$7:AA198)-SUM($V$7:AB197)+SUM($V$7:AA197)</f>
        <v>0</v>
      </c>
      <c r="AC198" s="21">
        <f>(2*AC$5*$AJ$3*$R198*$A$3-MIN(AC$5*$AJ$3,$R198*$A$3)^2-2*$R198*$A$3*MAX(AC$5*$AJ$3-$R198*$A$3,0)-MIN(MAX($R198*$A$3-$A$4,0),AC$5*$AJ$3)^2-2*AC$5*$AJ$3*MAX($R198*$A$3-$A$4-AC$5*+$AJ$3,0))/$AJ$5-SUM($V$7:AB198)-SUM($V$7:AC197)+SUM($V$7:AB197)</f>
        <v>0</v>
      </c>
      <c r="AD198" s="21">
        <f>(2*AD$5*$AJ$3*$R198*$A$3-MIN(AD$5*$AJ$3,$R198*$A$3)^2-2*$R198*$A$3*MAX(AD$5*$AJ$3-$R198*$A$3,0)-MIN(MAX($R198*$A$3-$A$4,0),AD$5*$AJ$3)^2-2*AD$5*$AJ$3*MAX($R198*$A$3-$A$4-AD$5*+$AJ$3,0))/$AJ$5-SUM($V$7:AC198)-SUM($V$7:AD197)+SUM($V$7:AC197)</f>
        <v>0</v>
      </c>
      <c r="AE198" s="21">
        <f>(2*AE$5*$AJ$3*$R198*$A$3-MIN(AE$5*$AJ$3,$R198*$A$3)^2-2*$R198*$A$3*MAX(AE$5*$AJ$3-$R198*$A$3,0)-MIN(MAX($R198*$A$3-$A$4,0),AE$5*$AJ$3)^2-2*AE$5*$AJ$3*MAX($R198*$A$3-$A$4-AE$5*+$AJ$3,0))/$AJ$5-SUM($V$7:AD198)-SUM($V$7:AE197)+SUM($V$7:AD197)</f>
        <v>0</v>
      </c>
      <c r="AF198" s="21">
        <f>(2*AF$5*$AJ$3*$R198*$A$3-MIN(AF$5*$AJ$3,$R198*$A$3)^2-2*$R198*$A$3*MAX(AF$5*$AJ$3-$R198*$A$3,0)-MIN(MAX($R198*$A$3-$A$4,0),AF$5*$AJ$3)^2-2*AF$5*$AJ$3*MAX($R198*$A$3-$A$4-AF$5*+$AJ$3,0))/$AJ$5-SUM($V$7:AE198)-SUM($V$7:AF197)+SUM($V$7:AE197)</f>
        <v>0</v>
      </c>
      <c r="AG198" s="21">
        <f>(2*AG$5*$AJ$3*$R198*$A$3-MIN(AG$5*$AJ$3,$R198*$A$3)^2-2*$R198*$A$3*MAX(AG$5*$AJ$3-$R198*$A$3,0)-MIN(MAX($R198*$A$3-$A$4,0),AG$5*$AJ$3)^2-2*AG$5*$AJ$3*MAX($R198*$A$3-$A$4-AG$5*+$AJ$3,0))/$AJ$5-SUM($V$7:AF198)-SUM($V$7:AG197)+SUM($V$7:AF197)</f>
        <v>0</v>
      </c>
      <c r="AH198" s="21">
        <f>(2*AH$5*$AJ$3*$R198*$A$3-MIN(AH$5*$AJ$3,$R198*$A$3)^2-2*$R198*$A$3*MAX(AH$5*$AJ$3-$R198*$A$3,0)-MIN(MAX($R198*$A$3-$A$4,0),AH$5*$AJ$3)^2-2*AH$5*$AJ$3*MAX($R198*$A$3-$A$4-AH$5*+$AJ$3,0))/$AJ$5-SUM($V$7:AG198)-SUM($V$7:AH197)+SUM($V$7:AG197)</f>
        <v>0</v>
      </c>
      <c r="AJ198" s="8">
        <f t="shared" si="48"/>
        <v>41944</v>
      </c>
      <c r="AK198" s="30">
        <f t="shared" si="55"/>
        <v>41958</v>
      </c>
      <c r="AL198" s="3">
        <f ca="1">SUMPRODUCT(OFFSET($W$8:OFFSET($W$8,$AJ$4-1,0),$T198,$U198),OFFSET($D$8:OFFSET($D$8,$AJ$4-1,0),$S198,MATCH(AL$6,$D$7:$Q$7,0)-1))</f>
        <v>0.54423469902939603</v>
      </c>
      <c r="AM198" s="3">
        <f ca="1">SUMPRODUCT(OFFSET($W$8:OFFSET($W$8,$AJ$4-1,0),$T198,$U198),OFFSET($C$8:OFFSET($C$8,$AJ$4-1,0),$S198,0),OFFSET($D$8:OFFSET($D$8,$AJ$4-1,0),$S198,MATCH(AL$6,$D$7:$Q$7,0)-1))/SUMPRODUCT(OFFSET($W$8:OFFSET($W$8,$AJ$4-1,0),$T198,$U198),OFFSET($C$8:OFFSET($C$8,$AJ$4-1,0),$S198,0))</f>
        <v>0.54426105672789038</v>
      </c>
      <c r="AN198" s="3">
        <f ca="1">SUMPRODUCT(OFFSET($W$8:OFFSET($W$8,$AJ$4-1,0),$T198,$U198),OFFSET($D$8:OFFSET($D$8,$AJ$4-1,0),$S198,MATCH(AN$6,$D$7:$Q$7,0)-1))</f>
        <v>1.3264280427290966</v>
      </c>
      <c r="AO198" s="3">
        <f ca="1">SUMPRODUCT(OFFSET($W$8:OFFSET($W$8,$AJ$4-1,0),$T198,$U198),OFFSET($C$8:OFFSET($C$8,$AJ$4-1,0),$S198,0),OFFSET($D$8:OFFSET($D$8,$AJ$4-1,0),$S198,MATCH(AN$6,$D$7:$Q$7,0)-1))/SUMPRODUCT(OFFSET($W$8:OFFSET($W$8,$AJ$4-1,0),$T198,$U198),OFFSET($C$8:OFFSET($C$8,$AJ$4-1,0),$S198,0))</f>
        <v>1.327355453460338</v>
      </c>
      <c r="AP198" s="3">
        <f ca="1">SUMPRODUCT(OFFSET($W$8:OFFSET($W$8,$AJ$4-1,0),$T198,$U198),OFFSET($D$8:OFFSET($D$8,$AJ$4-1,0),$S198,MATCH(AP$6,$D$7:$Q$7,0)-1))</f>
        <v>1.067740149219822</v>
      </c>
      <c r="AQ198" s="3">
        <f ca="1">SUMPRODUCT(OFFSET($W$8:OFFSET($W$8,$AJ$4-1,0),$T198,$U198),OFFSET($C$8:OFFSET($C$8,$AJ$4-1,0),$S198,0),OFFSET($D$8:OFFSET($D$8,$AJ$4-1,0),$S198,MATCH(AP$6,$D$7:$Q$7,0)-1))/SUMPRODUCT(OFFSET($W$8:OFFSET($W$8,$AJ$4-1,0),$T198,$U198),OFFSET($C$8:OFFSET($C$8,$AJ$4-1,0),$S198,0))</f>
        <v>1.0676879126529268</v>
      </c>
      <c r="AR198" s="3">
        <f ca="1">SUMPRODUCT(OFFSET($W$8:OFFSET($W$8,$AJ$4-1,0),$T198,$U198),OFFSET($D$8:OFFSET($D$8,$AJ$4-1,0),$S198,MATCH(AR$6,$D$7:$Q$7,0)-1))</f>
        <v>0.99056250000000001</v>
      </c>
      <c r="AS198" s="3">
        <f ca="1">SUMPRODUCT(OFFSET($W$8:OFFSET($W$8,$AJ$4-1,0),$T198,$U198),OFFSET($C$8:OFFSET($C$8,$AJ$4-1,0),$S198,0),OFFSET($D$8:OFFSET($D$8,$AJ$4-1,0),$S198,MATCH(AR$6,$D$7:$Q$7,0)-1))/SUMPRODUCT(OFFSET($W$8:OFFSET($W$8,$AJ$4-1,0),$T198,$U198),OFFSET($C$8:OFFSET($C$8,$AJ$4-1,0),$S198,0))</f>
        <v>0.99072712402858631</v>
      </c>
      <c r="AT198" s="3">
        <f ca="1">SUMPRODUCT(OFFSET($W$8:OFFSET($W$8,$AJ$4-1,0),$T198,$U198),OFFSET($D$8:OFFSET($D$8,$AJ$4-1,0),$S198,MATCH(AT$6,$D$7:$Q$7,0)-1))</f>
        <v>1.199871152803597</v>
      </c>
      <c r="AU198" s="3">
        <f ca="1">SUMPRODUCT(OFFSET($W$8:OFFSET($W$8,$AJ$4-1,0),$T198,$U198),OFFSET($C$8:OFFSET($C$8,$AJ$4-1,0),$S198,0),OFFSET($D$8:OFFSET($D$8,$AJ$4-1,0),$S198,MATCH(AT$6,$D$7:$Q$7,0)-1))/SUMPRODUCT(OFFSET($W$8:OFFSET($W$8,$AJ$4-1,0),$T198,$U198),OFFSET($C$8:OFFSET($C$8,$AJ$4-1,0),$S198,0))</f>
        <v>1.2003060152259082</v>
      </c>
      <c r="AV198" s="3">
        <f ca="1">SUMPRODUCT(OFFSET($W$8:OFFSET($W$8,$AJ$4-1,0),$T198,$U198),OFFSET($D$8:OFFSET($D$8,$AJ$4-1,0),$S198,MATCH(AV$6,$D$7:$Q$7,0)-1))</f>
        <v>0.7949407659780563</v>
      </c>
      <c r="AW198" s="3">
        <f ca="1">SUMPRODUCT(OFFSET($W$8:OFFSET($W$8,$AJ$4-1,0),$T198,$U198),OFFSET($C$8:OFFSET($C$8,$AJ$4-1,0),$S198,0),OFFSET($D$8:OFFSET($D$8,$AJ$4-1,0),$S198,MATCH(AV$6,$D$7:$Q$7,0)-1))/SUMPRODUCT(OFFSET($W$8:OFFSET($W$8,$AJ$4-1,0),$T198,$U198),OFFSET($C$8:OFFSET($C$8,$AJ$4-1,0),$S198,0))</f>
        <v>0.79361604761194926</v>
      </c>
      <c r="AX198" s="3">
        <f ca="1">SUMPRODUCT(OFFSET($W$8:OFFSET($W$8,$AJ$4-1,0),$T198,$U198),OFFSET($D$8:OFFSET($D$8,$AJ$4-1,0),$S198,MATCH(AX$6,$D$7:$Q$7,0)-1))</f>
        <v>0.88812604131496986</v>
      </c>
      <c r="AY198" s="3">
        <f ca="1">SUMPRODUCT(OFFSET($W$8:OFFSET($W$8,$AJ$4-1,0),$T198,$U198),OFFSET($C$8:OFFSET($C$8,$AJ$4-1,0),$S198,0),OFFSET($D$8:OFFSET($D$8,$AJ$4-1,0),$S198,MATCH(AX$6,$D$7:$Q$7,0)-1))/SUMPRODUCT(OFFSET($W$8:OFFSET($W$8,$AJ$4-1,0),$T198,$U198),OFFSET($C$8:OFFSET($C$8,$AJ$4-1,0),$S198,0))</f>
        <v>0.88760506997803534</v>
      </c>
      <c r="AZ198" s="3">
        <f ca="1">SUMPRODUCT(OFFSET($W$8:OFFSET($W$8,$AJ$4-1,0),$T198,$U198),OFFSET($D$8:OFFSET($D$8,$AJ$4-1,0),$S198,MATCH(AZ$6,$D$7:$Q$7,0)-1))</f>
        <v>1.2525293225548879</v>
      </c>
      <c r="BA198" s="3">
        <f ca="1">SUMPRODUCT(OFFSET($W$8:OFFSET($W$8,$AJ$4-1,0),$T198,$U198),OFFSET($C$8:OFFSET($C$8,$AJ$4-1,0),$S198,0),OFFSET($D$8:OFFSET($D$8,$AJ$4-1,0),$S198,MATCH(AZ$6,$D$7:$Q$7,0)-1))/SUMPRODUCT(OFFSET($W$8:OFFSET($W$8,$AJ$4-1,0),$T198,$U198),OFFSET($C$8:OFFSET($C$8,$AJ$4-1,0),$S198,0))</f>
        <v>1.253213043459525</v>
      </c>
      <c r="BB198" s="3">
        <f ca="1">SUMPRODUCT(OFFSET($W$8:OFFSET($W$8,$AJ$4-1,0),$T198,$U198),OFFSET($D$8:OFFSET($D$8,$AJ$4-1,0),$S198,MATCH(BB$6,$D$7:$Q$7,0)-1))</f>
        <v>1.0439651182819418</v>
      </c>
      <c r="BC198" s="3">
        <f ca="1">SUMPRODUCT(OFFSET($W$8:OFFSET($W$8,$AJ$4-1,0),$T198,$U198),OFFSET($C$8:OFFSET($C$8,$AJ$4-1,0),$S198,0),OFFSET($D$8:OFFSET($D$8,$AJ$4-1,0),$S198,MATCH(BB$6,$D$7:$Q$7,0)-1))/SUMPRODUCT(OFFSET($W$8:OFFSET($W$8,$AJ$4-1,0),$T198,$U198),OFFSET($C$8:OFFSET($C$8,$AJ$4-1,0),$S198,0))</f>
        <v>1.0438510055307246</v>
      </c>
      <c r="BD198" s="3">
        <f ca="1">SUMPRODUCT(OFFSET($W$8:OFFSET($W$8,$AJ$4-1,0),$T198,$U198),OFFSET($D$8:OFFSET($D$8,$AJ$4-1,0),$S198,MATCH(BD$6,$D$7:$Q$7,0)-1))</f>
        <v>0.82984612149791026</v>
      </c>
      <c r="BE198" s="3">
        <f ca="1">SUMPRODUCT(OFFSET($W$8:OFFSET($W$8,$AJ$4-1,0),$T198,$U198),OFFSET($C$8:OFFSET($C$8,$AJ$4-1,0),$S198,0),OFFSET($D$8:OFFSET($D$8,$AJ$4-1,0),$S198,MATCH(BD$6,$D$7:$Q$7,0)-1))/SUMPRODUCT(OFFSET($W$8:OFFSET($W$8,$AJ$4-1,0),$T198,$U198),OFFSET($C$8:OFFSET($C$8,$AJ$4-1,0),$S198,0))</f>
        <v>0.82838585271708076</v>
      </c>
      <c r="BF198" s="174">
        <f ca="1">SUMPRODUCT(OFFSET($W$8:OFFSET($W$8,$AJ$4-1,0),$T198,$U198),OFFSET($D$8:OFFSET($D$8,$AJ$4-1,0),$S198,MATCH(BF$6,$D$7:$Q$7,0)-1))</f>
        <v>1.1628680951854853</v>
      </c>
      <c r="BG198" s="174">
        <f ca="1">SUMPRODUCT(OFFSET($W$8:OFFSET($W$8,$AJ$4-1,0),$T198,$U198),OFFSET($C$8:OFFSET($C$8,$AJ$4-1,0),$S198,0),OFFSET($D$8:OFFSET($D$8,$AJ$4-1,0),$S198,MATCH(BF$6,$D$7:$Q$7,0)-1))/SUMPRODUCT(OFFSET($W$8:OFFSET($W$8,$AJ$4-1,0),$T198,$U198),OFFSET($C$8:OFFSET($C$8,$AJ$4-1,0),$S198,0))</f>
        <v>1.1641781066242323</v>
      </c>
      <c r="BH198" s="174">
        <f ca="1">SUMPRODUCT(OFFSET($W$8:OFFSET($W$8,$AJ$4-1,0),$T198,$U198),OFFSET($D$8:OFFSET($D$8,$AJ$4-1,0),$S198,MATCH(BH$6,$D$7:$Q$7,0)-1))</f>
        <v>1.2400856866658558</v>
      </c>
      <c r="BI198" s="174">
        <f ca="1">SUMPRODUCT(OFFSET($W$8:OFFSET($W$8,$AJ$4-1,0),$T198,$U198),OFFSET($C$8:OFFSET($C$8,$AJ$4-1,0),$S198,0),OFFSET($D$8:OFFSET($D$8,$AJ$4-1,0),$S198,MATCH(BH$6,$D$7:$Q$7,0)-1))/SUMPRODUCT(OFFSET($W$8:OFFSET($W$8,$AJ$4-1,0),$T198,$U198),OFFSET($C$8:OFFSET($C$8,$AJ$4-1,0),$S198,0))</f>
        <v>1.2440570780096354</v>
      </c>
      <c r="BJ198" s="174">
        <f ca="1">SUMPRODUCT(OFFSET($W$8:OFFSET($W$8,$AJ$4-1,0),$T198,$U198),OFFSET($D$8:OFFSET($D$8,$AJ$4-1,0),$S198,MATCH(BJ$6,$D$7:$Q$7,0)-1))</f>
        <v>1</v>
      </c>
      <c r="BK198" s="174">
        <f ca="1">SUMPRODUCT(OFFSET($W$8:OFFSET($W$8,$AJ$4-1,0),$T198,$U198),OFFSET($C$8:OFFSET($C$8,$AJ$4-1,0),$S198,0),OFFSET($D$8:OFFSET($D$8,$AJ$4-1,0),$S198,MATCH(BJ$6,$D$7:$Q$7,0)-1))/SUMPRODUCT(OFFSET($W$8:OFFSET($W$8,$AJ$4-1,0),$T198,$U198),OFFSET($C$8:OFFSET($C$8,$AJ$4-1,0),$S198,0))</f>
        <v>1</v>
      </c>
      <c r="BM198" s="8">
        <f t="shared" si="45"/>
        <v>41944</v>
      </c>
      <c r="BN198" s="47">
        <f t="shared" ca="1" si="46"/>
        <v>0.85800738717902603</v>
      </c>
      <c r="BO198" s="47">
        <f t="shared" ca="1" si="41"/>
        <v>0</v>
      </c>
      <c r="BP198" s="47">
        <f t="shared" ca="1" si="47"/>
        <v>0.26601612122534568</v>
      </c>
      <c r="BQ198" s="47">
        <f t="shared" ca="1" si="42"/>
        <v>0.59199126595368035</v>
      </c>
    </row>
    <row r="199" spans="1:69">
      <c r="A199" s="58">
        <f t="shared" si="43"/>
        <v>41609</v>
      </c>
      <c r="B199" s="34">
        <f t="shared" si="51"/>
        <v>41805</v>
      </c>
      <c r="C199" s="59">
        <f>SUMIF(WP!$A$3:$A$388,"&lt;"&amp;EOMONTH($A199,$A$3-1)+1,WP!$B$3:$B$388)/1000-SUM(C$8:C198)</f>
        <v>1321.1799999999998</v>
      </c>
      <c r="D199" s="42">
        <f>D$6/VLOOKUP($B199,Rate!$B$4:$H$390,7)</f>
        <v>0.54541662527795753</v>
      </c>
      <c r="E199" s="42">
        <f>E$6/VLOOKUP($B199,SAWW!$B$4:$H$390,7)</f>
        <v>1.3395368453405636</v>
      </c>
      <c r="F199" s="42">
        <f>F$6/VLOOKUP($B199,'Indem BL'!$B$4:$H$390,7)</f>
        <v>1.0695369073394192</v>
      </c>
      <c r="G199" s="42">
        <f>G$6/VLOOKUP($B199,'Med BL'!$B$4:$H$390,7)</f>
        <v>0.9849</v>
      </c>
      <c r="H199" s="42">
        <f>H$6/VLOOKUP($B199,'Combined BL &amp; SAWW'!$B$4:$H$390,7)</f>
        <v>1.2050397263299946</v>
      </c>
      <c r="I199" s="42">
        <f>I$6/VLOOKUP($B199,'Freq Trend'!$B$4:$H$390,7)</f>
        <v>0.7754903151122019</v>
      </c>
      <c r="J199" s="42">
        <f>J$6/VLOOKUP($B199,'Severity Trend_IonI'!$B$4:$H$390,7)</f>
        <v>0.88065279358113191</v>
      </c>
      <c r="K199" s="42">
        <f>K$6/VLOOKUP($B199,'Severity Trend_MonI'!$B$4:$H$390,7)</f>
        <v>1.2623367347129646</v>
      </c>
      <c r="L199" s="42">
        <f>L$6/VLOOKUP($B199,'Severity Trend'!$B$4:$H$390,7)</f>
        <v>1.0423996830536668</v>
      </c>
      <c r="M199" s="42">
        <f>M$6/VLOOKUP($B199,'PP Residual Trend'!$B$4:$H$390,7)</f>
        <v>0.80837249791958188</v>
      </c>
      <c r="N199" s="156">
        <f>N$6/VLOOKUP($B199,CR!$B$4:$H$455,7)</f>
        <v>1.1316140804625527</v>
      </c>
      <c r="O199" s="156">
        <f>O$6/VLOOKUP($B199,ER!$B$4:$H$455,7)</f>
        <v>1.2688527921571657</v>
      </c>
      <c r="P199" s="156">
        <f>P$6/VLOOKUP($B199,DR!$B$4:$H$455,7)</f>
        <v>1</v>
      </c>
      <c r="R199">
        <f t="shared" si="49"/>
        <v>192</v>
      </c>
      <c r="S199" s="120">
        <f t="shared" si="52"/>
        <v>191</v>
      </c>
      <c r="T199" s="45">
        <f t="shared" si="53"/>
        <v>0</v>
      </c>
      <c r="U199" s="45">
        <f t="shared" si="54"/>
        <v>0</v>
      </c>
      <c r="V199" s="20">
        <v>0</v>
      </c>
      <c r="W199" s="21">
        <f>(2*W$5*$AJ$3*$R199*$A$3-MIN(W$5*$AJ$3,$R199*$A$3)^2-2*$R199*$A$3*MAX(W$5*$AJ$3-$R199*$A$3,0)-MIN(MAX($R199*$A$3-$A$4,0),W$5*$AJ$3)^2-2*W$5*$AJ$3*MAX($R199*$A$3-$A$4-W$5*+$AJ$3,0))/$AJ$5-SUM($V$7:V199)-SUM($V$7:W198)+SUM($V$7:V198)</f>
        <v>0</v>
      </c>
      <c r="X199" s="21">
        <f>(2*X$5*$AJ$3*$R199*$A$3-MIN(X$5*$AJ$3,$R199*$A$3)^2-2*$R199*$A$3*MAX(X$5*$AJ$3-$R199*$A$3,0)-MIN(MAX($R199*$A$3-$A$4,0),X$5*$AJ$3)^2-2*X$5*$AJ$3*MAX($R199*$A$3-$A$4-X$5*+$AJ$3,0))/$AJ$5-SUM($V$7:W199)-SUM($V$7:X198)+SUM($V$7:W198)</f>
        <v>0</v>
      </c>
      <c r="Y199" s="21">
        <f>(2*Y$5*$AJ$3*$R199*$A$3-MIN(Y$5*$AJ$3,$R199*$A$3)^2-2*$R199*$A$3*MAX(Y$5*$AJ$3-$R199*$A$3,0)-MIN(MAX($R199*$A$3-$A$4,0),Y$5*$AJ$3)^2-2*Y$5*$AJ$3*MAX($R199*$A$3-$A$4-Y$5*+$AJ$3,0))/$AJ$5-SUM($V$7:X199)-SUM($V$7:Y198)+SUM($V$7:X198)</f>
        <v>0</v>
      </c>
      <c r="Z199" s="21">
        <f>(2*Z$5*$AJ$3*$R199*$A$3-MIN(Z$5*$AJ$3,$R199*$A$3)^2-2*$R199*$A$3*MAX(Z$5*$AJ$3-$R199*$A$3,0)-MIN(MAX($R199*$A$3-$A$4,0),Z$5*$AJ$3)^2-2*Z$5*$AJ$3*MAX($R199*$A$3-$A$4-Z$5*+$AJ$3,0))/$AJ$5-SUM($V$7:Y199)-SUM($V$7:Z198)+SUM($V$7:Y198)</f>
        <v>0</v>
      </c>
      <c r="AA199" s="21">
        <f>(2*AA$5*$AJ$3*$R199*$A$3-MIN(AA$5*$AJ$3,$R199*$A$3)^2-2*$R199*$A$3*MAX(AA$5*$AJ$3-$R199*$A$3,0)-MIN(MAX($R199*$A$3-$A$4,0),AA$5*$AJ$3)^2-2*AA$5*$AJ$3*MAX($R199*$A$3-$A$4-AA$5*+$AJ$3,0))/$AJ$5-SUM($V$7:Z199)-SUM($V$7:AA198)+SUM($V$7:Z198)</f>
        <v>0</v>
      </c>
      <c r="AB199" s="21">
        <f>(2*AB$5*$AJ$3*$R199*$A$3-MIN(AB$5*$AJ$3,$R199*$A$3)^2-2*$R199*$A$3*MAX(AB$5*$AJ$3-$R199*$A$3,0)-MIN(MAX($R199*$A$3-$A$4,0),AB$5*$AJ$3)^2-2*AB$5*$AJ$3*MAX($R199*$A$3-$A$4-AB$5*+$AJ$3,0))/$AJ$5-SUM($V$7:AA199)-SUM($V$7:AB198)+SUM($V$7:AA198)</f>
        <v>0</v>
      </c>
      <c r="AC199" s="21">
        <f>(2*AC$5*$AJ$3*$R199*$A$3-MIN(AC$5*$AJ$3,$R199*$A$3)^2-2*$R199*$A$3*MAX(AC$5*$AJ$3-$R199*$A$3,0)-MIN(MAX($R199*$A$3-$A$4,0),AC$5*$AJ$3)^2-2*AC$5*$AJ$3*MAX($R199*$A$3-$A$4-AC$5*+$AJ$3,0))/$AJ$5-SUM($V$7:AB199)-SUM($V$7:AC198)+SUM($V$7:AB198)</f>
        <v>0</v>
      </c>
      <c r="AD199" s="21">
        <f>(2*AD$5*$AJ$3*$R199*$A$3-MIN(AD$5*$AJ$3,$R199*$A$3)^2-2*$R199*$A$3*MAX(AD$5*$AJ$3-$R199*$A$3,0)-MIN(MAX($R199*$A$3-$A$4,0),AD$5*$AJ$3)^2-2*AD$5*$AJ$3*MAX($R199*$A$3-$A$4-AD$5*+$AJ$3,0))/$AJ$5-SUM($V$7:AC199)-SUM($V$7:AD198)+SUM($V$7:AC198)</f>
        <v>0</v>
      </c>
      <c r="AE199" s="21">
        <f>(2*AE$5*$AJ$3*$R199*$A$3-MIN(AE$5*$AJ$3,$R199*$A$3)^2-2*$R199*$A$3*MAX(AE$5*$AJ$3-$R199*$A$3,0)-MIN(MAX($R199*$A$3-$A$4,0),AE$5*$AJ$3)^2-2*AE$5*$AJ$3*MAX($R199*$A$3-$A$4-AE$5*+$AJ$3,0))/$AJ$5-SUM($V$7:AD199)-SUM($V$7:AE198)+SUM($V$7:AD198)</f>
        <v>0</v>
      </c>
      <c r="AF199" s="21">
        <f>(2*AF$5*$AJ$3*$R199*$A$3-MIN(AF$5*$AJ$3,$R199*$A$3)^2-2*$R199*$A$3*MAX(AF$5*$AJ$3-$R199*$A$3,0)-MIN(MAX($R199*$A$3-$A$4,0),AF$5*$AJ$3)^2-2*AF$5*$AJ$3*MAX($R199*$A$3-$A$4-AF$5*+$AJ$3,0))/$AJ$5-SUM($V$7:AE199)-SUM($V$7:AF198)+SUM($V$7:AE198)</f>
        <v>0</v>
      </c>
      <c r="AG199" s="21">
        <f>(2*AG$5*$AJ$3*$R199*$A$3-MIN(AG$5*$AJ$3,$R199*$A$3)^2-2*$R199*$A$3*MAX(AG$5*$AJ$3-$R199*$A$3,0)-MIN(MAX($R199*$A$3-$A$4,0),AG$5*$AJ$3)^2-2*AG$5*$AJ$3*MAX($R199*$A$3-$A$4-AG$5*+$AJ$3,0))/$AJ$5-SUM($V$7:AF199)-SUM($V$7:AG198)+SUM($V$7:AF198)</f>
        <v>0</v>
      </c>
      <c r="AH199" s="21">
        <f>(2*AH$5*$AJ$3*$R199*$A$3-MIN(AH$5*$AJ$3,$R199*$A$3)^2-2*$R199*$A$3*MAX(AH$5*$AJ$3-$R199*$A$3,0)-MIN(MAX($R199*$A$3-$A$4,0),AH$5*$AJ$3)^2-2*AH$5*$AJ$3*MAX($R199*$A$3-$A$4-AH$5*+$AJ$3,0))/$AJ$5-SUM($V$7:AG199)-SUM($V$7:AH198)+SUM($V$7:AG198)</f>
        <v>0</v>
      </c>
      <c r="AJ199" s="8">
        <f t="shared" si="48"/>
        <v>41974</v>
      </c>
      <c r="AK199" s="30">
        <f t="shared" si="55"/>
        <v>41988</v>
      </c>
      <c r="AL199" s="3">
        <f ca="1">SUMPRODUCT(OFFSET($W$8:OFFSET($W$8,$AJ$4-1,0),$T199,$U199),OFFSET($D$8:OFFSET($D$8,$AJ$4-1,0),$S199,MATCH(AL$6,$D$7:$Q$7,0)-1))</f>
        <v>0.54397227387321401</v>
      </c>
      <c r="AM199" s="3">
        <f ca="1">SUMPRODUCT(OFFSET($W$8:OFFSET($W$8,$AJ$4-1,0),$T199,$U199),OFFSET($C$8:OFFSET($C$8,$AJ$4-1,0),$S199,0),OFFSET($D$8:OFFSET($D$8,$AJ$4-1,0),$S199,MATCH(AL$6,$D$7:$Q$7,0)-1))/SUMPRODUCT(OFFSET($W$8:OFFSET($W$8,$AJ$4-1,0),$T199,$U199),OFFSET($C$8:OFFSET($C$8,$AJ$4-1,0),$S199,0))</f>
        <v>0.54384224240694279</v>
      </c>
      <c r="AN199" s="3">
        <f ca="1">SUMPRODUCT(OFFSET($W$8:OFFSET($W$8,$AJ$4-1,0),$T199,$U199),OFFSET($D$8:OFFSET($D$8,$AJ$4-1,0),$S199,MATCH(AN$6,$D$7:$Q$7,0)-1))</f>
        <v>1.3238290881710124</v>
      </c>
      <c r="AO199" s="3">
        <f ca="1">SUMPRODUCT(OFFSET($W$8:OFFSET($W$8,$AJ$4-1,0),$T199,$U199),OFFSET($C$8:OFFSET($C$8,$AJ$4-1,0),$S199,0),OFFSET($D$8:OFFSET($D$8,$AJ$4-1,0),$S199,MATCH(AN$6,$D$7:$Q$7,0)-1))/SUMPRODUCT(OFFSET($W$8:OFFSET($W$8,$AJ$4-1,0),$T199,$U199),OFFSET($C$8:OFFSET($C$8,$AJ$4-1,0),$S199,0))</f>
        <v>1.3232763869287014</v>
      </c>
      <c r="AP199" s="3">
        <f ca="1">SUMPRODUCT(OFFSET($W$8:OFFSET($W$8,$AJ$4-1,0),$T199,$U199),OFFSET($D$8:OFFSET($D$8,$AJ$4-1,0),$S199,MATCH(AP$6,$D$7:$Q$7,0)-1))</f>
        <v>1.0673408696376894</v>
      </c>
      <c r="AQ199" s="3">
        <f ca="1">SUMPRODUCT(OFFSET($W$8:OFFSET($W$8,$AJ$4-1,0),$T199,$U199),OFFSET($C$8:OFFSET($C$8,$AJ$4-1,0),$S199,0),OFFSET($D$8:OFFSET($D$8,$AJ$4-1,0),$S199,MATCH(AP$6,$D$7:$Q$7,0)-1))/SUMPRODUCT(OFFSET($W$8:OFFSET($W$8,$AJ$4-1,0),$T199,$U199),OFFSET($C$8:OFFSET($C$8,$AJ$4-1,0),$S199,0))</f>
        <v>1.0670540247316613</v>
      </c>
      <c r="AR199" s="3">
        <f ca="1">SUMPRODUCT(OFFSET($W$8:OFFSET($W$8,$AJ$4-1,0),$T199,$U199),OFFSET($D$8:OFFSET($D$8,$AJ$4-1,0),$S199,MATCH(AR$6,$D$7:$Q$7,0)-1))</f>
        <v>0.99182083333333337</v>
      </c>
      <c r="AS199" s="3">
        <f ca="1">SUMPRODUCT(OFFSET($W$8:OFFSET($W$8,$AJ$4-1,0),$T199,$U199),OFFSET($C$8:OFFSET($C$8,$AJ$4-1,0),$S199,0),OFFSET($D$8:OFFSET($D$8,$AJ$4-1,0),$S199,MATCH(AR$6,$D$7:$Q$7,0)-1))/SUMPRODUCT(OFFSET($W$8:OFFSET($W$8,$AJ$4-1,0),$T199,$U199),OFFSET($C$8:OFFSET($C$8,$AJ$4-1,0),$S199,0))</f>
        <v>0.9927248277345101</v>
      </c>
      <c r="AT199" s="3">
        <f ca="1">SUMPRODUCT(OFFSET($W$8:OFFSET($W$8,$AJ$4-1,0),$T199,$U199),OFFSET($D$8:OFFSET($D$8,$AJ$4-1,0),$S199,MATCH(AT$6,$D$7:$Q$7,0)-1))</f>
        <v>1.1988670813142992</v>
      </c>
      <c r="AU199" s="3">
        <f ca="1">SUMPRODUCT(OFFSET($W$8:OFFSET($W$8,$AJ$4-1,0),$T199,$U199),OFFSET($C$8:OFFSET($C$8,$AJ$4-1,0),$S199,0),OFFSET($D$8:OFFSET($D$8,$AJ$4-1,0),$S199,MATCH(AT$6,$D$7:$Q$7,0)-1))/SUMPRODUCT(OFFSET($W$8:OFFSET($W$8,$AJ$4-1,0),$T199,$U199),OFFSET($C$8:OFFSET($C$8,$AJ$4-1,0),$S199,0))</f>
        <v>1.1987309899014054</v>
      </c>
      <c r="AV199" s="3">
        <f ca="1">SUMPRODUCT(OFFSET($W$8:OFFSET($W$8,$AJ$4-1,0),$T199,$U199),OFFSET($D$8:OFFSET($D$8,$AJ$4-1,0),$S199,MATCH(AV$6,$D$7:$Q$7,0)-1))</f>
        <v>0.79890686969050095</v>
      </c>
      <c r="AW199" s="3">
        <f ca="1">SUMPRODUCT(OFFSET($W$8:OFFSET($W$8,$AJ$4-1,0),$T199,$U199),OFFSET($C$8:OFFSET($C$8,$AJ$4-1,0),$S199,0),OFFSET($D$8:OFFSET($D$8,$AJ$4-1,0),$S199,MATCH(AV$6,$D$7:$Q$7,0)-1))/SUMPRODUCT(OFFSET($W$8:OFFSET($W$8,$AJ$4-1,0),$T199,$U199),OFFSET($C$8:OFFSET($C$8,$AJ$4-1,0),$S199,0))</f>
        <v>0.79995722697463478</v>
      </c>
      <c r="AX199" s="3">
        <f ca="1">SUMPRODUCT(OFFSET($W$8:OFFSET($W$8,$AJ$4-1,0),$T199,$U199),OFFSET($D$8:OFFSET($D$8,$AJ$4-1,0),$S199,MATCH(AX$6,$D$7:$Q$7,0)-1))</f>
        <v>0.88963376732194521</v>
      </c>
      <c r="AY199" s="3">
        <f ca="1">SUMPRODUCT(OFFSET($W$8:OFFSET($W$8,$AJ$4-1,0),$T199,$U199),OFFSET($C$8:OFFSET($C$8,$AJ$4-1,0),$S199,0),OFFSET($D$8:OFFSET($D$8,$AJ$4-1,0),$S199,MATCH(AX$6,$D$7:$Q$7,0)-1))/SUMPRODUCT(OFFSET($W$8:OFFSET($W$8,$AJ$4-1,0),$T199,$U199),OFFSET($C$8:OFFSET($C$8,$AJ$4-1,0),$S199,0))</f>
        <v>0.89004724341172414</v>
      </c>
      <c r="AZ199" s="3">
        <f ca="1">SUMPRODUCT(OFFSET($W$8:OFFSET($W$8,$AJ$4-1,0),$T199,$U199),OFFSET($D$8:OFFSET($D$8,$AJ$4-1,0),$S199,MATCH(AZ$6,$D$7:$Q$7,0)-1))</f>
        <v>1.2505869939457477</v>
      </c>
      <c r="BA199" s="3">
        <f ca="1">SUMPRODUCT(OFFSET($W$8:OFFSET($W$8,$AJ$4-1,0),$T199,$U199),OFFSET($C$8:OFFSET($C$8,$AJ$4-1,0),$S199,0),OFFSET($D$8:OFFSET($D$8,$AJ$4-1,0),$S199,MATCH(AZ$6,$D$7:$Q$7,0)-1))/SUMPRODUCT(OFFSET($W$8:OFFSET($W$8,$AJ$4-1,0),$T199,$U199),OFFSET($C$8:OFFSET($C$8,$AJ$4-1,0),$S199,0))</f>
        <v>1.2502896649798174</v>
      </c>
      <c r="BB199" s="3">
        <f ca="1">SUMPRODUCT(OFFSET($W$8:OFFSET($W$8,$AJ$4-1,0),$T199,$U199),OFFSET($D$8:OFFSET($D$8,$AJ$4-1,0),$S199,MATCH(BB$6,$D$7:$Q$7,0)-1))</f>
        <v>1.0442845318144123</v>
      </c>
      <c r="BC199" s="3">
        <f ca="1">SUMPRODUCT(OFFSET($W$8:OFFSET($W$8,$AJ$4-1,0),$T199,$U199),OFFSET($C$8:OFFSET($C$8,$AJ$4-1,0),$S199,0),OFFSET($D$8:OFFSET($D$8,$AJ$4-1,0),$S199,MATCH(BB$6,$D$7:$Q$7,0)-1))/SUMPRODUCT(OFFSET($W$8:OFFSET($W$8,$AJ$4-1,0),$T199,$U199),OFFSET($C$8:OFFSET($C$8,$AJ$4-1,0),$S199,0))</f>
        <v>1.0444438986636264</v>
      </c>
      <c r="BD199" s="3">
        <f ca="1">SUMPRODUCT(OFFSET($W$8:OFFSET($W$8,$AJ$4-1,0),$T199,$U199),OFFSET($D$8:OFFSET($D$8,$AJ$4-1,0),$S199,MATCH(BD$6,$D$7:$Q$7,0)-1))</f>
        <v>0.83424076859074847</v>
      </c>
      <c r="BE199" s="3">
        <f ca="1">SUMPRODUCT(OFFSET($W$8:OFFSET($W$8,$AJ$4-1,0),$T199,$U199),OFFSET($C$8:OFFSET($C$8,$AJ$4-1,0),$S199,0),OFFSET($D$8:OFFSET($D$8,$AJ$4-1,0),$S199,MATCH(BD$6,$D$7:$Q$7,0)-1))/SUMPRODUCT(OFFSET($W$8:OFFSET($W$8,$AJ$4-1,0),$T199,$U199),OFFSET($C$8:OFFSET($C$8,$AJ$4-1,0),$S199,0))</f>
        <v>0.83548142429491623</v>
      </c>
      <c r="BF199" s="174">
        <f ca="1">SUMPRODUCT(OFFSET($W$8:OFFSET($W$8,$AJ$4-1,0),$T199,$U199),OFFSET($D$8:OFFSET($D$8,$AJ$4-1,0),$S199,MATCH(BF$6,$D$7:$Q$7,0)-1))</f>
        <v>1.1523045458824313</v>
      </c>
      <c r="BG199" s="174">
        <f ca="1">SUMPRODUCT(OFFSET($W$8:OFFSET($W$8,$AJ$4-1,0),$T199,$U199),OFFSET($C$8:OFFSET($C$8,$AJ$4-1,0),$S199,0),OFFSET($D$8:OFFSET($D$8,$AJ$4-1,0),$S199,MATCH(BF$6,$D$7:$Q$7,0)-1))/SUMPRODUCT(OFFSET($W$8:OFFSET($W$8,$AJ$4-1,0),$T199,$U199),OFFSET($C$8:OFFSET($C$8,$AJ$4-1,0),$S199,0))</f>
        <v>1.147976115340086</v>
      </c>
      <c r="BH199" s="174">
        <f ca="1">SUMPRODUCT(OFFSET($W$8:OFFSET($W$8,$AJ$4-1,0),$T199,$U199),OFFSET($D$8:OFFSET($D$8,$AJ$4-1,0),$S199,MATCH(BH$6,$D$7:$Q$7,0)-1))</f>
        <v>1.2386855454882761</v>
      </c>
      <c r="BI199" s="174">
        <f ca="1">SUMPRODUCT(OFFSET($W$8:OFFSET($W$8,$AJ$4-1,0),$T199,$U199),OFFSET($C$8:OFFSET($C$8,$AJ$4-1,0),$S199,0),OFFSET($D$8:OFFSET($D$8,$AJ$4-1,0),$S199,MATCH(BH$6,$D$7:$Q$7,0)-1))/SUMPRODUCT(OFFSET($W$8:OFFSET($W$8,$AJ$4-1,0),$T199,$U199),OFFSET($C$8:OFFSET($C$8,$AJ$4-1,0),$S199,0))</f>
        <v>1.2425073584678452</v>
      </c>
      <c r="BJ199" s="174">
        <f ca="1">SUMPRODUCT(OFFSET($W$8:OFFSET($W$8,$AJ$4-1,0),$T199,$U199),OFFSET($D$8:OFFSET($D$8,$AJ$4-1,0),$S199,MATCH(BJ$6,$D$7:$Q$7,0)-1))</f>
        <v>1</v>
      </c>
      <c r="BK199" s="174">
        <f ca="1">SUMPRODUCT(OFFSET($W$8:OFFSET($W$8,$AJ$4-1,0),$T199,$U199),OFFSET($C$8:OFFSET($C$8,$AJ$4-1,0),$S199,0),OFFSET($D$8:OFFSET($D$8,$AJ$4-1,0),$S199,MATCH(BJ$6,$D$7:$Q$7,0)-1))/SUMPRODUCT(OFFSET($W$8:OFFSET($W$8,$AJ$4-1,0),$T199,$U199),OFFSET($C$8:OFFSET($C$8,$AJ$4-1,0),$S199,0))</f>
        <v>1</v>
      </c>
      <c r="BM199" s="8">
        <f t="shared" si="45"/>
        <v>41974</v>
      </c>
      <c r="BN199" s="47">
        <f t="shared" ca="1" si="46"/>
        <v>0.8701168971444746</v>
      </c>
      <c r="BO199" s="47">
        <f t="shared" ca="1" si="41"/>
        <v>0</v>
      </c>
      <c r="BP199" s="47">
        <f t="shared" ca="1" si="47"/>
        <v>0.26634791031189287</v>
      </c>
      <c r="BQ199" s="47">
        <f t="shared" ca="1" si="42"/>
        <v>0.60376898683258173</v>
      </c>
    </row>
    <row r="200" spans="1:69">
      <c r="A200" s="58">
        <f t="shared" si="43"/>
        <v>41640</v>
      </c>
      <c r="B200" s="34">
        <f t="shared" si="51"/>
        <v>41835</v>
      </c>
      <c r="C200" s="59">
        <f>SUMIF(WP!$A$3:$A$388,"&lt;"&amp;EOMONTH($A200,$A$3-1)+1,WP!$B$3:$B$388)/1000-SUM(C$8:C199)</f>
        <v>938.20499999999993</v>
      </c>
      <c r="D200" s="42">
        <f>D$6/VLOOKUP($B200,Rate!$B$4:$H$390,7)</f>
        <v>0.54541662527795753</v>
      </c>
      <c r="E200" s="42">
        <f>E$6/VLOOKUP($B200,SAWW!$B$4:$H$390,7)</f>
        <v>1.33698053539194</v>
      </c>
      <c r="F200" s="42">
        <f>F$6/VLOOKUP($B200,'Indem BL'!$B$4:$H$390,7)</f>
        <v>1.0695369073394192</v>
      </c>
      <c r="G200" s="42">
        <f>G$6/VLOOKUP($B200,'Med BL'!$B$4:$H$390,7)</f>
        <v>0.9849</v>
      </c>
      <c r="H200" s="42">
        <f>H$6/VLOOKUP($B200,'Combined BL &amp; SAWW'!$B$4:$H$390,7)</f>
        <v>1.2039357255077012</v>
      </c>
      <c r="I200" s="42">
        <f>I$6/VLOOKUP($B200,'Freq Trend'!$B$4:$H$390,7)</f>
        <v>0.77827845187027045</v>
      </c>
      <c r="J200" s="42">
        <f>J$6/VLOOKUP($B200,'Severity Trend_IonI'!$B$4:$H$390,7)</f>
        <v>0.88133259459422475</v>
      </c>
      <c r="K200" s="42">
        <f>K$6/VLOOKUP($B200,'Severity Trend_MonI'!$B$4:$H$390,7)</f>
        <v>1.2590431725556317</v>
      </c>
      <c r="L200" s="42">
        <f>L$6/VLOOKUP($B200,'Severity Trend'!$B$4:$H$390,7)</f>
        <v>1.0417078939827831</v>
      </c>
      <c r="M200" s="42">
        <f>M$6/VLOOKUP($B200,'PP Residual Trend'!$B$4:$H$390,7)</f>
        <v>0.81071016348883063</v>
      </c>
      <c r="N200" s="156">
        <f>N$6/VLOOKUP($B200,CR!$B$4:$H$455,7)</f>
        <v>1.1957014083930264</v>
      </c>
      <c r="O200" s="156">
        <f>O$6/VLOOKUP($B200,ER!$B$4:$H$455,7)</f>
        <v>1.2398550798229273</v>
      </c>
      <c r="P200" s="156">
        <f>P$6/VLOOKUP($B200,DR!$B$4:$H$455,7)</f>
        <v>1</v>
      </c>
      <c r="R200">
        <f t="shared" si="49"/>
        <v>193</v>
      </c>
      <c r="S200" s="120">
        <f t="shared" si="52"/>
        <v>192</v>
      </c>
      <c r="T200" s="45">
        <f t="shared" si="53"/>
        <v>0</v>
      </c>
      <c r="U200" s="45">
        <f t="shared" si="54"/>
        <v>0</v>
      </c>
      <c r="V200" s="20">
        <v>0</v>
      </c>
      <c r="W200" s="21">
        <f>(2*W$5*$AJ$3*$R200*$A$3-MIN(W$5*$AJ$3,$R200*$A$3)^2-2*$R200*$A$3*MAX(W$5*$AJ$3-$R200*$A$3,0)-MIN(MAX($R200*$A$3-$A$4,0),W$5*$AJ$3)^2-2*W$5*$AJ$3*MAX($R200*$A$3-$A$4-W$5*+$AJ$3,0))/$AJ$5-SUM($V$7:V200)-SUM($V$7:W199)+SUM($V$7:V199)</f>
        <v>0</v>
      </c>
      <c r="X200" s="21">
        <f>(2*X$5*$AJ$3*$R200*$A$3-MIN(X$5*$AJ$3,$R200*$A$3)^2-2*$R200*$A$3*MAX(X$5*$AJ$3-$R200*$A$3,0)-MIN(MAX($R200*$A$3-$A$4,0),X$5*$AJ$3)^2-2*X$5*$AJ$3*MAX($R200*$A$3-$A$4-X$5*+$AJ$3,0))/$AJ$5-SUM($V$7:W200)-SUM($V$7:X199)+SUM($V$7:W199)</f>
        <v>0</v>
      </c>
      <c r="Y200" s="21">
        <f>(2*Y$5*$AJ$3*$R200*$A$3-MIN(Y$5*$AJ$3,$R200*$A$3)^2-2*$R200*$A$3*MAX(Y$5*$AJ$3-$R200*$A$3,0)-MIN(MAX($R200*$A$3-$A$4,0),Y$5*$AJ$3)^2-2*Y$5*$AJ$3*MAX($R200*$A$3-$A$4-Y$5*+$AJ$3,0))/$AJ$5-SUM($V$7:X200)-SUM($V$7:Y199)+SUM($V$7:X199)</f>
        <v>0</v>
      </c>
      <c r="Z200" s="21">
        <f>(2*Z$5*$AJ$3*$R200*$A$3-MIN(Z$5*$AJ$3,$R200*$A$3)^2-2*$R200*$A$3*MAX(Z$5*$AJ$3-$R200*$A$3,0)-MIN(MAX($R200*$A$3-$A$4,0),Z$5*$AJ$3)^2-2*Z$5*$AJ$3*MAX($R200*$A$3-$A$4-Z$5*+$AJ$3,0))/$AJ$5-SUM($V$7:Y200)-SUM($V$7:Z199)+SUM($V$7:Y199)</f>
        <v>0</v>
      </c>
      <c r="AA200" s="21">
        <f>(2*AA$5*$AJ$3*$R200*$A$3-MIN(AA$5*$AJ$3,$R200*$A$3)^2-2*$R200*$A$3*MAX(AA$5*$AJ$3-$R200*$A$3,0)-MIN(MAX($R200*$A$3-$A$4,0),AA$5*$AJ$3)^2-2*AA$5*$AJ$3*MAX($R200*$A$3-$A$4-AA$5*+$AJ$3,0))/$AJ$5-SUM($V$7:Z200)-SUM($V$7:AA199)+SUM($V$7:Z199)</f>
        <v>0</v>
      </c>
      <c r="AB200" s="21">
        <f>(2*AB$5*$AJ$3*$R200*$A$3-MIN(AB$5*$AJ$3,$R200*$A$3)^2-2*$R200*$A$3*MAX(AB$5*$AJ$3-$R200*$A$3,0)-MIN(MAX($R200*$A$3-$A$4,0),AB$5*$AJ$3)^2-2*AB$5*$AJ$3*MAX($R200*$A$3-$A$4-AB$5*+$AJ$3,0))/$AJ$5-SUM($V$7:AA200)-SUM($V$7:AB199)+SUM($V$7:AA199)</f>
        <v>0</v>
      </c>
      <c r="AC200" s="21">
        <f>(2*AC$5*$AJ$3*$R200*$A$3-MIN(AC$5*$AJ$3,$R200*$A$3)^2-2*$R200*$A$3*MAX(AC$5*$AJ$3-$R200*$A$3,0)-MIN(MAX($R200*$A$3-$A$4,0),AC$5*$AJ$3)^2-2*AC$5*$AJ$3*MAX($R200*$A$3-$A$4-AC$5*+$AJ$3,0))/$AJ$5-SUM($V$7:AB200)-SUM($V$7:AC199)+SUM($V$7:AB199)</f>
        <v>0</v>
      </c>
      <c r="AD200" s="21">
        <f>(2*AD$5*$AJ$3*$R200*$A$3-MIN(AD$5*$AJ$3,$R200*$A$3)^2-2*$R200*$A$3*MAX(AD$5*$AJ$3-$R200*$A$3,0)-MIN(MAX($R200*$A$3-$A$4,0),AD$5*$AJ$3)^2-2*AD$5*$AJ$3*MAX($R200*$A$3-$A$4-AD$5*+$AJ$3,0))/$AJ$5-SUM($V$7:AC200)-SUM($V$7:AD199)+SUM($V$7:AC199)</f>
        <v>0</v>
      </c>
      <c r="AE200" s="21">
        <f>(2*AE$5*$AJ$3*$R200*$A$3-MIN(AE$5*$AJ$3,$R200*$A$3)^2-2*$R200*$A$3*MAX(AE$5*$AJ$3-$R200*$A$3,0)-MIN(MAX($R200*$A$3-$A$4,0),AE$5*$AJ$3)^2-2*AE$5*$AJ$3*MAX($R200*$A$3-$A$4-AE$5*+$AJ$3,0))/$AJ$5-SUM($V$7:AD200)-SUM($V$7:AE199)+SUM($V$7:AD199)</f>
        <v>0</v>
      </c>
      <c r="AF200" s="21">
        <f>(2*AF$5*$AJ$3*$R200*$A$3-MIN(AF$5*$AJ$3,$R200*$A$3)^2-2*$R200*$A$3*MAX(AF$5*$AJ$3-$R200*$A$3,0)-MIN(MAX($R200*$A$3-$A$4,0),AF$5*$AJ$3)^2-2*AF$5*$AJ$3*MAX($R200*$A$3-$A$4-AF$5*+$AJ$3,0))/$AJ$5-SUM($V$7:AE200)-SUM($V$7:AF199)+SUM($V$7:AE199)</f>
        <v>0</v>
      </c>
      <c r="AG200" s="21">
        <f>(2*AG$5*$AJ$3*$R200*$A$3-MIN(AG$5*$AJ$3,$R200*$A$3)^2-2*$R200*$A$3*MAX(AG$5*$AJ$3-$R200*$A$3,0)-MIN(MAX($R200*$A$3-$A$4,0),AG$5*$AJ$3)^2-2*AG$5*$AJ$3*MAX($R200*$A$3-$A$4-AG$5*+$AJ$3,0))/$AJ$5-SUM($V$7:AF200)-SUM($V$7:AG199)+SUM($V$7:AF199)</f>
        <v>0</v>
      </c>
      <c r="AH200" s="21">
        <f>(2*AH$5*$AJ$3*$R200*$A$3-MIN(AH$5*$AJ$3,$R200*$A$3)^2-2*$R200*$A$3*MAX(AH$5*$AJ$3-$R200*$A$3,0)-MIN(MAX($R200*$A$3-$A$4,0),AH$5*$AJ$3)^2-2*AH$5*$AJ$3*MAX($R200*$A$3-$A$4-AH$5*+$AJ$3,0))/$AJ$5-SUM($V$7:AG200)-SUM($V$7:AH199)+SUM($V$7:AG199)</f>
        <v>0</v>
      </c>
      <c r="AJ200" s="8">
        <f t="shared" si="48"/>
        <v>42005</v>
      </c>
      <c r="AK200" s="30">
        <f t="shared" si="55"/>
        <v>42019</v>
      </c>
      <c r="AL200" s="3">
        <f ca="1">SUMPRODUCT(OFFSET($W$8:OFFSET($W$8,$AJ$4-1,0),$T200,$U200),OFFSET($D$8:OFFSET($D$8,$AJ$4-1,0),$S200,MATCH(AL$6,$D$7:$Q$7,0)-1))</f>
        <v>0.5436662797606977</v>
      </c>
      <c r="AM200" s="3">
        <f ca="1">SUMPRODUCT(OFFSET($W$8:OFFSET($W$8,$AJ$4-1,0),$T200,$U200),OFFSET($C$8:OFFSET($C$8,$AJ$4-1,0),$S200,0),OFFSET($D$8:OFFSET($D$8,$AJ$4-1,0),$S200,MATCH(AL$6,$D$7:$Q$7,0)-1))/SUMPRODUCT(OFFSET($W$8:OFFSET($W$8,$AJ$4-1,0),$T200,$U200),OFFSET($C$8:OFFSET($C$8,$AJ$4-1,0),$S200,0))</f>
        <v>0.54334905219856378</v>
      </c>
      <c r="AN200" s="3">
        <f ca="1">SUMPRODUCT(OFFSET($W$8:OFFSET($W$8,$AJ$4-1,0),$T200,$U200),OFFSET($D$8:OFFSET($D$8,$AJ$4-1,0),$S200,MATCH(AN$6,$D$7:$Q$7,0)-1))</f>
        <v>1.3212325975382917</v>
      </c>
      <c r="AO200" s="3">
        <f ca="1">SUMPRODUCT(OFFSET($W$8:OFFSET($W$8,$AJ$4-1,0),$T200,$U200),OFFSET($C$8:OFFSET($C$8,$AJ$4-1,0),$S200,0),OFFSET($D$8:OFFSET($D$8,$AJ$4-1,0),$S200,MATCH(AN$6,$D$7:$Q$7,0)-1))/SUMPRODUCT(OFFSET($W$8:OFFSET($W$8,$AJ$4-1,0),$T200,$U200),OFFSET($C$8:OFFSET($C$8,$AJ$4-1,0),$S200,0))</f>
        <v>1.3188851119823468</v>
      </c>
      <c r="AP200" s="3">
        <f ca="1">SUMPRODUCT(OFFSET($W$8:OFFSET($W$8,$AJ$4-1,0),$T200,$U200),OFFSET($D$8:OFFSET($D$8,$AJ$4-1,0),$S200,MATCH(AP$6,$D$7:$Q$7,0)-1))</f>
        <v>1.0669415900555566</v>
      </c>
      <c r="AQ200" s="3">
        <f ca="1">SUMPRODUCT(OFFSET($W$8:OFFSET($W$8,$AJ$4-1,0),$T200,$U200),OFFSET($C$8:OFFSET($C$8,$AJ$4-1,0),$S200,0),OFFSET($D$8:OFFSET($D$8,$AJ$4-1,0),$S200,MATCH(AP$6,$D$7:$Q$7,0)-1))/SUMPRODUCT(OFFSET($W$8:OFFSET($W$8,$AJ$4-1,0),$T200,$U200),OFFSET($C$8:OFFSET($C$8,$AJ$4-1,0),$S200,0))</f>
        <v>1.0663732431338777</v>
      </c>
      <c r="AR200" s="3">
        <f ca="1">SUMPRODUCT(OFFSET($W$8:OFFSET($W$8,$AJ$4-1,0),$T200,$U200),OFFSET($D$8:OFFSET($D$8,$AJ$4-1,0),$S200,MATCH(AR$6,$D$7:$Q$7,0)-1))</f>
        <v>0.99307916666666662</v>
      </c>
      <c r="AS200" s="3">
        <f ca="1">SUMPRODUCT(OFFSET($W$8:OFFSET($W$8,$AJ$4-1,0),$T200,$U200),OFFSET($C$8:OFFSET($C$8,$AJ$4-1,0),$S200,0),OFFSET($D$8:OFFSET($D$8,$AJ$4-1,0),$S200,MATCH(AR$6,$D$7:$Q$7,0)-1))/SUMPRODUCT(OFFSET($W$8:OFFSET($W$8,$AJ$4-1,0),$T200,$U200),OFFSET($C$8:OFFSET($C$8,$AJ$4-1,0),$S200,0))</f>
        <v>0.9948703173000798</v>
      </c>
      <c r="AT200" s="3">
        <f ca="1">SUMPRODUCT(OFFSET($W$8:OFFSET($W$8,$AJ$4-1,0),$T200,$U200),OFFSET($D$8:OFFSET($D$8,$AJ$4-1,0),$S200,MATCH(AT$6,$D$7:$Q$7,0)-1))</f>
        <v>1.1978573477703722</v>
      </c>
      <c r="AU200" s="3">
        <f ca="1">SUMPRODUCT(OFFSET($W$8:OFFSET($W$8,$AJ$4-1,0),$T200,$U200),OFFSET($C$8:OFFSET($C$8,$AJ$4-1,0),$S200,0),OFFSET($D$8:OFFSET($D$8,$AJ$4-1,0),$S200,MATCH(AT$6,$D$7:$Q$7,0)-1))/SUMPRODUCT(OFFSET($W$8:OFFSET($W$8,$AJ$4-1,0),$T200,$U200),OFFSET($C$8:OFFSET($C$8,$AJ$4-1,0),$S200,0))</f>
        <v>1.1970279059838667</v>
      </c>
      <c r="AV200" s="3">
        <f ca="1">SUMPRODUCT(OFFSET($W$8:OFFSET($W$8,$AJ$4-1,0),$T200,$U200),OFFSET($D$8:OFFSET($D$8,$AJ$4-1,0),$S200,MATCH(AV$6,$D$7:$Q$7,0)-1))</f>
        <v>0.80302020783423811</v>
      </c>
      <c r="AW200" s="3">
        <f ca="1">SUMPRODUCT(OFFSET($W$8:OFFSET($W$8,$AJ$4-1,0),$T200,$U200),OFFSET($C$8:OFFSET($C$8,$AJ$4-1,0),$S200,0),OFFSET($D$8:OFFSET($D$8,$AJ$4-1,0),$S200,MATCH(AV$6,$D$7:$Q$7,0)-1))/SUMPRODUCT(OFFSET($W$8:OFFSET($W$8,$AJ$4-1,0),$T200,$U200),OFFSET($C$8:OFFSET($C$8,$AJ$4-1,0),$S200,0))</f>
        <v>0.80690346610348973</v>
      </c>
      <c r="AX200" s="3">
        <f ca="1">SUMPRODUCT(OFFSET($W$8:OFFSET($W$8,$AJ$4-1,0),$T200,$U200),OFFSET($D$8:OFFSET($D$8,$AJ$4-1,0),$S200,MATCH(AX$6,$D$7:$Q$7,0)-1))</f>
        <v>0.89127878399035121</v>
      </c>
      <c r="AY200" s="3">
        <f ca="1">SUMPRODUCT(OFFSET($W$8:OFFSET($W$8,$AJ$4-1,0),$T200,$U200),OFFSET($C$8:OFFSET($C$8,$AJ$4-1,0),$S200,0),OFFSET($D$8:OFFSET($D$8,$AJ$4-1,0),$S200,MATCH(AX$6,$D$7:$Q$7,0)-1))/SUMPRODUCT(OFFSET($W$8:OFFSET($W$8,$AJ$4-1,0),$T200,$U200),OFFSET($C$8:OFFSET($C$8,$AJ$4-1,0),$S200,0))</f>
        <v>0.89279945011437578</v>
      </c>
      <c r="AZ200" s="3">
        <f ca="1">SUMPRODUCT(OFFSET($W$8:OFFSET($W$8,$AJ$4-1,0),$T200,$U200),OFFSET($D$8:OFFSET($D$8,$AJ$4-1,0),$S200,MATCH(AZ$6,$D$7:$Q$7,0)-1))</f>
        <v>1.2489010031038754</v>
      </c>
      <c r="BA200" s="3">
        <f ca="1">SUMPRODUCT(OFFSET($W$8:OFFSET($W$8,$AJ$4-1,0),$T200,$U200),OFFSET($C$8:OFFSET($C$8,$AJ$4-1,0),$S200,0),OFFSET($D$8:OFFSET($D$8,$AJ$4-1,0),$S200,MATCH(AZ$6,$D$7:$Q$7,0)-1))/SUMPRODUCT(OFFSET($W$8:OFFSET($W$8,$AJ$4-1,0),$T200,$U200),OFFSET($C$8:OFFSET($C$8,$AJ$4-1,0),$S200,0))</f>
        <v>1.2473749793324176</v>
      </c>
      <c r="BB200" s="3">
        <f ca="1">SUMPRODUCT(OFFSET($W$8:OFFSET($W$8,$AJ$4-1,0),$T200,$U200),OFFSET($D$8:OFFSET($D$8,$AJ$4-1,0),$S200,MATCH(BB$6,$D$7:$Q$7,0)-1))</f>
        <v>1.0447824530007619</v>
      </c>
      <c r="BC200" s="3">
        <f ca="1">SUMPRODUCT(OFFSET($W$8:OFFSET($W$8,$AJ$4-1,0),$T200,$U200),OFFSET($C$8:OFFSET($C$8,$AJ$4-1,0),$S200,0),OFFSET($D$8:OFFSET($D$8,$AJ$4-1,0),$S200,MATCH(BB$6,$D$7:$Q$7,0)-1))/SUMPRODUCT(OFFSET($W$8:OFFSET($W$8,$AJ$4-1,0),$T200,$U200),OFFSET($C$8:OFFSET($C$8,$AJ$4-1,0),$S200,0))</f>
        <v>1.0452440912927152</v>
      </c>
      <c r="BD200" s="3">
        <f ca="1">SUMPRODUCT(OFFSET($W$8:OFFSET($W$8,$AJ$4-1,0),$T200,$U200),OFFSET($D$8:OFFSET($D$8,$AJ$4-1,0),$S200,MATCH(BD$6,$D$7:$Q$7,0)-1))</f>
        <v>0.83893537761904757</v>
      </c>
      <c r="BE200" s="3">
        <f ca="1">SUMPRODUCT(OFFSET($W$8:OFFSET($W$8,$AJ$4-1,0),$T200,$U200),OFFSET($C$8:OFFSET($C$8,$AJ$4-1,0),$S200,0),OFFSET($D$8:OFFSET($D$8,$AJ$4-1,0),$S200,MATCH(BD$6,$D$7:$Q$7,0)-1))/SUMPRODUCT(OFFSET($W$8:OFFSET($W$8,$AJ$4-1,0),$T200,$U200),OFFSET($C$8:OFFSET($C$8,$AJ$4-1,0),$S200,0))</f>
        <v>0.84337634000696504</v>
      </c>
      <c r="BF200" s="174">
        <f ca="1">SUMPRODUCT(OFFSET($W$8:OFFSET($W$8,$AJ$4-1,0),$T200,$U200),OFFSET($D$8:OFFSET($D$8,$AJ$4-1,0),$S200,MATCH(BF$6,$D$7:$Q$7,0)-1))</f>
        <v>1.1441313337996204</v>
      </c>
      <c r="BG200" s="174">
        <f ca="1">SUMPRODUCT(OFFSET($W$8:OFFSET($W$8,$AJ$4-1,0),$T200,$U200),OFFSET($C$8:OFFSET($C$8,$AJ$4-1,0),$S200,0),OFFSET($D$8:OFFSET($D$8,$AJ$4-1,0),$S200,MATCH(BF$6,$D$7:$Q$7,0)-1))/SUMPRODUCT(OFFSET($W$8:OFFSET($W$8,$AJ$4-1,0),$T200,$U200),OFFSET($C$8:OFFSET($C$8,$AJ$4-1,0),$S200,0))</f>
        <v>1.13325661111107</v>
      </c>
      <c r="BH200" s="174">
        <f ca="1">SUMPRODUCT(OFFSET($W$8:OFFSET($W$8,$AJ$4-1,0),$T200,$U200),OFFSET($D$8:OFFSET($D$8,$AJ$4-1,0),$S200,MATCH(BH$6,$D$7:$Q$7,0)-1))</f>
        <v>1.2384936423246231</v>
      </c>
      <c r="BI200" s="174">
        <f ca="1">SUMPRODUCT(OFFSET($W$8:OFFSET($W$8,$AJ$4-1,0),$T200,$U200),OFFSET($C$8:OFFSET($C$8,$AJ$4-1,0),$S200,0),OFFSET($D$8:OFFSET($D$8,$AJ$4-1,0),$S200,MATCH(BH$6,$D$7:$Q$7,0)-1))/SUMPRODUCT(OFFSET($W$8:OFFSET($W$8,$AJ$4-1,0),$T200,$U200),OFFSET($C$8:OFFSET($C$8,$AJ$4-1,0),$S200,0))</f>
        <v>1.2419067820995824</v>
      </c>
      <c r="BJ200" s="174">
        <f ca="1">SUMPRODUCT(OFFSET($W$8:OFFSET($W$8,$AJ$4-1,0),$T200,$U200),OFFSET($D$8:OFFSET($D$8,$AJ$4-1,0),$S200,MATCH(BJ$6,$D$7:$Q$7,0)-1))</f>
        <v>1</v>
      </c>
      <c r="BK200" s="174">
        <f ca="1">SUMPRODUCT(OFFSET($W$8:OFFSET($W$8,$AJ$4-1,0),$T200,$U200),OFFSET($C$8:OFFSET($C$8,$AJ$4-1,0),$S200,0),OFFSET($D$8:OFFSET($D$8,$AJ$4-1,0),$S200,MATCH(BJ$6,$D$7:$Q$7,0)-1))/SUMPRODUCT(OFFSET($W$8:OFFSET($W$8,$AJ$4-1,0),$T200,$U200),OFFSET($C$8:OFFSET($C$8,$AJ$4-1,0),$S200,0))</f>
        <v>1</v>
      </c>
      <c r="BM200" s="8">
        <f t="shared" si="45"/>
        <v>42005</v>
      </c>
      <c r="BN200" s="47">
        <f t="shared" ca="1" si="46"/>
        <v>0.88141856458826684</v>
      </c>
      <c r="BO200" s="47">
        <f t="shared" ref="BO200:BO263" ca="1" si="56">1-P$6/BK200*BO$6</f>
        <v>0</v>
      </c>
      <c r="BP200" s="47">
        <f t="shared" ca="1" si="47"/>
        <v>0.26647671406993262</v>
      </c>
      <c r="BQ200" s="47">
        <f t="shared" ref="BQ200:BQ263" ca="1" si="57">BN200-BP200-BO200</f>
        <v>0.61494185051833417</v>
      </c>
    </row>
    <row r="201" spans="1:69">
      <c r="A201" s="58">
        <f t="shared" ref="A201:A264" si="58">EOMONTH(A200,$A$3-1)+1</f>
        <v>41671</v>
      </c>
      <c r="B201" s="34">
        <f t="shared" si="51"/>
        <v>41866</v>
      </c>
      <c r="C201" s="59">
        <f>SUMIF(WP!$A$3:$A$388,"&lt;"&amp;EOMONTH($A201,$A$3-1)+1,WP!$B$3:$B$388)/1000-SUM(C$8:C200)</f>
        <v>512.23599999999988</v>
      </c>
      <c r="D201" s="42">
        <f>D$6/VLOOKUP($B201,Rate!$B$4:$H$390,7)</f>
        <v>0.54541662527795753</v>
      </c>
      <c r="E201" s="42">
        <f>E$6/VLOOKUP($B201,SAWW!$B$4:$H$390,7)</f>
        <v>1.3342789063048959</v>
      </c>
      <c r="F201" s="42">
        <f>F$6/VLOOKUP($B201,'Indem BL'!$B$4:$H$390,7)</f>
        <v>1.0695369073394192</v>
      </c>
      <c r="G201" s="42">
        <f>G$6/VLOOKUP($B201,'Med BL'!$B$4:$H$390,7)</f>
        <v>0.9849</v>
      </c>
      <c r="H201" s="42">
        <f>H$6/VLOOKUP($B201,'Combined BL &amp; SAWW'!$B$4:$H$390,7)</f>
        <v>1.2027199101959996</v>
      </c>
      <c r="I201" s="42">
        <f>I$6/VLOOKUP($B201,'Freq Trend'!$B$4:$H$390,7)</f>
        <v>0.7823173715686137</v>
      </c>
      <c r="J201" s="42">
        <f>J$6/VLOOKUP($B201,'Severity Trend_IonI'!$B$4:$H$390,7)</f>
        <v>0.8829891771448406</v>
      </c>
      <c r="K201" s="42">
        <f>K$6/VLOOKUP($B201,'Severity Trend_MonI'!$B$4:$H$390,7)</f>
        <v>1.2572988831512295</v>
      </c>
      <c r="L201" s="42">
        <f>L$6/VLOOKUP($B201,'Severity Trend'!$B$4:$H$390,7)</f>
        <v>1.0422190574718113</v>
      </c>
      <c r="M201" s="42">
        <f>M$6/VLOOKUP($B201,'PP Residual Trend'!$B$4:$H$390,7)</f>
        <v>0.81529645430000774</v>
      </c>
      <c r="N201" s="156">
        <f>N$6/VLOOKUP($B201,CR!$B$4:$H$455,7)</f>
        <v>1.148678780507965</v>
      </c>
      <c r="O201" s="156">
        <f>O$6/VLOOKUP($B201,ER!$B$4:$H$455,7)</f>
        <v>1.2398550798229273</v>
      </c>
      <c r="P201" s="156">
        <f>P$6/VLOOKUP($B201,DR!$B$4:$H$455,7)</f>
        <v>1</v>
      </c>
      <c r="R201">
        <f t="shared" si="49"/>
        <v>194</v>
      </c>
      <c r="S201" s="120">
        <f t="shared" si="52"/>
        <v>193</v>
      </c>
      <c r="T201" s="45">
        <f t="shared" si="53"/>
        <v>0</v>
      </c>
      <c r="U201" s="45">
        <f t="shared" si="54"/>
        <v>0</v>
      </c>
      <c r="V201" s="20">
        <v>0</v>
      </c>
      <c r="W201" s="21">
        <f>(2*W$5*$AJ$3*$R201*$A$3-MIN(W$5*$AJ$3,$R201*$A$3)^2-2*$R201*$A$3*MAX(W$5*$AJ$3-$R201*$A$3,0)-MIN(MAX($R201*$A$3-$A$4,0),W$5*$AJ$3)^2-2*W$5*$AJ$3*MAX($R201*$A$3-$A$4-W$5*+$AJ$3,0))/$AJ$5-SUM($V$7:V201)-SUM($V$7:W200)+SUM($V$7:V200)</f>
        <v>0</v>
      </c>
      <c r="X201" s="21">
        <f>(2*X$5*$AJ$3*$R201*$A$3-MIN(X$5*$AJ$3,$R201*$A$3)^2-2*$R201*$A$3*MAX(X$5*$AJ$3-$R201*$A$3,0)-MIN(MAX($R201*$A$3-$A$4,0),X$5*$AJ$3)^2-2*X$5*$AJ$3*MAX($R201*$A$3-$A$4-X$5*+$AJ$3,0))/$AJ$5-SUM($V$7:W201)-SUM($V$7:X200)+SUM($V$7:W200)</f>
        <v>0</v>
      </c>
      <c r="Y201" s="21">
        <f>(2*Y$5*$AJ$3*$R201*$A$3-MIN(Y$5*$AJ$3,$R201*$A$3)^2-2*$R201*$A$3*MAX(Y$5*$AJ$3-$R201*$A$3,0)-MIN(MAX($R201*$A$3-$A$4,0),Y$5*$AJ$3)^2-2*Y$5*$AJ$3*MAX($R201*$A$3-$A$4-Y$5*+$AJ$3,0))/$AJ$5-SUM($V$7:X201)-SUM($V$7:Y200)+SUM($V$7:X200)</f>
        <v>0</v>
      </c>
      <c r="Z201" s="21">
        <f>(2*Z$5*$AJ$3*$R201*$A$3-MIN(Z$5*$AJ$3,$R201*$A$3)^2-2*$R201*$A$3*MAX(Z$5*$AJ$3-$R201*$A$3,0)-MIN(MAX($R201*$A$3-$A$4,0),Z$5*$AJ$3)^2-2*Z$5*$AJ$3*MAX($R201*$A$3-$A$4-Z$5*+$AJ$3,0))/$AJ$5-SUM($V$7:Y201)-SUM($V$7:Z200)+SUM($V$7:Y200)</f>
        <v>0</v>
      </c>
      <c r="AA201" s="21">
        <f>(2*AA$5*$AJ$3*$R201*$A$3-MIN(AA$5*$AJ$3,$R201*$A$3)^2-2*$R201*$A$3*MAX(AA$5*$AJ$3-$R201*$A$3,0)-MIN(MAX($R201*$A$3-$A$4,0),AA$5*$AJ$3)^2-2*AA$5*$AJ$3*MAX($R201*$A$3-$A$4-AA$5*+$AJ$3,0))/$AJ$5-SUM($V$7:Z201)-SUM($V$7:AA200)+SUM($V$7:Z200)</f>
        <v>0</v>
      </c>
      <c r="AB201" s="21">
        <f>(2*AB$5*$AJ$3*$R201*$A$3-MIN(AB$5*$AJ$3,$R201*$A$3)^2-2*$R201*$A$3*MAX(AB$5*$AJ$3-$R201*$A$3,0)-MIN(MAX($R201*$A$3-$A$4,0),AB$5*$AJ$3)^2-2*AB$5*$AJ$3*MAX($R201*$A$3-$A$4-AB$5*+$AJ$3,0))/$AJ$5-SUM($V$7:AA201)-SUM($V$7:AB200)+SUM($V$7:AA200)</f>
        <v>0</v>
      </c>
      <c r="AC201" s="21">
        <f>(2*AC$5*$AJ$3*$R201*$A$3-MIN(AC$5*$AJ$3,$R201*$A$3)^2-2*$R201*$A$3*MAX(AC$5*$AJ$3-$R201*$A$3,0)-MIN(MAX($R201*$A$3-$A$4,0),AC$5*$AJ$3)^2-2*AC$5*$AJ$3*MAX($R201*$A$3-$A$4-AC$5*+$AJ$3,0))/$AJ$5-SUM($V$7:AB201)-SUM($V$7:AC200)+SUM($V$7:AB200)</f>
        <v>0</v>
      </c>
      <c r="AD201" s="21">
        <f>(2*AD$5*$AJ$3*$R201*$A$3-MIN(AD$5*$AJ$3,$R201*$A$3)^2-2*$R201*$A$3*MAX(AD$5*$AJ$3-$R201*$A$3,0)-MIN(MAX($R201*$A$3-$A$4,0),AD$5*$AJ$3)^2-2*AD$5*$AJ$3*MAX($R201*$A$3-$A$4-AD$5*+$AJ$3,0))/$AJ$5-SUM($V$7:AC201)-SUM($V$7:AD200)+SUM($V$7:AC200)</f>
        <v>0</v>
      </c>
      <c r="AE201" s="21">
        <f>(2*AE$5*$AJ$3*$R201*$A$3-MIN(AE$5*$AJ$3,$R201*$A$3)^2-2*$R201*$A$3*MAX(AE$5*$AJ$3-$R201*$A$3,0)-MIN(MAX($R201*$A$3-$A$4,0),AE$5*$AJ$3)^2-2*AE$5*$AJ$3*MAX($R201*$A$3-$A$4-AE$5*+$AJ$3,0))/$AJ$5-SUM($V$7:AD201)-SUM($V$7:AE200)+SUM($V$7:AD200)</f>
        <v>0</v>
      </c>
      <c r="AF201" s="21">
        <f>(2*AF$5*$AJ$3*$R201*$A$3-MIN(AF$5*$AJ$3,$R201*$A$3)^2-2*$R201*$A$3*MAX(AF$5*$AJ$3-$R201*$A$3,0)-MIN(MAX($R201*$A$3-$A$4,0),AF$5*$AJ$3)^2-2*AF$5*$AJ$3*MAX($R201*$A$3-$A$4-AF$5*+$AJ$3,0))/$AJ$5-SUM($V$7:AE201)-SUM($V$7:AF200)+SUM($V$7:AE200)</f>
        <v>0</v>
      </c>
      <c r="AG201" s="21">
        <f>(2*AG$5*$AJ$3*$R201*$A$3-MIN(AG$5*$AJ$3,$R201*$A$3)^2-2*$R201*$A$3*MAX(AG$5*$AJ$3-$R201*$A$3,0)-MIN(MAX($R201*$A$3-$A$4,0),AG$5*$AJ$3)^2-2*AG$5*$AJ$3*MAX($R201*$A$3-$A$4-AG$5*+$AJ$3,0))/$AJ$5-SUM($V$7:AF201)-SUM($V$7:AG200)+SUM($V$7:AF200)</f>
        <v>0</v>
      </c>
      <c r="AH201" s="21">
        <f>(2*AH$5*$AJ$3*$R201*$A$3-MIN(AH$5*$AJ$3,$R201*$A$3)^2-2*$R201*$A$3*MAX(AH$5*$AJ$3-$R201*$A$3,0)-MIN(MAX($R201*$A$3-$A$4,0),AH$5*$AJ$3)^2-2*AH$5*$AJ$3*MAX($R201*$A$3-$A$4-AH$5*+$AJ$3,0))/$AJ$5-SUM($V$7:AG201)-SUM($V$7:AH200)+SUM($V$7:AG200)</f>
        <v>0</v>
      </c>
      <c r="AJ201" s="8">
        <f t="shared" si="48"/>
        <v>42036</v>
      </c>
      <c r="AK201" s="30">
        <f t="shared" si="55"/>
        <v>42050</v>
      </c>
      <c r="AL201" s="3">
        <f ca="1">SUMPRODUCT(OFFSET($W$8:OFFSET($W$8,$AJ$4-1,0),$T201,$U201),OFFSET($D$8:OFFSET($D$8,$AJ$4-1,0),$S201,MATCH(AL$6,$D$7:$Q$7,0)-1))</f>
        <v>0.54331671669184711</v>
      </c>
      <c r="AM201" s="3">
        <f ca="1">SUMPRODUCT(OFFSET($W$8:OFFSET($W$8,$AJ$4-1,0),$T201,$U201),OFFSET($C$8:OFFSET($C$8,$AJ$4-1,0),$S201,0),OFFSET($D$8:OFFSET($D$8,$AJ$4-1,0),$S201,MATCH(AL$6,$D$7:$Q$7,0)-1))/SUMPRODUCT(OFFSET($W$8:OFFSET($W$8,$AJ$4-1,0),$T201,$U201),OFFSET($C$8:OFFSET($C$8,$AJ$4-1,0),$S201,0))</f>
        <v>0.54302998412846426</v>
      </c>
      <c r="AN201" s="3">
        <f ca="1">SUMPRODUCT(OFFSET($W$8:OFFSET($W$8,$AJ$4-1,0),$T201,$U201),OFFSET($D$8:OFFSET($D$8,$AJ$4-1,0),$S201,MATCH(AN$6,$D$7:$Q$7,0)-1))</f>
        <v>1.3186434634243827</v>
      </c>
      <c r="AO201" s="3">
        <f ca="1">SUMPRODUCT(OFFSET($W$8:OFFSET($W$8,$AJ$4-1,0),$T201,$U201),OFFSET($C$8:OFFSET($C$8,$AJ$4-1,0),$S201,0),OFFSET($D$8:OFFSET($D$8,$AJ$4-1,0),$S201,MATCH(AN$6,$D$7:$Q$7,0)-1))/SUMPRODUCT(OFFSET($W$8:OFFSET($W$8,$AJ$4-1,0),$T201,$U201),OFFSET($C$8:OFFSET($C$8,$AJ$4-1,0),$S201,0))</f>
        <v>1.3164776258247766</v>
      </c>
      <c r="AP201" s="3">
        <f ca="1">SUMPRODUCT(OFFSET($W$8:OFFSET($W$8,$AJ$4-1,0),$T201,$U201),OFFSET($D$8:OFFSET($D$8,$AJ$4-1,0),$S201,MATCH(AP$6,$D$7:$Q$7,0)-1))</f>
        <v>1.066542310473424</v>
      </c>
      <c r="AQ201" s="3">
        <f ca="1">SUMPRODUCT(OFFSET($W$8:OFFSET($W$8,$AJ$4-1,0),$T201,$U201),OFFSET($C$8:OFFSET($C$8,$AJ$4-1,0),$S201,0),OFFSET($D$8:OFFSET($D$8,$AJ$4-1,0),$S201,MATCH(AP$6,$D$7:$Q$7,0)-1))/SUMPRODUCT(OFFSET($W$8:OFFSET($W$8,$AJ$4-1,0),$T201,$U201),OFFSET($C$8:OFFSET($C$8,$AJ$4-1,0),$S201,0))</f>
        <v>1.0659835201221348</v>
      </c>
      <c r="AR201" s="3">
        <f ca="1">SUMPRODUCT(OFFSET($W$8:OFFSET($W$8,$AJ$4-1,0),$T201,$U201),OFFSET($D$8:OFFSET($D$8,$AJ$4-1,0),$S201,MATCH(AR$6,$D$7:$Q$7,0)-1))</f>
        <v>0.99433749999999999</v>
      </c>
      <c r="AS201" s="3">
        <f ca="1">SUMPRODUCT(OFFSET($W$8:OFFSET($W$8,$AJ$4-1,0),$T201,$U201),OFFSET($C$8:OFFSET($C$8,$AJ$4-1,0),$S201,0),OFFSET($D$8:OFFSET($D$8,$AJ$4-1,0),$S201,MATCH(AR$6,$D$7:$Q$7,0)-1))/SUMPRODUCT(OFFSET($W$8:OFFSET($W$8,$AJ$4-1,0),$T201,$U201),OFFSET($C$8:OFFSET($C$8,$AJ$4-1,0),$S201,0))</f>
        <v>0.99609853301254836</v>
      </c>
      <c r="AT201" s="3">
        <f ca="1">SUMPRODUCT(OFFSET($W$8:OFFSET($W$8,$AJ$4-1,0),$T201,$U201),OFFSET($D$8:OFFSET($D$8,$AJ$4-1,0),$S201,MATCH(AT$6,$D$7:$Q$7,0)-1))</f>
        <v>1.19683774044131</v>
      </c>
      <c r="AU201" s="3">
        <f ca="1">SUMPRODUCT(OFFSET($W$8:OFFSET($W$8,$AJ$4-1,0),$T201,$U201),OFFSET($C$8:OFFSET($C$8,$AJ$4-1,0),$S201,0),OFFSET($D$8:OFFSET($D$8,$AJ$4-1,0),$S201,MATCH(AT$6,$D$7:$Q$7,0)-1))/SUMPRODUCT(OFFSET($W$8:OFFSET($W$8,$AJ$4-1,0),$T201,$U201),OFFSET($C$8:OFFSET($C$8,$AJ$4-1,0),$S201,0))</f>
        <v>1.1960921426081694</v>
      </c>
      <c r="AV201" s="3">
        <f ca="1">SUMPRODUCT(OFFSET($W$8:OFFSET($W$8,$AJ$4-1,0),$T201,$U201),OFFSET($D$8:OFFSET($D$8,$AJ$4-1,0),$S201,MATCH(AV$6,$D$7:$Q$7,0)-1))</f>
        <v>0.80715837356722575</v>
      </c>
      <c r="AW201" s="3">
        <f ca="1">SUMPRODUCT(OFFSET($W$8:OFFSET($W$8,$AJ$4-1,0),$T201,$U201),OFFSET($C$8:OFFSET($C$8,$AJ$4-1,0),$S201,0),OFFSET($D$8:OFFSET($D$8,$AJ$4-1,0),$S201,MATCH(AV$6,$D$7:$Q$7,0)-1))/SUMPRODUCT(OFFSET($W$8:OFFSET($W$8,$AJ$4-1,0),$T201,$U201),OFFSET($C$8:OFFSET($C$8,$AJ$4-1,0),$S201,0))</f>
        <v>0.81075208595722814</v>
      </c>
      <c r="AX201" s="3">
        <f ca="1">SUMPRODUCT(OFFSET($W$8:OFFSET($W$8,$AJ$4-1,0),$T201,$U201),OFFSET($D$8:OFFSET($D$8,$AJ$4-1,0),$S201,MATCH(AX$6,$D$7:$Q$7,0)-1))</f>
        <v>0.89306651115840241</v>
      </c>
      <c r="AY201" s="3">
        <f ca="1">SUMPRODUCT(OFFSET($W$8:OFFSET($W$8,$AJ$4-1,0),$T201,$U201),OFFSET($C$8:OFFSET($C$8,$AJ$4-1,0),$S201,0),OFFSET($D$8:OFFSET($D$8,$AJ$4-1,0),$S201,MATCH(AX$6,$D$7:$Q$7,0)-1))/SUMPRODUCT(OFFSET($W$8:OFFSET($W$8,$AJ$4-1,0),$T201,$U201),OFFSET($C$8:OFFSET($C$8,$AJ$4-1,0),$S201,0))</f>
        <v>0.89440580857878971</v>
      </c>
      <c r="AZ201" s="3">
        <f ca="1">SUMPRODUCT(OFFSET($W$8:OFFSET($W$8,$AJ$4-1,0),$T201,$U201),OFFSET($D$8:OFFSET($D$8,$AJ$4-1,0),$S201,MATCH(AZ$6,$D$7:$Q$7,0)-1))</f>
        <v>1.247534650853916</v>
      </c>
      <c r="BA201" s="3">
        <f ca="1">SUMPRODUCT(OFFSET($W$8:OFFSET($W$8,$AJ$4-1,0),$T201,$U201),OFFSET($C$8:OFFSET($C$8,$AJ$4-1,0),$S201,0),OFFSET($D$8:OFFSET($D$8,$AJ$4-1,0),$S201,MATCH(AZ$6,$D$7:$Q$7,0)-1))/SUMPRODUCT(OFFSET($W$8:OFFSET($W$8,$AJ$4-1,0),$T201,$U201),OFFSET($C$8:OFFSET($C$8,$AJ$4-1,0),$S201,0))</f>
        <v>1.2459808569064823</v>
      </c>
      <c r="BB201" s="3">
        <f ca="1">SUMPRODUCT(OFFSET($W$8:OFFSET($W$8,$AJ$4-1,0),$T201,$U201),OFFSET($D$8:OFFSET($D$8,$AJ$4-1,0),$S201,MATCH(BB$6,$D$7:$Q$7,0)-1))</f>
        <v>1.0454862292091933</v>
      </c>
      <c r="BC201" s="3">
        <f ca="1">SUMPRODUCT(OFFSET($W$8:OFFSET($W$8,$AJ$4-1,0),$T201,$U201),OFFSET($C$8:OFFSET($C$8,$AJ$4-1,0),$S201,0),OFFSET($D$8:OFFSET($D$8,$AJ$4-1,0),$S201,MATCH(BB$6,$D$7:$Q$7,0)-1))/SUMPRODUCT(OFFSET($W$8:OFFSET($W$8,$AJ$4-1,0),$T201,$U201),OFFSET($C$8:OFFSET($C$8,$AJ$4-1,0),$S201,0))</f>
        <v>1.0458189003930405</v>
      </c>
      <c r="BD201" s="3">
        <f ca="1">SUMPRODUCT(OFFSET($W$8:OFFSET($W$8,$AJ$4-1,0),$T201,$U201),OFFSET($D$8:OFFSET($D$8,$AJ$4-1,0),$S201,MATCH(BD$6,$D$7:$Q$7,0)-1))</f>
        <v>0.84382421721308021</v>
      </c>
      <c r="BE201" s="3">
        <f ca="1">SUMPRODUCT(OFFSET($W$8:OFFSET($W$8,$AJ$4-1,0),$T201,$U201),OFFSET($C$8:OFFSET($C$8,$AJ$4-1,0),$S201,0),OFFSET($D$8:OFFSET($D$8,$AJ$4-1,0),$S201,MATCH(BD$6,$D$7:$Q$7,0)-1))/SUMPRODUCT(OFFSET($W$8:OFFSET($W$8,$AJ$4-1,0),$T201,$U201),OFFSET($C$8:OFFSET($C$8,$AJ$4-1,0),$S201,0))</f>
        <v>0.84785671308677912</v>
      </c>
      <c r="BF201" s="174">
        <f ca="1">SUMPRODUCT(OFFSET($W$8:OFFSET($W$8,$AJ$4-1,0),$T201,$U201),OFFSET($D$8:OFFSET($D$8,$AJ$4-1,0),$S201,MATCH(BF$6,$D$7:$Q$7,0)-1))</f>
        <v>1.1428422370929181</v>
      </c>
      <c r="BG201" s="174">
        <f ca="1">SUMPRODUCT(OFFSET($W$8:OFFSET($W$8,$AJ$4-1,0),$T201,$U201),OFFSET($C$8:OFFSET($C$8,$AJ$4-1,0),$S201,0),OFFSET($D$8:OFFSET($D$8,$AJ$4-1,0),$S201,MATCH(BF$6,$D$7:$Q$7,0)-1))/SUMPRODUCT(OFFSET($W$8:OFFSET($W$8,$AJ$4-1,0),$T201,$U201),OFFSET($C$8:OFFSET($C$8,$AJ$4-1,0),$S201,0))</f>
        <v>1.1284645213055127</v>
      </c>
      <c r="BH201" s="174">
        <f ca="1">SUMPRODUCT(OFFSET($W$8:OFFSET($W$8,$AJ$4-1,0),$T201,$U201),OFFSET($D$8:OFFSET($D$8,$AJ$4-1,0),$S201,MATCH(BH$6,$D$7:$Q$7,0)-1))</f>
        <v>1.2395099771748967</v>
      </c>
      <c r="BI201" s="174">
        <f ca="1">SUMPRODUCT(OFFSET($W$8:OFFSET($W$8,$AJ$4-1,0),$T201,$U201),OFFSET($C$8:OFFSET($C$8,$AJ$4-1,0),$S201,0),OFFSET($D$8:OFFSET($D$8,$AJ$4-1,0),$S201,MATCH(BH$6,$D$7:$Q$7,0)-1))/SUMPRODUCT(OFFSET($W$8:OFFSET($W$8,$AJ$4-1,0),$T201,$U201),OFFSET($C$8:OFFSET($C$8,$AJ$4-1,0),$S201,0))</f>
        <v>1.2427096682783458</v>
      </c>
      <c r="BJ201" s="174">
        <f ca="1">SUMPRODUCT(OFFSET($W$8:OFFSET($W$8,$AJ$4-1,0),$T201,$U201),OFFSET($D$8:OFFSET($D$8,$AJ$4-1,0),$S201,MATCH(BJ$6,$D$7:$Q$7,0)-1))</f>
        <v>1</v>
      </c>
      <c r="BK201" s="174">
        <f ca="1">SUMPRODUCT(OFFSET($W$8:OFFSET($W$8,$AJ$4-1,0),$T201,$U201),OFFSET($C$8:OFFSET($C$8,$AJ$4-1,0),$S201,0),OFFSET($D$8:OFFSET($D$8,$AJ$4-1,0),$S201,MATCH(BJ$6,$D$7:$Q$7,0)-1))/SUMPRODUCT(OFFSET($W$8:OFFSET($W$8,$AJ$4-1,0),$T201,$U201),OFFSET($C$8:OFFSET($C$8,$AJ$4-1,0),$S201,0))</f>
        <v>1</v>
      </c>
      <c r="BM201" s="8">
        <f t="shared" ref="BM201:BM264" si="59">AJ201</f>
        <v>42036</v>
      </c>
      <c r="BN201" s="47">
        <f t="shared" ref="BN201:BN264" ca="1" si="60">N$6/BG201*BN$6</f>
        <v>0.88516155946142949</v>
      </c>
      <c r="BO201" s="47">
        <f t="shared" ca="1" si="56"/>
        <v>0</v>
      </c>
      <c r="BP201" s="47">
        <f t="shared" ref="BP201:BP264" ca="1" si="61">O$6/BI201*BP$6</f>
        <v>0.2663045495844133</v>
      </c>
      <c r="BQ201" s="47">
        <f t="shared" ca="1" si="57"/>
        <v>0.6188570098770162</v>
      </c>
    </row>
    <row r="202" spans="1:69">
      <c r="A202" s="58">
        <f t="shared" si="58"/>
        <v>41699</v>
      </c>
      <c r="B202" s="34">
        <f t="shared" si="51"/>
        <v>41897</v>
      </c>
      <c r="C202" s="59">
        <f>SUMIF(WP!$A$3:$A$388,"&lt;"&amp;EOMONTH($A202,$A$3-1)+1,WP!$B$3:$B$388)/1000-SUM(C$8:C201)</f>
        <v>624.20300000000043</v>
      </c>
      <c r="D202" s="42">
        <f>D$6/VLOOKUP($B202,Rate!$B$4:$H$390,7)</f>
        <v>0.54541662527795753</v>
      </c>
      <c r="E202" s="42">
        <f>E$6/VLOOKUP($B202,SAWW!$B$4:$H$390,7)</f>
        <v>1.3315881735332875</v>
      </c>
      <c r="F202" s="42">
        <f>F$6/VLOOKUP($B202,'Indem BL'!$B$4:$H$390,7)</f>
        <v>1.0695369073394192</v>
      </c>
      <c r="G202" s="42">
        <f>G$6/VLOOKUP($B202,'Med BL'!$B$4:$H$390,7)</f>
        <v>0.9849</v>
      </c>
      <c r="H202" s="42">
        <f>H$6/VLOOKUP($B202,'Combined BL &amp; SAWW'!$B$4:$H$390,7)</f>
        <v>1.2015112601635813</v>
      </c>
      <c r="I202" s="42">
        <f>I$6/VLOOKUP($B202,'Freq Trend'!$B$4:$H$390,7)</f>
        <v>0.78639843035092738</v>
      </c>
      <c r="J202" s="42">
        <f>J$6/VLOOKUP($B202,'Severity Trend_IonI'!$B$4:$H$390,7)</f>
        <v>0.88465199896016122</v>
      </c>
      <c r="K202" s="42">
        <f>K$6/VLOOKUP($B202,'Severity Trend_MonI'!$B$4:$H$390,7)</f>
        <v>1.2555594201678035</v>
      </c>
      <c r="L202" s="42">
        <f>L$6/VLOOKUP($B202,'Severity Trend'!$B$4:$H$390,7)</f>
        <v>1.0427307228604421</v>
      </c>
      <c r="M202" s="42">
        <f>M$6/VLOOKUP($B202,'PP Residual Trend'!$B$4:$H$390,7)</f>
        <v>0.81993493079658053</v>
      </c>
      <c r="N202" s="156">
        <f>N$6/VLOOKUP($B202,CR!$B$4:$H$455,7)</f>
        <v>1.1732894592431451</v>
      </c>
      <c r="O202" s="156">
        <f>O$6/VLOOKUP($B202,ER!$B$4:$H$455,7)</f>
        <v>1.233385893270496</v>
      </c>
      <c r="P202" s="156">
        <f>P$6/VLOOKUP($B202,DR!$B$4:$H$455,7)</f>
        <v>1</v>
      </c>
      <c r="R202">
        <f t="shared" si="49"/>
        <v>195</v>
      </c>
      <c r="S202" s="120">
        <f t="shared" si="52"/>
        <v>194</v>
      </c>
      <c r="T202" s="45">
        <f t="shared" si="53"/>
        <v>0</v>
      </c>
      <c r="U202" s="45">
        <f t="shared" si="54"/>
        <v>0</v>
      </c>
      <c r="V202" s="20">
        <v>0</v>
      </c>
      <c r="W202" s="21">
        <f>(2*W$5*$AJ$3*$R202*$A$3-MIN(W$5*$AJ$3,$R202*$A$3)^2-2*$R202*$A$3*MAX(W$5*$AJ$3-$R202*$A$3,0)-MIN(MAX($R202*$A$3-$A$4,0),W$5*$AJ$3)^2-2*W$5*$AJ$3*MAX($R202*$A$3-$A$4-W$5*+$AJ$3,0))/$AJ$5-SUM($V$7:V202)-SUM($V$7:W201)+SUM($V$7:V201)</f>
        <v>0</v>
      </c>
      <c r="X202" s="21">
        <f>(2*X$5*$AJ$3*$R202*$A$3-MIN(X$5*$AJ$3,$R202*$A$3)^2-2*$R202*$A$3*MAX(X$5*$AJ$3-$R202*$A$3,0)-MIN(MAX($R202*$A$3-$A$4,0),X$5*$AJ$3)^2-2*X$5*$AJ$3*MAX($R202*$A$3-$A$4-X$5*+$AJ$3,0))/$AJ$5-SUM($V$7:W202)-SUM($V$7:X201)+SUM($V$7:W201)</f>
        <v>0</v>
      </c>
      <c r="Y202" s="21">
        <f>(2*Y$5*$AJ$3*$R202*$A$3-MIN(Y$5*$AJ$3,$R202*$A$3)^2-2*$R202*$A$3*MAX(Y$5*$AJ$3-$R202*$A$3,0)-MIN(MAX($R202*$A$3-$A$4,0),Y$5*$AJ$3)^2-2*Y$5*$AJ$3*MAX($R202*$A$3-$A$4-Y$5*+$AJ$3,0))/$AJ$5-SUM($V$7:X202)-SUM($V$7:Y201)+SUM($V$7:X201)</f>
        <v>0</v>
      </c>
      <c r="Z202" s="21">
        <f>(2*Z$5*$AJ$3*$R202*$A$3-MIN(Z$5*$AJ$3,$R202*$A$3)^2-2*$R202*$A$3*MAX(Z$5*$AJ$3-$R202*$A$3,0)-MIN(MAX($R202*$A$3-$A$4,0),Z$5*$AJ$3)^2-2*Z$5*$AJ$3*MAX($R202*$A$3-$A$4-Z$5*+$AJ$3,0))/$AJ$5-SUM($V$7:Y202)-SUM($V$7:Z201)+SUM($V$7:Y201)</f>
        <v>0</v>
      </c>
      <c r="AA202" s="21">
        <f>(2*AA$5*$AJ$3*$R202*$A$3-MIN(AA$5*$AJ$3,$R202*$A$3)^2-2*$R202*$A$3*MAX(AA$5*$AJ$3-$R202*$A$3,0)-MIN(MAX($R202*$A$3-$A$4,0),AA$5*$AJ$3)^2-2*AA$5*$AJ$3*MAX($R202*$A$3-$A$4-AA$5*+$AJ$3,0))/$AJ$5-SUM($V$7:Z202)-SUM($V$7:AA201)+SUM($V$7:Z201)</f>
        <v>0</v>
      </c>
      <c r="AB202" s="21">
        <f>(2*AB$5*$AJ$3*$R202*$A$3-MIN(AB$5*$AJ$3,$R202*$A$3)^2-2*$R202*$A$3*MAX(AB$5*$AJ$3-$R202*$A$3,0)-MIN(MAX($R202*$A$3-$A$4,0),AB$5*$AJ$3)^2-2*AB$5*$AJ$3*MAX($R202*$A$3-$A$4-AB$5*+$AJ$3,0))/$AJ$5-SUM($V$7:AA202)-SUM($V$7:AB201)+SUM($V$7:AA201)</f>
        <v>0</v>
      </c>
      <c r="AC202" s="21">
        <f>(2*AC$5*$AJ$3*$R202*$A$3-MIN(AC$5*$AJ$3,$R202*$A$3)^2-2*$R202*$A$3*MAX(AC$5*$AJ$3-$R202*$A$3,0)-MIN(MAX($R202*$A$3-$A$4,0),AC$5*$AJ$3)^2-2*AC$5*$AJ$3*MAX($R202*$A$3-$A$4-AC$5*+$AJ$3,0))/$AJ$5-SUM($V$7:AB202)-SUM($V$7:AC201)+SUM($V$7:AB201)</f>
        <v>0</v>
      </c>
      <c r="AD202" s="21">
        <f>(2*AD$5*$AJ$3*$R202*$A$3-MIN(AD$5*$AJ$3,$R202*$A$3)^2-2*$R202*$A$3*MAX(AD$5*$AJ$3-$R202*$A$3,0)-MIN(MAX($R202*$A$3-$A$4,0),AD$5*$AJ$3)^2-2*AD$5*$AJ$3*MAX($R202*$A$3-$A$4-AD$5*+$AJ$3,0))/$AJ$5-SUM($V$7:AC202)-SUM($V$7:AD201)+SUM($V$7:AC201)</f>
        <v>0</v>
      </c>
      <c r="AE202" s="21">
        <f>(2*AE$5*$AJ$3*$R202*$A$3-MIN(AE$5*$AJ$3,$R202*$A$3)^2-2*$R202*$A$3*MAX(AE$5*$AJ$3-$R202*$A$3,0)-MIN(MAX($R202*$A$3-$A$4,0),AE$5*$AJ$3)^2-2*AE$5*$AJ$3*MAX($R202*$A$3-$A$4-AE$5*+$AJ$3,0))/$AJ$5-SUM($V$7:AD202)-SUM($V$7:AE201)+SUM($V$7:AD201)</f>
        <v>0</v>
      </c>
      <c r="AF202" s="21">
        <f>(2*AF$5*$AJ$3*$R202*$A$3-MIN(AF$5*$AJ$3,$R202*$A$3)^2-2*$R202*$A$3*MAX(AF$5*$AJ$3-$R202*$A$3,0)-MIN(MAX($R202*$A$3-$A$4,0),AF$5*$AJ$3)^2-2*AF$5*$AJ$3*MAX($R202*$A$3-$A$4-AF$5*+$AJ$3,0))/$AJ$5-SUM($V$7:AE202)-SUM($V$7:AF201)+SUM($V$7:AE201)</f>
        <v>0</v>
      </c>
      <c r="AG202" s="21">
        <f>(2*AG$5*$AJ$3*$R202*$A$3-MIN(AG$5*$AJ$3,$R202*$A$3)^2-2*$R202*$A$3*MAX(AG$5*$AJ$3-$R202*$A$3,0)-MIN(MAX($R202*$A$3-$A$4,0),AG$5*$AJ$3)^2-2*AG$5*$AJ$3*MAX($R202*$A$3-$A$4-AG$5*+$AJ$3,0))/$AJ$5-SUM($V$7:AF202)-SUM($V$7:AG201)+SUM($V$7:AF201)</f>
        <v>0</v>
      </c>
      <c r="AH202" s="21">
        <f>(2*AH$5*$AJ$3*$R202*$A$3-MIN(AH$5*$AJ$3,$R202*$A$3)^2-2*$R202*$A$3*MAX(AH$5*$AJ$3-$R202*$A$3,0)-MIN(MAX($R202*$A$3-$A$4,0),AH$5*$AJ$3)^2-2*AH$5*$AJ$3*MAX($R202*$A$3-$A$4-AH$5*+$AJ$3,0))/$AJ$5-SUM($V$7:AG202)-SUM($V$7:AH201)+SUM($V$7:AG201)</f>
        <v>0</v>
      </c>
      <c r="AJ202" s="8">
        <f t="shared" ref="AJ202:AJ265" si="62">EOMONTH(AJ201,$AJ$3-1)+1</f>
        <v>42064</v>
      </c>
      <c r="AK202" s="30">
        <f t="shared" si="55"/>
        <v>42078</v>
      </c>
      <c r="AL202" s="3">
        <f ca="1">SUMPRODUCT(OFFSET($W$8:OFFSET($W$8,$AJ$4-1,0),$T202,$U202),OFFSET($D$8:OFFSET($D$8,$AJ$4-1,0),$S202,MATCH(AL$6,$D$7:$Q$7,0)-1))</f>
        <v>0.54296715362299641</v>
      </c>
      <c r="AM202" s="3">
        <f ca="1">SUMPRODUCT(OFFSET($W$8:OFFSET($W$8,$AJ$4-1,0),$T202,$U202),OFFSET($C$8:OFFSET($C$8,$AJ$4-1,0),$S202,0),OFFSET($D$8:OFFSET($D$8,$AJ$4-1,0),$S202,MATCH(AL$6,$D$7:$Q$7,0)-1))/SUMPRODUCT(OFFSET($W$8:OFFSET($W$8,$AJ$4-1,0),$T202,$U202),OFFSET($C$8:OFFSET($C$8,$AJ$4-1,0),$S202,0))</f>
        <v>0.54277094608453058</v>
      </c>
      <c r="AN202" s="3">
        <f ca="1">SUMPRODUCT(OFFSET($W$8:OFFSET($W$8,$AJ$4-1,0),$T202,$U202),OFFSET($D$8:OFFSET($D$8,$AJ$4-1,0),$S202,MATCH(AN$6,$D$7:$Q$7,0)-1))</f>
        <v>1.3160646508307401</v>
      </c>
      <c r="AO202" s="3">
        <f ca="1">SUMPRODUCT(OFFSET($W$8:OFFSET($W$8,$AJ$4-1,0),$T202,$U202),OFFSET($C$8:OFFSET($C$8,$AJ$4-1,0),$S202,0),OFFSET($D$8:OFFSET($D$8,$AJ$4-1,0),$S202,MATCH(AN$6,$D$7:$Q$7,0)-1))/SUMPRODUCT(OFFSET($W$8:OFFSET($W$8,$AJ$4-1,0),$T202,$U202),OFFSET($C$8:OFFSET($C$8,$AJ$4-1,0),$S202,0))</f>
        <v>1.3145931723465247</v>
      </c>
      <c r="AP202" s="3">
        <f ca="1">SUMPRODUCT(OFFSET($W$8:OFFSET($W$8,$AJ$4-1,0),$T202,$U202),OFFSET($D$8:OFFSET($D$8,$AJ$4-1,0),$S202,MATCH(AP$6,$D$7:$Q$7,0)-1))</f>
        <v>1.0661430308912914</v>
      </c>
      <c r="AQ202" s="3">
        <f ca="1">SUMPRODUCT(OFFSET($W$8:OFFSET($W$8,$AJ$4-1,0),$T202,$U202),OFFSET($C$8:OFFSET($C$8,$AJ$4-1,0),$S202,0),OFFSET($D$8:OFFSET($D$8,$AJ$4-1,0),$S202,MATCH(AP$6,$D$7:$Q$7,0)-1))/SUMPRODUCT(OFFSET($W$8:OFFSET($W$8,$AJ$4-1,0),$T202,$U202),OFFSET($C$8:OFFSET($C$8,$AJ$4-1,0),$S202,0))</f>
        <v>1.0656637486319784</v>
      </c>
      <c r="AR202" s="3">
        <f ca="1">SUMPRODUCT(OFFSET($W$8:OFFSET($W$8,$AJ$4-1,0),$T202,$U202),OFFSET($D$8:OFFSET($D$8,$AJ$4-1,0),$S202,MATCH(AR$6,$D$7:$Q$7,0)-1))</f>
        <v>0.99559583333333335</v>
      </c>
      <c r="AS202" s="3">
        <f ca="1">SUMPRODUCT(OFFSET($W$8:OFFSET($W$8,$AJ$4-1,0),$T202,$U202),OFFSET($C$8:OFFSET($C$8,$AJ$4-1,0),$S202,0),OFFSET($D$8:OFFSET($D$8,$AJ$4-1,0),$S202,MATCH(AR$6,$D$7:$Q$7,0)-1))/SUMPRODUCT(OFFSET($W$8:OFFSET($W$8,$AJ$4-1,0),$T202,$U202),OFFSET($C$8:OFFSET($C$8,$AJ$4-1,0),$S202,0))</f>
        <v>0.99710629585121924</v>
      </c>
      <c r="AT202" s="3">
        <f ca="1">SUMPRODUCT(OFFSET($W$8:OFFSET($W$8,$AJ$4-1,0),$T202,$U202),OFFSET($D$8:OFFSET($D$8,$AJ$4-1,0),$S202,MATCH(AT$6,$D$7:$Q$7,0)-1))</f>
        <v>1.195805535003456</v>
      </c>
      <c r="AU202" s="3">
        <f ca="1">SUMPRODUCT(OFFSET($W$8:OFFSET($W$8,$AJ$4-1,0),$T202,$U202),OFFSET($C$8:OFFSET($C$8,$AJ$4-1,0),$S202,0),OFFSET($D$8:OFFSET($D$8,$AJ$4-1,0),$S202,MATCH(AT$6,$D$7:$Q$7,0)-1))/SUMPRODUCT(OFFSET($W$8:OFFSET($W$8,$AJ$4-1,0),$T202,$U202),OFFSET($C$8:OFFSET($C$8,$AJ$4-1,0),$S202,0))</f>
        <v>1.1953524663105479</v>
      </c>
      <c r="AV202" s="3">
        <f ca="1">SUMPRODUCT(OFFSET($W$8:OFFSET($W$8,$AJ$4-1,0),$T202,$U202),OFFSET($D$8:OFFSET($D$8,$AJ$4-1,0),$S202,MATCH(AV$6,$D$7:$Q$7,0)-1))</f>
        <v>0.81124811546410291</v>
      </c>
      <c r="AW202" s="3">
        <f ca="1">SUMPRODUCT(OFFSET($W$8:OFFSET($W$8,$AJ$4-1,0),$T202,$U202),OFFSET($C$8:OFFSET($C$8,$AJ$4-1,0),$S202,0),OFFSET($D$8:OFFSET($D$8,$AJ$4-1,0),$S202,MATCH(AV$6,$D$7:$Q$7,0)-1))/SUMPRODUCT(OFFSET($W$8:OFFSET($W$8,$AJ$4-1,0),$T202,$U202),OFFSET($C$8:OFFSET($C$8,$AJ$4-1,0),$S202,0))</f>
        <v>0.81374616944432654</v>
      </c>
      <c r="AX202" s="3">
        <f ca="1">SUMPRODUCT(OFFSET($W$8:OFFSET($W$8,$AJ$4-1,0),$T202,$U202),OFFSET($D$8:OFFSET($D$8,$AJ$4-1,0),$S202,MATCH(AX$6,$D$7:$Q$7,0)-1))</f>
        <v>0.89500342017511314</v>
      </c>
      <c r="AY202" s="3">
        <f ca="1">SUMPRODUCT(OFFSET($W$8:OFFSET($W$8,$AJ$4-1,0),$T202,$U202),OFFSET($C$8:OFFSET($C$8,$AJ$4-1,0),$S202,0),OFFSET($D$8:OFFSET($D$8,$AJ$4-1,0),$S202,MATCH(AX$6,$D$7:$Q$7,0)-1))/SUMPRODUCT(OFFSET($W$8:OFFSET($W$8,$AJ$4-1,0),$T202,$U202),OFFSET($C$8:OFFSET($C$8,$AJ$4-1,0),$S202,0))</f>
        <v>0.89578114329215408</v>
      </c>
      <c r="AZ202" s="3">
        <f ca="1">SUMPRODUCT(OFFSET($W$8:OFFSET($W$8,$AJ$4-1,0),$T202,$U202),OFFSET($D$8:OFFSET($D$8,$AJ$4-1,0),$S202,MATCH(AZ$6,$D$7:$Q$7,0)-1))</f>
        <v>1.2465314008335124</v>
      </c>
      <c r="BA202" s="3">
        <f ca="1">SUMPRODUCT(OFFSET($W$8:OFFSET($W$8,$AJ$4-1,0),$T202,$U202),OFFSET($C$8:OFFSET($C$8,$AJ$4-1,0),$S202,0),OFFSET($D$8:OFFSET($D$8,$AJ$4-1,0),$S202,MATCH(AZ$6,$D$7:$Q$7,0)-1))/SUMPRODUCT(OFFSET($W$8:OFFSET($W$8,$AJ$4-1,0),$T202,$U202),OFFSET($C$8:OFFSET($C$8,$AJ$4-1,0),$S202,0))</f>
        <v>1.2451567332509208</v>
      </c>
      <c r="BB202" s="3">
        <f ca="1">SUMPRODUCT(OFFSET($W$8:OFFSET($W$8,$AJ$4-1,0),$T202,$U202),OFFSET($D$8:OFFSET($D$8,$AJ$4-1,0),$S202,MATCH(BB$6,$D$7:$Q$7,0)-1))</f>
        <v>1.0464164754051428</v>
      </c>
      <c r="BC202" s="3">
        <f ca="1">SUMPRODUCT(OFFSET($W$8:OFFSET($W$8,$AJ$4-1,0),$T202,$U202),OFFSET($C$8:OFFSET($C$8,$AJ$4-1,0),$S202,0),OFFSET($D$8:OFFSET($D$8,$AJ$4-1,0),$S202,MATCH(BB$6,$D$7:$Q$7,0)-1))/SUMPRODUCT(OFFSET($W$8:OFFSET($W$8,$AJ$4-1,0),$T202,$U202),OFFSET($C$8:OFFSET($C$8,$AJ$4-1,0),$S202,0))</f>
        <v>1.0464403943520788</v>
      </c>
      <c r="BD202" s="3">
        <f ca="1">SUMPRODUCT(OFFSET($W$8:OFFSET($W$8,$AJ$4-1,0),$T202,$U202),OFFSET($D$8:OFFSET($D$8,$AJ$4-1,0),$S202,MATCH(BD$6,$D$7:$Q$7,0)-1))</f>
        <v>0.84884886689880668</v>
      </c>
      <c r="BE202" s="3">
        <f ca="1">SUMPRODUCT(OFFSET($W$8:OFFSET($W$8,$AJ$4-1,0),$T202,$U202),OFFSET($C$8:OFFSET($C$8,$AJ$4-1,0),$S202,0),OFFSET($D$8:OFFSET($D$8,$AJ$4-1,0),$S202,MATCH(BD$6,$D$7:$Q$7,0)-1))/SUMPRODUCT(OFFSET($W$8:OFFSET($W$8,$AJ$4-1,0),$T202,$U202),OFFSET($C$8:OFFSET($C$8,$AJ$4-1,0),$S202,0))</f>
        <v>0.85148630780507151</v>
      </c>
      <c r="BF202" s="174">
        <f ca="1">SUMPRODUCT(OFFSET($W$8:OFFSET($W$8,$AJ$4-1,0),$T202,$U202),OFFSET($D$8:OFFSET($D$8,$AJ$4-1,0),$S202,MATCH(BF$6,$D$7:$Q$7,0)-1))</f>
        <v>1.1435634167687123</v>
      </c>
      <c r="BG202" s="174">
        <f ca="1">SUMPRODUCT(OFFSET($W$8:OFFSET($W$8,$AJ$4-1,0),$T202,$U202),OFFSET($C$8:OFFSET($C$8,$AJ$4-1,0),$S202,0),OFFSET($D$8:OFFSET($D$8,$AJ$4-1,0),$S202,MATCH(BF$6,$D$7:$Q$7,0)-1))/SUMPRODUCT(OFFSET($W$8:OFFSET($W$8,$AJ$4-1,0),$T202,$U202),OFFSET($C$8:OFFSET($C$8,$AJ$4-1,0),$S202,0))</f>
        <v>1.1271086054858901</v>
      </c>
      <c r="BH202" s="174">
        <f ca="1">SUMPRODUCT(OFFSET($W$8:OFFSET($W$8,$AJ$4-1,0),$T202,$U202),OFFSET($D$8:OFFSET($D$8,$AJ$4-1,0),$S202,MATCH(BH$6,$D$7:$Q$7,0)-1))</f>
        <v>1.2407958614648551</v>
      </c>
      <c r="BI202" s="174">
        <f ca="1">SUMPRODUCT(OFFSET($W$8:OFFSET($W$8,$AJ$4-1,0),$T202,$U202),OFFSET($C$8:OFFSET($C$8,$AJ$4-1,0),$S202,0),OFFSET($D$8:OFFSET($D$8,$AJ$4-1,0),$S202,MATCH(BH$6,$D$7:$Q$7,0)-1))/SUMPRODUCT(OFFSET($W$8:OFFSET($W$8,$AJ$4-1,0),$T202,$U202),OFFSET($C$8:OFFSET($C$8,$AJ$4-1,0),$S202,0))</f>
        <v>1.243608508650548</v>
      </c>
      <c r="BJ202" s="174">
        <f ca="1">SUMPRODUCT(OFFSET($W$8:OFFSET($W$8,$AJ$4-1,0),$T202,$U202),OFFSET($D$8:OFFSET($D$8,$AJ$4-1,0),$S202,MATCH(BJ$6,$D$7:$Q$7,0)-1))</f>
        <v>1</v>
      </c>
      <c r="BK202" s="174">
        <f ca="1">SUMPRODUCT(OFFSET($W$8:OFFSET($W$8,$AJ$4-1,0),$T202,$U202),OFFSET($C$8:OFFSET($C$8,$AJ$4-1,0),$S202,0),OFFSET($D$8:OFFSET($D$8,$AJ$4-1,0),$S202,MATCH(BJ$6,$D$7:$Q$7,0)-1))/SUMPRODUCT(OFFSET($W$8:OFFSET($W$8,$AJ$4-1,0),$T202,$U202),OFFSET($C$8:OFFSET($C$8,$AJ$4-1,0),$S202,0))</f>
        <v>1</v>
      </c>
      <c r="BM202" s="8">
        <f t="shared" si="59"/>
        <v>42064</v>
      </c>
      <c r="BN202" s="47">
        <f t="shared" ca="1" si="60"/>
        <v>0.88622641209014141</v>
      </c>
      <c r="BO202" s="47">
        <f t="shared" ca="1" si="56"/>
        <v>0</v>
      </c>
      <c r="BP202" s="47">
        <f t="shared" ca="1" si="61"/>
        <v>0.26611207319107683</v>
      </c>
      <c r="BQ202" s="47">
        <f t="shared" ca="1" si="57"/>
        <v>0.62011433889906464</v>
      </c>
    </row>
    <row r="203" spans="1:69">
      <c r="A203" s="58">
        <f t="shared" si="58"/>
        <v>41730</v>
      </c>
      <c r="B203" s="34">
        <f t="shared" si="51"/>
        <v>41927</v>
      </c>
      <c r="C203" s="59">
        <f>SUMIF(WP!$A$3:$A$388,"&lt;"&amp;EOMONTH($A203,$A$3-1)+1,WP!$B$3:$B$388)/1000-SUM(C$8:C202)</f>
        <v>466.62299999999959</v>
      </c>
      <c r="D203" s="42">
        <f>D$6/VLOOKUP($B203,Rate!$B$4:$H$390,7)</f>
        <v>0.54436489790996356</v>
      </c>
      <c r="E203" s="42">
        <f>E$6/VLOOKUP($B203,SAWW!$B$4:$H$390,7)</f>
        <v>1.3289945513667565</v>
      </c>
      <c r="F203" s="42">
        <f>F$6/VLOOKUP($B203,'Indem BL'!$B$4:$H$390,7)</f>
        <v>1.0695369073394192</v>
      </c>
      <c r="G203" s="42">
        <f>G$6/VLOOKUP($B203,'Med BL'!$B$4:$H$390,7)</f>
        <v>0.9849</v>
      </c>
      <c r="H203" s="42">
        <f>H$6/VLOOKUP($B203,'Combined BL &amp; SAWW'!$B$4:$H$390,7)</f>
        <v>1.2003483874326919</v>
      </c>
      <c r="I203" s="42">
        <f>I$6/VLOOKUP($B203,'Freq Trend'!$B$4:$H$390,7)</f>
        <v>0.79038858840140869</v>
      </c>
      <c r="J203" s="42">
        <f>J$6/VLOOKUP($B203,'Severity Trend_IonI'!$B$4:$H$390,7)</f>
        <v>0.88626715523446331</v>
      </c>
      <c r="K203" s="42">
        <f>K$6/VLOOKUP($B203,'Severity Trend_MonI'!$B$4:$H$390,7)</f>
        <v>1.2538806454463773</v>
      </c>
      <c r="L203" s="42">
        <f>L$6/VLOOKUP($B203,'Severity Trend'!$B$4:$H$390,7)</f>
        <v>1.0432263614858126</v>
      </c>
      <c r="M203" s="42">
        <f>M$6/VLOOKUP($B203,'PP Residual Trend'!$B$4:$H$390,7)</f>
        <v>0.82447431033504981</v>
      </c>
      <c r="N203" s="156">
        <f>N$6/VLOOKUP($B203,CR!$B$4:$H$455,7)</f>
        <v>1.1929343232111072</v>
      </c>
      <c r="O203" s="156">
        <f>O$6/VLOOKUP($B203,ER!$B$4:$H$455,7)</f>
        <v>1.233385893270496</v>
      </c>
      <c r="P203" s="156">
        <f>P$6/VLOOKUP($B203,DR!$B$4:$H$455,7)</f>
        <v>1</v>
      </c>
      <c r="R203">
        <f t="shared" si="49"/>
        <v>196</v>
      </c>
      <c r="S203" s="120">
        <f t="shared" si="52"/>
        <v>195</v>
      </c>
      <c r="T203" s="45">
        <f t="shared" si="53"/>
        <v>0</v>
      </c>
      <c r="U203" s="45">
        <f t="shared" si="54"/>
        <v>0</v>
      </c>
      <c r="V203" s="20">
        <v>0</v>
      </c>
      <c r="W203" s="21">
        <f>(2*W$5*$AJ$3*$R203*$A$3-MIN(W$5*$AJ$3,$R203*$A$3)^2-2*$R203*$A$3*MAX(W$5*$AJ$3-$R203*$A$3,0)-MIN(MAX($R203*$A$3-$A$4,0),W$5*$AJ$3)^2-2*W$5*$AJ$3*MAX($R203*$A$3-$A$4-W$5*+$AJ$3,0))/$AJ$5-SUM($V$7:V203)-SUM($V$7:W202)+SUM($V$7:V202)</f>
        <v>0</v>
      </c>
      <c r="X203" s="21">
        <f>(2*X$5*$AJ$3*$R203*$A$3-MIN(X$5*$AJ$3,$R203*$A$3)^2-2*$R203*$A$3*MAX(X$5*$AJ$3-$R203*$A$3,0)-MIN(MAX($R203*$A$3-$A$4,0),X$5*$AJ$3)^2-2*X$5*$AJ$3*MAX($R203*$A$3-$A$4-X$5*+$AJ$3,0))/$AJ$5-SUM($V$7:W203)-SUM($V$7:X202)+SUM($V$7:W202)</f>
        <v>0</v>
      </c>
      <c r="Y203" s="21">
        <f>(2*Y$5*$AJ$3*$R203*$A$3-MIN(Y$5*$AJ$3,$R203*$A$3)^2-2*$R203*$A$3*MAX(Y$5*$AJ$3-$R203*$A$3,0)-MIN(MAX($R203*$A$3-$A$4,0),Y$5*$AJ$3)^2-2*Y$5*$AJ$3*MAX($R203*$A$3-$A$4-Y$5*+$AJ$3,0))/$AJ$5-SUM($V$7:X203)-SUM($V$7:Y202)+SUM($V$7:X202)</f>
        <v>0</v>
      </c>
      <c r="Z203" s="21">
        <f>(2*Z$5*$AJ$3*$R203*$A$3-MIN(Z$5*$AJ$3,$R203*$A$3)^2-2*$R203*$A$3*MAX(Z$5*$AJ$3-$R203*$A$3,0)-MIN(MAX($R203*$A$3-$A$4,0),Z$5*$AJ$3)^2-2*Z$5*$AJ$3*MAX($R203*$A$3-$A$4-Z$5*+$AJ$3,0))/$AJ$5-SUM($V$7:Y203)-SUM($V$7:Z202)+SUM($V$7:Y202)</f>
        <v>0</v>
      </c>
      <c r="AA203" s="21">
        <f>(2*AA$5*$AJ$3*$R203*$A$3-MIN(AA$5*$AJ$3,$R203*$A$3)^2-2*$R203*$A$3*MAX(AA$5*$AJ$3-$R203*$A$3,0)-MIN(MAX($R203*$A$3-$A$4,0),AA$5*$AJ$3)^2-2*AA$5*$AJ$3*MAX($R203*$A$3-$A$4-AA$5*+$AJ$3,0))/$AJ$5-SUM($V$7:Z203)-SUM($V$7:AA202)+SUM($V$7:Z202)</f>
        <v>0</v>
      </c>
      <c r="AB203" s="21">
        <f>(2*AB$5*$AJ$3*$R203*$A$3-MIN(AB$5*$AJ$3,$R203*$A$3)^2-2*$R203*$A$3*MAX(AB$5*$AJ$3-$R203*$A$3,0)-MIN(MAX($R203*$A$3-$A$4,0),AB$5*$AJ$3)^2-2*AB$5*$AJ$3*MAX($R203*$A$3-$A$4-AB$5*+$AJ$3,0))/$AJ$5-SUM($V$7:AA203)-SUM($V$7:AB202)+SUM($V$7:AA202)</f>
        <v>0</v>
      </c>
      <c r="AC203" s="21">
        <f>(2*AC$5*$AJ$3*$R203*$A$3-MIN(AC$5*$AJ$3,$R203*$A$3)^2-2*$R203*$A$3*MAX(AC$5*$AJ$3-$R203*$A$3,0)-MIN(MAX($R203*$A$3-$A$4,0),AC$5*$AJ$3)^2-2*AC$5*$AJ$3*MAX($R203*$A$3-$A$4-AC$5*+$AJ$3,0))/$AJ$5-SUM($V$7:AB203)-SUM($V$7:AC202)+SUM($V$7:AB202)</f>
        <v>0</v>
      </c>
      <c r="AD203" s="21">
        <f>(2*AD$5*$AJ$3*$R203*$A$3-MIN(AD$5*$AJ$3,$R203*$A$3)^2-2*$R203*$A$3*MAX(AD$5*$AJ$3-$R203*$A$3,0)-MIN(MAX($R203*$A$3-$A$4,0),AD$5*$AJ$3)^2-2*AD$5*$AJ$3*MAX($R203*$A$3-$A$4-AD$5*+$AJ$3,0))/$AJ$5-SUM($V$7:AC203)-SUM($V$7:AD202)+SUM($V$7:AC202)</f>
        <v>0</v>
      </c>
      <c r="AE203" s="21">
        <f>(2*AE$5*$AJ$3*$R203*$A$3-MIN(AE$5*$AJ$3,$R203*$A$3)^2-2*$R203*$A$3*MAX(AE$5*$AJ$3-$R203*$A$3,0)-MIN(MAX($R203*$A$3-$A$4,0),AE$5*$AJ$3)^2-2*AE$5*$AJ$3*MAX($R203*$A$3-$A$4-AE$5*+$AJ$3,0))/$AJ$5-SUM($V$7:AD203)-SUM($V$7:AE202)+SUM($V$7:AD202)</f>
        <v>0</v>
      </c>
      <c r="AF203" s="21">
        <f>(2*AF$5*$AJ$3*$R203*$A$3-MIN(AF$5*$AJ$3,$R203*$A$3)^2-2*$R203*$A$3*MAX(AF$5*$AJ$3-$R203*$A$3,0)-MIN(MAX($R203*$A$3-$A$4,0),AF$5*$AJ$3)^2-2*AF$5*$AJ$3*MAX($R203*$A$3-$A$4-AF$5*+$AJ$3,0))/$AJ$5-SUM($V$7:AE203)-SUM($V$7:AF202)+SUM($V$7:AE202)</f>
        <v>0</v>
      </c>
      <c r="AG203" s="21">
        <f>(2*AG$5*$AJ$3*$R203*$A$3-MIN(AG$5*$AJ$3,$R203*$A$3)^2-2*$R203*$A$3*MAX(AG$5*$AJ$3-$R203*$A$3,0)-MIN(MAX($R203*$A$3-$A$4,0),AG$5*$AJ$3)^2-2*AG$5*$AJ$3*MAX($R203*$A$3-$A$4-AG$5*+$AJ$3,0))/$AJ$5-SUM($V$7:AF203)-SUM($V$7:AG202)+SUM($V$7:AF202)</f>
        <v>0</v>
      </c>
      <c r="AH203" s="21">
        <f>(2*AH$5*$AJ$3*$R203*$A$3-MIN(AH$5*$AJ$3,$R203*$A$3)^2-2*$R203*$A$3*MAX(AH$5*$AJ$3-$R203*$A$3,0)-MIN(MAX($R203*$A$3-$A$4,0),AH$5*$AJ$3)^2-2*AH$5*$AJ$3*MAX($R203*$A$3-$A$4-AH$5*+$AJ$3,0))/$AJ$5-SUM($V$7:AG203)-SUM($V$7:AH202)+SUM($V$7:AG202)</f>
        <v>0</v>
      </c>
      <c r="AJ203" s="8">
        <f t="shared" si="62"/>
        <v>42095</v>
      </c>
      <c r="AK203" s="30">
        <f t="shared" si="55"/>
        <v>42109</v>
      </c>
      <c r="AL203" s="3">
        <f ca="1">SUMPRODUCT(OFFSET($W$8:OFFSET($W$8,$AJ$4-1,0),$T203,$U203),OFFSET($D$8:OFFSET($D$8,$AJ$4-1,0),$S203,MATCH(AL$6,$D$7:$Q$7,0)-1))</f>
        <v>0.54286613821070362</v>
      </c>
      <c r="AM203" s="3">
        <f ca="1">SUMPRODUCT(OFFSET($W$8:OFFSET($W$8,$AJ$4-1,0),$T203,$U203),OFFSET($C$8:OFFSET($C$8,$AJ$4-1,0),$S203,0),OFFSET($D$8:OFFSET($D$8,$AJ$4-1,0),$S203,MATCH(AL$6,$D$7:$Q$7,0)-1))/SUMPRODUCT(OFFSET($W$8:OFFSET($W$8,$AJ$4-1,0),$T203,$U203),OFFSET($C$8:OFFSET($C$8,$AJ$4-1,0),$S203,0))</f>
        <v>0.54269159588692473</v>
      </c>
      <c r="AN203" s="3">
        <f ca="1">SUMPRODUCT(OFFSET($W$8:OFFSET($W$8,$AJ$4-1,0),$T203,$U203),OFFSET($D$8:OFFSET($D$8,$AJ$4-1,0),$S203,MATCH(AN$6,$D$7:$Q$7,0)-1))</f>
        <v>1.3134959336460836</v>
      </c>
      <c r="AO203" s="3">
        <f ca="1">SUMPRODUCT(OFFSET($W$8:OFFSET($W$8,$AJ$4-1,0),$T203,$U203),OFFSET($C$8:OFFSET($C$8,$AJ$4-1,0),$S203,0),OFFSET($D$8:OFFSET($D$8,$AJ$4-1,0),$S203,MATCH(AN$6,$D$7:$Q$7,0)-1))/SUMPRODUCT(OFFSET($W$8:OFFSET($W$8,$AJ$4-1,0),$T203,$U203),OFFSET($C$8:OFFSET($C$8,$AJ$4-1,0),$S203,0))</f>
        <v>1.3124491672554222</v>
      </c>
      <c r="AP203" s="3">
        <f ca="1">SUMPRODUCT(OFFSET($W$8:OFFSET($W$8,$AJ$4-1,0),$T203,$U203),OFFSET($D$8:OFFSET($D$8,$AJ$4-1,0),$S203,MATCH(AP$6,$D$7:$Q$7,0)-1))</f>
        <v>1.0657437513091585</v>
      </c>
      <c r="AQ203" s="3">
        <f ca="1">SUMPRODUCT(OFFSET($W$8:OFFSET($W$8,$AJ$4-1,0),$T203,$U203),OFFSET($C$8:OFFSET($C$8,$AJ$4-1,0),$S203,0),OFFSET($D$8:OFFSET($D$8,$AJ$4-1,0),$S203,MATCH(AP$6,$D$7:$Q$7,0)-1))/SUMPRODUCT(OFFSET($W$8:OFFSET($W$8,$AJ$4-1,0),$T203,$U203),OFFSET($C$8:OFFSET($C$8,$AJ$4-1,0),$S203,0))</f>
        <v>1.0653257946801333</v>
      </c>
      <c r="AR203" s="3">
        <f ca="1">SUMPRODUCT(OFFSET($W$8:OFFSET($W$8,$AJ$4-1,0),$T203,$U203),OFFSET($D$8:OFFSET($D$8,$AJ$4-1,0),$S203,MATCH(AR$6,$D$7:$Q$7,0)-1))</f>
        <v>0.99685416666666671</v>
      </c>
      <c r="AS203" s="3">
        <f ca="1">SUMPRODUCT(OFFSET($W$8:OFFSET($W$8,$AJ$4-1,0),$T203,$U203),OFFSET($C$8:OFFSET($C$8,$AJ$4-1,0),$S203,0),OFFSET($D$8:OFFSET($D$8,$AJ$4-1,0),$S203,MATCH(AR$6,$D$7:$Q$7,0)-1))/SUMPRODUCT(OFFSET($W$8:OFFSET($W$8,$AJ$4-1,0),$T203,$U203),OFFSET($C$8:OFFSET($C$8,$AJ$4-1,0),$S203,0))</f>
        <v>0.99817136088777059</v>
      </c>
      <c r="AT203" s="3">
        <f ca="1">SUMPRODUCT(OFFSET($W$8:OFFSET($W$8,$AJ$4-1,0),$T203,$U203),OFFSET($D$8:OFFSET($D$8,$AJ$4-1,0),$S203,MATCH(AT$6,$D$7:$Q$7,0)-1))</f>
        <v>1.1947608105353082</v>
      </c>
      <c r="AU203" s="3">
        <f ca="1">SUMPRODUCT(OFFSET($W$8:OFFSET($W$8,$AJ$4-1,0),$T203,$U203),OFFSET($C$8:OFFSET($C$8,$AJ$4-1,0),$S203,0),OFFSET($D$8:OFFSET($D$8,$AJ$4-1,0),$S203,MATCH(AT$6,$D$7:$Q$7,0)-1))/SUMPRODUCT(OFFSET($W$8:OFFSET($W$8,$AJ$4-1,0),$T203,$U203),OFFSET($C$8:OFFSET($C$8,$AJ$4-1,0),$S203,0))</f>
        <v>1.194483410683447</v>
      </c>
      <c r="AV203" s="3">
        <f ca="1">SUMPRODUCT(OFFSET($W$8:OFFSET($W$8,$AJ$4-1,0),$T203,$U203),OFFSET($D$8:OFFSET($D$8,$AJ$4-1,0),$S203,MATCH(AV$6,$D$7:$Q$7,0)-1))</f>
        <v>0.8152891514617655</v>
      </c>
      <c r="AW203" s="3">
        <f ca="1">SUMPRODUCT(OFFSET($W$8:OFFSET($W$8,$AJ$4-1,0),$T203,$U203),OFFSET($C$8:OFFSET($C$8,$AJ$4-1,0),$S203,0),OFFSET($D$8:OFFSET($D$8,$AJ$4-1,0),$S203,MATCH(AV$6,$D$7:$Q$7,0)-1))/SUMPRODUCT(OFFSET($W$8:OFFSET($W$8,$AJ$4-1,0),$T203,$U203),OFFSET($C$8:OFFSET($C$8,$AJ$4-1,0),$S203,0))</f>
        <v>0.81712056356393725</v>
      </c>
      <c r="AX203" s="3">
        <f ca="1">SUMPRODUCT(OFFSET($W$8:OFFSET($W$8,$AJ$4-1,0),$T203,$U203),OFFSET($D$8:OFFSET($D$8,$AJ$4-1,0),$S203,MATCH(AX$6,$D$7:$Q$7,0)-1))</f>
        <v>0.89708873297772096</v>
      </c>
      <c r="AY203" s="3">
        <f ca="1">SUMPRODUCT(OFFSET($W$8:OFFSET($W$8,$AJ$4-1,0),$T203,$U203),OFFSET($C$8:OFFSET($C$8,$AJ$4-1,0),$S203,0),OFFSET($D$8:OFFSET($D$8,$AJ$4-1,0),$S203,MATCH(AX$6,$D$7:$Q$7,0)-1))/SUMPRODUCT(OFFSET($W$8:OFFSET($W$8,$AJ$4-1,0),$T203,$U203),OFFSET($C$8:OFFSET($C$8,$AJ$4-1,0),$S203,0))</f>
        <v>0.89751032092539051</v>
      </c>
      <c r="AZ203" s="3">
        <f ca="1">SUMPRODUCT(OFFSET($W$8:OFFSET($W$8,$AJ$4-1,0),$T203,$U203),OFFSET($D$8:OFFSET($D$8,$AJ$4-1,0),$S203,MATCH(AZ$6,$D$7:$Q$7,0)-1))</f>
        <v>1.2458858984816887</v>
      </c>
      <c r="BA203" s="3">
        <f ca="1">SUMPRODUCT(OFFSET($W$8:OFFSET($W$8,$AJ$4-1,0),$T203,$U203),OFFSET($C$8:OFFSET($C$8,$AJ$4-1,0),$S203,0),OFFSET($D$8:OFFSET($D$8,$AJ$4-1,0),$S203,MATCH(AZ$6,$D$7:$Q$7,0)-1))/SUMPRODUCT(OFFSET($W$8:OFFSET($W$8,$AJ$4-1,0),$T203,$U203),OFFSET($C$8:OFFSET($C$8,$AJ$4-1,0),$S203,0))</f>
        <v>1.2445921947186365</v>
      </c>
      <c r="BB203" s="3">
        <f ca="1">SUMPRODUCT(OFFSET($W$8:OFFSET($W$8,$AJ$4-1,0),$T203,$U203),OFFSET($D$8:OFFSET($D$8,$AJ$4-1,0),$S203,MATCH(BB$6,$D$7:$Q$7,0)-1))</f>
        <v>1.0475711045375158</v>
      </c>
      <c r="BC203" s="3">
        <f ca="1">SUMPRODUCT(OFFSET($W$8:OFFSET($W$8,$AJ$4-1,0),$T203,$U203),OFFSET($C$8:OFFSET($C$8,$AJ$4-1,0),$S203,0),OFFSET($D$8:OFFSET($D$8,$AJ$4-1,0),$S203,MATCH(BB$6,$D$7:$Q$7,0)-1))/SUMPRODUCT(OFFSET($W$8:OFFSET($W$8,$AJ$4-1,0),$T203,$U203),OFFSET($C$8:OFFSET($C$8,$AJ$4-1,0),$S203,0))</f>
        <v>1.0473876176321686</v>
      </c>
      <c r="BD203" s="3">
        <f ca="1">SUMPRODUCT(OFFSET($W$8:OFFSET($W$8,$AJ$4-1,0),$T203,$U203),OFFSET($D$8:OFFSET($D$8,$AJ$4-1,0),$S203,MATCH(BD$6,$D$7:$Q$7,0)-1))</f>
        <v>0.85401015303701566</v>
      </c>
      <c r="BE203" s="3">
        <f ca="1">SUMPRODUCT(OFFSET($W$8:OFFSET($W$8,$AJ$4-1,0),$T203,$U203),OFFSET($C$8:OFFSET($C$8,$AJ$4-1,0),$S203,0),OFFSET($D$8:OFFSET($D$8,$AJ$4-1,0),$S203,MATCH(BD$6,$D$7:$Q$7,0)-1))/SUMPRODUCT(OFFSET($W$8:OFFSET($W$8,$AJ$4-1,0),$T203,$U203),OFFSET($C$8:OFFSET($C$8,$AJ$4-1,0),$S203,0))</f>
        <v>0.855782238067197</v>
      </c>
      <c r="BF203" s="174">
        <f ca="1">SUMPRODUCT(OFFSET($W$8:OFFSET($W$8,$AJ$4-1,0),$T203,$U203),OFFSET($D$8:OFFSET($D$8,$AJ$4-1,0),$S203,MATCH(BF$6,$D$7:$Q$7,0)-1))</f>
        <v>1.1363154580620973</v>
      </c>
      <c r="BG203" s="174">
        <f ca="1">SUMPRODUCT(OFFSET($W$8:OFFSET($W$8,$AJ$4-1,0),$T203,$U203),OFFSET($C$8:OFFSET($C$8,$AJ$4-1,0),$S203,0),OFFSET($D$8:OFFSET($D$8,$AJ$4-1,0),$S203,MATCH(BF$6,$D$7:$Q$7,0)-1))/SUMPRODUCT(OFFSET($W$8:OFFSET($W$8,$AJ$4-1,0),$T203,$U203),OFFSET($C$8:OFFSET($C$8,$AJ$4-1,0),$S203,0))</f>
        <v>1.121026852472172</v>
      </c>
      <c r="BH203" s="174">
        <f ca="1">SUMPRODUCT(OFFSET($W$8:OFFSET($W$8,$AJ$4-1,0),$T203,$U203),OFFSET($D$8:OFFSET($D$8,$AJ$4-1,0),$S203,MATCH(BH$6,$D$7:$Q$7,0)-1))</f>
        <v>1.2423512951944979</v>
      </c>
      <c r="BI203" s="174">
        <f ca="1">SUMPRODUCT(OFFSET($W$8:OFFSET($W$8,$AJ$4-1,0),$T203,$U203),OFFSET($C$8:OFFSET($C$8,$AJ$4-1,0),$S203,0),OFFSET($D$8:OFFSET($D$8,$AJ$4-1,0),$S203,MATCH(BH$6,$D$7:$Q$7,0)-1))/SUMPRODUCT(OFFSET($W$8:OFFSET($W$8,$AJ$4-1,0),$T203,$U203),OFFSET($C$8:OFFSET($C$8,$AJ$4-1,0),$S203,0))</f>
        <v>1.2448972172426143</v>
      </c>
      <c r="BJ203" s="174">
        <f ca="1">SUMPRODUCT(OFFSET($W$8:OFFSET($W$8,$AJ$4-1,0),$T203,$U203),OFFSET($D$8:OFFSET($D$8,$AJ$4-1,0),$S203,MATCH(BJ$6,$D$7:$Q$7,0)-1))</f>
        <v>1</v>
      </c>
      <c r="BK203" s="174">
        <f ca="1">SUMPRODUCT(OFFSET($W$8:OFFSET($W$8,$AJ$4-1,0),$T203,$U203),OFFSET($C$8:OFFSET($C$8,$AJ$4-1,0),$S203,0),OFFSET($D$8:OFFSET($D$8,$AJ$4-1,0),$S203,MATCH(BJ$6,$D$7:$Q$7,0)-1))/SUMPRODUCT(OFFSET($W$8:OFFSET($W$8,$AJ$4-1,0),$T203,$U203),OFFSET($C$8:OFFSET($C$8,$AJ$4-1,0),$S203,0))</f>
        <v>1</v>
      </c>
      <c r="BM203" s="8">
        <f t="shared" si="59"/>
        <v>42095</v>
      </c>
      <c r="BN203" s="47">
        <f t="shared" ca="1" si="60"/>
        <v>0.89103433452364944</v>
      </c>
      <c r="BO203" s="47">
        <f t="shared" ca="1" si="56"/>
        <v>0</v>
      </c>
      <c r="BP203" s="47">
        <f t="shared" ca="1" si="61"/>
        <v>0.26583659589831404</v>
      </c>
      <c r="BQ203" s="47">
        <f t="shared" ca="1" si="57"/>
        <v>0.62519773862533534</v>
      </c>
    </row>
    <row r="204" spans="1:69">
      <c r="A204" s="58">
        <f t="shared" si="58"/>
        <v>41760</v>
      </c>
      <c r="B204" s="34">
        <f t="shared" si="51"/>
        <v>41958</v>
      </c>
      <c r="C204" s="59">
        <f>SUMIF(WP!$A$3:$A$388,"&lt;"&amp;EOMONTH($A204,$A$3-1)+1,WP!$B$3:$B$388)/1000-SUM(C$8:C203)</f>
        <v>213.36599999999999</v>
      </c>
      <c r="D204" s="42">
        <f>D$6/VLOOKUP($B204,Rate!$B$4:$H$390,7)</f>
        <v>0.54436489790996356</v>
      </c>
      <c r="E204" s="42">
        <f>E$6/VLOOKUP($B204,SAWW!$B$4:$H$390,7)</f>
        <v>1.3263250681356646</v>
      </c>
      <c r="F204" s="42">
        <f>F$6/VLOOKUP($B204,'Indem BL'!$B$4:$H$390,7)</f>
        <v>1.0695369073394192</v>
      </c>
      <c r="G204" s="42">
        <f>G$6/VLOOKUP($B204,'Med BL'!$B$4:$H$390,7)</f>
        <v>0.9849</v>
      </c>
      <c r="H204" s="42">
        <f>H$6/VLOOKUP($B204,'Combined BL &amp; SAWW'!$B$4:$H$390,7)</f>
        <v>1.1991537326215249</v>
      </c>
      <c r="I204" s="42">
        <f>I$6/VLOOKUP($B204,'Freq Trend'!$B$4:$H$390,7)</f>
        <v>0.7945545148631814</v>
      </c>
      <c r="J204" s="42">
        <f>J$6/VLOOKUP($B204,'Severity Trend_IonI'!$B$4:$H$390,7)</f>
        <v>0.88794235768051966</v>
      </c>
      <c r="K204" s="42">
        <f>K$6/VLOOKUP($B204,'Severity Trend_MonI'!$B$4:$H$390,7)</f>
        <v>1.2521506213079248</v>
      </c>
      <c r="L204" s="42">
        <f>L$6/VLOOKUP($B204,'Severity Trend'!$B$4:$H$390,7)</f>
        <v>1.0437390166441549</v>
      </c>
      <c r="M204" s="42">
        <f>M$6/VLOOKUP($B204,'PP Residual Trend'!$B$4:$H$390,7)</f>
        <v>0.8292181098309509</v>
      </c>
      <c r="N204" s="156">
        <f>N$6/VLOOKUP($B204,CR!$B$4:$H$455,7)</f>
        <v>1.1519855175786042</v>
      </c>
      <c r="O204" s="156">
        <f>O$6/VLOOKUP($B204,ER!$B$4:$H$455,7)</f>
        <v>1.233385893270496</v>
      </c>
      <c r="P204" s="156">
        <f>P$6/VLOOKUP($B204,DR!$B$4:$H$455,7)</f>
        <v>1</v>
      </c>
      <c r="R204">
        <f t="shared" si="49"/>
        <v>197</v>
      </c>
      <c r="S204" s="120">
        <f t="shared" si="52"/>
        <v>196</v>
      </c>
      <c r="T204" s="45">
        <f t="shared" si="53"/>
        <v>0</v>
      </c>
      <c r="U204" s="45">
        <f t="shared" si="54"/>
        <v>0</v>
      </c>
      <c r="V204" s="20">
        <v>0</v>
      </c>
      <c r="W204" s="21">
        <f>(2*W$5*$AJ$3*$R204*$A$3-MIN(W$5*$AJ$3,$R204*$A$3)^2-2*$R204*$A$3*MAX(W$5*$AJ$3-$R204*$A$3,0)-MIN(MAX($R204*$A$3-$A$4,0),W$5*$AJ$3)^2-2*W$5*$AJ$3*MAX($R204*$A$3-$A$4-W$5*+$AJ$3,0))/$AJ$5-SUM($V$7:V204)-SUM($V$7:W203)+SUM($V$7:V203)</f>
        <v>0</v>
      </c>
      <c r="X204" s="21">
        <f>(2*X$5*$AJ$3*$R204*$A$3-MIN(X$5*$AJ$3,$R204*$A$3)^2-2*$R204*$A$3*MAX(X$5*$AJ$3-$R204*$A$3,0)-MIN(MAX($R204*$A$3-$A$4,0),X$5*$AJ$3)^2-2*X$5*$AJ$3*MAX($R204*$A$3-$A$4-X$5*+$AJ$3,0))/$AJ$5-SUM($V$7:W204)-SUM($V$7:X203)+SUM($V$7:W203)</f>
        <v>0</v>
      </c>
      <c r="Y204" s="21">
        <f>(2*Y$5*$AJ$3*$R204*$A$3-MIN(Y$5*$AJ$3,$R204*$A$3)^2-2*$R204*$A$3*MAX(Y$5*$AJ$3-$R204*$A$3,0)-MIN(MAX($R204*$A$3-$A$4,0),Y$5*$AJ$3)^2-2*Y$5*$AJ$3*MAX($R204*$A$3-$A$4-Y$5*+$AJ$3,0))/$AJ$5-SUM($V$7:X204)-SUM($V$7:Y203)+SUM($V$7:X203)</f>
        <v>0</v>
      </c>
      <c r="Z204" s="21">
        <f>(2*Z$5*$AJ$3*$R204*$A$3-MIN(Z$5*$AJ$3,$R204*$A$3)^2-2*$R204*$A$3*MAX(Z$5*$AJ$3-$R204*$A$3,0)-MIN(MAX($R204*$A$3-$A$4,0),Z$5*$AJ$3)^2-2*Z$5*$AJ$3*MAX($R204*$A$3-$A$4-Z$5*+$AJ$3,0))/$AJ$5-SUM($V$7:Y204)-SUM($V$7:Z203)+SUM($V$7:Y203)</f>
        <v>0</v>
      </c>
      <c r="AA204" s="21">
        <f>(2*AA$5*$AJ$3*$R204*$A$3-MIN(AA$5*$AJ$3,$R204*$A$3)^2-2*$R204*$A$3*MAX(AA$5*$AJ$3-$R204*$A$3,0)-MIN(MAX($R204*$A$3-$A$4,0),AA$5*$AJ$3)^2-2*AA$5*$AJ$3*MAX($R204*$A$3-$A$4-AA$5*+$AJ$3,0))/$AJ$5-SUM($V$7:Z204)-SUM($V$7:AA203)+SUM($V$7:Z203)</f>
        <v>0</v>
      </c>
      <c r="AB204" s="21">
        <f>(2*AB$5*$AJ$3*$R204*$A$3-MIN(AB$5*$AJ$3,$R204*$A$3)^2-2*$R204*$A$3*MAX(AB$5*$AJ$3-$R204*$A$3,0)-MIN(MAX($R204*$A$3-$A$4,0),AB$5*$AJ$3)^2-2*AB$5*$AJ$3*MAX($R204*$A$3-$A$4-AB$5*+$AJ$3,0))/$AJ$5-SUM($V$7:AA204)-SUM($V$7:AB203)+SUM($V$7:AA203)</f>
        <v>0</v>
      </c>
      <c r="AC204" s="21">
        <f>(2*AC$5*$AJ$3*$R204*$A$3-MIN(AC$5*$AJ$3,$R204*$A$3)^2-2*$R204*$A$3*MAX(AC$5*$AJ$3-$R204*$A$3,0)-MIN(MAX($R204*$A$3-$A$4,0),AC$5*$AJ$3)^2-2*AC$5*$AJ$3*MAX($R204*$A$3-$A$4-AC$5*+$AJ$3,0))/$AJ$5-SUM($V$7:AB204)-SUM($V$7:AC203)+SUM($V$7:AB203)</f>
        <v>0</v>
      </c>
      <c r="AD204" s="21">
        <f>(2*AD$5*$AJ$3*$R204*$A$3-MIN(AD$5*$AJ$3,$R204*$A$3)^2-2*$R204*$A$3*MAX(AD$5*$AJ$3-$R204*$A$3,0)-MIN(MAX($R204*$A$3-$A$4,0),AD$5*$AJ$3)^2-2*AD$5*$AJ$3*MAX($R204*$A$3-$A$4-AD$5*+$AJ$3,0))/$AJ$5-SUM($V$7:AC204)-SUM($V$7:AD203)+SUM($V$7:AC203)</f>
        <v>0</v>
      </c>
      <c r="AE204" s="21">
        <f>(2*AE$5*$AJ$3*$R204*$A$3-MIN(AE$5*$AJ$3,$R204*$A$3)^2-2*$R204*$A$3*MAX(AE$5*$AJ$3-$R204*$A$3,0)-MIN(MAX($R204*$A$3-$A$4,0),AE$5*$AJ$3)^2-2*AE$5*$AJ$3*MAX($R204*$A$3-$A$4-AE$5*+$AJ$3,0))/$AJ$5-SUM($V$7:AD204)-SUM($V$7:AE203)+SUM($V$7:AD203)</f>
        <v>0</v>
      </c>
      <c r="AF204" s="21">
        <f>(2*AF$5*$AJ$3*$R204*$A$3-MIN(AF$5*$AJ$3,$R204*$A$3)^2-2*$R204*$A$3*MAX(AF$5*$AJ$3-$R204*$A$3,0)-MIN(MAX($R204*$A$3-$A$4,0),AF$5*$AJ$3)^2-2*AF$5*$AJ$3*MAX($R204*$A$3-$A$4-AF$5*+$AJ$3,0))/$AJ$5-SUM($V$7:AE204)-SUM($V$7:AF203)+SUM($V$7:AE203)</f>
        <v>0</v>
      </c>
      <c r="AG204" s="21">
        <f>(2*AG$5*$AJ$3*$R204*$A$3-MIN(AG$5*$AJ$3,$R204*$A$3)^2-2*$R204*$A$3*MAX(AG$5*$AJ$3-$R204*$A$3,0)-MIN(MAX($R204*$A$3-$A$4,0),AG$5*$AJ$3)^2-2*AG$5*$AJ$3*MAX($R204*$A$3-$A$4-AG$5*+$AJ$3,0))/$AJ$5-SUM($V$7:AF204)-SUM($V$7:AG203)+SUM($V$7:AF203)</f>
        <v>0</v>
      </c>
      <c r="AH204" s="21">
        <f>(2*AH$5*$AJ$3*$R204*$A$3-MIN(AH$5*$AJ$3,$R204*$A$3)^2-2*$R204*$A$3*MAX(AH$5*$AJ$3-$R204*$A$3,0)-MIN(MAX($R204*$A$3-$A$4,0),AH$5*$AJ$3)^2-2*AH$5*$AJ$3*MAX($R204*$A$3-$A$4-AH$5*+$AJ$3,0))/$AJ$5-SUM($V$7:AG204)-SUM($V$7:AH203)+SUM($V$7:AG203)</f>
        <v>0</v>
      </c>
      <c r="AJ204" s="8">
        <f t="shared" si="62"/>
        <v>42125</v>
      </c>
      <c r="AK204" s="30">
        <f t="shared" si="55"/>
        <v>42139</v>
      </c>
      <c r="AL204" s="3">
        <f ca="1">SUMPRODUCT(OFFSET($W$8:OFFSET($W$8,$AJ$4-1,0),$T204,$U204),OFFSET($D$8:OFFSET($D$8,$AJ$4-1,0),$S204,MATCH(AL$6,$D$7:$Q$7,0)-1))</f>
        <v>0.54301367045496851</v>
      </c>
      <c r="AM204" s="3">
        <f ca="1">SUMPRODUCT(OFFSET($W$8:OFFSET($W$8,$AJ$4-1,0),$T204,$U204),OFFSET($C$8:OFFSET($C$8,$AJ$4-1,0),$S204,0),OFFSET($D$8:OFFSET($D$8,$AJ$4-1,0),$S204,MATCH(AL$6,$D$7:$Q$7,0)-1))/SUMPRODUCT(OFFSET($W$8:OFFSET($W$8,$AJ$4-1,0),$T204,$U204),OFFSET($C$8:OFFSET($C$8,$AJ$4-1,0),$S204,0))</f>
        <v>0.54290886439015862</v>
      </c>
      <c r="AN204" s="3">
        <f ca="1">SUMPRODUCT(OFFSET($W$8:OFFSET($W$8,$AJ$4-1,0),$T204,$U204),OFFSET($D$8:OFFSET($D$8,$AJ$4-1,0),$S204,MATCH(AN$6,$D$7:$Q$7,0)-1))</f>
        <v>1.3109372517377822</v>
      </c>
      <c r="AO204" s="3">
        <f ca="1">SUMPRODUCT(OFFSET($W$8:OFFSET($W$8,$AJ$4-1,0),$T204,$U204),OFFSET($C$8:OFFSET($C$8,$AJ$4-1,0),$S204,0),OFFSET($D$8:OFFSET($D$8,$AJ$4-1,0),$S204,MATCH(AN$6,$D$7:$Q$7,0)-1))/SUMPRODUCT(OFFSET($W$8:OFFSET($W$8,$AJ$4-1,0),$T204,$U204),OFFSET($C$8:OFFSET($C$8,$AJ$4-1,0),$S204,0))</f>
        <v>1.3104593791550312</v>
      </c>
      <c r="AP204" s="3">
        <f ca="1">SUMPRODUCT(OFFSET($W$8:OFFSET($W$8,$AJ$4-1,0),$T204,$U204),OFFSET($D$8:OFFSET($D$8,$AJ$4-1,0),$S204,MATCH(AP$6,$D$7:$Q$7,0)-1))</f>
        <v>1.065344471727026</v>
      </c>
      <c r="AQ204" s="3">
        <f ca="1">SUMPRODUCT(OFFSET($W$8:OFFSET($W$8,$AJ$4-1,0),$T204,$U204),OFFSET($C$8:OFFSET($C$8,$AJ$4-1,0),$S204,0),OFFSET($D$8:OFFSET($D$8,$AJ$4-1,0),$S204,MATCH(AP$6,$D$7:$Q$7,0)-1))/SUMPRODUCT(OFFSET($W$8:OFFSET($W$8,$AJ$4-1,0),$T204,$U204),OFFSET($C$8:OFFSET($C$8,$AJ$4-1,0),$S204,0))</f>
        <v>1.0650968035597146</v>
      </c>
      <c r="AR204" s="3">
        <f ca="1">SUMPRODUCT(OFFSET($W$8:OFFSET($W$8,$AJ$4-1,0),$T204,$U204),OFFSET($D$8:OFFSET($D$8,$AJ$4-1,0),$S204,MATCH(AR$6,$D$7:$Q$7,0)-1))</f>
        <v>0.99811250000000007</v>
      </c>
      <c r="AS204" s="3">
        <f ca="1">SUMPRODUCT(OFFSET($W$8:OFFSET($W$8,$AJ$4-1,0),$T204,$U204),OFFSET($C$8:OFFSET($C$8,$AJ$4-1,0),$S204,0),OFFSET($D$8:OFFSET($D$8,$AJ$4-1,0),$S204,MATCH(AR$6,$D$7:$Q$7,0)-1))/SUMPRODUCT(OFFSET($W$8:OFFSET($W$8,$AJ$4-1,0),$T204,$U204),OFFSET($C$8:OFFSET($C$8,$AJ$4-1,0),$S204,0))</f>
        <v>0.99889302854310347</v>
      </c>
      <c r="AT204" s="3">
        <f ca="1">SUMPRODUCT(OFFSET($W$8:OFFSET($W$8,$AJ$4-1,0),$T204,$U204),OFFSET($D$8:OFFSET($D$8,$AJ$4-1,0),$S204,MATCH(AT$6,$D$7:$Q$7,0)-1))</f>
        <v>1.1937034415331556</v>
      </c>
      <c r="AU204" s="3">
        <f ca="1">SUMPRODUCT(OFFSET($W$8:OFFSET($W$8,$AJ$4-1,0),$T204,$U204),OFFSET($C$8:OFFSET($C$8,$AJ$4-1,0),$S204,0),OFFSET($D$8:OFFSET($D$8,$AJ$4-1,0),$S204,MATCH(AT$6,$D$7:$Q$7,0)-1))/SUMPRODUCT(OFFSET($W$8:OFFSET($W$8,$AJ$4-1,0),$T204,$U204),OFFSET($C$8:OFFSET($C$8,$AJ$4-1,0),$S204,0))</f>
        <v>1.1936165602637476</v>
      </c>
      <c r="AV204" s="3">
        <f ca="1">SUMPRODUCT(OFFSET($W$8:OFFSET($W$8,$AJ$4-1,0),$T204,$U204),OFFSET($D$8:OFFSET($D$8,$AJ$4-1,0),$S204,MATCH(AV$6,$D$7:$Q$7,0)-1))</f>
        <v>0.81928037664024944</v>
      </c>
      <c r="AW204" s="3">
        <f ca="1">SUMPRODUCT(OFFSET($W$8:OFFSET($W$8,$AJ$4-1,0),$T204,$U204),OFFSET($C$8:OFFSET($C$8,$AJ$4-1,0),$S204,0),OFFSET($D$8:OFFSET($D$8,$AJ$4-1,0),$S204,MATCH(AV$6,$D$7:$Q$7,0)-1))/SUMPRODUCT(OFFSET($W$8:OFFSET($W$8,$AJ$4-1,0),$T204,$U204),OFFSET($C$8:OFFSET($C$8,$AJ$4-1,0),$S204,0))</f>
        <v>0.82018363854353682</v>
      </c>
      <c r="AX204" s="3">
        <f ca="1">SUMPRODUCT(OFFSET($W$8:OFFSET($W$8,$AJ$4-1,0),$T204,$U204),OFFSET($D$8:OFFSET($D$8,$AJ$4-1,0),$S204,MATCH(AX$6,$D$7:$Q$7,0)-1))</f>
        <v>0.89932412640534543</v>
      </c>
      <c r="AY204" s="3">
        <f ca="1">SUMPRODUCT(OFFSET($W$8:OFFSET($W$8,$AJ$4-1,0),$T204,$U204),OFFSET($C$8:OFFSET($C$8,$AJ$4-1,0),$S204,0),OFFSET($D$8:OFFSET($D$8,$AJ$4-1,0),$S204,MATCH(AX$6,$D$7:$Q$7,0)-1))/SUMPRODUCT(OFFSET($W$8:OFFSET($W$8,$AJ$4-1,0),$T204,$U204),OFFSET($C$8:OFFSET($C$8,$AJ$4-1,0),$S204,0))</f>
        <v>0.8993706904873594</v>
      </c>
      <c r="AZ204" s="3">
        <f ca="1">SUMPRODUCT(OFFSET($W$8:OFFSET($W$8,$AJ$4-1,0),$T204,$U204),OFFSET($D$8:OFFSET($D$8,$AJ$4-1,0),$S204,MATCH(AZ$6,$D$7:$Q$7,0)-1))</f>
        <v>1.2455986613121257</v>
      </c>
      <c r="BA204" s="3">
        <f ca="1">SUMPRODUCT(OFFSET($W$8:OFFSET($W$8,$AJ$4-1,0),$T204,$U204),OFFSET($C$8:OFFSET($C$8,$AJ$4-1,0),$S204,0),OFFSET($D$8:OFFSET($D$8,$AJ$4-1,0),$S204,MATCH(AZ$6,$D$7:$Q$7,0)-1))/SUMPRODUCT(OFFSET($W$8:OFFSET($W$8,$AJ$4-1,0),$T204,$U204),OFFSET($C$8:OFFSET($C$8,$AJ$4-1,0),$S204,0))</f>
        <v>1.2446532517026023</v>
      </c>
      <c r="BB204" s="3">
        <f ca="1">SUMPRODUCT(OFFSET($W$8:OFFSET($W$8,$AJ$4-1,0),$T204,$U204),OFFSET($D$8:OFFSET($D$8,$AJ$4-1,0),$S204,MATCH(BB$6,$D$7:$Q$7,0)-1))</f>
        <v>1.04895172301122</v>
      </c>
      <c r="BC204" s="3">
        <f ca="1">SUMPRODUCT(OFFSET($W$8:OFFSET($W$8,$AJ$4-1,0),$T204,$U204),OFFSET($C$8:OFFSET($C$8,$AJ$4-1,0),$S204,0),OFFSET($D$8:OFFSET($D$8,$AJ$4-1,0),$S204,MATCH(BB$6,$D$7:$Q$7,0)-1))/SUMPRODUCT(OFFSET($W$8:OFFSET($W$8,$AJ$4-1,0),$T204,$U204),OFFSET($C$8:OFFSET($C$8,$AJ$4-1,0),$S204,0))</f>
        <v>1.0486435860625967</v>
      </c>
      <c r="BD204" s="3">
        <f ca="1">SUMPRODUCT(OFFSET($W$8:OFFSET($W$8,$AJ$4-1,0),$T204,$U204),OFFSET($D$8:OFFSET($D$8,$AJ$4-1,0),$S204,MATCH(BD$6,$D$7:$Q$7,0)-1))</f>
        <v>0.85931122827900375</v>
      </c>
      <c r="BE204" s="3">
        <f ca="1">SUMPRODUCT(OFFSET($W$8:OFFSET($W$8,$AJ$4-1,0),$T204,$U204),OFFSET($C$8:OFFSET($C$8,$AJ$4-1,0),$S204,0),OFFSET($D$8:OFFSET($D$8,$AJ$4-1,0),$S204,MATCH(BD$6,$D$7:$Q$7,0)-1))/SUMPRODUCT(OFFSET($W$8:OFFSET($W$8,$AJ$4-1,0),$T204,$U204),OFFSET($C$8:OFFSET($C$8,$AJ$4-1,0),$S204,0))</f>
        <v>0.86001238775629685</v>
      </c>
      <c r="BF204" s="174">
        <f ca="1">SUMPRODUCT(OFFSET($W$8:OFFSET($W$8,$AJ$4-1,0),$T204,$U204),OFFSET($D$8:OFFSET($D$8,$AJ$4-1,0),$S204,MATCH(BF$6,$D$7:$Q$7,0)-1))</f>
        <v>1.1278762473439323</v>
      </c>
      <c r="BG204" s="174">
        <f ca="1">SUMPRODUCT(OFFSET($W$8:OFFSET($W$8,$AJ$4-1,0),$T204,$U204),OFFSET($C$8:OFFSET($C$8,$AJ$4-1,0),$S204,0),OFFSET($D$8:OFFSET($D$8,$AJ$4-1,0),$S204,MATCH(BF$6,$D$7:$Q$7,0)-1))/SUMPRODUCT(OFFSET($W$8:OFFSET($W$8,$AJ$4-1,0),$T204,$U204),OFFSET($C$8:OFFSET($C$8,$AJ$4-1,0),$S204,0))</f>
        <v>1.1142180902664982</v>
      </c>
      <c r="BH204" s="174">
        <f ca="1">SUMPRODUCT(OFFSET($W$8:OFFSET($W$8,$AJ$4-1,0),$T204,$U204),OFFSET($D$8:OFFSET($D$8,$AJ$4-1,0),$S204,MATCH(BH$6,$D$7:$Q$7,0)-1))</f>
        <v>1.2439067289241408</v>
      </c>
      <c r="BI204" s="174">
        <f ca="1">SUMPRODUCT(OFFSET($W$8:OFFSET($W$8,$AJ$4-1,0),$T204,$U204),OFFSET($C$8:OFFSET($C$8,$AJ$4-1,0),$S204,0),OFFSET($D$8:OFFSET($D$8,$AJ$4-1,0),$S204,MATCH(BH$6,$D$7:$Q$7,0)-1))/SUMPRODUCT(OFFSET($W$8:OFFSET($W$8,$AJ$4-1,0),$T204,$U204),OFFSET($C$8:OFFSET($C$8,$AJ$4-1,0),$S204,0))</f>
        <v>1.2459902964510521</v>
      </c>
      <c r="BJ204" s="174">
        <f ca="1">SUMPRODUCT(OFFSET($W$8:OFFSET($W$8,$AJ$4-1,0),$T204,$U204),OFFSET($D$8:OFFSET($D$8,$AJ$4-1,0),$S204,MATCH(BJ$6,$D$7:$Q$7,0)-1))</f>
        <v>1</v>
      </c>
      <c r="BK204" s="174">
        <f ca="1">SUMPRODUCT(OFFSET($W$8:OFFSET($W$8,$AJ$4-1,0),$T204,$U204),OFFSET($C$8:OFFSET($C$8,$AJ$4-1,0),$S204,0),OFFSET($D$8:OFFSET($D$8,$AJ$4-1,0),$S204,MATCH(BJ$6,$D$7:$Q$7,0)-1))/SUMPRODUCT(OFFSET($W$8:OFFSET($W$8,$AJ$4-1,0),$T204,$U204),OFFSET($C$8:OFFSET($C$8,$AJ$4-1,0),$S204,0))</f>
        <v>1</v>
      </c>
      <c r="BM204" s="8">
        <f t="shared" si="59"/>
        <v>42125</v>
      </c>
      <c r="BN204" s="47">
        <f t="shared" ca="1" si="60"/>
        <v>0.89647926577531423</v>
      </c>
      <c r="BO204" s="47">
        <f t="shared" ca="1" si="56"/>
        <v>0</v>
      </c>
      <c r="BP204" s="47">
        <f t="shared" ca="1" si="61"/>
        <v>0.26560338344341294</v>
      </c>
      <c r="BQ204" s="47">
        <f t="shared" ca="1" si="57"/>
        <v>0.63087588233190128</v>
      </c>
    </row>
    <row r="205" spans="1:69">
      <c r="A205" s="58">
        <f t="shared" si="58"/>
        <v>41791</v>
      </c>
      <c r="B205" s="34">
        <f t="shared" si="51"/>
        <v>41988</v>
      </c>
      <c r="C205" s="59">
        <f>SUMIF(WP!$A$3:$A$388,"&lt;"&amp;EOMONTH($A205,$A$3-1)+1,WP!$B$3:$B$388)/1000-SUM(C$8:C204)</f>
        <v>475.43000000000029</v>
      </c>
      <c r="D205" s="42">
        <f>D$6/VLOOKUP($B205,Rate!$B$4:$H$390,7)</f>
        <v>0.54436489790996356</v>
      </c>
      <c r="E205" s="42">
        <f>E$6/VLOOKUP($B205,SAWW!$B$4:$H$390,7)</f>
        <v>1.3237518882365671</v>
      </c>
      <c r="F205" s="42">
        <f>F$6/VLOOKUP($B205,'Indem BL'!$B$4:$H$390,7)</f>
        <v>1.0695369073394192</v>
      </c>
      <c r="G205" s="42">
        <f>G$6/VLOOKUP($B205,'Med BL'!$B$4:$H$390,7)</f>
        <v>0.9849</v>
      </c>
      <c r="H205" s="42">
        <f>H$6/VLOOKUP($B205,'Combined BL &amp; SAWW'!$B$4:$H$390,7)</f>
        <v>1.1980043374603537</v>
      </c>
      <c r="I205" s="42">
        <f>I$6/VLOOKUP($B205,'Freq Trend'!$B$4:$H$390,7)</f>
        <v>0.79862808386436279</v>
      </c>
      <c r="J205" s="42">
        <f>J$6/VLOOKUP($B205,'Severity Trend_IonI'!$B$4:$H$390,7)</f>
        <v>0.88956956211473326</v>
      </c>
      <c r="K205" s="42">
        <f>K$6/VLOOKUP($B205,'Severity Trend_MonI'!$B$4:$H$390,7)</f>
        <v>1.2504809437775859</v>
      </c>
      <c r="L205" s="42">
        <f>L$6/VLOOKUP($B205,'Severity Trend'!$B$4:$H$390,7)</f>
        <v>1.0442356145008178</v>
      </c>
      <c r="M205" s="42">
        <f>M$6/VLOOKUP($B205,'PP Residual Trend'!$B$4:$H$390,7)</f>
        <v>0.8338611506103295</v>
      </c>
      <c r="N205" s="156">
        <f>N$6/VLOOKUP($B205,CR!$B$4:$H$455,7)</f>
        <v>1.1932921808396781</v>
      </c>
      <c r="O205" s="156">
        <f>O$6/VLOOKUP($B205,ER!$B$4:$H$455,7)</f>
        <v>1.233385893270496</v>
      </c>
      <c r="P205" s="156">
        <f>P$6/VLOOKUP($B205,DR!$B$4:$H$455,7)</f>
        <v>1</v>
      </c>
      <c r="R205">
        <f t="shared" si="49"/>
        <v>198</v>
      </c>
      <c r="S205" s="120">
        <f t="shared" si="52"/>
        <v>197</v>
      </c>
      <c r="T205" s="45">
        <f t="shared" si="53"/>
        <v>0</v>
      </c>
      <c r="U205" s="45">
        <f t="shared" si="54"/>
        <v>0</v>
      </c>
      <c r="V205" s="20">
        <v>0</v>
      </c>
      <c r="W205" s="21">
        <f>(2*W$5*$AJ$3*$R205*$A$3-MIN(W$5*$AJ$3,$R205*$A$3)^2-2*$R205*$A$3*MAX(W$5*$AJ$3-$R205*$A$3,0)-MIN(MAX($R205*$A$3-$A$4,0),W$5*$AJ$3)^2-2*W$5*$AJ$3*MAX($R205*$A$3-$A$4-W$5*+$AJ$3,0))/$AJ$5-SUM($V$7:V205)-SUM($V$7:W204)+SUM($V$7:V204)</f>
        <v>0</v>
      </c>
      <c r="X205" s="21">
        <f>(2*X$5*$AJ$3*$R205*$A$3-MIN(X$5*$AJ$3,$R205*$A$3)^2-2*$R205*$A$3*MAX(X$5*$AJ$3-$R205*$A$3,0)-MIN(MAX($R205*$A$3-$A$4,0),X$5*$AJ$3)^2-2*X$5*$AJ$3*MAX($R205*$A$3-$A$4-X$5*+$AJ$3,0))/$AJ$5-SUM($V$7:W205)-SUM($V$7:X204)+SUM($V$7:W204)</f>
        <v>0</v>
      </c>
      <c r="Y205" s="21">
        <f>(2*Y$5*$AJ$3*$R205*$A$3-MIN(Y$5*$AJ$3,$R205*$A$3)^2-2*$R205*$A$3*MAX(Y$5*$AJ$3-$R205*$A$3,0)-MIN(MAX($R205*$A$3-$A$4,0),Y$5*$AJ$3)^2-2*Y$5*$AJ$3*MAX($R205*$A$3-$A$4-Y$5*+$AJ$3,0))/$AJ$5-SUM($V$7:X205)-SUM($V$7:Y204)+SUM($V$7:X204)</f>
        <v>0</v>
      </c>
      <c r="Z205" s="21">
        <f>(2*Z$5*$AJ$3*$R205*$A$3-MIN(Z$5*$AJ$3,$R205*$A$3)^2-2*$R205*$A$3*MAX(Z$5*$AJ$3-$R205*$A$3,0)-MIN(MAX($R205*$A$3-$A$4,0),Z$5*$AJ$3)^2-2*Z$5*$AJ$3*MAX($R205*$A$3-$A$4-Z$5*+$AJ$3,0))/$AJ$5-SUM($V$7:Y205)-SUM($V$7:Z204)+SUM($V$7:Y204)</f>
        <v>0</v>
      </c>
      <c r="AA205" s="21">
        <f>(2*AA$5*$AJ$3*$R205*$A$3-MIN(AA$5*$AJ$3,$R205*$A$3)^2-2*$R205*$A$3*MAX(AA$5*$AJ$3-$R205*$A$3,0)-MIN(MAX($R205*$A$3-$A$4,0),AA$5*$AJ$3)^2-2*AA$5*$AJ$3*MAX($R205*$A$3-$A$4-AA$5*+$AJ$3,0))/$AJ$5-SUM($V$7:Z205)-SUM($V$7:AA204)+SUM($V$7:Z204)</f>
        <v>0</v>
      </c>
      <c r="AB205" s="21">
        <f>(2*AB$5*$AJ$3*$R205*$A$3-MIN(AB$5*$AJ$3,$R205*$A$3)^2-2*$R205*$A$3*MAX(AB$5*$AJ$3-$R205*$A$3,0)-MIN(MAX($R205*$A$3-$A$4,0),AB$5*$AJ$3)^2-2*AB$5*$AJ$3*MAX($R205*$A$3-$A$4-AB$5*+$AJ$3,0))/$AJ$5-SUM($V$7:AA205)-SUM($V$7:AB204)+SUM($V$7:AA204)</f>
        <v>0</v>
      </c>
      <c r="AC205" s="21">
        <f>(2*AC$5*$AJ$3*$R205*$A$3-MIN(AC$5*$AJ$3,$R205*$A$3)^2-2*$R205*$A$3*MAX(AC$5*$AJ$3-$R205*$A$3,0)-MIN(MAX($R205*$A$3-$A$4,0),AC$5*$AJ$3)^2-2*AC$5*$AJ$3*MAX($R205*$A$3-$A$4-AC$5*+$AJ$3,0))/$AJ$5-SUM($V$7:AB205)-SUM($V$7:AC204)+SUM($V$7:AB204)</f>
        <v>0</v>
      </c>
      <c r="AD205" s="21">
        <f>(2*AD$5*$AJ$3*$R205*$A$3-MIN(AD$5*$AJ$3,$R205*$A$3)^2-2*$R205*$A$3*MAX(AD$5*$AJ$3-$R205*$A$3,0)-MIN(MAX($R205*$A$3-$A$4,0),AD$5*$AJ$3)^2-2*AD$5*$AJ$3*MAX($R205*$A$3-$A$4-AD$5*+$AJ$3,0))/$AJ$5-SUM($V$7:AC205)-SUM($V$7:AD204)+SUM($V$7:AC204)</f>
        <v>0</v>
      </c>
      <c r="AE205" s="21">
        <f>(2*AE$5*$AJ$3*$R205*$A$3-MIN(AE$5*$AJ$3,$R205*$A$3)^2-2*$R205*$A$3*MAX(AE$5*$AJ$3-$R205*$A$3,0)-MIN(MAX($R205*$A$3-$A$4,0),AE$5*$AJ$3)^2-2*AE$5*$AJ$3*MAX($R205*$A$3-$A$4-AE$5*+$AJ$3,0))/$AJ$5-SUM($V$7:AD205)-SUM($V$7:AE204)+SUM($V$7:AD204)</f>
        <v>0</v>
      </c>
      <c r="AF205" s="21">
        <f>(2*AF$5*$AJ$3*$R205*$A$3-MIN(AF$5*$AJ$3,$R205*$A$3)^2-2*$R205*$A$3*MAX(AF$5*$AJ$3-$R205*$A$3,0)-MIN(MAX($R205*$A$3-$A$4,0),AF$5*$AJ$3)^2-2*AF$5*$AJ$3*MAX($R205*$A$3-$A$4-AF$5*+$AJ$3,0))/$AJ$5-SUM($V$7:AE205)-SUM($V$7:AF204)+SUM($V$7:AE204)</f>
        <v>0</v>
      </c>
      <c r="AG205" s="21">
        <f>(2*AG$5*$AJ$3*$R205*$A$3-MIN(AG$5*$AJ$3,$R205*$A$3)^2-2*$R205*$A$3*MAX(AG$5*$AJ$3-$R205*$A$3,0)-MIN(MAX($R205*$A$3-$A$4,0),AG$5*$AJ$3)^2-2*AG$5*$AJ$3*MAX($R205*$A$3-$A$4-AG$5*+$AJ$3,0))/$AJ$5-SUM($V$7:AF205)-SUM($V$7:AG204)+SUM($V$7:AF204)</f>
        <v>0</v>
      </c>
      <c r="AH205" s="21">
        <f>(2*AH$5*$AJ$3*$R205*$A$3-MIN(AH$5*$AJ$3,$R205*$A$3)^2-2*$R205*$A$3*MAX(AH$5*$AJ$3-$R205*$A$3,0)-MIN(MAX($R205*$A$3-$A$4,0),AH$5*$AJ$3)^2-2*AH$5*$AJ$3*MAX($R205*$A$3-$A$4-AH$5*+$AJ$3,0))/$AJ$5-SUM($V$7:AG205)-SUM($V$7:AH204)+SUM($V$7:AG204)</f>
        <v>0</v>
      </c>
      <c r="AJ205" s="8">
        <f t="shared" si="62"/>
        <v>42156</v>
      </c>
      <c r="AK205" s="30">
        <f t="shared" si="55"/>
        <v>42170</v>
      </c>
      <c r="AL205" s="3">
        <f ca="1">SUMPRODUCT(OFFSET($W$8:OFFSET($W$8,$AJ$4-1,0),$T205,$U205),OFFSET($D$8:OFFSET($D$8,$AJ$4-1,0),$S205,MATCH(AL$6,$D$7:$Q$7,0)-1))</f>
        <v>0.5431612026992334</v>
      </c>
      <c r="AM205" s="3">
        <f ca="1">SUMPRODUCT(OFFSET($W$8:OFFSET($W$8,$AJ$4-1,0),$T205,$U205),OFFSET($C$8:OFFSET($C$8,$AJ$4-1,0),$S205,0),OFFSET($D$8:OFFSET($D$8,$AJ$4-1,0),$S205,MATCH(AL$6,$D$7:$Q$7,0)-1))/SUMPRODUCT(OFFSET($W$8:OFFSET($W$8,$AJ$4-1,0),$T205,$U205),OFFSET($C$8:OFFSET($C$8,$AJ$4-1,0),$S205,0))</f>
        <v>0.54309335198803732</v>
      </c>
      <c r="AN205" s="3">
        <f ca="1">SUMPRODUCT(OFFSET($W$8:OFFSET($W$8,$AJ$4-1,0),$T205,$U205),OFFSET($D$8:OFFSET($D$8,$AJ$4-1,0),$S205,MATCH(AN$6,$D$7:$Q$7,0)-1))</f>
        <v>1.3083885473668431</v>
      </c>
      <c r="AO205" s="3">
        <f ca="1">SUMPRODUCT(OFFSET($W$8:OFFSET($W$8,$AJ$4-1,0),$T205,$U205),OFFSET($C$8:OFFSET($C$8,$AJ$4-1,0),$S205,0),OFFSET($D$8:OFFSET($D$8,$AJ$4-1,0),$S205,MATCH(AN$6,$D$7:$Q$7,0)-1))/SUMPRODUCT(OFFSET($W$8:OFFSET($W$8,$AJ$4-1,0),$T205,$U205),OFFSET($C$8:OFFSET($C$8,$AJ$4-1,0),$S205,0))</f>
        <v>1.3086736498508682</v>
      </c>
      <c r="AP205" s="3">
        <f ca="1">SUMPRODUCT(OFFSET($W$8:OFFSET($W$8,$AJ$4-1,0),$T205,$U205),OFFSET($D$8:OFFSET($D$8,$AJ$4-1,0),$S205,MATCH(AP$6,$D$7:$Q$7,0)-1))</f>
        <v>1.0649451921448931</v>
      </c>
      <c r="AQ205" s="3">
        <f ca="1">SUMPRODUCT(OFFSET($W$8:OFFSET($W$8,$AJ$4-1,0),$T205,$U205),OFFSET($C$8:OFFSET($C$8,$AJ$4-1,0),$S205,0),OFFSET($D$8:OFFSET($D$8,$AJ$4-1,0),$S205,MATCH(AP$6,$D$7:$Q$7,0)-1))/SUMPRODUCT(OFFSET($W$8:OFFSET($W$8,$AJ$4-1,0),$T205,$U205),OFFSET($C$8:OFFSET($C$8,$AJ$4-1,0),$S205,0))</f>
        <v>1.0648840864125058</v>
      </c>
      <c r="AR205" s="3">
        <f ca="1">SUMPRODUCT(OFFSET($W$8:OFFSET($W$8,$AJ$4-1,0),$T205,$U205),OFFSET($D$8:OFFSET($D$8,$AJ$4-1,0),$S205,MATCH(AR$6,$D$7:$Q$7,0)-1))</f>
        <v>0.99937083333333343</v>
      </c>
      <c r="AS205" s="3">
        <f ca="1">SUMPRODUCT(OFFSET($W$8:OFFSET($W$8,$AJ$4-1,0),$T205,$U205),OFFSET($C$8:OFFSET($C$8,$AJ$4-1,0),$S205,0),OFFSET($D$8:OFFSET($D$8,$AJ$4-1,0),$S205,MATCH(AR$6,$D$7:$Q$7,0)-1))/SUMPRODUCT(OFFSET($W$8:OFFSET($W$8,$AJ$4-1,0),$T205,$U205),OFFSET($C$8:OFFSET($C$8,$AJ$4-1,0),$S205,0))</f>
        <v>0.99956340861982673</v>
      </c>
      <c r="AT205" s="3">
        <f ca="1">SUMPRODUCT(OFFSET($W$8:OFFSET($W$8,$AJ$4-1,0),$T205,$U205),OFFSET($D$8:OFFSET($D$8,$AJ$4-1,0),$S205,MATCH(AT$6,$D$7:$Q$7,0)-1))</f>
        <v>1.1926333071514812</v>
      </c>
      <c r="AU205" s="3">
        <f ca="1">SUMPRODUCT(OFFSET($W$8:OFFSET($W$8,$AJ$4-1,0),$T205,$U205),OFFSET($C$8:OFFSET($C$8,$AJ$4-1,0),$S205,0),OFFSET($D$8:OFFSET($D$8,$AJ$4-1,0),$S205,MATCH(AT$6,$D$7:$Q$7,0)-1))/SUMPRODUCT(OFFSET($W$8:OFFSET($W$8,$AJ$4-1,0),$T205,$U205),OFFSET($C$8:OFFSET($C$8,$AJ$4-1,0),$S205,0))</f>
        <v>1.1928301410801767</v>
      </c>
      <c r="AV205" s="3">
        <f ca="1">SUMPRODUCT(OFFSET($W$8:OFFSET($W$8,$AJ$4-1,0),$T205,$U205),OFFSET($D$8:OFFSET($D$8,$AJ$4-1,0),$S205,MATCH(AV$6,$D$7:$Q$7,0)-1))</f>
        <v>0.82322069782268137</v>
      </c>
      <c r="AW205" s="3">
        <f ca="1">SUMPRODUCT(OFFSET($W$8:OFFSET($W$8,$AJ$4-1,0),$T205,$U205),OFFSET($C$8:OFFSET($C$8,$AJ$4-1,0),$S205,0),OFFSET($D$8:OFFSET($D$8,$AJ$4-1,0),$S205,MATCH(AV$6,$D$7:$Q$7,0)-1))/SUMPRODUCT(OFFSET($W$8:OFFSET($W$8,$AJ$4-1,0),$T205,$U205),OFFSET($C$8:OFFSET($C$8,$AJ$4-1,0),$S205,0))</f>
        <v>0.82291062103323387</v>
      </c>
      <c r="AX205" s="3">
        <f ca="1">SUMPRODUCT(OFFSET($W$8:OFFSET($W$8,$AJ$4-1,0),$T205,$U205),OFFSET($D$8:OFFSET($D$8,$AJ$4-1,0),$S205,MATCH(AX$6,$D$7:$Q$7,0)-1))</f>
        <v>0.90171124460174978</v>
      </c>
      <c r="AY205" s="3">
        <f ca="1">SUMPRODUCT(OFFSET($W$8:OFFSET($W$8,$AJ$4-1,0),$T205,$U205),OFFSET($C$8:OFFSET($C$8,$AJ$4-1,0),$S205,0),OFFSET($D$8:OFFSET($D$8,$AJ$4-1,0),$S205,MATCH(AX$6,$D$7:$Q$7,0)-1))/SUMPRODUCT(OFFSET($W$8:OFFSET($W$8,$AJ$4-1,0),$T205,$U205),OFFSET($C$8:OFFSET($C$8,$AJ$4-1,0),$S205,0))</f>
        <v>0.90114318844739338</v>
      </c>
      <c r="AZ205" s="3">
        <f ca="1">SUMPRODUCT(OFFSET($W$8:OFFSET($W$8,$AJ$4-1,0),$T205,$U205),OFFSET($D$8:OFFSET($D$8,$AJ$4-1,0),$S205,MATCH(AZ$6,$D$7:$Q$7,0)-1))</f>
        <v>1.245670197206977</v>
      </c>
      <c r="BA205" s="3">
        <f ca="1">SUMPRODUCT(OFFSET($W$8:OFFSET($W$8,$AJ$4-1,0),$T205,$U205),OFFSET($C$8:OFFSET($C$8,$AJ$4-1,0),$S205,0),OFFSET($D$8:OFFSET($D$8,$AJ$4-1,0),$S205,MATCH(AZ$6,$D$7:$Q$7,0)-1))/SUMPRODUCT(OFFSET($W$8:OFFSET($W$8,$AJ$4-1,0),$T205,$U205),OFFSET($C$8:OFFSET($C$8,$AJ$4-1,0),$S205,0))</f>
        <v>1.2449364504054989</v>
      </c>
      <c r="BB205" s="3">
        <f ca="1">SUMPRODUCT(OFFSET($W$8:OFFSET($W$8,$AJ$4-1,0),$T205,$U205),OFFSET($D$8:OFFSET($D$8,$AJ$4-1,0),$S205,MATCH(BB$6,$D$7:$Q$7,0)-1))</f>
        <v>1.0505598999535093</v>
      </c>
      <c r="BC205" s="3">
        <f ca="1">SUMPRODUCT(OFFSET($W$8:OFFSET($W$8,$AJ$4-1,0),$T205,$U205),OFFSET($C$8:OFFSET($C$8,$AJ$4-1,0),$S205,0),OFFSET($D$8:OFFSET($D$8,$AJ$4-1,0),$S205,MATCH(BB$6,$D$7:$Q$7,0)-1))/SUMPRODUCT(OFFSET($W$8:OFFSET($W$8,$AJ$4-1,0),$T205,$U205),OFFSET($C$8:OFFSET($C$8,$AJ$4-1,0),$S205,0))</f>
        <v>1.0499197974877936</v>
      </c>
      <c r="BD205" s="3">
        <f ca="1">SUMPRODUCT(OFFSET($W$8:OFFSET($W$8,$AJ$4-1,0),$T205,$U205),OFFSET($D$8:OFFSET($D$8,$AJ$4-1,0),$S205,MATCH(BD$6,$D$7:$Q$7,0)-1))</f>
        <v>0.86475522882972966</v>
      </c>
      <c r="BE205" s="3">
        <f ca="1">SUMPRODUCT(OFFSET($W$8:OFFSET($W$8,$AJ$4-1,0),$T205,$U205),OFFSET($C$8:OFFSET($C$8,$AJ$4-1,0),$S205,0),OFFSET($D$8:OFFSET($D$8,$AJ$4-1,0),$S205,MATCH(BD$6,$D$7:$Q$7,0)-1))/SUMPRODUCT(OFFSET($W$8:OFFSET($W$8,$AJ$4-1,0),$T205,$U205),OFFSET($C$8:OFFSET($C$8,$AJ$4-1,0),$S205,0))</f>
        <v>0.8639147231656833</v>
      </c>
      <c r="BF205" s="174">
        <f ca="1">SUMPRODUCT(OFFSET($W$8:OFFSET($W$8,$AJ$4-1,0),$T205,$U205),OFFSET($D$8:OFFSET($D$8,$AJ$4-1,0),$S205,MATCH(BF$6,$D$7:$Q$7,0)-1))</f>
        <v>1.121538031157262</v>
      </c>
      <c r="BG205" s="174">
        <f ca="1">SUMPRODUCT(OFFSET($W$8:OFFSET($W$8,$AJ$4-1,0),$T205,$U205),OFFSET($C$8:OFFSET($C$8,$AJ$4-1,0),$S205,0),OFFSET($D$8:OFFSET($D$8,$AJ$4-1,0),$S205,MATCH(BF$6,$D$7:$Q$7,0)-1))/SUMPRODUCT(OFFSET($W$8:OFFSET($W$8,$AJ$4-1,0),$T205,$U205),OFFSET($C$8:OFFSET($C$8,$AJ$4-1,0),$S205,0))</f>
        <v>1.1095088762087397</v>
      </c>
      <c r="BH205" s="174">
        <f ca="1">SUMPRODUCT(OFFSET($W$8:OFFSET($W$8,$AJ$4-1,0),$T205,$U205),OFFSET($D$8:OFFSET($D$8,$AJ$4-1,0),$S205,MATCH(BH$6,$D$7:$Q$7,0)-1))</f>
        <v>1.2454621626537838</v>
      </c>
      <c r="BI205" s="174">
        <f ca="1">SUMPRODUCT(OFFSET($W$8:OFFSET($W$8,$AJ$4-1,0),$T205,$U205),OFFSET($C$8:OFFSET($C$8,$AJ$4-1,0),$S205,0),OFFSET($D$8:OFFSET($D$8,$AJ$4-1,0),$S205,MATCH(BH$6,$D$7:$Q$7,0)-1))/SUMPRODUCT(OFFSET($W$8:OFFSET($W$8,$AJ$4-1,0),$T205,$U205),OFFSET($C$8:OFFSET($C$8,$AJ$4-1,0),$S205,0))</f>
        <v>1.2469794164277446</v>
      </c>
      <c r="BJ205" s="174">
        <f ca="1">SUMPRODUCT(OFFSET($W$8:OFFSET($W$8,$AJ$4-1,0),$T205,$U205),OFFSET($D$8:OFFSET($D$8,$AJ$4-1,0),$S205,MATCH(BJ$6,$D$7:$Q$7,0)-1))</f>
        <v>1</v>
      </c>
      <c r="BK205" s="174">
        <f ca="1">SUMPRODUCT(OFFSET($W$8:OFFSET($W$8,$AJ$4-1,0),$T205,$U205),OFFSET($C$8:OFFSET($C$8,$AJ$4-1,0),$S205,0),OFFSET($D$8:OFFSET($D$8,$AJ$4-1,0),$S205,MATCH(BJ$6,$D$7:$Q$7,0)-1))/SUMPRODUCT(OFFSET($W$8:OFFSET($W$8,$AJ$4-1,0),$T205,$U205),OFFSET($C$8:OFFSET($C$8,$AJ$4-1,0),$S205,0))</f>
        <v>1</v>
      </c>
      <c r="BM205" s="8">
        <f t="shared" si="59"/>
        <v>42156</v>
      </c>
      <c r="BN205" s="47">
        <f t="shared" ca="1" si="60"/>
        <v>0.90028429415445077</v>
      </c>
      <c r="BO205" s="47">
        <f t="shared" ca="1" si="56"/>
        <v>0</v>
      </c>
      <c r="BP205" s="47">
        <f t="shared" ca="1" si="61"/>
        <v>0.26539270345224386</v>
      </c>
      <c r="BQ205" s="47">
        <f t="shared" ca="1" si="57"/>
        <v>0.63489159070220691</v>
      </c>
    </row>
    <row r="206" spans="1:69">
      <c r="A206" s="58">
        <f t="shared" si="58"/>
        <v>41821</v>
      </c>
      <c r="B206" s="34">
        <f t="shared" si="51"/>
        <v>42019</v>
      </c>
      <c r="C206" s="59">
        <f>SUMIF(WP!$A$3:$A$388,"&lt;"&amp;EOMONTH($A206,$A$3-1)+1,WP!$B$3:$B$388)/1000-SUM(C$8:C205)</f>
        <v>756.01299999999992</v>
      </c>
      <c r="D206" s="42">
        <f>D$6/VLOOKUP($B206,Rate!$B$4:$H$390,7)</f>
        <v>0.54331519858879718</v>
      </c>
      <c r="E206" s="42">
        <f>E$6/VLOOKUP($B206,SAWW!$B$4:$H$390,7)</f>
        <v>1.3211034038150899</v>
      </c>
      <c r="F206" s="42">
        <f>F$6/VLOOKUP($B206,'Indem BL'!$B$4:$H$390,7)</f>
        <v>1.064745552353827</v>
      </c>
      <c r="G206" s="42">
        <f>G$6/VLOOKUP($B206,'Med BL'!$B$4:$H$390,7)</f>
        <v>1</v>
      </c>
      <c r="H206" s="42">
        <f>H$6/VLOOKUP($B206,'Combined BL &amp; SAWW'!$B$4:$H$390,7)</f>
        <v>1.1985959331252356</v>
      </c>
      <c r="I206" s="42">
        <f>I$6/VLOOKUP($B206,'Freq Trend'!$B$4:$H$390,7)</f>
        <v>0.80288155310193776</v>
      </c>
      <c r="J206" s="42">
        <f>J$6/VLOOKUP($B206,'Severity Trend_IonI'!$B$4:$H$390,7)</f>
        <v>0.891257283979076</v>
      </c>
      <c r="K206" s="42">
        <f>K$6/VLOOKUP($B206,'Severity Trend_MonI'!$B$4:$H$390,7)</f>
        <v>1.2487602818650383</v>
      </c>
      <c r="L206" s="42">
        <f>L$6/VLOOKUP($B206,'Severity Trend'!$B$4:$H$390,7)</f>
        <v>1.0447492623035806</v>
      </c>
      <c r="M206" s="42">
        <f>M$6/VLOOKUP($B206,'PP Residual Trend'!$B$4:$H$390,7)</f>
        <v>0.83871390152617553</v>
      </c>
      <c r="N206" s="156">
        <f>N$6/VLOOKUP($B206,CR!$B$4:$H$455,7)</f>
        <v>1.1434196470806908</v>
      </c>
      <c r="O206" s="156">
        <f>O$6/VLOOKUP($B206,ER!$B$4:$H$455,7)</f>
        <v>1.2288062239957882</v>
      </c>
      <c r="P206" s="156">
        <f>P$6/VLOOKUP($B206,DR!$B$4:$H$455,7)</f>
        <v>1</v>
      </c>
      <c r="R206">
        <f t="shared" si="49"/>
        <v>199</v>
      </c>
      <c r="S206" s="120">
        <f t="shared" si="52"/>
        <v>198</v>
      </c>
      <c r="T206" s="45">
        <f t="shared" si="53"/>
        <v>0</v>
      </c>
      <c r="U206" s="45">
        <f t="shared" si="54"/>
        <v>0</v>
      </c>
      <c r="V206" s="20">
        <v>0</v>
      </c>
      <c r="W206" s="21">
        <f>(2*W$5*$AJ$3*$R206*$A$3-MIN(W$5*$AJ$3,$R206*$A$3)^2-2*$R206*$A$3*MAX(W$5*$AJ$3-$R206*$A$3,0)-MIN(MAX($R206*$A$3-$A$4,0),W$5*$AJ$3)^2-2*W$5*$AJ$3*MAX($R206*$A$3-$A$4-W$5*+$AJ$3,0))/$AJ$5-SUM($V$7:V206)-SUM($V$7:W205)+SUM($V$7:V205)</f>
        <v>0</v>
      </c>
      <c r="X206" s="21">
        <f>(2*X$5*$AJ$3*$R206*$A$3-MIN(X$5*$AJ$3,$R206*$A$3)^2-2*$R206*$A$3*MAX(X$5*$AJ$3-$R206*$A$3,0)-MIN(MAX($R206*$A$3-$A$4,0),X$5*$AJ$3)^2-2*X$5*$AJ$3*MAX($R206*$A$3-$A$4-X$5*+$AJ$3,0))/$AJ$5-SUM($V$7:W206)-SUM($V$7:X205)+SUM($V$7:W205)</f>
        <v>0</v>
      </c>
      <c r="Y206" s="21">
        <f>(2*Y$5*$AJ$3*$R206*$A$3-MIN(Y$5*$AJ$3,$R206*$A$3)^2-2*$R206*$A$3*MAX(Y$5*$AJ$3-$R206*$A$3,0)-MIN(MAX($R206*$A$3-$A$4,0),Y$5*$AJ$3)^2-2*Y$5*$AJ$3*MAX($R206*$A$3-$A$4-Y$5*+$AJ$3,0))/$AJ$5-SUM($V$7:X206)-SUM($V$7:Y205)+SUM($V$7:X205)</f>
        <v>0</v>
      </c>
      <c r="Z206" s="21">
        <f>(2*Z$5*$AJ$3*$R206*$A$3-MIN(Z$5*$AJ$3,$R206*$A$3)^2-2*$R206*$A$3*MAX(Z$5*$AJ$3-$R206*$A$3,0)-MIN(MAX($R206*$A$3-$A$4,0),Z$5*$AJ$3)^2-2*Z$5*$AJ$3*MAX($R206*$A$3-$A$4-Z$5*+$AJ$3,0))/$AJ$5-SUM($V$7:Y206)-SUM($V$7:Z205)+SUM($V$7:Y205)</f>
        <v>0</v>
      </c>
      <c r="AA206" s="21">
        <f>(2*AA$5*$AJ$3*$R206*$A$3-MIN(AA$5*$AJ$3,$R206*$A$3)^2-2*$R206*$A$3*MAX(AA$5*$AJ$3-$R206*$A$3,0)-MIN(MAX($R206*$A$3-$A$4,0),AA$5*$AJ$3)^2-2*AA$5*$AJ$3*MAX($R206*$A$3-$A$4-AA$5*+$AJ$3,0))/$AJ$5-SUM($V$7:Z206)-SUM($V$7:AA205)+SUM($V$7:Z205)</f>
        <v>0</v>
      </c>
      <c r="AB206" s="21">
        <f>(2*AB$5*$AJ$3*$R206*$A$3-MIN(AB$5*$AJ$3,$R206*$A$3)^2-2*$R206*$A$3*MAX(AB$5*$AJ$3-$R206*$A$3,0)-MIN(MAX($R206*$A$3-$A$4,0),AB$5*$AJ$3)^2-2*AB$5*$AJ$3*MAX($R206*$A$3-$A$4-AB$5*+$AJ$3,0))/$AJ$5-SUM($V$7:AA206)-SUM($V$7:AB205)+SUM($V$7:AA205)</f>
        <v>0</v>
      </c>
      <c r="AC206" s="21">
        <f>(2*AC$5*$AJ$3*$R206*$A$3-MIN(AC$5*$AJ$3,$R206*$A$3)^2-2*$R206*$A$3*MAX(AC$5*$AJ$3-$R206*$A$3,0)-MIN(MAX($R206*$A$3-$A$4,0),AC$5*$AJ$3)^2-2*AC$5*$AJ$3*MAX($R206*$A$3-$A$4-AC$5*+$AJ$3,0))/$AJ$5-SUM($V$7:AB206)-SUM($V$7:AC205)+SUM($V$7:AB205)</f>
        <v>0</v>
      </c>
      <c r="AD206" s="21">
        <f>(2*AD$5*$AJ$3*$R206*$A$3-MIN(AD$5*$AJ$3,$R206*$A$3)^2-2*$R206*$A$3*MAX(AD$5*$AJ$3-$R206*$A$3,0)-MIN(MAX($R206*$A$3-$A$4,0),AD$5*$AJ$3)^2-2*AD$5*$AJ$3*MAX($R206*$A$3-$A$4-AD$5*+$AJ$3,0))/$AJ$5-SUM($V$7:AC206)-SUM($V$7:AD205)+SUM($V$7:AC205)</f>
        <v>0</v>
      </c>
      <c r="AE206" s="21">
        <f>(2*AE$5*$AJ$3*$R206*$A$3-MIN(AE$5*$AJ$3,$R206*$A$3)^2-2*$R206*$A$3*MAX(AE$5*$AJ$3-$R206*$A$3,0)-MIN(MAX($R206*$A$3-$A$4,0),AE$5*$AJ$3)^2-2*AE$5*$AJ$3*MAX($R206*$A$3-$A$4-AE$5*+$AJ$3,0))/$AJ$5-SUM($V$7:AD206)-SUM($V$7:AE205)+SUM($V$7:AD205)</f>
        <v>0</v>
      </c>
      <c r="AF206" s="21">
        <f>(2*AF$5*$AJ$3*$R206*$A$3-MIN(AF$5*$AJ$3,$R206*$A$3)^2-2*$R206*$A$3*MAX(AF$5*$AJ$3-$R206*$A$3,0)-MIN(MAX($R206*$A$3-$A$4,0),AF$5*$AJ$3)^2-2*AF$5*$AJ$3*MAX($R206*$A$3-$A$4-AF$5*+$AJ$3,0))/$AJ$5-SUM($V$7:AE206)-SUM($V$7:AF205)+SUM($V$7:AE205)</f>
        <v>0</v>
      </c>
      <c r="AG206" s="21">
        <f>(2*AG$5*$AJ$3*$R206*$A$3-MIN(AG$5*$AJ$3,$R206*$A$3)^2-2*$R206*$A$3*MAX(AG$5*$AJ$3-$R206*$A$3,0)-MIN(MAX($R206*$A$3-$A$4,0),AG$5*$AJ$3)^2-2*AG$5*$AJ$3*MAX($R206*$A$3-$A$4-AG$5*+$AJ$3,0))/$AJ$5-SUM($V$7:AF206)-SUM($V$7:AG205)+SUM($V$7:AF205)</f>
        <v>0</v>
      </c>
      <c r="AH206" s="21">
        <f>(2*AH$5*$AJ$3*$R206*$A$3-MIN(AH$5*$AJ$3,$R206*$A$3)^2-2*$R206*$A$3*MAX(AH$5*$AJ$3-$R206*$A$3,0)-MIN(MAX($R206*$A$3-$A$4,0),AH$5*$AJ$3)^2-2*AH$5*$AJ$3*MAX($R206*$A$3-$A$4-AH$5*+$AJ$3,0))/$AJ$5-SUM($V$7:AG206)-SUM($V$7:AH205)+SUM($V$7:AG205)</f>
        <v>0</v>
      </c>
      <c r="AJ206" s="8">
        <f t="shared" si="62"/>
        <v>42186</v>
      </c>
      <c r="AK206" s="30">
        <f t="shared" si="55"/>
        <v>42200</v>
      </c>
      <c r="AL206" s="3">
        <f ca="1">SUMPRODUCT(OFFSET($W$8:OFFSET($W$8,$AJ$4-1,0),$T206,$U206),OFFSET($D$8:OFFSET($D$8,$AJ$4-1,0),$S206,MATCH(AL$6,$D$7:$Q$7,0)-1))</f>
        <v>0.54355905667512161</v>
      </c>
      <c r="AM206" s="3">
        <f ca="1">SUMPRODUCT(OFFSET($W$8:OFFSET($W$8,$AJ$4-1,0),$T206,$U206),OFFSET($C$8:OFFSET($C$8,$AJ$4-1,0),$S206,0),OFFSET($D$8:OFFSET($D$8,$AJ$4-1,0),$S206,MATCH(AL$6,$D$7:$Q$7,0)-1))/SUMPRODUCT(OFFSET($W$8:OFFSET($W$8,$AJ$4-1,0),$T206,$U206),OFFSET($C$8:OFFSET($C$8,$AJ$4-1,0),$S206,0))</f>
        <v>0.54378365997503209</v>
      </c>
      <c r="AN206" s="3">
        <f ca="1">SUMPRODUCT(OFFSET($W$8:OFFSET($W$8,$AJ$4-1,0),$T206,$U206),OFFSET($D$8:OFFSET($D$8,$AJ$4-1,0),$S206,MATCH(AN$6,$D$7:$Q$7,0)-1))</f>
        <v>1.3058497613340578</v>
      </c>
      <c r="AO206" s="3">
        <f ca="1">SUMPRODUCT(OFFSET($W$8:OFFSET($W$8,$AJ$4-1,0),$T206,$U206),OFFSET($C$8:OFFSET($C$8,$AJ$4-1,0),$S206,0),OFFSET($D$8:OFFSET($D$8,$AJ$4-1,0),$S206,MATCH(AN$6,$D$7:$Q$7,0)-1))/SUMPRODUCT(OFFSET($W$8:OFFSET($W$8,$AJ$4-1,0),$T206,$U206),OFFSET($C$8:OFFSET($C$8,$AJ$4-1,0),$S206,0))</f>
        <v>1.3058105172110555</v>
      </c>
      <c r="AP206" s="3">
        <f ca="1">SUMPRODUCT(OFFSET($W$8:OFFSET($W$8,$AJ$4-1,0),$T206,$U206),OFFSET($D$8:OFFSET($D$8,$AJ$4-1,0),$S206,MATCH(AP$6,$D$7:$Q$7,0)-1))</f>
        <v>1.0644853376721617</v>
      </c>
      <c r="AQ206" s="3">
        <f ca="1">SUMPRODUCT(OFFSET($W$8:OFFSET($W$8,$AJ$4-1,0),$T206,$U206),OFFSET($C$8:OFFSET($C$8,$AJ$4-1,0),$S206,0),OFFSET($D$8:OFFSET($D$8,$AJ$4-1,0),$S206,MATCH(AP$6,$D$7:$Q$7,0)-1))/SUMPRODUCT(OFFSET($W$8:OFFSET($W$8,$AJ$4-1,0),$T206,$U206),OFFSET($C$8:OFFSET($C$8,$AJ$4-1,0),$S206,0))</f>
        <v>1.0642376508537559</v>
      </c>
      <c r="AR206" s="3">
        <f ca="1">SUMPRODUCT(OFFSET($W$8:OFFSET($W$8,$AJ$4-1,0),$T206,$U206),OFFSET($D$8:OFFSET($D$8,$AJ$4-1,0),$S206,MATCH(AR$6,$D$7:$Q$7,0)-1))</f>
        <v>1</v>
      </c>
      <c r="AS206" s="3">
        <f ca="1">SUMPRODUCT(OFFSET($W$8:OFFSET($W$8,$AJ$4-1,0),$T206,$U206),OFFSET($C$8:OFFSET($C$8,$AJ$4-1,0),$S206,0),OFFSET($D$8:OFFSET($D$8,$AJ$4-1,0),$S206,MATCH(AR$6,$D$7:$Q$7,0)-1))/SUMPRODUCT(OFFSET($W$8:OFFSET($W$8,$AJ$4-1,0),$T206,$U206),OFFSET($C$8:OFFSET($C$8,$AJ$4-1,0),$S206,0))</f>
        <v>1</v>
      </c>
      <c r="AT206" s="3">
        <f ca="1">SUMPRODUCT(OFFSET($W$8:OFFSET($W$8,$AJ$4-1,0),$T206,$U206),OFFSET($D$8:OFFSET($D$8,$AJ$4-1,0),$S206,MATCH(AT$6,$D$7:$Q$7,0)-1))</f>
        <v>1.1912741626063914</v>
      </c>
      <c r="AU206" s="3">
        <f ca="1">SUMPRODUCT(OFFSET($W$8:OFFSET($W$8,$AJ$4-1,0),$T206,$U206),OFFSET($C$8:OFFSET($C$8,$AJ$4-1,0),$S206,0),OFFSET($D$8:OFFSET($D$8,$AJ$4-1,0),$S206,MATCH(AT$6,$D$7:$Q$7,0)-1))/SUMPRODUCT(OFFSET($W$8:OFFSET($W$8,$AJ$4-1,0),$T206,$U206),OFFSET($C$8:OFFSET($C$8,$AJ$4-1,0),$S206,0))</f>
        <v>1.191081291197934</v>
      </c>
      <c r="AV206" s="3">
        <f ca="1">SUMPRODUCT(OFFSET($W$8:OFFSET($W$8,$AJ$4-1,0),$T206,$U206),OFFSET($D$8:OFFSET($D$8,$AJ$4-1,0),$S206,MATCH(AV$6,$D$7:$Q$7,0)-1))</f>
        <v>0.82710896005114209</v>
      </c>
      <c r="AW206" s="3">
        <f ca="1">SUMPRODUCT(OFFSET($W$8:OFFSET($W$8,$AJ$4-1,0),$T206,$U206),OFFSET($C$8:OFFSET($C$8,$AJ$4-1,0),$S206,0),OFFSET($D$8:OFFSET($D$8,$AJ$4-1,0),$S206,MATCH(AV$6,$D$7:$Q$7,0)-1))/SUMPRODUCT(OFFSET($W$8:OFFSET($W$8,$AJ$4-1,0),$T206,$U206),OFFSET($C$8:OFFSET($C$8,$AJ$4-1,0),$S206,0))</f>
        <v>0.82724656377020189</v>
      </c>
      <c r="AX206" s="3">
        <f ca="1">SUMPRODUCT(OFFSET($W$8:OFFSET($W$8,$AJ$4-1,0),$T206,$U206),OFFSET($D$8:OFFSET($D$8,$AJ$4-1,0),$S206,MATCH(AX$6,$D$7:$Q$7,0)-1))</f>
        <v>0.90425180898662938</v>
      </c>
      <c r="AY206" s="3">
        <f ca="1">SUMPRODUCT(OFFSET($W$8:OFFSET($W$8,$AJ$4-1,0),$T206,$U206),OFFSET($C$8:OFFSET($C$8,$AJ$4-1,0),$S206,0),OFFSET($D$8:OFFSET($D$8,$AJ$4-1,0),$S206,MATCH(AX$6,$D$7:$Q$7,0)-1))/SUMPRODUCT(OFFSET($W$8:OFFSET($W$8,$AJ$4-1,0),$T206,$U206),OFFSET($C$8:OFFSET($C$8,$AJ$4-1,0),$S206,0))</f>
        <v>0.90415665950184476</v>
      </c>
      <c r="AZ206" s="3">
        <f ca="1">SUMPRODUCT(OFFSET($W$8:OFFSET($W$8,$AJ$4-1,0),$T206,$U206),OFFSET($D$8:OFFSET($D$8,$AJ$4-1,0),$S206,MATCH(AZ$6,$D$7:$Q$7,0)-1))</f>
        <v>1.2461010383148396</v>
      </c>
      <c r="BA206" s="3">
        <f ca="1">SUMPRODUCT(OFFSET($W$8:OFFSET($W$8,$AJ$4-1,0),$T206,$U206),OFFSET($C$8:OFFSET($C$8,$AJ$4-1,0),$S206,0),OFFSET($D$8:OFFSET($D$8,$AJ$4-1,0),$S206,MATCH(AZ$6,$D$7:$Q$7,0)-1))/SUMPRODUCT(OFFSET($W$8:OFFSET($W$8,$AJ$4-1,0),$T206,$U206),OFFSET($C$8:OFFSET($C$8,$AJ$4-1,0),$S206,0))</f>
        <v>1.245760477279916</v>
      </c>
      <c r="BB206" s="3">
        <f ca="1">SUMPRODUCT(OFFSET($W$8:OFFSET($W$8,$AJ$4-1,0),$T206,$U206),OFFSET($D$8:OFFSET($D$8,$AJ$4-1,0),$S206,MATCH(BB$6,$D$7:$Q$7,0)-1))</f>
        <v>1.0523972720081189</v>
      </c>
      <c r="BC206" s="3">
        <f ca="1">SUMPRODUCT(OFFSET($W$8:OFFSET($W$8,$AJ$4-1,0),$T206,$U206),OFFSET($C$8:OFFSET($C$8,$AJ$4-1,0),$S206,0),OFFSET($D$8:OFFSET($D$8,$AJ$4-1,0),$S206,MATCH(BB$6,$D$7:$Q$7,0)-1))/SUMPRODUCT(OFFSET($W$8:OFFSET($W$8,$AJ$4-1,0),$T206,$U206),OFFSET($C$8:OFFSET($C$8,$AJ$4-1,0),$S206,0))</f>
        <v>1.0522112928788567</v>
      </c>
      <c r="BD206" s="3">
        <f ca="1">SUMPRODUCT(OFFSET($W$8:OFFSET($W$8,$AJ$4-1,0),$T206,$U206),OFFSET($D$8:OFFSET($D$8,$AJ$4-1,0),$S206,MATCH(BD$6,$D$7:$Q$7,0)-1))</f>
        <v>0.87034548656028621</v>
      </c>
      <c r="BE206" s="3">
        <f ca="1">SUMPRODUCT(OFFSET($W$8:OFFSET($W$8,$AJ$4-1,0),$T206,$U206),OFFSET($C$8:OFFSET($C$8,$AJ$4-1,0),$S206,0),OFFSET($D$8:OFFSET($D$8,$AJ$4-1,0),$S206,MATCH(BD$6,$D$7:$Q$7,0)-1))/SUMPRODUCT(OFFSET($W$8:OFFSET($W$8,$AJ$4-1,0),$T206,$U206),OFFSET($C$8:OFFSET($C$8,$AJ$4-1,0),$S206,0))</f>
        <v>0.87035504361025939</v>
      </c>
      <c r="BF206" s="174">
        <f ca="1">SUMPRODUCT(OFFSET($W$8:OFFSET($W$8,$AJ$4-1,0),$T206,$U206),OFFSET($D$8:OFFSET($D$8,$AJ$4-1,0),$S206,MATCH(BF$6,$D$7:$Q$7,0)-1))</f>
        <v>1.1222830099619265</v>
      </c>
      <c r="BG206" s="174">
        <f ca="1">SUMPRODUCT(OFFSET($W$8:OFFSET($W$8,$AJ$4-1,0),$T206,$U206),OFFSET($C$8:OFFSET($C$8,$AJ$4-1,0),$S206,0),OFFSET($D$8:OFFSET($D$8,$AJ$4-1,0),$S206,MATCH(BF$6,$D$7:$Q$7,0)-1))/SUMPRODUCT(OFFSET($W$8:OFFSET($W$8,$AJ$4-1,0),$T206,$U206),OFFSET($C$8:OFFSET($C$8,$AJ$4-1,0),$S206,0))</f>
        <v>1.1156480622236027</v>
      </c>
      <c r="BH206" s="174">
        <f ca="1">SUMPRODUCT(OFFSET($W$8:OFFSET($W$8,$AJ$4-1,0),$T206,$U206),OFFSET($D$8:OFFSET($D$8,$AJ$4-1,0),$S206,MATCH(BH$6,$D$7:$Q$7,0)-1))</f>
        <v>1.2468166372441152</v>
      </c>
      <c r="BI206" s="174">
        <f ca="1">SUMPRODUCT(OFFSET($W$8:OFFSET($W$8,$AJ$4-1,0),$T206,$U206),OFFSET($C$8:OFFSET($C$8,$AJ$4-1,0),$S206,0),OFFSET($D$8:OFFSET($D$8,$AJ$4-1,0),$S206,MATCH(BH$6,$D$7:$Q$7,0)-1))/SUMPRODUCT(OFFSET($W$8:OFFSET($W$8,$AJ$4-1,0),$T206,$U206),OFFSET($C$8:OFFSET($C$8,$AJ$4-1,0),$S206,0))</f>
        <v>1.2479517235873434</v>
      </c>
      <c r="BJ206" s="174">
        <f ca="1">SUMPRODUCT(OFFSET($W$8:OFFSET($W$8,$AJ$4-1,0),$T206,$U206),OFFSET($D$8:OFFSET($D$8,$AJ$4-1,0),$S206,MATCH(BJ$6,$D$7:$Q$7,0)-1))</f>
        <v>1</v>
      </c>
      <c r="BK206" s="174">
        <f ca="1">SUMPRODUCT(OFFSET($W$8:OFFSET($W$8,$AJ$4-1,0),$T206,$U206),OFFSET($C$8:OFFSET($C$8,$AJ$4-1,0),$S206,0),OFFSET($D$8:OFFSET($D$8,$AJ$4-1,0),$S206,MATCH(BJ$6,$D$7:$Q$7,0)-1))/SUMPRODUCT(OFFSET($W$8:OFFSET($W$8,$AJ$4-1,0),$T206,$U206),OFFSET($C$8:OFFSET($C$8,$AJ$4-1,0),$S206,0))</f>
        <v>1</v>
      </c>
      <c r="BM206" s="8">
        <f t="shared" si="59"/>
        <v>42186</v>
      </c>
      <c r="BN206" s="47">
        <f t="shared" ca="1" si="60"/>
        <v>0.89533021146904013</v>
      </c>
      <c r="BO206" s="47">
        <f t="shared" ca="1" si="56"/>
        <v>0</v>
      </c>
      <c r="BP206" s="47">
        <f t="shared" ca="1" si="61"/>
        <v>0.26518593004843771</v>
      </c>
      <c r="BQ206" s="47">
        <f t="shared" ca="1" si="57"/>
        <v>0.63014428142060241</v>
      </c>
    </row>
    <row r="207" spans="1:69">
      <c r="A207" s="58">
        <f t="shared" si="58"/>
        <v>41852</v>
      </c>
      <c r="B207" s="34">
        <f t="shared" si="51"/>
        <v>42050</v>
      </c>
      <c r="C207" s="59">
        <f>SUMIF(WP!$A$3:$A$388,"&lt;"&amp;EOMONTH($A207,$A$3-1)+1,WP!$B$3:$B$388)/1000-SUM(C$8:C206)</f>
        <v>462.56400000000031</v>
      </c>
      <c r="D207" s="42">
        <f>D$6/VLOOKUP($B207,Rate!$B$4:$H$390,7)</f>
        <v>0.54331519858879718</v>
      </c>
      <c r="E207" s="42">
        <f>E$6/VLOOKUP($B207,SAWW!$B$4:$H$390,7)</f>
        <v>1.3184654960940965</v>
      </c>
      <c r="F207" s="42">
        <f>F$6/VLOOKUP($B207,'Indem BL'!$B$4:$H$390,7)</f>
        <v>1.064745552353827</v>
      </c>
      <c r="G207" s="42">
        <f>G$6/VLOOKUP($B207,'Med BL'!$B$4:$H$390,7)</f>
        <v>1</v>
      </c>
      <c r="H207" s="42">
        <f>H$6/VLOOKUP($B207,'Combined BL &amp; SAWW'!$B$4:$H$390,7)</f>
        <v>1.1974267318815746</v>
      </c>
      <c r="I207" s="42">
        <f>I$6/VLOOKUP($B207,'Freq Trend'!$B$4:$H$390,7)</f>
        <v>0.8071805726383815</v>
      </c>
      <c r="J207" s="42">
        <f>J$6/VLOOKUP($B207,'Severity Trend_IonI'!$B$4:$H$390,7)</f>
        <v>0.89295142202395594</v>
      </c>
      <c r="K207" s="42">
        <f>K$6/VLOOKUP($B207,'Severity Trend_MonI'!$B$4:$H$390,7)</f>
        <v>1.2470443487076748</v>
      </c>
      <c r="L207" s="42">
        <f>L$6/VLOOKUP($B207,'Severity Trend'!$B$4:$H$390,7)</f>
        <v>1.0452634156702265</v>
      </c>
      <c r="M207" s="42">
        <f>M$6/VLOOKUP($B207,'PP Residual Trend'!$B$4:$H$390,7)</f>
        <v>0.84362346535600397</v>
      </c>
      <c r="N207" s="156">
        <f>N$6/VLOOKUP($B207,CR!$B$4:$H$455,7)</f>
        <v>1.0673871685203393</v>
      </c>
      <c r="O207" s="156">
        <f>O$6/VLOOKUP($B207,ER!$B$4:$H$455,7)</f>
        <v>1.2288062239957882</v>
      </c>
      <c r="P207" s="156">
        <f>P$6/VLOOKUP($B207,DR!$B$4:$H$455,7)</f>
        <v>1</v>
      </c>
      <c r="R207">
        <f t="shared" si="49"/>
        <v>200</v>
      </c>
      <c r="S207" s="120">
        <f t="shared" si="52"/>
        <v>199</v>
      </c>
      <c r="T207" s="45">
        <f t="shared" si="53"/>
        <v>0</v>
      </c>
      <c r="U207" s="45">
        <f t="shared" si="54"/>
        <v>0</v>
      </c>
      <c r="V207" s="20">
        <v>0</v>
      </c>
      <c r="W207" s="21">
        <f>(2*W$5*$AJ$3*$R207*$A$3-MIN(W$5*$AJ$3,$R207*$A$3)^2-2*$R207*$A$3*MAX(W$5*$AJ$3-$R207*$A$3,0)-MIN(MAX($R207*$A$3-$A$4,0),W$5*$AJ$3)^2-2*W$5*$AJ$3*MAX($R207*$A$3-$A$4-W$5*+$AJ$3,0))/$AJ$5-SUM($V$7:V207)-SUM($V$7:W206)+SUM($V$7:V206)</f>
        <v>0</v>
      </c>
      <c r="X207" s="21">
        <f>(2*X$5*$AJ$3*$R207*$A$3-MIN(X$5*$AJ$3,$R207*$A$3)^2-2*$R207*$A$3*MAX(X$5*$AJ$3-$R207*$A$3,0)-MIN(MAX($R207*$A$3-$A$4,0),X$5*$AJ$3)^2-2*X$5*$AJ$3*MAX($R207*$A$3-$A$4-X$5*+$AJ$3,0))/$AJ$5-SUM($V$7:W207)-SUM($V$7:X206)+SUM($V$7:W206)</f>
        <v>0</v>
      </c>
      <c r="Y207" s="21">
        <f>(2*Y$5*$AJ$3*$R207*$A$3-MIN(Y$5*$AJ$3,$R207*$A$3)^2-2*$R207*$A$3*MAX(Y$5*$AJ$3-$R207*$A$3,0)-MIN(MAX($R207*$A$3-$A$4,0),Y$5*$AJ$3)^2-2*Y$5*$AJ$3*MAX($R207*$A$3-$A$4-Y$5*+$AJ$3,0))/$AJ$5-SUM($V$7:X207)-SUM($V$7:Y206)+SUM($V$7:X206)</f>
        <v>0</v>
      </c>
      <c r="Z207" s="21">
        <f>(2*Z$5*$AJ$3*$R207*$A$3-MIN(Z$5*$AJ$3,$R207*$A$3)^2-2*$R207*$A$3*MAX(Z$5*$AJ$3-$R207*$A$3,0)-MIN(MAX($R207*$A$3-$A$4,0),Z$5*$AJ$3)^2-2*Z$5*$AJ$3*MAX($R207*$A$3-$A$4-Z$5*+$AJ$3,0))/$AJ$5-SUM($V$7:Y207)-SUM($V$7:Z206)+SUM($V$7:Y206)</f>
        <v>0</v>
      </c>
      <c r="AA207" s="21">
        <f>(2*AA$5*$AJ$3*$R207*$A$3-MIN(AA$5*$AJ$3,$R207*$A$3)^2-2*$R207*$A$3*MAX(AA$5*$AJ$3-$R207*$A$3,0)-MIN(MAX($R207*$A$3-$A$4,0),AA$5*$AJ$3)^2-2*AA$5*$AJ$3*MAX($R207*$A$3-$A$4-AA$5*+$AJ$3,0))/$AJ$5-SUM($V$7:Z207)-SUM($V$7:AA206)+SUM($V$7:Z206)</f>
        <v>0</v>
      </c>
      <c r="AB207" s="21">
        <f>(2*AB$5*$AJ$3*$R207*$A$3-MIN(AB$5*$AJ$3,$R207*$A$3)^2-2*$R207*$A$3*MAX(AB$5*$AJ$3-$R207*$A$3,0)-MIN(MAX($R207*$A$3-$A$4,0),AB$5*$AJ$3)^2-2*AB$5*$AJ$3*MAX($R207*$A$3-$A$4-AB$5*+$AJ$3,0))/$AJ$5-SUM($V$7:AA207)-SUM($V$7:AB206)+SUM($V$7:AA206)</f>
        <v>0</v>
      </c>
      <c r="AC207" s="21">
        <f>(2*AC$5*$AJ$3*$R207*$A$3-MIN(AC$5*$AJ$3,$R207*$A$3)^2-2*$R207*$A$3*MAX(AC$5*$AJ$3-$R207*$A$3,0)-MIN(MAX($R207*$A$3-$A$4,0),AC$5*$AJ$3)^2-2*AC$5*$AJ$3*MAX($R207*$A$3-$A$4-AC$5*+$AJ$3,0))/$AJ$5-SUM($V$7:AB207)-SUM($V$7:AC206)+SUM($V$7:AB206)</f>
        <v>0</v>
      </c>
      <c r="AD207" s="21">
        <f>(2*AD$5*$AJ$3*$R207*$A$3-MIN(AD$5*$AJ$3,$R207*$A$3)^2-2*$R207*$A$3*MAX(AD$5*$AJ$3-$R207*$A$3,0)-MIN(MAX($R207*$A$3-$A$4,0),AD$5*$AJ$3)^2-2*AD$5*$AJ$3*MAX($R207*$A$3-$A$4-AD$5*+$AJ$3,0))/$AJ$5-SUM($V$7:AC207)-SUM($V$7:AD206)+SUM($V$7:AC206)</f>
        <v>0</v>
      </c>
      <c r="AE207" s="21">
        <f>(2*AE$5*$AJ$3*$R207*$A$3-MIN(AE$5*$AJ$3,$R207*$A$3)^2-2*$R207*$A$3*MAX(AE$5*$AJ$3-$R207*$A$3,0)-MIN(MAX($R207*$A$3-$A$4,0),AE$5*$AJ$3)^2-2*AE$5*$AJ$3*MAX($R207*$A$3-$A$4-AE$5*+$AJ$3,0))/$AJ$5-SUM($V$7:AD207)-SUM($V$7:AE206)+SUM($V$7:AD206)</f>
        <v>0</v>
      </c>
      <c r="AF207" s="21">
        <f>(2*AF$5*$AJ$3*$R207*$A$3-MIN(AF$5*$AJ$3,$R207*$A$3)^2-2*$R207*$A$3*MAX(AF$5*$AJ$3-$R207*$A$3,0)-MIN(MAX($R207*$A$3-$A$4,0),AF$5*$AJ$3)^2-2*AF$5*$AJ$3*MAX($R207*$A$3-$A$4-AF$5*+$AJ$3,0))/$AJ$5-SUM($V$7:AE207)-SUM($V$7:AF206)+SUM($V$7:AE206)</f>
        <v>0</v>
      </c>
      <c r="AG207" s="21">
        <f>(2*AG$5*$AJ$3*$R207*$A$3-MIN(AG$5*$AJ$3,$R207*$A$3)^2-2*$R207*$A$3*MAX(AG$5*$AJ$3-$R207*$A$3,0)-MIN(MAX($R207*$A$3-$A$4,0),AG$5*$AJ$3)^2-2*AG$5*$AJ$3*MAX($R207*$A$3-$A$4-AG$5*+$AJ$3,0))/$AJ$5-SUM($V$7:AF207)-SUM($V$7:AG206)+SUM($V$7:AF206)</f>
        <v>0</v>
      </c>
      <c r="AH207" s="21">
        <f>(2*AH$5*$AJ$3*$R207*$A$3-MIN(AH$5*$AJ$3,$R207*$A$3)^2-2*$R207*$A$3*MAX(AH$5*$AJ$3-$R207*$A$3,0)-MIN(MAX($R207*$A$3-$A$4,0),AH$5*$AJ$3)^2-2*AH$5*$AJ$3*MAX($R207*$A$3-$A$4-AH$5*+$AJ$3,0))/$AJ$5-SUM($V$7:AG207)-SUM($V$7:AH206)+SUM($V$7:AG206)</f>
        <v>0</v>
      </c>
      <c r="AJ207" s="8">
        <f t="shared" si="62"/>
        <v>42217</v>
      </c>
      <c r="AK207" s="30">
        <f t="shared" si="55"/>
        <v>42231</v>
      </c>
      <c r="AL207" s="3">
        <f ca="1">SUMPRODUCT(OFFSET($W$8:OFFSET($W$8,$AJ$4-1,0),$T207,$U207),OFFSET($D$8:OFFSET($D$8,$AJ$4-1,0),$S207,MATCH(AL$6,$D$7:$Q$7,0)-1))</f>
        <v>0.54420723238263324</v>
      </c>
      <c r="AM207" s="3">
        <f ca="1">SUMPRODUCT(OFFSET($W$8:OFFSET($W$8,$AJ$4-1,0),$T207,$U207),OFFSET($C$8:OFFSET($C$8,$AJ$4-1,0),$S207,0),OFFSET($D$8:OFFSET($D$8,$AJ$4-1,0),$S207,MATCH(AL$6,$D$7:$Q$7,0)-1))/SUMPRODUCT(OFFSET($W$8:OFFSET($W$8,$AJ$4-1,0),$T207,$U207),OFFSET($C$8:OFFSET($C$8,$AJ$4-1,0),$S207,0))</f>
        <v>0.5445169247229662</v>
      </c>
      <c r="AN207" s="3">
        <f ca="1">SUMPRODUCT(OFFSET($W$8:OFFSET($W$8,$AJ$4-1,0),$T207,$U207),OFFSET($D$8:OFFSET($D$8,$AJ$4-1,0),$S207,MATCH(AN$6,$D$7:$Q$7,0)-1))</f>
        <v>1.3033209975021123</v>
      </c>
      <c r="AO207" s="3">
        <f ca="1">SUMPRODUCT(OFFSET($W$8:OFFSET($W$8,$AJ$4-1,0),$T207,$U207),OFFSET($C$8:OFFSET($C$8,$AJ$4-1,0),$S207,0),OFFSET($D$8:OFFSET($D$8,$AJ$4-1,0),$S207,MATCH(AN$6,$D$7:$Q$7,0)-1))/SUMPRODUCT(OFFSET($W$8:OFFSET($W$8,$AJ$4-1,0),$T207,$U207),OFFSET($C$8:OFFSET($C$8,$AJ$4-1,0),$S207,0))</f>
        <v>1.3033269427845566</v>
      </c>
      <c r="AP207" s="3">
        <f ca="1">SUMPRODUCT(OFFSET($W$8:OFFSET($W$8,$AJ$4-1,0),$T207,$U207),OFFSET($D$8:OFFSET($D$8,$AJ$4-1,0),$S207,MATCH(AP$6,$D$7:$Q$7,0)-1))</f>
        <v>1.0639649083088314</v>
      </c>
      <c r="AQ207" s="3">
        <f ca="1">SUMPRODUCT(OFFSET($W$8:OFFSET($W$8,$AJ$4-1,0),$T207,$U207),OFFSET($C$8:OFFSET($C$8,$AJ$4-1,0),$S207,0),OFFSET($D$8:OFFSET($D$8,$AJ$4-1,0),$S207,MATCH(AP$6,$D$7:$Q$7,0)-1))/SUMPRODUCT(OFFSET($W$8:OFFSET($W$8,$AJ$4-1,0),$T207,$U207),OFFSET($C$8:OFFSET($C$8,$AJ$4-1,0),$S207,0))</f>
        <v>1.0636523795347088</v>
      </c>
      <c r="AR207" s="3">
        <f ca="1">SUMPRODUCT(OFFSET($W$8:OFFSET($W$8,$AJ$4-1,0),$T207,$U207),OFFSET($D$8:OFFSET($D$8,$AJ$4-1,0),$S207,MATCH(AR$6,$D$7:$Q$7,0)-1))</f>
        <v>1</v>
      </c>
      <c r="AS207" s="3">
        <f ca="1">SUMPRODUCT(OFFSET($W$8:OFFSET($W$8,$AJ$4-1,0),$T207,$U207),OFFSET($C$8:OFFSET($C$8,$AJ$4-1,0),$S207,0),OFFSET($D$8:OFFSET($D$8,$AJ$4-1,0),$S207,MATCH(AR$6,$D$7:$Q$7,0)-1))/SUMPRODUCT(OFFSET($W$8:OFFSET($W$8,$AJ$4-1,0),$T207,$U207),OFFSET($C$8:OFFSET($C$8,$AJ$4-1,0),$S207,0))</f>
        <v>1</v>
      </c>
      <c r="AT207" s="3">
        <f ca="1">SUMPRODUCT(OFFSET($W$8:OFFSET($W$8,$AJ$4-1,0),$T207,$U207),OFFSET($D$8:OFFSET($D$8,$AJ$4-1,0),$S207,MATCH(AT$6,$D$7:$Q$7,0)-1))</f>
        <v>1.1896256968597509</v>
      </c>
      <c r="AU207" s="3">
        <f ca="1">SUMPRODUCT(OFFSET($W$8:OFFSET($W$8,$AJ$4-1,0),$T207,$U207),OFFSET($C$8:OFFSET($C$8,$AJ$4-1,0),$S207,0),OFFSET($D$8:OFFSET($D$8,$AJ$4-1,0),$S207,MATCH(AT$6,$D$7:$Q$7,0)-1))/SUMPRODUCT(OFFSET($W$8:OFFSET($W$8,$AJ$4-1,0),$T207,$U207),OFFSET($C$8:OFFSET($C$8,$AJ$4-1,0),$S207,0))</f>
        <v>1.1893995833517992</v>
      </c>
      <c r="AV207" s="3">
        <f ca="1">SUMPRODUCT(OFFSET($W$8:OFFSET($W$8,$AJ$4-1,0),$T207,$U207),OFFSET($D$8:OFFSET($D$8,$AJ$4-1,0),$S207,MATCH(AV$6,$D$7:$Q$7,0)-1))</f>
        <v>0.83094312857847297</v>
      </c>
      <c r="AW207" s="3">
        <f ca="1">SUMPRODUCT(OFFSET($W$8:OFFSET($W$8,$AJ$4-1,0),$T207,$U207),OFFSET($C$8:OFFSET($C$8,$AJ$4-1,0),$S207,0),OFFSET($D$8:OFFSET($D$8,$AJ$4-1,0),$S207,MATCH(AV$6,$D$7:$Q$7,0)-1))/SUMPRODUCT(OFFSET($W$8:OFFSET($W$8,$AJ$4-1,0),$T207,$U207),OFFSET($C$8:OFFSET($C$8,$AJ$4-1,0),$S207,0))</f>
        <v>0.83099306966762831</v>
      </c>
      <c r="AX207" s="3">
        <f ca="1">SUMPRODUCT(OFFSET($W$8:OFFSET($W$8,$AJ$4-1,0),$T207,$U207),OFFSET($D$8:OFFSET($D$8,$AJ$4-1,0),$S207,MATCH(AX$6,$D$7:$Q$7,0)-1))</f>
        <v>0.90695007964405627</v>
      </c>
      <c r="AY207" s="3">
        <f ca="1">SUMPRODUCT(OFFSET($W$8:OFFSET($W$8,$AJ$4-1,0),$T207,$U207),OFFSET($C$8:OFFSET($C$8,$AJ$4-1,0),$S207,0),OFFSET($D$8:OFFSET($D$8,$AJ$4-1,0),$S207,MATCH(AX$6,$D$7:$Q$7,0)-1))/SUMPRODUCT(OFFSET($W$8:OFFSET($W$8,$AJ$4-1,0),$T207,$U207),OFFSET($C$8:OFFSET($C$8,$AJ$4-1,0),$S207,0))</f>
        <v>0.90684431217694872</v>
      </c>
      <c r="AZ207" s="3">
        <f ca="1">SUMPRODUCT(OFFSET($W$8:OFFSET($W$8,$AJ$4-1,0),$T207,$U207),OFFSET($D$8:OFFSET($D$8,$AJ$4-1,0),$S207,MATCH(AZ$6,$D$7:$Q$7,0)-1))</f>
        <v>1.2468976145115711</v>
      </c>
      <c r="BA207" s="3">
        <f ca="1">SUMPRODUCT(OFFSET($W$8:OFFSET($W$8,$AJ$4-1,0),$T207,$U207),OFFSET($C$8:OFFSET($C$8,$AJ$4-1,0),$S207,0),OFFSET($D$8:OFFSET($D$8,$AJ$4-1,0),$S207,MATCH(AZ$6,$D$7:$Q$7,0)-1))/SUMPRODUCT(OFFSET($W$8:OFFSET($W$8,$AJ$4-1,0),$T207,$U207),OFFSET($C$8:OFFSET($C$8,$AJ$4-1,0),$S207,0))</f>
        <v>1.2466353525491756</v>
      </c>
      <c r="BB207" s="3">
        <f ca="1">SUMPRODUCT(OFFSET($W$8:OFFSET($W$8,$AJ$4-1,0),$T207,$U207),OFFSET($D$8:OFFSET($D$8,$AJ$4-1,0),$S207,MATCH(BB$6,$D$7:$Q$7,0)-1))</f>
        <v>1.0544692487275584</v>
      </c>
      <c r="BC207" s="3">
        <f ca="1">SUMPRODUCT(OFFSET($W$8:OFFSET($W$8,$AJ$4-1,0),$T207,$U207),OFFSET($C$8:OFFSET($C$8,$AJ$4-1,0),$S207,0),OFFSET($D$8:OFFSET($D$8,$AJ$4-1,0),$S207,MATCH(BB$6,$D$7:$Q$7,0)-1))/SUMPRODUCT(OFFSET($W$8:OFFSET($W$8,$AJ$4-1,0),$T207,$U207),OFFSET($C$8:OFFSET($C$8,$AJ$4-1,0),$S207,0))</f>
        <v>1.0543045930468731</v>
      </c>
      <c r="BD207" s="3">
        <f ca="1">SUMPRODUCT(OFFSET($W$8:OFFSET($W$8,$AJ$4-1,0),$T207,$U207),OFFSET($D$8:OFFSET($D$8,$AJ$4-1,0),$S207,MATCH(BD$6,$D$7:$Q$7,0)-1))</f>
        <v>0.87608782657604156</v>
      </c>
      <c r="BE207" s="3">
        <f ca="1">SUMPRODUCT(OFFSET($W$8:OFFSET($W$8,$AJ$4-1,0),$T207,$U207),OFFSET($C$8:OFFSET($C$8,$AJ$4-1,0),$S207,0),OFFSET($D$8:OFFSET($D$8,$AJ$4-1,0),$S207,MATCH(BD$6,$D$7:$Q$7,0)-1))/SUMPRODUCT(OFFSET($W$8:OFFSET($W$8,$AJ$4-1,0),$T207,$U207),OFFSET($C$8:OFFSET($C$8,$AJ$4-1,0),$S207,0))</f>
        <v>0.87602047572602915</v>
      </c>
      <c r="BF207" s="174">
        <f ca="1">SUMPRODUCT(OFFSET($W$8:OFFSET($W$8,$AJ$4-1,0),$T207,$U207),OFFSET($D$8:OFFSET($D$8,$AJ$4-1,0),$S207,MATCH(BF$6,$D$7:$Q$7,0)-1))</f>
        <v>1.1220778361933794</v>
      </c>
      <c r="BG207" s="174">
        <f ca="1">SUMPRODUCT(OFFSET($W$8:OFFSET($W$8,$AJ$4-1,0),$T207,$U207),OFFSET($C$8:OFFSET($C$8,$AJ$4-1,0),$S207,0),OFFSET($D$8:OFFSET($D$8,$AJ$4-1,0),$S207,MATCH(BF$6,$D$7:$Q$7,0)-1))/SUMPRODUCT(OFFSET($W$8:OFFSET($W$8,$AJ$4-1,0),$T207,$U207),OFFSET($C$8:OFFSET($C$8,$AJ$4-1,0),$S207,0))</f>
        <v>1.1221574547084923</v>
      </c>
      <c r="BH207" s="174">
        <f ca="1">SUMPRODUCT(OFFSET($W$8:OFFSET($W$8,$AJ$4-1,0),$T207,$U207),OFFSET($D$8:OFFSET($D$8,$AJ$4-1,0),$S207,MATCH(BH$6,$D$7:$Q$7,0)-1))</f>
        <v>1.2479701526951352</v>
      </c>
      <c r="BI207" s="174">
        <f ca="1">SUMPRODUCT(OFFSET($W$8:OFFSET($W$8,$AJ$4-1,0),$T207,$U207),OFFSET($C$8:OFFSET($C$8,$AJ$4-1,0),$S207,0),OFFSET($D$8:OFFSET($D$8,$AJ$4-1,0),$S207,MATCH(BH$6,$D$7:$Q$7,0)-1))/SUMPRODUCT(OFFSET($W$8:OFFSET($W$8,$AJ$4-1,0),$T207,$U207),OFFSET($C$8:OFFSET($C$8,$AJ$4-1,0),$S207,0))</f>
        <v>1.2487734331167439</v>
      </c>
      <c r="BJ207" s="174">
        <f ca="1">SUMPRODUCT(OFFSET($W$8:OFFSET($W$8,$AJ$4-1,0),$T207,$U207),OFFSET($D$8:OFFSET($D$8,$AJ$4-1,0),$S207,MATCH(BJ$6,$D$7:$Q$7,0)-1))</f>
        <v>1</v>
      </c>
      <c r="BK207" s="174">
        <f ca="1">SUMPRODUCT(OFFSET($W$8:OFFSET($W$8,$AJ$4-1,0),$T207,$U207),OFFSET($C$8:OFFSET($C$8,$AJ$4-1,0),$S207,0),OFFSET($D$8:OFFSET($D$8,$AJ$4-1,0),$S207,MATCH(BJ$6,$D$7:$Q$7,0)-1))/SUMPRODUCT(OFFSET($W$8:OFFSET($W$8,$AJ$4-1,0),$T207,$U207),OFFSET($C$8:OFFSET($C$8,$AJ$4-1,0),$S207,0))</f>
        <v>1</v>
      </c>
      <c r="BM207" s="8">
        <f t="shared" si="59"/>
        <v>42217</v>
      </c>
      <c r="BN207" s="47">
        <f t="shared" ca="1" si="60"/>
        <v>0.89013659472160689</v>
      </c>
      <c r="BO207" s="47">
        <f t="shared" ca="1" si="56"/>
        <v>0</v>
      </c>
      <c r="BP207" s="47">
        <f t="shared" ca="1" si="61"/>
        <v>0.26501143417912709</v>
      </c>
      <c r="BQ207" s="47">
        <f t="shared" ca="1" si="57"/>
        <v>0.6251251605424798</v>
      </c>
    </row>
    <row r="208" spans="1:69">
      <c r="A208" s="58">
        <f t="shared" si="58"/>
        <v>41883</v>
      </c>
      <c r="B208" s="34">
        <f t="shared" si="51"/>
        <v>42078</v>
      </c>
      <c r="C208" s="59">
        <f>SUMIF(WP!$A$3:$A$388,"&lt;"&amp;EOMONTH($A208,$A$3-1)+1,WP!$B$3:$B$388)/1000-SUM(C$8:C207)</f>
        <v>384.3799999999992</v>
      </c>
      <c r="D208" s="42">
        <f>D$6/VLOOKUP($B208,Rate!$B$4:$H$390,7)</f>
        <v>0.54331519858879718</v>
      </c>
      <c r="E208" s="42">
        <f>E$6/VLOOKUP($B208,SAWW!$B$4:$H$390,7)</f>
        <v>1.3160919080600351</v>
      </c>
      <c r="F208" s="42">
        <f>F$6/VLOOKUP($B208,'Indem BL'!$B$4:$H$390,7)</f>
        <v>1.064745552353827</v>
      </c>
      <c r="G208" s="42">
        <f>G$6/VLOOKUP($B208,'Med BL'!$B$4:$H$390,7)</f>
        <v>1</v>
      </c>
      <c r="H208" s="42">
        <f>H$6/VLOOKUP($B208,'Combined BL &amp; SAWW'!$B$4:$H$390,7)</f>
        <v>1.1963766717432227</v>
      </c>
      <c r="I208" s="42">
        <f>I$6/VLOOKUP($B208,'Freq Trend'!$B$4:$H$390,7)</f>
        <v>0.81110332105807148</v>
      </c>
      <c r="J208" s="42">
        <f>J$6/VLOOKUP($B208,'Severity Trend_IonI'!$B$4:$H$390,7)</f>
        <v>0.8944871565562158</v>
      </c>
      <c r="K208" s="42">
        <f>K$6/VLOOKUP($B208,'Severity Trend_MonI'!$B$4:$H$390,7)</f>
        <v>1.2454985218692758</v>
      </c>
      <c r="L208" s="42">
        <f>L$6/VLOOKUP($B208,'Severity Trend'!$B$4:$H$390,7)</f>
        <v>1.0457282474235343</v>
      </c>
      <c r="M208" s="42">
        <f>M$6/VLOOKUP($B208,'PP Residual Trend'!$B$4:$H$390,7)</f>
        <v>0.84810757630484013</v>
      </c>
      <c r="N208" s="156">
        <f>N$6/VLOOKUP($B208,CR!$B$4:$H$455,7)</f>
        <v>1.1938133133655127</v>
      </c>
      <c r="O208" s="156">
        <f>O$6/VLOOKUP($B208,ER!$B$4:$H$455,7)</f>
        <v>1.2288062239957882</v>
      </c>
      <c r="P208" s="156">
        <f>P$6/VLOOKUP($B208,DR!$B$4:$H$455,7)</f>
        <v>1</v>
      </c>
      <c r="R208">
        <f t="shared" si="49"/>
        <v>201</v>
      </c>
      <c r="S208" s="120">
        <f t="shared" si="52"/>
        <v>200</v>
      </c>
      <c r="T208" s="45">
        <f t="shared" si="53"/>
        <v>0</v>
      </c>
      <c r="U208" s="45">
        <f t="shared" si="54"/>
        <v>0</v>
      </c>
      <c r="V208" s="20">
        <v>0</v>
      </c>
      <c r="W208" s="21">
        <f>(2*W$5*$AJ$3*$R208*$A$3-MIN(W$5*$AJ$3,$R208*$A$3)^2-2*$R208*$A$3*MAX(W$5*$AJ$3-$R208*$A$3,0)-MIN(MAX($R208*$A$3-$A$4,0),W$5*$AJ$3)^2-2*W$5*$AJ$3*MAX($R208*$A$3-$A$4-W$5*+$AJ$3,0))/$AJ$5-SUM($V$7:V208)-SUM($V$7:W207)+SUM($V$7:V207)</f>
        <v>0</v>
      </c>
      <c r="X208" s="21">
        <f>(2*X$5*$AJ$3*$R208*$A$3-MIN(X$5*$AJ$3,$R208*$A$3)^2-2*$R208*$A$3*MAX(X$5*$AJ$3-$R208*$A$3,0)-MIN(MAX($R208*$A$3-$A$4,0),X$5*$AJ$3)^2-2*X$5*$AJ$3*MAX($R208*$A$3-$A$4-X$5*+$AJ$3,0))/$AJ$5-SUM($V$7:W208)-SUM($V$7:X207)+SUM($V$7:W207)</f>
        <v>0</v>
      </c>
      <c r="Y208" s="21">
        <f>(2*Y$5*$AJ$3*$R208*$A$3-MIN(Y$5*$AJ$3,$R208*$A$3)^2-2*$R208*$A$3*MAX(Y$5*$AJ$3-$R208*$A$3,0)-MIN(MAX($R208*$A$3-$A$4,0),Y$5*$AJ$3)^2-2*Y$5*$AJ$3*MAX($R208*$A$3-$A$4-Y$5*+$AJ$3,0))/$AJ$5-SUM($V$7:X208)-SUM($V$7:Y207)+SUM($V$7:X207)</f>
        <v>0</v>
      </c>
      <c r="Z208" s="21">
        <f>(2*Z$5*$AJ$3*$R208*$A$3-MIN(Z$5*$AJ$3,$R208*$A$3)^2-2*$R208*$A$3*MAX(Z$5*$AJ$3-$R208*$A$3,0)-MIN(MAX($R208*$A$3-$A$4,0),Z$5*$AJ$3)^2-2*Z$5*$AJ$3*MAX($R208*$A$3-$A$4-Z$5*+$AJ$3,0))/$AJ$5-SUM($V$7:Y208)-SUM($V$7:Z207)+SUM($V$7:Y207)</f>
        <v>0</v>
      </c>
      <c r="AA208" s="21">
        <f>(2*AA$5*$AJ$3*$R208*$A$3-MIN(AA$5*$AJ$3,$R208*$A$3)^2-2*$R208*$A$3*MAX(AA$5*$AJ$3-$R208*$A$3,0)-MIN(MAX($R208*$A$3-$A$4,0),AA$5*$AJ$3)^2-2*AA$5*$AJ$3*MAX($R208*$A$3-$A$4-AA$5*+$AJ$3,0))/$AJ$5-SUM($V$7:Z208)-SUM($V$7:AA207)+SUM($V$7:Z207)</f>
        <v>0</v>
      </c>
      <c r="AB208" s="21">
        <f>(2*AB$5*$AJ$3*$R208*$A$3-MIN(AB$5*$AJ$3,$R208*$A$3)^2-2*$R208*$A$3*MAX(AB$5*$AJ$3-$R208*$A$3,0)-MIN(MAX($R208*$A$3-$A$4,0),AB$5*$AJ$3)^2-2*AB$5*$AJ$3*MAX($R208*$A$3-$A$4-AB$5*+$AJ$3,0))/$AJ$5-SUM($V$7:AA208)-SUM($V$7:AB207)+SUM($V$7:AA207)</f>
        <v>0</v>
      </c>
      <c r="AC208" s="21">
        <f>(2*AC$5*$AJ$3*$R208*$A$3-MIN(AC$5*$AJ$3,$R208*$A$3)^2-2*$R208*$A$3*MAX(AC$5*$AJ$3-$R208*$A$3,0)-MIN(MAX($R208*$A$3-$A$4,0),AC$5*$AJ$3)^2-2*AC$5*$AJ$3*MAX($R208*$A$3-$A$4-AC$5*+$AJ$3,0))/$AJ$5-SUM($V$7:AB208)-SUM($V$7:AC207)+SUM($V$7:AB207)</f>
        <v>0</v>
      </c>
      <c r="AD208" s="21">
        <f>(2*AD$5*$AJ$3*$R208*$A$3-MIN(AD$5*$AJ$3,$R208*$A$3)^2-2*$R208*$A$3*MAX(AD$5*$AJ$3-$R208*$A$3,0)-MIN(MAX($R208*$A$3-$A$4,0),AD$5*$AJ$3)^2-2*AD$5*$AJ$3*MAX($R208*$A$3-$A$4-AD$5*+$AJ$3,0))/$AJ$5-SUM($V$7:AC208)-SUM($V$7:AD207)+SUM($V$7:AC207)</f>
        <v>0</v>
      </c>
      <c r="AE208" s="21">
        <f>(2*AE$5*$AJ$3*$R208*$A$3-MIN(AE$5*$AJ$3,$R208*$A$3)^2-2*$R208*$A$3*MAX(AE$5*$AJ$3-$R208*$A$3,0)-MIN(MAX($R208*$A$3-$A$4,0),AE$5*$AJ$3)^2-2*AE$5*$AJ$3*MAX($R208*$A$3-$A$4-AE$5*+$AJ$3,0))/$AJ$5-SUM($V$7:AD208)-SUM($V$7:AE207)+SUM($V$7:AD207)</f>
        <v>0</v>
      </c>
      <c r="AF208" s="21">
        <f>(2*AF$5*$AJ$3*$R208*$A$3-MIN(AF$5*$AJ$3,$R208*$A$3)^2-2*$R208*$A$3*MAX(AF$5*$AJ$3-$R208*$A$3,0)-MIN(MAX($R208*$A$3-$A$4,0),AF$5*$AJ$3)^2-2*AF$5*$AJ$3*MAX($R208*$A$3-$A$4-AF$5*+$AJ$3,0))/$AJ$5-SUM($V$7:AE208)-SUM($V$7:AF207)+SUM($V$7:AE207)</f>
        <v>0</v>
      </c>
      <c r="AG208" s="21">
        <f>(2*AG$5*$AJ$3*$R208*$A$3-MIN(AG$5*$AJ$3,$R208*$A$3)^2-2*$R208*$A$3*MAX(AG$5*$AJ$3-$R208*$A$3,0)-MIN(MAX($R208*$A$3-$A$4,0),AG$5*$AJ$3)^2-2*AG$5*$AJ$3*MAX($R208*$A$3-$A$4-AG$5*+$AJ$3,0))/$AJ$5-SUM($V$7:AF208)-SUM($V$7:AG207)+SUM($V$7:AF207)</f>
        <v>0</v>
      </c>
      <c r="AH208" s="21">
        <f>(2*AH$5*$AJ$3*$R208*$A$3-MIN(AH$5*$AJ$3,$R208*$A$3)^2-2*$R208*$A$3*MAX(AH$5*$AJ$3-$R208*$A$3,0)-MIN(MAX($R208*$A$3-$A$4,0),AH$5*$AJ$3)^2-2*AH$5*$AJ$3*MAX($R208*$A$3-$A$4-AH$5*+$AJ$3,0))/$AJ$5-SUM($V$7:AG208)-SUM($V$7:AH207)+SUM($V$7:AG207)</f>
        <v>0</v>
      </c>
      <c r="AJ208" s="8">
        <f t="shared" si="62"/>
        <v>42248</v>
      </c>
      <c r="AK208" s="30">
        <f t="shared" si="55"/>
        <v>42262</v>
      </c>
      <c r="AL208" s="3">
        <f ca="1">SUMPRODUCT(OFFSET($W$8:OFFSET($W$8,$AJ$4-1,0),$T208,$U208),OFFSET($D$8:OFFSET($D$8,$AJ$4-1,0),$S208,MATCH(AL$6,$D$7:$Q$7,0)-1))</f>
        <v>0.54485540809014466</v>
      </c>
      <c r="AM208" s="3">
        <f ca="1">SUMPRODUCT(OFFSET($W$8:OFFSET($W$8,$AJ$4-1,0),$T208,$U208),OFFSET($C$8:OFFSET($C$8,$AJ$4-1,0),$S208,0),OFFSET($D$8:OFFSET($D$8,$AJ$4-1,0),$S208,MATCH(AL$6,$D$7:$Q$7,0)-1))/SUMPRODUCT(OFFSET($W$8:OFFSET($W$8,$AJ$4-1,0),$T208,$U208),OFFSET($C$8:OFFSET($C$8,$AJ$4-1,0),$S208,0))</f>
        <v>0.54500116441128521</v>
      </c>
      <c r="AN208" s="3">
        <f ca="1">SUMPRODUCT(OFFSET($W$8:OFFSET($W$8,$AJ$4-1,0),$T208,$U208),OFFSET($D$8:OFFSET($D$8,$AJ$4-1,0),$S208,MATCH(AN$6,$D$7:$Q$7,0)-1))</f>
        <v>1.3007983515507566</v>
      </c>
      <c r="AO208" s="3">
        <f ca="1">SUMPRODUCT(OFFSET($W$8:OFFSET($W$8,$AJ$4-1,0),$T208,$U208),OFFSET($C$8:OFFSET($C$8,$AJ$4-1,0),$S208,0),OFFSET($D$8:OFFSET($D$8,$AJ$4-1,0),$S208,MATCH(AN$6,$D$7:$Q$7,0)-1))/SUMPRODUCT(OFFSET($W$8:OFFSET($W$8,$AJ$4-1,0),$T208,$U208),OFFSET($C$8:OFFSET($C$8,$AJ$4-1,0),$S208,0))</f>
        <v>1.3015618975863568</v>
      </c>
      <c r="AP208" s="3">
        <f ca="1">SUMPRODUCT(OFFSET($W$8:OFFSET($W$8,$AJ$4-1,0),$T208,$U208),OFFSET($D$8:OFFSET($D$8,$AJ$4-1,0),$S208,MATCH(AP$6,$D$7:$Q$7,0)-1))</f>
        <v>1.0634444789455011</v>
      </c>
      <c r="AQ208" s="3">
        <f ca="1">SUMPRODUCT(OFFSET($W$8:OFFSET($W$8,$AJ$4-1,0),$T208,$U208),OFFSET($C$8:OFFSET($C$8,$AJ$4-1,0),$S208,0),OFFSET($D$8:OFFSET($D$8,$AJ$4-1,0),$S208,MATCH(AP$6,$D$7:$Q$7,0)-1))/SUMPRODUCT(OFFSET($W$8:OFFSET($W$8,$AJ$4-1,0),$T208,$U208),OFFSET($C$8:OFFSET($C$8,$AJ$4-1,0),$S208,0))</f>
        <v>1.0632658249659075</v>
      </c>
      <c r="AR208" s="3">
        <f ca="1">SUMPRODUCT(OFFSET($W$8:OFFSET($W$8,$AJ$4-1,0),$T208,$U208),OFFSET($D$8:OFFSET($D$8,$AJ$4-1,0),$S208,MATCH(AR$6,$D$7:$Q$7,0)-1))</f>
        <v>1</v>
      </c>
      <c r="AS208" s="3">
        <f ca="1">SUMPRODUCT(OFFSET($W$8:OFFSET($W$8,$AJ$4-1,0),$T208,$U208),OFFSET($C$8:OFFSET($C$8,$AJ$4-1,0),$S208,0),OFFSET($D$8:OFFSET($D$8,$AJ$4-1,0),$S208,MATCH(AR$6,$D$7:$Q$7,0)-1))/SUMPRODUCT(OFFSET($W$8:OFFSET($W$8,$AJ$4-1,0),$T208,$U208),OFFSET($C$8:OFFSET($C$8,$AJ$4-1,0),$S208,0))</f>
        <v>1</v>
      </c>
      <c r="AT208" s="3">
        <f ca="1">SUMPRODUCT(OFFSET($W$8:OFFSET($W$8,$AJ$4-1,0),$T208,$U208),OFFSET($D$8:OFFSET($D$8,$AJ$4-1,0),$S208,MATCH(AT$6,$D$7:$Q$7,0)-1))</f>
        <v>1.1879628029143281</v>
      </c>
      <c r="AU208" s="3">
        <f ca="1">SUMPRODUCT(OFFSET($W$8:OFFSET($W$8,$AJ$4-1,0),$T208,$U208),OFFSET($C$8:OFFSET($C$8,$AJ$4-1,0),$S208,0),OFFSET($D$8:OFFSET($D$8,$AJ$4-1,0),$S208,MATCH(AT$6,$D$7:$Q$7,0)-1))/SUMPRODUCT(OFFSET($W$8:OFFSET($W$8,$AJ$4-1,0),$T208,$U208),OFFSET($C$8:OFFSET($C$8,$AJ$4-1,0),$S208,0))</f>
        <v>1.1882124967825478</v>
      </c>
      <c r="AV208" s="3">
        <f ca="1">SUMPRODUCT(OFFSET($W$8:OFFSET($W$8,$AJ$4-1,0),$T208,$U208),OFFSET($D$8:OFFSET($D$8,$AJ$4-1,0),$S208,MATCH(AV$6,$D$7:$Q$7,0)-1))</f>
        <v>0.83472966593246078</v>
      </c>
      <c r="AW208" s="3">
        <f ca="1">SUMPRODUCT(OFFSET($W$8:OFFSET($W$8,$AJ$4-1,0),$T208,$U208),OFFSET($C$8:OFFSET($C$8,$AJ$4-1,0),$S208,0),OFFSET($D$8:OFFSET($D$8,$AJ$4-1,0),$S208,MATCH(AV$6,$D$7:$Q$7,0)-1))/SUMPRODUCT(OFFSET($W$8:OFFSET($W$8,$AJ$4-1,0),$T208,$U208),OFFSET($C$8:OFFSET($C$8,$AJ$4-1,0),$S208,0))</f>
        <v>0.83362589750077976</v>
      </c>
      <c r="AX208" s="3">
        <f ca="1">SUMPRODUCT(OFFSET($W$8:OFFSET($W$8,$AJ$4-1,0),$T208,$U208),OFFSET($D$8:OFFSET($D$8,$AJ$4-1,0),$S208,MATCH(AX$6,$D$7:$Q$7,0)-1))</f>
        <v>0.9098049408291794</v>
      </c>
      <c r="AY208" s="3">
        <f ca="1">SUMPRODUCT(OFFSET($W$8:OFFSET($W$8,$AJ$4-1,0),$T208,$U208),OFFSET($C$8:OFFSET($C$8,$AJ$4-1,0),$S208,0),OFFSET($D$8:OFFSET($D$8,$AJ$4-1,0),$S208,MATCH(AX$6,$D$7:$Q$7,0)-1))/SUMPRODUCT(OFFSET($W$8:OFFSET($W$8,$AJ$4-1,0),$T208,$U208),OFFSET($C$8:OFFSET($C$8,$AJ$4-1,0),$S208,0))</f>
        <v>0.90889779939649162</v>
      </c>
      <c r="AZ208" s="3">
        <f ca="1">SUMPRODUCT(OFFSET($W$8:OFFSET($W$8,$AJ$4-1,0),$T208,$U208),OFFSET($D$8:OFFSET($D$8,$AJ$4-1,0),$S208,MATCH(AZ$6,$D$7:$Q$7,0)-1))</f>
        <v>1.2480463510491879</v>
      </c>
      <c r="BA208" s="3">
        <f ca="1">SUMPRODUCT(OFFSET($W$8:OFFSET($W$8,$AJ$4-1,0),$T208,$U208),OFFSET($C$8:OFFSET($C$8,$AJ$4-1,0),$S208,0),OFFSET($D$8:OFFSET($D$8,$AJ$4-1,0),$S208,MATCH(AZ$6,$D$7:$Q$7,0)-1))/SUMPRODUCT(OFFSET($W$8:OFFSET($W$8,$AJ$4-1,0),$T208,$U208),OFFSET($C$8:OFFSET($C$8,$AJ$4-1,0),$S208,0))</f>
        <v>1.2475615702589917</v>
      </c>
      <c r="BB208" s="3">
        <f ca="1">SUMPRODUCT(OFFSET($W$8:OFFSET($W$8,$AJ$4-1,0),$T208,$U208),OFFSET($D$8:OFFSET($D$8,$AJ$4-1,0),$S208,MATCH(BB$6,$D$7:$Q$7,0)-1))</f>
        <v>1.0567705414671136</v>
      </c>
      <c r="BC208" s="3">
        <f ca="1">SUMPRODUCT(OFFSET($W$8:OFFSET($W$8,$AJ$4-1,0),$T208,$U208),OFFSET($C$8:OFFSET($C$8,$AJ$4-1,0),$S208,0),OFFSET($D$8:OFFSET($D$8,$AJ$4-1,0),$S208,MATCH(BB$6,$D$7:$Q$7,0)-1))/SUMPRODUCT(OFFSET($W$8:OFFSET($W$8,$AJ$4-1,0),$T208,$U208),OFFSET($C$8:OFFSET($C$8,$AJ$4-1,0),$S208,0))</f>
        <v>1.0559958445833071</v>
      </c>
      <c r="BD208" s="3">
        <f ca="1">SUMPRODUCT(OFFSET($W$8:OFFSET($W$8,$AJ$4-1,0),$T208,$U208),OFFSET($D$8:OFFSET($D$8,$AJ$4-1,0),$S208,MATCH(BD$6,$D$7:$Q$7,0)-1))</f>
        <v>0.88198740555013211</v>
      </c>
      <c r="BE208" s="3">
        <f ca="1">SUMPRODUCT(OFFSET($W$8:OFFSET($W$8,$AJ$4-1,0),$T208,$U208),OFFSET($C$8:OFFSET($C$8,$AJ$4-1,0),$S208,0),OFFSET($D$8:OFFSET($D$8,$AJ$4-1,0),$S208,MATCH(BD$6,$D$7:$Q$7,0)-1))/SUMPRODUCT(OFFSET($W$8:OFFSET($W$8,$AJ$4-1,0),$T208,$U208),OFFSET($C$8:OFFSET($C$8,$AJ$4-1,0),$S208,0))</f>
        <v>0.88020416625503661</v>
      </c>
      <c r="BF208" s="174">
        <f ca="1">SUMPRODUCT(OFFSET($W$8:OFFSET($W$8,$AJ$4-1,0),$T208,$U208),OFFSET($D$8:OFFSET($D$8,$AJ$4-1,0),$S208,MATCH(BF$6,$D$7:$Q$7,0)-1))</f>
        <v>1.1146178887481952</v>
      </c>
      <c r="BG208" s="174">
        <f ca="1">SUMPRODUCT(OFFSET($W$8:OFFSET($W$8,$AJ$4-1,0),$T208,$U208),OFFSET($C$8:OFFSET($C$8,$AJ$4-1,0),$S208,0),OFFSET($D$8:OFFSET($D$8,$AJ$4-1,0),$S208,MATCH(BF$6,$D$7:$Q$7,0)-1))/SUMPRODUCT(OFFSET($W$8:OFFSET($W$8,$AJ$4-1,0),$T208,$U208),OFFSET($C$8:OFFSET($C$8,$AJ$4-1,0),$S208,0))</f>
        <v>1.1187161588603671</v>
      </c>
      <c r="BH208" s="174">
        <f ca="1">SUMPRODUCT(OFFSET($W$8:OFFSET($W$8,$AJ$4-1,0),$T208,$U208),OFFSET($D$8:OFFSET($D$8,$AJ$4-1,0),$S208,MATCH(BH$6,$D$7:$Q$7,0)-1))</f>
        <v>1.2491236681461553</v>
      </c>
      <c r="BI208" s="174">
        <f ca="1">SUMPRODUCT(OFFSET($W$8:OFFSET($W$8,$AJ$4-1,0),$T208,$U208),OFFSET($C$8:OFFSET($C$8,$AJ$4-1,0),$S208,0),OFFSET($D$8:OFFSET($D$8,$AJ$4-1,0),$S208,MATCH(BH$6,$D$7:$Q$7,0)-1))/SUMPRODUCT(OFFSET($W$8:OFFSET($W$8,$AJ$4-1,0),$T208,$U208),OFFSET($C$8:OFFSET($C$8,$AJ$4-1,0),$S208,0))</f>
        <v>1.2493227590318106</v>
      </c>
      <c r="BJ208" s="174">
        <f ca="1">SUMPRODUCT(OFFSET($W$8:OFFSET($W$8,$AJ$4-1,0),$T208,$U208),OFFSET($D$8:OFFSET($D$8,$AJ$4-1,0),$S208,MATCH(BJ$6,$D$7:$Q$7,0)-1))</f>
        <v>1</v>
      </c>
      <c r="BK208" s="174">
        <f ca="1">SUMPRODUCT(OFFSET($W$8:OFFSET($W$8,$AJ$4-1,0),$T208,$U208),OFFSET($C$8:OFFSET($C$8,$AJ$4-1,0),$S208,0),OFFSET($D$8:OFFSET($D$8,$AJ$4-1,0),$S208,MATCH(BJ$6,$D$7:$Q$7,0)-1))/SUMPRODUCT(OFFSET($W$8:OFFSET($W$8,$AJ$4-1,0),$T208,$U208),OFFSET($C$8:OFFSET($C$8,$AJ$4-1,0),$S208,0))</f>
        <v>1</v>
      </c>
      <c r="BM208" s="8">
        <f t="shared" si="59"/>
        <v>42248</v>
      </c>
      <c r="BN208" s="47">
        <f t="shared" ca="1" si="60"/>
        <v>0.89287475430160279</v>
      </c>
      <c r="BO208" s="47">
        <f t="shared" ca="1" si="56"/>
        <v>0</v>
      </c>
      <c r="BP208" s="47">
        <f t="shared" ca="1" si="61"/>
        <v>0.264894908927721</v>
      </c>
      <c r="BQ208" s="47">
        <f t="shared" ca="1" si="57"/>
        <v>0.62797984537388185</v>
      </c>
    </row>
    <row r="209" spans="1:69">
      <c r="A209" s="58">
        <f t="shared" si="58"/>
        <v>41913</v>
      </c>
      <c r="B209" s="34">
        <f t="shared" si="51"/>
        <v>42109</v>
      </c>
      <c r="C209" s="59">
        <f>SUMIF(WP!$A$3:$A$388,"&lt;"&amp;EOMONTH($A209,$A$3-1)+1,WP!$B$3:$B$388)/1000-SUM(C$8:C208)</f>
        <v>1044.889000000001</v>
      </c>
      <c r="D209" s="42">
        <f>D$6/VLOOKUP($B209,Rate!$B$4:$H$390,7)</f>
        <v>0.54226752340377382</v>
      </c>
      <c r="E209" s="42">
        <f>E$6/VLOOKUP($B209,SAWW!$B$4:$H$390,7)</f>
        <v>1.3134739559164377</v>
      </c>
      <c r="F209" s="42">
        <f>F$6/VLOOKUP($B209,'Indem BL'!$B$4:$H$390,7)</f>
        <v>1.064745552353827</v>
      </c>
      <c r="G209" s="42">
        <f>G$6/VLOOKUP($B209,'Med BL'!$B$4:$H$390,7)</f>
        <v>1</v>
      </c>
      <c r="H209" s="42">
        <f>H$6/VLOOKUP($B209,'Combined BL &amp; SAWW'!$B$4:$H$390,7)</f>
        <v>1.1952207085533508</v>
      </c>
      <c r="I209" s="42">
        <f>I$6/VLOOKUP($B209,'Freq Trend'!$B$4:$H$390,7)</f>
        <v>0.81549107870975091</v>
      </c>
      <c r="J209" s="42">
        <f>J$6/VLOOKUP($B209,'Severity Trend_IonI'!$B$4:$H$390,7)</f>
        <v>0.8961936075511816</v>
      </c>
      <c r="K209" s="42">
        <f>K$6/VLOOKUP($B209,'Severity Trend_MonI'!$B$4:$H$390,7)</f>
        <v>1.2437915349079289</v>
      </c>
      <c r="L209" s="42">
        <f>L$6/VLOOKUP($B209,'Severity Trend'!$B$4:$H$390,7)</f>
        <v>1.0462433650567933</v>
      </c>
      <c r="M209" s="42">
        <f>M$6/VLOOKUP($B209,'PP Residual Trend'!$B$4:$H$390,7)</f>
        <v>0.8531280603082263</v>
      </c>
      <c r="N209" s="156">
        <f>N$6/VLOOKUP($B209,CR!$B$4:$H$455,7)</f>
        <v>1.2308667872331538</v>
      </c>
      <c r="O209" s="156">
        <f>O$6/VLOOKUP($B209,ER!$B$4:$H$455,7)</f>
        <v>1.252051098026211</v>
      </c>
      <c r="P209" s="156">
        <f>P$6/VLOOKUP($B209,DR!$B$4:$H$455,7)</f>
        <v>1</v>
      </c>
      <c r="R209">
        <f t="shared" si="49"/>
        <v>202</v>
      </c>
      <c r="S209" s="120">
        <f t="shared" si="52"/>
        <v>201</v>
      </c>
      <c r="T209" s="45">
        <f t="shared" si="53"/>
        <v>0</v>
      </c>
      <c r="U209" s="45">
        <f t="shared" si="54"/>
        <v>0</v>
      </c>
      <c r="V209" s="20">
        <v>0</v>
      </c>
      <c r="W209" s="21">
        <f>(2*W$5*$AJ$3*$R209*$A$3-MIN(W$5*$AJ$3,$R209*$A$3)^2-2*$R209*$A$3*MAX(W$5*$AJ$3-$R209*$A$3,0)-MIN(MAX($R209*$A$3-$A$4,0),W$5*$AJ$3)^2-2*W$5*$AJ$3*MAX($R209*$A$3-$A$4-W$5*+$AJ$3,0))/$AJ$5-SUM($V$7:V209)-SUM($V$7:W208)+SUM($V$7:V208)</f>
        <v>0</v>
      </c>
      <c r="X209" s="21">
        <f>(2*X$5*$AJ$3*$R209*$A$3-MIN(X$5*$AJ$3,$R209*$A$3)^2-2*$R209*$A$3*MAX(X$5*$AJ$3-$R209*$A$3,0)-MIN(MAX($R209*$A$3-$A$4,0),X$5*$AJ$3)^2-2*X$5*$AJ$3*MAX($R209*$A$3-$A$4-X$5*+$AJ$3,0))/$AJ$5-SUM($V$7:W209)-SUM($V$7:X208)+SUM($V$7:W208)</f>
        <v>0</v>
      </c>
      <c r="Y209" s="21">
        <f>(2*Y$5*$AJ$3*$R209*$A$3-MIN(Y$5*$AJ$3,$R209*$A$3)^2-2*$R209*$A$3*MAX(Y$5*$AJ$3-$R209*$A$3,0)-MIN(MAX($R209*$A$3-$A$4,0),Y$5*$AJ$3)^2-2*Y$5*$AJ$3*MAX($R209*$A$3-$A$4-Y$5*+$AJ$3,0))/$AJ$5-SUM($V$7:X209)-SUM($V$7:Y208)+SUM($V$7:X208)</f>
        <v>0</v>
      </c>
      <c r="Z209" s="21">
        <f>(2*Z$5*$AJ$3*$R209*$A$3-MIN(Z$5*$AJ$3,$R209*$A$3)^2-2*$R209*$A$3*MAX(Z$5*$AJ$3-$R209*$A$3,0)-MIN(MAX($R209*$A$3-$A$4,0),Z$5*$AJ$3)^2-2*Z$5*$AJ$3*MAX($R209*$A$3-$A$4-Z$5*+$AJ$3,0))/$AJ$5-SUM($V$7:Y209)-SUM($V$7:Z208)+SUM($V$7:Y208)</f>
        <v>0</v>
      </c>
      <c r="AA209" s="21">
        <f>(2*AA$5*$AJ$3*$R209*$A$3-MIN(AA$5*$AJ$3,$R209*$A$3)^2-2*$R209*$A$3*MAX(AA$5*$AJ$3-$R209*$A$3,0)-MIN(MAX($R209*$A$3-$A$4,0),AA$5*$AJ$3)^2-2*AA$5*$AJ$3*MAX($R209*$A$3-$A$4-AA$5*+$AJ$3,0))/$AJ$5-SUM($V$7:Z209)-SUM($V$7:AA208)+SUM($V$7:Z208)</f>
        <v>0</v>
      </c>
      <c r="AB209" s="21">
        <f>(2*AB$5*$AJ$3*$R209*$A$3-MIN(AB$5*$AJ$3,$R209*$A$3)^2-2*$R209*$A$3*MAX(AB$5*$AJ$3-$R209*$A$3,0)-MIN(MAX($R209*$A$3-$A$4,0),AB$5*$AJ$3)^2-2*AB$5*$AJ$3*MAX($R209*$A$3-$A$4-AB$5*+$AJ$3,0))/$AJ$5-SUM($V$7:AA209)-SUM($V$7:AB208)+SUM($V$7:AA208)</f>
        <v>0</v>
      </c>
      <c r="AC209" s="21">
        <f>(2*AC$5*$AJ$3*$R209*$A$3-MIN(AC$5*$AJ$3,$R209*$A$3)^2-2*$R209*$A$3*MAX(AC$5*$AJ$3-$R209*$A$3,0)-MIN(MAX($R209*$A$3-$A$4,0),AC$5*$AJ$3)^2-2*AC$5*$AJ$3*MAX($R209*$A$3-$A$4-AC$5*+$AJ$3,0))/$AJ$5-SUM($V$7:AB209)-SUM($V$7:AC208)+SUM($V$7:AB208)</f>
        <v>0</v>
      </c>
      <c r="AD209" s="21">
        <f>(2*AD$5*$AJ$3*$R209*$A$3-MIN(AD$5*$AJ$3,$R209*$A$3)^2-2*$R209*$A$3*MAX(AD$5*$AJ$3-$R209*$A$3,0)-MIN(MAX($R209*$A$3-$A$4,0),AD$5*$AJ$3)^2-2*AD$5*$AJ$3*MAX($R209*$A$3-$A$4-AD$5*+$AJ$3,0))/$AJ$5-SUM($V$7:AC209)-SUM($V$7:AD208)+SUM($V$7:AC208)</f>
        <v>0</v>
      </c>
      <c r="AE209" s="21">
        <f>(2*AE$5*$AJ$3*$R209*$A$3-MIN(AE$5*$AJ$3,$R209*$A$3)^2-2*$R209*$A$3*MAX(AE$5*$AJ$3-$R209*$A$3,0)-MIN(MAX($R209*$A$3-$A$4,0),AE$5*$AJ$3)^2-2*AE$5*$AJ$3*MAX($R209*$A$3-$A$4-AE$5*+$AJ$3,0))/$AJ$5-SUM($V$7:AD209)-SUM($V$7:AE208)+SUM($V$7:AD208)</f>
        <v>0</v>
      </c>
      <c r="AF209" s="21">
        <f>(2*AF$5*$AJ$3*$R209*$A$3-MIN(AF$5*$AJ$3,$R209*$A$3)^2-2*$R209*$A$3*MAX(AF$5*$AJ$3-$R209*$A$3,0)-MIN(MAX($R209*$A$3-$A$4,0),AF$5*$AJ$3)^2-2*AF$5*$AJ$3*MAX($R209*$A$3-$A$4-AF$5*+$AJ$3,0))/$AJ$5-SUM($V$7:AE209)-SUM($V$7:AF208)+SUM($V$7:AE208)</f>
        <v>0</v>
      </c>
      <c r="AG209" s="21">
        <f>(2*AG$5*$AJ$3*$R209*$A$3-MIN(AG$5*$AJ$3,$R209*$A$3)^2-2*$R209*$A$3*MAX(AG$5*$AJ$3-$R209*$A$3,0)-MIN(MAX($R209*$A$3-$A$4,0),AG$5*$AJ$3)^2-2*AG$5*$AJ$3*MAX($R209*$A$3-$A$4-AG$5*+$AJ$3,0))/$AJ$5-SUM($V$7:AF209)-SUM($V$7:AG208)+SUM($V$7:AF208)</f>
        <v>0</v>
      </c>
      <c r="AH209" s="21">
        <f>(2*AH$5*$AJ$3*$R209*$A$3-MIN(AH$5*$AJ$3,$R209*$A$3)^2-2*$R209*$A$3*MAX(AH$5*$AJ$3-$R209*$A$3,0)-MIN(MAX($R209*$A$3-$A$4,0),AH$5*$AJ$3)^2-2*AH$5*$AJ$3*MAX($R209*$A$3-$A$4-AH$5*+$AJ$3,0))/$AJ$5-SUM($V$7:AG209)-SUM($V$7:AH208)+SUM($V$7:AG208)</f>
        <v>0</v>
      </c>
      <c r="AJ209" s="8">
        <f t="shared" si="62"/>
        <v>42278</v>
      </c>
      <c r="AK209" s="30">
        <f t="shared" si="55"/>
        <v>42292</v>
      </c>
      <c r="AL209" s="3">
        <f ca="1">SUMPRODUCT(OFFSET($W$8:OFFSET($W$8,$AJ$4-1,0),$T209,$U209),OFFSET($D$8:OFFSET($D$8,$AJ$4-1,0),$S209,MATCH(AL$6,$D$7:$Q$7,0)-1))</f>
        <v>0.545755696640154</v>
      </c>
      <c r="AM209" s="3">
        <f ca="1">SUMPRODUCT(OFFSET($W$8:OFFSET($W$8,$AJ$4-1,0),$T209,$U209),OFFSET($C$8:OFFSET($C$8,$AJ$4-1,0),$S209,0),OFFSET($D$8:OFFSET($D$8,$AJ$4-1,0),$S209,MATCH(AL$6,$D$7:$Q$7,0)-1))/SUMPRODUCT(OFFSET($W$8:OFFSET($W$8,$AJ$4-1,0),$T209,$U209),OFFSET($C$8:OFFSET($C$8,$AJ$4-1,0),$S209,0))</f>
        <v>0.54625905222889837</v>
      </c>
      <c r="AN209" s="3">
        <f ca="1">SUMPRODUCT(OFFSET($W$8:OFFSET($W$8,$AJ$4-1,0),$T209,$U209),OFFSET($D$8:OFFSET($D$8,$AJ$4-1,0),$S209,MATCH(AN$6,$D$7:$Q$7,0)-1))</f>
        <v>1.2982817806068319</v>
      </c>
      <c r="AO209" s="3">
        <f ca="1">SUMPRODUCT(OFFSET($W$8:OFFSET($W$8,$AJ$4-1,0),$T209,$U209),OFFSET($C$8:OFFSET($C$8,$AJ$4-1,0),$S209,0),OFFSET($D$8:OFFSET($D$8,$AJ$4-1,0),$S209,MATCH(AN$6,$D$7:$Q$7,0)-1))/SUMPRODUCT(OFFSET($W$8:OFFSET($W$8,$AJ$4-1,0),$T209,$U209),OFFSET($C$8:OFFSET($C$8,$AJ$4-1,0),$S209,0))</f>
        <v>1.2985692281031183</v>
      </c>
      <c r="AP209" s="3">
        <f ca="1">SUMPRODUCT(OFFSET($W$8:OFFSET($W$8,$AJ$4-1,0),$T209,$U209),OFFSET($D$8:OFFSET($D$8,$AJ$4-1,0),$S209,MATCH(AP$6,$D$7:$Q$7,0)-1))</f>
        <v>1.0629240495821708</v>
      </c>
      <c r="AQ209" s="3">
        <f ca="1">SUMPRODUCT(OFFSET($W$8:OFFSET($W$8,$AJ$4-1,0),$T209,$U209),OFFSET($C$8:OFFSET($C$8,$AJ$4-1,0),$S209,0),OFFSET($D$8:OFFSET($D$8,$AJ$4-1,0),$S209,MATCH(AP$6,$D$7:$Q$7,0)-1))/SUMPRODUCT(OFFSET($W$8:OFFSET($W$8,$AJ$4-1,0),$T209,$U209),OFFSET($C$8:OFFSET($C$8,$AJ$4-1,0),$S209,0))</f>
        <v>1.0625926471063805</v>
      </c>
      <c r="AR209" s="3">
        <f ca="1">SUMPRODUCT(OFFSET($W$8:OFFSET($W$8,$AJ$4-1,0),$T209,$U209),OFFSET($D$8:OFFSET($D$8,$AJ$4-1,0),$S209,MATCH(AR$6,$D$7:$Q$7,0)-1))</f>
        <v>1</v>
      </c>
      <c r="AS209" s="3">
        <f ca="1">SUMPRODUCT(OFFSET($W$8:OFFSET($W$8,$AJ$4-1,0),$T209,$U209),OFFSET($C$8:OFFSET($C$8,$AJ$4-1,0),$S209,0),OFFSET($D$8:OFFSET($D$8,$AJ$4-1,0),$S209,MATCH(AR$6,$D$7:$Q$7,0)-1))/SUMPRODUCT(OFFSET($W$8:OFFSET($W$8,$AJ$4-1,0),$T209,$U209),OFFSET($C$8:OFFSET($C$8,$AJ$4-1,0),$S209,0))</f>
        <v>1</v>
      </c>
      <c r="AT209" s="3">
        <f ca="1">SUMPRODUCT(OFFSET($W$8:OFFSET($W$8,$AJ$4-1,0),$T209,$U209),OFFSET($D$8:OFFSET($D$8,$AJ$4-1,0),$S209,MATCH(AT$6,$D$7:$Q$7,0)-1))</f>
        <v>1.1862853671986553</v>
      </c>
      <c r="AU209" s="3">
        <f ca="1">SUMPRODUCT(OFFSET($W$8:OFFSET($W$8,$AJ$4-1,0),$T209,$U209),OFFSET($C$8:OFFSET($C$8,$AJ$4-1,0),$S209,0),OFFSET($D$8:OFFSET($D$8,$AJ$4-1,0),$S209,MATCH(AT$6,$D$7:$Q$7,0)-1))/SUMPRODUCT(OFFSET($W$8:OFFSET($W$8,$AJ$4-1,0),$T209,$U209),OFFSET($C$8:OFFSET($C$8,$AJ$4-1,0),$S209,0))</f>
        <v>1.1861616755451347</v>
      </c>
      <c r="AV209" s="3">
        <f ca="1">SUMPRODUCT(OFFSET($W$8:OFFSET($W$8,$AJ$4-1,0),$T209,$U209),OFFSET($D$8:OFFSET($D$8,$AJ$4-1,0),$S209,MATCH(AV$6,$D$7:$Q$7,0)-1))</f>
        <v>0.83846742098508853</v>
      </c>
      <c r="AW209" s="3">
        <f ca="1">SUMPRODUCT(OFFSET($W$8:OFFSET($W$8,$AJ$4-1,0),$T209,$U209),OFFSET($C$8:OFFSET($C$8,$AJ$4-1,0),$S209,0),OFFSET($D$8:OFFSET($D$8,$AJ$4-1,0),$S209,MATCH(AV$6,$D$7:$Q$7,0)-1))/SUMPRODUCT(OFFSET($W$8:OFFSET($W$8,$AJ$4-1,0),$T209,$U209),OFFSET($C$8:OFFSET($C$8,$AJ$4-1,0),$S209,0))</f>
        <v>0.83803371766141665</v>
      </c>
      <c r="AX209" s="3">
        <f ca="1">SUMPRODUCT(OFFSET($W$8:OFFSET($W$8,$AJ$4-1,0),$T209,$U209),OFFSET($D$8:OFFSET($D$8,$AJ$4-1,0),$S209,MATCH(AX$6,$D$7:$Q$7,0)-1))</f>
        <v>0.91281816298241736</v>
      </c>
      <c r="AY209" s="3">
        <f ca="1">SUMPRODUCT(OFFSET($W$8:OFFSET($W$8,$AJ$4-1,0),$T209,$U209),OFFSET($C$8:OFFSET($C$8,$AJ$4-1,0),$S209,0),OFFSET($D$8:OFFSET($D$8,$AJ$4-1,0),$S209,MATCH(AX$6,$D$7:$Q$7,0)-1))/SUMPRODUCT(OFFSET($W$8:OFFSET($W$8,$AJ$4-1,0),$T209,$U209),OFFSET($C$8:OFFSET($C$8,$AJ$4-1,0),$S209,0))</f>
        <v>0.91260670550946721</v>
      </c>
      <c r="AZ209" s="3">
        <f ca="1">SUMPRODUCT(OFFSET($W$8:OFFSET($W$8,$AJ$4-1,0),$T209,$U209),OFFSET($D$8:OFFSET($D$8,$AJ$4-1,0),$S209,MATCH(AZ$6,$D$7:$Q$7,0)-1))</f>
        <v>1.2495477995304232</v>
      </c>
      <c r="BA209" s="3">
        <f ca="1">SUMPRODUCT(OFFSET($W$8:OFFSET($W$8,$AJ$4-1,0),$T209,$U209),OFFSET($C$8:OFFSET($C$8,$AJ$4-1,0),$S209,0),OFFSET($D$8:OFFSET($D$8,$AJ$4-1,0),$S209,MATCH(AZ$6,$D$7:$Q$7,0)-1))/SUMPRODUCT(OFFSET($W$8:OFFSET($W$8,$AJ$4-1,0),$T209,$U209),OFFSET($C$8:OFFSET($C$8,$AJ$4-1,0),$S209,0))</f>
        <v>1.2496215776002177</v>
      </c>
      <c r="BB209" s="3">
        <f ca="1">SUMPRODUCT(OFFSET($W$8:OFFSET($W$8,$AJ$4-1,0),$T209,$U209),OFFSET($D$8:OFFSET($D$8,$AJ$4-1,0),$S209,MATCH(BB$6,$D$7:$Q$7,0)-1))</f>
        <v>1.0593028067261443</v>
      </c>
      <c r="BC209" s="3">
        <f ca="1">SUMPRODUCT(OFFSET($W$8:OFFSET($W$8,$AJ$4-1,0),$T209,$U209),OFFSET($C$8:OFFSET($C$8,$AJ$4-1,0),$S209,0),OFFSET($D$8:OFFSET($D$8,$AJ$4-1,0),$S209,MATCH(BB$6,$D$7:$Q$7,0)-1))/SUMPRODUCT(OFFSET($W$8:OFFSET($W$8,$AJ$4-1,0),$T209,$U209),OFFSET($C$8:OFFSET($C$8,$AJ$4-1,0),$S209,0))</f>
        <v>1.0591890025510942</v>
      </c>
      <c r="BD209" s="3">
        <f ca="1">SUMPRODUCT(OFFSET($W$8:OFFSET($W$8,$AJ$4-1,0),$T209,$U209),OFFSET($D$8:OFFSET($D$8,$AJ$4-1,0),$S209,MATCH(BD$6,$D$7:$Q$7,0)-1))</f>
        <v>0.88804786830545202</v>
      </c>
      <c r="BE209" s="3">
        <f ca="1">SUMPRODUCT(OFFSET($W$8:OFFSET($W$8,$AJ$4-1,0),$T209,$U209),OFFSET($C$8:OFFSET($C$8,$AJ$4-1,0),$S209,0),OFFSET($D$8:OFFSET($D$8,$AJ$4-1,0),$S209,MATCH(BD$6,$D$7:$Q$7,0)-1))/SUMPRODUCT(OFFSET($W$8:OFFSET($W$8,$AJ$4-1,0),$T209,$U209),OFFSET($C$8:OFFSET($C$8,$AJ$4-1,0),$S209,0))</f>
        <v>0.88753677933389086</v>
      </c>
      <c r="BF209" s="174">
        <f ca="1">SUMPRODUCT(OFFSET($W$8:OFFSET($W$8,$AJ$4-1,0),$T209,$U209),OFFSET($D$8:OFFSET($D$8,$AJ$4-1,0),$S209,MATCH(BF$6,$D$7:$Q$7,0)-1))</f>
        <v>1.1065676955828052</v>
      </c>
      <c r="BG209" s="174">
        <f ca="1">SUMPRODUCT(OFFSET($W$8:OFFSET($W$8,$AJ$4-1,0),$T209,$U209),OFFSET($C$8:OFFSET($C$8,$AJ$4-1,0),$S209,0),OFFSET($D$8:OFFSET($D$8,$AJ$4-1,0),$S209,MATCH(BF$6,$D$7:$Q$7,0)-1))/SUMPRODUCT(OFFSET($W$8:OFFSET($W$8,$AJ$4-1,0),$T209,$U209),OFFSET($C$8:OFFSET($C$8,$AJ$4-1,0),$S209,0))</f>
        <v>1.1108590329092158</v>
      </c>
      <c r="BH209" s="174">
        <f ca="1">SUMPRODUCT(OFFSET($W$8:OFFSET($W$8,$AJ$4-1,0),$T209,$U209),OFFSET($D$8:OFFSET($D$8,$AJ$4-1,0),$S209,MATCH(BH$6,$D$7:$Q$7,0)-1))</f>
        <v>1.2495037982054589</v>
      </c>
      <c r="BI209" s="174">
        <f ca="1">SUMPRODUCT(OFFSET($W$8:OFFSET($W$8,$AJ$4-1,0),$T209,$U209),OFFSET($C$8:OFFSET($C$8,$AJ$4-1,0),$S209,0),OFFSET($D$8:OFFSET($D$8,$AJ$4-1,0),$S209,MATCH(BH$6,$D$7:$Q$7,0)-1))/SUMPRODUCT(OFFSET($W$8:OFFSET($W$8,$AJ$4-1,0),$T209,$U209),OFFSET($C$8:OFFSET($C$8,$AJ$4-1,0),$S209,0))</f>
        <v>1.249141338432491</v>
      </c>
      <c r="BJ209" s="174">
        <f ca="1">SUMPRODUCT(OFFSET($W$8:OFFSET($W$8,$AJ$4-1,0),$T209,$U209),OFFSET($D$8:OFFSET($D$8,$AJ$4-1,0),$S209,MATCH(BJ$6,$D$7:$Q$7,0)-1))</f>
        <v>1</v>
      </c>
      <c r="BK209" s="174">
        <f ca="1">SUMPRODUCT(OFFSET($W$8:OFFSET($W$8,$AJ$4-1,0),$T209,$U209),OFFSET($C$8:OFFSET($C$8,$AJ$4-1,0),$S209,0),OFFSET($D$8:OFFSET($D$8,$AJ$4-1,0),$S209,MATCH(BJ$6,$D$7:$Q$7,0)-1))/SUMPRODUCT(OFFSET($W$8:OFFSET($W$8,$AJ$4-1,0),$T209,$U209),OFFSET($C$8:OFFSET($C$8,$AJ$4-1,0),$S209,0))</f>
        <v>1</v>
      </c>
      <c r="BM209" s="8">
        <f t="shared" si="59"/>
        <v>42278</v>
      </c>
      <c r="BN209" s="47">
        <f t="shared" ca="1" si="60"/>
        <v>0.89919007352332103</v>
      </c>
      <c r="BO209" s="47">
        <f t="shared" ca="1" si="56"/>
        <v>0</v>
      </c>
      <c r="BP209" s="47">
        <f t="shared" ca="1" si="61"/>
        <v>0.26493338127000582</v>
      </c>
      <c r="BQ209" s="47">
        <f t="shared" ca="1" si="57"/>
        <v>0.63425669225331527</v>
      </c>
    </row>
    <row r="210" spans="1:69">
      <c r="A210" s="58">
        <f t="shared" si="58"/>
        <v>41944</v>
      </c>
      <c r="B210" s="34">
        <f t="shared" si="51"/>
        <v>42139</v>
      </c>
      <c r="C210" s="59">
        <f>SUMIF(WP!$A$3:$A$388,"&lt;"&amp;EOMONTH($A210,$A$3-1)+1,WP!$B$3:$B$388)/1000-SUM(C$8:C209)</f>
        <v>707.72799999999916</v>
      </c>
      <c r="D210" s="42">
        <f>D$6/VLOOKUP($B210,Rate!$B$4:$H$390,7)</f>
        <v>0.54226752340377382</v>
      </c>
      <c r="E210" s="42">
        <f>E$6/VLOOKUP($B210,SAWW!$B$4:$H$390,7)</f>
        <v>1.3109503514367469</v>
      </c>
      <c r="F210" s="42">
        <f>F$6/VLOOKUP($B210,'Indem BL'!$B$4:$H$390,7)</f>
        <v>1.064745552353827</v>
      </c>
      <c r="G210" s="42">
        <f>G$6/VLOOKUP($B210,'Med BL'!$B$4:$H$390,7)</f>
        <v>1</v>
      </c>
      <c r="H210" s="42">
        <f>H$6/VLOOKUP($B210,'Combined BL &amp; SAWW'!$B$4:$H$390,7)</f>
        <v>1.1941086108209671</v>
      </c>
      <c r="I210" s="42">
        <f>I$6/VLOOKUP($B210,'Freq Trend'!$B$4:$H$390,7)</f>
        <v>0.81978273349198483</v>
      </c>
      <c r="J210" s="42">
        <f>J$6/VLOOKUP($B210,'Severity Trend_IonI'!$B$4:$H$390,7)</f>
        <v>0.89785122248589988</v>
      </c>
      <c r="K210" s="42">
        <f>K$6/VLOOKUP($B210,'Severity Trend_MonI'!$B$4:$H$390,7)</f>
        <v>1.2421440611123642</v>
      </c>
      <c r="L210" s="42">
        <f>L$6/VLOOKUP($B210,'Severity Trend'!$B$4:$H$390,7)</f>
        <v>1.0467423494168362</v>
      </c>
      <c r="M210" s="42">
        <f>M$6/VLOOKUP($B210,'PP Residual Trend'!$B$4:$H$390,7)</f>
        <v>0.8580435129694759</v>
      </c>
      <c r="N210" s="156">
        <f>N$6/VLOOKUP($B210,CR!$B$4:$H$455,7)</f>
        <v>1.0488987641020646</v>
      </c>
      <c r="O210" s="156">
        <f>O$6/VLOOKUP($B210,ER!$B$4:$H$455,7)</f>
        <v>1.252051098026211</v>
      </c>
      <c r="P210" s="156">
        <f>P$6/VLOOKUP($B210,DR!$B$4:$H$455,7)</f>
        <v>1</v>
      </c>
      <c r="R210">
        <f t="shared" si="49"/>
        <v>203</v>
      </c>
      <c r="S210" s="120">
        <f t="shared" si="52"/>
        <v>202</v>
      </c>
      <c r="T210" s="45">
        <f t="shared" si="53"/>
        <v>0</v>
      </c>
      <c r="U210" s="45">
        <f t="shared" si="54"/>
        <v>0</v>
      </c>
      <c r="V210" s="20">
        <v>0</v>
      </c>
      <c r="W210" s="21">
        <f>(2*W$5*$AJ$3*$R210*$A$3-MIN(W$5*$AJ$3,$R210*$A$3)^2-2*$R210*$A$3*MAX(W$5*$AJ$3-$R210*$A$3,0)-MIN(MAX($R210*$A$3-$A$4,0),W$5*$AJ$3)^2-2*W$5*$AJ$3*MAX($R210*$A$3-$A$4-W$5*+$AJ$3,0))/$AJ$5-SUM($V$7:V210)-SUM($V$7:W209)+SUM($V$7:V209)</f>
        <v>0</v>
      </c>
      <c r="X210" s="21">
        <f>(2*X$5*$AJ$3*$R210*$A$3-MIN(X$5*$AJ$3,$R210*$A$3)^2-2*$R210*$A$3*MAX(X$5*$AJ$3-$R210*$A$3,0)-MIN(MAX($R210*$A$3-$A$4,0),X$5*$AJ$3)^2-2*X$5*$AJ$3*MAX($R210*$A$3-$A$4-X$5*+$AJ$3,0))/$AJ$5-SUM($V$7:W210)-SUM($V$7:X209)+SUM($V$7:W209)</f>
        <v>0</v>
      </c>
      <c r="Y210" s="21">
        <f>(2*Y$5*$AJ$3*$R210*$A$3-MIN(Y$5*$AJ$3,$R210*$A$3)^2-2*$R210*$A$3*MAX(Y$5*$AJ$3-$R210*$A$3,0)-MIN(MAX($R210*$A$3-$A$4,0),Y$5*$AJ$3)^2-2*Y$5*$AJ$3*MAX($R210*$A$3-$A$4-Y$5*+$AJ$3,0))/$AJ$5-SUM($V$7:X210)-SUM($V$7:Y209)+SUM($V$7:X209)</f>
        <v>0</v>
      </c>
      <c r="Z210" s="21">
        <f>(2*Z$5*$AJ$3*$R210*$A$3-MIN(Z$5*$AJ$3,$R210*$A$3)^2-2*$R210*$A$3*MAX(Z$5*$AJ$3-$R210*$A$3,0)-MIN(MAX($R210*$A$3-$A$4,0),Z$5*$AJ$3)^2-2*Z$5*$AJ$3*MAX($R210*$A$3-$A$4-Z$5*+$AJ$3,0))/$AJ$5-SUM($V$7:Y210)-SUM($V$7:Z209)+SUM($V$7:Y209)</f>
        <v>0</v>
      </c>
      <c r="AA210" s="21">
        <f>(2*AA$5*$AJ$3*$R210*$A$3-MIN(AA$5*$AJ$3,$R210*$A$3)^2-2*$R210*$A$3*MAX(AA$5*$AJ$3-$R210*$A$3,0)-MIN(MAX($R210*$A$3-$A$4,0),AA$5*$AJ$3)^2-2*AA$5*$AJ$3*MAX($R210*$A$3-$A$4-AA$5*+$AJ$3,0))/$AJ$5-SUM($V$7:Z210)-SUM($V$7:AA209)+SUM($V$7:Z209)</f>
        <v>0</v>
      </c>
      <c r="AB210" s="21">
        <f>(2*AB$5*$AJ$3*$R210*$A$3-MIN(AB$5*$AJ$3,$R210*$A$3)^2-2*$R210*$A$3*MAX(AB$5*$AJ$3-$R210*$A$3,0)-MIN(MAX($R210*$A$3-$A$4,0),AB$5*$AJ$3)^2-2*AB$5*$AJ$3*MAX($R210*$A$3-$A$4-AB$5*+$AJ$3,0))/$AJ$5-SUM($V$7:AA210)-SUM($V$7:AB209)+SUM($V$7:AA209)</f>
        <v>0</v>
      </c>
      <c r="AC210" s="21">
        <f>(2*AC$5*$AJ$3*$R210*$A$3-MIN(AC$5*$AJ$3,$R210*$A$3)^2-2*$R210*$A$3*MAX(AC$5*$AJ$3-$R210*$A$3,0)-MIN(MAX($R210*$A$3-$A$4,0),AC$5*$AJ$3)^2-2*AC$5*$AJ$3*MAX($R210*$A$3-$A$4-AC$5*+$AJ$3,0))/$AJ$5-SUM($V$7:AB210)-SUM($V$7:AC209)+SUM($V$7:AB209)</f>
        <v>0</v>
      </c>
      <c r="AD210" s="21">
        <f>(2*AD$5*$AJ$3*$R210*$A$3-MIN(AD$5*$AJ$3,$R210*$A$3)^2-2*$R210*$A$3*MAX(AD$5*$AJ$3-$R210*$A$3,0)-MIN(MAX($R210*$A$3-$A$4,0),AD$5*$AJ$3)^2-2*AD$5*$AJ$3*MAX($R210*$A$3-$A$4-AD$5*+$AJ$3,0))/$AJ$5-SUM($V$7:AC210)-SUM($V$7:AD209)+SUM($V$7:AC209)</f>
        <v>0</v>
      </c>
      <c r="AE210" s="21">
        <f>(2*AE$5*$AJ$3*$R210*$A$3-MIN(AE$5*$AJ$3,$R210*$A$3)^2-2*$R210*$A$3*MAX(AE$5*$AJ$3-$R210*$A$3,0)-MIN(MAX($R210*$A$3-$A$4,0),AE$5*$AJ$3)^2-2*AE$5*$AJ$3*MAX($R210*$A$3-$A$4-AE$5*+$AJ$3,0))/$AJ$5-SUM($V$7:AD210)-SUM($V$7:AE209)+SUM($V$7:AD209)</f>
        <v>0</v>
      </c>
      <c r="AF210" s="21">
        <f>(2*AF$5*$AJ$3*$R210*$A$3-MIN(AF$5*$AJ$3,$R210*$A$3)^2-2*$R210*$A$3*MAX(AF$5*$AJ$3-$R210*$A$3,0)-MIN(MAX($R210*$A$3-$A$4,0),AF$5*$AJ$3)^2-2*AF$5*$AJ$3*MAX($R210*$A$3-$A$4-AF$5*+$AJ$3,0))/$AJ$5-SUM($V$7:AE210)-SUM($V$7:AF209)+SUM($V$7:AE209)</f>
        <v>0</v>
      </c>
      <c r="AG210" s="21">
        <f>(2*AG$5*$AJ$3*$R210*$A$3-MIN(AG$5*$AJ$3,$R210*$A$3)^2-2*$R210*$A$3*MAX(AG$5*$AJ$3-$R210*$A$3,0)-MIN(MAX($R210*$A$3-$A$4,0),AG$5*$AJ$3)^2-2*AG$5*$AJ$3*MAX($R210*$A$3-$A$4-AG$5*+$AJ$3,0))/$AJ$5-SUM($V$7:AF210)-SUM($V$7:AG209)+SUM($V$7:AF209)</f>
        <v>0</v>
      </c>
      <c r="AH210" s="21">
        <f>(2*AH$5*$AJ$3*$R210*$A$3-MIN(AH$5*$AJ$3,$R210*$A$3)^2-2*$R210*$A$3*MAX(AH$5*$AJ$3-$R210*$A$3,0)-MIN(MAX($R210*$A$3-$A$4,0),AH$5*$AJ$3)^2-2*AH$5*$AJ$3*MAX($R210*$A$3-$A$4-AH$5*+$AJ$3,0))/$AJ$5-SUM($V$7:AG210)-SUM($V$7:AH209)+SUM($V$7:AG209)</f>
        <v>0</v>
      </c>
      <c r="AJ210" s="8">
        <f t="shared" si="62"/>
        <v>42309</v>
      </c>
      <c r="AK210" s="30">
        <f t="shared" si="55"/>
        <v>42323</v>
      </c>
      <c r="AL210" s="3">
        <f ca="1">SUMPRODUCT(OFFSET($W$8:OFFSET($W$8,$AJ$4-1,0),$T210,$U210),OFFSET($D$8:OFFSET($D$8,$AJ$4-1,0),$S210,MATCH(AL$6,$D$7:$Q$7,0)-1))</f>
        <v>0.54690809803266094</v>
      </c>
      <c r="AM210" s="3">
        <f ca="1">SUMPRODUCT(OFFSET($W$8:OFFSET($W$8,$AJ$4-1,0),$T210,$U210),OFFSET($C$8:OFFSET($C$8,$AJ$4-1,0),$S210,0),OFFSET($D$8:OFFSET($D$8,$AJ$4-1,0),$S210,MATCH(AL$6,$D$7:$Q$7,0)-1))/SUMPRODUCT(OFFSET($W$8:OFFSET($W$8,$AJ$4-1,0),$T210,$U210),OFFSET($C$8:OFFSET($C$8,$AJ$4-1,0),$S210,0))</f>
        <v>0.54776178714680457</v>
      </c>
      <c r="AN210" s="3">
        <f ca="1">SUMPRODUCT(OFFSET($W$8:OFFSET($W$8,$AJ$4-1,0),$T210,$U210),OFFSET($D$8:OFFSET($D$8,$AJ$4-1,0),$S210,MATCH(AN$6,$D$7:$Q$7,0)-1))</f>
        <v>1.2957749288552953</v>
      </c>
      <c r="AO210" s="3">
        <f ca="1">SUMPRODUCT(OFFSET($W$8:OFFSET($W$8,$AJ$4-1,0),$T210,$U210),OFFSET($C$8:OFFSET($C$8,$AJ$4-1,0),$S210,0),OFFSET($D$8:OFFSET($D$8,$AJ$4-1,0),$S210,MATCH(AN$6,$D$7:$Q$7,0)-1))/SUMPRODUCT(OFFSET($W$8:OFFSET($W$8,$AJ$4-1,0),$T210,$U210),OFFSET($C$8:OFFSET($C$8,$AJ$4-1,0),$S210,0))</f>
        <v>1.29542190226302</v>
      </c>
      <c r="AP210" s="3">
        <f ca="1">SUMPRODUCT(OFFSET($W$8:OFFSET($W$8,$AJ$4-1,0),$T210,$U210),OFFSET($D$8:OFFSET($D$8,$AJ$4-1,0),$S210,MATCH(AP$6,$D$7:$Q$7,0)-1))</f>
        <v>1.0624036202188405</v>
      </c>
      <c r="AQ210" s="3">
        <f ca="1">SUMPRODUCT(OFFSET($W$8:OFFSET($W$8,$AJ$4-1,0),$T210,$U210),OFFSET($C$8:OFFSET($C$8,$AJ$4-1,0),$S210,0),OFFSET($D$8:OFFSET($D$8,$AJ$4-1,0),$S210,MATCH(AP$6,$D$7:$Q$7,0)-1))/SUMPRODUCT(OFFSET($W$8:OFFSET($W$8,$AJ$4-1,0),$T210,$U210),OFFSET($C$8:OFFSET($C$8,$AJ$4-1,0),$S210,0))</f>
        <v>1.0619222272601592</v>
      </c>
      <c r="AR210" s="3">
        <f ca="1">SUMPRODUCT(OFFSET($W$8:OFFSET($W$8,$AJ$4-1,0),$T210,$U210),OFFSET($D$8:OFFSET($D$8,$AJ$4-1,0),$S210,MATCH(AR$6,$D$7:$Q$7,0)-1))</f>
        <v>1</v>
      </c>
      <c r="AS210" s="3">
        <f ca="1">SUMPRODUCT(OFFSET($W$8:OFFSET($W$8,$AJ$4-1,0),$T210,$U210),OFFSET($C$8:OFFSET($C$8,$AJ$4-1,0),$S210,0),OFFSET($D$8:OFFSET($D$8,$AJ$4-1,0),$S210,MATCH(AR$6,$D$7:$Q$7,0)-1))/SUMPRODUCT(OFFSET($W$8:OFFSET($W$8,$AJ$4-1,0),$T210,$U210),OFFSET($C$8:OFFSET($C$8,$AJ$4-1,0),$S210,0))</f>
        <v>1</v>
      </c>
      <c r="AT210" s="3">
        <f ca="1">SUMPRODUCT(OFFSET($W$8:OFFSET($W$8,$AJ$4-1,0),$T210,$U210),OFFSET($D$8:OFFSET($D$8,$AJ$4-1,0),$S210,MATCH(AT$6,$D$7:$Q$7,0)-1))</f>
        <v>1.1845946220261903</v>
      </c>
      <c r="AU210" s="3">
        <f ca="1">SUMPRODUCT(OFFSET($W$8:OFFSET($W$8,$AJ$4-1,0),$T210,$U210),OFFSET($C$8:OFFSET($C$8,$AJ$4-1,0),$S210,0),OFFSET($D$8:OFFSET($D$8,$AJ$4-1,0),$S210,MATCH(AT$6,$D$7:$Q$7,0)-1))/SUMPRODUCT(OFFSET($W$8:OFFSET($W$8,$AJ$4-1,0),$T210,$U210),OFFSET($C$8:OFFSET($C$8,$AJ$4-1,0),$S210,0))</f>
        <v>1.1840237322832583</v>
      </c>
      <c r="AV210" s="3">
        <f ca="1">SUMPRODUCT(OFFSET($W$8:OFFSET($W$8,$AJ$4-1,0),$T210,$U210),OFFSET($D$8:OFFSET($D$8,$AJ$4-1,0),$S210,MATCH(AV$6,$D$7:$Q$7,0)-1))</f>
        <v>0.84214847569029905</v>
      </c>
      <c r="AW210" s="3">
        <f ca="1">SUMPRODUCT(OFFSET($W$8:OFFSET($W$8,$AJ$4-1,0),$T210,$U210),OFFSET($C$8:OFFSET($C$8,$AJ$4-1,0),$S210,0),OFFSET($D$8:OFFSET($D$8,$AJ$4-1,0),$S210,MATCH(AV$6,$D$7:$Q$7,0)-1))/SUMPRODUCT(OFFSET($W$8:OFFSET($W$8,$AJ$4-1,0),$T210,$U210),OFFSET($C$8:OFFSET($C$8,$AJ$4-1,0),$S210,0))</f>
        <v>0.84265101207772053</v>
      </c>
      <c r="AX210" s="3">
        <f ca="1">SUMPRODUCT(OFFSET($W$8:OFFSET($W$8,$AJ$4-1,0),$T210,$U210),OFFSET($D$8:OFFSET($D$8,$AJ$4-1,0),$S210,MATCH(AX$6,$D$7:$Q$7,0)-1))</f>
        <v>0.91599179342552972</v>
      </c>
      <c r="AY210" s="3">
        <f ca="1">SUMPRODUCT(OFFSET($W$8:OFFSET($W$8,$AJ$4-1,0),$T210,$U210),OFFSET($C$8:OFFSET($C$8,$AJ$4-1,0),$S210,0),OFFSET($D$8:OFFSET($D$8,$AJ$4-1,0),$S210,MATCH(AX$6,$D$7:$Q$7,0)-1))/SUMPRODUCT(OFFSET($W$8:OFFSET($W$8,$AJ$4-1,0),$T210,$U210),OFFSET($C$8:OFFSET($C$8,$AJ$4-1,0),$S210,0))</f>
        <v>0.91661132040501248</v>
      </c>
      <c r="AZ210" s="3">
        <f ca="1">SUMPRODUCT(OFFSET($W$8:OFFSET($W$8,$AJ$4-1,0),$T210,$U210),OFFSET($D$8:OFFSET($D$8,$AJ$4-1,0),$S210,MATCH(AZ$6,$D$7:$Q$7,0)-1))</f>
        <v>1.2514107148117293</v>
      </c>
      <c r="BA210" s="3">
        <f ca="1">SUMPRODUCT(OFFSET($W$8:OFFSET($W$8,$AJ$4-1,0),$T210,$U210),OFFSET($C$8:OFFSET($C$8,$AJ$4-1,0),$S210,0),OFFSET($D$8:OFFSET($D$8,$AJ$4-1,0),$S210,MATCH(AZ$6,$D$7:$Q$7,0)-1))/SUMPRODUCT(OFFSET($W$8:OFFSET($W$8,$AJ$4-1,0),$T210,$U210),OFFSET($C$8:OFFSET($C$8,$AJ$4-1,0),$S210,0))</f>
        <v>1.2520015578881247</v>
      </c>
      <c r="BB210" s="3">
        <f ca="1">SUMPRODUCT(OFFSET($W$8:OFFSET($W$8,$AJ$4-1,0),$T210,$U210),OFFSET($D$8:OFFSET($D$8,$AJ$4-1,0),$S210,MATCH(BB$6,$D$7:$Q$7,0)-1))</f>
        <v>1.0620708082546924</v>
      </c>
      <c r="BC210" s="3">
        <f ca="1">SUMPRODUCT(OFFSET($W$8:OFFSET($W$8,$AJ$4-1,0),$T210,$U210),OFFSET($C$8:OFFSET($C$8,$AJ$4-1,0),$S210,0),OFFSET($D$8:OFFSET($D$8,$AJ$4-1,0),$S210,MATCH(BB$6,$D$7:$Q$7,0)-1))/SUMPRODUCT(OFFSET($W$8:OFFSET($W$8,$AJ$4-1,0),$T210,$U210),OFFSET($C$8:OFFSET($C$8,$AJ$4-1,0),$S210,0))</f>
        <v>1.0626923236183383</v>
      </c>
      <c r="BD210" s="3">
        <f ca="1">SUMPRODUCT(OFFSET($W$8:OFFSET($W$8,$AJ$4-1,0),$T210,$U210),OFFSET($D$8:OFFSET($D$8,$AJ$4-1,0),$S210,MATCH(BD$6,$D$7:$Q$7,0)-1))</f>
        <v>0.89426870036042305</v>
      </c>
      <c r="BE210" s="3">
        <f ca="1">SUMPRODUCT(OFFSET($W$8:OFFSET($W$8,$AJ$4-1,0),$T210,$U210),OFFSET($C$8:OFFSET($C$8,$AJ$4-1,0),$S210,0),OFFSET($D$8:OFFSET($D$8,$AJ$4-1,0),$S210,MATCH(BD$6,$D$7:$Q$7,0)-1))/SUMPRODUCT(OFFSET($W$8:OFFSET($W$8,$AJ$4-1,0),$T210,$U210),OFFSET($C$8:OFFSET($C$8,$AJ$4-1,0),$S210,0))</f>
        <v>0.89537000835730052</v>
      </c>
      <c r="BF210" s="174">
        <f ca="1">SUMPRODUCT(OFFSET($W$8:OFFSET($W$8,$AJ$4-1,0),$T210,$U210),OFFSET($D$8:OFFSET($D$8,$AJ$4-1,0),$S210,MATCH(BF$6,$D$7:$Q$7,0)-1))</f>
        <v>1.1034020178317732</v>
      </c>
      <c r="BG210" s="174">
        <f ca="1">SUMPRODUCT(OFFSET($W$8:OFFSET($W$8,$AJ$4-1,0),$T210,$U210),OFFSET($C$8:OFFSET($C$8,$AJ$4-1,0),$S210,0),OFFSET($D$8:OFFSET($D$8,$AJ$4-1,0),$S210,MATCH(BF$6,$D$7:$Q$7,0)-1))/SUMPRODUCT(OFFSET($W$8:OFFSET($W$8,$AJ$4-1,0),$T210,$U210),OFFSET($C$8:OFFSET($C$8,$AJ$4-1,0),$S210,0))</f>
        <v>1.1061834433789119</v>
      </c>
      <c r="BH210" s="174">
        <f ca="1">SUMPRODUCT(OFFSET($W$8:OFFSET($W$8,$AJ$4-1,0),$T210,$U210),OFFSET($D$8:OFFSET($D$8,$AJ$4-1,0),$S210,MATCH(BH$6,$D$7:$Q$7,0)-1))</f>
        <v>1.2491105428730458</v>
      </c>
      <c r="BI210" s="174">
        <f ca="1">SUMPRODUCT(OFFSET($W$8:OFFSET($W$8,$AJ$4-1,0),$T210,$U210),OFFSET($C$8:OFFSET($C$8,$AJ$4-1,0),$S210,0),OFFSET($D$8:OFFSET($D$8,$AJ$4-1,0),$S210,MATCH(BH$6,$D$7:$Q$7,0)-1))/SUMPRODUCT(OFFSET($W$8:OFFSET($W$8,$AJ$4-1,0),$T210,$U210),OFFSET($C$8:OFFSET($C$8,$AJ$4-1,0),$S210,0))</f>
        <v>1.248664854704663</v>
      </c>
      <c r="BJ210" s="174">
        <f ca="1">SUMPRODUCT(OFFSET($W$8:OFFSET($W$8,$AJ$4-1,0),$T210,$U210),OFFSET($D$8:OFFSET($D$8,$AJ$4-1,0),$S210,MATCH(BJ$6,$D$7:$Q$7,0)-1))</f>
        <v>1</v>
      </c>
      <c r="BK210" s="174">
        <f ca="1">SUMPRODUCT(OFFSET($W$8:OFFSET($W$8,$AJ$4-1,0),$T210,$U210),OFFSET($C$8:OFFSET($C$8,$AJ$4-1,0),$S210,0),OFFSET($D$8:OFFSET($D$8,$AJ$4-1,0),$S210,MATCH(BJ$6,$D$7:$Q$7,0)-1))/SUMPRODUCT(OFFSET($W$8:OFFSET($W$8,$AJ$4-1,0),$T210,$U210),OFFSET($C$8:OFFSET($C$8,$AJ$4-1,0),$S210,0))</f>
        <v>1</v>
      </c>
      <c r="BM210" s="8">
        <f t="shared" si="59"/>
        <v>42309</v>
      </c>
      <c r="BN210" s="47">
        <f t="shared" ca="1" si="60"/>
        <v>0.90299074846442906</v>
      </c>
      <c r="BO210" s="47">
        <f t="shared" ca="1" si="56"/>
        <v>0</v>
      </c>
      <c r="BP210" s="47">
        <f t="shared" ca="1" si="61"/>
        <v>0.26503447840960898</v>
      </c>
      <c r="BQ210" s="47">
        <f t="shared" ca="1" si="57"/>
        <v>0.63795627005482003</v>
      </c>
    </row>
    <row r="211" spans="1:69">
      <c r="A211" s="58">
        <f t="shared" si="58"/>
        <v>41974</v>
      </c>
      <c r="B211" s="34">
        <f t="shared" si="51"/>
        <v>42170</v>
      </c>
      <c r="C211" s="59">
        <f>SUMIF(WP!$A$3:$A$388,"&lt;"&amp;EOMONTH($A211,$A$3-1)+1,WP!$B$3:$B$388)/1000-SUM(C$8:C210)</f>
        <v>1658.0529999999999</v>
      </c>
      <c r="D211" s="42">
        <f>D$6/VLOOKUP($B211,Rate!$B$4:$H$390,7)</f>
        <v>0.54226752340377382</v>
      </c>
      <c r="E211" s="42">
        <f>E$6/VLOOKUP($B211,SAWW!$B$4:$H$390,7)</f>
        <v>1.3083527941806967</v>
      </c>
      <c r="F211" s="42">
        <f>F$6/VLOOKUP($B211,'Indem BL'!$B$4:$H$390,7)</f>
        <v>1.064745552353827</v>
      </c>
      <c r="G211" s="42">
        <f>G$6/VLOOKUP($B211,'Med BL'!$B$4:$H$390,7)</f>
        <v>1</v>
      </c>
      <c r="H211" s="42">
        <f>H$6/VLOOKUP($B211,'Combined BL &amp; SAWW'!$B$4:$H$390,7)</f>
        <v>1.1929662062007813</v>
      </c>
      <c r="I211" s="42">
        <f>I$6/VLOOKUP($B211,'Freq Trend'!$B$4:$H$390,7)</f>
        <v>0.82426515762204167</v>
      </c>
      <c r="J211" s="42">
        <f>J$6/VLOOKUP($B211,'Severity Trend_IonI'!$B$4:$H$390,7)</f>
        <v>0.89957054549501025</v>
      </c>
      <c r="K211" s="42">
        <f>K$6/VLOOKUP($B211,'Severity Trend_MonI'!$B$4:$H$390,7)</f>
        <v>1.2404462502473133</v>
      </c>
      <c r="L211" s="42">
        <f>L$6/VLOOKUP($B211,'Severity Trend'!$B$4:$H$390,7)</f>
        <v>1.047258466858644</v>
      </c>
      <c r="M211" s="42">
        <f>M$6/VLOOKUP($B211,'PP Residual Trend'!$B$4:$H$390,7)</f>
        <v>0.86318267660544412</v>
      </c>
      <c r="N211" s="156">
        <f>N$6/VLOOKUP($B211,CR!$B$4:$H$455,7)</f>
        <v>1.043160320565224</v>
      </c>
      <c r="O211" s="156">
        <f>O$6/VLOOKUP($B211,ER!$B$4:$H$455,7)</f>
        <v>1.252051098026211</v>
      </c>
      <c r="P211" s="156">
        <f>P$6/VLOOKUP($B211,DR!$B$4:$H$455,7)</f>
        <v>1</v>
      </c>
      <c r="R211">
        <f t="shared" si="49"/>
        <v>204</v>
      </c>
      <c r="S211" s="120">
        <f t="shared" si="52"/>
        <v>203</v>
      </c>
      <c r="T211" s="45">
        <f t="shared" si="53"/>
        <v>0</v>
      </c>
      <c r="U211" s="45">
        <f t="shared" si="54"/>
        <v>0</v>
      </c>
      <c r="V211" s="20">
        <v>0</v>
      </c>
      <c r="W211" s="21">
        <f>(2*W$5*$AJ$3*$R211*$A$3-MIN(W$5*$AJ$3,$R211*$A$3)^2-2*$R211*$A$3*MAX(W$5*$AJ$3-$R211*$A$3,0)-MIN(MAX($R211*$A$3-$A$4,0),W$5*$AJ$3)^2-2*W$5*$AJ$3*MAX($R211*$A$3-$A$4-W$5*+$AJ$3,0))/$AJ$5-SUM($V$7:V211)-SUM($V$7:W210)+SUM($V$7:V210)</f>
        <v>0</v>
      </c>
      <c r="X211" s="21">
        <f>(2*X$5*$AJ$3*$R211*$A$3-MIN(X$5*$AJ$3,$R211*$A$3)^2-2*$R211*$A$3*MAX(X$5*$AJ$3-$R211*$A$3,0)-MIN(MAX($R211*$A$3-$A$4,0),X$5*$AJ$3)^2-2*X$5*$AJ$3*MAX($R211*$A$3-$A$4-X$5*+$AJ$3,0))/$AJ$5-SUM($V$7:W211)-SUM($V$7:X210)+SUM($V$7:W210)</f>
        <v>0</v>
      </c>
      <c r="Y211" s="21">
        <f>(2*Y$5*$AJ$3*$R211*$A$3-MIN(Y$5*$AJ$3,$R211*$A$3)^2-2*$R211*$A$3*MAX(Y$5*$AJ$3-$R211*$A$3,0)-MIN(MAX($R211*$A$3-$A$4,0),Y$5*$AJ$3)^2-2*Y$5*$AJ$3*MAX($R211*$A$3-$A$4-Y$5*+$AJ$3,0))/$AJ$5-SUM($V$7:X211)-SUM($V$7:Y210)+SUM($V$7:X210)</f>
        <v>0</v>
      </c>
      <c r="Z211" s="21">
        <f>(2*Z$5*$AJ$3*$R211*$A$3-MIN(Z$5*$AJ$3,$R211*$A$3)^2-2*$R211*$A$3*MAX(Z$5*$AJ$3-$R211*$A$3,0)-MIN(MAX($R211*$A$3-$A$4,0),Z$5*$AJ$3)^2-2*Z$5*$AJ$3*MAX($R211*$A$3-$A$4-Z$5*+$AJ$3,0))/$AJ$5-SUM($V$7:Y211)-SUM($V$7:Z210)+SUM($V$7:Y210)</f>
        <v>0</v>
      </c>
      <c r="AA211" s="21">
        <f>(2*AA$5*$AJ$3*$R211*$A$3-MIN(AA$5*$AJ$3,$R211*$A$3)^2-2*$R211*$A$3*MAX(AA$5*$AJ$3-$R211*$A$3,0)-MIN(MAX($R211*$A$3-$A$4,0),AA$5*$AJ$3)^2-2*AA$5*$AJ$3*MAX($R211*$A$3-$A$4-AA$5*+$AJ$3,0))/$AJ$5-SUM($V$7:Z211)-SUM($V$7:AA210)+SUM($V$7:Z210)</f>
        <v>0</v>
      </c>
      <c r="AB211" s="21">
        <f>(2*AB$5*$AJ$3*$R211*$A$3-MIN(AB$5*$AJ$3,$R211*$A$3)^2-2*$R211*$A$3*MAX(AB$5*$AJ$3-$R211*$A$3,0)-MIN(MAX($R211*$A$3-$A$4,0),AB$5*$AJ$3)^2-2*AB$5*$AJ$3*MAX($R211*$A$3-$A$4-AB$5*+$AJ$3,0))/$AJ$5-SUM($V$7:AA211)-SUM($V$7:AB210)+SUM($V$7:AA210)</f>
        <v>0</v>
      </c>
      <c r="AC211" s="21">
        <f>(2*AC$5*$AJ$3*$R211*$A$3-MIN(AC$5*$AJ$3,$R211*$A$3)^2-2*$R211*$A$3*MAX(AC$5*$AJ$3-$R211*$A$3,0)-MIN(MAX($R211*$A$3-$A$4,0),AC$5*$AJ$3)^2-2*AC$5*$AJ$3*MAX($R211*$A$3-$A$4-AC$5*+$AJ$3,0))/$AJ$5-SUM($V$7:AB211)-SUM($V$7:AC210)+SUM($V$7:AB210)</f>
        <v>0</v>
      </c>
      <c r="AD211" s="21">
        <f>(2*AD$5*$AJ$3*$R211*$A$3-MIN(AD$5*$AJ$3,$R211*$A$3)^2-2*$R211*$A$3*MAX(AD$5*$AJ$3-$R211*$A$3,0)-MIN(MAX($R211*$A$3-$A$4,0),AD$5*$AJ$3)^2-2*AD$5*$AJ$3*MAX($R211*$A$3-$A$4-AD$5*+$AJ$3,0))/$AJ$5-SUM($V$7:AC211)-SUM($V$7:AD210)+SUM($V$7:AC210)</f>
        <v>0</v>
      </c>
      <c r="AE211" s="21">
        <f>(2*AE$5*$AJ$3*$R211*$A$3-MIN(AE$5*$AJ$3,$R211*$A$3)^2-2*$R211*$A$3*MAX(AE$5*$AJ$3-$R211*$A$3,0)-MIN(MAX($R211*$A$3-$A$4,0),AE$5*$AJ$3)^2-2*AE$5*$AJ$3*MAX($R211*$A$3-$A$4-AE$5*+$AJ$3,0))/$AJ$5-SUM($V$7:AD211)-SUM($V$7:AE210)+SUM($V$7:AD210)</f>
        <v>0</v>
      </c>
      <c r="AF211" s="21">
        <f>(2*AF$5*$AJ$3*$R211*$A$3-MIN(AF$5*$AJ$3,$R211*$A$3)^2-2*$R211*$A$3*MAX(AF$5*$AJ$3-$R211*$A$3,0)-MIN(MAX($R211*$A$3-$A$4,0),AF$5*$AJ$3)^2-2*AF$5*$AJ$3*MAX($R211*$A$3-$A$4-AF$5*+$AJ$3,0))/$AJ$5-SUM($V$7:AE211)-SUM($V$7:AF210)+SUM($V$7:AE210)</f>
        <v>0</v>
      </c>
      <c r="AG211" s="21">
        <f>(2*AG$5*$AJ$3*$R211*$A$3-MIN(AG$5*$AJ$3,$R211*$A$3)^2-2*$R211*$A$3*MAX(AG$5*$AJ$3-$R211*$A$3,0)-MIN(MAX($R211*$A$3-$A$4,0),AG$5*$AJ$3)^2-2*AG$5*$AJ$3*MAX($R211*$A$3-$A$4-AG$5*+$AJ$3,0))/$AJ$5-SUM($V$7:AF211)-SUM($V$7:AG210)+SUM($V$7:AF210)</f>
        <v>0</v>
      </c>
      <c r="AH211" s="21">
        <f>(2*AH$5*$AJ$3*$R211*$A$3-MIN(AH$5*$AJ$3,$R211*$A$3)^2-2*$R211*$A$3*MAX(AH$5*$AJ$3-$R211*$A$3,0)-MIN(MAX($R211*$A$3-$A$4,0),AH$5*$AJ$3)^2-2*AH$5*$AJ$3*MAX($R211*$A$3-$A$4-AH$5*+$AJ$3,0))/$AJ$5-SUM($V$7:AG211)-SUM($V$7:AH210)+SUM($V$7:AG210)</f>
        <v>0</v>
      </c>
      <c r="AJ211" s="8">
        <f t="shared" si="62"/>
        <v>42339</v>
      </c>
      <c r="AK211" s="30">
        <f t="shared" si="55"/>
        <v>42353</v>
      </c>
      <c r="AL211" s="3">
        <f ca="1">SUMPRODUCT(OFFSET($W$8:OFFSET($W$8,$AJ$4-1,0),$T211,$U211),OFFSET($D$8:OFFSET($D$8,$AJ$4-1,0),$S211,MATCH(AL$6,$D$7:$Q$7,0)-1))</f>
        <v>0.54806049942516777</v>
      </c>
      <c r="AM211" s="3">
        <f ca="1">SUMPRODUCT(OFFSET($W$8:OFFSET($W$8,$AJ$4-1,0),$T211,$U211),OFFSET($C$8:OFFSET($C$8,$AJ$4-1,0),$S211,0),OFFSET($D$8:OFFSET($D$8,$AJ$4-1,0),$S211,MATCH(AL$6,$D$7:$Q$7,0)-1))/SUMPRODUCT(OFFSET($W$8:OFFSET($W$8,$AJ$4-1,0),$T211,$U211),OFFSET($C$8:OFFSET($C$8,$AJ$4-1,0),$S211,0))</f>
        <v>0.54966486490658029</v>
      </c>
      <c r="AN211" s="3">
        <f ca="1">SUMPRODUCT(OFFSET($W$8:OFFSET($W$8,$AJ$4-1,0),$T211,$U211),OFFSET($D$8:OFFSET($D$8,$AJ$4-1,0),$S211,MATCH(AN$6,$D$7:$Q$7,0)-1))</f>
        <v>1.2932777391818433</v>
      </c>
      <c r="AO211" s="3">
        <f ca="1">SUMPRODUCT(OFFSET($W$8:OFFSET($W$8,$AJ$4-1,0),$T211,$U211),OFFSET($C$8:OFFSET($C$8,$AJ$4-1,0),$S211,0),OFFSET($D$8:OFFSET($D$8,$AJ$4-1,0),$S211,MATCH(AN$6,$D$7:$Q$7,0)-1))/SUMPRODUCT(OFFSET($W$8:OFFSET($W$8,$AJ$4-1,0),$T211,$U211),OFFSET($C$8:OFFSET($C$8,$AJ$4-1,0),$S211,0))</f>
        <v>1.2913534522276575</v>
      </c>
      <c r="AP211" s="3">
        <f ca="1">SUMPRODUCT(OFFSET($W$8:OFFSET($W$8,$AJ$4-1,0),$T211,$U211),OFFSET($D$8:OFFSET($D$8,$AJ$4-1,0),$S211,MATCH(AP$6,$D$7:$Q$7,0)-1))</f>
        <v>1.0618831908555102</v>
      </c>
      <c r="AQ211" s="3">
        <f ca="1">SUMPRODUCT(OFFSET($W$8:OFFSET($W$8,$AJ$4-1,0),$T211,$U211),OFFSET($C$8:OFFSET($C$8,$AJ$4-1,0),$S211,0),OFFSET($D$8:OFFSET($D$8,$AJ$4-1,0),$S211,MATCH(AP$6,$D$7:$Q$7,0)-1))/SUMPRODUCT(OFFSET($W$8:OFFSET($W$8,$AJ$4-1,0),$T211,$U211),OFFSET($C$8:OFFSET($C$8,$AJ$4-1,0),$S211,0))</f>
        <v>1.0610724170859314</v>
      </c>
      <c r="AR211" s="3">
        <f ca="1">SUMPRODUCT(OFFSET($W$8:OFFSET($W$8,$AJ$4-1,0),$T211,$U211),OFFSET($D$8:OFFSET($D$8,$AJ$4-1,0),$S211,MATCH(AR$6,$D$7:$Q$7,0)-1))</f>
        <v>1</v>
      </c>
      <c r="AS211" s="3">
        <f ca="1">SUMPRODUCT(OFFSET($W$8:OFFSET($W$8,$AJ$4-1,0),$T211,$U211),OFFSET($C$8:OFFSET($C$8,$AJ$4-1,0),$S211,0),OFFSET($D$8:OFFSET($D$8,$AJ$4-1,0),$S211,MATCH(AR$6,$D$7:$Q$7,0)-1))/SUMPRODUCT(OFFSET($W$8:OFFSET($W$8,$AJ$4-1,0),$T211,$U211),OFFSET($C$8:OFFSET($C$8,$AJ$4-1,0),$S211,0))</f>
        <v>1</v>
      </c>
      <c r="AT211" s="3">
        <f ca="1">SUMPRODUCT(OFFSET($W$8:OFFSET($W$8,$AJ$4-1,0),$T211,$U211),OFFSET($D$8:OFFSET($D$8,$AJ$4-1,0),$S211,MATCH(AT$6,$D$7:$Q$7,0)-1))</f>
        <v>1.1828904435436232</v>
      </c>
      <c r="AU211" s="3">
        <f ca="1">SUMPRODUCT(OFFSET($W$8:OFFSET($W$8,$AJ$4-1,0),$T211,$U211),OFFSET($C$8:OFFSET($C$8,$AJ$4-1,0),$S211,0),OFFSET($D$8:OFFSET($D$8,$AJ$4-1,0),$S211,MATCH(AT$6,$D$7:$Q$7,0)-1))/SUMPRODUCT(OFFSET($W$8:OFFSET($W$8,$AJ$4-1,0),$T211,$U211),OFFSET($C$8:OFFSET($C$8,$AJ$4-1,0),$S211,0))</f>
        <v>1.1812377793191087</v>
      </c>
      <c r="AV211" s="3">
        <f ca="1">SUMPRODUCT(OFFSET($W$8:OFFSET($W$8,$AJ$4-1,0),$T211,$U211),OFFSET($D$8:OFFSET($D$8,$AJ$4-1,0),$S211,MATCH(AV$6,$D$7:$Q$7,0)-1))</f>
        <v>0.84577154059947324</v>
      </c>
      <c r="AW211" s="3">
        <f ca="1">SUMPRODUCT(OFFSET($W$8:OFFSET($W$8,$AJ$4-1,0),$T211,$U211),OFFSET($C$8:OFFSET($C$8,$AJ$4-1,0),$S211,0),OFFSET($D$8:OFFSET($D$8,$AJ$4-1,0),$S211,MATCH(AV$6,$D$7:$Q$7,0)-1))/SUMPRODUCT(OFFSET($W$8:OFFSET($W$8,$AJ$4-1,0),$T211,$U211),OFFSET($C$8:OFFSET($C$8,$AJ$4-1,0),$S211,0))</f>
        <v>0.84854194306223518</v>
      </c>
      <c r="AX211" s="3">
        <f ca="1">SUMPRODUCT(OFFSET($W$8:OFFSET($W$8,$AJ$4-1,0),$T211,$U211),OFFSET($D$8:OFFSET($D$8,$AJ$4-1,0),$S211,MATCH(AX$6,$D$7:$Q$7,0)-1))</f>
        <v>0.91932767127560266</v>
      </c>
      <c r="AY211" s="3">
        <f ca="1">SUMPRODUCT(OFFSET($W$8:OFFSET($W$8,$AJ$4-1,0),$T211,$U211),OFFSET($C$8:OFFSET($C$8,$AJ$4-1,0),$S211,0),OFFSET($D$8:OFFSET($D$8,$AJ$4-1,0),$S211,MATCH(AX$6,$D$7:$Q$7,0)-1))/SUMPRODUCT(OFFSET($W$8:OFFSET($W$8,$AJ$4-1,0),$T211,$U211),OFFSET($C$8:OFFSET($C$8,$AJ$4-1,0),$S211,0))</f>
        <v>0.92213143739742343</v>
      </c>
      <c r="AZ211" s="3">
        <f ca="1">SUMPRODUCT(OFFSET($W$8:OFFSET($W$8,$AJ$4-1,0),$T211,$U211),OFFSET($D$8:OFFSET($D$8,$AJ$4-1,0),$S211,MATCH(AZ$6,$D$7:$Q$7,0)-1))</f>
        <v>1.2536356661556278</v>
      </c>
      <c r="BA211" s="3">
        <f ca="1">SUMPRODUCT(OFFSET($W$8:OFFSET($W$8,$AJ$4-1,0),$T211,$U211),OFFSET($C$8:OFFSET($C$8,$AJ$4-1,0),$S211,0),OFFSET($D$8:OFFSET($D$8,$AJ$4-1,0),$S211,MATCH(AZ$6,$D$7:$Q$7,0)-1))/SUMPRODUCT(OFFSET($W$8:OFFSET($W$8,$AJ$4-1,0),$T211,$U211),OFFSET($C$8:OFFSET($C$8,$AJ$4-1,0),$S211,0))</f>
        <v>1.2557942461880773</v>
      </c>
      <c r="BB211" s="3">
        <f ca="1">SUMPRODUCT(OFFSET($W$8:OFFSET($W$8,$AJ$4-1,0),$T211,$U211),OFFSET($D$8:OFFSET($D$8,$AJ$4-1,0),$S211,MATCH(BB$6,$D$7:$Q$7,0)-1))</f>
        <v>1.0650762613610956</v>
      </c>
      <c r="BC211" s="3">
        <f ca="1">SUMPRODUCT(OFFSET($W$8:OFFSET($W$8,$AJ$4-1,0),$T211,$U211),OFFSET($C$8:OFFSET($C$8,$AJ$4-1,0),$S211,0),OFFSET($D$8:OFFSET($D$8,$AJ$4-1,0),$S211,MATCH(BB$6,$D$7:$Q$7,0)-1))/SUMPRODUCT(OFFSET($W$8:OFFSET($W$8,$AJ$4-1,0),$T211,$U211),OFFSET($C$8:OFFSET($C$8,$AJ$4-1,0),$S211,0))</f>
        <v>1.0677053216971921</v>
      </c>
      <c r="BD211" s="3">
        <f ca="1">SUMPRODUCT(OFFSET($W$8:OFFSET($W$8,$AJ$4-1,0),$T211,$U211),OFFSET($D$8:OFFSET($D$8,$AJ$4-1,0),$S211,MATCH(BD$6,$D$7:$Q$7,0)-1))</f>
        <v>0.90065373998254694</v>
      </c>
      <c r="BE211" s="3">
        <f ca="1">SUMPRODUCT(OFFSET($W$8:OFFSET($W$8,$AJ$4-1,0),$T211,$U211),OFFSET($C$8:OFFSET($C$8,$AJ$4-1,0),$S211,0),OFFSET($D$8:OFFSET($D$8,$AJ$4-1,0),$S211,MATCH(BD$6,$D$7:$Q$7,0)-1))/SUMPRODUCT(OFFSET($W$8:OFFSET($W$8,$AJ$4-1,0),$T211,$U211),OFFSET($C$8:OFFSET($C$8,$AJ$4-1,0),$S211,0))</f>
        <v>0.90587900858705395</v>
      </c>
      <c r="BF211" s="174">
        <f ca="1">SUMPRODUCT(OFFSET($W$8:OFFSET($W$8,$AJ$4-1,0),$T211,$U211),OFFSET($D$8:OFFSET($D$8,$AJ$4-1,0),$S211,MATCH(BF$6,$D$7:$Q$7,0)-1))</f>
        <v>1.1045926429908353</v>
      </c>
      <c r="BG211" s="174">
        <f ca="1">SUMPRODUCT(OFFSET($W$8:OFFSET($W$8,$AJ$4-1,0),$T211,$U211),OFFSET($C$8:OFFSET($C$8,$AJ$4-1,0),$S211,0),OFFSET($D$8:OFFSET($D$8,$AJ$4-1,0),$S211,MATCH(BF$6,$D$7:$Q$7,0)-1))/SUMPRODUCT(OFFSET($W$8:OFFSET($W$8,$AJ$4-1,0),$T211,$U211),OFFSET($C$8:OFFSET($C$8,$AJ$4-1,0),$S211,0))</f>
        <v>1.1059528770243716</v>
      </c>
      <c r="BH211" s="174">
        <f ca="1">SUMPRODUCT(OFFSET($W$8:OFFSET($W$8,$AJ$4-1,0),$T211,$U211),OFFSET($D$8:OFFSET($D$8,$AJ$4-1,0),$S211,MATCH(BH$6,$D$7:$Q$7,0)-1))</f>
        <v>1.2487172875406329</v>
      </c>
      <c r="BI211" s="174">
        <f ca="1">SUMPRODUCT(OFFSET($W$8:OFFSET($W$8,$AJ$4-1,0),$T211,$U211),OFFSET($C$8:OFFSET($C$8,$AJ$4-1,0),$S211,0),OFFSET($D$8:OFFSET($D$8,$AJ$4-1,0),$S211,MATCH(BH$6,$D$7:$Q$7,0)-1))/SUMPRODUCT(OFFSET($W$8:OFFSET($W$8,$AJ$4-1,0),$T211,$U211),OFFSET($C$8:OFFSET($C$8,$AJ$4-1,0),$S211,0))</f>
        <v>1.2480579670201102</v>
      </c>
      <c r="BJ211" s="174">
        <f ca="1">SUMPRODUCT(OFFSET($W$8:OFFSET($W$8,$AJ$4-1,0),$T211,$U211),OFFSET($D$8:OFFSET($D$8,$AJ$4-1,0),$S211,MATCH(BJ$6,$D$7:$Q$7,0)-1))</f>
        <v>1</v>
      </c>
      <c r="BK211" s="174">
        <f ca="1">SUMPRODUCT(OFFSET($W$8:OFFSET($W$8,$AJ$4-1,0),$T211,$U211),OFFSET($C$8:OFFSET($C$8,$AJ$4-1,0),$S211,0),OFFSET($D$8:OFFSET($D$8,$AJ$4-1,0),$S211,MATCH(BJ$6,$D$7:$Q$7,0)-1))/SUMPRODUCT(OFFSET($W$8:OFFSET($W$8,$AJ$4-1,0),$T211,$U211),OFFSET($C$8:OFFSET($C$8,$AJ$4-1,0),$S211,0))</f>
        <v>1</v>
      </c>
      <c r="BM211" s="8">
        <f t="shared" si="59"/>
        <v>42339</v>
      </c>
      <c r="BN211" s="47">
        <f t="shared" ca="1" si="60"/>
        <v>0.90317900177013699</v>
      </c>
      <c r="BO211" s="47">
        <f t="shared" ca="1" si="56"/>
        <v>0</v>
      </c>
      <c r="BP211" s="47">
        <f t="shared" ca="1" si="61"/>
        <v>0.2651633555653013</v>
      </c>
      <c r="BQ211" s="47">
        <f t="shared" ca="1" si="57"/>
        <v>0.63801564620483564</v>
      </c>
    </row>
    <row r="212" spans="1:69">
      <c r="A212" s="58">
        <f t="shared" si="58"/>
        <v>42005</v>
      </c>
      <c r="B212" s="34">
        <f t="shared" si="51"/>
        <v>42200</v>
      </c>
      <c r="C212" s="59">
        <f>SUMIF(WP!$A$3:$A$388,"&lt;"&amp;EOMONTH($A212,$A$3-1)+1,WP!$B$3:$B$388)/1000-SUM(C$8:C211)</f>
        <v>705.4380000000001</v>
      </c>
      <c r="D212" s="42">
        <f>D$6/VLOOKUP($B212,Rate!$B$4:$H$390,7)</f>
        <v>0.54122186845175002</v>
      </c>
      <c r="E212" s="42">
        <f>E$6/VLOOKUP($B212,SAWW!$B$4:$H$390,7)</f>
        <v>1.3058488113665017</v>
      </c>
      <c r="F212" s="42">
        <f>F$6/VLOOKUP($B212,'Indem BL'!$B$4:$H$390,7)</f>
        <v>1.064745552353827</v>
      </c>
      <c r="G212" s="42">
        <f>G$6/VLOOKUP($B212,'Med BL'!$B$4:$H$390,7)</f>
        <v>1</v>
      </c>
      <c r="H212" s="42">
        <f>H$6/VLOOKUP($B212,'Combined BL &amp; SAWW'!$B$4:$H$390,7)</f>
        <v>1.1917756405826658</v>
      </c>
      <c r="I212" s="42">
        <f>I$6/VLOOKUP($B212,'Freq Trend'!$B$4:$H$390,7)</f>
        <v>0.82822372481012219</v>
      </c>
      <c r="J212" s="42">
        <f>J$6/VLOOKUP($B212,'Severity Trend_IonI'!$B$4:$H$390,7)</f>
        <v>0.90189524272209032</v>
      </c>
      <c r="K212" s="42">
        <f>K$6/VLOOKUP($B212,'Severity Trend_MonI'!$B$4:$H$390,7)</f>
        <v>1.240469876816346</v>
      </c>
      <c r="L212" s="42">
        <f>L$6/VLOOKUP($B212,'Severity Trend'!$B$4:$H$390,7)</f>
        <v>1.0487992186501955</v>
      </c>
      <c r="M212" s="42">
        <f>M$6/VLOOKUP($B212,'PP Residual Trend'!$B$4:$H$390,7)</f>
        <v>0.86857060148214615</v>
      </c>
      <c r="N212" s="156">
        <f>N$6/VLOOKUP($B212,CR!$B$4:$H$455,7)</f>
        <v>1.0879980783029002</v>
      </c>
      <c r="O212" s="156">
        <f>O$6/VLOOKUP($B212,ER!$B$4:$H$455,7)</f>
        <v>1.252051098026211</v>
      </c>
      <c r="P212" s="156">
        <f>P$6/VLOOKUP($B212,DR!$B$4:$H$455,7)</f>
        <v>1</v>
      </c>
      <c r="R212">
        <f t="shared" si="49"/>
        <v>205</v>
      </c>
      <c r="S212" s="120">
        <f t="shared" si="52"/>
        <v>204</v>
      </c>
      <c r="T212" s="45">
        <f t="shared" si="53"/>
        <v>0</v>
      </c>
      <c r="U212" s="45">
        <f t="shared" si="54"/>
        <v>0</v>
      </c>
      <c r="V212" s="20">
        <v>0</v>
      </c>
      <c r="W212" s="21">
        <f>(2*W$5*$AJ$3*$R212*$A$3-MIN(W$5*$AJ$3,$R212*$A$3)^2-2*$R212*$A$3*MAX(W$5*$AJ$3-$R212*$A$3,0)-MIN(MAX($R212*$A$3-$A$4,0),W$5*$AJ$3)^2-2*W$5*$AJ$3*MAX($R212*$A$3-$A$4-W$5*+$AJ$3,0))/$AJ$5-SUM($V$7:V212)-SUM($V$7:W211)+SUM($V$7:V211)</f>
        <v>0</v>
      </c>
      <c r="X212" s="21">
        <f>(2*X$5*$AJ$3*$R212*$A$3-MIN(X$5*$AJ$3,$R212*$A$3)^2-2*$R212*$A$3*MAX(X$5*$AJ$3-$R212*$A$3,0)-MIN(MAX($R212*$A$3-$A$4,0),X$5*$AJ$3)^2-2*X$5*$AJ$3*MAX($R212*$A$3-$A$4-X$5*+$AJ$3,0))/$AJ$5-SUM($V$7:W212)-SUM($V$7:X211)+SUM($V$7:W211)</f>
        <v>0</v>
      </c>
      <c r="Y212" s="21">
        <f>(2*Y$5*$AJ$3*$R212*$A$3-MIN(Y$5*$AJ$3,$R212*$A$3)^2-2*$R212*$A$3*MAX(Y$5*$AJ$3-$R212*$A$3,0)-MIN(MAX($R212*$A$3-$A$4,0),Y$5*$AJ$3)^2-2*Y$5*$AJ$3*MAX($R212*$A$3-$A$4-Y$5*+$AJ$3,0))/$AJ$5-SUM($V$7:X212)-SUM($V$7:Y211)+SUM($V$7:X211)</f>
        <v>0</v>
      </c>
      <c r="Z212" s="21">
        <f>(2*Z$5*$AJ$3*$R212*$A$3-MIN(Z$5*$AJ$3,$R212*$A$3)^2-2*$R212*$A$3*MAX(Z$5*$AJ$3-$R212*$A$3,0)-MIN(MAX($R212*$A$3-$A$4,0),Z$5*$AJ$3)^2-2*Z$5*$AJ$3*MAX($R212*$A$3-$A$4-Z$5*+$AJ$3,0))/$AJ$5-SUM($V$7:Y212)-SUM($V$7:Z211)+SUM($V$7:Y211)</f>
        <v>0</v>
      </c>
      <c r="AA212" s="21">
        <f>(2*AA$5*$AJ$3*$R212*$A$3-MIN(AA$5*$AJ$3,$R212*$A$3)^2-2*$R212*$A$3*MAX(AA$5*$AJ$3-$R212*$A$3,0)-MIN(MAX($R212*$A$3-$A$4,0),AA$5*$AJ$3)^2-2*AA$5*$AJ$3*MAX($R212*$A$3-$A$4-AA$5*+$AJ$3,0))/$AJ$5-SUM($V$7:Z212)-SUM($V$7:AA211)+SUM($V$7:Z211)</f>
        <v>0</v>
      </c>
      <c r="AB212" s="21">
        <f>(2*AB$5*$AJ$3*$R212*$A$3-MIN(AB$5*$AJ$3,$R212*$A$3)^2-2*$R212*$A$3*MAX(AB$5*$AJ$3-$R212*$A$3,0)-MIN(MAX($R212*$A$3-$A$4,0),AB$5*$AJ$3)^2-2*AB$5*$AJ$3*MAX($R212*$A$3-$A$4-AB$5*+$AJ$3,0))/$AJ$5-SUM($V$7:AA212)-SUM($V$7:AB211)+SUM($V$7:AA211)</f>
        <v>0</v>
      </c>
      <c r="AC212" s="21">
        <f>(2*AC$5*$AJ$3*$R212*$A$3-MIN(AC$5*$AJ$3,$R212*$A$3)^2-2*$R212*$A$3*MAX(AC$5*$AJ$3-$R212*$A$3,0)-MIN(MAX($R212*$A$3-$A$4,0),AC$5*$AJ$3)^2-2*AC$5*$AJ$3*MAX($R212*$A$3-$A$4-AC$5*+$AJ$3,0))/$AJ$5-SUM($V$7:AB212)-SUM($V$7:AC211)+SUM($V$7:AB211)</f>
        <v>0</v>
      </c>
      <c r="AD212" s="21">
        <f>(2*AD$5*$AJ$3*$R212*$A$3-MIN(AD$5*$AJ$3,$R212*$A$3)^2-2*$R212*$A$3*MAX(AD$5*$AJ$3-$R212*$A$3,0)-MIN(MAX($R212*$A$3-$A$4,0),AD$5*$AJ$3)^2-2*AD$5*$AJ$3*MAX($R212*$A$3-$A$4-AD$5*+$AJ$3,0))/$AJ$5-SUM($V$7:AC212)-SUM($V$7:AD211)+SUM($V$7:AC211)</f>
        <v>0</v>
      </c>
      <c r="AE212" s="21">
        <f>(2*AE$5*$AJ$3*$R212*$A$3-MIN(AE$5*$AJ$3,$R212*$A$3)^2-2*$R212*$A$3*MAX(AE$5*$AJ$3-$R212*$A$3,0)-MIN(MAX($R212*$A$3-$A$4,0),AE$5*$AJ$3)^2-2*AE$5*$AJ$3*MAX($R212*$A$3-$A$4-AE$5*+$AJ$3,0))/$AJ$5-SUM($V$7:AD212)-SUM($V$7:AE211)+SUM($V$7:AD211)</f>
        <v>0</v>
      </c>
      <c r="AF212" s="21">
        <f>(2*AF$5*$AJ$3*$R212*$A$3-MIN(AF$5*$AJ$3,$R212*$A$3)^2-2*$R212*$A$3*MAX(AF$5*$AJ$3-$R212*$A$3,0)-MIN(MAX($R212*$A$3-$A$4,0),AF$5*$AJ$3)^2-2*AF$5*$AJ$3*MAX($R212*$A$3-$A$4-AF$5*+$AJ$3,0))/$AJ$5-SUM($V$7:AE212)-SUM($V$7:AF211)+SUM($V$7:AE211)</f>
        <v>0</v>
      </c>
      <c r="AG212" s="21">
        <f>(2*AG$5*$AJ$3*$R212*$A$3-MIN(AG$5*$AJ$3,$R212*$A$3)^2-2*$R212*$A$3*MAX(AG$5*$AJ$3-$R212*$A$3,0)-MIN(MAX($R212*$A$3-$A$4,0),AG$5*$AJ$3)^2-2*AG$5*$AJ$3*MAX($R212*$A$3-$A$4-AG$5*+$AJ$3,0))/$AJ$5-SUM($V$7:AF212)-SUM($V$7:AG211)+SUM($V$7:AF211)</f>
        <v>0</v>
      </c>
      <c r="AH212" s="21">
        <f>(2*AH$5*$AJ$3*$R212*$A$3-MIN(AH$5*$AJ$3,$R212*$A$3)^2-2*$R212*$A$3*MAX(AH$5*$AJ$3-$R212*$A$3,0)-MIN(MAX($R212*$A$3-$A$4,0),AH$5*$AJ$3)^2-2*AH$5*$AJ$3*MAX($R212*$A$3-$A$4-AH$5*+$AJ$3,0))/$AJ$5-SUM($V$7:AG212)-SUM($V$7:AH211)+SUM($V$7:AG211)</f>
        <v>0</v>
      </c>
      <c r="AJ212" s="8">
        <f t="shared" si="62"/>
        <v>42370</v>
      </c>
      <c r="AK212" s="30">
        <f t="shared" si="55"/>
        <v>42384</v>
      </c>
      <c r="AL212" s="3">
        <f ca="1">SUMPRODUCT(OFFSET($W$8:OFFSET($W$8,$AJ$4-1,0),$T212,$U212),OFFSET($D$8:OFFSET($D$8,$AJ$4-1,0),$S212,MATCH(AL$6,$D$7:$Q$7,0)-1))</f>
        <v>0.54946682195971963</v>
      </c>
      <c r="AM212" s="3">
        <f ca="1">SUMPRODUCT(OFFSET($W$8:OFFSET($W$8,$AJ$4-1,0),$T212,$U212),OFFSET($C$8:OFFSET($C$8,$AJ$4-1,0),$S212,0),OFFSET($D$8:OFFSET($D$8,$AJ$4-1,0),$S212,MATCH(AL$6,$D$7:$Q$7,0)-1))/SUMPRODUCT(OFFSET($W$8:OFFSET($W$8,$AJ$4-1,0),$T212,$U212),OFFSET($C$8:OFFSET($C$8,$AJ$4-1,0),$S212,0))</f>
        <v>0.55192909336701923</v>
      </c>
      <c r="AN212" s="3">
        <f ca="1">SUMPRODUCT(OFFSET($W$8:OFFSET($W$8,$AJ$4-1,0),$T212,$U212),OFFSET($D$8:OFFSET($D$8,$AJ$4-1,0),$S212,MATCH(AN$6,$D$7:$Q$7,0)-1))</f>
        <v>1.2907828022839092</v>
      </c>
      <c r="AO212" s="3">
        <f ca="1">SUMPRODUCT(OFFSET($W$8:OFFSET($W$8,$AJ$4-1,0),$T212,$U212),OFFSET($C$8:OFFSET($C$8,$AJ$4-1,0),$S212,0),OFFSET($D$8:OFFSET($D$8,$AJ$4-1,0),$S212,MATCH(AN$6,$D$7:$Q$7,0)-1))/SUMPRODUCT(OFFSET($W$8:OFFSET($W$8,$AJ$4-1,0),$T212,$U212),OFFSET($C$8:OFFSET($C$8,$AJ$4-1,0),$S212,0))</f>
        <v>1.2872111372014612</v>
      </c>
      <c r="AP212" s="3">
        <f ca="1">SUMPRODUCT(OFFSET($W$8:OFFSET($W$8,$AJ$4-1,0),$T212,$U212),OFFSET($D$8:OFFSET($D$8,$AJ$4-1,0),$S212,MATCH(AP$6,$D$7:$Q$7,0)-1))</f>
        <v>1.0613627614921799</v>
      </c>
      <c r="AQ212" s="3">
        <f ca="1">SUMPRODUCT(OFFSET($W$8:OFFSET($W$8,$AJ$4-1,0),$T212,$U212),OFFSET($C$8:OFFSET($C$8,$AJ$4-1,0),$S212,0),OFFSET($D$8:OFFSET($D$8,$AJ$4-1,0),$S212,MATCH(AP$6,$D$7:$Q$7,0)-1))/SUMPRODUCT(OFFSET($W$8:OFFSET($W$8,$AJ$4-1,0),$T212,$U212),OFFSET($C$8:OFFSET($C$8,$AJ$4-1,0),$S212,0))</f>
        <v>1.0602304218206888</v>
      </c>
      <c r="AR212" s="3">
        <f ca="1">SUMPRODUCT(OFFSET($W$8:OFFSET($W$8,$AJ$4-1,0),$T212,$U212),OFFSET($D$8:OFFSET($D$8,$AJ$4-1,0),$S212,MATCH(AR$6,$D$7:$Q$7,0)-1))</f>
        <v>1</v>
      </c>
      <c r="AS212" s="3">
        <f ca="1">SUMPRODUCT(OFFSET($W$8:OFFSET($W$8,$AJ$4-1,0),$T212,$U212),OFFSET($C$8:OFFSET($C$8,$AJ$4-1,0),$S212,0),OFFSET($D$8:OFFSET($D$8,$AJ$4-1,0),$S212,MATCH(AR$6,$D$7:$Q$7,0)-1))/SUMPRODUCT(OFFSET($W$8:OFFSET($W$8,$AJ$4-1,0),$T212,$U212),OFFSET($C$8:OFFSET($C$8,$AJ$4-1,0),$S212,0))</f>
        <v>1</v>
      </c>
      <c r="AT212" s="3">
        <f ca="1">SUMPRODUCT(OFFSET($W$8:OFFSET($W$8,$AJ$4-1,0),$T212,$U212),OFFSET($D$8:OFFSET($D$8,$AJ$4-1,0),$S212,MATCH(AT$6,$D$7:$Q$7,0)-1))</f>
        <v>1.1811792230110187</v>
      </c>
      <c r="AU212" s="3">
        <f ca="1">SUMPRODUCT(OFFSET($W$8:OFFSET($W$8,$AJ$4-1,0),$T212,$U212),OFFSET($C$8:OFFSET($C$8,$AJ$4-1,0),$S212,0),OFFSET($D$8:OFFSET($D$8,$AJ$4-1,0),$S212,MATCH(AT$6,$D$7:$Q$7,0)-1))/SUMPRODUCT(OFFSET($W$8:OFFSET($W$8,$AJ$4-1,0),$T212,$U212),OFFSET($C$8:OFFSET($C$8,$AJ$4-1,0),$S212,0))</f>
        <v>1.1784155759411583</v>
      </c>
      <c r="AV212" s="3">
        <f ca="1">SUMPRODUCT(OFFSET($W$8:OFFSET($W$8,$AJ$4-1,0),$T212,$U212),OFFSET($D$8:OFFSET($D$8,$AJ$4-1,0),$S212,MATCH(AV$6,$D$7:$Q$7,0)-1))</f>
        <v>0.8493314311463348</v>
      </c>
      <c r="AW212" s="3">
        <f ca="1">SUMPRODUCT(OFFSET($W$8:OFFSET($W$8,$AJ$4-1,0),$T212,$U212),OFFSET($C$8:OFFSET($C$8,$AJ$4-1,0),$S212,0),OFFSET($D$8:OFFSET($D$8,$AJ$4-1,0),$S212,MATCH(AV$6,$D$7:$Q$7,0)-1))/SUMPRODUCT(OFFSET($W$8:OFFSET($W$8,$AJ$4-1,0),$T212,$U212),OFFSET($C$8:OFFSET($C$8,$AJ$4-1,0),$S212,0))</f>
        <v>0.85447825505881425</v>
      </c>
      <c r="AX212" s="3">
        <f ca="1">SUMPRODUCT(OFFSET($W$8:OFFSET($W$8,$AJ$4-1,0),$T212,$U212),OFFSET($D$8:OFFSET($D$8,$AJ$4-1,0),$S212,MATCH(AX$6,$D$7:$Q$7,0)-1))</f>
        <v>0.92275163074583</v>
      </c>
      <c r="AY212" s="3">
        <f ca="1">SUMPRODUCT(OFFSET($W$8:OFFSET($W$8,$AJ$4-1,0),$T212,$U212),OFFSET($C$8:OFFSET($C$8,$AJ$4-1,0),$S212,0),OFFSET($D$8:OFFSET($D$8,$AJ$4-1,0),$S212,MATCH(AX$6,$D$7:$Q$7,0)-1))/SUMPRODUCT(OFFSET($W$8:OFFSET($W$8,$AJ$4-1,0),$T212,$U212),OFFSET($C$8:OFFSET($C$8,$AJ$4-1,0),$S212,0))</f>
        <v>0.92781908474440467</v>
      </c>
      <c r="AZ212" s="3">
        <f ca="1">SUMPRODUCT(OFFSET($W$8:OFFSET($W$8,$AJ$4-1,0),$T212,$U212),OFFSET($D$8:OFFSET($D$8,$AJ$4-1,0),$S212,MATCH(AZ$6,$D$7:$Q$7,0)-1))</f>
        <v>1.2560307469684087</v>
      </c>
      <c r="BA212" s="3">
        <f ca="1">SUMPRODUCT(OFFSET($W$8:OFFSET($W$8,$AJ$4-1,0),$T212,$U212),OFFSET($C$8:OFFSET($C$8,$AJ$4-1,0),$S212,0),OFFSET($D$8:OFFSET($D$8,$AJ$4-1,0),$S212,MATCH(AZ$6,$D$7:$Q$7,0)-1))/SUMPRODUCT(OFFSET($W$8:OFFSET($W$8,$AJ$4-1,0),$T212,$U212),OFFSET($C$8:OFFSET($C$8,$AJ$4-1,0),$S212,0))</f>
        <v>1.259751931231587</v>
      </c>
      <c r="BB212" s="3">
        <f ca="1">SUMPRODUCT(OFFSET($W$8:OFFSET($W$8,$AJ$4-1,0),$T212,$U212),OFFSET($D$8:OFFSET($D$8,$AJ$4-1,0),$S212,MATCH(BB$6,$D$7:$Q$7,0)-1))</f>
        <v>1.068199712884899</v>
      </c>
      <c r="BC212" s="3">
        <f ca="1">SUMPRODUCT(OFFSET($W$8:OFFSET($W$8,$AJ$4-1,0),$T212,$U212),OFFSET($C$8:OFFSET($C$8,$AJ$4-1,0),$S212,0),OFFSET($D$8:OFFSET($D$8,$AJ$4-1,0),$S212,MATCH(BB$6,$D$7:$Q$7,0)-1))/SUMPRODUCT(OFFSET($W$8:OFFSET($W$8,$AJ$4-1,0),$T212,$U212),OFFSET($C$8:OFFSET($C$8,$AJ$4-1,0),$S212,0))</f>
        <v>1.0728856975115859</v>
      </c>
      <c r="BD212" s="3">
        <f ca="1">SUMPRODUCT(OFFSET($W$8:OFFSET($W$8,$AJ$4-1,0),$T212,$U212),OFFSET($D$8:OFFSET($D$8,$AJ$4-1,0),$S212,MATCH(BD$6,$D$7:$Q$7,0)-1))</f>
        <v>0.90709842935180041</v>
      </c>
      <c r="BE212" s="3">
        <f ca="1">SUMPRODUCT(OFFSET($W$8:OFFSET($W$8,$AJ$4-1,0),$T212,$U212),OFFSET($C$8:OFFSET($C$8,$AJ$4-1,0),$S212,0),OFFSET($D$8:OFFSET($D$8,$AJ$4-1,0),$S212,MATCH(BD$6,$D$7:$Q$7,0)-1))/SUMPRODUCT(OFFSET($W$8:OFFSET($W$8,$AJ$4-1,0),$T212,$U212),OFFSET($C$8:OFFSET($C$8,$AJ$4-1,0),$S212,0))</f>
        <v>0.91661822651408242</v>
      </c>
      <c r="BF212" s="174">
        <f ca="1">SUMPRODUCT(OFFSET($W$8:OFFSET($W$8,$AJ$4-1,0),$T212,$U212),OFFSET($D$8:OFFSET($D$8,$AJ$4-1,0),$S212,MATCH(BF$6,$D$7:$Q$7,0)-1))</f>
        <v>1.1049800844849944</v>
      </c>
      <c r="BG212" s="174">
        <f ca="1">SUMPRODUCT(OFFSET($W$8:OFFSET($W$8,$AJ$4-1,0),$T212,$U212),OFFSET($C$8:OFFSET($C$8,$AJ$4-1,0),$S212,0),OFFSET($D$8:OFFSET($D$8,$AJ$4-1,0),$S212,MATCH(BF$6,$D$7:$Q$7,0)-1))/SUMPRODUCT(OFFSET($W$8:OFFSET($W$8,$AJ$4-1,0),$T212,$U212),OFFSET($C$8:OFFSET($C$8,$AJ$4-1,0),$S212,0))</f>
        <v>1.1049741259068118</v>
      </c>
      <c r="BH212" s="174">
        <f ca="1">SUMPRODUCT(OFFSET($W$8:OFFSET($W$8,$AJ$4-1,0),$T212,$U212),OFFSET($D$8:OFFSET($D$8,$AJ$4-1,0),$S212,MATCH(BH$6,$D$7:$Q$7,0)-1))</f>
        <v>1.2481288811820022</v>
      </c>
      <c r="BI212" s="174">
        <f ca="1">SUMPRODUCT(OFFSET($W$8:OFFSET($W$8,$AJ$4-1,0),$T212,$U212),OFFSET($C$8:OFFSET($C$8,$AJ$4-1,0),$S212,0),OFFSET($D$8:OFFSET($D$8,$AJ$4-1,0),$S212,MATCH(BH$6,$D$7:$Q$7,0)-1))/SUMPRODUCT(OFFSET($W$8:OFFSET($W$8,$AJ$4-1,0),$T212,$U212),OFFSET($C$8:OFFSET($C$8,$AJ$4-1,0),$S212,0))</f>
        <v>1.2471772358873723</v>
      </c>
      <c r="BJ212" s="174">
        <f ca="1">SUMPRODUCT(OFFSET($W$8:OFFSET($W$8,$AJ$4-1,0),$T212,$U212),OFFSET($D$8:OFFSET($D$8,$AJ$4-1,0),$S212,MATCH(BJ$6,$D$7:$Q$7,0)-1))</f>
        <v>1</v>
      </c>
      <c r="BK212" s="174">
        <f ca="1">SUMPRODUCT(OFFSET($W$8:OFFSET($W$8,$AJ$4-1,0),$T212,$U212),OFFSET($C$8:OFFSET($C$8,$AJ$4-1,0),$S212,0),OFFSET($D$8:OFFSET($D$8,$AJ$4-1,0),$S212,MATCH(BJ$6,$D$7:$Q$7,0)-1))/SUMPRODUCT(OFFSET($W$8:OFFSET($W$8,$AJ$4-1,0),$T212,$U212),OFFSET($C$8:OFFSET($C$8,$AJ$4-1,0),$S212,0))</f>
        <v>1</v>
      </c>
      <c r="BM212" s="8">
        <f t="shared" si="59"/>
        <v>42370</v>
      </c>
      <c r="BN212" s="47">
        <f t="shared" ca="1" si="60"/>
        <v>0.90397900915186069</v>
      </c>
      <c r="BO212" s="47">
        <f t="shared" ca="1" si="56"/>
        <v>0</v>
      </c>
      <c r="BP212" s="47">
        <f t="shared" ca="1" si="61"/>
        <v>0.26535060852004388</v>
      </c>
      <c r="BQ212" s="47">
        <f t="shared" ca="1" si="57"/>
        <v>0.63862840063181681</v>
      </c>
    </row>
    <row r="213" spans="1:69">
      <c r="A213" s="58">
        <f t="shared" si="58"/>
        <v>42036</v>
      </c>
      <c r="B213" s="34">
        <f t="shared" si="51"/>
        <v>42231</v>
      </c>
      <c r="C213" s="59">
        <f>SUMIF(WP!$A$3:$A$388,"&lt;"&amp;EOMONTH($A213,$A$3-1)+1,WP!$B$3:$B$388)/1000-SUM(C$8:C212)</f>
        <v>248.39800000000105</v>
      </c>
      <c r="D213" s="42">
        <f>D$6/VLOOKUP($B213,Rate!$B$4:$H$390,7)</f>
        <v>0.54122186845175002</v>
      </c>
      <c r="E213" s="42">
        <f>E$6/VLOOKUP($B213,SAWW!$B$4:$H$390,7)</f>
        <v>1.3032714115965283</v>
      </c>
      <c r="F213" s="42">
        <f>F$6/VLOOKUP($B213,'Indem BL'!$B$4:$H$390,7)</f>
        <v>1.064745552353827</v>
      </c>
      <c r="G213" s="42">
        <f>G$6/VLOOKUP($B213,'Med BL'!$B$4:$H$390,7)</f>
        <v>1</v>
      </c>
      <c r="H213" s="42">
        <f>H$6/VLOOKUP($B213,'Combined BL &amp; SAWW'!$B$4:$H$390,7)</f>
        <v>1.1904094192235379</v>
      </c>
      <c r="I213" s="42">
        <f>I$6/VLOOKUP($B213,'Freq Trend'!$B$4:$H$390,7)</f>
        <v>0.83168807622046492</v>
      </c>
      <c r="J213" s="42">
        <f>J$6/VLOOKUP($B213,'Severity Trend_IonI'!$B$4:$H$390,7)</f>
        <v>0.90533198105020096</v>
      </c>
      <c r="K213" s="42">
        <f>K$6/VLOOKUP($B213,'Severity Trend_MonI'!$B$4:$H$390,7)</f>
        <v>1.2430797248914978</v>
      </c>
      <c r="L213" s="42">
        <f>L$6/VLOOKUP($B213,'Severity Trend'!$B$4:$H$390,7)</f>
        <v>1.0520183618067496</v>
      </c>
      <c r="M213" s="42">
        <f>M$6/VLOOKUP($B213,'PP Residual Trend'!$B$4:$H$390,7)</f>
        <v>0.874768166563472</v>
      </c>
      <c r="N213" s="156">
        <f>N$6/VLOOKUP($B213,CR!$B$4:$H$455,7)</f>
        <v>1.2254437896372339</v>
      </c>
      <c r="O213" s="156">
        <f>O$6/VLOOKUP($B213,ER!$B$4:$H$455,7)</f>
        <v>1.252051098026211</v>
      </c>
      <c r="P213" s="156">
        <f>P$6/VLOOKUP($B213,DR!$B$4:$H$455,7)</f>
        <v>1</v>
      </c>
      <c r="R213">
        <f t="shared" si="49"/>
        <v>206</v>
      </c>
      <c r="S213" s="120">
        <f t="shared" si="52"/>
        <v>205</v>
      </c>
      <c r="T213" s="45">
        <f t="shared" si="53"/>
        <v>0</v>
      </c>
      <c r="U213" s="45">
        <f t="shared" si="54"/>
        <v>0</v>
      </c>
      <c r="V213" s="20">
        <v>0</v>
      </c>
      <c r="W213" s="21">
        <f>(2*W$5*$AJ$3*$R213*$A$3-MIN(W$5*$AJ$3,$R213*$A$3)^2-2*$R213*$A$3*MAX(W$5*$AJ$3-$R213*$A$3,0)-MIN(MAX($R213*$A$3-$A$4,0),W$5*$AJ$3)^2-2*W$5*$AJ$3*MAX($R213*$A$3-$A$4-W$5*+$AJ$3,0))/$AJ$5-SUM($V$7:V213)-SUM($V$7:W212)+SUM($V$7:V212)</f>
        <v>0</v>
      </c>
      <c r="X213" s="21">
        <f>(2*X$5*$AJ$3*$R213*$A$3-MIN(X$5*$AJ$3,$R213*$A$3)^2-2*$R213*$A$3*MAX(X$5*$AJ$3-$R213*$A$3,0)-MIN(MAX($R213*$A$3-$A$4,0),X$5*$AJ$3)^2-2*X$5*$AJ$3*MAX($R213*$A$3-$A$4-X$5*+$AJ$3,0))/$AJ$5-SUM($V$7:W213)-SUM($V$7:X212)+SUM($V$7:W212)</f>
        <v>0</v>
      </c>
      <c r="Y213" s="21">
        <f>(2*Y$5*$AJ$3*$R213*$A$3-MIN(Y$5*$AJ$3,$R213*$A$3)^2-2*$R213*$A$3*MAX(Y$5*$AJ$3-$R213*$A$3,0)-MIN(MAX($R213*$A$3-$A$4,0),Y$5*$AJ$3)^2-2*Y$5*$AJ$3*MAX($R213*$A$3-$A$4-Y$5*+$AJ$3,0))/$AJ$5-SUM($V$7:X213)-SUM($V$7:Y212)+SUM($V$7:X212)</f>
        <v>0</v>
      </c>
      <c r="Z213" s="21">
        <f>(2*Z$5*$AJ$3*$R213*$A$3-MIN(Z$5*$AJ$3,$R213*$A$3)^2-2*$R213*$A$3*MAX(Z$5*$AJ$3-$R213*$A$3,0)-MIN(MAX($R213*$A$3-$A$4,0),Z$5*$AJ$3)^2-2*Z$5*$AJ$3*MAX($R213*$A$3-$A$4-Z$5*+$AJ$3,0))/$AJ$5-SUM($V$7:Y213)-SUM($V$7:Z212)+SUM($V$7:Y212)</f>
        <v>0</v>
      </c>
      <c r="AA213" s="21">
        <f>(2*AA$5*$AJ$3*$R213*$A$3-MIN(AA$5*$AJ$3,$R213*$A$3)^2-2*$R213*$A$3*MAX(AA$5*$AJ$3-$R213*$A$3,0)-MIN(MAX($R213*$A$3-$A$4,0),AA$5*$AJ$3)^2-2*AA$5*$AJ$3*MAX($R213*$A$3-$A$4-AA$5*+$AJ$3,0))/$AJ$5-SUM($V$7:Z213)-SUM($V$7:AA212)+SUM($V$7:Z212)</f>
        <v>0</v>
      </c>
      <c r="AB213" s="21">
        <f>(2*AB$5*$AJ$3*$R213*$A$3-MIN(AB$5*$AJ$3,$R213*$A$3)^2-2*$R213*$A$3*MAX(AB$5*$AJ$3-$R213*$A$3,0)-MIN(MAX($R213*$A$3-$A$4,0),AB$5*$AJ$3)^2-2*AB$5*$AJ$3*MAX($R213*$A$3-$A$4-AB$5*+$AJ$3,0))/$AJ$5-SUM($V$7:AA213)-SUM($V$7:AB212)+SUM($V$7:AA212)</f>
        <v>0</v>
      </c>
      <c r="AC213" s="21">
        <f>(2*AC$5*$AJ$3*$R213*$A$3-MIN(AC$5*$AJ$3,$R213*$A$3)^2-2*$R213*$A$3*MAX(AC$5*$AJ$3-$R213*$A$3,0)-MIN(MAX($R213*$A$3-$A$4,0),AC$5*$AJ$3)^2-2*AC$5*$AJ$3*MAX($R213*$A$3-$A$4-AC$5*+$AJ$3,0))/$AJ$5-SUM($V$7:AB213)-SUM($V$7:AC212)+SUM($V$7:AB212)</f>
        <v>0</v>
      </c>
      <c r="AD213" s="21">
        <f>(2*AD$5*$AJ$3*$R213*$A$3-MIN(AD$5*$AJ$3,$R213*$A$3)^2-2*$R213*$A$3*MAX(AD$5*$AJ$3-$R213*$A$3,0)-MIN(MAX($R213*$A$3-$A$4,0),AD$5*$AJ$3)^2-2*AD$5*$AJ$3*MAX($R213*$A$3-$A$4-AD$5*+$AJ$3,0))/$AJ$5-SUM($V$7:AC213)-SUM($V$7:AD212)+SUM($V$7:AC212)</f>
        <v>0</v>
      </c>
      <c r="AE213" s="21">
        <f>(2*AE$5*$AJ$3*$R213*$A$3-MIN(AE$5*$AJ$3,$R213*$A$3)^2-2*$R213*$A$3*MAX(AE$5*$AJ$3-$R213*$A$3,0)-MIN(MAX($R213*$A$3-$A$4,0),AE$5*$AJ$3)^2-2*AE$5*$AJ$3*MAX($R213*$A$3-$A$4-AE$5*+$AJ$3,0))/$AJ$5-SUM($V$7:AD213)-SUM($V$7:AE212)+SUM($V$7:AD212)</f>
        <v>0</v>
      </c>
      <c r="AF213" s="21">
        <f>(2*AF$5*$AJ$3*$R213*$A$3-MIN(AF$5*$AJ$3,$R213*$A$3)^2-2*$R213*$A$3*MAX(AF$5*$AJ$3-$R213*$A$3,0)-MIN(MAX($R213*$A$3-$A$4,0),AF$5*$AJ$3)^2-2*AF$5*$AJ$3*MAX($R213*$A$3-$A$4-AF$5*+$AJ$3,0))/$AJ$5-SUM($V$7:AE213)-SUM($V$7:AF212)+SUM($V$7:AE212)</f>
        <v>0</v>
      </c>
      <c r="AG213" s="21">
        <f>(2*AG$5*$AJ$3*$R213*$A$3-MIN(AG$5*$AJ$3,$R213*$A$3)^2-2*$R213*$A$3*MAX(AG$5*$AJ$3-$R213*$A$3,0)-MIN(MAX($R213*$A$3-$A$4,0),AG$5*$AJ$3)^2-2*AG$5*$AJ$3*MAX($R213*$A$3-$A$4-AG$5*+$AJ$3,0))/$AJ$5-SUM($V$7:AF213)-SUM($V$7:AG212)+SUM($V$7:AF212)</f>
        <v>0</v>
      </c>
      <c r="AH213" s="21">
        <f>(2*AH$5*$AJ$3*$R213*$A$3-MIN(AH$5*$AJ$3,$R213*$A$3)^2-2*$R213*$A$3*MAX(AH$5*$AJ$3-$R213*$A$3,0)-MIN(MAX($R213*$A$3-$A$4,0),AH$5*$AJ$3)^2-2*AH$5*$AJ$3*MAX($R213*$A$3-$A$4-AH$5*+$AJ$3,0))/$AJ$5-SUM($V$7:AG213)-SUM($V$7:AH212)+SUM($V$7:AG212)</f>
        <v>0</v>
      </c>
      <c r="AJ213" s="8">
        <f t="shared" si="62"/>
        <v>42401</v>
      </c>
      <c r="AK213" s="30">
        <f t="shared" si="55"/>
        <v>42415</v>
      </c>
      <c r="AL213" s="3">
        <f ca="1">SUMPRODUCT(OFFSET($W$8:OFFSET($W$8,$AJ$4-1,0),$T213,$U213),OFFSET($D$8:OFFSET($D$8,$AJ$4-1,0),$S213,MATCH(AL$6,$D$7:$Q$7,0)-1))</f>
        <v>0.55112706563631642</v>
      </c>
      <c r="AM213" s="3">
        <f ca="1">SUMPRODUCT(OFFSET($W$8:OFFSET($W$8,$AJ$4-1,0),$T213,$U213),OFFSET($C$8:OFFSET($C$8,$AJ$4-1,0),$S213,0),OFFSET($D$8:OFFSET($D$8,$AJ$4-1,0),$S213,MATCH(AL$6,$D$7:$Q$7,0)-1))/SUMPRODUCT(OFFSET($W$8:OFFSET($W$8,$AJ$4-1,0),$T213,$U213),OFFSET($C$8:OFFSET($C$8,$AJ$4-1,0),$S213,0))</f>
        <v>0.55313675732166112</v>
      </c>
      <c r="AN213" s="3">
        <f ca="1">SUMPRODUCT(OFFSET($W$8:OFFSET($W$8,$AJ$4-1,0),$T213,$U213),OFFSET($D$8:OFFSET($D$8,$AJ$4-1,0),$S213,MATCH(AN$6,$D$7:$Q$7,0)-1))</f>
        <v>1.288272628457122</v>
      </c>
      <c r="AO213" s="3">
        <f ca="1">SUMPRODUCT(OFFSET($W$8:OFFSET($W$8,$AJ$4-1,0),$T213,$U213),OFFSET($C$8:OFFSET($C$8,$AJ$4-1,0),$S213,0),OFFSET($D$8:OFFSET($D$8,$AJ$4-1,0),$S213,MATCH(AN$6,$D$7:$Q$7,0)-1))/SUMPRODUCT(OFFSET($W$8:OFFSET($W$8,$AJ$4-1,0),$T213,$U213),OFFSET($C$8:OFFSET($C$8,$AJ$4-1,0),$S213,0))</f>
        <v>1.2854642892993542</v>
      </c>
      <c r="AP213" s="3">
        <f ca="1">SUMPRODUCT(OFFSET($W$8:OFFSET($W$8,$AJ$4-1,0),$T213,$U213),OFFSET($D$8:OFFSET($D$8,$AJ$4-1,0),$S213,MATCH(AP$6,$D$7:$Q$7,0)-1))</f>
        <v>1.0608423321288494</v>
      </c>
      <c r="AQ213" s="3">
        <f ca="1">SUMPRODUCT(OFFSET($W$8:OFFSET($W$8,$AJ$4-1,0),$T213,$U213),OFFSET($C$8:OFFSET($C$8,$AJ$4-1,0),$S213,0),OFFSET($D$8:OFFSET($D$8,$AJ$4-1,0),$S213,MATCH(AP$6,$D$7:$Q$7,0)-1))/SUMPRODUCT(OFFSET($W$8:OFFSET($W$8,$AJ$4-1,0),$T213,$U213),OFFSET($C$8:OFFSET($C$8,$AJ$4-1,0),$S213,0))</f>
        <v>1.059891822772794</v>
      </c>
      <c r="AR213" s="3">
        <f ca="1">SUMPRODUCT(OFFSET($W$8:OFFSET($W$8,$AJ$4-1,0),$T213,$U213),OFFSET($D$8:OFFSET($D$8,$AJ$4-1,0),$S213,MATCH(AR$6,$D$7:$Q$7,0)-1))</f>
        <v>1</v>
      </c>
      <c r="AS213" s="3">
        <f ca="1">SUMPRODUCT(OFFSET($W$8:OFFSET($W$8,$AJ$4-1,0),$T213,$U213),OFFSET($C$8:OFFSET($C$8,$AJ$4-1,0),$S213,0),OFFSET($D$8:OFFSET($D$8,$AJ$4-1,0),$S213,MATCH(AR$6,$D$7:$Q$7,0)-1))/SUMPRODUCT(OFFSET($W$8:OFFSET($W$8,$AJ$4-1,0),$T213,$U213),OFFSET($C$8:OFFSET($C$8,$AJ$4-1,0),$S213,0))</f>
        <v>1</v>
      </c>
      <c r="AT213" s="3">
        <f ca="1">SUMPRODUCT(OFFSET($W$8:OFFSET($W$8,$AJ$4-1,0),$T213,$U213),OFFSET($D$8:OFFSET($D$8,$AJ$4-1,0),$S213,MATCH(AT$6,$D$7:$Q$7,0)-1))</f>
        <v>1.1794772732047032</v>
      </c>
      <c r="AU213" s="3">
        <f ca="1">SUMPRODUCT(OFFSET($W$8:OFFSET($W$8,$AJ$4-1,0),$T213,$U213),OFFSET($C$8:OFFSET($C$8,$AJ$4-1,0),$S213,0),OFFSET($D$8:OFFSET($D$8,$AJ$4-1,0),$S213,MATCH(AT$6,$D$7:$Q$7,0)-1))/SUMPRODUCT(OFFSET($W$8:OFFSET($W$8,$AJ$4-1,0),$T213,$U213),OFFSET($C$8:OFFSET($C$8,$AJ$4-1,0),$S213,0))</f>
        <v>1.1772479649826446</v>
      </c>
      <c r="AV213" s="3">
        <f ca="1">SUMPRODUCT(OFFSET($W$8:OFFSET($W$8,$AJ$4-1,0),$T213,$U213),OFFSET($D$8:OFFSET($D$8,$AJ$4-1,0),$S213,MATCH(AV$6,$D$7:$Q$7,0)-1))</f>
        <v>0.85282108579794746</v>
      </c>
      <c r="AW213" s="3">
        <f ca="1">SUMPRODUCT(OFFSET($W$8:OFFSET($W$8,$AJ$4-1,0),$T213,$U213),OFFSET($C$8:OFFSET($C$8,$AJ$4-1,0),$S213,0),OFFSET($D$8:OFFSET($D$8,$AJ$4-1,0),$S213,MATCH(AV$6,$D$7:$Q$7,0)-1))/SUMPRODUCT(OFFSET($W$8:OFFSET($W$8,$AJ$4-1,0),$T213,$U213),OFFSET($C$8:OFFSET($C$8,$AJ$4-1,0),$S213,0))</f>
        <v>0.85692446621583784</v>
      </c>
      <c r="AX213" s="3">
        <f ca="1">SUMPRODUCT(OFFSET($W$8:OFFSET($W$8,$AJ$4-1,0),$T213,$U213),OFFSET($D$8:OFFSET($D$8,$AJ$4-1,0),$S213,MATCH(AX$6,$D$7:$Q$7,0)-1))</f>
        <v>0.92607759590289751</v>
      </c>
      <c r="AY213" s="3">
        <f ca="1">SUMPRODUCT(OFFSET($W$8:OFFSET($W$8,$AJ$4-1,0),$T213,$U213),OFFSET($C$8:OFFSET($C$8,$AJ$4-1,0),$S213,0),OFFSET($D$8:OFFSET($D$8,$AJ$4-1,0),$S213,MATCH(AX$6,$D$7:$Q$7,0)-1))/SUMPRODUCT(OFFSET($W$8:OFFSET($W$8,$AJ$4-1,0),$T213,$U213),OFFSET($C$8:OFFSET($C$8,$AJ$4-1,0),$S213,0))</f>
        <v>0.9301579131527723</v>
      </c>
      <c r="AZ213" s="3">
        <f ca="1">SUMPRODUCT(OFFSET($W$8:OFFSET($W$8,$AJ$4-1,0),$T213,$U213),OFFSET($D$8:OFFSET($D$8,$AJ$4-1,0),$S213,MATCH(AZ$6,$D$7:$Q$7,0)-1))</f>
        <v>1.258124155121199</v>
      </c>
      <c r="BA213" s="3">
        <f ca="1">SUMPRODUCT(OFFSET($W$8:OFFSET($W$8,$AJ$4-1,0),$T213,$U213),OFFSET($C$8:OFFSET($C$8,$AJ$4-1,0),$S213,0),OFFSET($D$8:OFFSET($D$8,$AJ$4-1,0),$S213,MATCH(AZ$6,$D$7:$Q$7,0)-1))/SUMPRODUCT(OFFSET($W$8:OFFSET($W$8,$AJ$4-1,0),$T213,$U213),OFFSET($C$8:OFFSET($C$8,$AJ$4-1,0),$S213,0))</f>
        <v>1.2612475827447991</v>
      </c>
      <c r="BB213" s="3">
        <f ca="1">SUMPRODUCT(OFFSET($W$8:OFFSET($W$8,$AJ$4-1,0),$T213,$U213),OFFSET($D$8:OFFSET($D$8,$AJ$4-1,0),$S213,MATCH(BB$6,$D$7:$Q$7,0)-1))</f>
        <v>1.0711442981149542</v>
      </c>
      <c r="BC213" s="3">
        <f ca="1">SUMPRODUCT(OFFSET($W$8:OFFSET($W$8,$AJ$4-1,0),$T213,$U213),OFFSET($C$8:OFFSET($C$8,$AJ$4-1,0),$S213,0),OFFSET($D$8:OFFSET($D$8,$AJ$4-1,0),$S213,MATCH(BB$6,$D$7:$Q$7,0)-1))/SUMPRODUCT(OFFSET($W$8:OFFSET($W$8,$AJ$4-1,0),$T213,$U213),OFFSET($C$8:OFFSET($C$8,$AJ$4-1,0),$S213,0))</f>
        <v>1.0749649153046232</v>
      </c>
      <c r="BD213" s="3">
        <f ca="1">SUMPRODUCT(OFFSET($W$8:OFFSET($W$8,$AJ$4-1,0),$T213,$U213),OFFSET($D$8:OFFSET($D$8,$AJ$4-1,0),$S213,MATCH(BD$6,$D$7:$Q$7,0)-1))</f>
        <v>0.91334161394418145</v>
      </c>
      <c r="BE213" s="3">
        <f ca="1">SUMPRODUCT(OFFSET($W$8:OFFSET($W$8,$AJ$4-1,0),$T213,$U213),OFFSET($C$8:OFFSET($C$8,$AJ$4-1,0),$S213,0),OFFSET($D$8:OFFSET($D$8,$AJ$4-1,0),$S213,MATCH(BD$6,$D$7:$Q$7,0)-1))/SUMPRODUCT(OFFSET($W$8:OFFSET($W$8,$AJ$4-1,0),$T213,$U213),OFFSET($C$8:OFFSET($C$8,$AJ$4-1,0),$S213,0))</f>
        <v>0.92101902426714566</v>
      </c>
      <c r="BF213" s="174">
        <f ca="1">SUMPRODUCT(OFFSET($W$8:OFFSET($W$8,$AJ$4-1,0),$T213,$U213),OFFSET($D$8:OFFSET($D$8,$AJ$4-1,0),$S213,MATCH(BF$6,$D$7:$Q$7,0)-1))</f>
        <v>1.1071099231643002</v>
      </c>
      <c r="BG213" s="174">
        <f ca="1">SUMPRODUCT(OFFSET($W$8:OFFSET($W$8,$AJ$4-1,0),$T213,$U213),OFFSET($C$8:OFFSET($C$8,$AJ$4-1,0),$S213,0),OFFSET($D$8:OFFSET($D$8,$AJ$4-1,0),$S213,MATCH(BF$6,$D$7:$Q$7,0)-1))/SUMPRODUCT(OFFSET($W$8:OFFSET($W$8,$AJ$4-1,0),$T213,$U213),OFFSET($C$8:OFFSET($C$8,$AJ$4-1,0),$S213,0))</f>
        <v>1.1061578768475668</v>
      </c>
      <c r="BH213" s="174">
        <f ca="1">SUMPRODUCT(OFFSET($W$8:OFFSET($W$8,$AJ$4-1,0),$T213,$U213),OFFSET($D$8:OFFSET($D$8,$AJ$4-1,0),$S213,MATCH(BH$6,$D$7:$Q$7,0)-1))</f>
        <v>1.2473453237971537</v>
      </c>
      <c r="BI213" s="174">
        <f ca="1">SUMPRODUCT(OFFSET($W$8:OFFSET($W$8,$AJ$4-1,0),$T213,$U213),OFFSET($C$8:OFFSET($C$8,$AJ$4-1,0),$S213,0),OFFSET($D$8:OFFSET($D$8,$AJ$4-1,0),$S213,MATCH(BH$6,$D$7:$Q$7,0)-1))/SUMPRODUCT(OFFSET($W$8:OFFSET($W$8,$AJ$4-1,0),$T213,$U213),OFFSET($C$8:OFFSET($C$8,$AJ$4-1,0),$S213,0))</f>
        <v>1.2466010864982897</v>
      </c>
      <c r="BJ213" s="174">
        <f ca="1">SUMPRODUCT(OFFSET($W$8:OFFSET($W$8,$AJ$4-1,0),$T213,$U213),OFFSET($D$8:OFFSET($D$8,$AJ$4-1,0),$S213,MATCH(BJ$6,$D$7:$Q$7,0)-1))</f>
        <v>1</v>
      </c>
      <c r="BK213" s="174">
        <f ca="1">SUMPRODUCT(OFFSET($W$8:OFFSET($W$8,$AJ$4-1,0),$T213,$U213),OFFSET($C$8:OFFSET($C$8,$AJ$4-1,0),$S213,0),OFFSET($D$8:OFFSET($D$8,$AJ$4-1,0),$S213,MATCH(BJ$6,$D$7:$Q$7,0)-1))/SUMPRODUCT(OFFSET($W$8:OFFSET($W$8,$AJ$4-1,0),$T213,$U213),OFFSET($C$8:OFFSET($C$8,$AJ$4-1,0),$S213,0))</f>
        <v>1</v>
      </c>
      <c r="BM213" s="8">
        <f t="shared" si="59"/>
        <v>42401</v>
      </c>
      <c r="BN213" s="47">
        <f t="shared" ca="1" si="60"/>
        <v>0.90301161921150608</v>
      </c>
      <c r="BO213" s="47">
        <f t="shared" ca="1" si="56"/>
        <v>0</v>
      </c>
      <c r="BP213" s="47">
        <f t="shared" ca="1" si="61"/>
        <v>0.2654732472636222</v>
      </c>
      <c r="BQ213" s="47">
        <f t="shared" ca="1" si="57"/>
        <v>0.63753837194788388</v>
      </c>
    </row>
    <row r="214" spans="1:69">
      <c r="A214" s="58">
        <f t="shared" si="58"/>
        <v>42064</v>
      </c>
      <c r="B214" s="34">
        <f t="shared" si="51"/>
        <v>42262</v>
      </c>
      <c r="C214" s="59">
        <f>SUMIF(WP!$A$3:$A$388,"&lt;"&amp;EOMONTH($A214,$A$3-1)+1,WP!$B$3:$B$388)/1000-SUM(C$8:C213)</f>
        <v>445.73799999999937</v>
      </c>
      <c r="D214" s="42">
        <f>D$6/VLOOKUP($B214,Rate!$B$4:$H$390,7)</f>
        <v>0.54122186845175002</v>
      </c>
      <c r="E214" s="42">
        <f>E$6/VLOOKUP($B214,SAWW!$B$4:$H$390,7)</f>
        <v>1.3007041659942375</v>
      </c>
      <c r="F214" s="42">
        <f>F$6/VLOOKUP($B214,'Indem BL'!$B$4:$H$390,7)</f>
        <v>1.064745552353827</v>
      </c>
      <c r="G214" s="42">
        <f>G$6/VLOOKUP($B214,'Med BL'!$B$4:$H$390,7)</f>
        <v>1</v>
      </c>
      <c r="H214" s="42">
        <f>H$6/VLOOKUP($B214,'Combined BL &amp; SAWW'!$B$4:$H$390,7)</f>
        <v>1.1890488206275491</v>
      </c>
      <c r="I214" s="42">
        <f>I$6/VLOOKUP($B214,'Freq Trend'!$B$4:$H$390,7)</f>
        <v>0.83518153122412508</v>
      </c>
      <c r="J214" s="42">
        <f>J$6/VLOOKUP($B214,'Severity Trend_IonI'!$B$4:$H$390,7)</f>
        <v>0.90879501145586028</v>
      </c>
      <c r="K214" s="42">
        <f>K$6/VLOOKUP($B214,'Severity Trend_MonI'!$B$4:$H$390,7)</f>
        <v>1.2457005779378374</v>
      </c>
      <c r="L214" s="42">
        <f>L$6/VLOOKUP($B214,'Severity Trend'!$B$4:$H$390,7)</f>
        <v>1.0552573272282937</v>
      </c>
      <c r="M214" s="42">
        <f>M$6/VLOOKUP($B214,'PP Residual Trend'!$B$4:$H$390,7)</f>
        <v>0.88105481099054717</v>
      </c>
      <c r="N214" s="156">
        <f>N$6/VLOOKUP($B214,CR!$B$4:$H$455,7)</f>
        <v>1.1138327623329349</v>
      </c>
      <c r="O214" s="156">
        <f>O$6/VLOOKUP($B214,ER!$B$4:$H$455,7)</f>
        <v>1.252051098026211</v>
      </c>
      <c r="P214" s="156">
        <f>P$6/VLOOKUP($B214,DR!$B$4:$H$455,7)</f>
        <v>1</v>
      </c>
      <c r="R214">
        <f t="shared" si="49"/>
        <v>207</v>
      </c>
      <c r="S214" s="120">
        <f t="shared" si="52"/>
        <v>206</v>
      </c>
      <c r="T214" s="45">
        <f t="shared" si="53"/>
        <v>0</v>
      </c>
      <c r="U214" s="45">
        <f t="shared" si="54"/>
        <v>0</v>
      </c>
      <c r="V214" s="20">
        <v>0</v>
      </c>
      <c r="W214" s="21">
        <f>(2*W$5*$AJ$3*$R214*$A$3-MIN(W$5*$AJ$3,$R214*$A$3)^2-2*$R214*$A$3*MAX(W$5*$AJ$3-$R214*$A$3,0)-MIN(MAX($R214*$A$3-$A$4,0),W$5*$AJ$3)^2-2*W$5*$AJ$3*MAX($R214*$A$3-$A$4-W$5*+$AJ$3,0))/$AJ$5-SUM($V$7:V214)-SUM($V$7:W213)+SUM($V$7:V213)</f>
        <v>0</v>
      </c>
      <c r="X214" s="21">
        <f>(2*X$5*$AJ$3*$R214*$A$3-MIN(X$5*$AJ$3,$R214*$A$3)^2-2*$R214*$A$3*MAX(X$5*$AJ$3-$R214*$A$3,0)-MIN(MAX($R214*$A$3-$A$4,0),X$5*$AJ$3)^2-2*X$5*$AJ$3*MAX($R214*$A$3-$A$4-X$5*+$AJ$3,0))/$AJ$5-SUM($V$7:W214)-SUM($V$7:X213)+SUM($V$7:W213)</f>
        <v>0</v>
      </c>
      <c r="Y214" s="21">
        <f>(2*Y$5*$AJ$3*$R214*$A$3-MIN(Y$5*$AJ$3,$R214*$A$3)^2-2*$R214*$A$3*MAX(Y$5*$AJ$3-$R214*$A$3,0)-MIN(MAX($R214*$A$3-$A$4,0),Y$5*$AJ$3)^2-2*Y$5*$AJ$3*MAX($R214*$A$3-$A$4-Y$5*+$AJ$3,0))/$AJ$5-SUM($V$7:X214)-SUM($V$7:Y213)+SUM($V$7:X213)</f>
        <v>0</v>
      </c>
      <c r="Z214" s="21">
        <f>(2*Z$5*$AJ$3*$R214*$A$3-MIN(Z$5*$AJ$3,$R214*$A$3)^2-2*$R214*$A$3*MAX(Z$5*$AJ$3-$R214*$A$3,0)-MIN(MAX($R214*$A$3-$A$4,0),Z$5*$AJ$3)^2-2*Z$5*$AJ$3*MAX($R214*$A$3-$A$4-Z$5*+$AJ$3,0))/$AJ$5-SUM($V$7:Y214)-SUM($V$7:Z213)+SUM($V$7:Y213)</f>
        <v>0</v>
      </c>
      <c r="AA214" s="21">
        <f>(2*AA$5*$AJ$3*$R214*$A$3-MIN(AA$5*$AJ$3,$R214*$A$3)^2-2*$R214*$A$3*MAX(AA$5*$AJ$3-$R214*$A$3,0)-MIN(MAX($R214*$A$3-$A$4,0),AA$5*$AJ$3)^2-2*AA$5*$AJ$3*MAX($R214*$A$3-$A$4-AA$5*+$AJ$3,0))/$AJ$5-SUM($V$7:Z214)-SUM($V$7:AA213)+SUM($V$7:Z213)</f>
        <v>0</v>
      </c>
      <c r="AB214" s="21">
        <f>(2*AB$5*$AJ$3*$R214*$A$3-MIN(AB$5*$AJ$3,$R214*$A$3)^2-2*$R214*$A$3*MAX(AB$5*$AJ$3-$R214*$A$3,0)-MIN(MAX($R214*$A$3-$A$4,0),AB$5*$AJ$3)^2-2*AB$5*$AJ$3*MAX($R214*$A$3-$A$4-AB$5*+$AJ$3,0))/$AJ$5-SUM($V$7:AA214)-SUM($V$7:AB213)+SUM($V$7:AA213)</f>
        <v>0</v>
      </c>
      <c r="AC214" s="21">
        <f>(2*AC$5*$AJ$3*$R214*$A$3-MIN(AC$5*$AJ$3,$R214*$A$3)^2-2*$R214*$A$3*MAX(AC$5*$AJ$3-$R214*$A$3,0)-MIN(MAX($R214*$A$3-$A$4,0),AC$5*$AJ$3)^2-2*AC$5*$AJ$3*MAX($R214*$A$3-$A$4-AC$5*+$AJ$3,0))/$AJ$5-SUM($V$7:AB214)-SUM($V$7:AC213)+SUM($V$7:AB213)</f>
        <v>0</v>
      </c>
      <c r="AD214" s="21">
        <f>(2*AD$5*$AJ$3*$R214*$A$3-MIN(AD$5*$AJ$3,$R214*$A$3)^2-2*$R214*$A$3*MAX(AD$5*$AJ$3-$R214*$A$3,0)-MIN(MAX($R214*$A$3-$A$4,0),AD$5*$AJ$3)^2-2*AD$5*$AJ$3*MAX($R214*$A$3-$A$4-AD$5*+$AJ$3,0))/$AJ$5-SUM($V$7:AC214)-SUM($V$7:AD213)+SUM($V$7:AC213)</f>
        <v>0</v>
      </c>
      <c r="AE214" s="21">
        <f>(2*AE$5*$AJ$3*$R214*$A$3-MIN(AE$5*$AJ$3,$R214*$A$3)^2-2*$R214*$A$3*MAX(AE$5*$AJ$3-$R214*$A$3,0)-MIN(MAX($R214*$A$3-$A$4,0),AE$5*$AJ$3)^2-2*AE$5*$AJ$3*MAX($R214*$A$3-$A$4-AE$5*+$AJ$3,0))/$AJ$5-SUM($V$7:AD214)-SUM($V$7:AE213)+SUM($V$7:AD213)</f>
        <v>0</v>
      </c>
      <c r="AF214" s="21">
        <f>(2*AF$5*$AJ$3*$R214*$A$3-MIN(AF$5*$AJ$3,$R214*$A$3)^2-2*$R214*$A$3*MAX(AF$5*$AJ$3-$R214*$A$3,0)-MIN(MAX($R214*$A$3-$A$4,0),AF$5*$AJ$3)^2-2*AF$5*$AJ$3*MAX($R214*$A$3-$A$4-AF$5*+$AJ$3,0))/$AJ$5-SUM($V$7:AE214)-SUM($V$7:AF213)+SUM($V$7:AE213)</f>
        <v>0</v>
      </c>
      <c r="AG214" s="21">
        <f>(2*AG$5*$AJ$3*$R214*$A$3-MIN(AG$5*$AJ$3,$R214*$A$3)^2-2*$R214*$A$3*MAX(AG$5*$AJ$3-$R214*$A$3,0)-MIN(MAX($R214*$A$3-$A$4,0),AG$5*$AJ$3)^2-2*AG$5*$AJ$3*MAX($R214*$A$3-$A$4-AG$5*+$AJ$3,0))/$AJ$5-SUM($V$7:AF214)-SUM($V$7:AG213)+SUM($V$7:AF213)</f>
        <v>0</v>
      </c>
      <c r="AH214" s="21">
        <f>(2*AH$5*$AJ$3*$R214*$A$3-MIN(AH$5*$AJ$3,$R214*$A$3)^2-2*$R214*$A$3*MAX(AH$5*$AJ$3-$R214*$A$3,0)-MIN(MAX($R214*$A$3-$A$4,0),AH$5*$AJ$3)^2-2*AH$5*$AJ$3*MAX($R214*$A$3-$A$4-AH$5*+$AJ$3,0))/$AJ$5-SUM($V$7:AG214)-SUM($V$7:AH213)+SUM($V$7:AG213)</f>
        <v>0</v>
      </c>
      <c r="AJ214" s="8">
        <f t="shared" si="62"/>
        <v>42430</v>
      </c>
      <c r="AK214" s="30">
        <f t="shared" si="55"/>
        <v>42444</v>
      </c>
      <c r="AL214" s="3">
        <f ca="1">SUMPRODUCT(OFFSET($W$8:OFFSET($W$8,$AJ$4-1,0),$T214,$U214),OFFSET($D$8:OFFSET($D$8,$AJ$4-1,0),$S214,MATCH(AL$6,$D$7:$Q$7,0)-1))</f>
        <v>0.55278730931291309</v>
      </c>
      <c r="AM214" s="3">
        <f ca="1">SUMPRODUCT(OFFSET($W$8:OFFSET($W$8,$AJ$4-1,0),$T214,$U214),OFFSET($C$8:OFFSET($C$8,$AJ$4-1,0),$S214,0),OFFSET($D$8:OFFSET($D$8,$AJ$4-1,0),$S214,MATCH(AL$6,$D$7:$Q$7,0)-1))/SUMPRODUCT(OFFSET($W$8:OFFSET($W$8,$AJ$4-1,0),$T214,$U214),OFFSET($C$8:OFFSET($C$8,$AJ$4-1,0),$S214,0))</f>
        <v>0.55380082430447297</v>
      </c>
      <c r="AN214" s="3">
        <f ca="1">SUMPRODUCT(OFFSET($W$8:OFFSET($W$8,$AJ$4-1,0),$T214,$U214),OFFSET($D$8:OFFSET($D$8,$AJ$4-1,0),$S214,MATCH(AN$6,$D$7:$Q$7,0)-1))</f>
        <v>1.2857373850148688</v>
      </c>
      <c r="AO214" s="3">
        <f ca="1">SUMPRODUCT(OFFSET($W$8:OFFSET($W$8,$AJ$4-1,0),$T214,$U214),OFFSET($C$8:OFFSET($C$8,$AJ$4-1,0),$S214,0),OFFSET($D$8:OFFSET($D$8,$AJ$4-1,0),$S214,MATCH(AN$6,$D$7:$Q$7,0)-1))/SUMPRODUCT(OFFSET($W$8:OFFSET($W$8,$AJ$4-1,0),$T214,$U214),OFFSET($C$8:OFFSET($C$8,$AJ$4-1,0),$S214,0))</f>
        <v>1.2844556567286949</v>
      </c>
      <c r="AP214" s="3">
        <f ca="1">SUMPRODUCT(OFFSET($W$8:OFFSET($W$8,$AJ$4-1,0),$T214,$U214),OFFSET($D$8:OFFSET($D$8,$AJ$4-1,0),$S214,MATCH(AP$6,$D$7:$Q$7,0)-1))</f>
        <v>1.0603219027655191</v>
      </c>
      <c r="AQ214" s="3">
        <f ca="1">SUMPRODUCT(OFFSET($W$8:OFFSET($W$8,$AJ$4-1,0),$T214,$U214),OFFSET($C$8:OFFSET($C$8,$AJ$4-1,0),$S214,0),OFFSET($D$8:OFFSET($D$8,$AJ$4-1,0),$S214,MATCH(AP$6,$D$7:$Q$7,0)-1))/SUMPRODUCT(OFFSET($W$8:OFFSET($W$8,$AJ$4-1,0),$T214,$U214),OFFSET($C$8:OFFSET($C$8,$AJ$4-1,0),$S214,0))</f>
        <v>1.0596861681101128</v>
      </c>
      <c r="AR214" s="3">
        <f ca="1">SUMPRODUCT(OFFSET($W$8:OFFSET($W$8,$AJ$4-1,0),$T214,$U214),OFFSET($D$8:OFFSET($D$8,$AJ$4-1,0),$S214,MATCH(AR$6,$D$7:$Q$7,0)-1))</f>
        <v>1</v>
      </c>
      <c r="AS214" s="3">
        <f ca="1">SUMPRODUCT(OFFSET($W$8:OFFSET($W$8,$AJ$4-1,0),$T214,$U214),OFFSET($C$8:OFFSET($C$8,$AJ$4-1,0),$S214,0),OFFSET($D$8:OFFSET($D$8,$AJ$4-1,0),$S214,MATCH(AR$6,$D$7:$Q$7,0)-1))/SUMPRODUCT(OFFSET($W$8:OFFSET($W$8,$AJ$4-1,0),$T214,$U214),OFFSET($C$8:OFFSET($C$8,$AJ$4-1,0),$S214,0))</f>
        <v>1</v>
      </c>
      <c r="AT214" s="3">
        <f ca="1">SUMPRODUCT(OFFSET($W$8:OFFSET($W$8,$AJ$4-1,0),$T214,$U214),OFFSET($D$8:OFFSET($D$8,$AJ$4-1,0),$S214,MATCH(AT$6,$D$7:$Q$7,0)-1))</f>
        <v>1.1777943877562058</v>
      </c>
      <c r="AU214" s="3">
        <f ca="1">SUMPRODUCT(OFFSET($W$8:OFFSET($W$8,$AJ$4-1,0),$T214,$U214),OFFSET($C$8:OFFSET($C$8,$AJ$4-1,0),$S214,0),OFFSET($D$8:OFFSET($D$8,$AJ$4-1,0),$S214,MATCH(AT$6,$D$7:$Q$7,0)-1))/SUMPRODUCT(OFFSET($W$8:OFFSET($W$8,$AJ$4-1,0),$T214,$U214),OFFSET($C$8:OFFSET($C$8,$AJ$4-1,0),$S214,0))</f>
        <v>1.176580965805889</v>
      </c>
      <c r="AV214" s="3">
        <f ca="1">SUMPRODUCT(OFFSET($W$8:OFFSET($W$8,$AJ$4-1,0),$T214,$U214),OFFSET($D$8:OFFSET($D$8,$AJ$4-1,0),$S214,MATCH(AV$6,$D$7:$Q$7,0)-1))</f>
        <v>0.85623646194598868</v>
      </c>
      <c r="AW214" s="3">
        <f ca="1">SUMPRODUCT(OFFSET($W$8:OFFSET($W$8,$AJ$4-1,0),$T214,$U214),OFFSET($C$8:OFFSET($C$8,$AJ$4-1,0),$S214,0),OFFSET($D$8:OFFSET($D$8,$AJ$4-1,0),$S214,MATCH(AV$6,$D$7:$Q$7,0)-1))/SUMPRODUCT(OFFSET($W$8:OFFSET($W$8,$AJ$4-1,0),$T214,$U214),OFFSET($C$8:OFFSET($C$8,$AJ$4-1,0),$S214,0))</f>
        <v>0.85827915652127973</v>
      </c>
      <c r="AX214" s="3">
        <f ca="1">SUMPRODUCT(OFFSET($W$8:OFFSET($W$8,$AJ$4-1,0),$T214,$U214),OFFSET($D$8:OFFSET($D$8,$AJ$4-1,0),$S214,MATCH(AX$6,$D$7:$Q$7,0)-1))</f>
        <v>0.92919621309530342</v>
      </c>
      <c r="AY214" s="3">
        <f ca="1">SUMPRODUCT(OFFSET($W$8:OFFSET($W$8,$AJ$4-1,0),$T214,$U214),OFFSET($C$8:OFFSET($C$8,$AJ$4-1,0),$S214,0),OFFSET($D$8:OFFSET($D$8,$AJ$4-1,0),$S214,MATCH(AX$6,$D$7:$Q$7,0)-1))/SUMPRODUCT(OFFSET($W$8:OFFSET($W$8,$AJ$4-1,0),$T214,$U214),OFFSET($C$8:OFFSET($C$8,$AJ$4-1,0),$S214,0))</f>
        <v>0.93138863664845173</v>
      </c>
      <c r="AZ214" s="3">
        <f ca="1">SUMPRODUCT(OFFSET($W$8:OFFSET($W$8,$AJ$4-1,0),$T214,$U214),OFFSET($D$8:OFFSET($D$8,$AJ$4-1,0),$S214,MATCH(AZ$6,$D$7:$Q$7,0)-1))</f>
        <v>1.2596429602974053</v>
      </c>
      <c r="BA214" s="3">
        <f ca="1">SUMPRODUCT(OFFSET($W$8:OFFSET($W$8,$AJ$4-1,0),$T214,$U214),OFFSET($C$8:OFFSET($C$8,$AJ$4-1,0),$S214,0),OFFSET($D$8:OFFSET($D$8,$AJ$4-1,0),$S214,MATCH(AZ$6,$D$7:$Q$7,0)-1))/SUMPRODUCT(OFFSET($W$8:OFFSET($W$8,$AJ$4-1,0),$T214,$U214),OFFSET($C$8:OFFSET($C$8,$AJ$4-1,0),$S214,0))</f>
        <v>1.2618256670005206</v>
      </c>
      <c r="BB214" s="3">
        <f ca="1">SUMPRODUCT(OFFSET($W$8:OFFSET($W$8,$AJ$4-1,0),$T214,$U214),OFFSET($D$8:OFFSET($D$8,$AJ$4-1,0),$S214,MATCH(BB$6,$D$7:$Q$7,0)-1))</f>
        <v>1.0737365963804357</v>
      </c>
      <c r="BC214" s="3">
        <f ca="1">SUMPRODUCT(OFFSET($W$8:OFFSET($W$8,$AJ$4-1,0),$T214,$U214),OFFSET($C$8:OFFSET($C$8,$AJ$4-1,0),$S214,0),OFFSET($D$8:OFFSET($D$8,$AJ$4-1,0),$S214,MATCH(BB$6,$D$7:$Q$7,0)-1))/SUMPRODUCT(OFFSET($W$8:OFFSET($W$8,$AJ$4-1,0),$T214,$U214),OFFSET($C$8:OFFSET($C$8,$AJ$4-1,0),$S214,0))</f>
        <v>1.0759798224067965</v>
      </c>
      <c r="BD214" s="3">
        <f ca="1">SUMPRODUCT(OFFSET($W$8:OFFSET($W$8,$AJ$4-1,0),$T214,$U214),OFFSET($D$8:OFFSET($D$8,$AJ$4-1,0),$S214,MATCH(BD$6,$D$7:$Q$7,0)-1))</f>
        <v>0.91922792996519309</v>
      </c>
      <c r="BE214" s="3">
        <f ca="1">SUMPRODUCT(OFFSET($W$8:OFFSET($W$8,$AJ$4-1,0),$T214,$U214),OFFSET($C$8:OFFSET($C$8,$AJ$4-1,0),$S214,0),OFFSET($D$8:OFFSET($D$8,$AJ$4-1,0),$S214,MATCH(BD$6,$D$7:$Q$7,0)-1))/SUMPRODUCT(OFFSET($W$8:OFFSET($W$8,$AJ$4-1,0),$T214,$U214),OFFSET($C$8:OFFSET($C$8,$AJ$4-1,0),$S214,0))</f>
        <v>0.92334435539771187</v>
      </c>
      <c r="BF214" s="174">
        <f ca="1">SUMPRODUCT(OFFSET($W$8:OFFSET($W$8,$AJ$4-1,0),$T214,$U214),OFFSET($D$8:OFFSET($D$8,$AJ$4-1,0),$S214,MATCH(BF$6,$D$7:$Q$7,0)-1))</f>
        <v>1.1137795245677193</v>
      </c>
      <c r="BG214" s="174">
        <f ca="1">SUMPRODUCT(OFFSET($W$8:OFFSET($W$8,$AJ$4-1,0),$T214,$U214),OFFSET($C$8:OFFSET($C$8,$AJ$4-1,0),$S214,0),OFFSET($D$8:OFFSET($D$8,$AJ$4-1,0),$S214,MATCH(BF$6,$D$7:$Q$7,0)-1))/SUMPRODUCT(OFFSET($W$8:OFFSET($W$8,$AJ$4-1,0),$T214,$U214),OFFSET($C$8:OFFSET($C$8,$AJ$4-1,0),$S214,0))</f>
        <v>1.1095503399378335</v>
      </c>
      <c r="BH214" s="174">
        <f ca="1">SUMPRODUCT(OFFSET($W$8:OFFSET($W$8,$AJ$4-1,0),$T214,$U214),OFFSET($D$8:OFFSET($D$8,$AJ$4-1,0),$S214,MATCH(BH$6,$D$7:$Q$7,0)-1))</f>
        <v>1.246561766412305</v>
      </c>
      <c r="BI214" s="174">
        <f ca="1">SUMPRODUCT(OFFSET($W$8:OFFSET($W$8,$AJ$4-1,0),$T214,$U214),OFFSET($C$8:OFFSET($C$8,$AJ$4-1,0),$S214,0),OFFSET($D$8:OFFSET($D$8,$AJ$4-1,0),$S214,MATCH(BH$6,$D$7:$Q$7,0)-1))/SUMPRODUCT(OFFSET($W$8:OFFSET($W$8,$AJ$4-1,0),$T214,$U214),OFFSET($C$8:OFFSET($C$8,$AJ$4-1,0),$S214,0))</f>
        <v>1.2462872896216703</v>
      </c>
      <c r="BJ214" s="174">
        <f ca="1">SUMPRODUCT(OFFSET($W$8:OFFSET($W$8,$AJ$4-1,0),$T214,$U214),OFFSET($D$8:OFFSET($D$8,$AJ$4-1,0),$S214,MATCH(BJ$6,$D$7:$Q$7,0)-1))</f>
        <v>1</v>
      </c>
      <c r="BK214" s="174">
        <f ca="1">SUMPRODUCT(OFFSET($W$8:OFFSET($W$8,$AJ$4-1,0),$T214,$U214),OFFSET($C$8:OFFSET($C$8,$AJ$4-1,0),$S214,0),OFFSET($D$8:OFFSET($D$8,$AJ$4-1,0),$S214,MATCH(BJ$6,$D$7:$Q$7,0)-1))/SUMPRODUCT(OFFSET($W$8:OFFSET($W$8,$AJ$4-1,0),$T214,$U214),OFFSET($C$8:OFFSET($C$8,$AJ$4-1,0),$S214,0))</f>
        <v>1</v>
      </c>
      <c r="BM214" s="8">
        <f t="shared" si="59"/>
        <v>42430</v>
      </c>
      <c r="BN214" s="47">
        <f t="shared" ca="1" si="60"/>
        <v>0.90025065066597032</v>
      </c>
      <c r="BO214" s="47">
        <f t="shared" ca="1" si="56"/>
        <v>0</v>
      </c>
      <c r="BP214" s="47">
        <f t="shared" ca="1" si="61"/>
        <v>0.26554008953707792</v>
      </c>
      <c r="BQ214" s="47">
        <f t="shared" ca="1" si="57"/>
        <v>0.63471056112889235</v>
      </c>
    </row>
    <row r="215" spans="1:69">
      <c r="A215" s="58">
        <f t="shared" si="58"/>
        <v>42095</v>
      </c>
      <c r="B215" s="34">
        <f t="shared" si="51"/>
        <v>42292</v>
      </c>
      <c r="C215" s="59">
        <f>SUMIF(WP!$A$3:$A$388,"&lt;"&amp;EOMONTH($A215,$A$3-1)+1,WP!$B$3:$B$388)/1000-SUM(C$8:C214)</f>
        <v>558.0010000000002</v>
      </c>
      <c r="D215" s="42">
        <f>D$6/VLOOKUP($B215,Rate!$B$4:$H$390,7)</f>
        <v>0.54613528484114227</v>
      </c>
      <c r="E215" s="42">
        <f>E$6/VLOOKUP($B215,SAWW!$B$4:$H$390,7)</f>
        <v>1.298229346474054</v>
      </c>
      <c r="F215" s="42">
        <f>F$6/VLOOKUP($B215,'Indem BL'!$B$4:$H$390,7)</f>
        <v>1.064745552353827</v>
      </c>
      <c r="G215" s="42">
        <f>G$6/VLOOKUP($B215,'Med BL'!$B$4:$H$390,7)</f>
        <v>1</v>
      </c>
      <c r="H215" s="42">
        <f>H$6/VLOOKUP($B215,'Combined BL &amp; SAWW'!$B$4:$H$390,7)</f>
        <v>1.187737439733175</v>
      </c>
      <c r="I215" s="42">
        <f>I$6/VLOOKUP($B215,'Freq Trend'!$B$4:$H$390,7)</f>
        <v>0.83859035147211325</v>
      </c>
      <c r="J215" s="42">
        <f>J$6/VLOOKUP($B215,'Severity Trend_IonI'!$B$4:$H$390,7)</f>
        <v>0.91217165000135059</v>
      </c>
      <c r="K215" s="42">
        <f>K$6/VLOOKUP($B215,'Severity Trend_MonI'!$B$4:$H$390,7)</f>
        <v>1.2482474312325784</v>
      </c>
      <c r="L215" s="42">
        <f>L$6/VLOOKUP($B215,'Severity Trend'!$B$4:$H$390,7)</f>
        <v>1.0584108562949128</v>
      </c>
      <c r="M215" s="42">
        <f>M$6/VLOOKUP($B215,'PP Residual Trend'!$B$4:$H$390,7)</f>
        <v>0.88722529745809942</v>
      </c>
      <c r="N215" s="156">
        <f>N$6/VLOOKUP($B215,CR!$B$4:$H$455,7)</f>
        <v>1.0784400111625583</v>
      </c>
      <c r="O215" s="156">
        <f>O$6/VLOOKUP($B215,ER!$B$4:$H$455,7)</f>
        <v>1.252051098026211</v>
      </c>
      <c r="P215" s="156">
        <f>P$6/VLOOKUP($B215,DR!$B$4:$H$455,7)</f>
        <v>1</v>
      </c>
      <c r="R215">
        <f t="shared" si="49"/>
        <v>208</v>
      </c>
      <c r="S215" s="120">
        <f t="shared" si="52"/>
        <v>207</v>
      </c>
      <c r="T215" s="45">
        <f t="shared" si="53"/>
        <v>0</v>
      </c>
      <c r="U215" s="45">
        <f t="shared" si="54"/>
        <v>0</v>
      </c>
      <c r="V215" s="20">
        <v>0</v>
      </c>
      <c r="W215" s="21">
        <f>(2*W$5*$AJ$3*$R215*$A$3-MIN(W$5*$AJ$3,$R215*$A$3)^2-2*$R215*$A$3*MAX(W$5*$AJ$3-$R215*$A$3,0)-MIN(MAX($R215*$A$3-$A$4,0),W$5*$AJ$3)^2-2*W$5*$AJ$3*MAX($R215*$A$3-$A$4-W$5*+$AJ$3,0))/$AJ$5-SUM($V$7:V215)-SUM($V$7:W214)+SUM($V$7:V214)</f>
        <v>0</v>
      </c>
      <c r="X215" s="21">
        <f>(2*X$5*$AJ$3*$R215*$A$3-MIN(X$5*$AJ$3,$R215*$A$3)^2-2*$R215*$A$3*MAX(X$5*$AJ$3-$R215*$A$3,0)-MIN(MAX($R215*$A$3-$A$4,0),X$5*$AJ$3)^2-2*X$5*$AJ$3*MAX($R215*$A$3-$A$4-X$5*+$AJ$3,0))/$AJ$5-SUM($V$7:W215)-SUM($V$7:X214)+SUM($V$7:W214)</f>
        <v>0</v>
      </c>
      <c r="Y215" s="21">
        <f>(2*Y$5*$AJ$3*$R215*$A$3-MIN(Y$5*$AJ$3,$R215*$A$3)^2-2*$R215*$A$3*MAX(Y$5*$AJ$3-$R215*$A$3,0)-MIN(MAX($R215*$A$3-$A$4,0),Y$5*$AJ$3)^2-2*Y$5*$AJ$3*MAX($R215*$A$3-$A$4-Y$5*+$AJ$3,0))/$AJ$5-SUM($V$7:X215)-SUM($V$7:Y214)+SUM($V$7:X214)</f>
        <v>0</v>
      </c>
      <c r="Z215" s="21">
        <f>(2*Z$5*$AJ$3*$R215*$A$3-MIN(Z$5*$AJ$3,$R215*$A$3)^2-2*$R215*$A$3*MAX(Z$5*$AJ$3-$R215*$A$3,0)-MIN(MAX($R215*$A$3-$A$4,0),Z$5*$AJ$3)^2-2*Z$5*$AJ$3*MAX($R215*$A$3-$A$4-Z$5*+$AJ$3,0))/$AJ$5-SUM($V$7:Y215)-SUM($V$7:Z214)+SUM($V$7:Y214)</f>
        <v>0</v>
      </c>
      <c r="AA215" s="21">
        <f>(2*AA$5*$AJ$3*$R215*$A$3-MIN(AA$5*$AJ$3,$R215*$A$3)^2-2*$R215*$A$3*MAX(AA$5*$AJ$3-$R215*$A$3,0)-MIN(MAX($R215*$A$3-$A$4,0),AA$5*$AJ$3)^2-2*AA$5*$AJ$3*MAX($R215*$A$3-$A$4-AA$5*+$AJ$3,0))/$AJ$5-SUM($V$7:Z215)-SUM($V$7:AA214)+SUM($V$7:Z214)</f>
        <v>0</v>
      </c>
      <c r="AB215" s="21">
        <f>(2*AB$5*$AJ$3*$R215*$A$3-MIN(AB$5*$AJ$3,$R215*$A$3)^2-2*$R215*$A$3*MAX(AB$5*$AJ$3-$R215*$A$3,0)-MIN(MAX($R215*$A$3-$A$4,0),AB$5*$AJ$3)^2-2*AB$5*$AJ$3*MAX($R215*$A$3-$A$4-AB$5*+$AJ$3,0))/$AJ$5-SUM($V$7:AA215)-SUM($V$7:AB214)+SUM($V$7:AA214)</f>
        <v>0</v>
      </c>
      <c r="AC215" s="21">
        <f>(2*AC$5*$AJ$3*$R215*$A$3-MIN(AC$5*$AJ$3,$R215*$A$3)^2-2*$R215*$A$3*MAX(AC$5*$AJ$3-$R215*$A$3,0)-MIN(MAX($R215*$A$3-$A$4,0),AC$5*$AJ$3)^2-2*AC$5*$AJ$3*MAX($R215*$A$3-$A$4-AC$5*+$AJ$3,0))/$AJ$5-SUM($V$7:AB215)-SUM($V$7:AC214)+SUM($V$7:AB214)</f>
        <v>0</v>
      </c>
      <c r="AD215" s="21">
        <f>(2*AD$5*$AJ$3*$R215*$A$3-MIN(AD$5*$AJ$3,$R215*$A$3)^2-2*$R215*$A$3*MAX(AD$5*$AJ$3-$R215*$A$3,0)-MIN(MAX($R215*$A$3-$A$4,0),AD$5*$AJ$3)^2-2*AD$5*$AJ$3*MAX($R215*$A$3-$A$4-AD$5*+$AJ$3,0))/$AJ$5-SUM($V$7:AC215)-SUM($V$7:AD214)+SUM($V$7:AC214)</f>
        <v>0</v>
      </c>
      <c r="AE215" s="21">
        <f>(2*AE$5*$AJ$3*$R215*$A$3-MIN(AE$5*$AJ$3,$R215*$A$3)^2-2*$R215*$A$3*MAX(AE$5*$AJ$3-$R215*$A$3,0)-MIN(MAX($R215*$A$3-$A$4,0),AE$5*$AJ$3)^2-2*AE$5*$AJ$3*MAX($R215*$A$3-$A$4-AE$5*+$AJ$3,0))/$AJ$5-SUM($V$7:AD215)-SUM($V$7:AE214)+SUM($V$7:AD214)</f>
        <v>0</v>
      </c>
      <c r="AF215" s="21">
        <f>(2*AF$5*$AJ$3*$R215*$A$3-MIN(AF$5*$AJ$3,$R215*$A$3)^2-2*$R215*$A$3*MAX(AF$5*$AJ$3-$R215*$A$3,0)-MIN(MAX($R215*$A$3-$A$4,0),AF$5*$AJ$3)^2-2*AF$5*$AJ$3*MAX($R215*$A$3-$A$4-AF$5*+$AJ$3,0))/$AJ$5-SUM($V$7:AE215)-SUM($V$7:AF214)+SUM($V$7:AE214)</f>
        <v>0</v>
      </c>
      <c r="AG215" s="21">
        <f>(2*AG$5*$AJ$3*$R215*$A$3-MIN(AG$5*$AJ$3,$R215*$A$3)^2-2*$R215*$A$3*MAX(AG$5*$AJ$3-$R215*$A$3,0)-MIN(MAX($R215*$A$3-$A$4,0),AG$5*$AJ$3)^2-2*AG$5*$AJ$3*MAX($R215*$A$3-$A$4-AG$5*+$AJ$3,0))/$AJ$5-SUM($V$7:AF215)-SUM($V$7:AG214)+SUM($V$7:AF214)</f>
        <v>0</v>
      </c>
      <c r="AH215" s="21">
        <f>(2*AH$5*$AJ$3*$R215*$A$3-MIN(AH$5*$AJ$3,$R215*$A$3)^2-2*$R215*$A$3*MAX(AH$5*$AJ$3-$R215*$A$3,0)-MIN(MAX($R215*$A$3-$A$4,0),AH$5*$AJ$3)^2-2*AH$5*$AJ$3*MAX($R215*$A$3-$A$4-AH$5*+$AJ$3,0))/$AJ$5-SUM($V$7:AG215)-SUM($V$7:AH214)+SUM($V$7:AG214)</f>
        <v>0</v>
      </c>
      <c r="AJ215" s="8">
        <f t="shared" si="62"/>
        <v>42461</v>
      </c>
      <c r="AK215" s="30">
        <f t="shared" si="55"/>
        <v>42475</v>
      </c>
      <c r="AL215" s="3">
        <f ca="1">SUMPRODUCT(OFFSET($W$8:OFFSET($W$8,$AJ$4-1,0),$T215,$U215),OFFSET($D$8:OFFSET($D$8,$AJ$4-1,0),$S215,MATCH(AL$6,$D$7:$Q$7,0)-1))</f>
        <v>0.55506739663302174</v>
      </c>
      <c r="AM215" s="3">
        <f ca="1">SUMPRODUCT(OFFSET($W$8:OFFSET($W$8,$AJ$4-1,0),$T215,$U215),OFFSET($C$8:OFFSET($C$8,$AJ$4-1,0),$S215,0),OFFSET($D$8:OFFSET($D$8,$AJ$4-1,0),$S215,MATCH(AL$6,$D$7:$Q$7,0)-1))/SUMPRODUCT(OFFSET($W$8:OFFSET($W$8,$AJ$4-1,0),$T215,$U215),OFFSET($C$8:OFFSET($C$8,$AJ$4-1,0),$S215,0))</f>
        <v>0.55617789723544375</v>
      </c>
      <c r="AN215" s="3">
        <f ca="1">SUMPRODUCT(OFFSET($W$8:OFFSET($W$8,$AJ$4-1,0),$T215,$U215),OFFSET($D$8:OFFSET($D$8,$AJ$4-1,0),$S215,MATCH(AN$6,$D$7:$Q$7,0)-1))</f>
        <v>1.2831777023190141</v>
      </c>
      <c r="AO215" s="3">
        <f ca="1">SUMPRODUCT(OFFSET($W$8:OFFSET($W$8,$AJ$4-1,0),$T215,$U215),OFFSET($C$8:OFFSET($C$8,$AJ$4-1,0),$S215,0),OFFSET($D$8:OFFSET($D$8,$AJ$4-1,0),$S215,MATCH(AN$6,$D$7:$Q$7,0)-1))/SUMPRODUCT(OFFSET($W$8:OFFSET($W$8,$AJ$4-1,0),$T215,$U215),OFFSET($C$8:OFFSET($C$8,$AJ$4-1,0),$S215,0))</f>
        <v>1.2823977117638772</v>
      </c>
      <c r="AP215" s="3">
        <f ca="1">SUMPRODUCT(OFFSET($W$8:OFFSET($W$8,$AJ$4-1,0),$T215,$U215),OFFSET($D$8:OFFSET($D$8,$AJ$4-1,0),$S215,MATCH(AP$6,$D$7:$Q$7,0)-1))</f>
        <v>1.0598014734021888</v>
      </c>
      <c r="AQ215" s="3">
        <f ca="1">SUMPRODUCT(OFFSET($W$8:OFFSET($W$8,$AJ$4-1,0),$T215,$U215),OFFSET($C$8:OFFSET($C$8,$AJ$4-1,0),$S215,0),OFFSET($D$8:OFFSET($D$8,$AJ$4-1,0),$S215,MATCH(AP$6,$D$7:$Q$7,0)-1))/SUMPRODUCT(OFFSET($W$8:OFFSET($W$8,$AJ$4-1,0),$T215,$U215),OFFSET($C$8:OFFSET($C$8,$AJ$4-1,0),$S215,0))</f>
        <v>1.0593584845747384</v>
      </c>
      <c r="AR215" s="3">
        <f ca="1">SUMPRODUCT(OFFSET($W$8:OFFSET($W$8,$AJ$4-1,0),$T215,$U215),OFFSET($D$8:OFFSET($D$8,$AJ$4-1,0),$S215,MATCH(AR$6,$D$7:$Q$7,0)-1))</f>
        <v>1</v>
      </c>
      <c r="AS215" s="3">
        <f ca="1">SUMPRODUCT(OFFSET($W$8:OFFSET($W$8,$AJ$4-1,0),$T215,$U215),OFFSET($C$8:OFFSET($C$8,$AJ$4-1,0),$S215,0),OFFSET($D$8:OFFSET($D$8,$AJ$4-1,0),$S215,MATCH(AR$6,$D$7:$Q$7,0)-1))/SUMPRODUCT(OFFSET($W$8:OFFSET($W$8,$AJ$4-1,0),$T215,$U215),OFFSET($C$8:OFFSET($C$8,$AJ$4-1,0),$S215,0))</f>
        <v>1</v>
      </c>
      <c r="AT215" s="3">
        <f ca="1">SUMPRODUCT(OFFSET($W$8:OFFSET($W$8,$AJ$4-1,0),$T215,$U215),OFFSET($D$8:OFFSET($D$8,$AJ$4-1,0),$S215,MATCH(AT$6,$D$7:$Q$7,0)-1))</f>
        <v>1.1761305548124685</v>
      </c>
      <c r="AU215" s="3">
        <f ca="1">SUMPRODUCT(OFFSET($W$8:OFFSET($W$8,$AJ$4-1,0),$T215,$U215),OFFSET($C$8:OFFSET($C$8,$AJ$4-1,0),$S215,0),OFFSET($D$8:OFFSET($D$8,$AJ$4-1,0),$S215,MATCH(AT$6,$D$7:$Q$7,0)-1))/SUMPRODUCT(OFFSET($W$8:OFFSET($W$8,$AJ$4-1,0),$T215,$U215),OFFSET($C$8:OFFSET($C$8,$AJ$4-1,0),$S215,0))</f>
        <v>1.1753400156174605</v>
      </c>
      <c r="AV215" s="3">
        <f ca="1">SUMPRODUCT(OFFSET($W$8:OFFSET($W$8,$AJ$4-1,0),$T215,$U215),OFFSET($D$8:OFFSET($D$8,$AJ$4-1,0),$S215,MATCH(AV$6,$D$7:$Q$7,0)-1))</f>
        <v>0.85957763803195275</v>
      </c>
      <c r="AW215" s="3">
        <f ca="1">SUMPRODUCT(OFFSET($W$8:OFFSET($W$8,$AJ$4-1,0),$T215,$U215),OFFSET($C$8:OFFSET($C$8,$AJ$4-1,0),$S215,0),OFFSET($D$8:OFFSET($D$8,$AJ$4-1,0),$S215,MATCH(AV$6,$D$7:$Q$7,0)-1))/SUMPRODUCT(OFFSET($W$8:OFFSET($W$8,$AJ$4-1,0),$T215,$U215),OFFSET($C$8:OFFSET($C$8,$AJ$4-1,0),$S215,0))</f>
        <v>0.86086841710019857</v>
      </c>
      <c r="AX215" s="3">
        <f ca="1">SUMPRODUCT(OFFSET($W$8:OFFSET($W$8,$AJ$4-1,0),$T215,$U215),OFFSET($D$8:OFFSET($D$8,$AJ$4-1,0),$S215,MATCH(AX$6,$D$7:$Q$7,0)-1))</f>
        <v>0.9321088521623605</v>
      </c>
      <c r="AY215" s="3">
        <f ca="1">SUMPRODUCT(OFFSET($W$8:OFFSET($W$8,$AJ$4-1,0),$T215,$U215),OFFSET($C$8:OFFSET($C$8,$AJ$4-1,0),$S215,0),OFFSET($D$8:OFFSET($D$8,$AJ$4-1,0),$S215,MATCH(AX$6,$D$7:$Q$7,0)-1))/SUMPRODUCT(OFFSET($W$8:OFFSET($W$8,$AJ$4-1,0),$T215,$U215),OFFSET($C$8:OFFSET($C$8,$AJ$4-1,0),$S215,0))</f>
        <v>0.93352578001420816</v>
      </c>
      <c r="AZ215" s="3">
        <f ca="1">SUMPRODUCT(OFFSET($W$8:OFFSET($W$8,$AJ$4-1,0),$T215,$U215),OFFSET($D$8:OFFSET($D$8,$AJ$4-1,0),$S215,MATCH(AZ$6,$D$7:$Q$7,0)-1))</f>
        <v>1.260597864926428</v>
      </c>
      <c r="BA215" s="3">
        <f ca="1">SUMPRODUCT(OFFSET($W$8:OFFSET($W$8,$AJ$4-1,0),$T215,$U215),OFFSET($C$8:OFFSET($C$8,$AJ$4-1,0),$S215,0),OFFSET($D$8:OFFSET($D$8,$AJ$4-1,0),$S215,MATCH(AZ$6,$D$7:$Q$7,0)-1))/SUMPRODUCT(OFFSET($W$8:OFFSET($W$8,$AJ$4-1,0),$T215,$U215),OFFSET($C$8:OFFSET($C$8,$AJ$4-1,0),$S215,0))</f>
        <v>1.2621030544508298</v>
      </c>
      <c r="BB215" s="3">
        <f ca="1">SUMPRODUCT(OFFSET($W$8:OFFSET($W$8,$AJ$4-1,0),$T215,$U215),OFFSET($D$8:OFFSET($D$8,$AJ$4-1,0),$S215,MATCH(BB$6,$D$7:$Q$7,0)-1))</f>
        <v>1.0759808315067727</v>
      </c>
      <c r="BC215" s="3">
        <f ca="1">SUMPRODUCT(OFFSET($W$8:OFFSET($W$8,$AJ$4-1,0),$T215,$U215),OFFSET($C$8:OFFSET($C$8,$AJ$4-1,0),$S215,0),OFFSET($D$8:OFFSET($D$8,$AJ$4-1,0),$S215,MATCH(BB$6,$D$7:$Q$7,0)-1))/SUMPRODUCT(OFFSET($W$8:OFFSET($W$8,$AJ$4-1,0),$T215,$U215),OFFSET($C$8:OFFSET($C$8,$AJ$4-1,0),$S215,0))</f>
        <v>1.0774655187334303</v>
      </c>
      <c r="BD215" s="3">
        <f ca="1">SUMPRODUCT(OFFSET($W$8:OFFSET($W$8,$AJ$4-1,0),$T215,$U215),OFFSET($D$8:OFFSET($D$8,$AJ$4-1,0),$S215,MATCH(BD$6,$D$7:$Q$7,0)-1))</f>
        <v>0.92475652755167381</v>
      </c>
      <c r="BE215" s="3">
        <f ca="1">SUMPRODUCT(OFFSET($W$8:OFFSET($W$8,$AJ$4-1,0),$T215,$U215),OFFSET($C$8:OFFSET($C$8,$AJ$4-1,0),$S215,0),OFFSET($D$8:OFFSET($D$8,$AJ$4-1,0),$S215,MATCH(BD$6,$D$7:$Q$7,0)-1))/SUMPRODUCT(OFFSET($W$8:OFFSET($W$8,$AJ$4-1,0),$T215,$U215),OFFSET($C$8:OFFSET($C$8,$AJ$4-1,0),$S215,0))</f>
        <v>0.92742348176272671</v>
      </c>
      <c r="BF215" s="174">
        <f ca="1">SUMPRODUCT(OFFSET($W$8:OFFSET($W$8,$AJ$4-1,0),$T215,$U215),OFFSET($D$8:OFFSET($D$8,$AJ$4-1,0),$S215,MATCH(BF$6,$D$7:$Q$7,0)-1))</f>
        <v>1.1178939093407654</v>
      </c>
      <c r="BG215" s="174">
        <f ca="1">SUMPRODUCT(OFFSET($W$8:OFFSET($W$8,$AJ$4-1,0),$T215,$U215),OFFSET($C$8:OFFSET($C$8,$AJ$4-1,0),$S215,0),OFFSET($D$8:OFFSET($D$8,$AJ$4-1,0),$S215,MATCH(BF$6,$D$7:$Q$7,0)-1))/SUMPRODUCT(OFFSET($W$8:OFFSET($W$8,$AJ$4-1,0),$T215,$U215),OFFSET($C$8:OFFSET($C$8,$AJ$4-1,0),$S215,0))</f>
        <v>1.1092011358596394</v>
      </c>
      <c r="BH215" s="174">
        <f ca="1">SUMPRODUCT(OFFSET($W$8:OFFSET($W$8,$AJ$4-1,0),$T215,$U215),OFFSET($D$8:OFFSET($D$8,$AJ$4-1,0),$S215,MATCH(BH$6,$D$7:$Q$7,0)-1))</f>
        <v>1.2445445990435511</v>
      </c>
      <c r="BI215" s="174">
        <f ca="1">SUMPRODUCT(OFFSET($W$8:OFFSET($W$8,$AJ$4-1,0),$T215,$U215),OFFSET($C$8:OFFSET($C$8,$AJ$4-1,0),$S215,0),OFFSET($D$8:OFFSET($D$8,$AJ$4-1,0),$S215,MATCH(BH$6,$D$7:$Q$7,0)-1))/SUMPRODUCT(OFFSET($W$8:OFFSET($W$8,$AJ$4-1,0),$T215,$U215),OFFSET($C$8:OFFSET($C$8,$AJ$4-1,0),$S215,0))</f>
        <v>1.2437528744271247</v>
      </c>
      <c r="BJ215" s="174">
        <f ca="1">SUMPRODUCT(OFFSET($W$8:OFFSET($W$8,$AJ$4-1,0),$T215,$U215),OFFSET($D$8:OFFSET($D$8,$AJ$4-1,0),$S215,MATCH(BJ$6,$D$7:$Q$7,0)-1))</f>
        <v>1</v>
      </c>
      <c r="BK215" s="174">
        <f ca="1">SUMPRODUCT(OFFSET($W$8:OFFSET($W$8,$AJ$4-1,0),$T215,$U215),OFFSET($C$8:OFFSET($C$8,$AJ$4-1,0),$S215,0),OFFSET($D$8:OFFSET($D$8,$AJ$4-1,0),$S215,MATCH(BJ$6,$D$7:$Q$7,0)-1))/SUMPRODUCT(OFFSET($W$8:OFFSET($W$8,$AJ$4-1,0),$T215,$U215),OFFSET($C$8:OFFSET($C$8,$AJ$4-1,0),$S215,0))</f>
        <v>1</v>
      </c>
      <c r="BM215" s="8">
        <f t="shared" si="59"/>
        <v>42461</v>
      </c>
      <c r="BN215" s="47">
        <f t="shared" ca="1" si="60"/>
        <v>0.90053407193957524</v>
      </c>
      <c r="BO215" s="47">
        <f t="shared" ca="1" si="56"/>
        <v>0</v>
      </c>
      <c r="BP215" s="47">
        <f t="shared" ca="1" si="61"/>
        <v>0.26608118483946569</v>
      </c>
      <c r="BQ215" s="47">
        <f t="shared" ca="1" si="57"/>
        <v>0.63445288710010961</v>
      </c>
    </row>
    <row r="216" spans="1:69">
      <c r="A216" s="58">
        <f t="shared" si="58"/>
        <v>42125</v>
      </c>
      <c r="B216" s="34">
        <f t="shared" si="51"/>
        <v>42323</v>
      </c>
      <c r="C216" s="59">
        <f>SUMIF(WP!$A$3:$A$388,"&lt;"&amp;EOMONTH($A216,$A$3-1)+1,WP!$B$3:$B$388)/1000-SUM(C$8:C215)</f>
        <v>774.3690000000006</v>
      </c>
      <c r="D216" s="42">
        <f>D$6/VLOOKUP($B216,Rate!$B$4:$H$390,7)</f>
        <v>0.54613528484114227</v>
      </c>
      <c r="E216" s="42">
        <f>E$6/VLOOKUP($B216,SAWW!$B$4:$H$390,7)</f>
        <v>1.2956819072291283</v>
      </c>
      <c r="F216" s="42">
        <f>F$6/VLOOKUP($B216,'Indem BL'!$B$4:$H$390,7)</f>
        <v>1.064745552353827</v>
      </c>
      <c r="G216" s="42">
        <f>G$6/VLOOKUP($B216,'Med BL'!$B$4:$H$390,7)</f>
        <v>1</v>
      </c>
      <c r="H216" s="42">
        <f>H$6/VLOOKUP($B216,'Combined BL &amp; SAWW'!$B$4:$H$390,7)</f>
        <v>1.1863878242693815</v>
      </c>
      <c r="I216" s="42">
        <f>I$6/VLOOKUP($B216,'Freq Trend'!$B$4:$H$390,7)</f>
        <v>0.84214215607609311</v>
      </c>
      <c r="J216" s="42">
        <f>J$6/VLOOKUP($B216,'Severity Trend_IonI'!$B$4:$H$390,7)</f>
        <v>0.91568730517662089</v>
      </c>
      <c r="K216" s="42">
        <f>K$6/VLOOKUP($B216,'Severity Trend_MonI'!$B$4:$H$390,7)</f>
        <v>1.2508901434522093</v>
      </c>
      <c r="L216" s="42">
        <f>L$6/VLOOKUP($B216,'Severity Trend'!$B$4:$H$390,7)</f>
        <v>1.0616893652039581</v>
      </c>
      <c r="M216" s="42">
        <f>M$6/VLOOKUP($B216,'PP Residual Trend'!$B$4:$H$390,7)</f>
        <v>0.89369292851561577</v>
      </c>
      <c r="N216" s="156">
        <f>N$6/VLOOKUP($B216,CR!$B$4:$H$455,7)</f>
        <v>1.0639387723911924</v>
      </c>
      <c r="O216" s="156">
        <f>O$6/VLOOKUP($B216,ER!$B$4:$H$455,7)</f>
        <v>1.252051098026211</v>
      </c>
      <c r="P216" s="156">
        <f>P$6/VLOOKUP($B216,DR!$B$4:$H$455,7)</f>
        <v>1</v>
      </c>
      <c r="R216">
        <f t="shared" si="49"/>
        <v>209</v>
      </c>
      <c r="S216" s="120">
        <f t="shared" si="52"/>
        <v>208</v>
      </c>
      <c r="T216" s="45">
        <f t="shared" si="53"/>
        <v>0</v>
      </c>
      <c r="U216" s="45">
        <f t="shared" si="54"/>
        <v>0</v>
      </c>
      <c r="V216" s="20">
        <v>0</v>
      </c>
      <c r="W216" s="21">
        <f>(2*W$5*$AJ$3*$R216*$A$3-MIN(W$5*$AJ$3,$R216*$A$3)^2-2*$R216*$A$3*MAX(W$5*$AJ$3-$R216*$A$3,0)-MIN(MAX($R216*$A$3-$A$4,0),W$5*$AJ$3)^2-2*W$5*$AJ$3*MAX($R216*$A$3-$A$4-W$5*+$AJ$3,0))/$AJ$5-SUM($V$7:V216)-SUM($V$7:W215)+SUM($V$7:V215)</f>
        <v>0</v>
      </c>
      <c r="X216" s="21">
        <f>(2*X$5*$AJ$3*$R216*$A$3-MIN(X$5*$AJ$3,$R216*$A$3)^2-2*$R216*$A$3*MAX(X$5*$AJ$3-$R216*$A$3,0)-MIN(MAX($R216*$A$3-$A$4,0),X$5*$AJ$3)^2-2*X$5*$AJ$3*MAX($R216*$A$3-$A$4-X$5*+$AJ$3,0))/$AJ$5-SUM($V$7:W216)-SUM($V$7:X215)+SUM($V$7:W215)</f>
        <v>0</v>
      </c>
      <c r="Y216" s="21">
        <f>(2*Y$5*$AJ$3*$R216*$A$3-MIN(Y$5*$AJ$3,$R216*$A$3)^2-2*$R216*$A$3*MAX(Y$5*$AJ$3-$R216*$A$3,0)-MIN(MAX($R216*$A$3-$A$4,0),Y$5*$AJ$3)^2-2*Y$5*$AJ$3*MAX($R216*$A$3-$A$4-Y$5*+$AJ$3,0))/$AJ$5-SUM($V$7:X216)-SUM($V$7:Y215)+SUM($V$7:X215)</f>
        <v>0</v>
      </c>
      <c r="Z216" s="21">
        <f>(2*Z$5*$AJ$3*$R216*$A$3-MIN(Z$5*$AJ$3,$R216*$A$3)^2-2*$R216*$A$3*MAX(Z$5*$AJ$3-$R216*$A$3,0)-MIN(MAX($R216*$A$3-$A$4,0),Z$5*$AJ$3)^2-2*Z$5*$AJ$3*MAX($R216*$A$3-$A$4-Z$5*+$AJ$3,0))/$AJ$5-SUM($V$7:Y216)-SUM($V$7:Z215)+SUM($V$7:Y215)</f>
        <v>0</v>
      </c>
      <c r="AA216" s="21">
        <f>(2*AA$5*$AJ$3*$R216*$A$3-MIN(AA$5*$AJ$3,$R216*$A$3)^2-2*$R216*$A$3*MAX(AA$5*$AJ$3-$R216*$A$3,0)-MIN(MAX($R216*$A$3-$A$4,0),AA$5*$AJ$3)^2-2*AA$5*$AJ$3*MAX($R216*$A$3-$A$4-AA$5*+$AJ$3,0))/$AJ$5-SUM($V$7:Z216)-SUM($V$7:AA215)+SUM($V$7:Z215)</f>
        <v>0</v>
      </c>
      <c r="AB216" s="21">
        <f>(2*AB$5*$AJ$3*$R216*$A$3-MIN(AB$5*$AJ$3,$R216*$A$3)^2-2*$R216*$A$3*MAX(AB$5*$AJ$3-$R216*$A$3,0)-MIN(MAX($R216*$A$3-$A$4,0),AB$5*$AJ$3)^2-2*AB$5*$AJ$3*MAX($R216*$A$3-$A$4-AB$5*+$AJ$3,0))/$AJ$5-SUM($V$7:AA216)-SUM($V$7:AB215)+SUM($V$7:AA215)</f>
        <v>0</v>
      </c>
      <c r="AC216" s="21">
        <f>(2*AC$5*$AJ$3*$R216*$A$3-MIN(AC$5*$AJ$3,$R216*$A$3)^2-2*$R216*$A$3*MAX(AC$5*$AJ$3-$R216*$A$3,0)-MIN(MAX($R216*$A$3-$A$4,0),AC$5*$AJ$3)^2-2*AC$5*$AJ$3*MAX($R216*$A$3-$A$4-AC$5*+$AJ$3,0))/$AJ$5-SUM($V$7:AB216)-SUM($V$7:AC215)+SUM($V$7:AB215)</f>
        <v>0</v>
      </c>
      <c r="AD216" s="21">
        <f>(2*AD$5*$AJ$3*$R216*$A$3-MIN(AD$5*$AJ$3,$R216*$A$3)^2-2*$R216*$A$3*MAX(AD$5*$AJ$3-$R216*$A$3,0)-MIN(MAX($R216*$A$3-$A$4,0),AD$5*$AJ$3)^2-2*AD$5*$AJ$3*MAX($R216*$A$3-$A$4-AD$5*+$AJ$3,0))/$AJ$5-SUM($V$7:AC216)-SUM($V$7:AD215)+SUM($V$7:AC215)</f>
        <v>0</v>
      </c>
      <c r="AE216" s="21">
        <f>(2*AE$5*$AJ$3*$R216*$A$3-MIN(AE$5*$AJ$3,$R216*$A$3)^2-2*$R216*$A$3*MAX(AE$5*$AJ$3-$R216*$A$3,0)-MIN(MAX($R216*$A$3-$A$4,0),AE$5*$AJ$3)^2-2*AE$5*$AJ$3*MAX($R216*$A$3-$A$4-AE$5*+$AJ$3,0))/$AJ$5-SUM($V$7:AD216)-SUM($V$7:AE215)+SUM($V$7:AD215)</f>
        <v>0</v>
      </c>
      <c r="AF216" s="21">
        <f>(2*AF$5*$AJ$3*$R216*$A$3-MIN(AF$5*$AJ$3,$R216*$A$3)^2-2*$R216*$A$3*MAX(AF$5*$AJ$3-$R216*$A$3,0)-MIN(MAX($R216*$A$3-$A$4,0),AF$5*$AJ$3)^2-2*AF$5*$AJ$3*MAX($R216*$A$3-$A$4-AF$5*+$AJ$3,0))/$AJ$5-SUM($V$7:AE216)-SUM($V$7:AF215)+SUM($V$7:AE215)</f>
        <v>0</v>
      </c>
      <c r="AG216" s="21">
        <f>(2*AG$5*$AJ$3*$R216*$A$3-MIN(AG$5*$AJ$3,$R216*$A$3)^2-2*$R216*$A$3*MAX(AG$5*$AJ$3-$R216*$A$3,0)-MIN(MAX($R216*$A$3-$A$4,0),AG$5*$AJ$3)^2-2*AG$5*$AJ$3*MAX($R216*$A$3-$A$4-AG$5*+$AJ$3,0))/$AJ$5-SUM($V$7:AF216)-SUM($V$7:AG215)+SUM($V$7:AF215)</f>
        <v>0</v>
      </c>
      <c r="AH216" s="21">
        <f>(2*AH$5*$AJ$3*$R216*$A$3-MIN(AH$5*$AJ$3,$R216*$A$3)^2-2*$R216*$A$3*MAX(AH$5*$AJ$3-$R216*$A$3,0)-MIN(MAX($R216*$A$3-$A$4,0),AH$5*$AJ$3)^2-2*AH$5*$AJ$3*MAX($R216*$A$3-$A$4-AH$5*+$AJ$3,0))/$AJ$5-SUM($V$7:AG216)-SUM($V$7:AH215)+SUM($V$7:AG215)</f>
        <v>0</v>
      </c>
      <c r="AJ216" s="8">
        <f t="shared" si="62"/>
        <v>42491</v>
      </c>
      <c r="AK216" s="30">
        <f t="shared" si="55"/>
        <v>42505</v>
      </c>
      <c r="AL216" s="3">
        <f ca="1">SUMPRODUCT(OFFSET($W$8:OFFSET($W$8,$AJ$4-1,0),$T216,$U216),OFFSET($D$8:OFFSET($D$8,$AJ$4-1,0),$S216,MATCH(AL$6,$D$7:$Q$7,0)-1))</f>
        <v>0.55796732759664203</v>
      </c>
      <c r="AM216" s="3">
        <f ca="1">SUMPRODUCT(OFFSET($W$8:OFFSET($W$8,$AJ$4-1,0),$T216,$U216),OFFSET($C$8:OFFSET($C$8,$AJ$4-1,0),$S216,0),OFFSET($D$8:OFFSET($D$8,$AJ$4-1,0),$S216,MATCH(AL$6,$D$7:$Q$7,0)-1))/SUMPRODUCT(OFFSET($W$8:OFFSET($W$8,$AJ$4-1,0),$T216,$U216),OFFSET($C$8:OFFSET($C$8,$AJ$4-1,0),$S216,0))</f>
        <v>0.55993730939957564</v>
      </c>
      <c r="AN216" s="3">
        <f ca="1">SUMPRODUCT(OFFSET($W$8:OFFSET($W$8,$AJ$4-1,0),$T216,$U216),OFFSET($D$8:OFFSET($D$8,$AJ$4-1,0),$S216,MATCH(AN$6,$D$7:$Q$7,0)-1))</f>
        <v>1.2805938078489738</v>
      </c>
      <c r="AO216" s="3">
        <f ca="1">SUMPRODUCT(OFFSET($W$8:OFFSET($W$8,$AJ$4-1,0),$T216,$U216),OFFSET($C$8:OFFSET($C$8,$AJ$4-1,0),$S216,0),OFFSET($D$8:OFFSET($D$8,$AJ$4-1,0),$S216,MATCH(AN$6,$D$7:$Q$7,0)-1))/SUMPRODUCT(OFFSET($W$8:OFFSET($W$8,$AJ$4-1,0),$T216,$U216),OFFSET($C$8:OFFSET($C$8,$AJ$4-1,0),$S216,0))</f>
        <v>1.27946565897695</v>
      </c>
      <c r="AP216" s="3">
        <f ca="1">SUMPRODUCT(OFFSET($W$8:OFFSET($W$8,$AJ$4-1,0),$T216,$U216),OFFSET($D$8:OFFSET($D$8,$AJ$4-1,0),$S216,MATCH(AP$6,$D$7:$Q$7,0)-1))</f>
        <v>1.0592810440388585</v>
      </c>
      <c r="AQ216" s="3">
        <f ca="1">SUMPRODUCT(OFFSET($W$8:OFFSET($W$8,$AJ$4-1,0),$T216,$U216),OFFSET($C$8:OFFSET($C$8,$AJ$4-1,0),$S216,0),OFFSET($D$8:OFFSET($D$8,$AJ$4-1,0),$S216,MATCH(AP$6,$D$7:$Q$7,0)-1))/SUMPRODUCT(OFFSET($W$8:OFFSET($W$8,$AJ$4-1,0),$T216,$U216),OFFSET($C$8:OFFSET($C$8,$AJ$4-1,0),$S216,0))</f>
        <v>1.058949035096983</v>
      </c>
      <c r="AR216" s="3">
        <f ca="1">SUMPRODUCT(OFFSET($W$8:OFFSET($W$8,$AJ$4-1,0),$T216,$U216),OFFSET($D$8:OFFSET($D$8,$AJ$4-1,0),$S216,MATCH(AR$6,$D$7:$Q$7,0)-1))</f>
        <v>1</v>
      </c>
      <c r="AS216" s="3">
        <f ca="1">SUMPRODUCT(OFFSET($W$8:OFFSET($W$8,$AJ$4-1,0),$T216,$U216),OFFSET($C$8:OFFSET($C$8,$AJ$4-1,0),$S216,0),OFFSET($D$8:OFFSET($D$8,$AJ$4-1,0),$S216,MATCH(AR$6,$D$7:$Q$7,0)-1))/SUMPRODUCT(OFFSET($W$8:OFFSET($W$8,$AJ$4-1,0),$T216,$U216),OFFSET($C$8:OFFSET($C$8,$AJ$4-1,0),$S216,0))</f>
        <v>1</v>
      </c>
      <c r="AT216" s="3">
        <f ca="1">SUMPRODUCT(OFFSET($W$8:OFFSET($W$8,$AJ$4-1,0),$T216,$U216),OFFSET($D$8:OFFSET($D$8,$AJ$4-1,0),$S216,MATCH(AT$6,$D$7:$Q$7,0)-1))</f>
        <v>1.1744860732648199</v>
      </c>
      <c r="AU216" s="3">
        <f ca="1">SUMPRODUCT(OFFSET($W$8:OFFSET($W$8,$AJ$4-1,0),$T216,$U216),OFFSET($C$8:OFFSET($C$8,$AJ$4-1,0),$S216,0),OFFSET($D$8:OFFSET($D$8,$AJ$4-1,0),$S216,MATCH(AT$6,$D$7:$Q$7,0)-1))/SUMPRODUCT(OFFSET($W$8:OFFSET($W$8,$AJ$4-1,0),$T216,$U216),OFFSET($C$8:OFFSET($C$8,$AJ$4-1,0),$S216,0))</f>
        <v>1.1736567170451402</v>
      </c>
      <c r="AV216" s="3">
        <f ca="1">SUMPRODUCT(OFFSET($W$8:OFFSET($W$8,$AJ$4-1,0),$T216,$U216),OFFSET($D$8:OFFSET($D$8,$AJ$4-1,0),$S216,MATCH(AV$6,$D$7:$Q$7,0)-1))</f>
        <v>0.86284345702132026</v>
      </c>
      <c r="AW216" s="3">
        <f ca="1">SUMPRODUCT(OFFSET($W$8:OFFSET($W$8,$AJ$4-1,0),$T216,$U216),OFFSET($C$8:OFFSET($C$8,$AJ$4-1,0),$S216,0),OFFSET($D$8:OFFSET($D$8,$AJ$4-1,0),$S216,MATCH(AV$6,$D$7:$Q$7,0)-1))/SUMPRODUCT(OFFSET($W$8:OFFSET($W$8,$AJ$4-1,0),$T216,$U216),OFFSET($C$8:OFFSET($C$8,$AJ$4-1,0),$S216,0))</f>
        <v>0.86441424385282883</v>
      </c>
      <c r="AX216" s="3">
        <f ca="1">SUMPRODUCT(OFFSET($W$8:OFFSET($W$8,$AJ$4-1,0),$T216,$U216),OFFSET($D$8:OFFSET($D$8,$AJ$4-1,0),$S216,MATCH(AX$6,$D$7:$Q$7,0)-1))</f>
        <v>0.93481348179316037</v>
      </c>
      <c r="AY216" s="3">
        <f ca="1">SUMPRODUCT(OFFSET($W$8:OFFSET($W$8,$AJ$4-1,0),$T216,$U216),OFFSET($C$8:OFFSET($C$8,$AJ$4-1,0),$S216,0),OFFSET($D$8:OFFSET($D$8,$AJ$4-1,0),$S216,MATCH(AX$6,$D$7:$Q$7,0)-1))/SUMPRODUCT(OFFSET($W$8:OFFSET($W$8,$AJ$4-1,0),$T216,$U216),OFFSET($C$8:OFFSET($C$8,$AJ$4-1,0),$S216,0))</f>
        <v>0.9362623236786668</v>
      </c>
      <c r="AZ216" s="3">
        <f ca="1">SUMPRODUCT(OFFSET($W$8:OFFSET($W$8,$AJ$4-1,0),$T216,$U216),OFFSET($D$8:OFFSET($D$8,$AJ$4-1,0),$S216,MATCH(AZ$6,$D$7:$Q$7,0)-1))</f>
        <v>1.2609902977099434</v>
      </c>
      <c r="BA216" s="3">
        <f ca="1">SUMPRODUCT(OFFSET($W$8:OFFSET($W$8,$AJ$4-1,0),$T216,$U216),OFFSET($C$8:OFFSET($C$8,$AJ$4-1,0),$S216,0),OFFSET($D$8:OFFSET($D$8,$AJ$4-1,0),$S216,MATCH(AZ$6,$D$7:$Q$7,0)-1))/SUMPRODUCT(OFFSET($W$8:OFFSET($W$8,$AJ$4-1,0),$T216,$U216),OFFSET($C$8:OFFSET($C$8,$AJ$4-1,0),$S216,0))</f>
        <v>1.2617599923925675</v>
      </c>
      <c r="BB216" s="3">
        <f ca="1">SUMPRODUCT(OFFSET($W$8:OFFSET($W$8,$AJ$4-1,0),$T216,$U216),OFFSET($D$8:OFFSET($D$8,$AJ$4-1,0),$S216,MATCH(BB$6,$D$7:$Q$7,0)-1))</f>
        <v>1.0778755058454721</v>
      </c>
      <c r="BC216" s="3">
        <f ca="1">SUMPRODUCT(OFFSET($W$8:OFFSET($W$8,$AJ$4-1,0),$T216,$U216),OFFSET($C$8:OFFSET($C$8,$AJ$4-1,0),$S216,0),OFFSET($D$8:OFFSET($D$8,$AJ$4-1,0),$S216,MATCH(BB$6,$D$7:$Q$7,0)-1))/SUMPRODUCT(OFFSET($W$8:OFFSET($W$8,$AJ$4-1,0),$T216,$U216),OFFSET($C$8:OFFSET($C$8,$AJ$4-1,0),$S216,0))</f>
        <v>1.0791008470894521</v>
      </c>
      <c r="BD216" s="3">
        <f ca="1">SUMPRODUCT(OFFSET($W$8:OFFSET($W$8,$AJ$4-1,0),$T216,$U216),OFFSET($D$8:OFFSET($D$8,$AJ$4-1,0),$S216,MATCH(BD$6,$D$7:$Q$7,0)-1))</f>
        <v>0.92992053633393401</v>
      </c>
      <c r="BE216" s="3">
        <f ca="1">SUMPRODUCT(OFFSET($W$8:OFFSET($W$8,$AJ$4-1,0),$T216,$U216),OFFSET($C$8:OFFSET($C$8,$AJ$4-1,0),$S216,0),OFFSET($D$8:OFFSET($D$8,$AJ$4-1,0),$S216,MATCH(BD$6,$D$7:$Q$7,0)-1))/SUMPRODUCT(OFFSET($W$8:OFFSET($W$8,$AJ$4-1,0),$T216,$U216),OFFSET($C$8:OFFSET($C$8,$AJ$4-1,0),$S216,0))</f>
        <v>0.93268333307024742</v>
      </c>
      <c r="BF216" s="174">
        <f ca="1">SUMPRODUCT(OFFSET($W$8:OFFSET($W$8,$AJ$4-1,0),$T216,$U216),OFFSET($D$8:OFFSET($D$8,$AJ$4-1,0),$S216,MATCH(BF$6,$D$7:$Q$7,0)-1))</f>
        <v>1.1152678497429225</v>
      </c>
      <c r="BG216" s="174">
        <f ca="1">SUMPRODUCT(OFFSET($W$8:OFFSET($W$8,$AJ$4-1,0),$T216,$U216),OFFSET($C$8:OFFSET($C$8,$AJ$4-1,0),$S216,0),OFFSET($D$8:OFFSET($D$8,$AJ$4-1,0),$S216,MATCH(BF$6,$D$7:$Q$7,0)-1))/SUMPRODUCT(OFFSET($W$8:OFFSET($W$8,$AJ$4-1,0),$T216,$U216),OFFSET($C$8:OFFSET($C$8,$AJ$4-1,0),$S216,0))</f>
        <v>1.1022350545219404</v>
      </c>
      <c r="BH216" s="174">
        <f ca="1">SUMPRODUCT(OFFSET($W$8:OFFSET($W$8,$AJ$4-1,0),$T216,$U216),OFFSET($D$8:OFFSET($D$8,$AJ$4-1,0),$S216,MATCH(BH$6,$D$7:$Q$7,0)-1))</f>
        <v>1.2412938216908918</v>
      </c>
      <c r="BI216" s="174">
        <f ca="1">SUMPRODUCT(OFFSET($W$8:OFFSET($W$8,$AJ$4-1,0),$T216,$U216),OFFSET($C$8:OFFSET($C$8,$AJ$4-1,0),$S216,0),OFFSET($D$8:OFFSET($D$8,$AJ$4-1,0),$S216,MATCH(BH$6,$D$7:$Q$7,0)-1))/SUMPRODUCT(OFFSET($W$8:OFFSET($W$8,$AJ$4-1,0),$T216,$U216),OFFSET($C$8:OFFSET($C$8,$AJ$4-1,0),$S216,0))</f>
        <v>1.2393196786603127</v>
      </c>
      <c r="BJ216" s="174">
        <f ca="1">SUMPRODUCT(OFFSET($W$8:OFFSET($W$8,$AJ$4-1,0),$T216,$U216),OFFSET($D$8:OFFSET($D$8,$AJ$4-1,0),$S216,MATCH(BJ$6,$D$7:$Q$7,0)-1))</f>
        <v>1</v>
      </c>
      <c r="BK216" s="174">
        <f ca="1">SUMPRODUCT(OFFSET($W$8:OFFSET($W$8,$AJ$4-1,0),$T216,$U216),OFFSET($C$8:OFFSET($C$8,$AJ$4-1,0),$S216,0),OFFSET($D$8:OFFSET($D$8,$AJ$4-1,0),$S216,MATCH(BJ$6,$D$7:$Q$7,0)-1))/SUMPRODUCT(OFFSET($W$8:OFFSET($W$8,$AJ$4-1,0),$T216,$U216),OFFSET($C$8:OFFSET($C$8,$AJ$4-1,0),$S216,0))</f>
        <v>1</v>
      </c>
      <c r="BM216" s="8">
        <f t="shared" si="59"/>
        <v>42491</v>
      </c>
      <c r="BN216" s="47">
        <f t="shared" ca="1" si="60"/>
        <v>0.90622541115689059</v>
      </c>
      <c r="BO216" s="47">
        <f t="shared" ca="1" si="56"/>
        <v>0</v>
      </c>
      <c r="BP216" s="47">
        <f t="shared" ca="1" si="61"/>
        <v>0.26703298928715569</v>
      </c>
      <c r="BQ216" s="47">
        <f t="shared" ca="1" si="57"/>
        <v>0.63919242186973491</v>
      </c>
    </row>
    <row r="217" spans="1:69">
      <c r="A217" s="58">
        <f t="shared" si="58"/>
        <v>42156</v>
      </c>
      <c r="B217" s="34">
        <f t="shared" si="51"/>
        <v>42353</v>
      </c>
      <c r="C217" s="59">
        <f>SUMIF(WP!$A$3:$A$388,"&lt;"&amp;EOMONTH($A217,$A$3-1)+1,WP!$B$3:$B$388)/1000-SUM(C$8:C216)</f>
        <v>476.70499999999993</v>
      </c>
      <c r="D217" s="42">
        <f>D$6/VLOOKUP($B217,Rate!$B$4:$H$390,7)</f>
        <v>0.54613528484114227</v>
      </c>
      <c r="E217" s="42">
        <f>E$6/VLOOKUP($B217,SAWW!$B$4:$H$390,7)</f>
        <v>1.2932261442405606</v>
      </c>
      <c r="F217" s="42">
        <f>F$6/VLOOKUP($B217,'Indem BL'!$B$4:$H$390,7)</f>
        <v>1.064745552353827</v>
      </c>
      <c r="G217" s="42">
        <f>G$6/VLOOKUP($B217,'Med BL'!$B$4:$H$390,7)</f>
        <v>1</v>
      </c>
      <c r="H217" s="42">
        <f>H$6/VLOOKUP($B217,'Combined BL &amp; SAWW'!$B$4:$H$390,7)</f>
        <v>1.1850870206523112</v>
      </c>
      <c r="I217" s="42">
        <f>I$6/VLOOKUP($B217,'Freq Trend'!$B$4:$H$390,7)</f>
        <v>0.84560815102981501</v>
      </c>
      <c r="J217" s="42">
        <f>J$6/VLOOKUP($B217,'Severity Trend_IonI'!$B$4:$H$390,7)</f>
        <v>0.91911545133233563</v>
      </c>
      <c r="K217" s="42">
        <f>K$6/VLOOKUP($B217,'Severity Trend_MonI'!$B$4:$H$390,7)</f>
        <v>1.2534582831097349</v>
      </c>
      <c r="L217" s="42">
        <f>L$6/VLOOKUP($B217,'Severity Trend'!$B$4:$H$390,7)</f>
        <v>1.0648815125559585</v>
      </c>
      <c r="M217" s="42">
        <f>M$6/VLOOKUP($B217,'PP Residual Trend'!$B$4:$H$390,7)</f>
        <v>0.90004234514308767</v>
      </c>
      <c r="N217" s="156">
        <f>N$6/VLOOKUP($B217,CR!$B$4:$H$455,7)</f>
        <v>1.1292217375469993</v>
      </c>
      <c r="O217" s="156">
        <f>O$6/VLOOKUP($B217,ER!$B$4:$H$455,7)</f>
        <v>1.252051098026211</v>
      </c>
      <c r="P217" s="156">
        <f>P$6/VLOOKUP($B217,DR!$B$4:$H$455,7)</f>
        <v>1</v>
      </c>
      <c r="R217">
        <f t="shared" si="49"/>
        <v>210</v>
      </c>
      <c r="S217" s="120">
        <f t="shared" si="52"/>
        <v>209</v>
      </c>
      <c r="T217" s="45">
        <f t="shared" si="53"/>
        <v>0</v>
      </c>
      <c r="U217" s="45">
        <f t="shared" si="54"/>
        <v>0</v>
      </c>
      <c r="V217" s="20">
        <v>0</v>
      </c>
      <c r="W217" s="21">
        <f>(2*W$5*$AJ$3*$R217*$A$3-MIN(W$5*$AJ$3,$R217*$A$3)^2-2*$R217*$A$3*MAX(W$5*$AJ$3-$R217*$A$3,0)-MIN(MAX($R217*$A$3-$A$4,0),W$5*$AJ$3)^2-2*W$5*$AJ$3*MAX($R217*$A$3-$A$4-W$5*+$AJ$3,0))/$AJ$5-SUM($V$7:V217)-SUM($V$7:W216)+SUM($V$7:V216)</f>
        <v>0</v>
      </c>
      <c r="X217" s="21">
        <f>(2*X$5*$AJ$3*$R217*$A$3-MIN(X$5*$AJ$3,$R217*$A$3)^2-2*$R217*$A$3*MAX(X$5*$AJ$3-$R217*$A$3,0)-MIN(MAX($R217*$A$3-$A$4,0),X$5*$AJ$3)^2-2*X$5*$AJ$3*MAX($R217*$A$3-$A$4-X$5*+$AJ$3,0))/$AJ$5-SUM($V$7:W217)-SUM($V$7:X216)+SUM($V$7:W216)</f>
        <v>0</v>
      </c>
      <c r="Y217" s="21">
        <f>(2*Y$5*$AJ$3*$R217*$A$3-MIN(Y$5*$AJ$3,$R217*$A$3)^2-2*$R217*$A$3*MAX(Y$5*$AJ$3-$R217*$A$3,0)-MIN(MAX($R217*$A$3-$A$4,0),Y$5*$AJ$3)^2-2*Y$5*$AJ$3*MAX($R217*$A$3-$A$4-Y$5*+$AJ$3,0))/$AJ$5-SUM($V$7:X217)-SUM($V$7:Y216)+SUM($V$7:X216)</f>
        <v>0</v>
      </c>
      <c r="Z217" s="21">
        <f>(2*Z$5*$AJ$3*$R217*$A$3-MIN(Z$5*$AJ$3,$R217*$A$3)^2-2*$R217*$A$3*MAX(Z$5*$AJ$3-$R217*$A$3,0)-MIN(MAX($R217*$A$3-$A$4,0),Z$5*$AJ$3)^2-2*Z$5*$AJ$3*MAX($R217*$A$3-$A$4-Z$5*+$AJ$3,0))/$AJ$5-SUM($V$7:Y217)-SUM($V$7:Z216)+SUM($V$7:Y216)</f>
        <v>0</v>
      </c>
      <c r="AA217" s="21">
        <f>(2*AA$5*$AJ$3*$R217*$A$3-MIN(AA$5*$AJ$3,$R217*$A$3)^2-2*$R217*$A$3*MAX(AA$5*$AJ$3-$R217*$A$3,0)-MIN(MAX($R217*$A$3-$A$4,0),AA$5*$AJ$3)^2-2*AA$5*$AJ$3*MAX($R217*$A$3-$A$4-AA$5*+$AJ$3,0))/$AJ$5-SUM($V$7:Z217)-SUM($V$7:AA216)+SUM($V$7:Z216)</f>
        <v>0</v>
      </c>
      <c r="AB217" s="21">
        <f>(2*AB$5*$AJ$3*$R217*$A$3-MIN(AB$5*$AJ$3,$R217*$A$3)^2-2*$R217*$A$3*MAX(AB$5*$AJ$3-$R217*$A$3,0)-MIN(MAX($R217*$A$3-$A$4,0),AB$5*$AJ$3)^2-2*AB$5*$AJ$3*MAX($R217*$A$3-$A$4-AB$5*+$AJ$3,0))/$AJ$5-SUM($V$7:AA217)-SUM($V$7:AB216)+SUM($V$7:AA216)</f>
        <v>0</v>
      </c>
      <c r="AC217" s="21">
        <f>(2*AC$5*$AJ$3*$R217*$A$3-MIN(AC$5*$AJ$3,$R217*$A$3)^2-2*$R217*$A$3*MAX(AC$5*$AJ$3-$R217*$A$3,0)-MIN(MAX($R217*$A$3-$A$4,0),AC$5*$AJ$3)^2-2*AC$5*$AJ$3*MAX($R217*$A$3-$A$4-AC$5*+$AJ$3,0))/$AJ$5-SUM($V$7:AB217)-SUM($V$7:AC216)+SUM($V$7:AB216)</f>
        <v>0</v>
      </c>
      <c r="AD217" s="21">
        <f>(2*AD$5*$AJ$3*$R217*$A$3-MIN(AD$5*$AJ$3,$R217*$A$3)^2-2*$R217*$A$3*MAX(AD$5*$AJ$3-$R217*$A$3,0)-MIN(MAX($R217*$A$3-$A$4,0),AD$5*$AJ$3)^2-2*AD$5*$AJ$3*MAX($R217*$A$3-$A$4-AD$5*+$AJ$3,0))/$AJ$5-SUM($V$7:AC217)-SUM($V$7:AD216)+SUM($V$7:AC216)</f>
        <v>0</v>
      </c>
      <c r="AE217" s="21">
        <f>(2*AE$5*$AJ$3*$R217*$A$3-MIN(AE$5*$AJ$3,$R217*$A$3)^2-2*$R217*$A$3*MAX(AE$5*$AJ$3-$R217*$A$3,0)-MIN(MAX($R217*$A$3-$A$4,0),AE$5*$AJ$3)^2-2*AE$5*$AJ$3*MAX($R217*$A$3-$A$4-AE$5*+$AJ$3,0))/$AJ$5-SUM($V$7:AD217)-SUM($V$7:AE216)+SUM($V$7:AD216)</f>
        <v>0</v>
      </c>
      <c r="AF217" s="21">
        <f>(2*AF$5*$AJ$3*$R217*$A$3-MIN(AF$5*$AJ$3,$R217*$A$3)^2-2*$R217*$A$3*MAX(AF$5*$AJ$3-$R217*$A$3,0)-MIN(MAX($R217*$A$3-$A$4,0),AF$5*$AJ$3)^2-2*AF$5*$AJ$3*MAX($R217*$A$3-$A$4-AF$5*+$AJ$3,0))/$AJ$5-SUM($V$7:AE217)-SUM($V$7:AF216)+SUM($V$7:AE216)</f>
        <v>0</v>
      </c>
      <c r="AG217" s="21">
        <f>(2*AG$5*$AJ$3*$R217*$A$3-MIN(AG$5*$AJ$3,$R217*$A$3)^2-2*$R217*$A$3*MAX(AG$5*$AJ$3-$R217*$A$3,0)-MIN(MAX($R217*$A$3-$A$4,0),AG$5*$AJ$3)^2-2*AG$5*$AJ$3*MAX($R217*$A$3-$A$4-AG$5*+$AJ$3,0))/$AJ$5-SUM($V$7:AF217)-SUM($V$7:AG216)+SUM($V$7:AF216)</f>
        <v>0</v>
      </c>
      <c r="AH217" s="21">
        <f>(2*AH$5*$AJ$3*$R217*$A$3-MIN(AH$5*$AJ$3,$R217*$A$3)^2-2*$R217*$A$3*MAX(AH$5*$AJ$3-$R217*$A$3,0)-MIN(MAX($R217*$A$3-$A$4,0),AH$5*$AJ$3)^2-2*AH$5*$AJ$3*MAX($R217*$A$3-$A$4-AH$5*+$AJ$3,0))/$AJ$5-SUM($V$7:AG217)-SUM($V$7:AH216)+SUM($V$7:AG216)</f>
        <v>0</v>
      </c>
      <c r="AJ217" s="8">
        <f t="shared" si="62"/>
        <v>42522</v>
      </c>
      <c r="AK217" s="30">
        <f t="shared" si="55"/>
        <v>42536</v>
      </c>
      <c r="AL217" s="3">
        <f ca="1">SUMPRODUCT(OFFSET($W$8:OFFSET($W$8,$AJ$4-1,0),$T217,$U217),OFFSET($D$8:OFFSET($D$8,$AJ$4-1,0),$S217,MATCH(AL$6,$D$7:$Q$7,0)-1))</f>
        <v>0.56086725856026243</v>
      </c>
      <c r="AM217" s="3">
        <f ca="1">SUMPRODUCT(OFFSET($W$8:OFFSET($W$8,$AJ$4-1,0),$T217,$U217),OFFSET($C$8:OFFSET($C$8,$AJ$4-1,0),$S217,0),OFFSET($D$8:OFFSET($D$8,$AJ$4-1,0),$S217,MATCH(AL$6,$D$7:$Q$7,0)-1))/SUMPRODUCT(OFFSET($W$8:OFFSET($W$8,$AJ$4-1,0),$T217,$U217),OFFSET($C$8:OFFSET($C$8,$AJ$4-1,0),$S217,0))</f>
        <v>0.56252280513603159</v>
      </c>
      <c r="AN217" s="3">
        <f ca="1">SUMPRODUCT(OFFSET($W$8:OFFSET($W$8,$AJ$4-1,0),$T217,$U217),OFFSET($D$8:OFFSET($D$8,$AJ$4-1,0),$S217,MATCH(AN$6,$D$7:$Q$7,0)-1))</f>
        <v>1.277985919632779</v>
      </c>
      <c r="AO217" s="3">
        <f ca="1">SUMPRODUCT(OFFSET($W$8:OFFSET($W$8,$AJ$4-1,0),$T217,$U217),OFFSET($C$8:OFFSET($C$8,$AJ$4-1,0),$S217,0),OFFSET($D$8:OFFSET($D$8,$AJ$4-1,0),$S217,MATCH(AN$6,$D$7:$Q$7,0)-1))/SUMPRODUCT(OFFSET($W$8:OFFSET($W$8,$AJ$4-1,0),$T217,$U217),OFFSET($C$8:OFFSET($C$8,$AJ$4-1,0),$S217,0))</f>
        <v>1.277284551605701</v>
      </c>
      <c r="AP217" s="3">
        <f ca="1">SUMPRODUCT(OFFSET($W$8:OFFSET($W$8,$AJ$4-1,0),$T217,$U217),OFFSET($D$8:OFFSET($D$8,$AJ$4-1,0),$S217,MATCH(AP$6,$D$7:$Q$7,0)-1))</f>
        <v>1.0587606146755282</v>
      </c>
      <c r="AQ217" s="3">
        <f ca="1">SUMPRODUCT(OFFSET($W$8:OFFSET($W$8,$AJ$4-1,0),$T217,$U217),OFFSET($C$8:OFFSET($C$8,$AJ$4-1,0),$S217,0),OFFSET($D$8:OFFSET($D$8,$AJ$4-1,0),$S217,MATCH(AP$6,$D$7:$Q$7,0)-1))/SUMPRODUCT(OFFSET($W$8:OFFSET($W$8,$AJ$4-1,0),$T217,$U217),OFFSET($C$8:OFFSET($C$8,$AJ$4-1,0),$S217,0))</f>
        <v>1.058619179205931</v>
      </c>
      <c r="AR217" s="3">
        <f ca="1">SUMPRODUCT(OFFSET($W$8:OFFSET($W$8,$AJ$4-1,0),$T217,$U217),OFFSET($D$8:OFFSET($D$8,$AJ$4-1,0),$S217,MATCH(AR$6,$D$7:$Q$7,0)-1))</f>
        <v>1</v>
      </c>
      <c r="AS217" s="3">
        <f ca="1">SUMPRODUCT(OFFSET($W$8:OFFSET($W$8,$AJ$4-1,0),$T217,$U217),OFFSET($C$8:OFFSET($C$8,$AJ$4-1,0),$S217,0),OFFSET($D$8:OFFSET($D$8,$AJ$4-1,0),$S217,MATCH(AR$6,$D$7:$Q$7,0)-1))/SUMPRODUCT(OFFSET($W$8:OFFSET($W$8,$AJ$4-1,0),$T217,$U217),OFFSET($C$8:OFFSET($C$8,$AJ$4-1,0),$S217,0))</f>
        <v>1</v>
      </c>
      <c r="AT217" s="3">
        <f ca="1">SUMPRODUCT(OFFSET($W$8:OFFSET($W$8,$AJ$4-1,0),$T217,$U217),OFFSET($D$8:OFFSET($D$8,$AJ$4-1,0),$S217,MATCH(AT$6,$D$7:$Q$7,0)-1))</f>
        <v>1.1728612308680013</v>
      </c>
      <c r="AU217" s="3">
        <f ca="1">SUMPRODUCT(OFFSET($W$8:OFFSET($W$8,$AJ$4-1,0),$T217,$U217),OFFSET($C$8:OFFSET($C$8,$AJ$4-1,0),$S217,0),OFFSET($D$8:OFFSET($D$8,$AJ$4-1,0),$S217,MATCH(AT$6,$D$7:$Q$7,0)-1))/SUMPRODUCT(OFFSET($W$8:OFFSET($W$8,$AJ$4-1,0),$T217,$U217),OFFSET($C$8:OFFSET($C$8,$AJ$4-1,0),$S217,0))</f>
        <v>1.1723972482477927</v>
      </c>
      <c r="AV217" s="3">
        <f ca="1">SUMPRODUCT(OFFSET($W$8:OFFSET($W$8,$AJ$4-1,0),$T217,$U217),OFFSET($D$8:OFFSET($D$8,$AJ$4-1,0),$S217,MATCH(AV$6,$D$7:$Q$7,0)-1))</f>
        <v>0.86603278062773348</v>
      </c>
      <c r="AW217" s="3">
        <f ca="1">SUMPRODUCT(OFFSET($W$8:OFFSET($W$8,$AJ$4-1,0),$T217,$U217),OFFSET($C$8:OFFSET($C$8,$AJ$4-1,0),$S217,0),OFFSET($D$8:OFFSET($D$8,$AJ$4-1,0),$S217,MATCH(AV$6,$D$7:$Q$7,0)-1))/SUMPRODUCT(OFFSET($W$8:OFFSET($W$8,$AJ$4-1,0),$T217,$U217),OFFSET($C$8:OFFSET($C$8,$AJ$4-1,0),$S217,0))</f>
        <v>0.86701087608566185</v>
      </c>
      <c r="AX217" s="3">
        <f ca="1">SUMPRODUCT(OFFSET($W$8:OFFSET($W$8,$AJ$4-1,0),$T217,$U217),OFFSET($D$8:OFFSET($D$8,$AJ$4-1,0),$S217,MATCH(AX$6,$D$7:$Q$7,0)-1))</f>
        <v>0.93730811249032919</v>
      </c>
      <c r="AY217" s="3">
        <f ca="1">SUMPRODUCT(OFFSET($W$8:OFFSET($W$8,$AJ$4-1,0),$T217,$U217),OFFSET($C$8:OFFSET($C$8,$AJ$4-1,0),$S217,0),OFFSET($D$8:OFFSET($D$8,$AJ$4-1,0),$S217,MATCH(AX$6,$D$7:$Q$7,0)-1))/SUMPRODUCT(OFFSET($W$8:OFFSET($W$8,$AJ$4-1,0),$T217,$U217),OFFSET($C$8:OFFSET($C$8,$AJ$4-1,0),$S217,0))</f>
        <v>0.93820578559306822</v>
      </c>
      <c r="AZ217" s="3">
        <f ca="1">SUMPRODUCT(OFFSET($W$8:OFFSET($W$8,$AJ$4-1,0),$T217,$U217),OFFSET($D$8:OFFSET($D$8,$AJ$4-1,0),$S217,MATCH(AZ$6,$D$7:$Q$7,0)-1))</f>
        <v>1.2608216133956405</v>
      </c>
      <c r="BA217" s="3">
        <f ca="1">SUMPRODUCT(OFFSET($W$8:OFFSET($W$8,$AJ$4-1,0),$T217,$U217),OFFSET($C$8:OFFSET($C$8,$AJ$4-1,0),$S217,0),OFFSET($D$8:OFFSET($D$8,$AJ$4-1,0),$S217,MATCH(AZ$6,$D$7:$Q$7,0)-1))/SUMPRODUCT(OFFSET($W$8:OFFSET($W$8,$AJ$4-1,0),$T217,$U217),OFFSET($C$8:OFFSET($C$8,$AJ$4-1,0),$S217,0))</f>
        <v>1.26128558147991</v>
      </c>
      <c r="BB217" s="3">
        <f ca="1">SUMPRODUCT(OFFSET($W$8:OFFSET($W$8,$AJ$4-1,0),$T217,$U217),OFFSET($D$8:OFFSET($D$8,$AJ$4-1,0),$S217,MATCH(BB$6,$D$7:$Q$7,0)-1))</f>
        <v>1.079419155066605</v>
      </c>
      <c r="BC217" s="3">
        <f ca="1">SUMPRODUCT(OFFSET($W$8:OFFSET($W$8,$AJ$4-1,0),$T217,$U217),OFFSET($C$8:OFFSET($C$8,$AJ$4-1,0),$S217,0),OFFSET($D$8:OFFSET($D$8,$AJ$4-1,0),$S217,MATCH(BB$6,$D$7:$Q$7,0)-1))/SUMPRODUCT(OFFSET($W$8:OFFSET($W$8,$AJ$4-1,0),$T217,$U217),OFFSET($C$8:OFFSET($C$8,$AJ$4-1,0),$S217,0))</f>
        <v>1.0801729700822025</v>
      </c>
      <c r="BD217" s="3">
        <f ca="1">SUMPRODUCT(OFFSET($W$8:OFFSET($W$8,$AJ$4-1,0),$T217,$U217),OFFSET($D$8:OFFSET($D$8,$AJ$4-1,0),$S217,MATCH(BD$6,$D$7:$Q$7,0)-1))</f>
        <v>0.93471315398250232</v>
      </c>
      <c r="BE217" s="3">
        <f ca="1">SUMPRODUCT(OFFSET($W$8:OFFSET($W$8,$AJ$4-1,0),$T217,$U217),OFFSET($C$8:OFFSET($C$8,$AJ$4-1,0),$S217,0),OFFSET($D$8:OFFSET($D$8,$AJ$4-1,0),$S217,MATCH(BD$6,$D$7:$Q$7,0)-1))/SUMPRODUCT(OFFSET($W$8:OFFSET($W$8,$AJ$4-1,0),$T217,$U217),OFFSET($C$8:OFFSET($C$8,$AJ$4-1,0),$S217,0))</f>
        <v>0.93643015313734346</v>
      </c>
      <c r="BF217" s="174">
        <f ca="1">SUMPRODUCT(OFFSET($W$8:OFFSET($W$8,$AJ$4-1,0),$T217,$U217),OFFSET($D$8:OFFSET($D$8,$AJ$4-1,0),$S217,MATCH(BF$6,$D$7:$Q$7,0)-1))</f>
        <v>1.1228824479326487</v>
      </c>
      <c r="BG217" s="174">
        <f ca="1">SUMPRODUCT(OFFSET($W$8:OFFSET($W$8,$AJ$4-1,0),$T217,$U217),OFFSET($C$8:OFFSET($C$8,$AJ$4-1,0),$S217,0),OFFSET($D$8:OFFSET($D$8,$AJ$4-1,0),$S217,MATCH(BF$6,$D$7:$Q$7,0)-1))/SUMPRODUCT(OFFSET($W$8:OFFSET($W$8,$AJ$4-1,0),$T217,$U217),OFFSET($C$8:OFFSET($C$8,$AJ$4-1,0),$S217,0))</f>
        <v>1.103839272172874</v>
      </c>
      <c r="BH217" s="174">
        <f ca="1">SUMPRODUCT(OFFSET($W$8:OFFSET($W$8,$AJ$4-1,0),$T217,$U217),OFFSET($D$8:OFFSET($D$8,$AJ$4-1,0),$S217,MATCH(BH$6,$D$7:$Q$7,0)-1))</f>
        <v>1.2380430443382326</v>
      </c>
      <c r="BI217" s="174">
        <f ca="1">SUMPRODUCT(OFFSET($W$8:OFFSET($W$8,$AJ$4-1,0),$T217,$U217),OFFSET($C$8:OFFSET($C$8,$AJ$4-1,0),$S217,0),OFFSET($D$8:OFFSET($D$8,$AJ$4-1,0),$S217,MATCH(BH$6,$D$7:$Q$7,0)-1))/SUMPRODUCT(OFFSET($W$8:OFFSET($W$8,$AJ$4-1,0),$T217,$U217),OFFSET($C$8:OFFSET($C$8,$AJ$4-1,0),$S217,0))</f>
        <v>1.2363106370726022</v>
      </c>
      <c r="BJ217" s="174">
        <f ca="1">SUMPRODUCT(OFFSET($W$8:OFFSET($W$8,$AJ$4-1,0),$T217,$U217),OFFSET($D$8:OFFSET($D$8,$AJ$4-1,0),$S217,MATCH(BJ$6,$D$7:$Q$7,0)-1))</f>
        <v>1</v>
      </c>
      <c r="BK217" s="174">
        <f ca="1">SUMPRODUCT(OFFSET($W$8:OFFSET($W$8,$AJ$4-1,0),$T217,$U217),OFFSET($C$8:OFFSET($C$8,$AJ$4-1,0),$S217,0),OFFSET($D$8:OFFSET($D$8,$AJ$4-1,0),$S217,MATCH(BJ$6,$D$7:$Q$7,0)-1))/SUMPRODUCT(OFFSET($W$8:OFFSET($W$8,$AJ$4-1,0),$T217,$U217),OFFSET($C$8:OFFSET($C$8,$AJ$4-1,0),$S217,0))</f>
        <v>1</v>
      </c>
      <c r="BM217" s="8">
        <f t="shared" si="59"/>
        <v>42522</v>
      </c>
      <c r="BN217" s="47">
        <f t="shared" ca="1" si="60"/>
        <v>0.90490838716893185</v>
      </c>
      <c r="BO217" s="47">
        <f t="shared" ca="1" si="56"/>
        <v>0</v>
      </c>
      <c r="BP217" s="47">
        <f t="shared" ca="1" si="61"/>
        <v>0.2676829176675814</v>
      </c>
      <c r="BQ217" s="47">
        <f t="shared" ca="1" si="57"/>
        <v>0.63722546950135039</v>
      </c>
    </row>
    <row r="218" spans="1:69">
      <c r="A218" s="58">
        <f t="shared" si="58"/>
        <v>42186</v>
      </c>
      <c r="B218" s="34">
        <f t="shared" si="51"/>
        <v>42384</v>
      </c>
      <c r="C218" s="59">
        <f>SUMIF(WP!$A$3:$A$388,"&lt;"&amp;EOMONTH($A218,$A$3-1)+1,WP!$B$3:$B$388)/1000-SUM(C$8:C217)</f>
        <v>1388.8590000000004</v>
      </c>
      <c r="D218" s="42">
        <f>D$6/VLOOKUP($B218,Rate!$B$4:$H$390,7)</f>
        <v>0.55109330707893567</v>
      </c>
      <c r="E218" s="42">
        <f>E$6/VLOOKUP($B218,SAWW!$B$4:$H$390,7)</f>
        <v>1.2906982830242544</v>
      </c>
      <c r="F218" s="42">
        <f>F$6/VLOOKUP($B218,'Indem BL'!$B$4:$H$390,7)</f>
        <v>1.0585003999938631</v>
      </c>
      <c r="G218" s="42">
        <f>G$6/VLOOKUP($B218,'Med BL'!$B$4:$H$390,7)</f>
        <v>1</v>
      </c>
      <c r="H218" s="42">
        <f>H$6/VLOOKUP($B218,'Combined BL &amp; SAWW'!$B$4:$H$390,7)</f>
        <v>1.1788937808511251</v>
      </c>
      <c r="I218" s="42">
        <f>I$6/VLOOKUP($B218,'Freq Trend'!$B$4:$H$390,7)</f>
        <v>0.84921977941954341</v>
      </c>
      <c r="J218" s="42">
        <f>J$6/VLOOKUP($B218,'Severity Trend_IonI'!$B$4:$H$390,7)</f>
        <v>0.92268493999858714</v>
      </c>
      <c r="K218" s="42">
        <f>K$6/VLOOKUP($B218,'Severity Trend_MonI'!$B$4:$H$390,7)</f>
        <v>1.2561231291215951</v>
      </c>
      <c r="L218" s="42">
        <f>L$6/VLOOKUP($B218,'Severity Trend'!$B$4:$H$390,7)</f>
        <v>1.0682002935590664</v>
      </c>
      <c r="M218" s="42">
        <f>M$6/VLOOKUP($B218,'PP Residual Trend'!$B$4:$H$390,7)</f>
        <v>0.90669889252677505</v>
      </c>
      <c r="N218" s="156">
        <f>N$6/VLOOKUP($B218,CR!$B$4:$H$455,7)</f>
        <v>1.2253695816853167</v>
      </c>
      <c r="O218" s="156">
        <f>O$6/VLOOKUP($B218,ER!$B$4:$H$455,7)</f>
        <v>1.2426484094080277</v>
      </c>
      <c r="P218" s="156">
        <f>P$6/VLOOKUP($B218,DR!$B$4:$H$455,7)</f>
        <v>1</v>
      </c>
      <c r="R218">
        <f t="shared" si="49"/>
        <v>211</v>
      </c>
      <c r="S218" s="120">
        <f t="shared" si="52"/>
        <v>210</v>
      </c>
      <c r="T218" s="45">
        <f t="shared" si="53"/>
        <v>0</v>
      </c>
      <c r="U218" s="45">
        <f t="shared" si="54"/>
        <v>0</v>
      </c>
      <c r="V218" s="20">
        <v>0</v>
      </c>
      <c r="W218" s="21">
        <f>(2*W$5*$AJ$3*$R218*$A$3-MIN(W$5*$AJ$3,$R218*$A$3)^2-2*$R218*$A$3*MAX(W$5*$AJ$3-$R218*$A$3,0)-MIN(MAX($R218*$A$3-$A$4,0),W$5*$AJ$3)^2-2*W$5*$AJ$3*MAX($R218*$A$3-$A$4-W$5*+$AJ$3,0))/$AJ$5-SUM($V$7:V218)-SUM($V$7:W217)+SUM($V$7:V217)</f>
        <v>0</v>
      </c>
      <c r="X218" s="21">
        <f>(2*X$5*$AJ$3*$R218*$A$3-MIN(X$5*$AJ$3,$R218*$A$3)^2-2*$R218*$A$3*MAX(X$5*$AJ$3-$R218*$A$3,0)-MIN(MAX($R218*$A$3-$A$4,0),X$5*$AJ$3)^2-2*X$5*$AJ$3*MAX($R218*$A$3-$A$4-X$5*+$AJ$3,0))/$AJ$5-SUM($V$7:W218)-SUM($V$7:X217)+SUM($V$7:W217)</f>
        <v>0</v>
      </c>
      <c r="Y218" s="21">
        <f>(2*Y$5*$AJ$3*$R218*$A$3-MIN(Y$5*$AJ$3,$R218*$A$3)^2-2*$R218*$A$3*MAX(Y$5*$AJ$3-$R218*$A$3,0)-MIN(MAX($R218*$A$3-$A$4,0),Y$5*$AJ$3)^2-2*Y$5*$AJ$3*MAX($R218*$A$3-$A$4-Y$5*+$AJ$3,0))/$AJ$5-SUM($V$7:X218)-SUM($V$7:Y217)+SUM($V$7:X217)</f>
        <v>0</v>
      </c>
      <c r="Z218" s="21">
        <f>(2*Z$5*$AJ$3*$R218*$A$3-MIN(Z$5*$AJ$3,$R218*$A$3)^2-2*$R218*$A$3*MAX(Z$5*$AJ$3-$R218*$A$3,0)-MIN(MAX($R218*$A$3-$A$4,0),Z$5*$AJ$3)^2-2*Z$5*$AJ$3*MAX($R218*$A$3-$A$4-Z$5*+$AJ$3,0))/$AJ$5-SUM($V$7:Y218)-SUM($V$7:Z217)+SUM($V$7:Y217)</f>
        <v>0</v>
      </c>
      <c r="AA218" s="21">
        <f>(2*AA$5*$AJ$3*$R218*$A$3-MIN(AA$5*$AJ$3,$R218*$A$3)^2-2*$R218*$A$3*MAX(AA$5*$AJ$3-$R218*$A$3,0)-MIN(MAX($R218*$A$3-$A$4,0),AA$5*$AJ$3)^2-2*AA$5*$AJ$3*MAX($R218*$A$3-$A$4-AA$5*+$AJ$3,0))/$AJ$5-SUM($V$7:Z218)-SUM($V$7:AA217)+SUM($V$7:Z217)</f>
        <v>0</v>
      </c>
      <c r="AB218" s="21">
        <f>(2*AB$5*$AJ$3*$R218*$A$3-MIN(AB$5*$AJ$3,$R218*$A$3)^2-2*$R218*$A$3*MAX(AB$5*$AJ$3-$R218*$A$3,0)-MIN(MAX($R218*$A$3-$A$4,0),AB$5*$AJ$3)^2-2*AB$5*$AJ$3*MAX($R218*$A$3-$A$4-AB$5*+$AJ$3,0))/$AJ$5-SUM($V$7:AA218)-SUM($V$7:AB217)+SUM($V$7:AA217)</f>
        <v>0</v>
      </c>
      <c r="AC218" s="21">
        <f>(2*AC$5*$AJ$3*$R218*$A$3-MIN(AC$5*$AJ$3,$R218*$A$3)^2-2*$R218*$A$3*MAX(AC$5*$AJ$3-$R218*$A$3,0)-MIN(MAX($R218*$A$3-$A$4,0),AC$5*$AJ$3)^2-2*AC$5*$AJ$3*MAX($R218*$A$3-$A$4-AC$5*+$AJ$3,0))/$AJ$5-SUM($V$7:AB218)-SUM($V$7:AC217)+SUM($V$7:AB217)</f>
        <v>0</v>
      </c>
      <c r="AD218" s="21">
        <f>(2*AD$5*$AJ$3*$R218*$A$3-MIN(AD$5*$AJ$3,$R218*$A$3)^2-2*$R218*$A$3*MAX(AD$5*$AJ$3-$R218*$A$3,0)-MIN(MAX($R218*$A$3-$A$4,0),AD$5*$AJ$3)^2-2*AD$5*$AJ$3*MAX($R218*$A$3-$A$4-AD$5*+$AJ$3,0))/$AJ$5-SUM($V$7:AC218)-SUM($V$7:AD217)+SUM($V$7:AC217)</f>
        <v>0</v>
      </c>
      <c r="AE218" s="21">
        <f>(2*AE$5*$AJ$3*$R218*$A$3-MIN(AE$5*$AJ$3,$R218*$A$3)^2-2*$R218*$A$3*MAX(AE$5*$AJ$3-$R218*$A$3,0)-MIN(MAX($R218*$A$3-$A$4,0),AE$5*$AJ$3)^2-2*AE$5*$AJ$3*MAX($R218*$A$3-$A$4-AE$5*+$AJ$3,0))/$AJ$5-SUM($V$7:AD218)-SUM($V$7:AE217)+SUM($V$7:AD217)</f>
        <v>0</v>
      </c>
      <c r="AF218" s="21">
        <f>(2*AF$5*$AJ$3*$R218*$A$3-MIN(AF$5*$AJ$3,$R218*$A$3)^2-2*$R218*$A$3*MAX(AF$5*$AJ$3-$R218*$A$3,0)-MIN(MAX($R218*$A$3-$A$4,0),AF$5*$AJ$3)^2-2*AF$5*$AJ$3*MAX($R218*$A$3-$A$4-AF$5*+$AJ$3,0))/$AJ$5-SUM($V$7:AE218)-SUM($V$7:AF217)+SUM($V$7:AE217)</f>
        <v>0</v>
      </c>
      <c r="AG218" s="21">
        <f>(2*AG$5*$AJ$3*$R218*$A$3-MIN(AG$5*$AJ$3,$R218*$A$3)^2-2*$R218*$A$3*MAX(AG$5*$AJ$3-$R218*$A$3,0)-MIN(MAX($R218*$A$3-$A$4,0),AG$5*$AJ$3)^2-2*AG$5*$AJ$3*MAX($R218*$A$3-$A$4-AG$5*+$AJ$3,0))/$AJ$5-SUM($V$7:AF218)-SUM($V$7:AG217)+SUM($V$7:AF217)</f>
        <v>0</v>
      </c>
      <c r="AH218" s="21">
        <f>(2*AH$5*$AJ$3*$R218*$A$3-MIN(AH$5*$AJ$3,$R218*$A$3)^2-2*$R218*$A$3*MAX(AH$5*$AJ$3-$R218*$A$3,0)-MIN(MAX($R218*$A$3-$A$4,0),AH$5*$AJ$3)^2-2*AH$5*$AJ$3*MAX($R218*$A$3-$A$4-AH$5*+$AJ$3,0))/$AJ$5-SUM($V$7:AG218)-SUM($V$7:AH217)+SUM($V$7:AG217)</f>
        <v>0</v>
      </c>
      <c r="AJ218" s="8">
        <f t="shared" si="62"/>
        <v>42552</v>
      </c>
      <c r="AK218" s="30">
        <f t="shared" si="55"/>
        <v>42566</v>
      </c>
      <c r="AL218" s="3">
        <f ca="1">SUMPRODUCT(OFFSET($W$8:OFFSET($W$8,$AJ$4-1,0),$T218,$U218),OFFSET($D$8:OFFSET($D$8,$AJ$4-1,0),$S218,MATCH(AL$6,$D$7:$Q$7,0)-1))</f>
        <v>0.56441425433947834</v>
      </c>
      <c r="AM218" s="3">
        <f ca="1">SUMPRODUCT(OFFSET($W$8:OFFSET($W$8,$AJ$4-1,0),$T218,$U218),OFFSET($C$8:OFFSET($C$8,$AJ$4-1,0),$S218,0),OFFSET($D$8:OFFSET($D$8,$AJ$4-1,0),$S218,MATCH(AL$6,$D$7:$Q$7,0)-1))/SUMPRODUCT(OFFSET($W$8:OFFSET($W$8,$AJ$4-1,0),$T218,$U218),OFFSET($C$8:OFFSET($C$8,$AJ$4-1,0),$S218,0))</f>
        <v>0.56644047305964407</v>
      </c>
      <c r="AN218" s="3">
        <f ca="1">SUMPRODUCT(OFFSET($W$8:OFFSET($W$8,$AJ$4-1,0),$T218,$U218),OFFSET($D$8:OFFSET($D$8,$AJ$4-1,0),$S218,MATCH(AN$6,$D$7:$Q$7,0)-1))</f>
        <v>1.2753542608068404</v>
      </c>
      <c r="AO218" s="3">
        <f ca="1">SUMPRODUCT(OFFSET($W$8:OFFSET($W$8,$AJ$4-1,0),$T218,$U218),OFFSET($C$8:OFFSET($C$8,$AJ$4-1,0),$S218,0),OFFSET($D$8:OFFSET($D$8,$AJ$4-1,0),$S218,MATCH(AN$6,$D$7:$Q$7,0)-1))/SUMPRODUCT(OFFSET($W$8:OFFSET($W$8,$AJ$4-1,0),$T218,$U218),OFFSET($C$8:OFFSET($C$8,$AJ$4-1,0),$S218,0))</f>
        <v>1.2746792746075375</v>
      </c>
      <c r="AP218" s="3">
        <f ca="1">SUMPRODUCT(OFFSET($W$8:OFFSET($W$8,$AJ$4-1,0),$T218,$U218),OFFSET($D$8:OFFSET($D$8,$AJ$4-1,0),$S218,MATCH(AP$6,$D$7:$Q$7,0)-1))</f>
        <v>1.0583290618974401</v>
      </c>
      <c r="AQ218" s="3">
        <f ca="1">SUMPRODUCT(OFFSET($W$8:OFFSET($W$8,$AJ$4-1,0),$T218,$U218),OFFSET($C$8:OFFSET($C$8,$AJ$4-1,0),$S218,0),OFFSET($D$8:OFFSET($D$8,$AJ$4-1,0),$S218,MATCH(AP$6,$D$7:$Q$7,0)-1))/SUMPRODUCT(OFFSET($W$8:OFFSET($W$8,$AJ$4-1,0),$T218,$U218),OFFSET($C$8:OFFSET($C$8,$AJ$4-1,0),$S218,0))</f>
        <v>1.0582328275339876</v>
      </c>
      <c r="AR218" s="3">
        <f ca="1">SUMPRODUCT(OFFSET($W$8:OFFSET($W$8,$AJ$4-1,0),$T218,$U218),OFFSET($D$8:OFFSET($D$8,$AJ$4-1,0),$S218,MATCH(AR$6,$D$7:$Q$7,0)-1))</f>
        <v>1</v>
      </c>
      <c r="AS218" s="3">
        <f ca="1">SUMPRODUCT(OFFSET($W$8:OFFSET($W$8,$AJ$4-1,0),$T218,$U218),OFFSET($C$8:OFFSET($C$8,$AJ$4-1,0),$S218,0),OFFSET($D$8:OFFSET($D$8,$AJ$4-1,0),$S218,MATCH(AR$6,$D$7:$Q$7,0)-1))/SUMPRODUCT(OFFSET($W$8:OFFSET($W$8,$AJ$4-1,0),$T218,$U218),OFFSET($C$8:OFFSET($C$8,$AJ$4-1,0),$S218,0))</f>
        <v>1</v>
      </c>
      <c r="AT218" s="3">
        <f ca="1">SUMPRODUCT(OFFSET($W$8:OFFSET($W$8,$AJ$4-1,0),$T218,$U218),OFFSET($D$8:OFFSET($D$8,$AJ$4-1,0),$S218,MATCH(AT$6,$D$7:$Q$7,0)-1))</f>
        <v>1.1713271268438405</v>
      </c>
      <c r="AU218" s="3">
        <f ca="1">SUMPRODUCT(OFFSET($W$8:OFFSET($W$8,$AJ$4-1,0),$T218,$U218),OFFSET($C$8:OFFSET($C$8,$AJ$4-1,0),$S218,0),OFFSET($D$8:OFFSET($D$8,$AJ$4-1,0),$S218,MATCH(AT$6,$D$7:$Q$7,0)-1))/SUMPRODUCT(OFFSET($W$8:OFFSET($W$8,$AJ$4-1,0),$T218,$U218),OFFSET($C$8:OFFSET($C$8,$AJ$4-1,0),$S218,0))</f>
        <v>1.170927859106542</v>
      </c>
      <c r="AV218" s="3">
        <f ca="1">SUMPRODUCT(OFFSET($W$8:OFFSET($W$8,$AJ$4-1,0),$T218,$U218),OFFSET($D$8:OFFSET($D$8,$AJ$4-1,0),$S218,MATCH(AV$6,$D$7:$Q$7,0)-1))</f>
        <v>0.86914441304740742</v>
      </c>
      <c r="AW218" s="3">
        <f ca="1">SUMPRODUCT(OFFSET($W$8:OFFSET($W$8,$AJ$4-1,0),$T218,$U218),OFFSET($C$8:OFFSET($C$8,$AJ$4-1,0),$S218,0),OFFSET($D$8:OFFSET($D$8,$AJ$4-1,0),$S218,MATCH(AV$6,$D$7:$Q$7,0)-1))/SUMPRODUCT(OFFSET($W$8:OFFSET($W$8,$AJ$4-1,0),$T218,$U218),OFFSET($C$8:OFFSET($C$8,$AJ$4-1,0),$S218,0))</f>
        <v>0.87002913996960707</v>
      </c>
      <c r="AX218" s="3">
        <f ca="1">SUMPRODUCT(OFFSET($W$8:OFFSET($W$8,$AJ$4-1,0),$T218,$U218),OFFSET($D$8:OFFSET($D$8,$AJ$4-1,0),$S218,MATCH(AX$6,$D$7:$Q$7,0)-1))</f>
        <v>0.93959066355552978</v>
      </c>
      <c r="AY218" s="3">
        <f ca="1">SUMPRODUCT(OFFSET($W$8:OFFSET($W$8,$AJ$4-1,0),$T218,$U218),OFFSET($C$8:OFFSET($C$8,$AJ$4-1,0),$S218,0),OFFSET($D$8:OFFSET($D$8,$AJ$4-1,0),$S218,MATCH(AX$6,$D$7:$Q$7,0)-1))/SUMPRODUCT(OFFSET($W$8:OFFSET($W$8,$AJ$4-1,0),$T218,$U218),OFFSET($C$8:OFFSET($C$8,$AJ$4-1,0),$S218,0))</f>
        <v>0.94033470493883931</v>
      </c>
      <c r="AZ218" s="3">
        <f ca="1">SUMPRODUCT(OFFSET($W$8:OFFSET($W$8,$AJ$4-1,0),$T218,$U218),OFFSET($D$8:OFFSET($D$8,$AJ$4-1,0),$S218,MATCH(AZ$6,$D$7:$Q$7,0)-1))</f>
        <v>1.26009318335057</v>
      </c>
      <c r="BA218" s="3">
        <f ca="1">SUMPRODUCT(OFFSET($W$8:OFFSET($W$8,$AJ$4-1,0),$T218,$U218),OFFSET($C$8:OFFSET($C$8,$AJ$4-1,0),$S218,0),OFFSET($D$8:OFFSET($D$8,$AJ$4-1,0),$S218,MATCH(AZ$6,$D$7:$Q$7,0)-1))/SUMPRODUCT(OFFSET($W$8:OFFSET($W$8,$AJ$4-1,0),$T218,$U218),OFFSET($C$8:OFFSET($C$8,$AJ$4-1,0),$S218,0))</f>
        <v>1.2602598487410976</v>
      </c>
      <c r="BB218" s="3">
        <f ca="1">SUMPRODUCT(OFFSET($W$8:OFFSET($W$8,$AJ$4-1,0),$T218,$U218),OFFSET($D$8:OFFSET($D$8,$AJ$4-1,0),$S218,MATCH(BB$6,$D$7:$Q$7,0)-1))</f>
        <v>1.0806102503525155</v>
      </c>
      <c r="BC218" s="3">
        <f ca="1">SUMPRODUCT(OFFSET($W$8:OFFSET($W$8,$AJ$4-1,0),$T218,$U218),OFFSET($C$8:OFFSET($C$8,$AJ$4-1,0),$S218,0),OFFSET($D$8:OFFSET($D$8,$AJ$4-1,0),$S218,MATCH(BB$6,$D$7:$Q$7,0)-1))/SUMPRODUCT(OFFSET($W$8:OFFSET($W$8,$AJ$4-1,0),$T218,$U218),OFFSET($C$8:OFFSET($C$8,$AJ$4-1,0),$S218,0))</f>
        <v>1.081150797633083</v>
      </c>
      <c r="BD218" s="3">
        <f ca="1">SUMPRODUCT(OFFSET($W$8:OFFSET($W$8,$AJ$4-1,0),$T218,$U218),OFFSET($D$8:OFFSET($D$8,$AJ$4-1,0),$S218,MATCH(BD$6,$D$7:$Q$7,0)-1))</f>
        <v>0.9391271880052432</v>
      </c>
      <c r="BE218" s="3">
        <f ca="1">SUMPRODUCT(OFFSET($W$8:OFFSET($W$8,$AJ$4-1,0),$T218,$U218),OFFSET($C$8:OFFSET($C$8,$AJ$4-1,0),$S218,0),OFFSET($D$8:OFFSET($D$8,$AJ$4-1,0),$S218,MATCH(BD$6,$D$7:$Q$7,0)-1))/SUMPRODUCT(OFFSET($W$8:OFFSET($W$8,$AJ$4-1,0),$T218,$U218),OFFSET($C$8:OFFSET($C$8,$AJ$4-1,0),$S218,0))</f>
        <v>0.94056069237987905</v>
      </c>
      <c r="BF218" s="174">
        <f ca="1">SUMPRODUCT(OFFSET($W$8:OFFSET($W$8,$AJ$4-1,0),$T218,$U218),OFFSET($D$8:OFFSET($D$8,$AJ$4-1,0),$S218,MATCH(BF$6,$D$7:$Q$7,0)-1))</f>
        <v>1.1320264012362482</v>
      </c>
      <c r="BG218" s="174">
        <f ca="1">SUMPRODUCT(OFFSET($W$8:OFFSET($W$8,$AJ$4-1,0),$T218,$U218),OFFSET($C$8:OFFSET($C$8,$AJ$4-1,0),$S218,0),OFFSET($D$8:OFFSET($D$8,$AJ$4-1,0),$S218,MATCH(BF$6,$D$7:$Q$7,0)-1))/SUMPRODUCT(OFFSET($W$8:OFFSET($W$8,$AJ$4-1,0),$T218,$U218),OFFSET($C$8:OFFSET($C$8,$AJ$4-1,0),$S218,0))</f>
        <v>1.1103166844674621</v>
      </c>
      <c r="BH218" s="174">
        <f ca="1">SUMPRODUCT(OFFSET($W$8:OFFSET($W$8,$AJ$4-1,0),$T218,$U218),OFFSET($D$8:OFFSET($D$8,$AJ$4-1,0),$S218,MATCH(BH$6,$D$7:$Q$7,0)-1))</f>
        <v>1.2351840456779977</v>
      </c>
      <c r="BI218" s="174">
        <f ca="1">SUMPRODUCT(OFFSET($W$8:OFFSET($W$8,$AJ$4-1,0),$T218,$U218),OFFSET($C$8:OFFSET($C$8,$AJ$4-1,0),$S218,0),OFFSET($D$8:OFFSET($D$8,$AJ$4-1,0),$S218,MATCH(BH$6,$D$7:$Q$7,0)-1))/SUMPRODUCT(OFFSET($W$8:OFFSET($W$8,$AJ$4-1,0),$T218,$U218),OFFSET($C$8:OFFSET($C$8,$AJ$4-1,0),$S218,0))</f>
        <v>1.2335789104805275</v>
      </c>
      <c r="BJ218" s="174">
        <f ca="1">SUMPRODUCT(OFFSET($W$8:OFFSET($W$8,$AJ$4-1,0),$T218,$U218),OFFSET($D$8:OFFSET($D$8,$AJ$4-1,0),$S218,MATCH(BJ$6,$D$7:$Q$7,0)-1))</f>
        <v>1</v>
      </c>
      <c r="BK218" s="174">
        <f ca="1">SUMPRODUCT(OFFSET($W$8:OFFSET($W$8,$AJ$4-1,0),$T218,$U218),OFFSET($C$8:OFFSET($C$8,$AJ$4-1,0),$S218,0),OFFSET($D$8:OFFSET($D$8,$AJ$4-1,0),$S218,MATCH(BJ$6,$D$7:$Q$7,0)-1))/SUMPRODUCT(OFFSET($W$8:OFFSET($W$8,$AJ$4-1,0),$T218,$U218),OFFSET($C$8:OFFSET($C$8,$AJ$4-1,0),$S218,0))</f>
        <v>1</v>
      </c>
      <c r="BM218" s="8">
        <f t="shared" si="59"/>
        <v>42552</v>
      </c>
      <c r="BN218" s="47">
        <f t="shared" ca="1" si="60"/>
        <v>0.89962929446094897</v>
      </c>
      <c r="BO218" s="47">
        <f t="shared" ca="1" si="56"/>
        <v>0</v>
      </c>
      <c r="BP218" s="47">
        <f t="shared" ca="1" si="61"/>
        <v>0.26827569413143315</v>
      </c>
      <c r="BQ218" s="47">
        <f t="shared" ca="1" si="57"/>
        <v>0.63135360032951582</v>
      </c>
    </row>
    <row r="219" spans="1:69">
      <c r="A219" s="58">
        <f t="shared" si="58"/>
        <v>42217</v>
      </c>
      <c r="B219" s="34">
        <f t="shared" si="51"/>
        <v>42415</v>
      </c>
      <c r="C219" s="59">
        <f>SUMIF(WP!$A$3:$A$388,"&lt;"&amp;EOMONTH($A219,$A$3-1)+1,WP!$B$3:$B$388)/1000-SUM(C$8:C218)</f>
        <v>292.59100000000035</v>
      </c>
      <c r="D219" s="42">
        <f>D$6/VLOOKUP($B219,Rate!$B$4:$H$390,7)</f>
        <v>0.55109330707893567</v>
      </c>
      <c r="E219" s="42">
        <f>E$6/VLOOKUP($B219,SAWW!$B$4:$H$390,7)</f>
        <v>1.2881802849182329</v>
      </c>
      <c r="F219" s="42">
        <f>F$6/VLOOKUP($B219,'Indem BL'!$B$4:$H$390,7)</f>
        <v>1.0585003999938631</v>
      </c>
      <c r="G219" s="42">
        <f>G$6/VLOOKUP($B219,'Med BL'!$B$4:$H$390,7)</f>
        <v>1</v>
      </c>
      <c r="H219" s="42">
        <f>H$6/VLOOKUP($B219,'Combined BL &amp; SAWW'!$B$4:$H$390,7)</f>
        <v>1.1775657062363136</v>
      </c>
      <c r="I219" s="42">
        <f>I$6/VLOOKUP($B219,'Freq Trend'!$B$4:$H$390,7)</f>
        <v>0.85286239097671845</v>
      </c>
      <c r="J219" s="42">
        <f>J$6/VLOOKUP($B219,'Severity Trend_IonI'!$B$4:$H$390,7)</f>
        <v>0.92628226178268869</v>
      </c>
      <c r="K219" s="42">
        <f>K$6/VLOOKUP($B219,'Severity Trend_MonI'!$B$4:$H$390,7)</f>
        <v>1.2587993301726748</v>
      </c>
      <c r="L219" s="42">
        <f>L$6/VLOOKUP($B219,'Severity Trend'!$B$4:$H$390,7)</f>
        <v>1.0715398256812927</v>
      </c>
      <c r="M219" s="42">
        <f>M$6/VLOOKUP($B219,'PP Residual Trend'!$B$4:$H$390,7)</f>
        <v>0.91345463473353439</v>
      </c>
      <c r="N219" s="156">
        <f>N$6/VLOOKUP($B219,CR!$B$4:$H$455,7)</f>
        <v>0.98051306347058143</v>
      </c>
      <c r="O219" s="156">
        <f>O$6/VLOOKUP($B219,ER!$B$4:$H$455,7)</f>
        <v>1.2426484094080277</v>
      </c>
      <c r="P219" s="156">
        <f>P$6/VLOOKUP($B219,DR!$B$4:$H$455,7)</f>
        <v>1</v>
      </c>
      <c r="R219">
        <f t="shared" si="49"/>
        <v>212</v>
      </c>
      <c r="S219" s="120">
        <f t="shared" si="52"/>
        <v>211</v>
      </c>
      <c r="T219" s="45">
        <f t="shared" si="53"/>
        <v>0</v>
      </c>
      <c r="U219" s="45">
        <f t="shared" si="54"/>
        <v>0</v>
      </c>
      <c r="V219" s="20">
        <v>0</v>
      </c>
      <c r="W219" s="21">
        <f>(2*W$5*$AJ$3*$R219*$A$3-MIN(W$5*$AJ$3,$R219*$A$3)^2-2*$R219*$A$3*MAX(W$5*$AJ$3-$R219*$A$3,0)-MIN(MAX($R219*$A$3-$A$4,0),W$5*$AJ$3)^2-2*W$5*$AJ$3*MAX($R219*$A$3-$A$4-W$5*+$AJ$3,0))/$AJ$5-SUM($V$7:V219)-SUM($V$7:W218)+SUM($V$7:V218)</f>
        <v>0</v>
      </c>
      <c r="X219" s="21">
        <f>(2*X$5*$AJ$3*$R219*$A$3-MIN(X$5*$AJ$3,$R219*$A$3)^2-2*$R219*$A$3*MAX(X$5*$AJ$3-$R219*$A$3,0)-MIN(MAX($R219*$A$3-$A$4,0),X$5*$AJ$3)^2-2*X$5*$AJ$3*MAX($R219*$A$3-$A$4-X$5*+$AJ$3,0))/$AJ$5-SUM($V$7:W219)-SUM($V$7:X218)+SUM($V$7:W218)</f>
        <v>0</v>
      </c>
      <c r="Y219" s="21">
        <f>(2*Y$5*$AJ$3*$R219*$A$3-MIN(Y$5*$AJ$3,$R219*$A$3)^2-2*$R219*$A$3*MAX(Y$5*$AJ$3-$R219*$A$3,0)-MIN(MAX($R219*$A$3-$A$4,0),Y$5*$AJ$3)^2-2*Y$5*$AJ$3*MAX($R219*$A$3-$A$4-Y$5*+$AJ$3,0))/$AJ$5-SUM($V$7:X219)-SUM($V$7:Y218)+SUM($V$7:X218)</f>
        <v>0</v>
      </c>
      <c r="Z219" s="21">
        <f>(2*Z$5*$AJ$3*$R219*$A$3-MIN(Z$5*$AJ$3,$R219*$A$3)^2-2*$R219*$A$3*MAX(Z$5*$AJ$3-$R219*$A$3,0)-MIN(MAX($R219*$A$3-$A$4,0),Z$5*$AJ$3)^2-2*Z$5*$AJ$3*MAX($R219*$A$3-$A$4-Z$5*+$AJ$3,0))/$AJ$5-SUM($V$7:Y219)-SUM($V$7:Z218)+SUM($V$7:Y218)</f>
        <v>0</v>
      </c>
      <c r="AA219" s="21">
        <f>(2*AA$5*$AJ$3*$R219*$A$3-MIN(AA$5*$AJ$3,$R219*$A$3)^2-2*$R219*$A$3*MAX(AA$5*$AJ$3-$R219*$A$3,0)-MIN(MAX($R219*$A$3-$A$4,0),AA$5*$AJ$3)^2-2*AA$5*$AJ$3*MAX($R219*$A$3-$A$4-AA$5*+$AJ$3,0))/$AJ$5-SUM($V$7:Z219)-SUM($V$7:AA218)+SUM($V$7:Z218)</f>
        <v>0</v>
      </c>
      <c r="AB219" s="21">
        <f>(2*AB$5*$AJ$3*$R219*$A$3-MIN(AB$5*$AJ$3,$R219*$A$3)^2-2*$R219*$A$3*MAX(AB$5*$AJ$3-$R219*$A$3,0)-MIN(MAX($R219*$A$3-$A$4,0),AB$5*$AJ$3)^2-2*AB$5*$AJ$3*MAX($R219*$A$3-$A$4-AB$5*+$AJ$3,0))/$AJ$5-SUM($V$7:AA219)-SUM($V$7:AB218)+SUM($V$7:AA218)</f>
        <v>0</v>
      </c>
      <c r="AC219" s="21">
        <f>(2*AC$5*$AJ$3*$R219*$A$3-MIN(AC$5*$AJ$3,$R219*$A$3)^2-2*$R219*$A$3*MAX(AC$5*$AJ$3-$R219*$A$3,0)-MIN(MAX($R219*$A$3-$A$4,0),AC$5*$AJ$3)^2-2*AC$5*$AJ$3*MAX($R219*$A$3-$A$4-AC$5*+$AJ$3,0))/$AJ$5-SUM($V$7:AB219)-SUM($V$7:AC218)+SUM($V$7:AB218)</f>
        <v>0</v>
      </c>
      <c r="AD219" s="21">
        <f>(2*AD$5*$AJ$3*$R219*$A$3-MIN(AD$5*$AJ$3,$R219*$A$3)^2-2*$R219*$A$3*MAX(AD$5*$AJ$3-$R219*$A$3,0)-MIN(MAX($R219*$A$3-$A$4,0),AD$5*$AJ$3)^2-2*AD$5*$AJ$3*MAX($R219*$A$3-$A$4-AD$5*+$AJ$3,0))/$AJ$5-SUM($V$7:AC219)-SUM($V$7:AD218)+SUM($V$7:AC218)</f>
        <v>0</v>
      </c>
      <c r="AE219" s="21">
        <f>(2*AE$5*$AJ$3*$R219*$A$3-MIN(AE$5*$AJ$3,$R219*$A$3)^2-2*$R219*$A$3*MAX(AE$5*$AJ$3-$R219*$A$3,0)-MIN(MAX($R219*$A$3-$A$4,0),AE$5*$AJ$3)^2-2*AE$5*$AJ$3*MAX($R219*$A$3-$A$4-AE$5*+$AJ$3,0))/$AJ$5-SUM($V$7:AD219)-SUM($V$7:AE218)+SUM($V$7:AD218)</f>
        <v>0</v>
      </c>
      <c r="AF219" s="21">
        <f>(2*AF$5*$AJ$3*$R219*$A$3-MIN(AF$5*$AJ$3,$R219*$A$3)^2-2*$R219*$A$3*MAX(AF$5*$AJ$3-$R219*$A$3,0)-MIN(MAX($R219*$A$3-$A$4,0),AF$5*$AJ$3)^2-2*AF$5*$AJ$3*MAX($R219*$A$3-$A$4-AF$5*+$AJ$3,0))/$AJ$5-SUM($V$7:AE219)-SUM($V$7:AF218)+SUM($V$7:AE218)</f>
        <v>0</v>
      </c>
      <c r="AG219" s="21">
        <f>(2*AG$5*$AJ$3*$R219*$A$3-MIN(AG$5*$AJ$3,$R219*$A$3)^2-2*$R219*$A$3*MAX(AG$5*$AJ$3-$R219*$A$3,0)-MIN(MAX($R219*$A$3-$A$4,0),AG$5*$AJ$3)^2-2*AG$5*$AJ$3*MAX($R219*$A$3-$A$4-AG$5*+$AJ$3,0))/$AJ$5-SUM($V$7:AF219)-SUM($V$7:AG218)+SUM($V$7:AF218)</f>
        <v>0</v>
      </c>
      <c r="AH219" s="21">
        <f>(2*AH$5*$AJ$3*$R219*$A$3-MIN(AH$5*$AJ$3,$R219*$A$3)^2-2*$R219*$A$3*MAX(AH$5*$AJ$3-$R219*$A$3,0)-MIN(MAX($R219*$A$3-$A$4,0),AH$5*$AJ$3)^2-2*AH$5*$AJ$3*MAX($R219*$A$3-$A$4-AH$5*+$AJ$3,0))/$AJ$5-SUM($V$7:AG219)-SUM($V$7:AH218)+SUM($V$7:AG218)</f>
        <v>0</v>
      </c>
      <c r="AJ219" s="8">
        <f t="shared" si="62"/>
        <v>42583</v>
      </c>
      <c r="AK219" s="30">
        <f t="shared" si="55"/>
        <v>42597</v>
      </c>
      <c r="AL219" s="3">
        <f ca="1">SUMPRODUCT(OFFSET($W$8:OFFSET($W$8,$AJ$4-1,0),$T219,$U219),OFFSET($D$8:OFFSET($D$8,$AJ$4-1,0),$S219,MATCH(AL$6,$D$7:$Q$7,0)-1))</f>
        <v>0.56860831493428998</v>
      </c>
      <c r="AM219" s="3">
        <f ca="1">SUMPRODUCT(OFFSET($W$8:OFFSET($W$8,$AJ$4-1,0),$T219,$U219),OFFSET($C$8:OFFSET($C$8,$AJ$4-1,0),$S219,0),OFFSET($D$8:OFFSET($D$8,$AJ$4-1,0),$S219,MATCH(AL$6,$D$7:$Q$7,0)-1))/SUMPRODUCT(OFFSET($W$8:OFFSET($W$8,$AJ$4-1,0),$T219,$U219),OFFSET($C$8:OFFSET($C$8,$AJ$4-1,0),$S219,0))</f>
        <v>0.57016916839604981</v>
      </c>
      <c r="AN219" s="3">
        <f ca="1">SUMPRODUCT(OFFSET($W$8:OFFSET($W$8,$AJ$4-1,0),$T219,$U219),OFFSET($D$8:OFFSET($D$8,$AJ$4-1,0),$S219,MATCH(AN$6,$D$7:$Q$7,0)-1))</f>
        <v>1.2726986626611989</v>
      </c>
      <c r="AO219" s="3">
        <f ca="1">SUMPRODUCT(OFFSET($W$8:OFFSET($W$8,$AJ$4-1,0),$T219,$U219),OFFSET($C$8:OFFSET($C$8,$AJ$4-1,0),$S219,0),OFFSET($D$8:OFFSET($D$8,$AJ$4-1,0),$S219,MATCH(AN$6,$D$7:$Q$7,0)-1))/SUMPRODUCT(OFFSET($W$8:OFFSET($W$8,$AJ$4-1,0),$T219,$U219),OFFSET($C$8:OFFSET($C$8,$AJ$4-1,0),$S219,0))</f>
        <v>1.2724007025080115</v>
      </c>
      <c r="AP219" s="3">
        <f ca="1">SUMPRODUCT(OFFSET($W$8:OFFSET($W$8,$AJ$4-1,0),$T219,$U219),OFFSET($D$8:OFFSET($D$8,$AJ$4-1,0),$S219,MATCH(AP$6,$D$7:$Q$7,0)-1))</f>
        <v>1.0579863857045941</v>
      </c>
      <c r="AQ219" s="3">
        <f ca="1">SUMPRODUCT(OFFSET($W$8:OFFSET($W$8,$AJ$4-1,0),$T219,$U219),OFFSET($C$8:OFFSET($C$8,$AJ$4-1,0),$S219,0),OFFSET($D$8:OFFSET($D$8,$AJ$4-1,0),$S219,MATCH(AP$6,$D$7:$Q$7,0)-1))/SUMPRODUCT(OFFSET($W$8:OFFSET($W$8,$AJ$4-1,0),$T219,$U219),OFFSET($C$8:OFFSET($C$8,$AJ$4-1,0),$S219,0))</f>
        <v>1.057915438632937</v>
      </c>
      <c r="AR219" s="3">
        <f ca="1">SUMPRODUCT(OFFSET($W$8:OFFSET($W$8,$AJ$4-1,0),$T219,$U219),OFFSET($D$8:OFFSET($D$8,$AJ$4-1,0),$S219,MATCH(AR$6,$D$7:$Q$7,0)-1))</f>
        <v>1</v>
      </c>
      <c r="AS219" s="3">
        <f ca="1">SUMPRODUCT(OFFSET($W$8:OFFSET($W$8,$AJ$4-1,0),$T219,$U219),OFFSET($C$8:OFFSET($C$8,$AJ$4-1,0),$S219,0),OFFSET($D$8:OFFSET($D$8,$AJ$4-1,0),$S219,MATCH(AR$6,$D$7:$Q$7,0)-1))/SUMPRODUCT(OFFSET($W$8:OFFSET($W$8,$AJ$4-1,0),$T219,$U219),OFFSET($C$8:OFFSET($C$8,$AJ$4-1,0),$S219,0))</f>
        <v>1</v>
      </c>
      <c r="AT219" s="3">
        <f ca="1">SUMPRODUCT(OFFSET($W$8:OFFSET($W$8,$AJ$4-1,0),$T219,$U219),OFFSET($D$8:OFFSET($D$8,$AJ$4-1,0),$S219,MATCH(AT$6,$D$7:$Q$7,0)-1))</f>
        <v>1.1698843735887481</v>
      </c>
      <c r="AU219" s="3">
        <f ca="1">SUMPRODUCT(OFFSET($W$8:OFFSET($W$8,$AJ$4-1,0),$T219,$U219),OFFSET($C$8:OFFSET($C$8,$AJ$4-1,0),$S219,0),OFFSET($D$8:OFFSET($D$8,$AJ$4-1,0),$S219,MATCH(AT$6,$D$7:$Q$7,0)-1))/SUMPRODUCT(OFFSET($W$8:OFFSET($W$8,$AJ$4-1,0),$T219,$U219),OFFSET($C$8:OFFSET($C$8,$AJ$4-1,0),$S219,0))</f>
        <v>1.169670344423422</v>
      </c>
      <c r="AV219" s="3">
        <f ca="1">SUMPRODUCT(OFFSET($W$8:OFFSET($W$8,$AJ$4-1,0),$T219,$U219),OFFSET($D$8:OFFSET($D$8,$AJ$4-1,0),$S219,MATCH(AV$6,$D$7:$Q$7,0)-1))</f>
        <v>0.87217586461363517</v>
      </c>
      <c r="AW219" s="3">
        <f ca="1">SUMPRODUCT(OFFSET($W$8:OFFSET($W$8,$AJ$4-1,0),$T219,$U219),OFFSET($C$8:OFFSET($C$8,$AJ$4-1,0),$S219,0),OFFSET($D$8:OFFSET($D$8,$AJ$4-1,0),$S219,MATCH(AV$6,$D$7:$Q$7,0)-1))/SUMPRODUCT(OFFSET($W$8:OFFSET($W$8,$AJ$4-1,0),$T219,$U219),OFFSET($C$8:OFFSET($C$8,$AJ$4-1,0),$S219,0))</f>
        <v>0.87263220265697772</v>
      </c>
      <c r="AX219" s="3">
        <f ca="1">SUMPRODUCT(OFFSET($W$8:OFFSET($W$8,$AJ$4-1,0),$T219,$U219),OFFSET($D$8:OFFSET($D$8,$AJ$4-1,0),$S219,MATCH(AX$6,$D$7:$Q$7,0)-1))</f>
        <v>0.94165555195563921</v>
      </c>
      <c r="AY219" s="3">
        <f ca="1">SUMPRODUCT(OFFSET($W$8:OFFSET($W$8,$AJ$4-1,0),$T219,$U219),OFFSET($C$8:OFFSET($C$8,$AJ$4-1,0),$S219,0),OFFSET($D$8:OFFSET($D$8,$AJ$4-1,0),$S219,MATCH(AX$6,$D$7:$Q$7,0)-1))/SUMPRODUCT(OFFSET($W$8:OFFSET($W$8,$AJ$4-1,0),$T219,$U219),OFFSET($C$8:OFFSET($C$8,$AJ$4-1,0),$S219,0))</f>
        <v>0.94211520942682747</v>
      </c>
      <c r="AZ219" s="3">
        <f ca="1">SUMPRODUCT(OFFSET($W$8:OFFSET($W$8,$AJ$4-1,0),$T219,$U219),OFFSET($D$8:OFFSET($D$8,$AJ$4-1,0),$S219,MATCH(AZ$6,$D$7:$Q$7,0)-1))</f>
        <v>1.2587971741069581</v>
      </c>
      <c r="BA219" s="3">
        <f ca="1">SUMPRODUCT(OFFSET($W$8:OFFSET($W$8,$AJ$4-1,0),$T219,$U219),OFFSET($C$8:OFFSET($C$8,$AJ$4-1,0),$S219,0),OFFSET($D$8:OFFSET($D$8,$AJ$4-1,0),$S219,MATCH(AZ$6,$D$7:$Q$7,0)-1))/SUMPRODUCT(OFFSET($W$8:OFFSET($W$8,$AJ$4-1,0),$T219,$U219),OFFSET($C$8:OFFSET($C$8,$AJ$4-1,0),$S219,0))</f>
        <v>1.2591711439065938</v>
      </c>
      <c r="BB219" s="3">
        <f ca="1">SUMPRODUCT(OFFSET($W$8:OFFSET($W$8,$AJ$4-1,0),$T219,$U219),OFFSET($D$8:OFFSET($D$8,$AJ$4-1,0),$S219,MATCH(BB$6,$D$7:$Q$7,0)-1))</f>
        <v>1.0814414672314969</v>
      </c>
      <c r="BC219" s="3">
        <f ca="1">SUMPRODUCT(OFFSET($W$8:OFFSET($W$8,$AJ$4-1,0),$T219,$U219),OFFSET($C$8:OFFSET($C$8,$AJ$4-1,0),$S219,0),OFFSET($D$8:OFFSET($D$8,$AJ$4-1,0),$S219,MATCH(BB$6,$D$7:$Q$7,0)-1))/SUMPRODUCT(OFFSET($W$8:OFFSET($W$8,$AJ$4-1,0),$T219,$U219),OFFSET($C$8:OFFSET($C$8,$AJ$4-1,0),$S219,0))</f>
        <v>1.0818792172433245</v>
      </c>
      <c r="BD219" s="3">
        <f ca="1">SUMPRODUCT(OFFSET($W$8:OFFSET($W$8,$AJ$4-1,0),$T219,$U219),OFFSET($D$8:OFFSET($D$8,$AJ$4-1,0),$S219,MATCH(BD$6,$D$7:$Q$7,0)-1))</f>
        <v>0.94314906900706541</v>
      </c>
      <c r="BE219" s="3">
        <f ca="1">SUMPRODUCT(OFFSET($W$8:OFFSET($W$8,$AJ$4-1,0),$T219,$U219),OFFSET($C$8:OFFSET($C$8,$AJ$4-1,0),$S219,0),OFFSET($D$8:OFFSET($D$8,$AJ$4-1,0),$S219,MATCH(BD$6,$D$7:$Q$7,0)-1))/SUMPRODUCT(OFFSET($W$8:OFFSET($W$8,$AJ$4-1,0),$T219,$U219),OFFSET($C$8:OFFSET($C$8,$AJ$4-1,0),$S219,0))</f>
        <v>0.9440255906590731</v>
      </c>
      <c r="BF219" s="174">
        <f ca="1">SUMPRODUCT(OFFSET($W$8:OFFSET($W$8,$AJ$4-1,0),$T219,$U219),OFFSET($D$8:OFFSET($D$8,$AJ$4-1,0),$S219,MATCH(BF$6,$D$7:$Q$7,0)-1))</f>
        <v>1.1386755511692235</v>
      </c>
      <c r="BG219" s="174">
        <f ca="1">SUMPRODUCT(OFFSET($W$8:OFFSET($W$8,$AJ$4-1,0),$T219,$U219),OFFSET($C$8:OFFSET($C$8,$AJ$4-1,0),$S219,0),OFFSET($D$8:OFFSET($D$8,$AJ$4-1,0),$S219,MATCH(BF$6,$D$7:$Q$7,0)-1))/SUMPRODUCT(OFFSET($W$8:OFFSET($W$8,$AJ$4-1,0),$T219,$U219),OFFSET($C$8:OFFSET($C$8,$AJ$4-1,0),$S219,0))</f>
        <v>1.1128793914808488</v>
      </c>
      <c r="BH219" s="174">
        <f ca="1">SUMPRODUCT(OFFSET($W$8:OFFSET($W$8,$AJ$4-1,0),$T219,$U219),OFFSET($D$8:OFFSET($D$8,$AJ$4-1,0),$S219,MATCH(BH$6,$D$7:$Q$7,0)-1))</f>
        <v>1.232716825710187</v>
      </c>
      <c r="BI219" s="174">
        <f ca="1">SUMPRODUCT(OFFSET($W$8:OFFSET($W$8,$AJ$4-1,0),$T219,$U219),OFFSET($C$8:OFFSET($C$8,$AJ$4-1,0),$S219,0),OFFSET($D$8:OFFSET($D$8,$AJ$4-1,0),$S219,MATCH(BH$6,$D$7:$Q$7,0)-1))/SUMPRODUCT(OFFSET($W$8:OFFSET($W$8,$AJ$4-1,0),$T219,$U219),OFFSET($C$8:OFFSET($C$8,$AJ$4-1,0),$S219,0))</f>
        <v>1.2313859818846076</v>
      </c>
      <c r="BJ219" s="174">
        <f ca="1">SUMPRODUCT(OFFSET($W$8:OFFSET($W$8,$AJ$4-1,0),$T219,$U219),OFFSET($D$8:OFFSET($D$8,$AJ$4-1,0),$S219,MATCH(BJ$6,$D$7:$Q$7,0)-1))</f>
        <v>1</v>
      </c>
      <c r="BK219" s="174">
        <f ca="1">SUMPRODUCT(OFFSET($W$8:OFFSET($W$8,$AJ$4-1,0),$T219,$U219),OFFSET($C$8:OFFSET($C$8,$AJ$4-1,0),$S219,0),OFFSET($D$8:OFFSET($D$8,$AJ$4-1,0),$S219,MATCH(BJ$6,$D$7:$Q$7,0)-1))/SUMPRODUCT(OFFSET($W$8:OFFSET($W$8,$AJ$4-1,0),$T219,$U219),OFFSET($C$8:OFFSET($C$8,$AJ$4-1,0),$S219,0))</f>
        <v>1</v>
      </c>
      <c r="BM219" s="8">
        <f t="shared" si="59"/>
        <v>42583</v>
      </c>
      <c r="BN219" s="47">
        <f t="shared" ca="1" si="60"/>
        <v>0.89755765370633378</v>
      </c>
      <c r="BO219" s="47">
        <f t="shared" ca="1" si="56"/>
        <v>0</v>
      </c>
      <c r="BP219" s="47">
        <f t="shared" ca="1" si="61"/>
        <v>0.26875345614099466</v>
      </c>
      <c r="BQ219" s="47">
        <f t="shared" ca="1" si="57"/>
        <v>0.62880419756533912</v>
      </c>
    </row>
    <row r="220" spans="1:69">
      <c r="A220" s="58">
        <f t="shared" si="58"/>
        <v>42248</v>
      </c>
      <c r="B220" s="34">
        <f t="shared" si="51"/>
        <v>42444</v>
      </c>
      <c r="C220" s="59">
        <f>SUMIF(WP!$A$3:$A$388,"&lt;"&amp;EOMONTH($A220,$A$3-1)+1,WP!$B$3:$B$388)/1000-SUM(C$8:C219)</f>
        <v>867.22699999999895</v>
      </c>
      <c r="D220" s="42">
        <f>D$6/VLOOKUP($B220,Rate!$B$4:$H$390,7)</f>
        <v>0.55109330707893567</v>
      </c>
      <c r="E220" s="42">
        <f>E$6/VLOOKUP($B220,SAWW!$B$4:$H$390,7)</f>
        <v>1.2858336164033619</v>
      </c>
      <c r="F220" s="42">
        <f>F$6/VLOOKUP($B220,'Indem BL'!$B$4:$H$390,7)</f>
        <v>1.0585003999938631</v>
      </c>
      <c r="G220" s="42">
        <f>G$6/VLOOKUP($B220,'Med BL'!$B$4:$H$390,7)</f>
        <v>1</v>
      </c>
      <c r="H220" s="42">
        <f>H$6/VLOOKUP($B220,'Combined BL &amp; SAWW'!$B$4:$H$390,7)</f>
        <v>1.1763282426983395</v>
      </c>
      <c r="I220" s="42">
        <f>I$6/VLOOKUP($B220,'Freq Trend'!$B$4:$H$390,7)</f>
        <v>0.85629839921544482</v>
      </c>
      <c r="J220" s="42">
        <f>J$6/VLOOKUP($B220,'Severity Trend_IonI'!$B$4:$H$390,7)</f>
        <v>0.92967298524043451</v>
      </c>
      <c r="K220" s="42">
        <f>K$6/VLOOKUP($B220,'Severity Trend_MonI'!$B$4:$H$390,7)</f>
        <v>1.2613132173070722</v>
      </c>
      <c r="L220" s="42">
        <f>L$6/VLOOKUP($B220,'Severity Trend'!$B$4:$H$390,7)</f>
        <v>1.0746828631617873</v>
      </c>
      <c r="M220" s="42">
        <f>M$6/VLOOKUP($B220,'PP Residual Trend'!$B$4:$H$390,7)</f>
        <v>0.91986630230548028</v>
      </c>
      <c r="N220" s="156">
        <f>N$6/VLOOKUP($B220,CR!$B$4:$H$455,7)</f>
        <v>1.1016486797308551</v>
      </c>
      <c r="O220" s="156">
        <f>O$6/VLOOKUP($B220,ER!$B$4:$H$455,7)</f>
        <v>1.2426484094080277</v>
      </c>
      <c r="P220" s="156">
        <f>P$6/VLOOKUP($B220,DR!$B$4:$H$455,7)</f>
        <v>1</v>
      </c>
      <c r="R220">
        <f t="shared" ref="R220:R283" si="63">R219+1</f>
        <v>213</v>
      </c>
      <c r="S220" s="120">
        <f t="shared" si="52"/>
        <v>212</v>
      </c>
      <c r="T220" s="45">
        <f t="shared" si="53"/>
        <v>0</v>
      </c>
      <c r="U220" s="45">
        <f t="shared" si="54"/>
        <v>0</v>
      </c>
      <c r="V220" s="20">
        <v>0</v>
      </c>
      <c r="W220" s="21">
        <f>(2*W$5*$AJ$3*$R220*$A$3-MIN(W$5*$AJ$3,$R220*$A$3)^2-2*$R220*$A$3*MAX(W$5*$AJ$3-$R220*$A$3,0)-MIN(MAX($R220*$A$3-$A$4,0),W$5*$AJ$3)^2-2*W$5*$AJ$3*MAX($R220*$A$3-$A$4-W$5*+$AJ$3,0))/$AJ$5-SUM($V$7:V220)-SUM($V$7:W219)+SUM($V$7:V219)</f>
        <v>0</v>
      </c>
      <c r="X220" s="21">
        <f>(2*X$5*$AJ$3*$R220*$A$3-MIN(X$5*$AJ$3,$R220*$A$3)^2-2*$R220*$A$3*MAX(X$5*$AJ$3-$R220*$A$3,0)-MIN(MAX($R220*$A$3-$A$4,0),X$5*$AJ$3)^2-2*X$5*$AJ$3*MAX($R220*$A$3-$A$4-X$5*+$AJ$3,0))/$AJ$5-SUM($V$7:W220)-SUM($V$7:X219)+SUM($V$7:W219)</f>
        <v>0</v>
      </c>
      <c r="Y220" s="21">
        <f>(2*Y$5*$AJ$3*$R220*$A$3-MIN(Y$5*$AJ$3,$R220*$A$3)^2-2*$R220*$A$3*MAX(Y$5*$AJ$3-$R220*$A$3,0)-MIN(MAX($R220*$A$3-$A$4,0),Y$5*$AJ$3)^2-2*Y$5*$AJ$3*MAX($R220*$A$3-$A$4-Y$5*+$AJ$3,0))/$AJ$5-SUM($V$7:X220)-SUM($V$7:Y219)+SUM($V$7:X219)</f>
        <v>0</v>
      </c>
      <c r="Z220" s="21">
        <f>(2*Z$5*$AJ$3*$R220*$A$3-MIN(Z$5*$AJ$3,$R220*$A$3)^2-2*$R220*$A$3*MAX(Z$5*$AJ$3-$R220*$A$3,0)-MIN(MAX($R220*$A$3-$A$4,0),Z$5*$AJ$3)^2-2*Z$5*$AJ$3*MAX($R220*$A$3-$A$4-Z$5*+$AJ$3,0))/$AJ$5-SUM($V$7:Y220)-SUM($V$7:Z219)+SUM($V$7:Y219)</f>
        <v>0</v>
      </c>
      <c r="AA220" s="21">
        <f>(2*AA$5*$AJ$3*$R220*$A$3-MIN(AA$5*$AJ$3,$R220*$A$3)^2-2*$R220*$A$3*MAX(AA$5*$AJ$3-$R220*$A$3,0)-MIN(MAX($R220*$A$3-$A$4,0),AA$5*$AJ$3)^2-2*AA$5*$AJ$3*MAX($R220*$A$3-$A$4-AA$5*+$AJ$3,0))/$AJ$5-SUM($V$7:Z220)-SUM($V$7:AA219)+SUM($V$7:Z219)</f>
        <v>0</v>
      </c>
      <c r="AB220" s="21">
        <f>(2*AB$5*$AJ$3*$R220*$A$3-MIN(AB$5*$AJ$3,$R220*$A$3)^2-2*$R220*$A$3*MAX(AB$5*$AJ$3-$R220*$A$3,0)-MIN(MAX($R220*$A$3-$A$4,0),AB$5*$AJ$3)^2-2*AB$5*$AJ$3*MAX($R220*$A$3-$A$4-AB$5*+$AJ$3,0))/$AJ$5-SUM($V$7:AA220)-SUM($V$7:AB219)+SUM($V$7:AA219)</f>
        <v>0</v>
      </c>
      <c r="AC220" s="21">
        <f>(2*AC$5*$AJ$3*$R220*$A$3-MIN(AC$5*$AJ$3,$R220*$A$3)^2-2*$R220*$A$3*MAX(AC$5*$AJ$3-$R220*$A$3,0)-MIN(MAX($R220*$A$3-$A$4,0),AC$5*$AJ$3)^2-2*AC$5*$AJ$3*MAX($R220*$A$3-$A$4-AC$5*+$AJ$3,0))/$AJ$5-SUM($V$7:AB220)-SUM($V$7:AC219)+SUM($V$7:AB219)</f>
        <v>0</v>
      </c>
      <c r="AD220" s="21">
        <f>(2*AD$5*$AJ$3*$R220*$A$3-MIN(AD$5*$AJ$3,$R220*$A$3)^2-2*$R220*$A$3*MAX(AD$5*$AJ$3-$R220*$A$3,0)-MIN(MAX($R220*$A$3-$A$4,0),AD$5*$AJ$3)^2-2*AD$5*$AJ$3*MAX($R220*$A$3-$A$4-AD$5*+$AJ$3,0))/$AJ$5-SUM($V$7:AC220)-SUM($V$7:AD219)+SUM($V$7:AC219)</f>
        <v>0</v>
      </c>
      <c r="AE220" s="21">
        <f>(2*AE$5*$AJ$3*$R220*$A$3-MIN(AE$5*$AJ$3,$R220*$A$3)^2-2*$R220*$A$3*MAX(AE$5*$AJ$3-$R220*$A$3,0)-MIN(MAX($R220*$A$3-$A$4,0),AE$5*$AJ$3)^2-2*AE$5*$AJ$3*MAX($R220*$A$3-$A$4-AE$5*+$AJ$3,0))/$AJ$5-SUM($V$7:AD220)-SUM($V$7:AE219)+SUM($V$7:AD219)</f>
        <v>0</v>
      </c>
      <c r="AF220" s="21">
        <f>(2*AF$5*$AJ$3*$R220*$A$3-MIN(AF$5*$AJ$3,$R220*$A$3)^2-2*$R220*$A$3*MAX(AF$5*$AJ$3-$R220*$A$3,0)-MIN(MAX($R220*$A$3-$A$4,0),AF$5*$AJ$3)^2-2*AF$5*$AJ$3*MAX($R220*$A$3-$A$4-AF$5*+$AJ$3,0))/$AJ$5-SUM($V$7:AE220)-SUM($V$7:AF219)+SUM($V$7:AE219)</f>
        <v>0</v>
      </c>
      <c r="AG220" s="21">
        <f>(2*AG$5*$AJ$3*$R220*$A$3-MIN(AG$5*$AJ$3,$R220*$A$3)^2-2*$R220*$A$3*MAX(AG$5*$AJ$3-$R220*$A$3,0)-MIN(MAX($R220*$A$3-$A$4,0),AG$5*$AJ$3)^2-2*AG$5*$AJ$3*MAX($R220*$A$3-$A$4-AG$5*+$AJ$3,0))/$AJ$5-SUM($V$7:AF220)-SUM($V$7:AG219)+SUM($V$7:AF219)</f>
        <v>0</v>
      </c>
      <c r="AH220" s="21">
        <f>(2*AH$5*$AJ$3*$R220*$A$3-MIN(AH$5*$AJ$3,$R220*$A$3)^2-2*$R220*$A$3*MAX(AH$5*$AJ$3-$R220*$A$3,0)-MIN(MAX($R220*$A$3-$A$4,0),AH$5*$AJ$3)^2-2*AH$5*$AJ$3*MAX($R220*$A$3-$A$4-AH$5*+$AJ$3,0))/$AJ$5-SUM($V$7:AG220)-SUM($V$7:AH219)+SUM($V$7:AG219)</f>
        <v>0</v>
      </c>
      <c r="AJ220" s="8">
        <f t="shared" si="62"/>
        <v>42614</v>
      </c>
      <c r="AK220" s="30">
        <f t="shared" si="55"/>
        <v>42628</v>
      </c>
      <c r="AL220" s="3">
        <f ca="1">SUMPRODUCT(OFFSET($W$8:OFFSET($W$8,$AJ$4-1,0),$T220,$U220),OFFSET($D$8:OFFSET($D$8,$AJ$4-1,0),$S220,MATCH(AL$6,$D$7:$Q$7,0)-1))</f>
        <v>0.57280237552910174</v>
      </c>
      <c r="AM220" s="3">
        <f ca="1">SUMPRODUCT(OFFSET($W$8:OFFSET($W$8,$AJ$4-1,0),$T220,$U220),OFFSET($C$8:OFFSET($C$8,$AJ$4-1,0),$S220,0),OFFSET($D$8:OFFSET($D$8,$AJ$4-1,0),$S220,MATCH(AL$6,$D$7:$Q$7,0)-1))/SUMPRODUCT(OFFSET($W$8:OFFSET($W$8,$AJ$4-1,0),$T220,$U220),OFFSET($C$8:OFFSET($C$8,$AJ$4-1,0),$S220,0))</f>
        <v>0.5723628961484829</v>
      </c>
      <c r="AN220" s="3">
        <f ca="1">SUMPRODUCT(OFFSET($W$8:OFFSET($W$8,$AJ$4-1,0),$T220,$U220),OFFSET($D$8:OFFSET($D$8,$AJ$4-1,0),$S220,MATCH(AN$6,$D$7:$Q$7,0)-1))</f>
        <v>1.270023850786651</v>
      </c>
      <c r="AO220" s="3">
        <f ca="1">SUMPRODUCT(OFFSET($W$8:OFFSET($W$8,$AJ$4-1,0),$T220,$U220),OFFSET($C$8:OFFSET($C$8,$AJ$4-1,0),$S220,0),OFFSET($D$8:OFFSET($D$8,$AJ$4-1,0),$S220,MATCH(AN$6,$D$7:$Q$7,0)-1))/SUMPRODUCT(OFFSET($W$8:OFFSET($W$8,$AJ$4-1,0),$T220,$U220),OFFSET($C$8:OFFSET($C$8,$AJ$4-1,0),$S220,0))</f>
        <v>1.2710031896845266</v>
      </c>
      <c r="AP220" s="3">
        <f ca="1">SUMPRODUCT(OFFSET($W$8:OFFSET($W$8,$AJ$4-1,0),$T220,$U220),OFFSET($D$8:OFFSET($D$8,$AJ$4-1,0),$S220,MATCH(AP$6,$D$7:$Q$7,0)-1))</f>
        <v>1.0576437095117481</v>
      </c>
      <c r="AQ220" s="3">
        <f ca="1">SUMPRODUCT(OFFSET($W$8:OFFSET($W$8,$AJ$4-1,0),$T220,$U220),OFFSET($C$8:OFFSET($C$8,$AJ$4-1,0),$S220,0),OFFSET($D$8:OFFSET($D$8,$AJ$4-1,0),$S220,MATCH(AP$6,$D$7:$Q$7,0)-1))/SUMPRODUCT(OFFSET($W$8:OFFSET($W$8,$AJ$4-1,0),$T220,$U220),OFFSET($C$8:OFFSET($C$8,$AJ$4-1,0),$S220,0))</f>
        <v>1.0577384391317162</v>
      </c>
      <c r="AR220" s="3">
        <f ca="1">SUMPRODUCT(OFFSET($W$8:OFFSET($W$8,$AJ$4-1,0),$T220,$U220),OFFSET($D$8:OFFSET($D$8,$AJ$4-1,0),$S220,MATCH(AR$6,$D$7:$Q$7,0)-1))</f>
        <v>1</v>
      </c>
      <c r="AS220" s="3">
        <f ca="1">SUMPRODUCT(OFFSET($W$8:OFFSET($W$8,$AJ$4-1,0),$T220,$U220),OFFSET($C$8:OFFSET($C$8,$AJ$4-1,0),$S220,0),OFFSET($D$8:OFFSET($D$8,$AJ$4-1,0),$S220,MATCH(AR$6,$D$7:$Q$7,0)-1))/SUMPRODUCT(OFFSET($W$8:OFFSET($W$8,$AJ$4-1,0),$T220,$U220),OFFSET($C$8:OFFSET($C$8,$AJ$4-1,0),$S220,0))</f>
        <v>1</v>
      </c>
      <c r="AT220" s="3">
        <f ca="1">SUMPRODUCT(OFFSET($W$8:OFFSET($W$8,$AJ$4-1,0),$T220,$U220),OFFSET($D$8:OFFSET($D$8,$AJ$4-1,0),$S220,MATCH(AT$6,$D$7:$Q$7,0)-1))</f>
        <v>1.1684632091917646</v>
      </c>
      <c r="AU220" s="3">
        <f ca="1">SUMPRODUCT(OFFSET($W$8:OFFSET($W$8,$AJ$4-1,0),$T220,$U220),OFFSET($C$8:OFFSET($C$8,$AJ$4-1,0),$S220,0),OFFSET($D$8:OFFSET($D$8,$AJ$4-1,0),$S220,MATCH(AT$6,$D$7:$Q$7,0)-1))/SUMPRODUCT(OFFSET($W$8:OFFSET($W$8,$AJ$4-1,0),$T220,$U220),OFFSET($C$8:OFFSET($C$8,$AJ$4-1,0),$S220,0))</f>
        <v>1.1689316392950542</v>
      </c>
      <c r="AV220" s="3">
        <f ca="1">SUMPRODUCT(OFFSET($W$8:OFFSET($W$8,$AJ$4-1,0),$T220,$U220),OFFSET($D$8:OFFSET($D$8,$AJ$4-1,0),$S220,MATCH(AV$6,$D$7:$Q$7,0)-1))</f>
        <v>0.87512492178661638</v>
      </c>
      <c r="AW220" s="3">
        <f ca="1">SUMPRODUCT(OFFSET($W$8:OFFSET($W$8,$AJ$4-1,0),$T220,$U220),OFFSET($C$8:OFFSET($C$8,$AJ$4-1,0),$S220,0),OFFSET($D$8:OFFSET($D$8,$AJ$4-1,0),$S220,MATCH(AV$6,$D$7:$Q$7,0)-1))/SUMPRODUCT(OFFSET($W$8:OFFSET($W$8,$AJ$4-1,0),$T220,$U220),OFFSET($C$8:OFFSET($C$8,$AJ$4-1,0),$S220,0))</f>
        <v>0.8741653632179015</v>
      </c>
      <c r="AX220" s="3">
        <f ca="1">SUMPRODUCT(OFFSET($W$8:OFFSET($W$8,$AJ$4-1,0),$T220,$U220),OFFSET($D$8:OFFSET($D$8,$AJ$4-1,0),$S220,MATCH(AX$6,$D$7:$Q$7,0)-1))</f>
        <v>0.94350645942665468</v>
      </c>
      <c r="AY220" s="3">
        <f ca="1">SUMPRODUCT(OFFSET($W$8:OFFSET($W$8,$AJ$4-1,0),$T220,$U220),OFFSET($C$8:OFFSET($C$8,$AJ$4-1,0),$S220,0),OFFSET($D$8:OFFSET($D$8,$AJ$4-1,0),$S220,MATCH(AX$6,$D$7:$Q$7,0)-1))/SUMPRODUCT(OFFSET($W$8:OFFSET($W$8,$AJ$4-1,0),$T220,$U220),OFFSET($C$8:OFFSET($C$8,$AJ$4-1,0),$S220,0))</f>
        <v>0.94306530656965626</v>
      </c>
      <c r="AZ220" s="3">
        <f ca="1">SUMPRODUCT(OFFSET($W$8:OFFSET($W$8,$AJ$4-1,0),$T220,$U220),OFFSET($D$8:OFFSET($D$8,$AJ$4-1,0),$S220,MATCH(AZ$6,$D$7:$Q$7,0)-1))</f>
        <v>1.256958641317234</v>
      </c>
      <c r="BA220" s="3">
        <f ca="1">SUMPRODUCT(OFFSET($W$8:OFFSET($W$8,$AJ$4-1,0),$T220,$U220),OFFSET($C$8:OFFSET($C$8,$AJ$4-1,0),$S220,0),OFFSET($D$8:OFFSET($D$8,$AJ$4-1,0),$S220,MATCH(AZ$6,$D$7:$Q$7,0)-1))/SUMPRODUCT(OFFSET($W$8:OFFSET($W$8,$AJ$4-1,0),$T220,$U220),OFFSET($C$8:OFFSET($C$8,$AJ$4-1,0),$S220,0))</f>
        <v>1.2581707554477999</v>
      </c>
      <c r="BB220" s="3">
        <f ca="1">SUMPRODUCT(OFFSET($W$8:OFFSET($W$8,$AJ$4-1,0),$T220,$U220),OFFSET($D$8:OFFSET($D$8,$AJ$4-1,0),$S220,MATCH(BB$6,$D$7:$Q$7,0)-1))</f>
        <v>1.0819242543846674</v>
      </c>
      <c r="BC220" s="3">
        <f ca="1">SUMPRODUCT(OFFSET($W$8:OFFSET($W$8,$AJ$4-1,0),$T220,$U220),OFFSET($C$8:OFFSET($C$8,$AJ$4-1,0),$S220,0),OFFSET($D$8:OFFSET($D$8,$AJ$4-1,0),$S220,MATCH(BB$6,$D$7:$Q$7,0)-1))/SUMPRODUCT(OFFSET($W$8:OFFSET($W$8,$AJ$4-1,0),$T220,$U220),OFFSET($C$8:OFFSET($C$8,$AJ$4-1,0),$S220,0))</f>
        <v>1.0821050940273447</v>
      </c>
      <c r="BD220" s="3">
        <f ca="1">SUMPRODUCT(OFFSET($W$8:OFFSET($W$8,$AJ$4-1,0),$T220,$U220),OFFSET($D$8:OFFSET($D$8,$AJ$4-1,0),$S220,MATCH(BD$6,$D$7:$Q$7,0)-1))</f>
        <v>0.94678156718356865</v>
      </c>
      <c r="BE220" s="3">
        <f ca="1">SUMPRODUCT(OFFSET($W$8:OFFSET($W$8,$AJ$4-1,0),$T220,$U220),OFFSET($C$8:OFFSET($C$8,$AJ$4-1,0),$S220,0),OFFSET($D$8:OFFSET($D$8,$AJ$4-1,0),$S220,MATCH(BD$6,$D$7:$Q$7,0)-1))/SUMPRODUCT(OFFSET($W$8:OFFSET($W$8,$AJ$4-1,0),$T220,$U220),OFFSET($C$8:OFFSET($C$8,$AJ$4-1,0),$S220,0))</f>
        <v>0.94589271814688569</v>
      </c>
      <c r="BF220" s="174">
        <f ca="1">SUMPRODUCT(OFFSET($W$8:OFFSET($W$8,$AJ$4-1,0),$T220,$U220),OFFSET($D$8:OFFSET($D$8,$AJ$4-1,0),$S220,MATCH(BF$6,$D$7:$Q$7,0)-1))</f>
        <v>1.1486128705101097</v>
      </c>
      <c r="BG220" s="174">
        <f ca="1">SUMPRODUCT(OFFSET($W$8:OFFSET($W$8,$AJ$4-1,0),$T220,$U220),OFFSET($C$8:OFFSET($C$8,$AJ$4-1,0),$S220,0),OFFSET($D$8:OFFSET($D$8,$AJ$4-1,0),$S220,MATCH(BF$6,$D$7:$Q$7,0)-1))/SUMPRODUCT(OFFSET($W$8:OFFSET($W$8,$AJ$4-1,0),$T220,$U220),OFFSET($C$8:OFFSET($C$8,$AJ$4-1,0),$S220,0))</f>
        <v>1.1169367724025598</v>
      </c>
      <c r="BH220" s="174">
        <f ca="1">SUMPRODUCT(OFFSET($W$8:OFFSET($W$8,$AJ$4-1,0),$T220,$U220),OFFSET($D$8:OFFSET($D$8,$AJ$4-1,0),$S220,MATCH(BH$6,$D$7:$Q$7,0)-1))</f>
        <v>1.2302496057423764</v>
      </c>
      <c r="BI220" s="174">
        <f ca="1">SUMPRODUCT(OFFSET($W$8:OFFSET($W$8,$AJ$4-1,0),$T220,$U220),OFFSET($C$8:OFFSET($C$8,$AJ$4-1,0),$S220,0),OFFSET($D$8:OFFSET($D$8,$AJ$4-1,0),$S220,MATCH(BH$6,$D$7:$Q$7,0)-1))/SUMPRODUCT(OFFSET($W$8:OFFSET($W$8,$AJ$4-1,0),$T220,$U220),OFFSET($C$8:OFFSET($C$8,$AJ$4-1,0),$S220,0))</f>
        <v>1.2300953944027397</v>
      </c>
      <c r="BJ220" s="174">
        <f ca="1">SUMPRODUCT(OFFSET($W$8:OFFSET($W$8,$AJ$4-1,0),$T220,$U220),OFFSET($D$8:OFFSET($D$8,$AJ$4-1,0),$S220,MATCH(BJ$6,$D$7:$Q$7,0)-1))</f>
        <v>1</v>
      </c>
      <c r="BK220" s="174">
        <f ca="1">SUMPRODUCT(OFFSET($W$8:OFFSET($W$8,$AJ$4-1,0),$T220,$U220),OFFSET($C$8:OFFSET($C$8,$AJ$4-1,0),$S220,0),OFFSET($D$8:OFFSET($D$8,$AJ$4-1,0),$S220,MATCH(BJ$6,$D$7:$Q$7,0)-1))/SUMPRODUCT(OFFSET($W$8:OFFSET($W$8,$AJ$4-1,0),$T220,$U220),OFFSET($C$8:OFFSET($C$8,$AJ$4-1,0),$S220,0))</f>
        <v>1</v>
      </c>
      <c r="BM220" s="8">
        <f t="shared" si="59"/>
        <v>42614</v>
      </c>
      <c r="BN220" s="47">
        <f t="shared" ca="1" si="60"/>
        <v>0.89429718866456565</v>
      </c>
      <c r="BO220" s="47">
        <f t="shared" ca="1" si="56"/>
        <v>0</v>
      </c>
      <c r="BP220" s="47">
        <f t="shared" ca="1" si="61"/>
        <v>0.26903542601730063</v>
      </c>
      <c r="BQ220" s="47">
        <f t="shared" ca="1" si="57"/>
        <v>0.62526176264726496</v>
      </c>
    </row>
    <row r="221" spans="1:69">
      <c r="A221" s="58">
        <f t="shared" si="58"/>
        <v>42278</v>
      </c>
      <c r="B221" s="34">
        <f t="shared" si="51"/>
        <v>42475</v>
      </c>
      <c r="C221" s="59">
        <f>SUMIF(WP!$A$3:$A$388,"&lt;"&amp;EOMONTH($A221,$A$3-1)+1,WP!$B$3:$B$388)/1000-SUM(C$8:C220)</f>
        <v>1317.7000000000007</v>
      </c>
      <c r="D221" s="42">
        <f>D$6/VLOOKUP($B221,Rate!$B$4:$H$390,7)</f>
        <v>0.55609634011385722</v>
      </c>
      <c r="E221" s="42">
        <f>E$6/VLOOKUP($B221,SAWW!$B$4:$H$390,7)</f>
        <v>1.2833345449189222</v>
      </c>
      <c r="F221" s="42">
        <f>F$6/VLOOKUP($B221,'Indem BL'!$B$4:$H$390,7)</f>
        <v>1.0585003999938631</v>
      </c>
      <c r="G221" s="42">
        <f>G$6/VLOOKUP($B221,'Med BL'!$B$4:$H$390,7)</f>
        <v>1</v>
      </c>
      <c r="H221" s="42">
        <f>H$6/VLOOKUP($B221,'Combined BL &amp; SAWW'!$B$4:$H$390,7)</f>
        <v>1.1750106804220828</v>
      </c>
      <c r="I221" s="42">
        <f>I$6/VLOOKUP($B221,'Freq Trend'!$B$4:$H$390,7)</f>
        <v>0.86000212181544078</v>
      </c>
      <c r="J221" s="42">
        <f>J$6/VLOOKUP($B221,'Severity Trend_IonI'!$B$4:$H$390,7)</f>
        <v>0.93332511054468204</v>
      </c>
      <c r="K221" s="42">
        <f>K$6/VLOOKUP($B221,'Severity Trend_MonI'!$B$4:$H$390,7)</f>
        <v>1.2640116030197786</v>
      </c>
      <c r="L221" s="42">
        <f>L$6/VLOOKUP($B221,'Severity Trend'!$B$4:$H$390,7)</f>
        <v>1.0780631155352793</v>
      </c>
      <c r="M221" s="42">
        <f>M$6/VLOOKUP($B221,'PP Residual Trend'!$B$4:$H$390,7)</f>
        <v>0.9268204404352639</v>
      </c>
      <c r="N221" s="156">
        <f>N$6/VLOOKUP($B221,CR!$B$4:$H$455,7)</f>
        <v>1.1298267848984527</v>
      </c>
      <c r="O221" s="156">
        <f>O$6/VLOOKUP($B221,ER!$B$4:$H$455,7)</f>
        <v>1.2473320340372565</v>
      </c>
      <c r="P221" s="156">
        <f>P$6/VLOOKUP($B221,DR!$B$4:$H$455,7)</f>
        <v>1</v>
      </c>
      <c r="R221">
        <f t="shared" si="63"/>
        <v>214</v>
      </c>
      <c r="S221" s="120">
        <f t="shared" si="52"/>
        <v>213</v>
      </c>
      <c r="T221" s="45">
        <f t="shared" si="53"/>
        <v>0</v>
      </c>
      <c r="U221" s="45">
        <f t="shared" si="54"/>
        <v>0</v>
      </c>
      <c r="V221" s="20">
        <v>0</v>
      </c>
      <c r="W221" s="21">
        <f>(2*W$5*$AJ$3*$R221*$A$3-MIN(W$5*$AJ$3,$R221*$A$3)^2-2*$R221*$A$3*MAX(W$5*$AJ$3-$R221*$A$3,0)-MIN(MAX($R221*$A$3-$A$4,0),W$5*$AJ$3)^2-2*W$5*$AJ$3*MAX($R221*$A$3-$A$4-W$5*+$AJ$3,0))/$AJ$5-SUM($V$7:V221)-SUM($V$7:W220)+SUM($V$7:V220)</f>
        <v>0</v>
      </c>
      <c r="X221" s="21">
        <f>(2*X$5*$AJ$3*$R221*$A$3-MIN(X$5*$AJ$3,$R221*$A$3)^2-2*$R221*$A$3*MAX(X$5*$AJ$3-$R221*$A$3,0)-MIN(MAX($R221*$A$3-$A$4,0),X$5*$AJ$3)^2-2*X$5*$AJ$3*MAX($R221*$A$3-$A$4-X$5*+$AJ$3,0))/$AJ$5-SUM($V$7:W221)-SUM($V$7:X220)+SUM($V$7:W220)</f>
        <v>0</v>
      </c>
      <c r="Y221" s="21">
        <f>(2*Y$5*$AJ$3*$R221*$A$3-MIN(Y$5*$AJ$3,$R221*$A$3)^2-2*$R221*$A$3*MAX(Y$5*$AJ$3-$R221*$A$3,0)-MIN(MAX($R221*$A$3-$A$4,0),Y$5*$AJ$3)^2-2*Y$5*$AJ$3*MAX($R221*$A$3-$A$4-Y$5*+$AJ$3,0))/$AJ$5-SUM($V$7:X221)-SUM($V$7:Y220)+SUM($V$7:X220)</f>
        <v>0</v>
      </c>
      <c r="Z221" s="21">
        <f>(2*Z$5*$AJ$3*$R221*$A$3-MIN(Z$5*$AJ$3,$R221*$A$3)^2-2*$R221*$A$3*MAX(Z$5*$AJ$3-$R221*$A$3,0)-MIN(MAX($R221*$A$3-$A$4,0),Z$5*$AJ$3)^2-2*Z$5*$AJ$3*MAX($R221*$A$3-$A$4-Z$5*+$AJ$3,0))/$AJ$5-SUM($V$7:Y221)-SUM($V$7:Z220)+SUM($V$7:Y220)</f>
        <v>0</v>
      </c>
      <c r="AA221" s="21">
        <f>(2*AA$5*$AJ$3*$R221*$A$3-MIN(AA$5*$AJ$3,$R221*$A$3)^2-2*$R221*$A$3*MAX(AA$5*$AJ$3-$R221*$A$3,0)-MIN(MAX($R221*$A$3-$A$4,0),AA$5*$AJ$3)^2-2*AA$5*$AJ$3*MAX($R221*$A$3-$A$4-AA$5*+$AJ$3,0))/$AJ$5-SUM($V$7:Z221)-SUM($V$7:AA220)+SUM($V$7:Z220)</f>
        <v>0</v>
      </c>
      <c r="AB221" s="21">
        <f>(2*AB$5*$AJ$3*$R221*$A$3-MIN(AB$5*$AJ$3,$R221*$A$3)^2-2*$R221*$A$3*MAX(AB$5*$AJ$3-$R221*$A$3,0)-MIN(MAX($R221*$A$3-$A$4,0),AB$5*$AJ$3)^2-2*AB$5*$AJ$3*MAX($R221*$A$3-$A$4-AB$5*+$AJ$3,0))/$AJ$5-SUM($V$7:AA221)-SUM($V$7:AB220)+SUM($V$7:AA220)</f>
        <v>0</v>
      </c>
      <c r="AC221" s="21">
        <f>(2*AC$5*$AJ$3*$R221*$A$3-MIN(AC$5*$AJ$3,$R221*$A$3)^2-2*$R221*$A$3*MAX(AC$5*$AJ$3-$R221*$A$3,0)-MIN(MAX($R221*$A$3-$A$4,0),AC$5*$AJ$3)^2-2*AC$5*$AJ$3*MAX($R221*$A$3-$A$4-AC$5*+$AJ$3,0))/$AJ$5-SUM($V$7:AB221)-SUM($V$7:AC220)+SUM($V$7:AB220)</f>
        <v>0</v>
      </c>
      <c r="AD221" s="21">
        <f>(2*AD$5*$AJ$3*$R221*$A$3-MIN(AD$5*$AJ$3,$R221*$A$3)^2-2*$R221*$A$3*MAX(AD$5*$AJ$3-$R221*$A$3,0)-MIN(MAX($R221*$A$3-$A$4,0),AD$5*$AJ$3)^2-2*AD$5*$AJ$3*MAX($R221*$A$3-$A$4-AD$5*+$AJ$3,0))/$AJ$5-SUM($V$7:AC221)-SUM($V$7:AD220)+SUM($V$7:AC220)</f>
        <v>0</v>
      </c>
      <c r="AE221" s="21">
        <f>(2*AE$5*$AJ$3*$R221*$A$3-MIN(AE$5*$AJ$3,$R221*$A$3)^2-2*$R221*$A$3*MAX(AE$5*$AJ$3-$R221*$A$3,0)-MIN(MAX($R221*$A$3-$A$4,0),AE$5*$AJ$3)^2-2*AE$5*$AJ$3*MAX($R221*$A$3-$A$4-AE$5*+$AJ$3,0))/$AJ$5-SUM($V$7:AD221)-SUM($V$7:AE220)+SUM($V$7:AD220)</f>
        <v>0</v>
      </c>
      <c r="AF221" s="21">
        <f>(2*AF$5*$AJ$3*$R221*$A$3-MIN(AF$5*$AJ$3,$R221*$A$3)^2-2*$R221*$A$3*MAX(AF$5*$AJ$3-$R221*$A$3,0)-MIN(MAX($R221*$A$3-$A$4,0),AF$5*$AJ$3)^2-2*AF$5*$AJ$3*MAX($R221*$A$3-$A$4-AF$5*+$AJ$3,0))/$AJ$5-SUM($V$7:AE221)-SUM($V$7:AF220)+SUM($V$7:AE220)</f>
        <v>0</v>
      </c>
      <c r="AG221" s="21">
        <f>(2*AG$5*$AJ$3*$R221*$A$3-MIN(AG$5*$AJ$3,$R221*$A$3)^2-2*$R221*$A$3*MAX(AG$5*$AJ$3-$R221*$A$3,0)-MIN(MAX($R221*$A$3-$A$4,0),AG$5*$AJ$3)^2-2*AG$5*$AJ$3*MAX($R221*$A$3-$A$4-AG$5*+$AJ$3,0))/$AJ$5-SUM($V$7:AF221)-SUM($V$7:AG220)+SUM($V$7:AF220)</f>
        <v>0</v>
      </c>
      <c r="AH221" s="21">
        <f>(2*AH$5*$AJ$3*$R221*$A$3-MIN(AH$5*$AJ$3,$R221*$A$3)^2-2*$R221*$A$3*MAX(AH$5*$AJ$3-$R221*$A$3,0)-MIN(MAX($R221*$A$3-$A$4,0),AH$5*$AJ$3)^2-2*AH$5*$AJ$3*MAX($R221*$A$3-$A$4-AH$5*+$AJ$3,0))/$AJ$5-SUM($V$7:AG221)-SUM($V$7:AH220)+SUM($V$7:AG220)</f>
        <v>0</v>
      </c>
      <c r="AJ221" s="8">
        <f t="shared" si="62"/>
        <v>42644</v>
      </c>
      <c r="AK221" s="30">
        <f t="shared" si="55"/>
        <v>42658</v>
      </c>
      <c r="AL221" s="3">
        <f ca="1">SUMPRODUCT(OFFSET($W$8:OFFSET($W$8,$AJ$4-1,0),$T221,$U221),OFFSET($D$8:OFFSET($D$8,$AJ$4-1,0),$S221,MATCH(AL$6,$D$7:$Q$7,0)-1))</f>
        <v>0.57767173078234435</v>
      </c>
      <c r="AM221" s="3">
        <f ca="1">SUMPRODUCT(OFFSET($W$8:OFFSET($W$8,$AJ$4-1,0),$T221,$U221),OFFSET($C$8:OFFSET($C$8,$AJ$4-1,0),$S221,0),OFFSET($D$8:OFFSET($D$8,$AJ$4-1,0),$S221,MATCH(AL$6,$D$7:$Q$7,0)-1))/SUMPRODUCT(OFFSET($W$8:OFFSET($W$8,$AJ$4-1,0),$T221,$U221),OFFSET($C$8:OFFSET($C$8,$AJ$4-1,0),$S221,0))</f>
        <v>0.57776229388140377</v>
      </c>
      <c r="AN221" s="3">
        <f ca="1">SUMPRODUCT(OFFSET($W$8:OFFSET($W$8,$AJ$4-1,0),$T221,$U221),OFFSET($D$8:OFFSET($D$8,$AJ$4-1,0),$S221,MATCH(AN$6,$D$7:$Q$7,0)-1))</f>
        <v>1.2673300218390529</v>
      </c>
      <c r="AO221" s="3">
        <f ca="1">SUMPRODUCT(OFFSET($W$8:OFFSET($W$8,$AJ$4-1,0),$T221,$U221),OFFSET($C$8:OFFSET($C$8,$AJ$4-1,0),$S221,0),OFFSET($D$8:OFFSET($D$8,$AJ$4-1,0),$S221,MATCH(AN$6,$D$7:$Q$7,0)-1))/SUMPRODUCT(OFFSET($W$8:OFFSET($W$8,$AJ$4-1,0),$T221,$U221),OFFSET($C$8:OFFSET($C$8,$AJ$4-1,0),$S221,0))</f>
        <v>1.2681685048225337</v>
      </c>
      <c r="AP221" s="3">
        <f ca="1">SUMPRODUCT(OFFSET($W$8:OFFSET($W$8,$AJ$4-1,0),$T221,$U221),OFFSET($D$8:OFFSET($D$8,$AJ$4-1,0),$S221,MATCH(AP$6,$D$7:$Q$7,0)-1))</f>
        <v>1.0573010333189026</v>
      </c>
      <c r="AQ221" s="3">
        <f ca="1">SUMPRODUCT(OFFSET($W$8:OFFSET($W$8,$AJ$4-1,0),$T221,$U221),OFFSET($C$8:OFFSET($C$8,$AJ$4-1,0),$S221,0),OFFSET($D$8:OFFSET($D$8,$AJ$4-1,0),$S221,MATCH(AP$6,$D$7:$Q$7,0)-1))/SUMPRODUCT(OFFSET($W$8:OFFSET($W$8,$AJ$4-1,0),$T221,$U221),OFFSET($C$8:OFFSET($C$8,$AJ$4-1,0),$S221,0))</f>
        <v>1.0573763135670069</v>
      </c>
      <c r="AR221" s="3">
        <f ca="1">SUMPRODUCT(OFFSET($W$8:OFFSET($W$8,$AJ$4-1,0),$T221,$U221),OFFSET($D$8:OFFSET($D$8,$AJ$4-1,0),$S221,MATCH(AR$6,$D$7:$Q$7,0)-1))</f>
        <v>1</v>
      </c>
      <c r="AS221" s="3">
        <f ca="1">SUMPRODUCT(OFFSET($W$8:OFFSET($W$8,$AJ$4-1,0),$T221,$U221),OFFSET($C$8:OFFSET($C$8,$AJ$4-1,0),$S221,0),OFFSET($D$8:OFFSET($D$8,$AJ$4-1,0),$S221,MATCH(AR$6,$D$7:$Q$7,0)-1))/SUMPRODUCT(OFFSET($W$8:OFFSET($W$8,$AJ$4-1,0),$T221,$U221),OFFSET($C$8:OFFSET($C$8,$AJ$4-1,0),$S221,0))</f>
        <v>1</v>
      </c>
      <c r="AT221" s="3">
        <f ca="1">SUMPRODUCT(OFFSET($W$8:OFFSET($W$8,$AJ$4-1,0),$T221,$U221),OFFSET($D$8:OFFSET($D$8,$AJ$4-1,0),$S221,MATCH(AT$6,$D$7:$Q$7,0)-1))</f>
        <v>1.1670639077224658</v>
      </c>
      <c r="AU221" s="3">
        <f ca="1">SUMPRODUCT(OFFSET($W$8:OFFSET($W$8,$AJ$4-1,0),$T221,$U221),OFFSET($C$8:OFFSET($C$8,$AJ$4-1,0),$S221,0),OFFSET($D$8:OFFSET($D$8,$AJ$4-1,0),$S221,MATCH(AT$6,$D$7:$Q$7,0)-1))/SUMPRODUCT(OFFSET($W$8:OFFSET($W$8,$AJ$4-1,0),$T221,$U221),OFFSET($C$8:OFFSET($C$8,$AJ$4-1,0),$S221,0))</f>
        <v>1.1674639087335543</v>
      </c>
      <c r="AV221" s="3">
        <f ca="1">SUMPRODUCT(OFFSET($W$8:OFFSET($W$8,$AJ$4-1,0),$T221,$U221),OFFSET($D$8:OFFSET($D$8,$AJ$4-1,0),$S221,MATCH(AV$6,$D$7:$Q$7,0)-1))</f>
        <v>0.87799032627048623</v>
      </c>
      <c r="AW221" s="3">
        <f ca="1">SUMPRODUCT(OFFSET($W$8:OFFSET($W$8,$AJ$4-1,0),$T221,$U221),OFFSET($C$8:OFFSET($C$8,$AJ$4-1,0),$S221,0),OFFSET($D$8:OFFSET($D$8,$AJ$4-1,0),$S221,MATCH(AV$6,$D$7:$Q$7,0)-1))/SUMPRODUCT(OFFSET($W$8:OFFSET($W$8,$AJ$4-1,0),$T221,$U221),OFFSET($C$8:OFFSET($C$8,$AJ$4-1,0),$S221,0))</f>
        <v>0.87716051318588528</v>
      </c>
      <c r="AX221" s="3">
        <f ca="1">SUMPRODUCT(OFFSET($W$8:OFFSET($W$8,$AJ$4-1,0),$T221,$U221),OFFSET($D$8:OFFSET($D$8,$AJ$4-1,0),$S221,MATCH(AX$6,$D$7:$Q$7,0)-1))</f>
        <v>0.94514126095133921</v>
      </c>
      <c r="AY221" s="3">
        <f ca="1">SUMPRODUCT(OFFSET($W$8:OFFSET($W$8,$AJ$4-1,0),$T221,$U221),OFFSET($C$8:OFFSET($C$8,$AJ$4-1,0),$S221,0),OFFSET($D$8:OFFSET($D$8,$AJ$4-1,0),$S221,MATCH(AX$6,$D$7:$Q$7,0)-1))/SUMPRODUCT(OFFSET($W$8:OFFSET($W$8,$AJ$4-1,0),$T221,$U221),OFFSET($C$8:OFFSET($C$8,$AJ$4-1,0),$S221,0))</f>
        <v>0.94474100689620732</v>
      </c>
      <c r="AZ221" s="3">
        <f ca="1">SUMPRODUCT(OFFSET($W$8:OFFSET($W$8,$AJ$4-1,0),$T221,$U221),OFFSET($D$8:OFFSET($D$8,$AJ$4-1,0),$S221,MATCH(AZ$6,$D$7:$Q$7,0)-1))</f>
        <v>1.2545788149406056</v>
      </c>
      <c r="BA221" s="3">
        <f ca="1">SUMPRODUCT(OFFSET($W$8:OFFSET($W$8,$AJ$4-1,0),$T221,$U221),OFFSET($C$8:OFFSET($C$8,$AJ$4-1,0),$S221,0),OFFSET($D$8:OFFSET($D$8,$AJ$4-1,0),$S221,MATCH(AZ$6,$D$7:$Q$7,0)-1))/SUMPRODUCT(OFFSET($W$8:OFFSET($W$8,$AJ$4-1,0),$T221,$U221),OFFSET($C$8:OFFSET($C$8,$AJ$4-1,0),$S221,0))</f>
        <v>1.2555648861823816</v>
      </c>
      <c r="BB221" s="3">
        <f ca="1">SUMPRODUCT(OFFSET($W$8:OFFSET($W$8,$AJ$4-1,0),$T221,$U221),OFFSET($D$8:OFFSET($D$8,$AJ$4-1,0),$S221,MATCH(BB$6,$D$7:$Q$7,0)-1))</f>
        <v>1.0820570582707048</v>
      </c>
      <c r="BC221" s="3">
        <f ca="1">SUMPRODUCT(OFFSET($W$8:OFFSET($W$8,$AJ$4-1,0),$T221,$U221),OFFSET($C$8:OFFSET($C$8,$AJ$4-1,0),$S221,0),OFFSET($D$8:OFFSET($D$8,$AJ$4-1,0),$S221,MATCH(BB$6,$D$7:$Q$7,0)-1))/SUMPRODUCT(OFFSET($W$8:OFFSET($W$8,$AJ$4-1,0),$T221,$U221),OFFSET($C$8:OFFSET($C$8,$AJ$4-1,0),$S221,0))</f>
        <v>1.0821762897120542</v>
      </c>
      <c r="BD221" s="3">
        <f ca="1">SUMPRODUCT(OFFSET($W$8:OFFSET($W$8,$AJ$4-1,0),$T221,$U221),OFFSET($D$8:OFFSET($D$8,$AJ$4-1,0),$S221,MATCH(BD$6,$D$7:$Q$7,0)-1))</f>
        <v>0.95001708499235571</v>
      </c>
      <c r="BE221" s="3">
        <f ca="1">SUMPRODUCT(OFFSET($W$8:OFFSET($W$8,$AJ$4-1,0),$T221,$U221),OFFSET($C$8:OFFSET($C$8,$AJ$4-1,0),$S221,0),OFFSET($D$8:OFFSET($D$8,$AJ$4-1,0),$S221,MATCH(BD$6,$D$7:$Q$7,0)-1))/SUMPRODUCT(OFFSET($W$8:OFFSET($W$8,$AJ$4-1,0),$T221,$U221),OFFSET($C$8:OFFSET($C$8,$AJ$4-1,0),$S221,0))</f>
        <v>0.94921447884973142</v>
      </c>
      <c r="BF221" s="174">
        <f ca="1">SUMPRODUCT(OFFSET($W$8:OFFSET($W$8,$AJ$4-1,0),$T221,$U221),OFFSET($D$8:OFFSET($D$8,$AJ$4-1,0),$S221,MATCH(BF$6,$D$7:$Q$7,0)-1))</f>
        <v>1.1495374161688328</v>
      </c>
      <c r="BG221" s="174">
        <f ca="1">SUMPRODUCT(OFFSET($W$8:OFFSET($W$8,$AJ$4-1,0),$T221,$U221),OFFSET($C$8:OFFSET($C$8,$AJ$4-1,0),$S221,0),OFFSET($D$8:OFFSET($D$8,$AJ$4-1,0),$S221,MATCH(BF$6,$D$7:$Q$7,0)-1))/SUMPRODUCT(OFFSET($W$8:OFFSET($W$8,$AJ$4-1,0),$T221,$U221),OFFSET($C$8:OFFSET($C$8,$AJ$4-1,0),$S221,0))</f>
        <v>1.1163107122245284</v>
      </c>
      <c r="BH221" s="174">
        <f ca="1">SUMPRODUCT(OFFSET($W$8:OFFSET($W$8,$AJ$4-1,0),$T221,$U221),OFFSET($D$8:OFFSET($D$8,$AJ$4-1,0),$S221,MATCH(BH$6,$D$7:$Q$7,0)-1))</f>
        <v>1.2266775840826631</v>
      </c>
      <c r="BI221" s="174">
        <f ca="1">SUMPRODUCT(OFFSET($W$8:OFFSET($W$8,$AJ$4-1,0),$T221,$U221),OFFSET($C$8:OFFSET($C$8,$AJ$4-1,0),$S221,0),OFFSET($D$8:OFFSET($D$8,$AJ$4-1,0),$S221,MATCH(BH$6,$D$7:$Q$7,0)-1))/SUMPRODUCT(OFFSET($W$8:OFFSET($W$8,$AJ$4-1,0),$T221,$U221),OFFSET($C$8:OFFSET($C$8,$AJ$4-1,0),$S221,0))</f>
        <v>1.2259684971529377</v>
      </c>
      <c r="BJ221" s="174">
        <f ca="1">SUMPRODUCT(OFFSET($W$8:OFFSET($W$8,$AJ$4-1,0),$T221,$U221),OFFSET($D$8:OFFSET($D$8,$AJ$4-1,0),$S221,MATCH(BJ$6,$D$7:$Q$7,0)-1))</f>
        <v>1</v>
      </c>
      <c r="BK221" s="174">
        <f ca="1">SUMPRODUCT(OFFSET($W$8:OFFSET($W$8,$AJ$4-1,0),$T221,$U221),OFFSET($C$8:OFFSET($C$8,$AJ$4-1,0),$S221,0),OFFSET($D$8:OFFSET($D$8,$AJ$4-1,0),$S221,MATCH(BJ$6,$D$7:$Q$7,0)-1))/SUMPRODUCT(OFFSET($W$8:OFFSET($W$8,$AJ$4-1,0),$T221,$U221),OFFSET($C$8:OFFSET($C$8,$AJ$4-1,0),$S221,0))</f>
        <v>1</v>
      </c>
      <c r="BM221" s="8">
        <f t="shared" si="59"/>
        <v>42644</v>
      </c>
      <c r="BN221" s="47">
        <f t="shared" ca="1" si="60"/>
        <v>0.89479873706951885</v>
      </c>
      <c r="BO221" s="47">
        <f t="shared" ca="1" si="56"/>
        <v>0</v>
      </c>
      <c r="BP221" s="47">
        <f t="shared" ca="1" si="61"/>
        <v>0.26994106230592352</v>
      </c>
      <c r="BQ221" s="47">
        <f t="shared" ca="1" si="57"/>
        <v>0.62485767476359533</v>
      </c>
    </row>
    <row r="222" spans="1:69">
      <c r="A222" s="58">
        <f t="shared" si="58"/>
        <v>42309</v>
      </c>
      <c r="B222" s="34">
        <f t="shared" si="51"/>
        <v>42505</v>
      </c>
      <c r="C222" s="59">
        <f>SUMIF(WP!$A$3:$A$388,"&lt;"&amp;EOMONTH($A222,$A$3-1)+1,WP!$B$3:$B$388)/1000-SUM(C$8:C221)</f>
        <v>882.14899999999761</v>
      </c>
      <c r="D222" s="42">
        <f>D$6/VLOOKUP($B222,Rate!$B$4:$H$390,7)</f>
        <v>0.55609634011385722</v>
      </c>
      <c r="E222" s="42">
        <f>E$6/VLOOKUP($B222,SAWW!$B$4:$H$390,7)</f>
        <v>1.2809253203973821</v>
      </c>
      <c r="F222" s="42">
        <f>F$6/VLOOKUP($B222,'Indem BL'!$B$4:$H$390,7)</f>
        <v>1.0585003999938631</v>
      </c>
      <c r="G222" s="42">
        <f>G$6/VLOOKUP($B222,'Med BL'!$B$4:$H$390,7)</f>
        <v>1</v>
      </c>
      <c r="H222" s="42">
        <f>H$6/VLOOKUP($B222,'Combined BL &amp; SAWW'!$B$4:$H$390,7)</f>
        <v>1.1737407548130714</v>
      </c>
      <c r="I222" s="42">
        <f>I$6/VLOOKUP($B222,'Freq Trend'!$B$4:$H$390,7)</f>
        <v>0.86361700331134394</v>
      </c>
      <c r="J222" s="42">
        <f>J$6/VLOOKUP($B222,'Severity Trend_IonI'!$B$4:$H$390,7)</f>
        <v>0.93688685012708883</v>
      </c>
      <c r="K222" s="42">
        <f>K$6/VLOOKUP($B222,'Severity Trend_MonI'!$B$4:$H$390,7)</f>
        <v>1.266633959751859</v>
      </c>
      <c r="L222" s="42">
        <f>L$6/VLOOKUP($B222,'Severity Trend'!$B$4:$H$390,7)</f>
        <v>1.0813546356235042</v>
      </c>
      <c r="M222" s="42">
        <f>M$6/VLOOKUP($B222,'PP Residual Trend'!$B$4:$H$390,7)</f>
        <v>0.93365110216174485</v>
      </c>
      <c r="N222" s="156">
        <f>N$6/VLOOKUP($B222,CR!$B$4:$H$455,7)</f>
        <v>1.073962500411995</v>
      </c>
      <c r="O222" s="156">
        <f>O$6/VLOOKUP($B222,ER!$B$4:$H$455,7)</f>
        <v>1.2473320340372565</v>
      </c>
      <c r="P222" s="156">
        <f>P$6/VLOOKUP($B222,DR!$B$4:$H$455,7)</f>
        <v>1</v>
      </c>
      <c r="R222">
        <f t="shared" si="63"/>
        <v>215</v>
      </c>
      <c r="S222" s="120">
        <f t="shared" si="52"/>
        <v>214</v>
      </c>
      <c r="T222" s="45">
        <f t="shared" si="53"/>
        <v>0</v>
      </c>
      <c r="U222" s="45">
        <f t="shared" si="54"/>
        <v>0</v>
      </c>
      <c r="V222" s="20">
        <v>0</v>
      </c>
      <c r="W222" s="21">
        <f>(2*W$5*$AJ$3*$R222*$A$3-MIN(W$5*$AJ$3,$R222*$A$3)^2-2*$R222*$A$3*MAX(W$5*$AJ$3-$R222*$A$3,0)-MIN(MAX($R222*$A$3-$A$4,0),W$5*$AJ$3)^2-2*W$5*$AJ$3*MAX($R222*$A$3-$A$4-W$5*+$AJ$3,0))/$AJ$5-SUM($V$7:V222)-SUM($V$7:W221)+SUM($V$7:V221)</f>
        <v>0</v>
      </c>
      <c r="X222" s="21">
        <f>(2*X$5*$AJ$3*$R222*$A$3-MIN(X$5*$AJ$3,$R222*$A$3)^2-2*$R222*$A$3*MAX(X$5*$AJ$3-$R222*$A$3,0)-MIN(MAX($R222*$A$3-$A$4,0),X$5*$AJ$3)^2-2*X$5*$AJ$3*MAX($R222*$A$3-$A$4-X$5*+$AJ$3,0))/$AJ$5-SUM($V$7:W222)-SUM($V$7:X221)+SUM($V$7:W221)</f>
        <v>0</v>
      </c>
      <c r="Y222" s="21">
        <f>(2*Y$5*$AJ$3*$R222*$A$3-MIN(Y$5*$AJ$3,$R222*$A$3)^2-2*$R222*$A$3*MAX(Y$5*$AJ$3-$R222*$A$3,0)-MIN(MAX($R222*$A$3-$A$4,0),Y$5*$AJ$3)^2-2*Y$5*$AJ$3*MAX($R222*$A$3-$A$4-Y$5*+$AJ$3,0))/$AJ$5-SUM($V$7:X222)-SUM($V$7:Y221)+SUM($V$7:X221)</f>
        <v>0</v>
      </c>
      <c r="Z222" s="21">
        <f>(2*Z$5*$AJ$3*$R222*$A$3-MIN(Z$5*$AJ$3,$R222*$A$3)^2-2*$R222*$A$3*MAX(Z$5*$AJ$3-$R222*$A$3,0)-MIN(MAX($R222*$A$3-$A$4,0),Z$5*$AJ$3)^2-2*Z$5*$AJ$3*MAX($R222*$A$3-$A$4-Z$5*+$AJ$3,0))/$AJ$5-SUM($V$7:Y222)-SUM($V$7:Z221)+SUM($V$7:Y221)</f>
        <v>0</v>
      </c>
      <c r="AA222" s="21">
        <f>(2*AA$5*$AJ$3*$R222*$A$3-MIN(AA$5*$AJ$3,$R222*$A$3)^2-2*$R222*$A$3*MAX(AA$5*$AJ$3-$R222*$A$3,0)-MIN(MAX($R222*$A$3-$A$4,0),AA$5*$AJ$3)^2-2*AA$5*$AJ$3*MAX($R222*$A$3-$A$4-AA$5*+$AJ$3,0))/$AJ$5-SUM($V$7:Z222)-SUM($V$7:AA221)+SUM($V$7:Z221)</f>
        <v>0</v>
      </c>
      <c r="AB222" s="21">
        <f>(2*AB$5*$AJ$3*$R222*$A$3-MIN(AB$5*$AJ$3,$R222*$A$3)^2-2*$R222*$A$3*MAX(AB$5*$AJ$3-$R222*$A$3,0)-MIN(MAX($R222*$A$3-$A$4,0),AB$5*$AJ$3)^2-2*AB$5*$AJ$3*MAX($R222*$A$3-$A$4-AB$5*+$AJ$3,0))/$AJ$5-SUM($V$7:AA222)-SUM($V$7:AB221)+SUM($V$7:AA221)</f>
        <v>0</v>
      </c>
      <c r="AC222" s="21">
        <f>(2*AC$5*$AJ$3*$R222*$A$3-MIN(AC$5*$AJ$3,$R222*$A$3)^2-2*$R222*$A$3*MAX(AC$5*$AJ$3-$R222*$A$3,0)-MIN(MAX($R222*$A$3-$A$4,0),AC$5*$AJ$3)^2-2*AC$5*$AJ$3*MAX($R222*$A$3-$A$4-AC$5*+$AJ$3,0))/$AJ$5-SUM($V$7:AB222)-SUM($V$7:AC221)+SUM($V$7:AB221)</f>
        <v>0</v>
      </c>
      <c r="AD222" s="21">
        <f>(2*AD$5*$AJ$3*$R222*$A$3-MIN(AD$5*$AJ$3,$R222*$A$3)^2-2*$R222*$A$3*MAX(AD$5*$AJ$3-$R222*$A$3,0)-MIN(MAX($R222*$A$3-$A$4,0),AD$5*$AJ$3)^2-2*AD$5*$AJ$3*MAX($R222*$A$3-$A$4-AD$5*+$AJ$3,0))/$AJ$5-SUM($V$7:AC222)-SUM($V$7:AD221)+SUM($V$7:AC221)</f>
        <v>0</v>
      </c>
      <c r="AE222" s="21">
        <f>(2*AE$5*$AJ$3*$R222*$A$3-MIN(AE$5*$AJ$3,$R222*$A$3)^2-2*$R222*$A$3*MAX(AE$5*$AJ$3-$R222*$A$3,0)-MIN(MAX($R222*$A$3-$A$4,0),AE$5*$AJ$3)^2-2*AE$5*$AJ$3*MAX($R222*$A$3-$A$4-AE$5*+$AJ$3,0))/$AJ$5-SUM($V$7:AD222)-SUM($V$7:AE221)+SUM($V$7:AD221)</f>
        <v>0</v>
      </c>
      <c r="AF222" s="21">
        <f>(2*AF$5*$AJ$3*$R222*$A$3-MIN(AF$5*$AJ$3,$R222*$A$3)^2-2*$R222*$A$3*MAX(AF$5*$AJ$3-$R222*$A$3,0)-MIN(MAX($R222*$A$3-$A$4,0),AF$5*$AJ$3)^2-2*AF$5*$AJ$3*MAX($R222*$A$3-$A$4-AF$5*+$AJ$3,0))/$AJ$5-SUM($V$7:AE222)-SUM($V$7:AF221)+SUM($V$7:AE221)</f>
        <v>0</v>
      </c>
      <c r="AG222" s="21">
        <f>(2*AG$5*$AJ$3*$R222*$A$3-MIN(AG$5*$AJ$3,$R222*$A$3)^2-2*$R222*$A$3*MAX(AG$5*$AJ$3-$R222*$A$3,0)-MIN(MAX($R222*$A$3-$A$4,0),AG$5*$AJ$3)^2-2*AG$5*$AJ$3*MAX($R222*$A$3-$A$4-AG$5*+$AJ$3,0))/$AJ$5-SUM($V$7:AF222)-SUM($V$7:AG221)+SUM($V$7:AF221)</f>
        <v>0</v>
      </c>
      <c r="AH222" s="21">
        <f>(2*AH$5*$AJ$3*$R222*$A$3-MIN(AH$5*$AJ$3,$R222*$A$3)^2-2*$R222*$A$3*MAX(AH$5*$AJ$3-$R222*$A$3,0)-MIN(MAX($R222*$A$3-$A$4,0),AH$5*$AJ$3)^2-2*AH$5*$AJ$3*MAX($R222*$A$3-$A$4-AH$5*+$AJ$3,0))/$AJ$5-SUM($V$7:AG222)-SUM($V$7:AH221)+SUM($V$7:AG221)</f>
        <v>0</v>
      </c>
      <c r="AJ222" s="8">
        <f t="shared" si="62"/>
        <v>42675</v>
      </c>
      <c r="AK222" s="30">
        <f t="shared" si="55"/>
        <v>42689</v>
      </c>
      <c r="AL222" s="3">
        <f ca="1">SUMPRODUCT(OFFSET($W$8:OFFSET($W$8,$AJ$4-1,0),$T222,$U222),OFFSET($D$8:OFFSET($D$8,$AJ$4-1,0),$S222,MATCH(AL$6,$D$7:$Q$7,0)-1))</f>
        <v>0.58321638069401782</v>
      </c>
      <c r="AM222" s="3">
        <f ca="1">SUMPRODUCT(OFFSET($W$8:OFFSET($W$8,$AJ$4-1,0),$T222,$U222),OFFSET($C$8:OFFSET($C$8,$AJ$4-1,0),$S222,0),OFFSET($D$8:OFFSET($D$8,$AJ$4-1,0),$S222,MATCH(AL$6,$D$7:$Q$7,0)-1))/SUMPRODUCT(OFFSET($W$8:OFFSET($W$8,$AJ$4-1,0),$T222,$U222),OFFSET($C$8:OFFSET($C$8,$AJ$4-1,0),$S222,0))</f>
        <v>0.58368914656381032</v>
      </c>
      <c r="AN222" s="3">
        <f ca="1">SUMPRODUCT(OFFSET($W$8:OFFSET($W$8,$AJ$4-1,0),$T222,$U222),OFFSET($D$8:OFFSET($D$8,$AJ$4-1,0),$S222,MATCH(AN$6,$D$7:$Q$7,0)-1))</f>
        <v>1.264613240151</v>
      </c>
      <c r="AO222" s="3">
        <f ca="1">SUMPRODUCT(OFFSET($W$8:OFFSET($W$8,$AJ$4-1,0),$T222,$U222),OFFSET($C$8:OFFSET($C$8,$AJ$4-1,0),$S222,0),OFFSET($D$8:OFFSET($D$8,$AJ$4-1,0),$S222,MATCH(AN$6,$D$7:$Q$7,0)-1))/SUMPRODUCT(OFFSET($W$8:OFFSET($W$8,$AJ$4-1,0),$T222,$U222),OFFSET($C$8:OFFSET($C$8,$AJ$4-1,0),$S222,0))</f>
        <v>1.2653050898434339</v>
      </c>
      <c r="AP222" s="3">
        <f ca="1">SUMPRODUCT(OFFSET($W$8:OFFSET($W$8,$AJ$4-1,0),$T222,$U222),OFFSET($D$8:OFFSET($D$8,$AJ$4-1,0),$S222,MATCH(AP$6,$D$7:$Q$7,0)-1))</f>
        <v>1.0569583571260566</v>
      </c>
      <c r="AQ222" s="3">
        <f ca="1">SUMPRODUCT(OFFSET($W$8:OFFSET($W$8,$AJ$4-1,0),$T222,$U222),OFFSET($C$8:OFFSET($C$8,$AJ$4-1,0),$S222,0),OFFSET($D$8:OFFSET($D$8,$AJ$4-1,0),$S222,MATCH(AP$6,$D$7:$Q$7,0)-1))/SUMPRODUCT(OFFSET($W$8:OFFSET($W$8,$AJ$4-1,0),$T222,$U222),OFFSET($C$8:OFFSET($C$8,$AJ$4-1,0),$S222,0))</f>
        <v>1.0570085296629224</v>
      </c>
      <c r="AR222" s="3">
        <f ca="1">SUMPRODUCT(OFFSET($W$8:OFFSET($W$8,$AJ$4-1,0),$T222,$U222),OFFSET($D$8:OFFSET($D$8,$AJ$4-1,0),$S222,MATCH(AR$6,$D$7:$Q$7,0)-1))</f>
        <v>1</v>
      </c>
      <c r="AS222" s="3">
        <f ca="1">SUMPRODUCT(OFFSET($W$8:OFFSET($W$8,$AJ$4-1,0),$T222,$U222),OFFSET($C$8:OFFSET($C$8,$AJ$4-1,0),$S222,0),OFFSET($D$8:OFFSET($D$8,$AJ$4-1,0),$S222,MATCH(AR$6,$D$7:$Q$7,0)-1))/SUMPRODUCT(OFFSET($W$8:OFFSET($W$8,$AJ$4-1,0),$T222,$U222),OFFSET($C$8:OFFSET($C$8,$AJ$4-1,0),$S222,0))</f>
        <v>1</v>
      </c>
      <c r="AT222" s="3">
        <f ca="1">SUMPRODUCT(OFFSET($W$8:OFFSET($W$8,$AJ$4-1,0),$T222,$U222),OFFSET($D$8:OFFSET($D$8,$AJ$4-1,0),$S222,MATCH(AT$6,$D$7:$Q$7,0)-1))</f>
        <v>1.1656856395073343</v>
      </c>
      <c r="AU222" s="3">
        <f ca="1">SUMPRODUCT(OFFSET($W$8:OFFSET($W$8,$AJ$4-1,0),$T222,$U222),OFFSET($C$8:OFFSET($C$8,$AJ$4-1,0),$S222,0),OFFSET($D$8:OFFSET($D$8,$AJ$4-1,0),$S222,MATCH(AT$6,$D$7:$Q$7,0)-1))/SUMPRODUCT(OFFSET($W$8:OFFSET($W$8,$AJ$4-1,0),$T222,$U222),OFFSET($C$8:OFFSET($C$8,$AJ$4-1,0),$S222,0))</f>
        <v>1.1660049057779325</v>
      </c>
      <c r="AV222" s="3">
        <f ca="1">SUMPRODUCT(OFFSET($W$8:OFFSET($W$8,$AJ$4-1,0),$T222,$U222),OFFSET($D$8:OFFSET($D$8,$AJ$4-1,0),$S222,MATCH(AV$6,$D$7:$Q$7,0)-1))</f>
        <v>0.88077313055554018</v>
      </c>
      <c r="AW222" s="3">
        <f ca="1">SUMPRODUCT(OFFSET($W$8:OFFSET($W$8,$AJ$4-1,0),$T222,$U222),OFFSET($C$8:OFFSET($C$8,$AJ$4-1,0),$S222,0),OFFSET($D$8:OFFSET($D$8,$AJ$4-1,0),$S222,MATCH(AV$6,$D$7:$Q$7,0)-1))/SUMPRODUCT(OFFSET($W$8:OFFSET($W$8,$AJ$4-1,0),$T222,$U222),OFFSET($C$8:OFFSET($C$8,$AJ$4-1,0),$S222,0))</f>
        <v>0.88009740578308648</v>
      </c>
      <c r="AX222" s="3">
        <f ca="1">SUMPRODUCT(OFFSET($W$8:OFFSET($W$8,$AJ$4-1,0),$T222,$U222),OFFSET($D$8:OFFSET($D$8,$AJ$4-1,0),$S222,MATCH(AX$6,$D$7:$Q$7,0)-1))</f>
        <v>0.94655560648590753</v>
      </c>
      <c r="AY222" s="3">
        <f ca="1">SUMPRODUCT(OFFSET($W$8:OFFSET($W$8,$AJ$4-1,0),$T222,$U222),OFFSET($C$8:OFFSET($C$8,$AJ$4-1,0),$S222,0),OFFSET($D$8:OFFSET($D$8,$AJ$4-1,0),$S222,MATCH(AX$6,$D$7:$Q$7,0)-1))/SUMPRODUCT(OFFSET($W$8:OFFSET($W$8,$AJ$4-1,0),$T222,$U222),OFFSET($C$8:OFFSET($C$8,$AJ$4-1,0),$S222,0))</f>
        <v>0.94624089757118168</v>
      </c>
      <c r="AZ222" s="3">
        <f ca="1">SUMPRODUCT(OFFSET($W$8:OFFSET($W$8,$AJ$4-1,0),$T222,$U222),OFFSET($D$8:OFFSET($D$8,$AJ$4-1,0),$S222,MATCH(AZ$6,$D$7:$Q$7,0)-1))</f>
        <v>1.2516442519533446</v>
      </c>
      <c r="BA222" s="3">
        <f ca="1">SUMPRODUCT(OFFSET($W$8:OFFSET($W$8,$AJ$4-1,0),$T222,$U222),OFFSET($C$8:OFFSET($C$8,$AJ$4-1,0),$S222,0),OFFSET($D$8:OFFSET($D$8,$AJ$4-1,0),$S222,MATCH(AZ$6,$D$7:$Q$7,0)-1))/SUMPRODUCT(OFFSET($W$8:OFFSET($W$8,$AJ$4-1,0),$T222,$U222),OFFSET($C$8:OFFSET($C$8,$AJ$4-1,0),$S222,0))</f>
        <v>1.2524931779937767</v>
      </c>
      <c r="BB222" s="3">
        <f ca="1">SUMPRODUCT(OFFSET($W$8:OFFSET($W$8,$AJ$4-1,0),$T222,$U222),OFFSET($D$8:OFFSET($D$8,$AJ$4-1,0),$S222,MATCH(BB$6,$D$7:$Q$7,0)-1))</f>
        <v>1.0818311800300711</v>
      </c>
      <c r="BC222" s="3">
        <f ca="1">SUMPRODUCT(OFFSET($W$8:OFFSET($W$8,$AJ$4-1,0),$T222,$U222),OFFSET($C$8:OFFSET($C$8,$AJ$4-1,0),$S222,0),OFFSET($D$8:OFFSET($D$8,$AJ$4-1,0),$S222,MATCH(BB$6,$D$7:$Q$7,0)-1))/SUMPRODUCT(OFFSET($W$8:OFFSET($W$8,$AJ$4-1,0),$T222,$U222),OFFSET($C$8:OFFSET($C$8,$AJ$4-1,0),$S222,0))</f>
        <v>1.0819525480450582</v>
      </c>
      <c r="BD222" s="3">
        <f ca="1">SUMPRODUCT(OFFSET($W$8:OFFSET($W$8,$AJ$4-1,0),$T222,$U222),OFFSET($D$8:OFFSET($D$8,$AJ$4-1,0),$S222,MATCH(BD$6,$D$7:$Q$7,0)-1))</f>
        <v>0.95284423664659745</v>
      </c>
      <c r="BE222" s="3">
        <f ca="1">SUMPRODUCT(OFFSET($W$8:OFFSET($W$8,$AJ$4-1,0),$T222,$U222),OFFSET($C$8:OFFSET($C$8,$AJ$4-1,0),$S222,0),OFFSET($D$8:OFFSET($D$8,$AJ$4-1,0),$S222,MATCH(BD$6,$D$7:$Q$7,0)-1))/SUMPRODUCT(OFFSET($W$8:OFFSET($W$8,$AJ$4-1,0),$T222,$U222),OFFSET($C$8:OFFSET($C$8,$AJ$4-1,0),$S222,0))</f>
        <v>0.95221115570131287</v>
      </c>
      <c r="BF222" s="174">
        <f ca="1">SUMPRODUCT(OFFSET($W$8:OFFSET($W$8,$AJ$4-1,0),$T222,$U222),OFFSET($D$8:OFFSET($D$8,$AJ$4-1,0),$S222,MATCH(BF$6,$D$7:$Q$7,0)-1))</f>
        <v>1.1539741645614745</v>
      </c>
      <c r="BG222" s="174">
        <f ca="1">SUMPRODUCT(OFFSET($W$8:OFFSET($W$8,$AJ$4-1,0),$T222,$U222),OFFSET($C$8:OFFSET($C$8,$AJ$4-1,0),$S222,0),OFFSET($D$8:OFFSET($D$8,$AJ$4-1,0),$S222,MATCH(BF$6,$D$7:$Q$7,0)-1))/SUMPRODUCT(OFFSET($W$8:OFFSET($W$8,$AJ$4-1,0),$T222,$U222),OFFSET($C$8:OFFSET($C$8,$AJ$4-1,0),$S222,0))</f>
        <v>1.118591685275852</v>
      </c>
      <c r="BH222" s="174">
        <f ca="1">SUMPRODUCT(OFFSET($W$8:OFFSET($W$8,$AJ$4-1,0),$T222,$U222),OFFSET($D$8:OFFSET($D$8,$AJ$4-1,0),$S222,MATCH(BH$6,$D$7:$Q$7,0)-1))</f>
        <v>1.222000760731047</v>
      </c>
      <c r="BI222" s="174">
        <f ca="1">SUMPRODUCT(OFFSET($W$8:OFFSET($W$8,$AJ$4-1,0),$T222,$U222),OFFSET($C$8:OFFSET($C$8,$AJ$4-1,0),$S222,0),OFFSET($D$8:OFFSET($D$8,$AJ$4-1,0),$S222,MATCH(BH$6,$D$7:$Q$7,0)-1))/SUMPRODUCT(OFFSET($W$8:OFFSET($W$8,$AJ$4-1,0),$T222,$U222),OFFSET($C$8:OFFSET($C$8,$AJ$4-1,0),$S222,0))</f>
        <v>1.220990651966732</v>
      </c>
      <c r="BJ222" s="174">
        <f ca="1">SUMPRODUCT(OFFSET($W$8:OFFSET($W$8,$AJ$4-1,0),$T222,$U222),OFFSET($D$8:OFFSET($D$8,$AJ$4-1,0),$S222,MATCH(BJ$6,$D$7:$Q$7,0)-1))</f>
        <v>1</v>
      </c>
      <c r="BK222" s="174">
        <f ca="1">SUMPRODUCT(OFFSET($W$8:OFFSET($W$8,$AJ$4-1,0),$T222,$U222),OFFSET($C$8:OFFSET($C$8,$AJ$4-1,0),$S222,0),OFFSET($D$8:OFFSET($D$8,$AJ$4-1,0),$S222,MATCH(BJ$6,$D$7:$Q$7,0)-1))/SUMPRODUCT(OFFSET($W$8:OFFSET($W$8,$AJ$4-1,0),$T222,$U222),OFFSET($C$8:OFFSET($C$8,$AJ$4-1,0),$S222,0))</f>
        <v>1</v>
      </c>
      <c r="BM222" s="8">
        <f t="shared" si="59"/>
        <v>42675</v>
      </c>
      <c r="BN222" s="47">
        <f t="shared" ca="1" si="60"/>
        <v>0.89297411077157651</v>
      </c>
      <c r="BO222" s="47">
        <f t="shared" ca="1" si="56"/>
        <v>0</v>
      </c>
      <c r="BP222" s="47">
        <f t="shared" ca="1" si="61"/>
        <v>0.27104158245764975</v>
      </c>
      <c r="BQ222" s="47">
        <f t="shared" ca="1" si="57"/>
        <v>0.62193252831392676</v>
      </c>
    </row>
    <row r="223" spans="1:69" s="167" customFormat="1">
      <c r="A223" s="163">
        <f t="shared" si="58"/>
        <v>42339</v>
      </c>
      <c r="B223" s="164">
        <f t="shared" si="51"/>
        <v>42536</v>
      </c>
      <c r="C223" s="59">
        <f>SUMIF(WP!$A$3:$A$388,"&lt;"&amp;EOMONTH($A223,$A$3-1)+1,WP!$B$3:$B$388)/1000-SUM(C$8:C222)</f>
        <v>2035.4750000000022</v>
      </c>
      <c r="D223" s="165">
        <f>D$6/VLOOKUP($B223,Rate!$B$4:$H$390,7)</f>
        <v>0.55609634011385722</v>
      </c>
      <c r="E223" s="165">
        <f>E$6/VLOOKUP($B223,SAWW!$B$4:$H$390,7)</f>
        <v>1.2784452730572129</v>
      </c>
      <c r="F223" s="165">
        <f>F$6/VLOOKUP($B223,'Indem BL'!$B$4:$H$390,7)</f>
        <v>1.0585003999938631</v>
      </c>
      <c r="G223" s="165">
        <f>G$6/VLOOKUP($B223,'Med BL'!$B$4:$H$390,7)</f>
        <v>1</v>
      </c>
      <c r="H223" s="165">
        <f>H$6/VLOOKUP($B223,'Combined BL &amp; SAWW'!$B$4:$H$390,7)</f>
        <v>1.1724337786270693</v>
      </c>
      <c r="I223" s="165">
        <f>I$6/VLOOKUP($B223,'Freq Trend'!$B$4:$H$390,7)</f>
        <v>0.8673844456228671</v>
      </c>
      <c r="J223" s="165">
        <f>J$6/VLOOKUP($B223,'Severity Trend_IonI'!$B$4:$H$390,7)</f>
        <v>0.94059598625557295</v>
      </c>
      <c r="K223" s="165">
        <f>K$6/VLOOKUP($B223,'Severity Trend_MonI'!$B$4:$H$390,7)</f>
        <v>1.2693551838613866</v>
      </c>
      <c r="L223" s="165">
        <f>L$6/VLOOKUP($B223,'Severity Trend'!$B$4:$H$390,7)</f>
        <v>1.0847770552056553</v>
      </c>
      <c r="M223" s="165">
        <f>M$6/VLOOKUP($B223,'PP Residual Trend'!$B$4:$H$390,7)</f>
        <v>0.94081603834415095</v>
      </c>
      <c r="N223" s="156">
        <f>N$6/VLOOKUP($B223,CR!$B$4:$H$455,7)</f>
        <v>1.0466715880727802</v>
      </c>
      <c r="O223" s="156">
        <f>O$6/VLOOKUP($B223,ER!$B$4:$H$455,7)</f>
        <v>1.2473320340372565</v>
      </c>
      <c r="P223" s="156">
        <f>P$6/VLOOKUP($B223,DR!$B$4:$H$455,7)</f>
        <v>1</v>
      </c>
      <c r="Q223" s="396"/>
      <c r="R223" s="167">
        <f t="shared" si="63"/>
        <v>216</v>
      </c>
      <c r="S223" s="168">
        <f t="shared" si="52"/>
        <v>215</v>
      </c>
      <c r="T223" s="169">
        <f t="shared" si="53"/>
        <v>0</v>
      </c>
      <c r="U223" s="169">
        <f t="shared" si="54"/>
        <v>0</v>
      </c>
      <c r="V223" s="170">
        <v>0</v>
      </c>
      <c r="W223" s="171">
        <f>(2*W$5*$AJ$3*$R223*$A$3-MIN(W$5*$AJ$3,$R223*$A$3)^2-2*$R223*$A$3*MAX(W$5*$AJ$3-$R223*$A$3,0)-MIN(MAX($R223*$A$3-$A$4,0),W$5*$AJ$3)^2-2*W$5*$AJ$3*MAX($R223*$A$3-$A$4-W$5*+$AJ$3,0))/$AJ$5-SUM($V$7:V223)-SUM($V$7:W222)+SUM($V$7:V222)</f>
        <v>0</v>
      </c>
      <c r="X223" s="171">
        <f>(2*X$5*$AJ$3*$R223*$A$3-MIN(X$5*$AJ$3,$R223*$A$3)^2-2*$R223*$A$3*MAX(X$5*$AJ$3-$R223*$A$3,0)-MIN(MAX($R223*$A$3-$A$4,0),X$5*$AJ$3)^2-2*X$5*$AJ$3*MAX($R223*$A$3-$A$4-X$5*+$AJ$3,0))/$AJ$5-SUM($V$7:W223)-SUM($V$7:X222)+SUM($V$7:W222)</f>
        <v>0</v>
      </c>
      <c r="Y223" s="171">
        <f>(2*Y$5*$AJ$3*$R223*$A$3-MIN(Y$5*$AJ$3,$R223*$A$3)^2-2*$R223*$A$3*MAX(Y$5*$AJ$3-$R223*$A$3,0)-MIN(MAX($R223*$A$3-$A$4,0),Y$5*$AJ$3)^2-2*Y$5*$AJ$3*MAX($R223*$A$3-$A$4-Y$5*+$AJ$3,0))/$AJ$5-SUM($V$7:X223)-SUM($V$7:Y222)+SUM($V$7:X222)</f>
        <v>0</v>
      </c>
      <c r="Z223" s="171">
        <f>(2*Z$5*$AJ$3*$R223*$A$3-MIN(Z$5*$AJ$3,$R223*$A$3)^2-2*$R223*$A$3*MAX(Z$5*$AJ$3-$R223*$A$3,0)-MIN(MAX($R223*$A$3-$A$4,0),Z$5*$AJ$3)^2-2*Z$5*$AJ$3*MAX($R223*$A$3-$A$4-Z$5*+$AJ$3,0))/$AJ$5-SUM($V$7:Y223)-SUM($V$7:Z222)+SUM($V$7:Y222)</f>
        <v>0</v>
      </c>
      <c r="AA223" s="171">
        <f>(2*AA$5*$AJ$3*$R223*$A$3-MIN(AA$5*$AJ$3,$R223*$A$3)^2-2*$R223*$A$3*MAX(AA$5*$AJ$3-$R223*$A$3,0)-MIN(MAX($R223*$A$3-$A$4,0),AA$5*$AJ$3)^2-2*AA$5*$AJ$3*MAX($R223*$A$3-$A$4-AA$5*+$AJ$3,0))/$AJ$5-SUM($V$7:Z223)-SUM($V$7:AA222)+SUM($V$7:Z222)</f>
        <v>0</v>
      </c>
      <c r="AB223" s="171">
        <f>(2*AB$5*$AJ$3*$R223*$A$3-MIN(AB$5*$AJ$3,$R223*$A$3)^2-2*$R223*$A$3*MAX(AB$5*$AJ$3-$R223*$A$3,0)-MIN(MAX($R223*$A$3-$A$4,0),AB$5*$AJ$3)^2-2*AB$5*$AJ$3*MAX($R223*$A$3-$A$4-AB$5*+$AJ$3,0))/$AJ$5-SUM($V$7:AA223)-SUM($V$7:AB222)+SUM($V$7:AA222)</f>
        <v>0</v>
      </c>
      <c r="AC223" s="171">
        <f>(2*AC$5*$AJ$3*$R223*$A$3-MIN(AC$5*$AJ$3,$R223*$A$3)^2-2*$R223*$A$3*MAX(AC$5*$AJ$3-$R223*$A$3,0)-MIN(MAX($R223*$A$3-$A$4,0),AC$5*$AJ$3)^2-2*AC$5*$AJ$3*MAX($R223*$A$3-$A$4-AC$5*+$AJ$3,0))/$AJ$5-SUM($V$7:AB223)-SUM($V$7:AC222)+SUM($V$7:AB222)</f>
        <v>0</v>
      </c>
      <c r="AD223" s="171">
        <f>(2*AD$5*$AJ$3*$R223*$A$3-MIN(AD$5*$AJ$3,$R223*$A$3)^2-2*$R223*$A$3*MAX(AD$5*$AJ$3-$R223*$A$3,0)-MIN(MAX($R223*$A$3-$A$4,0),AD$5*$AJ$3)^2-2*AD$5*$AJ$3*MAX($R223*$A$3-$A$4-AD$5*+$AJ$3,0))/$AJ$5-SUM($V$7:AC223)-SUM($V$7:AD222)+SUM($V$7:AC222)</f>
        <v>0</v>
      </c>
      <c r="AE223" s="171">
        <f>(2*AE$5*$AJ$3*$R223*$A$3-MIN(AE$5*$AJ$3,$R223*$A$3)^2-2*$R223*$A$3*MAX(AE$5*$AJ$3-$R223*$A$3,0)-MIN(MAX($R223*$A$3-$A$4,0),AE$5*$AJ$3)^2-2*AE$5*$AJ$3*MAX($R223*$A$3-$A$4-AE$5*+$AJ$3,0))/$AJ$5-SUM($V$7:AD223)-SUM($V$7:AE222)+SUM($V$7:AD222)</f>
        <v>0</v>
      </c>
      <c r="AF223" s="171">
        <f>(2*AF$5*$AJ$3*$R223*$A$3-MIN(AF$5*$AJ$3,$R223*$A$3)^2-2*$R223*$A$3*MAX(AF$5*$AJ$3-$R223*$A$3,0)-MIN(MAX($R223*$A$3-$A$4,0),AF$5*$AJ$3)^2-2*AF$5*$AJ$3*MAX($R223*$A$3-$A$4-AF$5*+$AJ$3,0))/$AJ$5-SUM($V$7:AE223)-SUM($V$7:AF222)+SUM($V$7:AE222)</f>
        <v>0</v>
      </c>
      <c r="AG223" s="171">
        <f>(2*AG$5*$AJ$3*$R223*$A$3-MIN(AG$5*$AJ$3,$R223*$A$3)^2-2*$R223*$A$3*MAX(AG$5*$AJ$3-$R223*$A$3,0)-MIN(MAX($R223*$A$3-$A$4,0),AG$5*$AJ$3)^2-2*AG$5*$AJ$3*MAX($R223*$A$3-$A$4-AG$5*+$AJ$3,0))/$AJ$5-SUM($V$7:AF223)-SUM($V$7:AG222)+SUM($V$7:AF222)</f>
        <v>0</v>
      </c>
      <c r="AH223" s="171">
        <f>(2*AH$5*$AJ$3*$R223*$A$3-MIN(AH$5*$AJ$3,$R223*$A$3)^2-2*$R223*$A$3*MAX(AH$5*$AJ$3-$R223*$A$3,0)-MIN(MAX($R223*$A$3-$A$4,0),AH$5*$AJ$3)^2-2*AH$5*$AJ$3*MAX($R223*$A$3-$A$4-AH$5*+$AJ$3,0))/$AJ$5-SUM($V$7:AG223)-SUM($V$7:AH222)+SUM($V$7:AG222)</f>
        <v>0</v>
      </c>
      <c r="AI223" s="166"/>
      <c r="AJ223" s="172">
        <f t="shared" si="62"/>
        <v>42705</v>
      </c>
      <c r="AK223" s="173">
        <f t="shared" si="55"/>
        <v>42719</v>
      </c>
      <c r="AL223" s="174">
        <f ca="1">SUMPRODUCT(OFFSET($W$8:OFFSET($W$8,$AJ$4-1,0),$T223,$U223),OFFSET($D$8:OFFSET($D$8,$AJ$4-1,0),$S223,MATCH(AL$6,$D$7:$Q$7,0)-1))</f>
        <v>0.58876103060569129</v>
      </c>
      <c r="AM223" s="174">
        <f ca="1">SUMPRODUCT(OFFSET($W$8:OFFSET($W$8,$AJ$4-1,0),$T223,$U223),OFFSET($C$8:OFFSET($C$8,$AJ$4-1,0),$S223,0),OFFSET($D$8:OFFSET($D$8,$AJ$4-1,0),$S223,MATCH(AL$6,$D$7:$Q$7,0)-1))/SUMPRODUCT(OFFSET($W$8:OFFSET($W$8,$AJ$4-1,0),$T223,$U223),OFFSET($C$8:OFFSET($C$8,$AJ$4-1,0),$S223,0))</f>
        <v>0.5916772045262203</v>
      </c>
      <c r="AN223" s="174">
        <f ca="1">SUMPRODUCT(OFFSET($W$8:OFFSET($W$8,$AJ$4-1,0),$T223,$U223),OFFSET($D$8:OFFSET($D$8,$AJ$4-1,0),$S223,MATCH(AN$6,$D$7:$Q$7,0)-1))</f>
        <v>1.2618737186667879</v>
      </c>
      <c r="AO223" s="174">
        <f ca="1">SUMPRODUCT(OFFSET($W$8:OFFSET($W$8,$AJ$4-1,0),$T223,$U223),OFFSET($C$8:OFFSET($C$8,$AJ$4-1,0),$S223,0),OFFSET($D$8:OFFSET($D$8,$AJ$4-1,0),$S223,MATCH(AN$6,$D$7:$Q$7,0)-1))/SUMPRODUCT(OFFSET($W$8:OFFSET($W$8,$AJ$4-1,0),$T223,$U223),OFFSET($C$8:OFFSET($C$8,$AJ$4-1,0),$S223,0))</f>
        <v>1.2613354631498501</v>
      </c>
      <c r="AP223" s="174">
        <f ca="1">SUMPRODUCT(OFFSET($W$8:OFFSET($W$8,$AJ$4-1,0),$T223,$U223),OFFSET($D$8:OFFSET($D$8,$AJ$4-1,0),$S223,MATCH(AP$6,$D$7:$Q$7,0)-1))</f>
        <v>1.0566156809332106</v>
      </c>
      <c r="AQ223" s="174">
        <f ca="1">SUMPRODUCT(OFFSET($W$8:OFFSET($W$8,$AJ$4-1,0),$T223,$U223),OFFSET($C$8:OFFSET($C$8,$AJ$4-1,0),$S223,0),OFFSET($D$8:OFFSET($D$8,$AJ$4-1,0),$S223,MATCH(AP$6,$D$7:$Q$7,0)-1))/SUMPRODUCT(OFFSET($W$8:OFFSET($W$8,$AJ$4-1,0),$T223,$U223),OFFSET($C$8:OFFSET($C$8,$AJ$4-1,0),$S223,0))</f>
        <v>1.0565111909081064</v>
      </c>
      <c r="AR223" s="174">
        <f ca="1">SUMPRODUCT(OFFSET($W$8:OFFSET($W$8,$AJ$4-1,0),$T223,$U223),OFFSET($D$8:OFFSET($D$8,$AJ$4-1,0),$S223,MATCH(AR$6,$D$7:$Q$7,0)-1))</f>
        <v>1</v>
      </c>
      <c r="AS223" s="174">
        <f ca="1">SUMPRODUCT(OFFSET($W$8:OFFSET($W$8,$AJ$4-1,0),$T223,$U223),OFFSET($C$8:OFFSET($C$8,$AJ$4-1,0),$S223,0),OFFSET($D$8:OFFSET($D$8,$AJ$4-1,0),$S223,MATCH(AR$6,$D$7:$Q$7,0)-1))/SUMPRODUCT(OFFSET($W$8:OFFSET($W$8,$AJ$4-1,0),$T223,$U223),OFFSET($C$8:OFFSET($C$8,$AJ$4-1,0),$S223,0))</f>
        <v>1</v>
      </c>
      <c r="AT223" s="174">
        <f ca="1">SUMPRODUCT(OFFSET($W$8:OFFSET($W$8,$AJ$4-1,0),$T223,$U223),OFFSET($D$8:OFFSET($D$8,$AJ$4-1,0),$S223,MATCH(AT$6,$D$7:$Q$7,0)-1))</f>
        <v>1.1643286927300311</v>
      </c>
      <c r="AU223" s="174">
        <f ca="1">SUMPRODUCT(OFFSET($W$8:OFFSET($W$8,$AJ$4-1,0),$T223,$U223),OFFSET($C$8:OFFSET($C$8,$AJ$4-1,0),$S223,0),OFFSET($D$8:OFFSET($D$8,$AJ$4-1,0),$S223,MATCH(AT$6,$D$7:$Q$7,0)-1))/SUMPRODUCT(OFFSET($W$8:OFFSET($W$8,$AJ$4-1,0),$T223,$U223),OFFSET($C$8:OFFSET($C$8,$AJ$4-1,0),$S223,0))</f>
        <v>1.1640500750488547</v>
      </c>
      <c r="AV223" s="174">
        <f ca="1">SUMPRODUCT(OFFSET($W$8:OFFSET($W$8,$AJ$4-1,0),$T223,$U223),OFFSET($D$8:OFFSET($D$8,$AJ$4-1,0),$S223,MATCH(AV$6,$D$7:$Q$7,0)-1))</f>
        <v>0.88347203494691018</v>
      </c>
      <c r="AW223" s="174">
        <f ca="1">SUMPRODUCT(OFFSET($W$8:OFFSET($W$8,$AJ$4-1,0),$T223,$U223),OFFSET($C$8:OFFSET($C$8,$AJ$4-1,0),$S223,0),OFFSET($D$8:OFFSET($D$8,$AJ$4-1,0),$S223,MATCH(AV$6,$D$7:$Q$7,0)-1))/SUMPRODUCT(OFFSET($W$8:OFFSET($W$8,$AJ$4-1,0),$T223,$U223),OFFSET($C$8:OFFSET($C$8,$AJ$4-1,0),$S223,0))</f>
        <v>0.88397271137336597</v>
      </c>
      <c r="AX223" s="174">
        <f ca="1">SUMPRODUCT(OFFSET($W$8:OFFSET($W$8,$AJ$4-1,0),$T223,$U223),OFFSET($D$8:OFFSET($D$8,$AJ$4-1,0),$S223,MATCH(AX$6,$D$7:$Q$7,0)-1))</f>
        <v>0.94774728539312869</v>
      </c>
      <c r="AY223" s="174">
        <f ca="1">SUMPRODUCT(OFFSET($W$8:OFFSET($W$8,$AJ$4-1,0),$T223,$U223),OFFSET($C$8:OFFSET($C$8,$AJ$4-1,0),$S223,0),OFFSET($D$8:OFFSET($D$8,$AJ$4-1,0),$S223,MATCH(AX$6,$D$7:$Q$7,0)-1))/SUMPRODUCT(OFFSET($W$8:OFFSET($W$8,$AJ$4-1,0),$T223,$U223),OFFSET($C$8:OFFSET($C$8,$AJ$4-1,0),$S223,0))</f>
        <v>0.94788206009963438</v>
      </c>
      <c r="AZ223" s="174">
        <f ca="1">SUMPRODUCT(OFFSET($W$8:OFFSET($W$8,$AJ$4-1,0),$T223,$U223),OFFSET($D$8:OFFSET($D$8,$AJ$4-1,0),$S223,MATCH(AZ$6,$D$7:$Q$7,0)-1))</f>
        <v>1.2481561858106174</v>
      </c>
      <c r="BA223" s="174">
        <f ca="1">SUMPRODUCT(OFFSET($W$8:OFFSET($W$8,$AJ$4-1,0),$T223,$U223),OFFSET($C$8:OFFSET($C$8,$AJ$4-1,0),$S223,0),OFFSET($D$8:OFFSET($D$8,$AJ$4-1,0),$S223,MATCH(AZ$6,$D$7:$Q$7,0)-1))/SUMPRODUCT(OFFSET($W$8:OFFSET($W$8,$AJ$4-1,0),$T223,$U223),OFFSET($C$8:OFFSET($C$8,$AJ$4-1,0),$S223,0))</f>
        <v>1.2472462973840412</v>
      </c>
      <c r="BB223" s="174">
        <f ca="1">SUMPRODUCT(OFFSET($W$8:OFFSET($W$8,$AJ$4-1,0),$T223,$U223),OFFSET($D$8:OFFSET($D$8,$AJ$4-1,0),$S223,MATCH(BB$6,$D$7:$Q$7,0)-1))</f>
        <v>1.0812450099005078</v>
      </c>
      <c r="BC223" s="174">
        <f ca="1">SUMPRODUCT(OFFSET($W$8:OFFSET($W$8,$AJ$4-1,0),$T223,$U223),OFFSET($C$8:OFFSET($C$8,$AJ$4-1,0),$S223,0),OFFSET($D$8:OFFSET($D$8,$AJ$4-1,0),$S223,MATCH(BB$6,$D$7:$Q$7,0)-1))/SUMPRODUCT(OFFSET($W$8:OFFSET($W$8,$AJ$4-1,0),$T223,$U223),OFFSET($C$8:OFFSET($C$8,$AJ$4-1,0),$S223,0))</f>
        <v>1.0809708628977366</v>
      </c>
      <c r="BD223" s="174">
        <f ca="1">SUMPRODUCT(OFFSET($W$8:OFFSET($W$8,$AJ$4-1,0),$T223,$U223),OFFSET($D$8:OFFSET($D$8,$AJ$4-1,0),$S223,MATCH(BD$6,$D$7:$Q$7,0)-1))</f>
        <v>0.95525493901066816</v>
      </c>
      <c r="BE223" s="174">
        <f ca="1">SUMPRODUCT(OFFSET($W$8:OFFSET($W$8,$AJ$4-1,0),$T223,$U223),OFFSET($C$8:OFFSET($C$8,$AJ$4-1,0),$S223,0),OFFSET($D$8:OFFSET($D$8,$AJ$4-1,0),$S223,MATCH(BD$6,$D$7:$Q$7,0)-1))/SUMPRODUCT(OFFSET($W$8:OFFSET($W$8,$AJ$4-1,0),$T223,$U223),OFFSET($C$8:OFFSET($C$8,$AJ$4-1,0),$S223,0))</f>
        <v>0.95554358015420637</v>
      </c>
      <c r="BF223" s="174">
        <f ca="1">SUMPRODUCT(OFFSET($W$8:OFFSET($W$8,$AJ$4-1,0),$T223,$U223),OFFSET($D$8:OFFSET($D$8,$AJ$4-1,0),$S223,MATCH(BF$6,$D$7:$Q$7,0)-1))</f>
        <v>1.1638792076206286</v>
      </c>
      <c r="BG223" s="174">
        <f ca="1">SUMPRODUCT(OFFSET($W$8:OFFSET($W$8,$AJ$4-1,0),$T223,$U223),OFFSET($C$8:OFFSET($C$8,$AJ$4-1,0),$S223,0),OFFSET($D$8:OFFSET($D$8,$AJ$4-1,0),$S223,MATCH(BF$6,$D$7:$Q$7,0)-1))/SUMPRODUCT(OFFSET($W$8:OFFSET($W$8,$AJ$4-1,0),$T223,$U223),OFFSET($C$8:OFFSET($C$8,$AJ$4-1,0),$S223,0))</f>
        <v>1.130202833158372</v>
      </c>
      <c r="BH223" s="174">
        <f ca="1">SUMPRODUCT(OFFSET($W$8:OFFSET($W$8,$AJ$4-1,0),$T223,$U223),OFFSET($D$8:OFFSET($D$8,$AJ$4-1,0),$S223,MATCH(BH$6,$D$7:$Q$7,0)-1))</f>
        <v>1.2173239373794311</v>
      </c>
      <c r="BI223" s="174">
        <f ca="1">SUMPRODUCT(OFFSET($W$8:OFFSET($W$8,$AJ$4-1,0),$T223,$U223),OFFSET($C$8:OFFSET($C$8,$AJ$4-1,0),$S223,0),OFFSET($D$8:OFFSET($D$8,$AJ$4-1,0),$S223,MATCH(BH$6,$D$7:$Q$7,0)-1))/SUMPRODUCT(OFFSET($W$8:OFFSET($W$8,$AJ$4-1,0),$T223,$U223),OFFSET($C$8:OFFSET($C$8,$AJ$4-1,0),$S223,0))</f>
        <v>1.2143053404604969</v>
      </c>
      <c r="BJ223" s="174">
        <f ca="1">SUMPRODUCT(OFFSET($W$8:OFFSET($W$8,$AJ$4-1,0),$T223,$U223),OFFSET($D$8:OFFSET($D$8,$AJ$4-1,0),$S223,MATCH(BJ$6,$D$7:$Q$7,0)-1))</f>
        <v>1</v>
      </c>
      <c r="BK223" s="174">
        <f ca="1">SUMPRODUCT(OFFSET($W$8:OFFSET($W$8,$AJ$4-1,0),$T223,$U223),OFFSET($C$8:OFFSET($C$8,$AJ$4-1,0),$S223,0),OFFSET($D$8:OFFSET($D$8,$AJ$4-1,0),$S223,MATCH(BJ$6,$D$7:$Q$7,0)-1))/SUMPRODUCT(OFFSET($W$8:OFFSET($W$8,$AJ$4-1,0),$T223,$U223),OFFSET($C$8:OFFSET($C$8,$AJ$4-1,0),$S223,0))</f>
        <v>1</v>
      </c>
      <c r="BL223"/>
      <c r="BM223" s="8">
        <f t="shared" si="59"/>
        <v>42705</v>
      </c>
      <c r="BN223" s="47">
        <f t="shared" ca="1" si="60"/>
        <v>0.88380013407355695</v>
      </c>
      <c r="BO223" s="47">
        <f t="shared" ca="1" si="56"/>
        <v>0</v>
      </c>
      <c r="BP223" s="47">
        <f t="shared" ca="1" si="61"/>
        <v>0.27253379150054596</v>
      </c>
      <c r="BQ223" s="47">
        <f t="shared" ca="1" si="57"/>
        <v>0.61126634257301093</v>
      </c>
    </row>
    <row r="224" spans="1:69">
      <c r="A224" s="58">
        <f t="shared" si="58"/>
        <v>42370</v>
      </c>
      <c r="B224" s="34">
        <f t="shared" si="51"/>
        <v>42566</v>
      </c>
      <c r="C224" s="59">
        <f>SUMIF(WP!$A$3:$A$388,"&lt;"&amp;EOMONTH($A224,$A$3-1)+1,WP!$B$3:$B$388)/1000-SUM(C$8:C223)</f>
        <v>1339.2049999999981</v>
      </c>
      <c r="D224" s="42">
        <f>D$6/VLOOKUP($B224,Rate!$B$4:$H$390,7)</f>
        <v>0.56114479257091099</v>
      </c>
      <c r="E224" s="42">
        <f>E$6/VLOOKUP($B224,SAWW!$B$4:$H$390,7)</f>
        <v>1.2758778469395675</v>
      </c>
      <c r="F224" s="42">
        <f>F$6/VLOOKUP($B224,'Indem BL'!$B$4:$H$390,7)</f>
        <v>1.0585003999938631</v>
      </c>
      <c r="G224" s="42">
        <f>G$6/VLOOKUP($B224,'Med BL'!$B$4:$H$390,7)</f>
        <v>1</v>
      </c>
      <c r="H224" s="42">
        <f>H$6/VLOOKUP($B224,'Combined BL &amp; SAWW'!$B$4:$H$390,7)</f>
        <v>1.1712387753738742</v>
      </c>
      <c r="I224" s="42">
        <f>I$6/VLOOKUP($B224,'Freq Trend'!$B$4:$H$390,7)</f>
        <v>0.87054180993397157</v>
      </c>
      <c r="J224" s="42">
        <f>J$6/VLOOKUP($B224,'Severity Trend_IonI'!$B$4:$H$390,7)</f>
        <v>0.94304482924698396</v>
      </c>
      <c r="K224" s="42">
        <f>K$6/VLOOKUP($B224,'Severity Trend_MonI'!$B$4:$H$390,7)</f>
        <v>1.2690428827090106</v>
      </c>
      <c r="L224" s="42">
        <f>L$6/VLOOKUP($B224,'Severity Trend'!$B$4:$H$390,7)</f>
        <v>1.0862434668744718</v>
      </c>
      <c r="M224" s="42">
        <f>M$6/VLOOKUP($B224,'PP Residual Trend'!$B$4:$H$390,7)</f>
        <v>0.94560978460551481</v>
      </c>
      <c r="N224" s="156">
        <f>N$6/VLOOKUP($B224,CR!$B$4:$H$455,7)</f>
        <v>1.0937854066551671</v>
      </c>
      <c r="O224" s="156">
        <f>O$6/VLOOKUP($B224,ER!$B$4:$H$455,7)</f>
        <v>1.2426484094080277</v>
      </c>
      <c r="P224" s="156">
        <f>P$6/VLOOKUP($B224,DR!$B$4:$H$455,7)</f>
        <v>1</v>
      </c>
      <c r="R224">
        <f t="shared" si="63"/>
        <v>217</v>
      </c>
      <c r="S224" s="120">
        <f t="shared" si="52"/>
        <v>216</v>
      </c>
      <c r="T224" s="45">
        <f t="shared" si="53"/>
        <v>0</v>
      </c>
      <c r="U224" s="45">
        <f t="shared" si="54"/>
        <v>0</v>
      </c>
      <c r="V224" s="20">
        <v>0</v>
      </c>
      <c r="W224" s="21">
        <f>(2*W$5*$AJ$3*$R224*$A$3-MIN(W$5*$AJ$3,$R224*$A$3)^2-2*$R224*$A$3*MAX(W$5*$AJ$3-$R224*$A$3,0)-MIN(MAX($R224*$A$3-$A$4,0),W$5*$AJ$3)^2-2*W$5*$AJ$3*MAX($R224*$A$3-$A$4-W$5*+$AJ$3,0))/$AJ$5-SUM($V$7:V224)-SUM($V$7:W223)+SUM($V$7:V223)</f>
        <v>0</v>
      </c>
      <c r="X224" s="21">
        <f>(2*X$5*$AJ$3*$R224*$A$3-MIN(X$5*$AJ$3,$R224*$A$3)^2-2*$R224*$A$3*MAX(X$5*$AJ$3-$R224*$A$3,0)-MIN(MAX($R224*$A$3-$A$4,0),X$5*$AJ$3)^2-2*X$5*$AJ$3*MAX($R224*$A$3-$A$4-X$5*+$AJ$3,0))/$AJ$5-SUM($V$7:W224)-SUM($V$7:X223)+SUM($V$7:W223)</f>
        <v>0</v>
      </c>
      <c r="Y224" s="21">
        <f>(2*Y$5*$AJ$3*$R224*$A$3-MIN(Y$5*$AJ$3,$R224*$A$3)^2-2*$R224*$A$3*MAX(Y$5*$AJ$3-$R224*$A$3,0)-MIN(MAX($R224*$A$3-$A$4,0),Y$5*$AJ$3)^2-2*Y$5*$AJ$3*MAX($R224*$A$3-$A$4-Y$5*+$AJ$3,0))/$AJ$5-SUM($V$7:X224)-SUM($V$7:Y223)+SUM($V$7:X223)</f>
        <v>0</v>
      </c>
      <c r="Z224" s="21">
        <f>(2*Z$5*$AJ$3*$R224*$A$3-MIN(Z$5*$AJ$3,$R224*$A$3)^2-2*$R224*$A$3*MAX(Z$5*$AJ$3-$R224*$A$3,0)-MIN(MAX($R224*$A$3-$A$4,0),Z$5*$AJ$3)^2-2*Z$5*$AJ$3*MAX($R224*$A$3-$A$4-Z$5*+$AJ$3,0))/$AJ$5-SUM($V$7:Y224)-SUM($V$7:Z223)+SUM($V$7:Y223)</f>
        <v>0</v>
      </c>
      <c r="AA224" s="21">
        <f>(2*AA$5*$AJ$3*$R224*$A$3-MIN(AA$5*$AJ$3,$R224*$A$3)^2-2*$R224*$A$3*MAX(AA$5*$AJ$3-$R224*$A$3,0)-MIN(MAX($R224*$A$3-$A$4,0),AA$5*$AJ$3)^2-2*AA$5*$AJ$3*MAX($R224*$A$3-$A$4-AA$5*+$AJ$3,0))/$AJ$5-SUM($V$7:Z224)-SUM($V$7:AA223)+SUM($V$7:Z223)</f>
        <v>0</v>
      </c>
      <c r="AB224" s="21">
        <f>(2*AB$5*$AJ$3*$R224*$A$3-MIN(AB$5*$AJ$3,$R224*$A$3)^2-2*$R224*$A$3*MAX(AB$5*$AJ$3-$R224*$A$3,0)-MIN(MAX($R224*$A$3-$A$4,0),AB$5*$AJ$3)^2-2*AB$5*$AJ$3*MAX($R224*$A$3-$A$4-AB$5*+$AJ$3,0))/$AJ$5-SUM($V$7:AA224)-SUM($V$7:AB223)+SUM($V$7:AA223)</f>
        <v>0</v>
      </c>
      <c r="AC224" s="21">
        <f>(2*AC$5*$AJ$3*$R224*$A$3-MIN(AC$5*$AJ$3,$R224*$A$3)^2-2*$R224*$A$3*MAX(AC$5*$AJ$3-$R224*$A$3,0)-MIN(MAX($R224*$A$3-$A$4,0),AC$5*$AJ$3)^2-2*AC$5*$AJ$3*MAX($R224*$A$3-$A$4-AC$5*+$AJ$3,0))/$AJ$5-SUM($V$7:AB224)-SUM($V$7:AC223)+SUM($V$7:AB223)</f>
        <v>0</v>
      </c>
      <c r="AD224" s="21">
        <f>(2*AD$5*$AJ$3*$R224*$A$3-MIN(AD$5*$AJ$3,$R224*$A$3)^2-2*$R224*$A$3*MAX(AD$5*$AJ$3-$R224*$A$3,0)-MIN(MAX($R224*$A$3-$A$4,0),AD$5*$AJ$3)^2-2*AD$5*$AJ$3*MAX($R224*$A$3-$A$4-AD$5*+$AJ$3,0))/$AJ$5-SUM($V$7:AC224)-SUM($V$7:AD223)+SUM($V$7:AC223)</f>
        <v>0</v>
      </c>
      <c r="AE224" s="21">
        <f>(2*AE$5*$AJ$3*$R224*$A$3-MIN(AE$5*$AJ$3,$R224*$A$3)^2-2*$R224*$A$3*MAX(AE$5*$AJ$3-$R224*$A$3,0)-MIN(MAX($R224*$A$3-$A$4,0),AE$5*$AJ$3)^2-2*AE$5*$AJ$3*MAX($R224*$A$3-$A$4-AE$5*+$AJ$3,0))/$AJ$5-SUM($V$7:AD224)-SUM($V$7:AE223)+SUM($V$7:AD223)</f>
        <v>0</v>
      </c>
      <c r="AF224" s="21">
        <f>(2*AF$5*$AJ$3*$R224*$A$3-MIN(AF$5*$AJ$3,$R224*$A$3)^2-2*$R224*$A$3*MAX(AF$5*$AJ$3-$R224*$A$3,0)-MIN(MAX($R224*$A$3-$A$4,0),AF$5*$AJ$3)^2-2*AF$5*$AJ$3*MAX($R224*$A$3-$A$4-AF$5*+$AJ$3,0))/$AJ$5-SUM($V$7:AE224)-SUM($V$7:AF223)+SUM($V$7:AE223)</f>
        <v>0</v>
      </c>
      <c r="AG224" s="21">
        <f>(2*AG$5*$AJ$3*$R224*$A$3-MIN(AG$5*$AJ$3,$R224*$A$3)^2-2*$R224*$A$3*MAX(AG$5*$AJ$3-$R224*$A$3,0)-MIN(MAX($R224*$A$3-$A$4,0),AG$5*$AJ$3)^2-2*AG$5*$AJ$3*MAX($R224*$A$3-$A$4-AG$5*+$AJ$3,0))/$AJ$5-SUM($V$7:AF224)-SUM($V$7:AG223)+SUM($V$7:AF223)</f>
        <v>0</v>
      </c>
      <c r="AH224" s="21">
        <f>(2*AH$5*$AJ$3*$R224*$A$3-MIN(AH$5*$AJ$3,$R224*$A$3)^2-2*$R224*$A$3*MAX(AH$5*$AJ$3-$R224*$A$3,0)-MIN(MAX($R224*$A$3-$A$4,0),AH$5*$AJ$3)^2-2*AH$5*$AJ$3*MAX($R224*$A$3-$A$4-AH$5*+$AJ$3,0))/$AJ$5-SUM($V$7:AG224)-SUM($V$7:AH223)+SUM($V$7:AG223)</f>
        <v>0</v>
      </c>
      <c r="AJ224" s="8">
        <f t="shared" si="62"/>
        <v>42736</v>
      </c>
      <c r="AK224" s="30">
        <f t="shared" si="55"/>
        <v>42750</v>
      </c>
      <c r="AL224" s="3">
        <f ca="1">SUMPRODUCT(OFFSET($W$8:OFFSET($W$8,$AJ$4-1,0),$T224,$U224),OFFSET($D$8:OFFSET($D$8,$AJ$4-1,0),$S224,MATCH(AL$6,$D$7:$Q$7,0)-1))</f>
        <v>0.59501024970363103</v>
      </c>
      <c r="AM224" s="3">
        <f ca="1">SUMPRODUCT(OFFSET($W$8:OFFSET($W$8,$AJ$4-1,0),$T224,$U224),OFFSET($C$8:OFFSET($C$8,$AJ$4-1,0),$S224,0),OFFSET($D$8:OFFSET($D$8,$AJ$4-1,0),$S224,MATCH(AL$6,$D$7:$Q$7,0)-1))/SUMPRODUCT(OFFSET($W$8:OFFSET($W$8,$AJ$4-1,0),$T224,$U224),OFFSET($C$8:OFFSET($C$8,$AJ$4-1,0),$S224,0))</f>
        <v>0.60185881745895486</v>
      </c>
      <c r="AN224" s="3">
        <f ca="1">SUMPRODUCT(OFFSET($W$8:OFFSET($W$8,$AJ$4-1,0),$T224,$U224),OFFSET($D$8:OFFSET($D$8,$AJ$4-1,0),$S224,MATCH(AN$6,$D$7:$Q$7,0)-1))</f>
        <v>1.2591139745715758</v>
      </c>
      <c r="AO224" s="3">
        <f ca="1">SUMPRODUCT(OFFSET($W$8:OFFSET($W$8,$AJ$4-1,0),$T224,$U224),OFFSET($C$8:OFFSET($C$8,$AJ$4-1,0),$S224,0),OFFSET($D$8:OFFSET($D$8,$AJ$4-1,0),$S224,MATCH(AN$6,$D$7:$Q$7,0)-1))/SUMPRODUCT(OFFSET($W$8:OFFSET($W$8,$AJ$4-1,0),$T224,$U224),OFFSET($C$8:OFFSET($C$8,$AJ$4-1,0),$S224,0))</f>
        <v>1.2567535040440627</v>
      </c>
      <c r="AP224" s="3">
        <f ca="1">SUMPRODUCT(OFFSET($W$8:OFFSET($W$8,$AJ$4-1,0),$T224,$U224),OFFSET($D$8:OFFSET($D$8,$AJ$4-1,0),$S224,MATCH(AP$6,$D$7:$Q$7,0)-1))</f>
        <v>1.0510918973855612</v>
      </c>
      <c r="AQ224" s="3">
        <f ca="1">SUMPRODUCT(OFFSET($W$8:OFFSET($W$8,$AJ$4-1,0),$T224,$U224),OFFSET($C$8:OFFSET($C$8,$AJ$4-1,0),$S224,0),OFFSET($D$8:OFFSET($D$8,$AJ$4-1,0),$S224,MATCH(AP$6,$D$7:$Q$7,0)-1))/SUMPRODUCT(OFFSET($W$8:OFFSET($W$8,$AJ$4-1,0),$T224,$U224),OFFSET($C$8:OFFSET($C$8,$AJ$4-1,0),$S224,0))</f>
        <v>1.048550268103579</v>
      </c>
      <c r="AR224" s="3">
        <f ca="1">SUMPRODUCT(OFFSET($W$8:OFFSET($W$8,$AJ$4-1,0),$T224,$U224),OFFSET($D$8:OFFSET($D$8,$AJ$4-1,0),$S224,MATCH(AR$6,$D$7:$Q$7,0)-1))</f>
        <v>1</v>
      </c>
      <c r="AS224" s="3">
        <f ca="1">SUMPRODUCT(OFFSET($W$8:OFFSET($W$8,$AJ$4-1,0),$T224,$U224),OFFSET($C$8:OFFSET($C$8,$AJ$4-1,0),$S224,0),OFFSET($D$8:OFFSET($D$8,$AJ$4-1,0),$S224,MATCH(AR$6,$D$7:$Q$7,0)-1))/SUMPRODUCT(OFFSET($W$8:OFFSET($W$8,$AJ$4-1,0),$T224,$U224),OFFSET($C$8:OFFSET($C$8,$AJ$4-1,0),$S224,0))</f>
        <v>1</v>
      </c>
      <c r="AT224" s="3">
        <f ca="1">SUMPRODUCT(OFFSET($W$8:OFFSET($W$8,$AJ$4-1,0),$T224,$U224),OFFSET($D$8:OFFSET($D$8,$AJ$4-1,0),$S224,MATCH(AT$6,$D$7:$Q$7,0)-1))</f>
        <v>1.1589304406833749</v>
      </c>
      <c r="AU224" s="3">
        <f ca="1">SUMPRODUCT(OFFSET($W$8:OFFSET($W$8,$AJ$4-1,0),$T224,$U224),OFFSET($C$8:OFFSET($C$8,$AJ$4-1,0),$S224,0),OFFSET($D$8:OFFSET($D$8,$AJ$4-1,0),$S224,MATCH(AT$6,$D$7:$Q$7,0)-1))/SUMPRODUCT(OFFSET($W$8:OFFSET($W$8,$AJ$4-1,0),$T224,$U224),OFFSET($C$8:OFFSET($C$8,$AJ$4-1,0),$S224,0))</f>
        <v>1.1560347262869151</v>
      </c>
      <c r="AV224" s="3">
        <f ca="1">SUMPRODUCT(OFFSET($W$8:OFFSET($W$8,$AJ$4-1,0),$T224,$U224),OFFSET($D$8:OFFSET($D$8,$AJ$4-1,0),$S224,MATCH(AV$6,$D$7:$Q$7,0)-1))</f>
        <v>0.88608793276557229</v>
      </c>
      <c r="AW224" s="3">
        <f ca="1">SUMPRODUCT(OFFSET($W$8:OFFSET($W$8,$AJ$4-1,0),$T224,$U224),OFFSET($C$8:OFFSET($C$8,$AJ$4-1,0),$S224,0),OFFSET($D$8:OFFSET($D$8,$AJ$4-1,0),$S224,MATCH(AV$6,$D$7:$Q$7,0)-1))/SUMPRODUCT(OFFSET($W$8:OFFSET($W$8,$AJ$4-1,0),$T224,$U224),OFFSET($C$8:OFFSET($C$8,$AJ$4-1,0),$S224,0))</f>
        <v>0.88833219835398158</v>
      </c>
      <c r="AX224" s="3">
        <f ca="1">SUMPRODUCT(OFFSET($W$8:OFFSET($W$8,$AJ$4-1,0),$T224,$U224),OFFSET($D$8:OFFSET($D$8,$AJ$4-1,0),$S224,MATCH(AX$6,$D$7:$Q$7,0)-1))</f>
        <v>0.94889136303510169</v>
      </c>
      <c r="AY224" s="3">
        <f ca="1">SUMPRODUCT(OFFSET($W$8:OFFSET($W$8,$AJ$4-1,0),$T224,$U224),OFFSET($C$8:OFFSET($C$8,$AJ$4-1,0),$S224,0),OFFSET($D$8:OFFSET($D$8,$AJ$4-1,0),$S224,MATCH(AX$6,$D$7:$Q$7,0)-1))/SUMPRODUCT(OFFSET($W$8:OFFSET($W$8,$AJ$4-1,0),$T224,$U224),OFFSET($C$8:OFFSET($C$8,$AJ$4-1,0),$S224,0))</f>
        <v>0.94976495138869566</v>
      </c>
      <c r="AZ224" s="3">
        <f ca="1">SUMPRODUCT(OFFSET($W$8:OFFSET($W$8,$AJ$4-1,0),$T224,$U224),OFFSET($D$8:OFFSET($D$8,$AJ$4-1,0),$S224,MATCH(AZ$6,$D$7:$Q$7,0)-1))</f>
        <v>1.2441821480958291</v>
      </c>
      <c r="BA224" s="3">
        <f ca="1">SUMPRODUCT(OFFSET($W$8:OFFSET($W$8,$AJ$4-1,0),$T224,$U224),OFFSET($C$8:OFFSET($C$8,$AJ$4-1,0),$S224,0),OFFSET($D$8:OFFSET($D$8,$AJ$4-1,0),$S224,MATCH(AZ$6,$D$7:$Q$7,0)-1))/SUMPRODUCT(OFFSET($W$8:OFFSET($W$8,$AJ$4-1,0),$T224,$U224),OFFSET($C$8:OFFSET($C$8,$AJ$4-1,0),$S224,0))</f>
        <v>1.2406878923126605</v>
      </c>
      <c r="BB224" s="3">
        <f ca="1">SUMPRODUCT(OFFSET($W$8:OFFSET($W$8,$AJ$4-1,0),$T224,$U224),OFFSET($D$8:OFFSET($D$8,$AJ$4-1,0),$S224,MATCH(BB$6,$D$7:$Q$7,0)-1))</f>
        <v>1.080431217278057</v>
      </c>
      <c r="BC224" s="3">
        <f ca="1">SUMPRODUCT(OFFSET($W$8:OFFSET($W$8,$AJ$4-1,0),$T224,$U224),OFFSET($C$8:OFFSET($C$8,$AJ$4-1,0),$S224,0),OFFSET($D$8:OFFSET($D$8,$AJ$4-1,0),$S224,MATCH(BB$6,$D$7:$Q$7,0)-1))/SUMPRODUCT(OFFSET($W$8:OFFSET($W$8,$AJ$4-1,0),$T224,$U224),OFFSET($C$8:OFFSET($C$8,$AJ$4-1,0),$S224,0))</f>
        <v>1.0796236198519011</v>
      </c>
      <c r="BD224" s="3">
        <f ca="1">SUMPRODUCT(OFFSET($W$8:OFFSET($W$8,$AJ$4-1,0),$T224,$U224),OFFSET($D$8:OFFSET($D$8,$AJ$4-1,0),$S224,MATCH(BD$6,$D$7:$Q$7,0)-1))</f>
        <v>0.95736452494706648</v>
      </c>
      <c r="BE224" s="3">
        <f ca="1">SUMPRODUCT(OFFSET($W$8:OFFSET($W$8,$AJ$4-1,0),$T224,$U224),OFFSET($C$8:OFFSET($C$8,$AJ$4-1,0),$S224,0),OFFSET($D$8:OFFSET($D$8,$AJ$4-1,0),$S224,MATCH(BD$6,$D$7:$Q$7,0)-1))/SUMPRODUCT(OFFSET($W$8:OFFSET($W$8,$AJ$4-1,0),$T224,$U224),OFFSET($C$8:OFFSET($C$8,$AJ$4-1,0),$S224,0))</f>
        <v>0.95906571327058998</v>
      </c>
      <c r="BF224" s="174">
        <f ca="1">SUMPRODUCT(OFFSET($W$8:OFFSET($W$8,$AJ$4-1,0),$T224,$U224),OFFSET($D$8:OFFSET($D$8,$AJ$4-1,0),$S224,MATCH(BF$6,$D$7:$Q$7,0)-1))</f>
        <v>1.1685110879031302</v>
      </c>
      <c r="BG224" s="174">
        <f ca="1">SUMPRODUCT(OFFSET($W$8:OFFSET($W$8,$AJ$4-1,0),$T224,$U224),OFFSET($C$8:OFFSET($C$8,$AJ$4-1,0),$S224,0),OFFSET($D$8:OFFSET($D$8,$AJ$4-1,0),$S224,MATCH(BF$6,$D$7:$Q$7,0)-1))/SUMPRODUCT(OFFSET($W$8:OFFSET($W$8,$AJ$4-1,0),$T224,$U224),OFFSET($C$8:OFFSET($C$8,$AJ$4-1,0),$S224,0))</f>
        <v>1.1377365194928619</v>
      </c>
      <c r="BH224" s="174">
        <f ca="1">SUMPRODUCT(OFFSET($W$8:OFFSET($W$8,$AJ$4-1,0),$T224,$U224),OFFSET($D$8:OFFSET($D$8,$AJ$4-1,0),$S224,MATCH(BH$6,$D$7:$Q$7,0)-1))</f>
        <v>1.2128097134523685</v>
      </c>
      <c r="BI224" s="174">
        <f ca="1">SUMPRODUCT(OFFSET($W$8:OFFSET($W$8,$AJ$4-1,0),$T224,$U224),OFFSET($C$8:OFFSET($C$8,$AJ$4-1,0),$S224,0),OFFSET($D$8:OFFSET($D$8,$AJ$4-1,0),$S224,MATCH(BH$6,$D$7:$Q$7,0)-1))/SUMPRODUCT(OFFSET($W$8:OFFSET($W$8,$AJ$4-1,0),$T224,$U224),OFFSET($C$8:OFFSET($C$8,$AJ$4-1,0),$S224,0))</f>
        <v>1.2068804765899563</v>
      </c>
      <c r="BJ224" s="174">
        <f ca="1">SUMPRODUCT(OFFSET($W$8:OFFSET($W$8,$AJ$4-1,0),$T224,$U224),OFFSET($D$8:OFFSET($D$8,$AJ$4-1,0),$S224,MATCH(BJ$6,$D$7:$Q$7,0)-1))</f>
        <v>1</v>
      </c>
      <c r="BK224" s="174">
        <f ca="1">SUMPRODUCT(OFFSET($W$8:OFFSET($W$8,$AJ$4-1,0),$T224,$U224),OFFSET($C$8:OFFSET($C$8,$AJ$4-1,0),$S224,0),OFFSET($D$8:OFFSET($D$8,$AJ$4-1,0),$S224,MATCH(BJ$6,$D$7:$Q$7,0)-1))/SUMPRODUCT(OFFSET($W$8:OFFSET($W$8,$AJ$4-1,0),$T224,$U224),OFFSET($C$8:OFFSET($C$8,$AJ$4-1,0),$S224,0))</f>
        <v>1</v>
      </c>
      <c r="BM224" s="8">
        <f t="shared" si="59"/>
        <v>42736</v>
      </c>
      <c r="BN224" s="47">
        <f t="shared" ca="1" si="60"/>
        <v>0.87794792411245082</v>
      </c>
      <c r="BO224" s="47">
        <f t="shared" ca="1" si="56"/>
        <v>0</v>
      </c>
      <c r="BP224" s="47">
        <f t="shared" ca="1" si="61"/>
        <v>0.27421044991143623</v>
      </c>
      <c r="BQ224" s="47">
        <f t="shared" ca="1" si="57"/>
        <v>0.60373747420101465</v>
      </c>
    </row>
    <row r="225" spans="1:69">
      <c r="A225" s="58">
        <f t="shared" si="58"/>
        <v>42401</v>
      </c>
      <c r="B225" s="34">
        <f t="shared" si="51"/>
        <v>42597</v>
      </c>
      <c r="C225" s="59">
        <f>SUMIF(WP!$A$3:$A$388,"&lt;"&amp;EOMONTH($A225,$A$3-1)+1,WP!$B$3:$B$388)/1000-SUM(C$8:C224)</f>
        <v>351.10399999999936</v>
      </c>
      <c r="D225" s="42">
        <f>D$6/VLOOKUP($B225,Rate!$B$4:$H$390,7)</f>
        <v>0.56114479257091099</v>
      </c>
      <c r="E225" s="42">
        <f>E$6/VLOOKUP($B225,SAWW!$B$4:$H$390,7)</f>
        <v>1.2729982041805707</v>
      </c>
      <c r="F225" s="42">
        <f>F$6/VLOOKUP($B225,'Indem BL'!$B$4:$H$390,7)</f>
        <v>1.0585003999938631</v>
      </c>
      <c r="G225" s="42">
        <f>G$6/VLOOKUP($B225,'Med BL'!$B$4:$H$390,7)</f>
        <v>1</v>
      </c>
      <c r="H225" s="42">
        <f>H$6/VLOOKUP($B225,'Combined BL &amp; SAWW'!$B$4:$H$390,7)</f>
        <v>1.1700994890807519</v>
      </c>
      <c r="I225" s="42">
        <f>I$6/VLOOKUP($B225,'Freq Trend'!$B$4:$H$390,7)</f>
        <v>0.87312170273532452</v>
      </c>
      <c r="J225" s="42">
        <f>J$6/VLOOKUP($B225,'Severity Trend_IonI'!$B$4:$H$390,7)</f>
        <v>0.94400555829492883</v>
      </c>
      <c r="K225" s="42">
        <f>K$6/VLOOKUP($B225,'Severity Trend_MonI'!$B$4:$H$390,7)</f>
        <v>1.2647485146658066</v>
      </c>
      <c r="L225" s="42">
        <f>L$6/VLOOKUP($B225,'Severity Trend'!$B$4:$H$390,7)</f>
        <v>1.0852441591037887</v>
      </c>
      <c r="M225" s="42">
        <f>M$6/VLOOKUP($B225,'PP Residual Trend'!$B$4:$H$390,7)</f>
        <v>0.94756541365725722</v>
      </c>
      <c r="N225" s="156">
        <f>N$6/VLOOKUP($B225,CR!$B$4:$H$455,7)</f>
        <v>1.2707725895883064</v>
      </c>
      <c r="O225" s="156">
        <f>O$6/VLOOKUP($B225,ER!$B$4:$H$455,7)</f>
        <v>1.2426484094080277</v>
      </c>
      <c r="P225" s="156">
        <f>P$6/VLOOKUP($B225,DR!$B$4:$H$455,7)</f>
        <v>1</v>
      </c>
      <c r="R225">
        <f t="shared" si="63"/>
        <v>218</v>
      </c>
      <c r="S225" s="120">
        <f t="shared" si="52"/>
        <v>217</v>
      </c>
      <c r="T225" s="45">
        <f t="shared" si="53"/>
        <v>0</v>
      </c>
      <c r="U225" s="45">
        <f t="shared" si="54"/>
        <v>0</v>
      </c>
      <c r="V225" s="20">
        <v>0</v>
      </c>
      <c r="W225" s="21">
        <f>(2*W$5*$AJ$3*$R225*$A$3-MIN(W$5*$AJ$3,$R225*$A$3)^2-2*$R225*$A$3*MAX(W$5*$AJ$3-$R225*$A$3,0)-MIN(MAX($R225*$A$3-$A$4,0),W$5*$AJ$3)^2-2*W$5*$AJ$3*MAX($R225*$A$3-$A$4-W$5*+$AJ$3,0))/$AJ$5-SUM($V$7:V225)-SUM($V$7:W224)+SUM($V$7:V224)</f>
        <v>0</v>
      </c>
      <c r="X225" s="21">
        <f>(2*X$5*$AJ$3*$R225*$A$3-MIN(X$5*$AJ$3,$R225*$A$3)^2-2*$R225*$A$3*MAX(X$5*$AJ$3-$R225*$A$3,0)-MIN(MAX($R225*$A$3-$A$4,0),X$5*$AJ$3)^2-2*X$5*$AJ$3*MAX($R225*$A$3-$A$4-X$5*+$AJ$3,0))/$AJ$5-SUM($V$7:W225)-SUM($V$7:X224)+SUM($V$7:W224)</f>
        <v>0</v>
      </c>
      <c r="Y225" s="21">
        <f>(2*Y$5*$AJ$3*$R225*$A$3-MIN(Y$5*$AJ$3,$R225*$A$3)^2-2*$R225*$A$3*MAX(Y$5*$AJ$3-$R225*$A$3,0)-MIN(MAX($R225*$A$3-$A$4,0),Y$5*$AJ$3)^2-2*Y$5*$AJ$3*MAX($R225*$A$3-$A$4-Y$5*+$AJ$3,0))/$AJ$5-SUM($V$7:X225)-SUM($V$7:Y224)+SUM($V$7:X224)</f>
        <v>0</v>
      </c>
      <c r="Z225" s="21">
        <f>(2*Z$5*$AJ$3*$R225*$A$3-MIN(Z$5*$AJ$3,$R225*$A$3)^2-2*$R225*$A$3*MAX(Z$5*$AJ$3-$R225*$A$3,0)-MIN(MAX($R225*$A$3-$A$4,0),Z$5*$AJ$3)^2-2*Z$5*$AJ$3*MAX($R225*$A$3-$A$4-Z$5*+$AJ$3,0))/$AJ$5-SUM($V$7:Y225)-SUM($V$7:Z224)+SUM($V$7:Y224)</f>
        <v>0</v>
      </c>
      <c r="AA225" s="21">
        <f>(2*AA$5*$AJ$3*$R225*$A$3-MIN(AA$5*$AJ$3,$R225*$A$3)^2-2*$R225*$A$3*MAX(AA$5*$AJ$3-$R225*$A$3,0)-MIN(MAX($R225*$A$3-$A$4,0),AA$5*$AJ$3)^2-2*AA$5*$AJ$3*MAX($R225*$A$3-$A$4-AA$5*+$AJ$3,0))/$AJ$5-SUM($V$7:Z225)-SUM($V$7:AA224)+SUM($V$7:Z224)</f>
        <v>0</v>
      </c>
      <c r="AB225" s="21">
        <f>(2*AB$5*$AJ$3*$R225*$A$3-MIN(AB$5*$AJ$3,$R225*$A$3)^2-2*$R225*$A$3*MAX(AB$5*$AJ$3-$R225*$A$3,0)-MIN(MAX($R225*$A$3-$A$4,0),AB$5*$AJ$3)^2-2*AB$5*$AJ$3*MAX($R225*$A$3-$A$4-AB$5*+$AJ$3,0))/$AJ$5-SUM($V$7:AA225)-SUM($V$7:AB224)+SUM($V$7:AA224)</f>
        <v>0</v>
      </c>
      <c r="AC225" s="21">
        <f>(2*AC$5*$AJ$3*$R225*$A$3-MIN(AC$5*$AJ$3,$R225*$A$3)^2-2*$R225*$A$3*MAX(AC$5*$AJ$3-$R225*$A$3,0)-MIN(MAX($R225*$A$3-$A$4,0),AC$5*$AJ$3)^2-2*AC$5*$AJ$3*MAX($R225*$A$3-$A$4-AC$5*+$AJ$3,0))/$AJ$5-SUM($V$7:AB225)-SUM($V$7:AC224)+SUM($V$7:AB224)</f>
        <v>0</v>
      </c>
      <c r="AD225" s="21">
        <f>(2*AD$5*$AJ$3*$R225*$A$3-MIN(AD$5*$AJ$3,$R225*$A$3)^2-2*$R225*$A$3*MAX(AD$5*$AJ$3-$R225*$A$3,0)-MIN(MAX($R225*$A$3-$A$4,0),AD$5*$AJ$3)^2-2*AD$5*$AJ$3*MAX($R225*$A$3-$A$4-AD$5*+$AJ$3,0))/$AJ$5-SUM($V$7:AC225)-SUM($V$7:AD224)+SUM($V$7:AC224)</f>
        <v>0</v>
      </c>
      <c r="AE225" s="21">
        <f>(2*AE$5*$AJ$3*$R225*$A$3-MIN(AE$5*$AJ$3,$R225*$A$3)^2-2*$R225*$A$3*MAX(AE$5*$AJ$3-$R225*$A$3,0)-MIN(MAX($R225*$A$3-$A$4,0),AE$5*$AJ$3)^2-2*AE$5*$AJ$3*MAX($R225*$A$3-$A$4-AE$5*+$AJ$3,0))/$AJ$5-SUM($V$7:AD225)-SUM($V$7:AE224)+SUM($V$7:AD224)</f>
        <v>0</v>
      </c>
      <c r="AF225" s="21">
        <f>(2*AF$5*$AJ$3*$R225*$A$3-MIN(AF$5*$AJ$3,$R225*$A$3)^2-2*$R225*$A$3*MAX(AF$5*$AJ$3-$R225*$A$3,0)-MIN(MAX($R225*$A$3-$A$4,0),AF$5*$AJ$3)^2-2*AF$5*$AJ$3*MAX($R225*$A$3-$A$4-AF$5*+$AJ$3,0))/$AJ$5-SUM($V$7:AE225)-SUM($V$7:AF224)+SUM($V$7:AE224)</f>
        <v>0</v>
      </c>
      <c r="AG225" s="21">
        <f>(2*AG$5*$AJ$3*$R225*$A$3-MIN(AG$5*$AJ$3,$R225*$A$3)^2-2*$R225*$A$3*MAX(AG$5*$AJ$3-$R225*$A$3,0)-MIN(MAX($R225*$A$3-$A$4,0),AG$5*$AJ$3)^2-2*AG$5*$AJ$3*MAX($R225*$A$3-$A$4-AG$5*+$AJ$3,0))/$AJ$5-SUM($V$7:AF225)-SUM($V$7:AG224)+SUM($V$7:AF224)</f>
        <v>0</v>
      </c>
      <c r="AH225" s="21">
        <f>(2*AH$5*$AJ$3*$R225*$A$3-MIN(AH$5*$AJ$3,$R225*$A$3)^2-2*$R225*$A$3*MAX(AH$5*$AJ$3-$R225*$A$3,0)-MIN(MAX($R225*$A$3-$A$4,0),AH$5*$AJ$3)^2-2*AH$5*$AJ$3*MAX($R225*$A$3-$A$4-AH$5*+$AJ$3,0))/$AJ$5-SUM($V$7:AG225)-SUM($V$7:AH224)+SUM($V$7:AG224)</f>
        <v>0</v>
      </c>
      <c r="AJ225" s="8">
        <f t="shared" si="62"/>
        <v>42767</v>
      </c>
      <c r="AK225" s="30">
        <f t="shared" si="55"/>
        <v>42781</v>
      </c>
      <c r="AL225" s="3">
        <f ca="1">SUMPRODUCT(OFFSET($W$8:OFFSET($W$8,$AJ$4-1,0),$T225,$U225),OFFSET($D$8:OFFSET($D$8,$AJ$4-1,0),$S225,MATCH(AL$6,$D$7:$Q$7,0)-1))</f>
        <v>0.60196403798783693</v>
      </c>
      <c r="AM225" s="3">
        <f ca="1">SUMPRODUCT(OFFSET($W$8:OFFSET($W$8,$AJ$4-1,0),$T225,$U225),OFFSET($C$8:OFFSET($C$8,$AJ$4-1,0),$S225,0),OFFSET($D$8:OFFSET($D$8,$AJ$4-1,0),$S225,MATCH(AL$6,$D$7:$Q$7,0)-1))/SUMPRODUCT(OFFSET($W$8:OFFSET($W$8,$AJ$4-1,0),$T225,$U225),OFFSET($C$8:OFFSET($C$8,$AJ$4-1,0),$S225,0))</f>
        <v>0.60774416753277294</v>
      </c>
      <c r="AN225" s="3">
        <f ca="1">SUMPRODUCT(OFFSET($W$8:OFFSET($W$8,$AJ$4-1,0),$T225,$U225),OFFSET($D$8:OFFSET($D$8,$AJ$4-1,0),$S225,MATCH(AN$6,$D$7:$Q$7,0)-1))</f>
        <v>1.2563387105192818</v>
      </c>
      <c r="AO225" s="3">
        <f ca="1">SUMPRODUCT(OFFSET($W$8:OFFSET($W$8,$AJ$4-1,0),$T225,$U225),OFFSET($C$8:OFFSET($C$8,$AJ$4-1,0),$S225,0),OFFSET($D$8:OFFSET($D$8,$AJ$4-1,0),$S225,MATCH(AN$6,$D$7:$Q$7,0)-1))/SUMPRODUCT(OFFSET($W$8:OFFSET($W$8,$AJ$4-1,0),$T225,$U225),OFFSET($C$8:OFFSET($C$8,$AJ$4-1,0),$S225,0))</f>
        <v>1.25443694411926</v>
      </c>
      <c r="AP225" s="3">
        <f ca="1">SUMPRODUCT(OFFSET($W$8:OFFSET($W$8,$AJ$4-1,0),$T225,$U225),OFFSET($D$8:OFFSET($D$8,$AJ$4-1,0),$S225,MATCH(AP$6,$D$7:$Q$7,0)-1))</f>
        <v>1.0403870064831082</v>
      </c>
      <c r="AQ225" s="3">
        <f ca="1">SUMPRODUCT(OFFSET($W$8:OFFSET($W$8,$AJ$4-1,0),$T225,$U225),OFFSET($C$8:OFFSET($C$8,$AJ$4-1,0),$S225,0),OFFSET($D$8:OFFSET($D$8,$AJ$4-1,0),$S225,MATCH(AP$6,$D$7:$Q$7,0)-1))/SUMPRODUCT(OFFSET($W$8:OFFSET($W$8,$AJ$4-1,0),$T225,$U225),OFFSET($C$8:OFFSET($C$8,$AJ$4-1,0),$S225,0))</f>
        <v>1.0384787498215187</v>
      </c>
      <c r="AR225" s="3">
        <f ca="1">SUMPRODUCT(OFFSET($W$8:OFFSET($W$8,$AJ$4-1,0),$T225,$U225),OFFSET($D$8:OFFSET($D$8,$AJ$4-1,0),$S225,MATCH(AR$6,$D$7:$Q$7,0)-1))</f>
        <v>1</v>
      </c>
      <c r="AS225" s="3">
        <f ca="1">SUMPRODUCT(OFFSET($W$8:OFFSET($W$8,$AJ$4-1,0),$T225,$U225),OFFSET($C$8:OFFSET($C$8,$AJ$4-1,0),$S225,0),OFFSET($D$8:OFFSET($D$8,$AJ$4-1,0),$S225,MATCH(AR$6,$D$7:$Q$7,0)-1))/SUMPRODUCT(OFFSET($W$8:OFFSET($W$8,$AJ$4-1,0),$T225,$U225),OFFSET($C$8:OFFSET($C$8,$AJ$4-1,0),$S225,0))</f>
        <v>1</v>
      </c>
      <c r="AT225" s="3">
        <f ca="1">SUMPRODUCT(OFFSET($W$8:OFFSET($W$8,$AJ$4-1,0),$T225,$U225),OFFSET($D$8:OFFSET($D$8,$AJ$4-1,0),$S225,MATCH(AT$6,$D$7:$Q$7,0)-1))</f>
        <v>1.1495716441274968</v>
      </c>
      <c r="AU225" s="3">
        <f ca="1">SUMPRODUCT(OFFSET($W$8:OFFSET($W$8,$AJ$4-1,0),$T225,$U225),OFFSET($C$8:OFFSET($C$8,$AJ$4-1,0),$S225,0),OFFSET($D$8:OFFSET($D$8,$AJ$4-1,0),$S225,MATCH(AT$6,$D$7:$Q$7,0)-1))/SUMPRODUCT(OFFSET($W$8:OFFSET($W$8,$AJ$4-1,0),$T225,$U225),OFFSET($C$8:OFFSET($C$8,$AJ$4-1,0),$S225,0))</f>
        <v>1.147303831695486</v>
      </c>
      <c r="AV225" s="3">
        <f ca="1">SUMPRODUCT(OFFSET($W$8:OFFSET($W$8,$AJ$4-1,0),$T225,$U225),OFFSET($D$8:OFFSET($D$8,$AJ$4-1,0),$S225,MATCH(AV$6,$D$7:$Q$7,0)-1))</f>
        <v>0.88862099225049906</v>
      </c>
      <c r="AW225" s="3">
        <f ca="1">SUMPRODUCT(OFFSET($W$8:OFFSET($W$8,$AJ$4-1,0),$T225,$U225),OFFSET($C$8:OFFSET($C$8,$AJ$4-1,0),$S225,0),OFFSET($D$8:OFFSET($D$8,$AJ$4-1,0),$S225,MATCH(AV$6,$D$7:$Q$7,0)-1))/SUMPRODUCT(OFFSET($W$8:OFFSET($W$8,$AJ$4-1,0),$T225,$U225),OFFSET($C$8:OFFSET($C$8,$AJ$4-1,0),$S225,0))</f>
        <v>0.89046130708215088</v>
      </c>
      <c r="AX225" s="3">
        <f ca="1">SUMPRODUCT(OFFSET($W$8:OFFSET($W$8,$AJ$4-1,0),$T225,$U225),OFFSET($D$8:OFFSET($D$8,$AJ$4-1,0),$S225,MATCH(AX$6,$D$7:$Q$7,0)-1))</f>
        <v>0.95043941193326187</v>
      </c>
      <c r="AY225" s="3">
        <f ca="1">SUMPRODUCT(OFFSET($W$8:OFFSET($W$8,$AJ$4-1,0),$T225,$U225),OFFSET($C$8:OFFSET($C$8,$AJ$4-1,0),$S225,0),OFFSET($D$8:OFFSET($D$8,$AJ$4-1,0),$S225,MATCH(AX$6,$D$7:$Q$7,0)-1))/SUMPRODUCT(OFFSET($W$8:OFFSET($W$8,$AJ$4-1,0),$T225,$U225),OFFSET($C$8:OFFSET($C$8,$AJ$4-1,0),$S225,0))</f>
        <v>0.95097990394368592</v>
      </c>
      <c r="AZ225" s="3">
        <f ca="1">SUMPRODUCT(OFFSET($W$8:OFFSET($W$8,$AJ$4-1,0),$T225,$U225),OFFSET($D$8:OFFSET($D$8,$AJ$4-1,0),$S225,MATCH(AZ$6,$D$7:$Q$7,0)-1))</f>
        <v>1.2398716652308244</v>
      </c>
      <c r="BA225" s="3">
        <f ca="1">SUMPRODUCT(OFFSET($W$8:OFFSET($W$8,$AJ$4-1,0),$T225,$U225),OFFSET($C$8:OFFSET($C$8,$AJ$4-1,0),$S225,0),OFFSET($D$8:OFFSET($D$8,$AJ$4-1,0),$S225,MATCH(AZ$6,$D$7:$Q$7,0)-1))/SUMPRODUCT(OFFSET($W$8:OFFSET($W$8,$AJ$4-1,0),$T225,$U225),OFFSET($C$8:OFFSET($C$8,$AJ$4-1,0),$S225,0))</f>
        <v>1.2371188455887607</v>
      </c>
      <c r="BB225" s="3">
        <f ca="1">SUMPRODUCT(OFFSET($W$8:OFFSET($W$8,$AJ$4-1,0),$T225,$U225),OFFSET($D$8:OFFSET($D$8,$AJ$4-1,0),$S225,MATCH(BB$6,$D$7:$Q$7,0)-1))</f>
        <v>1.0797203882549065</v>
      </c>
      <c r="BC225" s="3">
        <f ca="1">SUMPRODUCT(OFFSET($W$8:OFFSET($W$8,$AJ$4-1,0),$T225,$U225),OFFSET($C$8:OFFSET($C$8,$AJ$4-1,0),$S225,0),OFFSET($D$8:OFFSET($D$8,$AJ$4-1,0),$S225,MATCH(BB$6,$D$7:$Q$7,0)-1))/SUMPRODUCT(OFFSET($W$8:OFFSET($W$8,$AJ$4-1,0),$T225,$U225),OFFSET($C$8:OFFSET($C$8,$AJ$4-1,0),$S225,0))</f>
        <v>1.0789953930285276</v>
      </c>
      <c r="BD225" s="3">
        <f ca="1">SUMPRODUCT(OFFSET($W$8:OFFSET($W$8,$AJ$4-1,0),$T225,$U225),OFFSET($D$8:OFFSET($D$8,$AJ$4-1,0),$S225,MATCH(BD$6,$D$7:$Q$7,0)-1))</f>
        <v>0.95946834653015267</v>
      </c>
      <c r="BE225" s="3">
        <f ca="1">SUMPRODUCT(OFFSET($W$8:OFFSET($W$8,$AJ$4-1,0),$T225,$U225),OFFSET($C$8:OFFSET($C$8,$AJ$4-1,0),$S225,0),OFFSET($D$8:OFFSET($D$8,$AJ$4-1,0),$S225,MATCH(BD$6,$D$7:$Q$7,0)-1))/SUMPRODUCT(OFFSET($W$8:OFFSET($W$8,$AJ$4-1,0),$T225,$U225),OFFSET($C$8:OFFSET($C$8,$AJ$4-1,0),$S225,0))</f>
        <v>0.96080602811452775</v>
      </c>
      <c r="BF225" s="174">
        <f ca="1">SUMPRODUCT(OFFSET($W$8:OFFSET($W$8,$AJ$4-1,0),$T225,$U225),OFFSET($D$8:OFFSET($D$8,$AJ$4-1,0),$S225,MATCH(BF$6,$D$7:$Q$7,0)-1))</f>
        <v>1.1603327755940291</v>
      </c>
      <c r="BG225" s="174">
        <f ca="1">SUMPRODUCT(OFFSET($W$8:OFFSET($W$8,$AJ$4-1,0),$T225,$U225),OFFSET($C$8:OFFSET($C$8,$AJ$4-1,0),$S225,0),OFFSET($D$8:OFFSET($D$8,$AJ$4-1,0),$S225,MATCH(BF$6,$D$7:$Q$7,0)-1))/SUMPRODUCT(OFFSET($W$8:OFFSET($W$8,$AJ$4-1,0),$T225,$U225),OFFSET($C$8:OFFSET($C$8,$AJ$4-1,0),$S225,0))</f>
        <v>1.1352115961079983</v>
      </c>
      <c r="BH225" s="174">
        <f ca="1">SUMPRODUCT(OFFSET($W$8:OFFSET($W$8,$AJ$4-1,0),$T225,$U225),OFFSET($D$8:OFFSET($D$8,$AJ$4-1,0),$S225,MATCH(BH$6,$D$7:$Q$7,0)-1))</f>
        <v>1.2084580889498593</v>
      </c>
      <c r="BI225" s="174">
        <f ca="1">SUMPRODUCT(OFFSET($W$8:OFFSET($W$8,$AJ$4-1,0),$T225,$U225),OFFSET($C$8:OFFSET($C$8,$AJ$4-1,0),$S225,0),OFFSET($D$8:OFFSET($D$8,$AJ$4-1,0),$S225,MATCH(BH$6,$D$7:$Q$7,0)-1))/SUMPRODUCT(OFFSET($W$8:OFFSET($W$8,$AJ$4-1,0),$T225,$U225),OFFSET($C$8:OFFSET($C$8,$AJ$4-1,0),$S225,0))</f>
        <v>1.2033948475357243</v>
      </c>
      <c r="BJ225" s="174">
        <f ca="1">SUMPRODUCT(OFFSET($W$8:OFFSET($W$8,$AJ$4-1,0),$T225,$U225),OFFSET($D$8:OFFSET($D$8,$AJ$4-1,0),$S225,MATCH(BJ$6,$D$7:$Q$7,0)-1))</f>
        <v>1</v>
      </c>
      <c r="BK225" s="174">
        <f ca="1">SUMPRODUCT(OFFSET($W$8:OFFSET($W$8,$AJ$4-1,0),$T225,$U225),OFFSET($C$8:OFFSET($C$8,$AJ$4-1,0),$S225,0),OFFSET($D$8:OFFSET($D$8,$AJ$4-1,0),$S225,MATCH(BJ$6,$D$7:$Q$7,0)-1))/SUMPRODUCT(OFFSET($W$8:OFFSET($W$8,$AJ$4-1,0),$T225,$U225),OFFSET($C$8:OFFSET($C$8,$AJ$4-1,0),$S225,0))</f>
        <v>1</v>
      </c>
      <c r="BM225" s="8">
        <f t="shared" si="59"/>
        <v>42767</v>
      </c>
      <c r="BN225" s="47">
        <f t="shared" ca="1" si="60"/>
        <v>0.87990064486678776</v>
      </c>
      <c r="BO225" s="47">
        <f t="shared" ca="1" si="56"/>
        <v>0</v>
      </c>
      <c r="BP225" s="47">
        <f t="shared" ca="1" si="61"/>
        <v>0.27500469954042761</v>
      </c>
      <c r="BQ225" s="47">
        <f t="shared" ca="1" si="57"/>
        <v>0.60489594532636015</v>
      </c>
    </row>
    <row r="226" spans="1:69">
      <c r="A226" s="58">
        <f t="shared" si="58"/>
        <v>42430</v>
      </c>
      <c r="B226" s="34">
        <f t="shared" si="51"/>
        <v>42628</v>
      </c>
      <c r="C226" s="59">
        <f>SUMIF(WP!$A$3:$A$388,"&lt;"&amp;EOMONTH($A226,$A$3-1)+1,WP!$B$3:$B$388)/1000-SUM(C$8:C225)</f>
        <v>391.00200000000041</v>
      </c>
      <c r="D226" s="42">
        <f>D$6/VLOOKUP($B226,Rate!$B$4:$H$390,7)</f>
        <v>0.56114479257091099</v>
      </c>
      <c r="E226" s="42">
        <f>E$6/VLOOKUP($B226,SAWW!$B$4:$H$390,7)</f>
        <v>1.270131530796121</v>
      </c>
      <c r="F226" s="42">
        <f>F$6/VLOOKUP($B226,'Indem BL'!$B$4:$H$390,7)</f>
        <v>1.0585003999938631</v>
      </c>
      <c r="G226" s="42">
        <f>G$6/VLOOKUP($B226,'Med BL'!$B$4:$H$390,7)</f>
        <v>1</v>
      </c>
      <c r="H226" s="42">
        <f>H$6/VLOOKUP($B226,'Combined BL &amp; SAWW'!$B$4:$H$390,7)</f>
        <v>1.1689695000063971</v>
      </c>
      <c r="I226" s="42">
        <f>I$6/VLOOKUP($B226,'Freq Trend'!$B$4:$H$390,7)</f>
        <v>0.87571693226225289</v>
      </c>
      <c r="J226" s="42">
        <f>J$6/VLOOKUP($B226,'Severity Trend_IonI'!$B$4:$H$390,7)</f>
        <v>0.94496824682887559</v>
      </c>
      <c r="K226" s="42">
        <f>K$6/VLOOKUP($B226,'Severity Trend_MonI'!$B$4:$H$390,7)</f>
        <v>1.2604831123924793</v>
      </c>
      <c r="L226" s="42">
        <f>L$6/VLOOKUP($B226,'Severity Trend'!$B$4:$H$390,7)</f>
        <v>1.0842466883028126</v>
      </c>
      <c r="M226" s="42">
        <f>M$6/VLOOKUP($B226,'PP Residual Trend'!$B$4:$H$390,7)</f>
        <v>0.94952914840103853</v>
      </c>
      <c r="N226" s="156">
        <f>N$6/VLOOKUP($B226,CR!$B$4:$H$455,7)</f>
        <v>1.2285743960639168</v>
      </c>
      <c r="O226" s="156">
        <f>O$6/VLOOKUP($B226,ER!$B$4:$H$455,7)</f>
        <v>1.2426484094080277</v>
      </c>
      <c r="P226" s="156">
        <f>P$6/VLOOKUP($B226,DR!$B$4:$H$455,7)</f>
        <v>1</v>
      </c>
      <c r="R226">
        <f t="shared" si="63"/>
        <v>219</v>
      </c>
      <c r="S226" s="120">
        <f t="shared" si="52"/>
        <v>218</v>
      </c>
      <c r="T226" s="45">
        <f t="shared" si="53"/>
        <v>0</v>
      </c>
      <c r="U226" s="45">
        <f t="shared" si="54"/>
        <v>0</v>
      </c>
      <c r="V226" s="20">
        <v>0</v>
      </c>
      <c r="W226" s="21">
        <f>(2*W$5*$AJ$3*$R226*$A$3-MIN(W$5*$AJ$3,$R226*$A$3)^2-2*$R226*$A$3*MAX(W$5*$AJ$3-$R226*$A$3,0)-MIN(MAX($R226*$A$3-$A$4,0),W$5*$AJ$3)^2-2*W$5*$AJ$3*MAX($R226*$A$3-$A$4-W$5*+$AJ$3,0))/$AJ$5-SUM($V$7:V226)-SUM($V$7:W225)+SUM($V$7:V225)</f>
        <v>0</v>
      </c>
      <c r="X226" s="21">
        <f>(2*X$5*$AJ$3*$R226*$A$3-MIN(X$5*$AJ$3,$R226*$A$3)^2-2*$R226*$A$3*MAX(X$5*$AJ$3-$R226*$A$3,0)-MIN(MAX($R226*$A$3-$A$4,0),X$5*$AJ$3)^2-2*X$5*$AJ$3*MAX($R226*$A$3-$A$4-X$5*+$AJ$3,0))/$AJ$5-SUM($V$7:W226)-SUM($V$7:X225)+SUM($V$7:W225)</f>
        <v>0</v>
      </c>
      <c r="Y226" s="21">
        <f>(2*Y$5*$AJ$3*$R226*$A$3-MIN(Y$5*$AJ$3,$R226*$A$3)^2-2*$R226*$A$3*MAX(Y$5*$AJ$3-$R226*$A$3,0)-MIN(MAX($R226*$A$3-$A$4,0),Y$5*$AJ$3)^2-2*Y$5*$AJ$3*MAX($R226*$A$3-$A$4-Y$5*+$AJ$3,0))/$AJ$5-SUM($V$7:X226)-SUM($V$7:Y225)+SUM($V$7:X225)</f>
        <v>0</v>
      </c>
      <c r="Z226" s="21">
        <f>(2*Z$5*$AJ$3*$R226*$A$3-MIN(Z$5*$AJ$3,$R226*$A$3)^2-2*$R226*$A$3*MAX(Z$5*$AJ$3-$R226*$A$3,0)-MIN(MAX($R226*$A$3-$A$4,0),Z$5*$AJ$3)^2-2*Z$5*$AJ$3*MAX($R226*$A$3-$A$4-Z$5*+$AJ$3,0))/$AJ$5-SUM($V$7:Y226)-SUM($V$7:Z225)+SUM($V$7:Y225)</f>
        <v>0</v>
      </c>
      <c r="AA226" s="21">
        <f>(2*AA$5*$AJ$3*$R226*$A$3-MIN(AA$5*$AJ$3,$R226*$A$3)^2-2*$R226*$A$3*MAX(AA$5*$AJ$3-$R226*$A$3,0)-MIN(MAX($R226*$A$3-$A$4,0),AA$5*$AJ$3)^2-2*AA$5*$AJ$3*MAX($R226*$A$3-$A$4-AA$5*+$AJ$3,0))/$AJ$5-SUM($V$7:Z226)-SUM($V$7:AA225)+SUM($V$7:Z225)</f>
        <v>0</v>
      </c>
      <c r="AB226" s="21">
        <f>(2*AB$5*$AJ$3*$R226*$A$3-MIN(AB$5*$AJ$3,$R226*$A$3)^2-2*$R226*$A$3*MAX(AB$5*$AJ$3-$R226*$A$3,0)-MIN(MAX($R226*$A$3-$A$4,0),AB$5*$AJ$3)^2-2*AB$5*$AJ$3*MAX($R226*$A$3-$A$4-AB$5*+$AJ$3,0))/$AJ$5-SUM($V$7:AA226)-SUM($V$7:AB225)+SUM($V$7:AA225)</f>
        <v>0</v>
      </c>
      <c r="AC226" s="21">
        <f>(2*AC$5*$AJ$3*$R226*$A$3-MIN(AC$5*$AJ$3,$R226*$A$3)^2-2*$R226*$A$3*MAX(AC$5*$AJ$3-$R226*$A$3,0)-MIN(MAX($R226*$A$3-$A$4,0),AC$5*$AJ$3)^2-2*AC$5*$AJ$3*MAX($R226*$A$3-$A$4-AC$5*+$AJ$3,0))/$AJ$5-SUM($V$7:AB226)-SUM($V$7:AC225)+SUM($V$7:AB225)</f>
        <v>0</v>
      </c>
      <c r="AD226" s="21">
        <f>(2*AD$5*$AJ$3*$R226*$A$3-MIN(AD$5*$AJ$3,$R226*$A$3)^2-2*$R226*$A$3*MAX(AD$5*$AJ$3-$R226*$A$3,0)-MIN(MAX($R226*$A$3-$A$4,0),AD$5*$AJ$3)^2-2*AD$5*$AJ$3*MAX($R226*$A$3-$A$4-AD$5*+$AJ$3,0))/$AJ$5-SUM($V$7:AC226)-SUM($V$7:AD225)+SUM($V$7:AC225)</f>
        <v>0</v>
      </c>
      <c r="AE226" s="21">
        <f>(2*AE$5*$AJ$3*$R226*$A$3-MIN(AE$5*$AJ$3,$R226*$A$3)^2-2*$R226*$A$3*MAX(AE$5*$AJ$3-$R226*$A$3,0)-MIN(MAX($R226*$A$3-$A$4,0),AE$5*$AJ$3)^2-2*AE$5*$AJ$3*MAX($R226*$A$3-$A$4-AE$5*+$AJ$3,0))/$AJ$5-SUM($V$7:AD226)-SUM($V$7:AE225)+SUM($V$7:AD225)</f>
        <v>0</v>
      </c>
      <c r="AF226" s="21">
        <f>(2*AF$5*$AJ$3*$R226*$A$3-MIN(AF$5*$AJ$3,$R226*$A$3)^2-2*$R226*$A$3*MAX(AF$5*$AJ$3-$R226*$A$3,0)-MIN(MAX($R226*$A$3-$A$4,0),AF$5*$AJ$3)^2-2*AF$5*$AJ$3*MAX($R226*$A$3-$A$4-AF$5*+$AJ$3,0))/$AJ$5-SUM($V$7:AE226)-SUM($V$7:AF225)+SUM($V$7:AE225)</f>
        <v>0</v>
      </c>
      <c r="AG226" s="21">
        <f>(2*AG$5*$AJ$3*$R226*$A$3-MIN(AG$5*$AJ$3,$R226*$A$3)^2-2*$R226*$A$3*MAX(AG$5*$AJ$3-$R226*$A$3,0)-MIN(MAX($R226*$A$3-$A$4,0),AG$5*$AJ$3)^2-2*AG$5*$AJ$3*MAX($R226*$A$3-$A$4-AG$5*+$AJ$3,0))/$AJ$5-SUM($V$7:AF226)-SUM($V$7:AG225)+SUM($V$7:AF225)</f>
        <v>0</v>
      </c>
      <c r="AH226" s="21">
        <f>(2*AH$5*$AJ$3*$R226*$A$3-MIN(AH$5*$AJ$3,$R226*$A$3)^2-2*$R226*$A$3*MAX(AH$5*$AJ$3-$R226*$A$3,0)-MIN(MAX($R226*$A$3-$A$4,0),AH$5*$AJ$3)^2-2*AH$5*$AJ$3*MAX($R226*$A$3-$A$4-AH$5*+$AJ$3,0))/$AJ$5-SUM($V$7:AG226)-SUM($V$7:AH225)+SUM($V$7:AG225)</f>
        <v>0</v>
      </c>
      <c r="AJ226" s="8">
        <f t="shared" si="62"/>
        <v>42795</v>
      </c>
      <c r="AK226" s="30">
        <f t="shared" si="55"/>
        <v>42809</v>
      </c>
      <c r="AL226" s="3">
        <f ca="1">SUMPRODUCT(OFFSET($W$8:OFFSET($W$8,$AJ$4-1,0),$T226,$U226),OFFSET($D$8:OFFSET($D$8,$AJ$4-1,0),$S226,MATCH(AL$6,$D$7:$Q$7,0)-1))</f>
        <v>0.60891782627204305</v>
      </c>
      <c r="AM226" s="3">
        <f ca="1">SUMPRODUCT(OFFSET($W$8:OFFSET($W$8,$AJ$4-1,0),$T226,$U226),OFFSET($C$8:OFFSET($C$8,$AJ$4-1,0),$S226,0),OFFSET($D$8:OFFSET($D$8,$AJ$4-1,0),$S226,MATCH(AL$6,$D$7:$Q$7,0)-1))/SUMPRODUCT(OFFSET($W$8:OFFSET($W$8,$AJ$4-1,0),$T226,$U226),OFFSET($C$8:OFFSET($C$8,$AJ$4-1,0),$S226,0))</f>
        <v>0.61090336194919315</v>
      </c>
      <c r="AN226" s="3">
        <f ca="1">SUMPRODUCT(OFFSET($W$8:OFFSET($W$8,$AJ$4-1,0),$T226,$U226),OFFSET($D$8:OFFSET($D$8,$AJ$4-1,0),$S226,MATCH(AN$6,$D$7:$Q$7,0)-1))</f>
        <v>1.253549922434116</v>
      </c>
      <c r="AO226" s="3">
        <f ca="1">SUMPRODUCT(OFFSET($W$8:OFFSET($W$8,$AJ$4-1,0),$T226,$U226),OFFSET($C$8:OFFSET($C$8,$AJ$4-1,0),$S226,0),OFFSET($D$8:OFFSET($D$8,$AJ$4-1,0),$S226,MATCH(AN$6,$D$7:$Q$7,0)-1))/SUMPRODUCT(OFFSET($W$8:OFFSET($W$8,$AJ$4-1,0),$T226,$U226),OFFSET($C$8:OFFSET($C$8,$AJ$4-1,0),$S226,0))</f>
        <v>1.2531132617901917</v>
      </c>
      <c r="AP226" s="3">
        <f ca="1">SUMPRODUCT(OFFSET($W$8:OFFSET($W$8,$AJ$4-1,0),$T226,$U226),OFFSET($D$8:OFFSET($D$8,$AJ$4-1,0),$S226,MATCH(AP$6,$D$7:$Q$7,0)-1))</f>
        <v>1.0296821155806555</v>
      </c>
      <c r="AQ226" s="3">
        <f ca="1">SUMPRODUCT(OFFSET($W$8:OFFSET($W$8,$AJ$4-1,0),$T226,$U226),OFFSET($C$8:OFFSET($C$8,$AJ$4-1,0),$S226,0),OFFSET($D$8:OFFSET($D$8,$AJ$4-1,0),$S226,MATCH(AP$6,$D$7:$Q$7,0)-1))/SUMPRODUCT(OFFSET($W$8:OFFSET($W$8,$AJ$4-1,0),$T226,$U226),OFFSET($C$8:OFFSET($C$8,$AJ$4-1,0),$S226,0))</f>
        <v>1.0322184914347463</v>
      </c>
      <c r="AR226" s="3">
        <f ca="1">SUMPRODUCT(OFFSET($W$8:OFFSET($W$8,$AJ$4-1,0),$T226,$U226),OFFSET($D$8:OFFSET($D$8,$AJ$4-1,0),$S226,MATCH(AR$6,$D$7:$Q$7,0)-1))</f>
        <v>1</v>
      </c>
      <c r="AS226" s="3">
        <f ca="1">SUMPRODUCT(OFFSET($W$8:OFFSET($W$8,$AJ$4-1,0),$T226,$U226),OFFSET($C$8:OFFSET($C$8,$AJ$4-1,0),$S226,0),OFFSET($D$8:OFFSET($D$8,$AJ$4-1,0),$S226,MATCH(AR$6,$D$7:$Q$7,0)-1))/SUMPRODUCT(OFFSET($W$8:OFFSET($W$8,$AJ$4-1,0),$T226,$U226),OFFSET($C$8:OFFSET($C$8,$AJ$4-1,0),$S226,0))</f>
        <v>1</v>
      </c>
      <c r="AT226" s="3">
        <f ca="1">SUMPRODUCT(OFFSET($W$8:OFFSET($W$8,$AJ$4-1,0),$T226,$U226),OFFSET($D$8:OFFSET($D$8,$AJ$4-1,0),$S226,MATCH(AT$6,$D$7:$Q$7,0)-1))</f>
        <v>1.1403970123981393</v>
      </c>
      <c r="AU226" s="3">
        <f ca="1">SUMPRODUCT(OFFSET($W$8:OFFSET($W$8,$AJ$4-1,0),$T226,$U226),OFFSET($C$8:OFFSET($C$8,$AJ$4-1,0),$S226,0),OFFSET($D$8:OFFSET($D$8,$AJ$4-1,0),$S226,MATCH(AT$6,$D$7:$Q$7,0)-1))/SUMPRODUCT(OFFSET($W$8:OFFSET($W$8,$AJ$4-1,0),$T226,$U226),OFFSET($C$8:OFFSET($C$8,$AJ$4-1,0),$S226,0))</f>
        <v>1.1420821950418922</v>
      </c>
      <c r="AV226" s="3">
        <f ca="1">SUMPRODUCT(OFFSET($W$8:OFFSET($W$8,$AJ$4-1,0),$T226,$U226),OFFSET($D$8:OFFSET($D$8,$AJ$4-1,0),$S226,MATCH(AV$6,$D$7:$Q$7,0)-1))</f>
        <v>0.89106805260402944</v>
      </c>
      <c r="AW226" s="3">
        <f ca="1">SUMPRODUCT(OFFSET($W$8:OFFSET($W$8,$AJ$4-1,0),$T226,$U226),OFFSET($C$8:OFFSET($C$8,$AJ$4-1,0),$S226,0),OFFSET($D$8:OFFSET($D$8,$AJ$4-1,0),$S226,MATCH(AV$6,$D$7:$Q$7,0)-1))/SUMPRODUCT(OFFSET($W$8:OFFSET($W$8,$AJ$4-1,0),$T226,$U226),OFFSET($C$8:OFFSET($C$8,$AJ$4-1,0),$S226,0))</f>
        <v>0.89158937227623047</v>
      </c>
      <c r="AX226" s="3">
        <f ca="1">SUMPRODUCT(OFFSET($W$8:OFFSET($W$8,$AJ$4-1,0),$T226,$U226),OFFSET($D$8:OFFSET($D$8,$AJ$4-1,0),$S226,MATCH(AX$6,$D$7:$Q$7,0)-1))</f>
        <v>0.95267034034855225</v>
      </c>
      <c r="AY226" s="3">
        <f ca="1">SUMPRODUCT(OFFSET($W$8:OFFSET($W$8,$AJ$4-1,0),$T226,$U226),OFFSET($C$8:OFFSET($C$8,$AJ$4-1,0),$S226,0),OFFSET($D$8:OFFSET($D$8,$AJ$4-1,0),$S226,MATCH(AX$6,$D$7:$Q$7,0)-1))/SUMPRODUCT(OFFSET($W$8:OFFSET($W$8,$AJ$4-1,0),$T226,$U226),OFFSET($C$8:OFFSET($C$8,$AJ$4-1,0),$S226,0))</f>
        <v>0.95227171592153703</v>
      </c>
      <c r="AZ226" s="3">
        <f ca="1">SUMPRODUCT(OFFSET($W$8:OFFSET($W$8,$AJ$4-1,0),$T226,$U226),OFFSET($D$8:OFFSET($D$8,$AJ$4-1,0),$S226,MATCH(AZ$6,$D$7:$Q$7,0)-1))</f>
        <v>1.2353008222010184</v>
      </c>
      <c r="BA226" s="3">
        <f ca="1">SUMPRODUCT(OFFSET($W$8:OFFSET($W$8,$AJ$4-1,0),$T226,$U226),OFFSET($C$8:OFFSET($C$8,$AJ$4-1,0),$S226,0),OFFSET($D$8:OFFSET($D$8,$AJ$4-1,0),$S226,MATCH(AZ$6,$D$7:$Q$7,0)-1))/SUMPRODUCT(OFFSET($W$8:OFFSET($W$8,$AJ$4-1,0),$T226,$U226),OFFSET($C$8:OFFSET($C$8,$AJ$4-1,0),$S226,0))</f>
        <v>1.234866350364229</v>
      </c>
      <c r="BB226" s="3">
        <f ca="1">SUMPRODUCT(OFFSET($W$8:OFFSET($W$8,$AJ$4-1,0),$T226,$U226),OFFSET($D$8:OFFSET($D$8,$AJ$4-1,0),$S226,MATCH(BB$6,$D$7:$Q$7,0)-1))</f>
        <v>1.0793041579897766</v>
      </c>
      <c r="BC226" s="3">
        <f ca="1">SUMPRODUCT(OFFSET($W$8:OFFSET($W$8,$AJ$4-1,0),$T226,$U226),OFFSET($C$8:OFFSET($C$8,$AJ$4-1,0),$S226,0),OFFSET($D$8:OFFSET($D$8,$AJ$4-1,0),$S226,MATCH(BB$6,$D$7:$Q$7,0)-1))/SUMPRODUCT(OFFSET($W$8:OFFSET($W$8,$AJ$4-1,0),$T226,$U226),OFFSET($C$8:OFFSET($C$8,$AJ$4-1,0),$S226,0))</f>
        <v>1.0789008578322326</v>
      </c>
      <c r="BD226" s="3">
        <f ca="1">SUMPRODUCT(OFFSET($W$8:OFFSET($W$8,$AJ$4-1,0),$T226,$U226),OFFSET($D$8:OFFSET($D$8,$AJ$4-1,0),$S226,MATCH(BD$6,$D$7:$Q$7,0)-1))</f>
        <v>0.96173655861065765</v>
      </c>
      <c r="BE226" s="3">
        <f ca="1">SUMPRODUCT(OFFSET($W$8:OFFSET($W$8,$AJ$4-1,0),$T226,$U226),OFFSET($C$8:OFFSET($C$8,$AJ$4-1,0),$S226,0),OFFSET($D$8:OFFSET($D$8,$AJ$4-1,0),$S226,MATCH(BD$6,$D$7:$Q$7,0)-1))/SUMPRODUCT(OFFSET($W$8:OFFSET($W$8,$AJ$4-1,0),$T226,$U226),OFFSET($C$8:OFFSET($C$8,$AJ$4-1,0),$S226,0))</f>
        <v>0.96193615703394764</v>
      </c>
      <c r="BF226" s="174">
        <f ca="1">SUMPRODUCT(OFFSET($W$8:OFFSET($W$8,$AJ$4-1,0),$T226,$U226),OFFSET($D$8:OFFSET($D$8,$AJ$4-1,0),$S226,MATCH(BF$6,$D$7:$Q$7,0)-1))</f>
        <v>1.1464487452553087</v>
      </c>
      <c r="BG226" s="174">
        <f ca="1">SUMPRODUCT(OFFSET($W$8:OFFSET($W$8,$AJ$4-1,0),$T226,$U226),OFFSET($C$8:OFFSET($C$8,$AJ$4-1,0),$S226,0),OFFSET($D$8:OFFSET($D$8,$AJ$4-1,0),$S226,MATCH(BF$6,$D$7:$Q$7,0)-1))/SUMPRODUCT(OFFSET($W$8:OFFSET($W$8,$AJ$4-1,0),$T226,$U226),OFFSET($C$8:OFFSET($C$8,$AJ$4-1,0),$S226,0))</f>
        <v>1.1298933417212553</v>
      </c>
      <c r="BH226" s="174">
        <f ca="1">SUMPRODUCT(OFFSET($W$8:OFFSET($W$8,$AJ$4-1,0),$T226,$U226),OFFSET($D$8:OFFSET($D$8,$AJ$4-1,0),$S226,MATCH(BH$6,$D$7:$Q$7,0)-1))</f>
        <v>1.20410646444735</v>
      </c>
      <c r="BI226" s="174">
        <f ca="1">SUMPRODUCT(OFFSET($W$8:OFFSET($W$8,$AJ$4-1,0),$T226,$U226),OFFSET($C$8:OFFSET($C$8,$AJ$4-1,0),$S226,0),OFFSET($D$8:OFFSET($D$8,$AJ$4-1,0),$S226,MATCH(BH$6,$D$7:$Q$7,0)-1))/SUMPRODUCT(OFFSET($W$8:OFFSET($W$8,$AJ$4-1,0),$T226,$U226),OFFSET($C$8:OFFSET($C$8,$AJ$4-1,0),$S226,0))</f>
        <v>1.2016904489700118</v>
      </c>
      <c r="BJ226" s="174">
        <f ca="1">SUMPRODUCT(OFFSET($W$8:OFFSET($W$8,$AJ$4-1,0),$T226,$U226),OFFSET($D$8:OFFSET($D$8,$AJ$4-1,0),$S226,MATCH(BJ$6,$D$7:$Q$7,0)-1))</f>
        <v>1</v>
      </c>
      <c r="BK226" s="174">
        <f ca="1">SUMPRODUCT(OFFSET($W$8:OFFSET($W$8,$AJ$4-1,0),$T226,$U226),OFFSET($C$8:OFFSET($C$8,$AJ$4-1,0),$S226,0),OFFSET($D$8:OFFSET($D$8,$AJ$4-1,0),$S226,MATCH(BJ$6,$D$7:$Q$7,0)-1))/SUMPRODUCT(OFFSET($W$8:OFFSET($W$8,$AJ$4-1,0),$T226,$U226),OFFSET($C$8:OFFSET($C$8,$AJ$4-1,0),$S226,0))</f>
        <v>1</v>
      </c>
      <c r="BM226" s="8">
        <f t="shared" si="59"/>
        <v>42795</v>
      </c>
      <c r="BN226" s="47">
        <f t="shared" ca="1" si="60"/>
        <v>0.88404221760792101</v>
      </c>
      <c r="BO226" s="47">
        <f t="shared" ca="1" si="56"/>
        <v>0</v>
      </c>
      <c r="BP226" s="47">
        <f t="shared" ca="1" si="61"/>
        <v>0.27539474808900571</v>
      </c>
      <c r="BQ226" s="47">
        <f t="shared" ca="1" si="57"/>
        <v>0.60864746951891524</v>
      </c>
    </row>
    <row r="227" spans="1:69">
      <c r="A227" s="58">
        <f t="shared" si="58"/>
        <v>42461</v>
      </c>
      <c r="B227" s="34">
        <f t="shared" si="51"/>
        <v>42658</v>
      </c>
      <c r="C227" s="59">
        <f>SUMIF(WP!$A$3:$A$388,"&lt;"&amp;EOMONTH($A227,$A$3-1)+1,WP!$B$3:$B$388)/1000-SUM(C$8:C226)</f>
        <v>1481.0370000000003</v>
      </c>
      <c r="D227" s="42">
        <f>D$6/VLOOKUP($B227,Rate!$B$4:$H$390,7)</f>
        <v>0.58093445640458619</v>
      </c>
      <c r="E227" s="42">
        <f>E$6/VLOOKUP($B227,SAWW!$B$4:$H$390,7)</f>
        <v>1.2673695969716541</v>
      </c>
      <c r="F227" s="42">
        <f>F$6/VLOOKUP($B227,'Indem BL'!$B$4:$H$390,7)</f>
        <v>1.0585003999938631</v>
      </c>
      <c r="G227" s="42">
        <f>G$6/VLOOKUP($B227,'Med BL'!$B$4:$H$390,7)</f>
        <v>1</v>
      </c>
      <c r="H227" s="42">
        <f>H$6/VLOOKUP($B227,'Combined BL &amp; SAWW'!$B$4:$H$390,7)</f>
        <v>1.1678847697046346</v>
      </c>
      <c r="I227" s="42">
        <f>I$6/VLOOKUP($B227,'Freq Trend'!$B$4:$H$390,7)</f>
        <v>0.8782431764971208</v>
      </c>
      <c r="J227" s="42">
        <f>J$6/VLOOKUP($B227,'Severity Trend_IonI'!$B$4:$H$390,7)</f>
        <v>0.94590175223770323</v>
      </c>
      <c r="K227" s="42">
        <f>K$6/VLOOKUP($B227,'Severity Trend_MonI'!$B$4:$H$390,7)</f>
        <v>1.2563826078744855</v>
      </c>
      <c r="L227" s="42">
        <f>L$6/VLOOKUP($B227,'Severity Trend'!$B$4:$H$390,7)</f>
        <v>1.0832831382524817</v>
      </c>
      <c r="M227" s="42">
        <f>M$6/VLOOKUP($B227,'PP Residual Trend'!$B$4:$H$390,7)</f>
        <v>0.95143730212314392</v>
      </c>
      <c r="N227" s="156">
        <f>N$6/VLOOKUP($B227,CR!$B$4:$H$455,7)</f>
        <v>1.0624436119846834</v>
      </c>
      <c r="O227" s="156">
        <f>O$6/VLOOKUP($B227,ER!$B$4:$H$455,7)</f>
        <v>1.2130417697942999</v>
      </c>
      <c r="P227" s="156">
        <f>P$6/VLOOKUP($B227,DR!$B$4:$H$455,7)</f>
        <v>1</v>
      </c>
      <c r="R227">
        <f t="shared" si="63"/>
        <v>220</v>
      </c>
      <c r="S227" s="120">
        <f t="shared" si="52"/>
        <v>219</v>
      </c>
      <c r="T227" s="45">
        <f t="shared" si="53"/>
        <v>0</v>
      </c>
      <c r="U227" s="45">
        <f t="shared" si="54"/>
        <v>0</v>
      </c>
      <c r="V227" s="20">
        <v>0</v>
      </c>
      <c r="W227" s="21">
        <f>(2*W$5*$AJ$3*$R227*$A$3-MIN(W$5*$AJ$3,$R227*$A$3)^2-2*$R227*$A$3*MAX(W$5*$AJ$3-$R227*$A$3,0)-MIN(MAX($R227*$A$3-$A$4,0),W$5*$AJ$3)^2-2*W$5*$AJ$3*MAX($R227*$A$3-$A$4-W$5*+$AJ$3,0))/$AJ$5-SUM($V$7:V227)-SUM($V$7:W226)+SUM($V$7:V226)</f>
        <v>0</v>
      </c>
      <c r="X227" s="21">
        <f>(2*X$5*$AJ$3*$R227*$A$3-MIN(X$5*$AJ$3,$R227*$A$3)^2-2*$R227*$A$3*MAX(X$5*$AJ$3-$R227*$A$3,0)-MIN(MAX($R227*$A$3-$A$4,0),X$5*$AJ$3)^2-2*X$5*$AJ$3*MAX($R227*$A$3-$A$4-X$5*+$AJ$3,0))/$AJ$5-SUM($V$7:W227)-SUM($V$7:X226)+SUM($V$7:W226)</f>
        <v>0</v>
      </c>
      <c r="Y227" s="21">
        <f>(2*Y$5*$AJ$3*$R227*$A$3-MIN(Y$5*$AJ$3,$R227*$A$3)^2-2*$R227*$A$3*MAX(Y$5*$AJ$3-$R227*$A$3,0)-MIN(MAX($R227*$A$3-$A$4,0),Y$5*$AJ$3)^2-2*Y$5*$AJ$3*MAX($R227*$A$3-$A$4-Y$5*+$AJ$3,0))/$AJ$5-SUM($V$7:X227)-SUM($V$7:Y226)+SUM($V$7:X226)</f>
        <v>0</v>
      </c>
      <c r="Z227" s="21">
        <f>(2*Z$5*$AJ$3*$R227*$A$3-MIN(Z$5*$AJ$3,$R227*$A$3)^2-2*$R227*$A$3*MAX(Z$5*$AJ$3-$R227*$A$3,0)-MIN(MAX($R227*$A$3-$A$4,0),Z$5*$AJ$3)^2-2*Z$5*$AJ$3*MAX($R227*$A$3-$A$4-Z$5*+$AJ$3,0))/$AJ$5-SUM($V$7:Y227)-SUM($V$7:Z226)+SUM($V$7:Y226)</f>
        <v>0</v>
      </c>
      <c r="AA227" s="21">
        <f>(2*AA$5*$AJ$3*$R227*$A$3-MIN(AA$5*$AJ$3,$R227*$A$3)^2-2*$R227*$A$3*MAX(AA$5*$AJ$3-$R227*$A$3,0)-MIN(MAX($R227*$A$3-$A$4,0),AA$5*$AJ$3)^2-2*AA$5*$AJ$3*MAX($R227*$A$3-$A$4-AA$5*+$AJ$3,0))/$AJ$5-SUM($V$7:Z227)-SUM($V$7:AA226)+SUM($V$7:Z226)</f>
        <v>0</v>
      </c>
      <c r="AB227" s="21">
        <f>(2*AB$5*$AJ$3*$R227*$A$3-MIN(AB$5*$AJ$3,$R227*$A$3)^2-2*$R227*$A$3*MAX(AB$5*$AJ$3-$R227*$A$3,0)-MIN(MAX($R227*$A$3-$A$4,0),AB$5*$AJ$3)^2-2*AB$5*$AJ$3*MAX($R227*$A$3-$A$4-AB$5*+$AJ$3,0))/$AJ$5-SUM($V$7:AA227)-SUM($V$7:AB226)+SUM($V$7:AA226)</f>
        <v>0</v>
      </c>
      <c r="AC227" s="21">
        <f>(2*AC$5*$AJ$3*$R227*$A$3-MIN(AC$5*$AJ$3,$R227*$A$3)^2-2*$R227*$A$3*MAX(AC$5*$AJ$3-$R227*$A$3,0)-MIN(MAX($R227*$A$3-$A$4,0),AC$5*$AJ$3)^2-2*AC$5*$AJ$3*MAX($R227*$A$3-$A$4-AC$5*+$AJ$3,0))/$AJ$5-SUM($V$7:AB227)-SUM($V$7:AC226)+SUM($V$7:AB226)</f>
        <v>0</v>
      </c>
      <c r="AD227" s="21">
        <f>(2*AD$5*$AJ$3*$R227*$A$3-MIN(AD$5*$AJ$3,$R227*$A$3)^2-2*$R227*$A$3*MAX(AD$5*$AJ$3-$R227*$A$3,0)-MIN(MAX($R227*$A$3-$A$4,0),AD$5*$AJ$3)^2-2*AD$5*$AJ$3*MAX($R227*$A$3-$A$4-AD$5*+$AJ$3,0))/$AJ$5-SUM($V$7:AC227)-SUM($V$7:AD226)+SUM($V$7:AC226)</f>
        <v>0</v>
      </c>
      <c r="AE227" s="21">
        <f>(2*AE$5*$AJ$3*$R227*$A$3-MIN(AE$5*$AJ$3,$R227*$A$3)^2-2*$R227*$A$3*MAX(AE$5*$AJ$3-$R227*$A$3,0)-MIN(MAX($R227*$A$3-$A$4,0),AE$5*$AJ$3)^2-2*AE$5*$AJ$3*MAX($R227*$A$3-$A$4-AE$5*+$AJ$3,0))/$AJ$5-SUM($V$7:AD227)-SUM($V$7:AE226)+SUM($V$7:AD226)</f>
        <v>0</v>
      </c>
      <c r="AF227" s="21">
        <f>(2*AF$5*$AJ$3*$R227*$A$3-MIN(AF$5*$AJ$3,$R227*$A$3)^2-2*$R227*$A$3*MAX(AF$5*$AJ$3-$R227*$A$3,0)-MIN(MAX($R227*$A$3-$A$4,0),AF$5*$AJ$3)^2-2*AF$5*$AJ$3*MAX($R227*$A$3-$A$4-AF$5*+$AJ$3,0))/$AJ$5-SUM($V$7:AE227)-SUM($V$7:AF226)+SUM($V$7:AE226)</f>
        <v>0</v>
      </c>
      <c r="AG227" s="21">
        <f>(2*AG$5*$AJ$3*$R227*$A$3-MIN(AG$5*$AJ$3,$R227*$A$3)^2-2*$R227*$A$3*MAX(AG$5*$AJ$3-$R227*$A$3,0)-MIN(MAX($R227*$A$3-$A$4,0),AG$5*$AJ$3)^2-2*AG$5*$AJ$3*MAX($R227*$A$3-$A$4-AG$5*+$AJ$3,0))/$AJ$5-SUM($V$7:AF227)-SUM($V$7:AG226)+SUM($V$7:AF226)</f>
        <v>0</v>
      </c>
      <c r="AH227" s="21">
        <f>(2*AH$5*$AJ$3*$R227*$A$3-MIN(AH$5*$AJ$3,$R227*$A$3)^2-2*$R227*$A$3*MAX(AH$5*$AJ$3-$R227*$A$3,0)-MIN(MAX($R227*$A$3-$A$4,0),AH$5*$AJ$3)^2-2*AH$5*$AJ$3*MAX($R227*$A$3-$A$4-AH$5*+$AJ$3,0))/$AJ$5-SUM($V$7:AG227)-SUM($V$7:AH226)+SUM($V$7:AG226)</f>
        <v>0</v>
      </c>
      <c r="AJ227" s="8">
        <f t="shared" si="62"/>
        <v>42826</v>
      </c>
      <c r="AK227" s="30">
        <f t="shared" si="55"/>
        <v>42840</v>
      </c>
      <c r="AL227" s="3">
        <f ca="1">SUMPRODUCT(OFFSET($W$8:OFFSET($W$8,$AJ$4-1,0),$T227,$U227),OFFSET($D$8:OFFSET($D$8,$AJ$4-1,0),$S227,MATCH(AL$6,$D$7:$Q$7,0)-1))</f>
        <v>0.61599423275955145</v>
      </c>
      <c r="AM227" s="3">
        <f ca="1">SUMPRODUCT(OFFSET($W$8:OFFSET($W$8,$AJ$4-1,0),$T227,$U227),OFFSET($C$8:OFFSET($C$8,$AJ$4-1,0),$S227,0),OFFSET($D$8:OFFSET($D$8,$AJ$4-1,0),$S227,MATCH(AL$6,$D$7:$Q$7,0)-1))/SUMPRODUCT(OFFSET($W$8:OFFSET($W$8,$AJ$4-1,0),$T227,$U227),OFFSET($C$8:OFFSET($C$8,$AJ$4-1,0),$S227,0))</f>
        <v>0.6171990830908185</v>
      </c>
      <c r="AN227" s="3">
        <f ca="1">SUMPRODUCT(OFFSET($W$8:OFFSET($W$8,$AJ$4-1,0),$T227,$U227),OFFSET($D$8:OFFSET($D$8,$AJ$4-1,0),$S227,MATCH(AN$6,$D$7:$Q$7,0)-1))</f>
        <v>1.2507479805846209</v>
      </c>
      <c r="AO227" s="3">
        <f ca="1">SUMPRODUCT(OFFSET($W$8:OFFSET($W$8,$AJ$4-1,0),$T227,$U227),OFFSET($C$8:OFFSET($C$8,$AJ$4-1,0),$S227,0),OFFSET($D$8:OFFSET($D$8,$AJ$4-1,0),$S227,MATCH(AN$6,$D$7:$Q$7,0)-1))/SUMPRODUCT(OFFSET($W$8:OFFSET($W$8,$AJ$4-1,0),$T227,$U227),OFFSET($C$8:OFFSET($C$8,$AJ$4-1,0),$S227,0))</f>
        <v>1.2505926583698279</v>
      </c>
      <c r="AP227" s="3">
        <f ca="1">SUMPRODUCT(OFFSET($W$8:OFFSET($W$8,$AJ$4-1,0),$T227,$U227),OFFSET($D$8:OFFSET($D$8,$AJ$4-1,0),$S227,MATCH(AP$6,$D$7:$Q$7,0)-1))</f>
        <v>1.0189772246782025</v>
      </c>
      <c r="AQ227" s="3">
        <f ca="1">SUMPRODUCT(OFFSET($W$8:OFFSET($W$8,$AJ$4-1,0),$T227,$U227),OFFSET($C$8:OFFSET($C$8,$AJ$4-1,0),$S227,0),OFFSET($D$8:OFFSET($D$8,$AJ$4-1,0),$S227,MATCH(AP$6,$D$7:$Q$7,0)-1))/SUMPRODUCT(OFFSET($W$8:OFFSET($W$8,$AJ$4-1,0),$T227,$U227),OFFSET($C$8:OFFSET($C$8,$AJ$4-1,0),$S227,0))</f>
        <v>1.0218012773242613</v>
      </c>
      <c r="AR227" s="3">
        <f ca="1">SUMPRODUCT(OFFSET($W$8:OFFSET($W$8,$AJ$4-1,0),$T227,$U227),OFFSET($D$8:OFFSET($D$8,$AJ$4-1,0),$S227,MATCH(AR$6,$D$7:$Q$7,0)-1))</f>
        <v>1</v>
      </c>
      <c r="AS227" s="3">
        <f ca="1">SUMPRODUCT(OFFSET($W$8:OFFSET($W$8,$AJ$4-1,0),$T227,$U227),OFFSET($C$8:OFFSET($C$8,$AJ$4-1,0),$S227,0),OFFSET($D$8:OFFSET($D$8,$AJ$4-1,0),$S227,MATCH(AR$6,$D$7:$Q$7,0)-1))/SUMPRODUCT(OFFSET($W$8:OFFSET($W$8,$AJ$4-1,0),$T227,$U227),OFFSET($C$8:OFFSET($C$8,$AJ$4-1,0),$S227,0))</f>
        <v>1</v>
      </c>
      <c r="AT227" s="3">
        <f ca="1">SUMPRODUCT(OFFSET($W$8:OFFSET($W$8,$AJ$4-1,0),$T227,$U227),OFFSET($D$8:OFFSET($D$8,$AJ$4-1,0),$S227,MATCH(AT$6,$D$7:$Q$7,0)-1))</f>
        <v>1.1314051925068973</v>
      </c>
      <c r="AU227" s="3">
        <f ca="1">SUMPRODUCT(OFFSET($W$8:OFFSET($W$8,$AJ$4-1,0),$T227,$U227),OFFSET($C$8:OFFSET($C$8,$AJ$4-1,0),$S227,0),OFFSET($D$8:OFFSET($D$8,$AJ$4-1,0),$S227,MATCH(AT$6,$D$7:$Q$7,0)-1))/SUMPRODUCT(OFFSET($W$8:OFFSET($W$8,$AJ$4-1,0),$T227,$U227),OFFSET($C$8:OFFSET($C$8,$AJ$4-1,0),$S227,0))</f>
        <v>1.1334563526985744</v>
      </c>
      <c r="AV227" s="3">
        <f ca="1">SUMPRODUCT(OFFSET($W$8:OFFSET($W$8,$AJ$4-1,0),$T227,$U227),OFFSET($D$8:OFFSET($D$8,$AJ$4-1,0),$S227,MATCH(AV$6,$D$7:$Q$7,0)-1))</f>
        <v>0.89342969178004861</v>
      </c>
      <c r="AW227" s="3">
        <f ca="1">SUMPRODUCT(OFFSET($W$8:OFFSET($W$8,$AJ$4-1,0),$T227,$U227),OFFSET($C$8:OFFSET($C$8,$AJ$4-1,0),$S227,0),OFFSET($D$8:OFFSET($D$8,$AJ$4-1,0),$S227,MATCH(AV$6,$D$7:$Q$7,0)-1))/SUMPRODUCT(OFFSET($W$8:OFFSET($W$8,$AJ$4-1,0),$T227,$U227),OFFSET($C$8:OFFSET($C$8,$AJ$4-1,0),$S227,0))</f>
        <v>0.8936686317791348</v>
      </c>
      <c r="AX227" s="3">
        <f ca="1">SUMPRODUCT(OFFSET($W$8:OFFSET($W$8,$AJ$4-1,0),$T227,$U227),OFFSET($D$8:OFFSET($D$8,$AJ$4-1,0),$S227,MATCH(AX$6,$D$7:$Q$7,0)-1))</f>
        <v>0.95558716422602152</v>
      </c>
      <c r="AY227" s="3">
        <f ca="1">SUMPRODUCT(OFFSET($W$8:OFFSET($W$8,$AJ$4-1,0),$T227,$U227),OFFSET($C$8:OFFSET($C$8,$AJ$4-1,0),$S227,0),OFFSET($D$8:OFFSET($D$8,$AJ$4-1,0),$S227,MATCH(AX$6,$D$7:$Q$7,0)-1))/SUMPRODUCT(OFFSET($W$8:OFFSET($W$8,$AJ$4-1,0),$T227,$U227),OFFSET($C$8:OFFSET($C$8,$AJ$4-1,0),$S227,0))</f>
        <v>0.95520448666831292</v>
      </c>
      <c r="AZ227" s="3">
        <f ca="1">SUMPRODUCT(OFFSET($W$8:OFFSET($W$8,$AJ$4-1,0),$T227,$U227),OFFSET($D$8:OFFSET($D$8,$AJ$4-1,0),$S227,MATCH(AZ$6,$D$7:$Q$7,0)-1))</f>
        <v>1.2304787295619788</v>
      </c>
      <c r="BA227" s="3">
        <f ca="1">SUMPRODUCT(OFFSET($W$8:OFFSET($W$8,$AJ$4-1,0),$T227,$U227),OFFSET($C$8:OFFSET($C$8,$AJ$4-1,0),$S227,0),OFFSET($D$8:OFFSET($D$8,$AJ$4-1,0),$S227,MATCH(AZ$6,$D$7:$Q$7,0)-1))/SUMPRODUCT(OFFSET($W$8:OFFSET($W$8,$AJ$4-1,0),$T227,$U227),OFFSET($C$8:OFFSET($C$8,$AJ$4-1,0),$S227,0))</f>
        <v>1.2304212405291814</v>
      </c>
      <c r="BB227" s="3">
        <f ca="1">SUMPRODUCT(OFFSET($W$8:OFFSET($W$8,$AJ$4-1,0),$T227,$U227),OFFSET($D$8:OFFSET($D$8,$AJ$4-1,0),$S227,MATCH(BB$6,$D$7:$Q$7,0)-1))</f>
        <v>1.0791785929060203</v>
      </c>
      <c r="BC227" s="3">
        <f ca="1">SUMPRODUCT(OFFSET($W$8:OFFSET($W$8,$AJ$4-1,0),$T227,$U227),OFFSET($C$8:OFFSET($C$8,$AJ$4-1,0),$S227,0),OFFSET($D$8:OFFSET($D$8,$AJ$4-1,0),$S227,MATCH(BB$6,$D$7:$Q$7,0)-1))/SUMPRODUCT(OFFSET($W$8:OFFSET($W$8,$AJ$4-1,0),$T227,$U227),OFFSET($C$8:OFFSET($C$8,$AJ$4-1,0),$S227,0))</f>
        <v>1.0789228765421768</v>
      </c>
      <c r="BD227" s="3">
        <f ca="1">SUMPRODUCT(OFFSET($W$8:OFFSET($W$8,$AJ$4-1,0),$T227,$U227),OFFSET($D$8:OFFSET($D$8,$AJ$4-1,0),$S227,MATCH(BD$6,$D$7:$Q$7,0)-1))</f>
        <v>0.96416843099510019</v>
      </c>
      <c r="BE227" s="3">
        <f ca="1">SUMPRODUCT(OFFSET($W$8:OFFSET($W$8,$AJ$4-1,0),$T227,$U227),OFFSET($C$8:OFFSET($C$8,$AJ$4-1,0),$S227,0),OFFSET($D$8:OFFSET($D$8,$AJ$4-1,0),$S227,MATCH(BD$6,$D$7:$Q$7,0)-1))/SUMPRODUCT(OFFSET($W$8:OFFSET($W$8,$AJ$4-1,0),$T227,$U227),OFFSET($C$8:OFFSET($C$8,$AJ$4-1,0),$S227,0))</f>
        <v>0.96419364606179303</v>
      </c>
      <c r="BF227" s="174">
        <f ca="1">SUMPRODUCT(OFFSET($W$8:OFFSET($W$8,$AJ$4-1,0),$T227,$U227),OFFSET($D$8:OFFSET($D$8,$AJ$4-1,0),$S227,MATCH(BF$6,$D$7:$Q$7,0)-1))</f>
        <v>1.1416998550581594</v>
      </c>
      <c r="BG227" s="174">
        <f ca="1">SUMPRODUCT(OFFSET($W$8:OFFSET($W$8,$AJ$4-1,0),$T227,$U227),OFFSET($C$8:OFFSET($C$8,$AJ$4-1,0),$S227,0),OFFSET($D$8:OFFSET($D$8,$AJ$4-1,0),$S227,MATCH(BF$6,$D$7:$Q$7,0)-1))/SUMPRODUCT(OFFSET($W$8:OFFSET($W$8,$AJ$4-1,0),$T227,$U227),OFFSET($C$8:OFFSET($C$8,$AJ$4-1,0),$S227,0))</f>
        <v>1.1277762637897941</v>
      </c>
      <c r="BH227" s="174">
        <f ca="1">SUMPRODUCT(OFFSET($W$8:OFFSET($W$8,$AJ$4-1,0),$T227,$U227),OFFSET($D$8:OFFSET($D$8,$AJ$4-1,0),$S227,MATCH(BH$6,$D$7:$Q$7,0)-1))</f>
        <v>1.2001121035540567</v>
      </c>
      <c r="BI227" s="174">
        <f ca="1">SUMPRODUCT(OFFSET($W$8:OFFSET($W$8,$AJ$4-1,0),$T227,$U227),OFFSET($C$8:OFFSET($C$8,$AJ$4-1,0),$S227,0),OFFSET($D$8:OFFSET($D$8,$AJ$4-1,0),$S227,MATCH(BH$6,$D$7:$Q$7,0)-1))/SUMPRODUCT(OFFSET($W$8:OFFSET($W$8,$AJ$4-1,0),$T227,$U227),OFFSET($C$8:OFFSET($C$8,$AJ$4-1,0),$S227,0))</f>
        <v>1.198464531371181</v>
      </c>
      <c r="BJ227" s="174">
        <f ca="1">SUMPRODUCT(OFFSET($W$8:OFFSET($W$8,$AJ$4-1,0),$T227,$U227),OFFSET($D$8:OFFSET($D$8,$AJ$4-1,0),$S227,MATCH(BJ$6,$D$7:$Q$7,0)-1))</f>
        <v>1</v>
      </c>
      <c r="BK227" s="174">
        <f ca="1">SUMPRODUCT(OFFSET($W$8:OFFSET($W$8,$AJ$4-1,0),$T227,$U227),OFFSET($C$8:OFFSET($C$8,$AJ$4-1,0),$S227,0),OFFSET($D$8:OFFSET($D$8,$AJ$4-1,0),$S227,MATCH(BJ$6,$D$7:$Q$7,0)-1))/SUMPRODUCT(OFFSET($W$8:OFFSET($W$8,$AJ$4-1,0),$T227,$U227),OFFSET($C$8:OFFSET($C$8,$AJ$4-1,0),$S227,0))</f>
        <v>1</v>
      </c>
      <c r="BM227" s="8">
        <f t="shared" si="59"/>
        <v>42826</v>
      </c>
      <c r="BN227" s="47">
        <f t="shared" ca="1" si="60"/>
        <v>0.8857017544588639</v>
      </c>
      <c r="BO227" s="47">
        <f t="shared" ca="1" si="56"/>
        <v>0</v>
      </c>
      <c r="BP227" s="47">
        <f t="shared" ca="1" si="61"/>
        <v>0.276136030572743</v>
      </c>
      <c r="BQ227" s="47">
        <f t="shared" ca="1" si="57"/>
        <v>0.60956572388612096</v>
      </c>
    </row>
    <row r="228" spans="1:69">
      <c r="A228" s="58">
        <f t="shared" si="58"/>
        <v>42491</v>
      </c>
      <c r="B228" s="34">
        <f t="shared" ref="B228:B277" si="64">DATE(YEAR(A228),MONTH(A228)+FLOOR(($A$3+$A$4)/2,1),1+14*MOD($A$3+$A$4,2))</f>
        <v>42689</v>
      </c>
      <c r="C228" s="59">
        <f>SUMIF(WP!$A$3:$A$388,"&lt;"&amp;EOMONTH($A228,$A$3-1)+1,WP!$B$3:$B$388)/1000-SUM(C$8:C227)</f>
        <v>1630.7910000000011</v>
      </c>
      <c r="D228" s="42">
        <f>D$6/VLOOKUP($B228,Rate!$B$4:$H$390,7)</f>
        <v>0.58093445640458619</v>
      </c>
      <c r="E228" s="42">
        <f>E$6/VLOOKUP($B228,SAWW!$B$4:$H$390,7)</f>
        <v>1.2645281894505593</v>
      </c>
      <c r="F228" s="42">
        <f>F$6/VLOOKUP($B228,'Indem BL'!$B$4:$H$390,7)</f>
        <v>1.0585003999938631</v>
      </c>
      <c r="G228" s="42">
        <f>G$6/VLOOKUP($B228,'Med BL'!$B$4:$H$390,7)</f>
        <v>1</v>
      </c>
      <c r="H228" s="42">
        <f>H$6/VLOOKUP($B228,'Combined BL &amp; SAWW'!$B$4:$H$390,7)</f>
        <v>1.1667729371543527</v>
      </c>
      <c r="I228" s="42">
        <f>I$6/VLOOKUP($B228,'Freq Trend'!$B$4:$H$390,7)</f>
        <v>0.88086898679590397</v>
      </c>
      <c r="J228" s="42">
        <f>J$6/VLOOKUP($B228,'Severity Trend_IonI'!$B$4:$H$390,7)</f>
        <v>0.94686831407946603</v>
      </c>
      <c r="K228" s="42">
        <f>K$6/VLOOKUP($B228,'Severity Trend_MonI'!$B$4:$H$390,7)</f>
        <v>1.2521733536146662</v>
      </c>
      <c r="L228" s="42">
        <f>L$6/VLOOKUP($B228,'Severity Trend'!$B$4:$H$390,7)</f>
        <v>1.0822892673751749</v>
      </c>
      <c r="M228" s="42">
        <f>M$6/VLOOKUP($B228,'PP Residual Trend'!$B$4:$H$390,7)</f>
        <v>0.95341713462481859</v>
      </c>
      <c r="N228" s="156">
        <f>N$6/VLOOKUP($B228,CR!$B$4:$H$455,7)</f>
        <v>1.0169097412208388</v>
      </c>
      <c r="O228" s="156">
        <f>O$6/VLOOKUP($B228,ER!$B$4:$H$455,7)</f>
        <v>1.2130417697942999</v>
      </c>
      <c r="P228" s="156">
        <f>P$6/VLOOKUP($B228,DR!$B$4:$H$455,7)</f>
        <v>1</v>
      </c>
      <c r="R228">
        <f t="shared" si="63"/>
        <v>221</v>
      </c>
      <c r="S228" s="120">
        <f t="shared" ref="S228:S277" si="65">QUOTIENT($AJ$3*(R228-1),$A$3)</f>
        <v>220</v>
      </c>
      <c r="T228" s="45">
        <f t="shared" ref="T228:T277" si="66">MOD(S228,$AJ$3)</f>
        <v>0</v>
      </c>
      <c r="U228" s="45">
        <f t="shared" ref="U228:U277" si="67">MOD(R228-1,$A$3)</f>
        <v>0</v>
      </c>
      <c r="V228" s="20">
        <v>0</v>
      </c>
      <c r="W228" s="21">
        <f>(2*W$5*$AJ$3*$R228*$A$3-MIN(W$5*$AJ$3,$R228*$A$3)^2-2*$R228*$A$3*MAX(W$5*$AJ$3-$R228*$A$3,0)-MIN(MAX($R228*$A$3-$A$4,0),W$5*$AJ$3)^2-2*W$5*$AJ$3*MAX($R228*$A$3-$A$4-W$5*+$AJ$3,0))/$AJ$5-SUM($V$7:V228)-SUM($V$7:W227)+SUM($V$7:V227)</f>
        <v>0</v>
      </c>
      <c r="X228" s="21">
        <f>(2*X$5*$AJ$3*$R228*$A$3-MIN(X$5*$AJ$3,$R228*$A$3)^2-2*$R228*$A$3*MAX(X$5*$AJ$3-$R228*$A$3,0)-MIN(MAX($R228*$A$3-$A$4,0),X$5*$AJ$3)^2-2*X$5*$AJ$3*MAX($R228*$A$3-$A$4-X$5*+$AJ$3,0))/$AJ$5-SUM($V$7:W228)-SUM($V$7:X227)+SUM($V$7:W227)</f>
        <v>0</v>
      </c>
      <c r="Y228" s="21">
        <f>(2*Y$5*$AJ$3*$R228*$A$3-MIN(Y$5*$AJ$3,$R228*$A$3)^2-2*$R228*$A$3*MAX(Y$5*$AJ$3-$R228*$A$3,0)-MIN(MAX($R228*$A$3-$A$4,0),Y$5*$AJ$3)^2-2*Y$5*$AJ$3*MAX($R228*$A$3-$A$4-Y$5*+$AJ$3,0))/$AJ$5-SUM($V$7:X228)-SUM($V$7:Y227)+SUM($V$7:X227)</f>
        <v>0</v>
      </c>
      <c r="Z228" s="21">
        <f>(2*Z$5*$AJ$3*$R228*$A$3-MIN(Z$5*$AJ$3,$R228*$A$3)^2-2*$R228*$A$3*MAX(Z$5*$AJ$3-$R228*$A$3,0)-MIN(MAX($R228*$A$3-$A$4,0),Z$5*$AJ$3)^2-2*Z$5*$AJ$3*MAX($R228*$A$3-$A$4-Z$5*+$AJ$3,0))/$AJ$5-SUM($V$7:Y228)-SUM($V$7:Z227)+SUM($V$7:Y227)</f>
        <v>0</v>
      </c>
      <c r="AA228" s="21">
        <f>(2*AA$5*$AJ$3*$R228*$A$3-MIN(AA$5*$AJ$3,$R228*$A$3)^2-2*$R228*$A$3*MAX(AA$5*$AJ$3-$R228*$A$3,0)-MIN(MAX($R228*$A$3-$A$4,0),AA$5*$AJ$3)^2-2*AA$5*$AJ$3*MAX($R228*$A$3-$A$4-AA$5*+$AJ$3,0))/$AJ$5-SUM($V$7:Z228)-SUM($V$7:AA227)+SUM($V$7:Z227)</f>
        <v>0</v>
      </c>
      <c r="AB228" s="21">
        <f>(2*AB$5*$AJ$3*$R228*$A$3-MIN(AB$5*$AJ$3,$R228*$A$3)^2-2*$R228*$A$3*MAX(AB$5*$AJ$3-$R228*$A$3,0)-MIN(MAX($R228*$A$3-$A$4,0),AB$5*$AJ$3)^2-2*AB$5*$AJ$3*MAX($R228*$A$3-$A$4-AB$5*+$AJ$3,0))/$AJ$5-SUM($V$7:AA228)-SUM($V$7:AB227)+SUM($V$7:AA227)</f>
        <v>0</v>
      </c>
      <c r="AC228" s="21">
        <f>(2*AC$5*$AJ$3*$R228*$A$3-MIN(AC$5*$AJ$3,$R228*$A$3)^2-2*$R228*$A$3*MAX(AC$5*$AJ$3-$R228*$A$3,0)-MIN(MAX($R228*$A$3-$A$4,0),AC$5*$AJ$3)^2-2*AC$5*$AJ$3*MAX($R228*$A$3-$A$4-AC$5*+$AJ$3,0))/$AJ$5-SUM($V$7:AB228)-SUM($V$7:AC227)+SUM($V$7:AB227)</f>
        <v>0</v>
      </c>
      <c r="AD228" s="21">
        <f>(2*AD$5*$AJ$3*$R228*$A$3-MIN(AD$5*$AJ$3,$R228*$A$3)^2-2*$R228*$A$3*MAX(AD$5*$AJ$3-$R228*$A$3,0)-MIN(MAX($R228*$A$3-$A$4,0),AD$5*$AJ$3)^2-2*AD$5*$AJ$3*MAX($R228*$A$3-$A$4-AD$5*+$AJ$3,0))/$AJ$5-SUM($V$7:AC228)-SUM($V$7:AD227)+SUM($V$7:AC227)</f>
        <v>0</v>
      </c>
      <c r="AE228" s="21">
        <f>(2*AE$5*$AJ$3*$R228*$A$3-MIN(AE$5*$AJ$3,$R228*$A$3)^2-2*$R228*$A$3*MAX(AE$5*$AJ$3-$R228*$A$3,0)-MIN(MAX($R228*$A$3-$A$4,0),AE$5*$AJ$3)^2-2*AE$5*$AJ$3*MAX($R228*$A$3-$A$4-AE$5*+$AJ$3,0))/$AJ$5-SUM($V$7:AD228)-SUM($V$7:AE227)+SUM($V$7:AD227)</f>
        <v>0</v>
      </c>
      <c r="AF228" s="21">
        <f>(2*AF$5*$AJ$3*$R228*$A$3-MIN(AF$5*$AJ$3,$R228*$A$3)^2-2*$R228*$A$3*MAX(AF$5*$AJ$3-$R228*$A$3,0)-MIN(MAX($R228*$A$3-$A$4,0),AF$5*$AJ$3)^2-2*AF$5*$AJ$3*MAX($R228*$A$3-$A$4-AF$5*+$AJ$3,0))/$AJ$5-SUM($V$7:AE228)-SUM($V$7:AF227)+SUM($V$7:AE227)</f>
        <v>0</v>
      </c>
      <c r="AG228" s="21">
        <f>(2*AG$5*$AJ$3*$R228*$A$3-MIN(AG$5*$AJ$3,$R228*$A$3)^2-2*$R228*$A$3*MAX(AG$5*$AJ$3-$R228*$A$3,0)-MIN(MAX($R228*$A$3-$A$4,0),AG$5*$AJ$3)^2-2*AG$5*$AJ$3*MAX($R228*$A$3-$A$4-AG$5*+$AJ$3,0))/$AJ$5-SUM($V$7:AF228)-SUM($V$7:AG227)+SUM($V$7:AF227)</f>
        <v>0</v>
      </c>
      <c r="AH228" s="21">
        <f>(2*AH$5*$AJ$3*$R228*$A$3-MIN(AH$5*$AJ$3,$R228*$A$3)^2-2*$R228*$A$3*MAX(AH$5*$AJ$3-$R228*$A$3,0)-MIN(MAX($R228*$A$3-$A$4,0),AH$5*$AJ$3)^2-2*AH$5*$AJ$3*MAX($R228*$A$3-$A$4-AH$5*+$AJ$3,0))/$AJ$5-SUM($V$7:AG228)-SUM($V$7:AH227)+SUM($V$7:AG227)</f>
        <v>0</v>
      </c>
      <c r="AJ228" s="8">
        <f t="shared" si="62"/>
        <v>42856</v>
      </c>
      <c r="AK228" s="30">
        <f t="shared" ref="AK228:AK277" si="68">DATE(YEAR(AJ228),MONTH(AJ228)+FLOOR($AJ$3/2,1),1+14*MOD($AJ$3,2))</f>
        <v>42870</v>
      </c>
      <c r="AL228" s="3">
        <f ca="1">SUMPRODUCT(OFFSET($W$8:OFFSET($W$8,$AJ$4-1,0),$T228,$U228),OFFSET($D$8:OFFSET($D$8,$AJ$4-1,0),$S228,MATCH(AL$6,$D$7:$Q$7,0)-1))</f>
        <v>0.62319325745036214</v>
      </c>
      <c r="AM228" s="3">
        <f ca="1">SUMPRODUCT(OFFSET($W$8:OFFSET($W$8,$AJ$4-1,0),$T228,$U228),OFFSET($C$8:OFFSET($C$8,$AJ$4-1,0),$S228,0),OFFSET($D$8:OFFSET($D$8,$AJ$4-1,0),$S228,MATCH(AL$6,$D$7:$Q$7,0)-1))/SUMPRODUCT(OFFSET($W$8:OFFSET($W$8,$AJ$4-1,0),$T228,$U228),OFFSET($C$8:OFFSET($C$8,$AJ$4-1,0),$S228,0))</f>
        <v>0.625241540388494</v>
      </c>
      <c r="AN228" s="3">
        <f ca="1">SUMPRODUCT(OFFSET($W$8:OFFSET($W$8,$AJ$4-1,0),$T228,$U228),OFFSET($D$8:OFFSET($D$8,$AJ$4-1,0),$S228,MATCH(AN$6,$D$7:$Q$7,0)-1))</f>
        <v>1.2479330378768336</v>
      </c>
      <c r="AO228" s="3">
        <f ca="1">SUMPRODUCT(OFFSET($W$8:OFFSET($W$8,$AJ$4-1,0),$T228,$U228),OFFSET($C$8:OFFSET($C$8,$AJ$4-1,0),$S228,0),OFFSET($D$8:OFFSET($D$8,$AJ$4-1,0),$S228,MATCH(AN$6,$D$7:$Q$7,0)-1))/SUMPRODUCT(OFFSET($W$8:OFFSET($W$8,$AJ$4-1,0),$T228,$U228),OFFSET($C$8:OFFSET($C$8,$AJ$4-1,0),$S228,0))</f>
        <v>1.2474676728745231</v>
      </c>
      <c r="AP228" s="3">
        <f ca="1">SUMPRODUCT(OFFSET($W$8:OFFSET($W$8,$AJ$4-1,0),$T228,$U228),OFFSET($D$8:OFFSET($D$8,$AJ$4-1,0),$S228,MATCH(AP$6,$D$7:$Q$7,0)-1))</f>
        <v>1.0082723337757498</v>
      </c>
      <c r="AQ228" s="3">
        <f ca="1">SUMPRODUCT(OFFSET($W$8:OFFSET($W$8,$AJ$4-1,0),$T228,$U228),OFFSET($C$8:OFFSET($C$8,$AJ$4-1,0),$S228,0),OFFSET($D$8:OFFSET($D$8,$AJ$4-1,0),$S228,MATCH(AP$6,$D$7:$Q$7,0)-1))/SUMPRODUCT(OFFSET($W$8:OFFSET($W$8,$AJ$4-1,0),$T228,$U228),OFFSET($C$8:OFFSET($C$8,$AJ$4-1,0),$S228,0))</f>
        <v>1.0103260591539651</v>
      </c>
      <c r="AR228" s="3">
        <f ca="1">SUMPRODUCT(OFFSET($W$8:OFFSET($W$8,$AJ$4-1,0),$T228,$U228),OFFSET($D$8:OFFSET($D$8,$AJ$4-1,0),$S228,MATCH(AR$6,$D$7:$Q$7,0)-1))</f>
        <v>1</v>
      </c>
      <c r="AS228" s="3">
        <f ca="1">SUMPRODUCT(OFFSET($W$8:OFFSET($W$8,$AJ$4-1,0),$T228,$U228),OFFSET($C$8:OFFSET($C$8,$AJ$4-1,0),$S228,0),OFFSET($D$8:OFFSET($D$8,$AJ$4-1,0),$S228,MATCH(AR$6,$D$7:$Q$7,0)-1))/SUMPRODUCT(OFFSET($W$8:OFFSET($W$8,$AJ$4-1,0),$T228,$U228),OFFSET($C$8:OFFSET($C$8,$AJ$4-1,0),$S228,0))</f>
        <v>1</v>
      </c>
      <c r="AT228" s="3">
        <f ca="1">SUMPRODUCT(OFFSET($W$8:OFFSET($W$8,$AJ$4-1,0),$T228,$U228),OFFSET($D$8:OFFSET($D$8,$AJ$4-1,0),$S228,MATCH(AT$6,$D$7:$Q$7,0)-1))</f>
        <v>1.1225978466839928</v>
      </c>
      <c r="AU228" s="3">
        <f ca="1">SUMPRODUCT(OFFSET($W$8:OFFSET($W$8,$AJ$4-1,0),$T228,$U228),OFFSET($C$8:OFFSET($C$8,$AJ$4-1,0),$S228,0),OFFSET($D$8:OFFSET($D$8,$AJ$4-1,0),$S228,MATCH(AT$6,$D$7:$Q$7,0)-1))/SUMPRODUCT(OFFSET($W$8:OFFSET($W$8,$AJ$4-1,0),$T228,$U228),OFFSET($C$8:OFFSET($C$8,$AJ$4-1,0),$S228,0))</f>
        <v>1.1238974831026378</v>
      </c>
      <c r="AV228" s="3">
        <f ca="1">SUMPRODUCT(OFFSET($W$8:OFFSET($W$8,$AJ$4-1,0),$T228,$U228),OFFSET($D$8:OFFSET($D$8,$AJ$4-1,0),$S228,MATCH(AV$6,$D$7:$Q$7,0)-1))</f>
        <v>0.89570507838426061</v>
      </c>
      <c r="AW228" s="3">
        <f ca="1">SUMPRODUCT(OFFSET($W$8:OFFSET($W$8,$AJ$4-1,0),$T228,$U228),OFFSET($C$8:OFFSET($C$8,$AJ$4-1,0),$S228,0),OFFSET($D$8:OFFSET($D$8,$AJ$4-1,0),$S228,MATCH(AV$6,$D$7:$Q$7,0)-1))/SUMPRODUCT(OFFSET($W$8:OFFSET($W$8,$AJ$4-1,0),$T228,$U228),OFFSET($C$8:OFFSET($C$8,$AJ$4-1,0),$S228,0))</f>
        <v>0.89625443257727089</v>
      </c>
      <c r="AX228" s="3">
        <f ca="1">SUMPRODUCT(OFFSET($W$8:OFFSET($W$8,$AJ$4-1,0),$T228,$U228),OFFSET($D$8:OFFSET($D$8,$AJ$4-1,0),$S228,MATCH(AX$6,$D$7:$Q$7,0)-1))</f>
        <v>0.95920456173884017</v>
      </c>
      <c r="AY228" s="3">
        <f ca="1">SUMPRODUCT(OFFSET($W$8:OFFSET($W$8,$AJ$4-1,0),$T228,$U228),OFFSET($C$8:OFFSET($C$8,$AJ$4-1,0),$S228,0),OFFSET($D$8:OFFSET($D$8,$AJ$4-1,0),$S228,MATCH(AX$6,$D$7:$Q$7,0)-1))/SUMPRODUCT(OFFSET($W$8:OFFSET($W$8,$AJ$4-1,0),$T228,$U228),OFFSET($C$8:OFFSET($C$8,$AJ$4-1,0),$S228,0))</f>
        <v>0.95883401468458751</v>
      </c>
      <c r="AZ228" s="3">
        <f ca="1">SUMPRODUCT(OFFSET($W$8:OFFSET($W$8,$AJ$4-1,0),$T228,$U228),OFFSET($D$8:OFFSET($D$8,$AJ$4-1,0),$S228,MATCH(AZ$6,$D$7:$Q$7,0)-1))</f>
        <v>1.2254102702566012</v>
      </c>
      <c r="BA228" s="3">
        <f ca="1">SUMPRODUCT(OFFSET($W$8:OFFSET($W$8,$AJ$4-1,0),$T228,$U228),OFFSET($C$8:OFFSET($C$8,$AJ$4-1,0),$S228,0),OFFSET($D$8:OFFSET($D$8,$AJ$4-1,0),$S228,MATCH(AZ$6,$D$7:$Q$7,0)-1))/SUMPRODUCT(OFFSET($W$8:OFFSET($W$8,$AJ$4-1,0),$T228,$U228),OFFSET($C$8:OFFSET($C$8,$AJ$4-1,0),$S228,0))</f>
        <v>1.2249256610613923</v>
      </c>
      <c r="BB228" s="3">
        <f ca="1">SUMPRODUCT(OFFSET($W$8:OFFSET($W$8,$AJ$4-1,0),$T228,$U228),OFFSET($D$8:OFFSET($D$8,$AJ$4-1,0),$S228,MATCH(BB$6,$D$7:$Q$7,0)-1))</f>
        <v>1.079344531793617</v>
      </c>
      <c r="BC228" s="3">
        <f ca="1">SUMPRODUCT(OFFSET($W$8:OFFSET($W$8,$AJ$4-1,0),$T228,$U228),OFFSET($C$8:OFFSET($C$8,$AJ$4-1,0),$S228,0),OFFSET($D$8:OFFSET($D$8,$AJ$4-1,0),$S228,MATCH(BB$6,$D$7:$Q$7,0)-1))/SUMPRODUCT(OFFSET($W$8:OFFSET($W$8,$AJ$4-1,0),$T228,$U228),OFFSET($C$8:OFFSET($C$8,$AJ$4-1,0),$S228,0))</f>
        <v>1.0789401048628446</v>
      </c>
      <c r="BD228" s="3">
        <f ca="1">SUMPRODUCT(OFFSET($W$8:OFFSET($W$8,$AJ$4-1,0),$T228,$U228),OFFSET($D$8:OFFSET($D$8,$AJ$4-1,0),$S228,MATCH(BD$6,$D$7:$Q$7,0)-1))</f>
        <v>0.96676594426789308</v>
      </c>
      <c r="BE228" s="3">
        <f ca="1">SUMPRODUCT(OFFSET($W$8:OFFSET($W$8,$AJ$4-1,0),$T228,$U228),OFFSET($C$8:OFFSET($C$8,$AJ$4-1,0),$S228,0),OFFSET($D$8:OFFSET($D$8,$AJ$4-1,0),$S228,MATCH(BD$6,$D$7:$Q$7,0)-1))/SUMPRODUCT(OFFSET($W$8:OFFSET($W$8,$AJ$4-1,0),$T228,$U228),OFFSET($C$8:OFFSET($C$8,$AJ$4-1,0),$S228,0))</f>
        <v>0.96699262796485919</v>
      </c>
      <c r="BF228" s="174">
        <f ca="1">SUMPRODUCT(OFFSET($W$8:OFFSET($W$8,$AJ$4-1,0),$T228,$U228),OFFSET($D$8:OFFSET($D$8,$AJ$4-1,0),$S228,MATCH(BF$6,$D$7:$Q$7,0)-1))</f>
        <v>1.1405592902085095</v>
      </c>
      <c r="BG228" s="174">
        <f ca="1">SUMPRODUCT(OFFSET($W$8:OFFSET($W$8,$AJ$4-1,0),$T228,$U228),OFFSET($C$8:OFFSET($C$8,$AJ$4-1,0),$S228,0),OFFSET($D$8:OFFSET($D$8,$AJ$4-1,0),$S228,MATCH(BF$6,$D$7:$Q$7,0)-1))/SUMPRODUCT(OFFSET($W$8:OFFSET($W$8,$AJ$4-1,0),$T228,$U228),OFFSET($C$8:OFFSET($C$8,$AJ$4-1,0),$S228,0))</f>
        <v>1.1302576955682588</v>
      </c>
      <c r="BH228" s="174">
        <f ca="1">SUMPRODUCT(OFFSET($W$8:OFFSET($W$8,$AJ$4-1,0),$T228,$U228),OFFSET($D$8:OFFSET($D$8,$AJ$4-1,0),$S228,MATCH(BH$6,$D$7:$Q$7,0)-1))</f>
        <v>1.1964750062699796</v>
      </c>
      <c r="BI228" s="174">
        <f ca="1">SUMPRODUCT(OFFSET($W$8:OFFSET($W$8,$AJ$4-1,0),$T228,$U228),OFFSET($C$8:OFFSET($C$8,$AJ$4-1,0),$S228,0),OFFSET($D$8:OFFSET($D$8,$AJ$4-1,0),$S228,MATCH(BH$6,$D$7:$Q$7,0)-1))/SUMPRODUCT(OFFSET($W$8:OFFSET($W$8,$AJ$4-1,0),$T228,$U228),OFFSET($C$8:OFFSET($C$8,$AJ$4-1,0),$S228,0))</f>
        <v>1.1945064881150722</v>
      </c>
      <c r="BJ228" s="174">
        <f ca="1">SUMPRODUCT(OFFSET($W$8:OFFSET($W$8,$AJ$4-1,0),$T228,$U228),OFFSET($D$8:OFFSET($D$8,$AJ$4-1,0),$S228,MATCH(BJ$6,$D$7:$Q$7,0)-1))</f>
        <v>1</v>
      </c>
      <c r="BK228" s="174">
        <f ca="1">SUMPRODUCT(OFFSET($W$8:OFFSET($W$8,$AJ$4-1,0),$T228,$U228),OFFSET($C$8:OFFSET($C$8,$AJ$4-1,0),$S228,0),OFFSET($D$8:OFFSET($D$8,$AJ$4-1,0),$S228,MATCH(BJ$6,$D$7:$Q$7,0)-1))/SUMPRODUCT(OFFSET($W$8:OFFSET($W$8,$AJ$4-1,0),$T228,$U228),OFFSET($C$8:OFFSET($C$8,$AJ$4-1,0),$S228,0))</f>
        <v>1</v>
      </c>
      <c r="BM228" s="8">
        <f t="shared" si="59"/>
        <v>42856</v>
      </c>
      <c r="BN228" s="47">
        <f t="shared" ca="1" si="60"/>
        <v>0.8837572346485818</v>
      </c>
      <c r="BO228" s="47">
        <f t="shared" ca="1" si="56"/>
        <v>0</v>
      </c>
      <c r="BP228" s="47">
        <f t="shared" ca="1" si="61"/>
        <v>0.27705101794573062</v>
      </c>
      <c r="BQ228" s="47">
        <f t="shared" ca="1" si="57"/>
        <v>0.60670621670285119</v>
      </c>
    </row>
    <row r="229" spans="1:69">
      <c r="A229" s="58">
        <f t="shared" si="58"/>
        <v>42522</v>
      </c>
      <c r="B229" s="34">
        <f t="shared" si="64"/>
        <v>42719</v>
      </c>
      <c r="C229" s="59">
        <f>SUMIF(WP!$A$3:$A$388,"&lt;"&amp;EOMONTH($A229,$A$3-1)+1,WP!$B$3:$B$388)/1000-SUM(C$8:C228)</f>
        <v>633.1260000000002</v>
      </c>
      <c r="D229" s="42">
        <f>D$6/VLOOKUP($B229,Rate!$B$4:$H$390,7)</f>
        <v>0.58093445640458619</v>
      </c>
      <c r="E229" s="42">
        <f>E$6/VLOOKUP($B229,SAWW!$B$4:$H$390,7)</f>
        <v>1.2617905448304554</v>
      </c>
      <c r="F229" s="42">
        <f>F$6/VLOOKUP($B229,'Indem BL'!$B$4:$H$390,7)</f>
        <v>1.0585003999938631</v>
      </c>
      <c r="G229" s="42">
        <f>G$6/VLOOKUP($B229,'Med BL'!$B$4:$H$390,7)</f>
        <v>1</v>
      </c>
      <c r="H229" s="42">
        <f>H$6/VLOOKUP($B229,'Combined BL &amp; SAWW'!$B$4:$H$390,7)</f>
        <v>1.1657056902436971</v>
      </c>
      <c r="I229" s="42">
        <f>I$6/VLOOKUP($B229,'Freq Trend'!$B$4:$H$390,7)</f>
        <v>0.8834250868639254</v>
      </c>
      <c r="J229" s="42">
        <f>J$6/VLOOKUP($B229,'Severity Trend_IonI'!$B$4:$H$390,7)</f>
        <v>0.94780557916154073</v>
      </c>
      <c r="K229" s="42">
        <f>K$6/VLOOKUP($B229,'Severity Trend_MonI'!$B$4:$H$390,7)</f>
        <v>1.2481266494040091</v>
      </c>
      <c r="L229" s="42">
        <f>L$6/VLOOKUP($B229,'Severity Trend'!$B$4:$H$390,7)</f>
        <v>1.0813291916919343</v>
      </c>
      <c r="M229" s="42">
        <f>M$6/VLOOKUP($B229,'PP Residual Trend'!$B$4:$H$390,7)</f>
        <v>0.9553409625995235</v>
      </c>
      <c r="N229" s="156">
        <f>N$6/VLOOKUP($B229,CR!$B$4:$H$455,7)</f>
        <v>1.3590011252707814</v>
      </c>
      <c r="O229" s="156">
        <f>O$6/VLOOKUP($B229,ER!$B$4:$H$455,7)</f>
        <v>1.2130417697942999</v>
      </c>
      <c r="P229" s="156">
        <f>P$6/VLOOKUP($B229,DR!$B$4:$H$455,7)</f>
        <v>1</v>
      </c>
      <c r="R229">
        <f t="shared" si="63"/>
        <v>222</v>
      </c>
      <c r="S229" s="120">
        <f t="shared" si="65"/>
        <v>221</v>
      </c>
      <c r="T229" s="45">
        <f t="shared" si="66"/>
        <v>0</v>
      </c>
      <c r="U229" s="45">
        <f t="shared" si="67"/>
        <v>0</v>
      </c>
      <c r="V229" s="20">
        <v>0</v>
      </c>
      <c r="W229" s="21">
        <f>(2*W$5*$AJ$3*$R229*$A$3-MIN(W$5*$AJ$3,$R229*$A$3)^2-2*$R229*$A$3*MAX(W$5*$AJ$3-$R229*$A$3,0)-MIN(MAX($R229*$A$3-$A$4,0),W$5*$AJ$3)^2-2*W$5*$AJ$3*MAX($R229*$A$3-$A$4-W$5*+$AJ$3,0))/$AJ$5-SUM($V$7:V229)-SUM($V$7:W228)+SUM($V$7:V228)</f>
        <v>0</v>
      </c>
      <c r="X229" s="21">
        <f>(2*X$5*$AJ$3*$R229*$A$3-MIN(X$5*$AJ$3,$R229*$A$3)^2-2*$R229*$A$3*MAX(X$5*$AJ$3-$R229*$A$3,0)-MIN(MAX($R229*$A$3-$A$4,0),X$5*$AJ$3)^2-2*X$5*$AJ$3*MAX($R229*$A$3-$A$4-X$5*+$AJ$3,0))/$AJ$5-SUM($V$7:W229)-SUM($V$7:X228)+SUM($V$7:W228)</f>
        <v>0</v>
      </c>
      <c r="Y229" s="21">
        <f>(2*Y$5*$AJ$3*$R229*$A$3-MIN(Y$5*$AJ$3,$R229*$A$3)^2-2*$R229*$A$3*MAX(Y$5*$AJ$3-$R229*$A$3,0)-MIN(MAX($R229*$A$3-$A$4,0),Y$5*$AJ$3)^2-2*Y$5*$AJ$3*MAX($R229*$A$3-$A$4-Y$5*+$AJ$3,0))/$AJ$5-SUM($V$7:X229)-SUM($V$7:Y228)+SUM($V$7:X228)</f>
        <v>0</v>
      </c>
      <c r="Z229" s="21">
        <f>(2*Z$5*$AJ$3*$R229*$A$3-MIN(Z$5*$AJ$3,$R229*$A$3)^2-2*$R229*$A$3*MAX(Z$5*$AJ$3-$R229*$A$3,0)-MIN(MAX($R229*$A$3-$A$4,0),Z$5*$AJ$3)^2-2*Z$5*$AJ$3*MAX($R229*$A$3-$A$4-Z$5*+$AJ$3,0))/$AJ$5-SUM($V$7:Y229)-SUM($V$7:Z228)+SUM($V$7:Y228)</f>
        <v>0</v>
      </c>
      <c r="AA229" s="21">
        <f>(2*AA$5*$AJ$3*$R229*$A$3-MIN(AA$5*$AJ$3,$R229*$A$3)^2-2*$R229*$A$3*MAX(AA$5*$AJ$3-$R229*$A$3,0)-MIN(MAX($R229*$A$3-$A$4,0),AA$5*$AJ$3)^2-2*AA$5*$AJ$3*MAX($R229*$A$3-$A$4-AA$5*+$AJ$3,0))/$AJ$5-SUM($V$7:Z229)-SUM($V$7:AA228)+SUM($V$7:Z228)</f>
        <v>0</v>
      </c>
      <c r="AB229" s="21">
        <f>(2*AB$5*$AJ$3*$R229*$A$3-MIN(AB$5*$AJ$3,$R229*$A$3)^2-2*$R229*$A$3*MAX(AB$5*$AJ$3-$R229*$A$3,0)-MIN(MAX($R229*$A$3-$A$4,0),AB$5*$AJ$3)^2-2*AB$5*$AJ$3*MAX($R229*$A$3-$A$4-AB$5*+$AJ$3,0))/$AJ$5-SUM($V$7:AA229)-SUM($V$7:AB228)+SUM($V$7:AA228)</f>
        <v>0</v>
      </c>
      <c r="AC229" s="21">
        <f>(2*AC$5*$AJ$3*$R229*$A$3-MIN(AC$5*$AJ$3,$R229*$A$3)^2-2*$R229*$A$3*MAX(AC$5*$AJ$3-$R229*$A$3,0)-MIN(MAX($R229*$A$3-$A$4,0),AC$5*$AJ$3)^2-2*AC$5*$AJ$3*MAX($R229*$A$3-$A$4-AC$5*+$AJ$3,0))/$AJ$5-SUM($V$7:AB229)-SUM($V$7:AC228)+SUM($V$7:AB228)</f>
        <v>0</v>
      </c>
      <c r="AD229" s="21">
        <f>(2*AD$5*$AJ$3*$R229*$A$3-MIN(AD$5*$AJ$3,$R229*$A$3)^2-2*$R229*$A$3*MAX(AD$5*$AJ$3-$R229*$A$3,0)-MIN(MAX($R229*$A$3-$A$4,0),AD$5*$AJ$3)^2-2*AD$5*$AJ$3*MAX($R229*$A$3-$A$4-AD$5*+$AJ$3,0))/$AJ$5-SUM($V$7:AC229)-SUM($V$7:AD228)+SUM($V$7:AC228)</f>
        <v>0</v>
      </c>
      <c r="AE229" s="21">
        <f>(2*AE$5*$AJ$3*$R229*$A$3-MIN(AE$5*$AJ$3,$R229*$A$3)^2-2*$R229*$A$3*MAX(AE$5*$AJ$3-$R229*$A$3,0)-MIN(MAX($R229*$A$3-$A$4,0),AE$5*$AJ$3)^2-2*AE$5*$AJ$3*MAX($R229*$A$3-$A$4-AE$5*+$AJ$3,0))/$AJ$5-SUM($V$7:AD229)-SUM($V$7:AE228)+SUM($V$7:AD228)</f>
        <v>0</v>
      </c>
      <c r="AF229" s="21">
        <f>(2*AF$5*$AJ$3*$R229*$A$3-MIN(AF$5*$AJ$3,$R229*$A$3)^2-2*$R229*$A$3*MAX(AF$5*$AJ$3-$R229*$A$3,0)-MIN(MAX($R229*$A$3-$A$4,0),AF$5*$AJ$3)^2-2*AF$5*$AJ$3*MAX($R229*$A$3-$A$4-AF$5*+$AJ$3,0))/$AJ$5-SUM($V$7:AE229)-SUM($V$7:AF228)+SUM($V$7:AE228)</f>
        <v>0</v>
      </c>
      <c r="AG229" s="21">
        <f>(2*AG$5*$AJ$3*$R229*$A$3-MIN(AG$5*$AJ$3,$R229*$A$3)^2-2*$R229*$A$3*MAX(AG$5*$AJ$3-$R229*$A$3,0)-MIN(MAX($R229*$A$3-$A$4,0),AG$5*$AJ$3)^2-2*AG$5*$AJ$3*MAX($R229*$A$3-$A$4-AG$5*+$AJ$3,0))/$AJ$5-SUM($V$7:AF229)-SUM($V$7:AG228)+SUM($V$7:AF228)</f>
        <v>0</v>
      </c>
      <c r="AH229" s="21">
        <f>(2*AH$5*$AJ$3*$R229*$A$3-MIN(AH$5*$AJ$3,$R229*$A$3)^2-2*$R229*$A$3*MAX(AH$5*$AJ$3-$R229*$A$3,0)-MIN(MAX($R229*$A$3-$A$4,0),AH$5*$AJ$3)^2-2*AH$5*$AJ$3*MAX($R229*$A$3-$A$4-AH$5*+$AJ$3,0))/$AJ$5-SUM($V$7:AG229)-SUM($V$7:AH228)+SUM($V$7:AG228)</f>
        <v>0</v>
      </c>
      <c r="AJ229" s="8">
        <f t="shared" si="62"/>
        <v>42887</v>
      </c>
      <c r="AK229" s="30">
        <f t="shared" si="68"/>
        <v>42901</v>
      </c>
      <c r="AL229" s="3">
        <f ca="1">SUMPRODUCT(OFFSET($W$8:OFFSET($W$8,$AJ$4-1,0),$T229,$U229),OFFSET($D$8:OFFSET($D$8,$AJ$4-1,0),$S229,MATCH(AL$6,$D$7:$Q$7,0)-1))</f>
        <v>0.63039228214117282</v>
      </c>
      <c r="AM229" s="3">
        <f ca="1">SUMPRODUCT(OFFSET($W$8:OFFSET($W$8,$AJ$4-1,0),$T229,$U229),OFFSET($C$8:OFFSET($C$8,$AJ$4-1,0),$S229,0),OFFSET($D$8:OFFSET($D$8,$AJ$4-1,0),$S229,MATCH(AL$6,$D$7:$Q$7,0)-1))/SUMPRODUCT(OFFSET($W$8:OFFSET($W$8,$AJ$4-1,0),$T229,$U229),OFFSET($C$8:OFFSET($C$8,$AJ$4-1,0),$S229,0))</f>
        <v>0.63097683062011256</v>
      </c>
      <c r="AN229" s="3">
        <f ca="1">SUMPRODUCT(OFFSET($W$8:OFFSET($W$8,$AJ$4-1,0),$T229,$U229),OFFSET($D$8:OFFSET($D$8,$AJ$4-1,0),$S229,MATCH(AN$6,$D$7:$Q$7,0)-1))</f>
        <v>1.2451052406565357</v>
      </c>
      <c r="AO229" s="3">
        <f ca="1">SUMPRODUCT(OFFSET($W$8:OFFSET($W$8,$AJ$4-1,0),$T229,$U229),OFFSET($C$8:OFFSET($C$8,$AJ$4-1,0),$S229,0),OFFSET($D$8:OFFSET($D$8,$AJ$4-1,0),$S229,MATCH(AN$6,$D$7:$Q$7,0)-1))/SUMPRODUCT(OFFSET($W$8:OFFSET($W$8,$AJ$4-1,0),$T229,$U229),OFFSET($C$8:OFFSET($C$8,$AJ$4-1,0),$S229,0))</f>
        <v>1.2452249959810437</v>
      </c>
      <c r="AP229" s="3">
        <f ca="1">SUMPRODUCT(OFFSET($W$8:OFFSET($W$8,$AJ$4-1,0),$T229,$U229),OFFSET($D$8:OFFSET($D$8,$AJ$4-1,0),$S229,MATCH(AP$6,$D$7:$Q$7,0)-1))</f>
        <v>0.99756744287329679</v>
      </c>
      <c r="AQ229" s="3">
        <f ca="1">SUMPRODUCT(OFFSET($W$8:OFFSET($W$8,$AJ$4-1,0),$T229,$U229),OFFSET($C$8:OFFSET($C$8,$AJ$4-1,0),$S229,0),OFFSET($D$8:OFFSET($D$8,$AJ$4-1,0),$S229,MATCH(AP$6,$D$7:$Q$7,0)-1))/SUMPRODUCT(OFFSET($W$8:OFFSET($W$8,$AJ$4-1,0),$T229,$U229),OFFSET($C$8:OFFSET($C$8,$AJ$4-1,0),$S229,0))</f>
        <v>1.0023712049584779</v>
      </c>
      <c r="AR229" s="3">
        <f ca="1">SUMPRODUCT(OFFSET($W$8:OFFSET($W$8,$AJ$4-1,0),$T229,$U229),OFFSET($D$8:OFFSET($D$8,$AJ$4-1,0),$S229,MATCH(AR$6,$D$7:$Q$7,0)-1))</f>
        <v>1</v>
      </c>
      <c r="AS229" s="3">
        <f ca="1">SUMPRODUCT(OFFSET($W$8:OFFSET($W$8,$AJ$4-1,0),$T229,$U229),OFFSET($C$8:OFFSET($C$8,$AJ$4-1,0),$S229,0),OFFSET($D$8:OFFSET($D$8,$AJ$4-1,0),$S229,MATCH(AR$6,$D$7:$Q$7,0)-1))/SUMPRODUCT(OFFSET($W$8:OFFSET($W$8,$AJ$4-1,0),$T229,$U229),OFFSET($C$8:OFFSET($C$8,$AJ$4-1,0),$S229,0))</f>
        <v>1</v>
      </c>
      <c r="AT229" s="3">
        <f ca="1">SUMPRODUCT(OFFSET($W$8:OFFSET($W$8,$AJ$4-1,0),$T229,$U229),OFFSET($D$8:OFFSET($D$8,$AJ$4-1,0),$S229,MATCH(AT$6,$D$7:$Q$7,0)-1))</f>
        <v>1.1139766013810626</v>
      </c>
      <c r="AU229" s="3">
        <f ca="1">SUMPRODUCT(OFFSET($W$8:OFFSET($W$8,$AJ$4-1,0),$T229,$U229),OFFSET($C$8:OFFSET($C$8,$AJ$4-1,0),$S229,0),OFFSET($D$8:OFFSET($D$8,$AJ$4-1,0),$S229,MATCH(AT$6,$D$7:$Q$7,0)-1))/SUMPRODUCT(OFFSET($W$8:OFFSET($W$8,$AJ$4-1,0),$T229,$U229),OFFSET($C$8:OFFSET($C$8,$AJ$4-1,0),$S229,0))</f>
        <v>1.1173552153565032</v>
      </c>
      <c r="AV229" s="3">
        <f ca="1">SUMPRODUCT(OFFSET($W$8:OFFSET($W$8,$AJ$4-1,0),$T229,$U229),OFFSET($D$8:OFFSET($D$8,$AJ$4-1,0),$S229,MATCH(AV$6,$D$7:$Q$7,0)-1))</f>
        <v>0.89789339913599175</v>
      </c>
      <c r="AW229" s="3">
        <f ca="1">SUMPRODUCT(OFFSET($W$8:OFFSET($W$8,$AJ$4-1,0),$T229,$U229),OFFSET($C$8:OFFSET($C$8,$AJ$4-1,0),$S229,0),OFFSET($D$8:OFFSET($D$8,$AJ$4-1,0),$S229,MATCH(AV$6,$D$7:$Q$7,0)-1))/SUMPRODUCT(OFFSET($W$8:OFFSET($W$8,$AJ$4-1,0),$T229,$U229),OFFSET($C$8:OFFSET($C$8,$AJ$4-1,0),$S229,0))</f>
        <v>0.89806253157431259</v>
      </c>
      <c r="AX229" s="3">
        <f ca="1">SUMPRODUCT(OFFSET($W$8:OFFSET($W$8,$AJ$4-1,0),$T229,$U229),OFFSET($D$8:OFFSET($D$8,$AJ$4-1,0),$S229,MATCH(AX$6,$D$7:$Q$7,0)-1))</f>
        <v>0.96353715213490476</v>
      </c>
      <c r="AY229" s="3">
        <f ca="1">SUMPRODUCT(OFFSET($W$8:OFFSET($W$8,$AJ$4-1,0),$T229,$U229),OFFSET($C$8:OFFSET($C$8,$AJ$4-1,0),$S229,0),OFFSET($D$8:OFFSET($D$8,$AJ$4-1,0),$S229,MATCH(AX$6,$D$7:$Q$7,0)-1))/SUMPRODUCT(OFFSET($W$8:OFFSET($W$8,$AJ$4-1,0),$T229,$U229),OFFSET($C$8:OFFSET($C$8,$AJ$4-1,0),$S229,0))</f>
        <v>0.96179745689284657</v>
      </c>
      <c r="AZ229" s="3">
        <f ca="1">SUMPRODUCT(OFFSET($W$8:OFFSET($W$8,$AJ$4-1,0),$T229,$U229),OFFSET($D$8:OFFSET($D$8,$AJ$4-1,0),$S229,MATCH(AZ$6,$D$7:$Q$7,0)-1))</f>
        <v>1.2201000685748704</v>
      </c>
      <c r="BA229" s="3">
        <f ca="1">SUMPRODUCT(OFFSET($W$8:OFFSET($W$8,$AJ$4-1,0),$T229,$U229),OFFSET($C$8:OFFSET($C$8,$AJ$4-1,0),$S229,0),OFFSET($D$8:OFFSET($D$8,$AJ$4-1,0),$S229,MATCH(AZ$6,$D$7:$Q$7,0)-1))/SUMPRODUCT(OFFSET($W$8:OFFSET($W$8,$AJ$4-1,0),$T229,$U229),OFFSET($C$8:OFFSET($C$8,$AJ$4-1,0),$S229,0))</f>
        <v>1.2208735628151843</v>
      </c>
      <c r="BB229" s="3">
        <f ca="1">SUMPRODUCT(OFFSET($W$8:OFFSET($W$8,$AJ$4-1,0),$T229,$U229),OFFSET($D$8:OFFSET($D$8,$AJ$4-1,0),$S229,MATCH(BB$6,$D$7:$Q$7,0)-1))</f>
        <v>1.0798027934754053</v>
      </c>
      <c r="BC229" s="3">
        <f ca="1">SUMPRODUCT(OFFSET($W$8:OFFSET($W$8,$AJ$4-1,0),$T229,$U229),OFFSET($C$8:OFFSET($C$8,$AJ$4-1,0),$S229,0),OFFSET($D$8:OFFSET($D$8,$AJ$4-1,0),$S229,MATCH(BB$6,$D$7:$Q$7,0)-1))/SUMPRODUCT(OFFSET($W$8:OFFSET($W$8,$AJ$4-1,0),$T229,$U229),OFFSET($C$8:OFFSET($C$8,$AJ$4-1,0),$S229,0))</f>
        <v>1.0790998779873842</v>
      </c>
      <c r="BD229" s="3">
        <f ca="1">SUMPRODUCT(OFFSET($W$8:OFFSET($W$8,$AJ$4-1,0),$T229,$U229),OFFSET($D$8:OFFSET($D$8,$AJ$4-1,0),$S229,MATCH(BD$6,$D$7:$Q$7,0)-1))</f>
        <v>0.96953104214610653</v>
      </c>
      <c r="BE229" s="3">
        <f ca="1">SUMPRODUCT(OFFSET($W$8:OFFSET($W$8,$AJ$4-1,0),$T229,$U229),OFFSET($C$8:OFFSET($C$8,$AJ$4-1,0),$S229,0),OFFSET($D$8:OFFSET($D$8,$AJ$4-1,0),$S229,MATCH(BD$6,$D$7:$Q$7,0)-1))/SUMPRODUCT(OFFSET($W$8:OFFSET($W$8,$AJ$4-1,0),$T229,$U229),OFFSET($C$8:OFFSET($C$8,$AJ$4-1,0),$S229,0))</f>
        <v>0.9690819235021807</v>
      </c>
      <c r="BF229" s="174">
        <f ca="1">SUMPRODUCT(OFFSET($W$8:OFFSET($W$8,$AJ$4-1,0),$T229,$U229),OFFSET($D$8:OFFSET($D$8,$AJ$4-1,0),$S229,MATCH(BF$6,$D$7:$Q$7,0)-1))</f>
        <v>1.1317603251133694</v>
      </c>
      <c r="BG229" s="174">
        <f ca="1">SUMPRODUCT(OFFSET($W$8:OFFSET($W$8,$AJ$4-1,0),$T229,$U229),OFFSET($C$8:OFFSET($C$8,$AJ$4-1,0),$S229,0),OFFSET($D$8:OFFSET($D$8,$AJ$4-1,0),$S229,MATCH(BF$6,$D$7:$Q$7,0)-1))/SUMPRODUCT(OFFSET($W$8:OFFSET($W$8,$AJ$4-1,0),$T229,$U229),OFFSET($C$8:OFFSET($C$8,$AJ$4-1,0),$S229,0))</f>
        <v>1.1290612057459757</v>
      </c>
      <c r="BH229" s="174">
        <f ca="1">SUMPRODUCT(OFFSET($W$8:OFFSET($W$8,$AJ$4-1,0),$T229,$U229),OFFSET($D$8:OFFSET($D$8,$AJ$4-1,0),$S229,MATCH(BH$6,$D$7:$Q$7,0)-1))</f>
        <v>1.192837908985902</v>
      </c>
      <c r="BI229" s="174">
        <f ca="1">SUMPRODUCT(OFFSET($W$8:OFFSET($W$8,$AJ$4-1,0),$T229,$U229),OFFSET($C$8:OFFSET($C$8,$AJ$4-1,0),$S229,0),OFFSET($D$8:OFFSET($D$8,$AJ$4-1,0),$S229,MATCH(BH$6,$D$7:$Q$7,0)-1))/SUMPRODUCT(OFFSET($W$8:OFFSET($W$8,$AJ$4-1,0),$T229,$U229),OFFSET($C$8:OFFSET($C$8,$AJ$4-1,0),$S229,0))</f>
        <v>1.1917335554706332</v>
      </c>
      <c r="BJ229" s="174">
        <f ca="1">SUMPRODUCT(OFFSET($W$8:OFFSET($W$8,$AJ$4-1,0),$T229,$U229),OFFSET($D$8:OFFSET($D$8,$AJ$4-1,0),$S229,MATCH(BJ$6,$D$7:$Q$7,0)-1))</f>
        <v>1</v>
      </c>
      <c r="BK229" s="174">
        <f ca="1">SUMPRODUCT(OFFSET($W$8:OFFSET($W$8,$AJ$4-1,0),$T229,$U229),OFFSET($C$8:OFFSET($C$8,$AJ$4-1,0),$S229,0),OFFSET($D$8:OFFSET($D$8,$AJ$4-1,0),$S229,MATCH(BJ$6,$D$7:$Q$7,0)-1))/SUMPRODUCT(OFFSET($W$8:OFFSET($W$8,$AJ$4-1,0),$T229,$U229),OFFSET($C$8:OFFSET($C$8,$AJ$4-1,0),$S229,0))</f>
        <v>1</v>
      </c>
      <c r="BM229" s="8">
        <f t="shared" si="59"/>
        <v>42887</v>
      </c>
      <c r="BN229" s="47">
        <f t="shared" ca="1" si="60"/>
        <v>0.88469377071167998</v>
      </c>
      <c r="BO229" s="47">
        <f t="shared" ca="1" si="56"/>
        <v>0</v>
      </c>
      <c r="BP229" s="47">
        <f t="shared" ca="1" si="61"/>
        <v>0.27769566188338779</v>
      </c>
      <c r="BQ229" s="47">
        <f t="shared" ca="1" si="57"/>
        <v>0.60699810882829219</v>
      </c>
    </row>
    <row r="230" spans="1:69">
      <c r="A230" s="58">
        <f t="shared" si="58"/>
        <v>42552</v>
      </c>
      <c r="B230" s="34">
        <f t="shared" si="64"/>
        <v>42750</v>
      </c>
      <c r="C230" s="59">
        <f>SUMIF(WP!$A$3:$A$388,"&lt;"&amp;EOMONTH($A230,$A$3-1)+1,WP!$B$3:$B$388)/1000-SUM(C$8:C229)</f>
        <v>1658.6369999999988</v>
      </c>
      <c r="D230" s="42">
        <f>D$6/VLOOKUP($B230,Rate!$B$4:$H$390,7)</f>
        <v>0.60142203421667606</v>
      </c>
      <c r="E230" s="42">
        <f>E$6/VLOOKUP($B230,SAWW!$B$4:$H$390,7)</f>
        <v>1.2589740706118375</v>
      </c>
      <c r="F230" s="42">
        <f>F$6/VLOOKUP($B230,'Indem BL'!$B$4:$H$390,7)</f>
        <v>1.0543882856797122</v>
      </c>
      <c r="G230" s="42">
        <f>G$6/VLOOKUP($B230,'Med BL'!$B$4:$H$390,7)</f>
        <v>1</v>
      </c>
      <c r="H230" s="42">
        <f>H$6/VLOOKUP($B230,'Combined BL &amp; SAWW'!$B$4:$H$390,7)</f>
        <v>1.1614566146798746</v>
      </c>
      <c r="I230" s="42">
        <f>I$6/VLOOKUP($B230,'Freq Trend'!$B$4:$H$390,7)</f>
        <v>0.88608202165760741</v>
      </c>
      <c r="J230" s="42">
        <f>J$6/VLOOKUP($B230,'Severity Trend_IonI'!$B$4:$H$390,7)</f>
        <v>0.94877603773419517</v>
      </c>
      <c r="K230" s="42">
        <f>K$6/VLOOKUP($B230,'Severity Trend_MonI'!$B$4:$H$390,7)</f>
        <v>1.2439724417456188</v>
      </c>
      <c r="L230" s="42">
        <f>L$6/VLOOKUP($B230,'Severity Trend'!$B$4:$H$390,7)</f>
        <v>1.0803389012849394</v>
      </c>
      <c r="M230" s="42">
        <f>M$6/VLOOKUP($B230,'PP Residual Trend'!$B$4:$H$390,7)</f>
        <v>0.95733709161611791</v>
      </c>
      <c r="N230" s="156">
        <f>N$6/VLOOKUP($B230,CR!$B$4:$H$455,7)</f>
        <v>1.2150450732479237</v>
      </c>
      <c r="O230" s="156">
        <f>O$6/VLOOKUP($B230,ER!$B$4:$H$455,7)</f>
        <v>1.2130417697942999</v>
      </c>
      <c r="P230" s="156">
        <f>P$6/VLOOKUP($B230,DR!$B$4:$H$455,7)</f>
        <v>1</v>
      </c>
      <c r="R230">
        <f t="shared" si="63"/>
        <v>223</v>
      </c>
      <c r="S230" s="120">
        <f t="shared" si="65"/>
        <v>222</v>
      </c>
      <c r="T230" s="45">
        <f t="shared" si="66"/>
        <v>0</v>
      </c>
      <c r="U230" s="45">
        <f t="shared" si="67"/>
        <v>0</v>
      </c>
      <c r="V230" s="20">
        <v>0</v>
      </c>
      <c r="W230" s="21">
        <f>(2*W$5*$AJ$3*$R230*$A$3-MIN(W$5*$AJ$3,$R230*$A$3)^2-2*$R230*$A$3*MAX(W$5*$AJ$3-$R230*$A$3,0)-MIN(MAX($R230*$A$3-$A$4,0),W$5*$AJ$3)^2-2*W$5*$AJ$3*MAX($R230*$A$3-$A$4-W$5*+$AJ$3,0))/$AJ$5-SUM($V$7:V230)-SUM($V$7:W229)+SUM($V$7:V229)</f>
        <v>0</v>
      </c>
      <c r="X230" s="21">
        <f>(2*X$5*$AJ$3*$R230*$A$3-MIN(X$5*$AJ$3,$R230*$A$3)^2-2*$R230*$A$3*MAX(X$5*$AJ$3-$R230*$A$3,0)-MIN(MAX($R230*$A$3-$A$4,0),X$5*$AJ$3)^2-2*X$5*$AJ$3*MAX($R230*$A$3-$A$4-X$5*+$AJ$3,0))/$AJ$5-SUM($V$7:W230)-SUM($V$7:X229)+SUM($V$7:W229)</f>
        <v>0</v>
      </c>
      <c r="Y230" s="21">
        <f>(2*Y$5*$AJ$3*$R230*$A$3-MIN(Y$5*$AJ$3,$R230*$A$3)^2-2*$R230*$A$3*MAX(Y$5*$AJ$3-$R230*$A$3,0)-MIN(MAX($R230*$A$3-$A$4,0),Y$5*$AJ$3)^2-2*Y$5*$AJ$3*MAX($R230*$A$3-$A$4-Y$5*+$AJ$3,0))/$AJ$5-SUM($V$7:X230)-SUM($V$7:Y229)+SUM($V$7:X229)</f>
        <v>0</v>
      </c>
      <c r="Z230" s="21">
        <f>(2*Z$5*$AJ$3*$R230*$A$3-MIN(Z$5*$AJ$3,$R230*$A$3)^2-2*$R230*$A$3*MAX(Z$5*$AJ$3-$R230*$A$3,0)-MIN(MAX($R230*$A$3-$A$4,0),Z$5*$AJ$3)^2-2*Z$5*$AJ$3*MAX($R230*$A$3-$A$4-Z$5*+$AJ$3,0))/$AJ$5-SUM($V$7:Y230)-SUM($V$7:Z229)+SUM($V$7:Y229)</f>
        <v>0</v>
      </c>
      <c r="AA230" s="21">
        <f>(2*AA$5*$AJ$3*$R230*$A$3-MIN(AA$5*$AJ$3,$R230*$A$3)^2-2*$R230*$A$3*MAX(AA$5*$AJ$3-$R230*$A$3,0)-MIN(MAX($R230*$A$3-$A$4,0),AA$5*$AJ$3)^2-2*AA$5*$AJ$3*MAX($R230*$A$3-$A$4-AA$5*+$AJ$3,0))/$AJ$5-SUM($V$7:Z230)-SUM($V$7:AA229)+SUM($V$7:Z229)</f>
        <v>0</v>
      </c>
      <c r="AB230" s="21">
        <f>(2*AB$5*$AJ$3*$R230*$A$3-MIN(AB$5*$AJ$3,$R230*$A$3)^2-2*$R230*$A$3*MAX(AB$5*$AJ$3-$R230*$A$3,0)-MIN(MAX($R230*$A$3-$A$4,0),AB$5*$AJ$3)^2-2*AB$5*$AJ$3*MAX($R230*$A$3-$A$4-AB$5*+$AJ$3,0))/$AJ$5-SUM($V$7:AA230)-SUM($V$7:AB229)+SUM($V$7:AA229)</f>
        <v>0</v>
      </c>
      <c r="AC230" s="21">
        <f>(2*AC$5*$AJ$3*$R230*$A$3-MIN(AC$5*$AJ$3,$R230*$A$3)^2-2*$R230*$A$3*MAX(AC$5*$AJ$3-$R230*$A$3,0)-MIN(MAX($R230*$A$3-$A$4,0),AC$5*$AJ$3)^2-2*AC$5*$AJ$3*MAX($R230*$A$3-$A$4-AC$5*+$AJ$3,0))/$AJ$5-SUM($V$7:AB230)-SUM($V$7:AC229)+SUM($V$7:AB229)</f>
        <v>0</v>
      </c>
      <c r="AD230" s="21">
        <f>(2*AD$5*$AJ$3*$R230*$A$3-MIN(AD$5*$AJ$3,$R230*$A$3)^2-2*$R230*$A$3*MAX(AD$5*$AJ$3-$R230*$A$3,0)-MIN(MAX($R230*$A$3-$A$4,0),AD$5*$AJ$3)^2-2*AD$5*$AJ$3*MAX($R230*$A$3-$A$4-AD$5*+$AJ$3,0))/$AJ$5-SUM($V$7:AC230)-SUM($V$7:AD229)+SUM($V$7:AC229)</f>
        <v>0</v>
      </c>
      <c r="AE230" s="21">
        <f>(2*AE$5*$AJ$3*$R230*$A$3-MIN(AE$5*$AJ$3,$R230*$A$3)^2-2*$R230*$A$3*MAX(AE$5*$AJ$3-$R230*$A$3,0)-MIN(MAX($R230*$A$3-$A$4,0),AE$5*$AJ$3)^2-2*AE$5*$AJ$3*MAX($R230*$A$3-$A$4-AE$5*+$AJ$3,0))/$AJ$5-SUM($V$7:AD230)-SUM($V$7:AE229)+SUM($V$7:AD229)</f>
        <v>0</v>
      </c>
      <c r="AF230" s="21">
        <f>(2*AF$5*$AJ$3*$R230*$A$3-MIN(AF$5*$AJ$3,$R230*$A$3)^2-2*$R230*$A$3*MAX(AF$5*$AJ$3-$R230*$A$3,0)-MIN(MAX($R230*$A$3-$A$4,0),AF$5*$AJ$3)^2-2*AF$5*$AJ$3*MAX($R230*$A$3-$A$4-AF$5*+$AJ$3,0))/$AJ$5-SUM($V$7:AE230)-SUM($V$7:AF229)+SUM($V$7:AE229)</f>
        <v>0</v>
      </c>
      <c r="AG230" s="21">
        <f>(2*AG$5*$AJ$3*$R230*$A$3-MIN(AG$5*$AJ$3,$R230*$A$3)^2-2*$R230*$A$3*MAX(AG$5*$AJ$3-$R230*$A$3,0)-MIN(MAX($R230*$A$3-$A$4,0),AG$5*$AJ$3)^2-2*AG$5*$AJ$3*MAX($R230*$A$3-$A$4-AG$5*+$AJ$3,0))/$AJ$5-SUM($V$7:AF230)-SUM($V$7:AG229)+SUM($V$7:AF229)</f>
        <v>0</v>
      </c>
      <c r="AH230" s="21">
        <f>(2*AH$5*$AJ$3*$R230*$A$3-MIN(AH$5*$AJ$3,$R230*$A$3)^2-2*$R230*$A$3*MAX(AH$5*$AJ$3-$R230*$A$3,0)-MIN(MAX($R230*$A$3-$A$4,0),AH$5*$AJ$3)^2-2*AH$5*$AJ$3*MAX($R230*$A$3-$A$4-AH$5*+$AJ$3,0))/$AJ$5-SUM($V$7:AG230)-SUM($V$7:AH229)+SUM($V$7:AG229)</f>
        <v>0</v>
      </c>
      <c r="AJ230" s="8">
        <f t="shared" si="62"/>
        <v>42917</v>
      </c>
      <c r="AK230" s="30">
        <f t="shared" si="68"/>
        <v>42931</v>
      </c>
      <c r="AL230" s="3">
        <f ca="1">SUMPRODUCT(OFFSET($W$8:OFFSET($W$8,$AJ$4-1,0),$T230,$U230),OFFSET($D$8:OFFSET($D$8,$AJ$4-1,0),$S230,MATCH(AL$6,$D$7:$Q$7,0)-1))</f>
        <v>0.63582961921219039</v>
      </c>
      <c r="AM230" s="3">
        <f ca="1">SUMPRODUCT(OFFSET($W$8:OFFSET($W$8,$AJ$4-1,0),$T230,$U230),OFFSET($C$8:OFFSET($C$8,$AJ$4-1,0),$S230,0),OFFSET($D$8:OFFSET($D$8,$AJ$4-1,0),$S230,MATCH(AL$6,$D$7:$Q$7,0)-1))/SUMPRODUCT(OFFSET($W$8:OFFSET($W$8,$AJ$4-1,0),$T230,$U230),OFFSET($C$8:OFFSET($C$8,$AJ$4-1,0),$S230,0))</f>
        <v>0.63542766769103343</v>
      </c>
      <c r="AN230" s="3">
        <f ca="1">SUMPRODUCT(OFFSET($W$8:OFFSET($W$8,$AJ$4-1,0),$T230,$U230),OFFSET($D$8:OFFSET($D$8,$AJ$4-1,0),$S230,MATCH(AN$6,$D$7:$Q$7,0)-1))</f>
        <v>1.2422647384869323</v>
      </c>
      <c r="AO230" s="3">
        <f ca="1">SUMPRODUCT(OFFSET($W$8:OFFSET($W$8,$AJ$4-1,0),$T230,$U230),OFFSET($C$8:OFFSET($C$8,$AJ$4-1,0),$S230,0),OFFSET($D$8:OFFSET($D$8,$AJ$4-1,0),$S230,MATCH(AN$6,$D$7:$Q$7,0)-1))/SUMPRODUCT(OFFSET($W$8:OFFSET($W$8,$AJ$4-1,0),$T230,$U230),OFFSET($C$8:OFFSET($C$8,$AJ$4-1,0),$S230,0))</f>
        <v>1.2427410240210037</v>
      </c>
      <c r="AP230" s="3">
        <f ca="1">SUMPRODUCT(OFFSET($W$8:OFFSET($W$8,$AJ$4-1,0),$T230,$U230),OFFSET($D$8:OFFSET($D$8,$AJ$4-1,0),$S230,MATCH(AP$6,$D$7:$Q$7,0)-1))</f>
        <v>0.98677980555502753</v>
      </c>
      <c r="AQ230" s="3">
        <f ca="1">SUMPRODUCT(OFFSET($W$8:OFFSET($W$8,$AJ$4-1,0),$T230,$U230),OFFSET($C$8:OFFSET($C$8,$AJ$4-1,0),$S230,0),OFFSET($D$8:OFFSET($D$8,$AJ$4-1,0),$S230,MATCH(AP$6,$D$7:$Q$7,0)-1))/SUMPRODUCT(OFFSET($W$8:OFFSET($W$8,$AJ$4-1,0),$T230,$U230),OFFSET($C$8:OFFSET($C$8,$AJ$4-1,0),$S230,0))</f>
        <v>0.99292676720361184</v>
      </c>
      <c r="AR230" s="3">
        <f ca="1">SUMPRODUCT(OFFSET($W$8:OFFSET($W$8,$AJ$4-1,0),$T230,$U230),OFFSET($D$8:OFFSET($D$8,$AJ$4-1,0),$S230,MATCH(AR$6,$D$7:$Q$7,0)-1))</f>
        <v>1</v>
      </c>
      <c r="AS230" s="3">
        <f ca="1">SUMPRODUCT(OFFSET($W$8:OFFSET($W$8,$AJ$4-1,0),$T230,$U230),OFFSET($C$8:OFFSET($C$8,$AJ$4-1,0),$S230,0),OFFSET($D$8:OFFSET($D$8,$AJ$4-1,0),$S230,MATCH(AR$6,$D$7:$Q$7,0)-1))/SUMPRODUCT(OFFSET($W$8:OFFSET($W$8,$AJ$4-1,0),$T230,$U230),OFFSET($C$8:OFFSET($C$8,$AJ$4-1,0),$S230,0))</f>
        <v>1</v>
      </c>
      <c r="AT230" s="3">
        <f ca="1">SUMPRODUCT(OFFSET($W$8:OFFSET($W$8,$AJ$4-1,0),$T230,$U230),OFFSET($D$8:OFFSET($D$8,$AJ$4-1,0),$S230,MATCH(AT$6,$D$7:$Q$7,0)-1))</f>
        <v>1.1054696415529885</v>
      </c>
      <c r="AU230" s="3">
        <f ca="1">SUMPRODUCT(OFFSET($W$8:OFFSET($W$8,$AJ$4-1,0),$T230,$U230),OFFSET($C$8:OFFSET($C$8,$AJ$4-1,0),$S230,0),OFFSET($D$8:OFFSET($D$8,$AJ$4-1,0),$S230,MATCH(AT$6,$D$7:$Q$7,0)-1))/SUMPRODUCT(OFFSET($W$8:OFFSET($W$8,$AJ$4-1,0),$T230,$U230),OFFSET($C$8:OFFSET($C$8,$AJ$4-1,0),$S230,0))</f>
        <v>1.1098639854861103</v>
      </c>
      <c r="AV230" s="3">
        <f ca="1">SUMPRODUCT(OFFSET($W$8:OFFSET($W$8,$AJ$4-1,0),$T230,$U230),OFFSET($D$8:OFFSET($D$8,$AJ$4-1,0),$S230,MATCH(AV$6,$D$7:$Q$7,0)-1))</f>
        <v>0.8999938045312208</v>
      </c>
      <c r="AW230" s="3">
        <f ca="1">SUMPRODUCT(OFFSET($W$8:OFFSET($W$8,$AJ$4-1,0),$T230,$U230),OFFSET($C$8:OFFSET($C$8,$AJ$4-1,0),$S230,0),OFFSET($D$8:OFFSET($D$8,$AJ$4-1,0),$S230,MATCH(AV$6,$D$7:$Q$7,0)-1))/SUMPRODUCT(OFFSET($W$8:OFFSET($W$8,$AJ$4-1,0),$T230,$U230),OFFSET($C$8:OFFSET($C$8,$AJ$4-1,0),$S230,0))</f>
        <v>0.89992530331762455</v>
      </c>
      <c r="AX230" s="3">
        <f ca="1">SUMPRODUCT(OFFSET($W$8:OFFSET($W$8,$AJ$4-1,0),$T230,$U230),OFFSET($D$8:OFFSET($D$8,$AJ$4-1,0),$S230,MATCH(AX$6,$D$7:$Q$7,0)-1))</f>
        <v>0.96860048713333724</v>
      </c>
      <c r="AY230" s="3">
        <f ca="1">SUMPRODUCT(OFFSET($W$8:OFFSET($W$8,$AJ$4-1,0),$T230,$U230),OFFSET($C$8:OFFSET($C$8,$AJ$4-1,0),$S230,0),OFFSET($D$8:OFFSET($D$8,$AJ$4-1,0),$S230,MATCH(AX$6,$D$7:$Q$7,0)-1))/SUMPRODUCT(OFFSET($W$8:OFFSET($W$8,$AJ$4-1,0),$T230,$U230),OFFSET($C$8:OFFSET($C$8,$AJ$4-1,0),$S230,0))</f>
        <v>0.96607086341573278</v>
      </c>
      <c r="AZ230" s="3">
        <f ca="1">SUMPRODUCT(OFFSET($W$8:OFFSET($W$8,$AJ$4-1,0),$T230,$U230),OFFSET($D$8:OFFSET($D$8,$AJ$4-1,0),$S230,MATCH(AZ$6,$D$7:$Q$7,0)-1))</f>
        <v>1.2145528011396838</v>
      </c>
      <c r="BA230" s="3">
        <f ca="1">SUMPRODUCT(OFFSET($W$8:OFFSET($W$8,$AJ$4-1,0),$T230,$U230),OFFSET($C$8:OFFSET($C$8,$AJ$4-1,0),$S230,0),OFFSET($D$8:OFFSET($D$8,$AJ$4-1,0),$S230,MATCH(AZ$6,$D$7:$Q$7,0)-1))/SUMPRODUCT(OFFSET($W$8:OFFSET($W$8,$AJ$4-1,0),$T230,$U230),OFFSET($C$8:OFFSET($C$8,$AJ$4-1,0),$S230,0))</f>
        <v>1.2160754446961617</v>
      </c>
      <c r="BB230" s="3">
        <f ca="1">SUMPRODUCT(OFFSET($W$8:OFFSET($W$8,$AJ$4-1,0),$T230,$U230),OFFSET($D$8:OFFSET($D$8,$AJ$4-1,0),$S230,MATCH(BB$6,$D$7:$Q$7,0)-1))</f>
        <v>1.0805542314588972</v>
      </c>
      <c r="BC230" s="3">
        <f ca="1">SUMPRODUCT(OFFSET($W$8:OFFSET($W$8,$AJ$4-1,0),$T230,$U230),OFFSET($C$8:OFFSET($C$8,$AJ$4-1,0),$S230,0),OFFSET($D$8:OFFSET($D$8,$AJ$4-1,0),$S230,MATCH(BB$6,$D$7:$Q$7,0)-1))/SUMPRODUCT(OFFSET($W$8:OFFSET($W$8,$AJ$4-1,0),$T230,$U230),OFFSET($C$8:OFFSET($C$8,$AJ$4-1,0),$S230,0))</f>
        <v>1.0796900483507914</v>
      </c>
      <c r="BD230" s="3">
        <f ca="1">SUMPRODUCT(OFFSET($W$8:OFFSET($W$8,$AJ$4-1,0),$T230,$U230),OFFSET($D$8:OFFSET($D$8,$AJ$4-1,0),$S230,MATCH(BD$6,$D$7:$Q$7,0)-1))</f>
        <v>0.97246576154799269</v>
      </c>
      <c r="BE230" s="3">
        <f ca="1">SUMPRODUCT(OFFSET($W$8:OFFSET($W$8,$AJ$4-1,0),$T230,$U230),OFFSET($C$8:OFFSET($C$8,$AJ$4-1,0),$S230,0),OFFSET($D$8:OFFSET($D$8,$AJ$4-1,0),$S230,MATCH(BD$6,$D$7:$Q$7,0)-1))/SUMPRODUCT(OFFSET($W$8:OFFSET($W$8,$AJ$4-1,0),$T230,$U230),OFFSET($C$8:OFFSET($C$8,$AJ$4-1,0),$S230,0))</f>
        <v>0.97161567861487397</v>
      </c>
      <c r="BF230" s="174">
        <f ca="1">SUMPRODUCT(OFFSET($W$8:OFFSET($W$8,$AJ$4-1,0),$T230,$U230),OFFSET($D$8:OFFSET($D$8,$AJ$4-1,0),$S230,MATCH(BF$6,$D$7:$Q$7,0)-1))</f>
        <v>1.1160727905496246</v>
      </c>
      <c r="BG230" s="174">
        <f ca="1">SUMPRODUCT(OFFSET($W$8:OFFSET($W$8,$AJ$4-1,0),$T230,$U230),OFFSET($C$8:OFFSET($C$8,$AJ$4-1,0),$S230,0),OFFSET($D$8:OFFSET($D$8,$AJ$4-1,0),$S230,MATCH(BF$6,$D$7:$Q$7,0)-1))/SUMPRODUCT(OFFSET($W$8:OFFSET($W$8,$AJ$4-1,0),$T230,$U230),OFFSET($C$8:OFFSET($C$8,$AJ$4-1,0),$S230,0))</f>
        <v>1.1151864462919734</v>
      </c>
      <c r="BH230" s="174">
        <f ca="1">SUMPRODUCT(OFFSET($W$8:OFFSET($W$8,$AJ$4-1,0),$T230,$U230),OFFSET($D$8:OFFSET($D$8,$AJ$4-1,0),$S230,MATCH(BH$6,$D$7:$Q$7,0)-1))</f>
        <v>1.1896350796022948</v>
      </c>
      <c r="BI230" s="174">
        <f ca="1">SUMPRODUCT(OFFSET($W$8:OFFSET($W$8,$AJ$4-1,0),$T230,$U230),OFFSET($C$8:OFFSET($C$8,$AJ$4-1,0),$S230,0),OFFSET($D$8:OFFSET($D$8,$AJ$4-1,0),$S230,MATCH(BH$6,$D$7:$Q$7,0)-1))/SUMPRODUCT(OFFSET($W$8:OFFSET($W$8,$AJ$4-1,0),$T230,$U230),OFFSET($C$8:OFFSET($C$8,$AJ$4-1,0),$S230,0))</f>
        <v>1.1889050229381546</v>
      </c>
      <c r="BJ230" s="174">
        <f ca="1">SUMPRODUCT(OFFSET($W$8:OFFSET($W$8,$AJ$4-1,0),$T230,$U230),OFFSET($D$8:OFFSET($D$8,$AJ$4-1,0),$S230,MATCH(BJ$6,$D$7:$Q$7,0)-1))</f>
        <v>1</v>
      </c>
      <c r="BK230" s="174">
        <f ca="1">SUMPRODUCT(OFFSET($W$8:OFFSET($W$8,$AJ$4-1,0),$T230,$U230),OFFSET($C$8:OFFSET($C$8,$AJ$4-1,0),$S230,0),OFFSET($D$8:OFFSET($D$8,$AJ$4-1,0),$S230,MATCH(BJ$6,$D$7:$Q$7,0)-1))/SUMPRODUCT(OFFSET($W$8:OFFSET($W$8,$AJ$4-1,0),$T230,$U230),OFFSET($C$8:OFFSET($C$8,$AJ$4-1,0),$S230,0))</f>
        <v>1</v>
      </c>
      <c r="BM230" s="8">
        <f t="shared" si="59"/>
        <v>42917</v>
      </c>
      <c r="BN230" s="47">
        <f t="shared" ca="1" si="60"/>
        <v>0.89570082096761983</v>
      </c>
      <c r="BO230" s="47">
        <f t="shared" ca="1" si="56"/>
        <v>0</v>
      </c>
      <c r="BP230" s="47">
        <f t="shared" ca="1" si="61"/>
        <v>0.27835632963952545</v>
      </c>
      <c r="BQ230" s="47">
        <f t="shared" ca="1" si="57"/>
        <v>0.61734449132809432</v>
      </c>
    </row>
    <row r="231" spans="1:69">
      <c r="A231" s="58">
        <f t="shared" si="58"/>
        <v>42583</v>
      </c>
      <c r="B231" s="34">
        <f t="shared" si="64"/>
        <v>42781</v>
      </c>
      <c r="C231" s="59">
        <f>SUMIF(WP!$A$3:$A$388,"&lt;"&amp;EOMONTH($A231,$A$3-1)+1,WP!$B$3:$B$388)/1000-SUM(C$8:C230)</f>
        <v>356.23400000000038</v>
      </c>
      <c r="D231" s="42">
        <f>D$6/VLOOKUP($B231,Rate!$B$4:$H$390,7)</f>
        <v>0.60142203421667606</v>
      </c>
      <c r="E231" s="42">
        <f>E$6/VLOOKUP($B231,SAWW!$B$4:$H$390,7)</f>
        <v>1.2561701418352498</v>
      </c>
      <c r="F231" s="42">
        <f>F$6/VLOOKUP($B231,'Indem BL'!$B$4:$H$390,7)</f>
        <v>1.0543882856797122</v>
      </c>
      <c r="G231" s="42">
        <f>G$6/VLOOKUP($B231,'Med BL'!$B$4:$H$390,7)</f>
        <v>1</v>
      </c>
      <c r="H231" s="42">
        <f>H$6/VLOOKUP($B231,'Combined BL &amp; SAWW'!$B$4:$H$390,7)</f>
        <v>1.1603767942853496</v>
      </c>
      <c r="I231" s="42">
        <f>I$6/VLOOKUP($B231,'Freq Trend'!$B$4:$H$390,7)</f>
        <v>0.88875498632812144</v>
      </c>
      <c r="J231" s="42">
        <f>J$6/VLOOKUP($B231,'Severity Trend_IonI'!$B$4:$H$390,7)</f>
        <v>0.94974848564970549</v>
      </c>
      <c r="K231" s="42">
        <f>K$6/VLOOKUP($B231,'Severity Trend_MonI'!$B$4:$H$390,7)</f>
        <v>1.2398457957019762</v>
      </c>
      <c r="L231" s="42">
        <f>L$6/VLOOKUP($B231,'Severity Trend'!$B$4:$H$390,7)</f>
        <v>1.0793504230509792</v>
      </c>
      <c r="M231" s="42">
        <f>M$6/VLOOKUP($B231,'PP Residual Trend'!$B$4:$H$390,7)</f>
        <v>0.95934157968792622</v>
      </c>
      <c r="N231" s="156">
        <f>N$6/VLOOKUP($B231,CR!$B$4:$H$455,7)</f>
        <v>1.150417170299382</v>
      </c>
      <c r="O231" s="156">
        <f>O$6/VLOOKUP($B231,ER!$B$4:$H$455,7)</f>
        <v>1.2130417697942999</v>
      </c>
      <c r="P231" s="156">
        <f>P$6/VLOOKUP($B231,DR!$B$4:$H$455,7)</f>
        <v>1</v>
      </c>
      <c r="R231">
        <f t="shared" si="63"/>
        <v>224</v>
      </c>
      <c r="S231" s="120">
        <f t="shared" si="65"/>
        <v>223</v>
      </c>
      <c r="T231" s="45">
        <f t="shared" si="66"/>
        <v>0</v>
      </c>
      <c r="U231" s="45">
        <f t="shared" si="67"/>
        <v>0</v>
      </c>
      <c r="V231" s="20">
        <v>0</v>
      </c>
      <c r="W231" s="21">
        <f>(2*W$5*$AJ$3*$R231*$A$3-MIN(W$5*$AJ$3,$R231*$A$3)^2-2*$R231*$A$3*MAX(W$5*$AJ$3-$R231*$A$3,0)-MIN(MAX($R231*$A$3-$A$4,0),W$5*$AJ$3)^2-2*W$5*$AJ$3*MAX($R231*$A$3-$A$4-W$5*+$AJ$3,0))/$AJ$5-SUM($V$7:V231)-SUM($V$7:W230)+SUM($V$7:V230)</f>
        <v>0</v>
      </c>
      <c r="X231" s="21">
        <f>(2*X$5*$AJ$3*$R231*$A$3-MIN(X$5*$AJ$3,$R231*$A$3)^2-2*$R231*$A$3*MAX(X$5*$AJ$3-$R231*$A$3,0)-MIN(MAX($R231*$A$3-$A$4,0),X$5*$AJ$3)^2-2*X$5*$AJ$3*MAX($R231*$A$3-$A$4-X$5*+$AJ$3,0))/$AJ$5-SUM($V$7:W231)-SUM($V$7:X230)+SUM($V$7:W230)</f>
        <v>0</v>
      </c>
      <c r="Y231" s="21">
        <f>(2*Y$5*$AJ$3*$R231*$A$3-MIN(Y$5*$AJ$3,$R231*$A$3)^2-2*$R231*$A$3*MAX(Y$5*$AJ$3-$R231*$A$3,0)-MIN(MAX($R231*$A$3-$A$4,0),Y$5*$AJ$3)^2-2*Y$5*$AJ$3*MAX($R231*$A$3-$A$4-Y$5*+$AJ$3,0))/$AJ$5-SUM($V$7:X231)-SUM($V$7:Y230)+SUM($V$7:X230)</f>
        <v>0</v>
      </c>
      <c r="Z231" s="21">
        <f>(2*Z$5*$AJ$3*$R231*$A$3-MIN(Z$5*$AJ$3,$R231*$A$3)^2-2*$R231*$A$3*MAX(Z$5*$AJ$3-$R231*$A$3,0)-MIN(MAX($R231*$A$3-$A$4,0),Z$5*$AJ$3)^2-2*Z$5*$AJ$3*MAX($R231*$A$3-$A$4-Z$5*+$AJ$3,0))/$AJ$5-SUM($V$7:Y231)-SUM($V$7:Z230)+SUM($V$7:Y230)</f>
        <v>0</v>
      </c>
      <c r="AA231" s="21">
        <f>(2*AA$5*$AJ$3*$R231*$A$3-MIN(AA$5*$AJ$3,$R231*$A$3)^2-2*$R231*$A$3*MAX(AA$5*$AJ$3-$R231*$A$3,0)-MIN(MAX($R231*$A$3-$A$4,0),AA$5*$AJ$3)^2-2*AA$5*$AJ$3*MAX($R231*$A$3-$A$4-AA$5*+$AJ$3,0))/$AJ$5-SUM($V$7:Z231)-SUM($V$7:AA230)+SUM($V$7:Z230)</f>
        <v>0</v>
      </c>
      <c r="AB231" s="21">
        <f>(2*AB$5*$AJ$3*$R231*$A$3-MIN(AB$5*$AJ$3,$R231*$A$3)^2-2*$R231*$A$3*MAX(AB$5*$AJ$3-$R231*$A$3,0)-MIN(MAX($R231*$A$3-$A$4,0),AB$5*$AJ$3)^2-2*AB$5*$AJ$3*MAX($R231*$A$3-$A$4-AB$5*+$AJ$3,0))/$AJ$5-SUM($V$7:AA231)-SUM($V$7:AB230)+SUM($V$7:AA230)</f>
        <v>0</v>
      </c>
      <c r="AC231" s="21">
        <f>(2*AC$5*$AJ$3*$R231*$A$3-MIN(AC$5*$AJ$3,$R231*$A$3)^2-2*$R231*$A$3*MAX(AC$5*$AJ$3-$R231*$A$3,0)-MIN(MAX($R231*$A$3-$A$4,0),AC$5*$AJ$3)^2-2*AC$5*$AJ$3*MAX($R231*$A$3-$A$4-AC$5*+$AJ$3,0))/$AJ$5-SUM($V$7:AB231)-SUM($V$7:AC230)+SUM($V$7:AB230)</f>
        <v>0</v>
      </c>
      <c r="AD231" s="21">
        <f>(2*AD$5*$AJ$3*$R231*$A$3-MIN(AD$5*$AJ$3,$R231*$A$3)^2-2*$R231*$A$3*MAX(AD$5*$AJ$3-$R231*$A$3,0)-MIN(MAX($R231*$A$3-$A$4,0),AD$5*$AJ$3)^2-2*AD$5*$AJ$3*MAX($R231*$A$3-$A$4-AD$5*+$AJ$3,0))/$AJ$5-SUM($V$7:AC231)-SUM($V$7:AD230)+SUM($V$7:AC230)</f>
        <v>0</v>
      </c>
      <c r="AE231" s="21">
        <f>(2*AE$5*$AJ$3*$R231*$A$3-MIN(AE$5*$AJ$3,$R231*$A$3)^2-2*$R231*$A$3*MAX(AE$5*$AJ$3-$R231*$A$3,0)-MIN(MAX($R231*$A$3-$A$4,0),AE$5*$AJ$3)^2-2*AE$5*$AJ$3*MAX($R231*$A$3-$A$4-AE$5*+$AJ$3,0))/$AJ$5-SUM($V$7:AD231)-SUM($V$7:AE230)+SUM($V$7:AD230)</f>
        <v>0</v>
      </c>
      <c r="AF231" s="21">
        <f>(2*AF$5*$AJ$3*$R231*$A$3-MIN(AF$5*$AJ$3,$R231*$A$3)^2-2*$R231*$A$3*MAX(AF$5*$AJ$3-$R231*$A$3,0)-MIN(MAX($R231*$A$3-$A$4,0),AF$5*$AJ$3)^2-2*AF$5*$AJ$3*MAX($R231*$A$3-$A$4-AF$5*+$AJ$3,0))/$AJ$5-SUM($V$7:AE231)-SUM($V$7:AF230)+SUM($V$7:AE230)</f>
        <v>0</v>
      </c>
      <c r="AG231" s="21">
        <f>(2*AG$5*$AJ$3*$R231*$A$3-MIN(AG$5*$AJ$3,$R231*$A$3)^2-2*$R231*$A$3*MAX(AG$5*$AJ$3-$R231*$A$3,0)-MIN(MAX($R231*$A$3-$A$4,0),AG$5*$AJ$3)^2-2*AG$5*$AJ$3*MAX($R231*$A$3-$A$4-AG$5*+$AJ$3,0))/$AJ$5-SUM($V$7:AF231)-SUM($V$7:AG230)+SUM($V$7:AF230)</f>
        <v>0</v>
      </c>
      <c r="AH231" s="21">
        <f>(2*AH$5*$AJ$3*$R231*$A$3-MIN(AH$5*$AJ$3,$R231*$A$3)^2-2*$R231*$A$3*MAX(AH$5*$AJ$3-$R231*$A$3,0)-MIN(MAX($R231*$A$3-$A$4,0),AH$5*$AJ$3)^2-2*AH$5*$AJ$3*MAX($R231*$A$3-$A$4-AH$5*+$AJ$3,0))/$AJ$5-SUM($V$7:AG231)-SUM($V$7:AH230)+SUM($V$7:AG230)</f>
        <v>0</v>
      </c>
      <c r="AJ231" s="8">
        <f t="shared" si="62"/>
        <v>42948</v>
      </c>
      <c r="AK231" s="30">
        <f t="shared" si="68"/>
        <v>42962</v>
      </c>
      <c r="AL231" s="3">
        <f ca="1">SUMPRODUCT(OFFSET($W$8:OFFSET($W$8,$AJ$4-1,0),$T231,$U231),OFFSET($D$8:OFFSET($D$8,$AJ$4-1,0),$S231,MATCH(AL$6,$D$7:$Q$7,0)-1))</f>
        <v>0.63950526866341484</v>
      </c>
      <c r="AM231" s="3">
        <f ca="1">SUMPRODUCT(OFFSET($W$8:OFFSET($W$8,$AJ$4-1,0),$T231,$U231),OFFSET($C$8:OFFSET($C$8,$AJ$4-1,0),$S231,0),OFFSET($D$8:OFFSET($D$8,$AJ$4-1,0),$S231,MATCH(AL$6,$D$7:$Q$7,0)-1))/SUMPRODUCT(OFFSET($W$8:OFFSET($W$8,$AJ$4-1,0),$T231,$U231),OFFSET($C$8:OFFSET($C$8,$AJ$4-1,0),$S231,0))</f>
        <v>0.63870192620415522</v>
      </c>
      <c r="AN231" s="3">
        <f ca="1">SUMPRODUCT(OFFSET($W$8:OFFSET($W$8,$AJ$4-1,0),$T231,$U231),OFFSET($D$8:OFFSET($D$8,$AJ$4-1,0),$S231,MATCH(AN$6,$D$7:$Q$7,0)-1))</f>
        <v>1.2394114709911082</v>
      </c>
      <c r="AO231" s="3">
        <f ca="1">SUMPRODUCT(OFFSET($W$8:OFFSET($W$8,$AJ$4-1,0),$T231,$U231),OFFSET($C$8:OFFSET($C$8,$AJ$4-1,0),$S231,0),OFFSET($D$8:OFFSET($D$8,$AJ$4-1,0),$S231,MATCH(AN$6,$D$7:$Q$7,0)-1))/SUMPRODUCT(OFFSET($W$8:OFFSET($W$8,$AJ$4-1,0),$T231,$U231),OFFSET($C$8:OFFSET($C$8,$AJ$4-1,0),$S231,0))</f>
        <v>1.2401725734082518</v>
      </c>
      <c r="AP231" s="3">
        <f ca="1">SUMPRODUCT(OFFSET($W$8:OFFSET($W$8,$AJ$4-1,0),$T231,$U231),OFFSET($D$8:OFFSET($D$8,$AJ$4-1,0),$S231,MATCH(AP$6,$D$7:$Q$7,0)-1))</f>
        <v>0.97590942182094154</v>
      </c>
      <c r="AQ231" s="3">
        <f ca="1">SUMPRODUCT(OFFSET($W$8:OFFSET($W$8,$AJ$4-1,0),$T231,$U231),OFFSET($C$8:OFFSET($C$8,$AJ$4-1,0),$S231,0),OFFSET($D$8:OFFSET($D$8,$AJ$4-1,0),$S231,MATCH(AP$6,$D$7:$Q$7,0)-1))/SUMPRODUCT(OFFSET($W$8:OFFSET($W$8,$AJ$4-1,0),$T231,$U231),OFFSET($C$8:OFFSET($C$8,$AJ$4-1,0),$S231,0))</f>
        <v>0.98333433167755779</v>
      </c>
      <c r="AR231" s="3">
        <f ca="1">SUMPRODUCT(OFFSET($W$8:OFFSET($W$8,$AJ$4-1,0),$T231,$U231),OFFSET($D$8:OFFSET($D$8,$AJ$4-1,0),$S231,MATCH(AR$6,$D$7:$Q$7,0)-1))</f>
        <v>1</v>
      </c>
      <c r="AS231" s="3">
        <f ca="1">SUMPRODUCT(OFFSET($W$8:OFFSET($W$8,$AJ$4-1,0),$T231,$U231),OFFSET($C$8:OFFSET($C$8,$AJ$4-1,0),$S231,0),OFFSET($D$8:OFFSET($D$8,$AJ$4-1,0),$S231,MATCH(AR$6,$D$7:$Q$7,0)-1))/SUMPRODUCT(OFFSET($W$8:OFFSET($W$8,$AJ$4-1,0),$T231,$U231),OFFSET($C$8:OFFSET($C$8,$AJ$4-1,0),$S231,0))</f>
        <v>1</v>
      </c>
      <c r="AT231" s="3">
        <f ca="1">SUMPRODUCT(OFFSET($W$8:OFFSET($W$8,$AJ$4-1,0),$T231,$U231),OFFSET($D$8:OFFSET($D$8,$AJ$4-1,0),$S231,MATCH(AT$6,$D$7:$Q$7,0)-1))</f>
        <v>1.097082134672545</v>
      </c>
      <c r="AU231" s="3">
        <f ca="1">SUMPRODUCT(OFFSET($W$8:OFFSET($W$8,$AJ$4-1,0),$T231,$U231),OFFSET($C$8:OFFSET($C$8,$AJ$4-1,0),$S231,0),OFFSET($D$8:OFFSET($D$8,$AJ$4-1,0),$S231,MATCH(AT$6,$D$7:$Q$7,0)-1))/SUMPRODUCT(OFFSET($W$8:OFFSET($W$8,$AJ$4-1,0),$T231,$U231),OFFSET($C$8:OFFSET($C$8,$AJ$4-1,0),$S231,0))</f>
        <v>1.1024220374516642</v>
      </c>
      <c r="AV231" s="3">
        <f ca="1">SUMPRODUCT(OFFSET($W$8:OFFSET($W$8,$AJ$4-1,0),$T231,$U231),OFFSET($D$8:OFFSET($D$8,$AJ$4-1,0),$S231,MATCH(AV$6,$D$7:$Q$7,0)-1))</f>
        <v>0.90200399446989787</v>
      </c>
      <c r="AW231" s="3">
        <f ca="1">SUMPRODUCT(OFFSET($W$8:OFFSET($W$8,$AJ$4-1,0),$T231,$U231),OFFSET($C$8:OFFSET($C$8,$AJ$4-1,0),$S231,0),OFFSET($D$8:OFFSET($D$8,$AJ$4-1,0),$S231,MATCH(AV$6,$D$7:$Q$7,0)-1))/SUMPRODUCT(OFFSET($W$8:OFFSET($W$8,$AJ$4-1,0),$T231,$U231),OFFSET($C$8:OFFSET($C$8,$AJ$4-1,0),$S231,0))</f>
        <v>0.90175884586584742</v>
      </c>
      <c r="AX231" s="3">
        <f ca="1">SUMPRODUCT(OFFSET($W$8:OFFSET($W$8,$AJ$4-1,0),$T231,$U231),OFFSET($D$8:OFFSET($D$8,$AJ$4-1,0),$S231,MATCH(AX$6,$D$7:$Q$7,0)-1))</f>
        <v>0.97442256699049734</v>
      </c>
      <c r="AY231" s="3">
        <f ca="1">SUMPRODUCT(OFFSET($W$8:OFFSET($W$8,$AJ$4-1,0),$T231,$U231),OFFSET($C$8:OFFSET($C$8,$AJ$4-1,0),$S231,0),OFFSET($D$8:OFFSET($D$8,$AJ$4-1,0),$S231,MATCH(AX$6,$D$7:$Q$7,0)-1))/SUMPRODUCT(OFFSET($W$8:OFFSET($W$8,$AJ$4-1,0),$T231,$U231),OFFSET($C$8:OFFSET($C$8,$AJ$4-1,0),$S231,0))</f>
        <v>0.97114597762574828</v>
      </c>
      <c r="AZ231" s="3">
        <f ca="1">SUMPRODUCT(OFFSET($W$8:OFFSET($W$8,$AJ$4-1,0),$T231,$U231),OFFSET($D$8:OFFSET($D$8,$AJ$4-1,0),$S231,MATCH(AZ$6,$D$7:$Q$7,0)-1))</f>
        <v>1.20876915769714</v>
      </c>
      <c r="BA231" s="3">
        <f ca="1">SUMPRODUCT(OFFSET($W$8:OFFSET($W$8,$AJ$4-1,0),$T231,$U231),OFFSET($C$8:OFFSET($C$8,$AJ$4-1,0),$S231,0),OFFSET($D$8:OFFSET($D$8,$AJ$4-1,0),$S231,MATCH(AZ$6,$D$7:$Q$7,0)-1))/SUMPRODUCT(OFFSET($W$8:OFFSET($W$8,$AJ$4-1,0),$T231,$U231),OFFSET($C$8:OFFSET($C$8,$AJ$4-1,0),$S231,0))</f>
        <v>1.2109210846694656</v>
      </c>
      <c r="BB231" s="3">
        <f ca="1">SUMPRODUCT(OFFSET($W$8:OFFSET($W$8,$AJ$4-1,0),$T231,$U231),OFFSET($D$8:OFFSET($D$8,$AJ$4-1,0),$S231,MATCH(BB$6,$D$7:$Q$7,0)-1))</f>
        <v>1.0816045129776453</v>
      </c>
      <c r="BC231" s="3">
        <f ca="1">SUMPRODUCT(OFFSET($W$8:OFFSET($W$8,$AJ$4-1,0),$T231,$U231),OFFSET($C$8:OFFSET($C$8,$AJ$4-1,0),$S231,0),OFFSET($D$8:OFFSET($D$8,$AJ$4-1,0),$S231,MATCH(BB$6,$D$7:$Q$7,0)-1))/SUMPRODUCT(OFFSET($W$8:OFFSET($W$8,$AJ$4-1,0),$T231,$U231),OFFSET($C$8:OFFSET($C$8,$AJ$4-1,0),$S231,0))</f>
        <v>1.0805663888648185</v>
      </c>
      <c r="BD231" s="3">
        <f ca="1">SUMPRODUCT(OFFSET($W$8:OFFSET($W$8,$AJ$4-1,0),$T231,$U231),OFFSET($D$8:OFFSET($D$8,$AJ$4-1,0),$S231,MATCH(BD$6,$D$7:$Q$7,0)-1))</f>
        <v>0.97557494937706746</v>
      </c>
      <c r="BE231" s="3">
        <f ca="1">SUMPRODUCT(OFFSET($W$8:OFFSET($W$8,$AJ$4-1,0),$T231,$U231),OFFSET($C$8:OFFSET($C$8,$AJ$4-1,0),$S231,0),OFFSET($D$8:OFFSET($D$8,$AJ$4-1,0),$S231,MATCH(BD$6,$D$7:$Q$7,0)-1))/SUMPRODUCT(OFFSET($W$8:OFFSET($W$8,$AJ$4-1,0),$T231,$U231),OFFSET($C$8:OFFSET($C$8,$AJ$4-1,0),$S231,0))</f>
        <v>0.97437815939571948</v>
      </c>
      <c r="BF231" s="174">
        <f ca="1">SUMPRODUCT(OFFSET($W$8:OFFSET($W$8,$AJ$4-1,0),$T231,$U231),OFFSET($D$8:OFFSET($D$8,$AJ$4-1,0),$S231,MATCH(BF$6,$D$7:$Q$7,0)-1))</f>
        <v>1.1042500294676341</v>
      </c>
      <c r="BG231" s="174">
        <f ca="1">SUMPRODUCT(OFFSET($W$8:OFFSET($W$8,$AJ$4-1,0),$T231,$U231),OFFSET($C$8:OFFSET($C$8,$AJ$4-1,0),$S231,0),OFFSET($D$8:OFFSET($D$8,$AJ$4-1,0),$S231,MATCH(BF$6,$D$7:$Q$7,0)-1))/SUMPRODUCT(OFFSET($W$8:OFFSET($W$8,$AJ$4-1,0),$T231,$U231),OFFSET($C$8:OFFSET($C$8,$AJ$4-1,0),$S231,0))</f>
        <v>1.1030457101158444</v>
      </c>
      <c r="BH231" s="174">
        <f ca="1">SUMPRODUCT(OFFSET($W$8:OFFSET($W$8,$AJ$4-1,0),$T231,$U231),OFFSET($D$8:OFFSET($D$8,$AJ$4-1,0),$S231,MATCH(BH$6,$D$7:$Q$7,0)-1))</f>
        <v>1.1868665181191569</v>
      </c>
      <c r="BI231" s="174">
        <f ca="1">SUMPRODUCT(OFFSET($W$8:OFFSET($W$8,$AJ$4-1,0),$T231,$U231),OFFSET($C$8:OFFSET($C$8,$AJ$4-1,0),$S231,0),OFFSET($D$8:OFFSET($D$8,$AJ$4-1,0),$S231,MATCH(BH$6,$D$7:$Q$7,0)-1))/SUMPRODUCT(OFFSET($W$8:OFFSET($W$8,$AJ$4-1,0),$T231,$U231),OFFSET($C$8:OFFSET($C$8,$AJ$4-1,0),$S231,0))</f>
        <v>1.1864422277222701</v>
      </c>
      <c r="BJ231" s="174">
        <f ca="1">SUMPRODUCT(OFFSET($W$8:OFFSET($W$8,$AJ$4-1,0),$T231,$U231),OFFSET($D$8:OFFSET($D$8,$AJ$4-1,0),$S231,MATCH(BJ$6,$D$7:$Q$7,0)-1))</f>
        <v>1</v>
      </c>
      <c r="BK231" s="174">
        <f ca="1">SUMPRODUCT(OFFSET($W$8:OFFSET($W$8,$AJ$4-1,0),$T231,$U231),OFFSET($C$8:OFFSET($C$8,$AJ$4-1,0),$S231,0),OFFSET($D$8:OFFSET($D$8,$AJ$4-1,0),$S231,MATCH(BJ$6,$D$7:$Q$7,0)-1))/SUMPRODUCT(OFFSET($W$8:OFFSET($W$8,$AJ$4-1,0),$T231,$U231),OFFSET($C$8:OFFSET($C$8,$AJ$4-1,0),$S231,0))</f>
        <v>1</v>
      </c>
      <c r="BM231" s="8">
        <f t="shared" si="59"/>
        <v>42948</v>
      </c>
      <c r="BN231" s="47">
        <f t="shared" ca="1" si="60"/>
        <v>0.90555940367220056</v>
      </c>
      <c r="BO231" s="47">
        <f t="shared" ca="1" si="56"/>
        <v>0</v>
      </c>
      <c r="BP231" s="47">
        <f t="shared" ca="1" si="61"/>
        <v>0.27893413665020766</v>
      </c>
      <c r="BQ231" s="47">
        <f t="shared" ca="1" si="57"/>
        <v>0.62662526702199295</v>
      </c>
    </row>
    <row r="232" spans="1:69">
      <c r="A232" s="58">
        <f t="shared" si="58"/>
        <v>42614</v>
      </c>
      <c r="B232" s="34">
        <f t="shared" si="64"/>
        <v>42809</v>
      </c>
      <c r="C232" s="59">
        <f>SUMIF(WP!$A$3:$A$388,"&lt;"&amp;EOMONTH($A232,$A$3-1)+1,WP!$B$3:$B$388)/1000-SUM(C$8:C231)</f>
        <v>744.32800000000134</v>
      </c>
      <c r="D232" s="42">
        <f>D$6/VLOOKUP($B232,Rate!$B$4:$H$390,7)</f>
        <v>0.60142203421667606</v>
      </c>
      <c r="E232" s="42">
        <f>E$6/VLOOKUP($B232,SAWW!$B$4:$H$390,7)</f>
        <v>1.2536482744971913</v>
      </c>
      <c r="F232" s="42">
        <f>F$6/VLOOKUP($B232,'Indem BL'!$B$4:$H$390,7)</f>
        <v>1.0543882856797122</v>
      </c>
      <c r="G232" s="42">
        <f>G$6/VLOOKUP($B232,'Med BL'!$B$4:$H$390,7)</f>
        <v>1</v>
      </c>
      <c r="H232" s="42">
        <f>H$6/VLOOKUP($B232,'Combined BL &amp; SAWW'!$B$4:$H$390,7)</f>
        <v>1.159409209121703</v>
      </c>
      <c r="I232" s="42">
        <f>I$6/VLOOKUP($B232,'Freq Trend'!$B$4:$H$390,7)</f>
        <v>0.89118317601559127</v>
      </c>
      <c r="J232" s="42">
        <f>J$6/VLOOKUP($B232,'Severity Trend_IonI'!$B$4:$H$390,7)</f>
        <v>0.9506285406777909</v>
      </c>
      <c r="K232" s="42">
        <f>K$6/VLOOKUP($B232,'Severity Trend_MonI'!$B$4:$H$390,7)</f>
        <v>1.2361419648243908</v>
      </c>
      <c r="L232" s="42">
        <f>L$6/VLOOKUP($B232,'Severity Trend'!$B$4:$H$390,7)</f>
        <v>1.0784591574681881</v>
      </c>
      <c r="M232" s="42">
        <f>M$6/VLOOKUP($B232,'PP Residual Trend'!$B$4:$H$390,7)</f>
        <v>0.96115931358716822</v>
      </c>
      <c r="N232" s="156">
        <f>N$6/VLOOKUP($B232,CR!$B$4:$H$455,7)</f>
        <v>1.1702402370833196</v>
      </c>
      <c r="O232" s="156">
        <f>O$6/VLOOKUP($B232,ER!$B$4:$H$455,7)</f>
        <v>1.2130417697942999</v>
      </c>
      <c r="P232" s="156">
        <f>P$6/VLOOKUP($B232,DR!$B$4:$H$455,7)</f>
        <v>1</v>
      </c>
      <c r="R232">
        <f t="shared" si="63"/>
        <v>225</v>
      </c>
      <c r="S232" s="120">
        <f t="shared" si="65"/>
        <v>224</v>
      </c>
      <c r="T232" s="45">
        <f t="shared" si="66"/>
        <v>0</v>
      </c>
      <c r="U232" s="45">
        <f t="shared" si="67"/>
        <v>0</v>
      </c>
      <c r="V232" s="20">
        <v>0</v>
      </c>
      <c r="W232" s="21">
        <f>(2*W$5*$AJ$3*$R232*$A$3-MIN(W$5*$AJ$3,$R232*$A$3)^2-2*$R232*$A$3*MAX(W$5*$AJ$3-$R232*$A$3,0)-MIN(MAX($R232*$A$3-$A$4,0),W$5*$AJ$3)^2-2*W$5*$AJ$3*MAX($R232*$A$3-$A$4-W$5*+$AJ$3,0))/$AJ$5-SUM($V$7:V232)-SUM($V$7:W231)+SUM($V$7:V231)</f>
        <v>0</v>
      </c>
      <c r="X232" s="21">
        <f>(2*X$5*$AJ$3*$R232*$A$3-MIN(X$5*$AJ$3,$R232*$A$3)^2-2*$R232*$A$3*MAX(X$5*$AJ$3-$R232*$A$3,0)-MIN(MAX($R232*$A$3-$A$4,0),X$5*$AJ$3)^2-2*X$5*$AJ$3*MAX($R232*$A$3-$A$4-X$5*+$AJ$3,0))/$AJ$5-SUM($V$7:W232)-SUM($V$7:X231)+SUM($V$7:W231)</f>
        <v>0</v>
      </c>
      <c r="Y232" s="21">
        <f>(2*Y$5*$AJ$3*$R232*$A$3-MIN(Y$5*$AJ$3,$R232*$A$3)^2-2*$R232*$A$3*MAX(Y$5*$AJ$3-$R232*$A$3,0)-MIN(MAX($R232*$A$3-$A$4,0),Y$5*$AJ$3)^2-2*Y$5*$AJ$3*MAX($R232*$A$3-$A$4-Y$5*+$AJ$3,0))/$AJ$5-SUM($V$7:X232)-SUM($V$7:Y231)+SUM($V$7:X231)</f>
        <v>0</v>
      </c>
      <c r="Z232" s="21">
        <f>(2*Z$5*$AJ$3*$R232*$A$3-MIN(Z$5*$AJ$3,$R232*$A$3)^2-2*$R232*$A$3*MAX(Z$5*$AJ$3-$R232*$A$3,0)-MIN(MAX($R232*$A$3-$A$4,0),Z$5*$AJ$3)^2-2*Z$5*$AJ$3*MAX($R232*$A$3-$A$4-Z$5*+$AJ$3,0))/$AJ$5-SUM($V$7:Y232)-SUM($V$7:Z231)+SUM($V$7:Y231)</f>
        <v>0</v>
      </c>
      <c r="AA232" s="21">
        <f>(2*AA$5*$AJ$3*$R232*$A$3-MIN(AA$5*$AJ$3,$R232*$A$3)^2-2*$R232*$A$3*MAX(AA$5*$AJ$3-$R232*$A$3,0)-MIN(MAX($R232*$A$3-$A$4,0),AA$5*$AJ$3)^2-2*AA$5*$AJ$3*MAX($R232*$A$3-$A$4-AA$5*+$AJ$3,0))/$AJ$5-SUM($V$7:Z232)-SUM($V$7:AA231)+SUM($V$7:Z231)</f>
        <v>0</v>
      </c>
      <c r="AB232" s="21">
        <f>(2*AB$5*$AJ$3*$R232*$A$3-MIN(AB$5*$AJ$3,$R232*$A$3)^2-2*$R232*$A$3*MAX(AB$5*$AJ$3-$R232*$A$3,0)-MIN(MAX($R232*$A$3-$A$4,0),AB$5*$AJ$3)^2-2*AB$5*$AJ$3*MAX($R232*$A$3-$A$4-AB$5*+$AJ$3,0))/$AJ$5-SUM($V$7:AA232)-SUM($V$7:AB231)+SUM($V$7:AA231)</f>
        <v>0</v>
      </c>
      <c r="AC232" s="21">
        <f>(2*AC$5*$AJ$3*$R232*$A$3-MIN(AC$5*$AJ$3,$R232*$A$3)^2-2*$R232*$A$3*MAX(AC$5*$AJ$3-$R232*$A$3,0)-MIN(MAX($R232*$A$3-$A$4,0),AC$5*$AJ$3)^2-2*AC$5*$AJ$3*MAX($R232*$A$3-$A$4-AC$5*+$AJ$3,0))/$AJ$5-SUM($V$7:AB232)-SUM($V$7:AC231)+SUM($V$7:AB231)</f>
        <v>0</v>
      </c>
      <c r="AD232" s="21">
        <f>(2*AD$5*$AJ$3*$R232*$A$3-MIN(AD$5*$AJ$3,$R232*$A$3)^2-2*$R232*$A$3*MAX(AD$5*$AJ$3-$R232*$A$3,0)-MIN(MAX($R232*$A$3-$A$4,0),AD$5*$AJ$3)^2-2*AD$5*$AJ$3*MAX($R232*$A$3-$A$4-AD$5*+$AJ$3,0))/$AJ$5-SUM($V$7:AC232)-SUM($V$7:AD231)+SUM($V$7:AC231)</f>
        <v>0</v>
      </c>
      <c r="AE232" s="21">
        <f>(2*AE$5*$AJ$3*$R232*$A$3-MIN(AE$5*$AJ$3,$R232*$A$3)^2-2*$R232*$A$3*MAX(AE$5*$AJ$3-$R232*$A$3,0)-MIN(MAX($R232*$A$3-$A$4,0),AE$5*$AJ$3)^2-2*AE$5*$AJ$3*MAX($R232*$A$3-$A$4-AE$5*+$AJ$3,0))/$AJ$5-SUM($V$7:AD232)-SUM($V$7:AE231)+SUM($V$7:AD231)</f>
        <v>0</v>
      </c>
      <c r="AF232" s="21">
        <f>(2*AF$5*$AJ$3*$R232*$A$3-MIN(AF$5*$AJ$3,$R232*$A$3)^2-2*$R232*$A$3*MAX(AF$5*$AJ$3-$R232*$A$3,0)-MIN(MAX($R232*$A$3-$A$4,0),AF$5*$AJ$3)^2-2*AF$5*$AJ$3*MAX($R232*$A$3-$A$4-AF$5*+$AJ$3,0))/$AJ$5-SUM($V$7:AE232)-SUM($V$7:AF231)+SUM($V$7:AE231)</f>
        <v>0</v>
      </c>
      <c r="AG232" s="21">
        <f>(2*AG$5*$AJ$3*$R232*$A$3-MIN(AG$5*$AJ$3,$R232*$A$3)^2-2*$R232*$A$3*MAX(AG$5*$AJ$3-$R232*$A$3,0)-MIN(MAX($R232*$A$3-$A$4,0),AG$5*$AJ$3)^2-2*AG$5*$AJ$3*MAX($R232*$A$3-$A$4-AG$5*+$AJ$3,0))/$AJ$5-SUM($V$7:AF232)-SUM($V$7:AG231)+SUM($V$7:AF231)</f>
        <v>0</v>
      </c>
      <c r="AH232" s="21">
        <f>(2*AH$5*$AJ$3*$R232*$A$3-MIN(AH$5*$AJ$3,$R232*$A$3)^2-2*$R232*$A$3*MAX(AH$5*$AJ$3-$R232*$A$3,0)-MIN(MAX($R232*$A$3-$A$4,0),AH$5*$AJ$3)^2-2*AH$5*$AJ$3*MAX($R232*$A$3-$A$4-AH$5*+$AJ$3,0))/$AJ$5-SUM($V$7:AG232)-SUM($V$7:AH231)+SUM($V$7:AG231)</f>
        <v>0</v>
      </c>
      <c r="AJ232" s="8">
        <f t="shared" si="62"/>
        <v>42979</v>
      </c>
      <c r="AK232" s="30">
        <f t="shared" si="68"/>
        <v>42993</v>
      </c>
      <c r="AL232" s="3">
        <f ca="1">SUMPRODUCT(OFFSET($W$8:OFFSET($W$8,$AJ$4-1,0),$T232,$U232),OFFSET($D$8:OFFSET($D$8,$AJ$4-1,0),$S232,MATCH(AL$6,$D$7:$Q$7,0)-1))</f>
        <v>0.64318091811463929</v>
      </c>
      <c r="AM232" s="3">
        <f ca="1">SUMPRODUCT(OFFSET($W$8:OFFSET($W$8,$AJ$4-1,0),$T232,$U232),OFFSET($C$8:OFFSET($C$8,$AJ$4-1,0),$S232,0),OFFSET($D$8:OFFSET($D$8,$AJ$4-1,0),$S232,MATCH(AL$6,$D$7:$Q$7,0)-1))/SUMPRODUCT(OFFSET($W$8:OFFSET($W$8,$AJ$4-1,0),$T232,$U232),OFFSET($C$8:OFFSET($C$8,$AJ$4-1,0),$S232,0))</f>
        <v>0.64057533529275146</v>
      </c>
      <c r="AN232" s="3">
        <f ca="1">SUMPRODUCT(OFFSET($W$8:OFFSET($W$8,$AJ$4-1,0),$T232,$U232),OFFSET($D$8:OFFSET($D$8,$AJ$4-1,0),$S232,MATCH(AN$6,$D$7:$Q$7,0)-1))</f>
        <v>1.2365461905429498</v>
      </c>
      <c r="AO232" s="3">
        <f ca="1">SUMPRODUCT(OFFSET($W$8:OFFSET($W$8,$AJ$4-1,0),$T232,$U232),OFFSET($C$8:OFFSET($C$8,$AJ$4-1,0),$S232,0),OFFSET($D$8:OFFSET($D$8,$AJ$4-1,0),$S232,MATCH(AN$6,$D$7:$Q$7,0)-1))/SUMPRODUCT(OFFSET($W$8:OFFSET($W$8,$AJ$4-1,0),$T232,$U232),OFFSET($C$8:OFFSET($C$8,$AJ$4-1,0),$S232,0))</f>
        <v>1.238534390741433</v>
      </c>
      <c r="AP232" s="3">
        <f ca="1">SUMPRODUCT(OFFSET($W$8:OFFSET($W$8,$AJ$4-1,0),$T232,$U232),OFFSET($D$8:OFFSET($D$8,$AJ$4-1,0),$S232,MATCH(AP$6,$D$7:$Q$7,0)-1))</f>
        <v>0.96503903808685565</v>
      </c>
      <c r="AQ232" s="3">
        <f ca="1">SUMPRODUCT(OFFSET($W$8:OFFSET($W$8,$AJ$4-1,0),$T232,$U232),OFFSET($C$8:OFFSET($C$8,$AJ$4-1,0),$S232,0),OFFSET($D$8:OFFSET($D$8,$AJ$4-1,0),$S232,MATCH(AP$6,$D$7:$Q$7,0)-1))/SUMPRODUCT(OFFSET($W$8:OFFSET($W$8,$AJ$4-1,0),$T232,$U232),OFFSET($C$8:OFFSET($C$8,$AJ$4-1,0),$S232,0))</f>
        <v>0.97723148544641958</v>
      </c>
      <c r="AR232" s="3">
        <f ca="1">SUMPRODUCT(OFFSET($W$8:OFFSET($W$8,$AJ$4-1,0),$T232,$U232),OFFSET($D$8:OFFSET($D$8,$AJ$4-1,0),$S232,MATCH(AR$6,$D$7:$Q$7,0)-1))</f>
        <v>1</v>
      </c>
      <c r="AS232" s="3">
        <f ca="1">SUMPRODUCT(OFFSET($W$8:OFFSET($W$8,$AJ$4-1,0),$T232,$U232),OFFSET($C$8:OFFSET($C$8,$AJ$4-1,0),$S232,0),OFFSET($D$8:OFFSET($D$8,$AJ$4-1,0),$S232,MATCH(AR$6,$D$7:$Q$7,0)-1))/SUMPRODUCT(OFFSET($W$8:OFFSET($W$8,$AJ$4-1,0),$T232,$U232),OFFSET($C$8:OFFSET($C$8,$AJ$4-1,0),$S232,0))</f>
        <v>1</v>
      </c>
      <c r="AT232" s="3">
        <f ca="1">SUMPRODUCT(OFFSET($W$8:OFFSET($W$8,$AJ$4-1,0),$T232,$U232),OFFSET($D$8:OFFSET($D$8,$AJ$4-1,0),$S232,MATCH(AT$6,$D$7:$Q$7,0)-1))</f>
        <v>1.0888802106570736</v>
      </c>
      <c r="AU232" s="3">
        <f ca="1">SUMPRODUCT(OFFSET($W$8:OFFSET($W$8,$AJ$4-1,0),$T232,$U232),OFFSET($C$8:OFFSET($C$8,$AJ$4-1,0),$S232,0),OFFSET($D$8:OFFSET($D$8,$AJ$4-1,0),$S232,MATCH(AT$6,$D$7:$Q$7,0)-1))/SUMPRODUCT(OFFSET($W$8:OFFSET($W$8,$AJ$4-1,0),$T232,$U232),OFFSET($C$8:OFFSET($C$8,$AJ$4-1,0),$S232,0))</f>
        <v>1.0978752857919469</v>
      </c>
      <c r="AV232" s="3">
        <f ca="1">SUMPRODUCT(OFFSET($W$8:OFFSET($W$8,$AJ$4-1,0),$T232,$U232),OFFSET($D$8:OFFSET($D$8,$AJ$4-1,0),$S232,MATCH(AV$6,$D$7:$Q$7,0)-1))</f>
        <v>0.90392753543116899</v>
      </c>
      <c r="AW232" s="3">
        <f ca="1">SUMPRODUCT(OFFSET($W$8:OFFSET($W$8,$AJ$4-1,0),$T232,$U232),OFFSET($C$8:OFFSET($C$8,$AJ$4-1,0),$S232,0),OFFSET($D$8:OFFSET($D$8,$AJ$4-1,0),$S232,MATCH(AV$6,$D$7:$Q$7,0)-1))/SUMPRODUCT(OFFSET($W$8:OFFSET($W$8,$AJ$4-1,0),$T232,$U232),OFFSET($C$8:OFFSET($C$8,$AJ$4-1,0),$S232,0))</f>
        <v>0.90282745699394484</v>
      </c>
      <c r="AX232" s="3">
        <f ca="1">SUMPRODUCT(OFFSET($W$8:OFFSET($W$8,$AJ$4-1,0),$T232,$U232),OFFSET($D$8:OFFSET($D$8,$AJ$4-1,0),$S232,MATCH(AX$6,$D$7:$Q$7,0)-1))</f>
        <v>0.98098184936488708</v>
      </c>
      <c r="AY232" s="3">
        <f ca="1">SUMPRODUCT(OFFSET($W$8:OFFSET($W$8,$AJ$4-1,0),$T232,$U232),OFFSET($C$8:OFFSET($C$8,$AJ$4-1,0),$S232,0),OFFSET($D$8:OFFSET($D$8,$AJ$4-1,0),$S232,MATCH(AX$6,$D$7:$Q$7,0)-1))/SUMPRODUCT(OFFSET($W$8:OFFSET($W$8,$AJ$4-1,0),$T232,$U232),OFFSET($C$8:OFFSET($C$8,$AJ$4-1,0),$S232,0))</f>
        <v>0.97510208129968423</v>
      </c>
      <c r="AZ232" s="3">
        <f ca="1">SUMPRODUCT(OFFSET($W$8:OFFSET($W$8,$AJ$4-1,0),$T232,$U232),OFFSET($D$8:OFFSET($D$8,$AJ$4-1,0),$S232,MATCH(AZ$6,$D$7:$Q$7,0)-1))</f>
        <v>1.2027647020874648</v>
      </c>
      <c r="BA232" s="3">
        <f ca="1">SUMPRODUCT(OFFSET($W$8:OFFSET($W$8,$AJ$4-1,0),$T232,$U232),OFFSET($C$8:OFFSET($C$8,$AJ$4-1,0),$S232,0),OFFSET($D$8:OFFSET($D$8,$AJ$4-1,0),$S232,MATCH(AZ$6,$D$7:$Q$7,0)-1))/SUMPRODUCT(OFFSET($W$8:OFFSET($W$8,$AJ$4-1,0),$T232,$U232),OFFSET($C$8:OFFSET($C$8,$AJ$4-1,0),$S232,0))</f>
        <v>1.2074245576865421</v>
      </c>
      <c r="BB232" s="3">
        <f ca="1">SUMPRODUCT(OFFSET($W$8:OFFSET($W$8,$AJ$4-1,0),$T232,$U232),OFFSET($D$8:OFFSET($D$8,$AJ$4-1,0),$S232,MATCH(BB$6,$D$7:$Q$7,0)-1))</f>
        <v>1.0829399770473456</v>
      </c>
      <c r="BC232" s="3">
        <f ca="1">SUMPRODUCT(OFFSET($W$8:OFFSET($W$8,$AJ$4-1,0),$T232,$U232),OFFSET($C$8:OFFSET($C$8,$AJ$4-1,0),$S232,0),OFFSET($D$8:OFFSET($D$8,$AJ$4-1,0),$S232,MATCH(BB$6,$D$7:$Q$7,0)-1))/SUMPRODUCT(OFFSET($W$8:OFFSET($W$8,$AJ$4-1,0),$T232,$U232),OFFSET($C$8:OFFSET($C$8,$AJ$4-1,0),$S232,0))</f>
        <v>1.081415147810872</v>
      </c>
      <c r="BD232" s="3">
        <f ca="1">SUMPRODUCT(OFFSET($W$8:OFFSET($W$8,$AJ$4-1,0),$T232,$U232),OFFSET($D$8:OFFSET($D$8,$AJ$4-1,0),$S232,MATCH(BD$6,$D$7:$Q$7,0)-1))</f>
        <v>0.97885209140447149</v>
      </c>
      <c r="BE232" s="3">
        <f ca="1">SUMPRODUCT(OFFSET($W$8:OFFSET($W$8,$AJ$4-1,0),$T232,$U232),OFFSET($C$8:OFFSET($C$8,$AJ$4-1,0),$S232,0),OFFSET($D$8:OFFSET($D$8,$AJ$4-1,0),$S232,MATCH(BD$6,$D$7:$Q$7,0)-1))/SUMPRODUCT(OFFSET($W$8:OFFSET($W$8,$AJ$4-1,0),$T232,$U232),OFFSET($C$8:OFFSET($C$8,$AJ$4-1,0),$S232,0))</f>
        <v>0.97629592208483007</v>
      </c>
      <c r="BF232" s="174">
        <f ca="1">SUMPRODUCT(OFFSET($W$8:OFFSET($W$8,$AJ$4-1,0),$T232,$U232),OFFSET($D$8:OFFSET($D$8,$AJ$4-1,0),$S232,MATCH(BF$6,$D$7:$Q$7,0)-1))</f>
        <v>1.0938003067300823</v>
      </c>
      <c r="BG232" s="174">
        <f ca="1">SUMPRODUCT(OFFSET($W$8:OFFSET($W$8,$AJ$4-1,0),$T232,$U232),OFFSET($C$8:OFFSET($C$8,$AJ$4-1,0),$S232,0),OFFSET($D$8:OFFSET($D$8,$AJ$4-1,0),$S232,MATCH(BF$6,$D$7:$Q$7,0)-1))/SUMPRODUCT(OFFSET($W$8:OFFSET($W$8,$AJ$4-1,0),$T232,$U232),OFFSET($C$8:OFFSET($C$8,$AJ$4-1,0),$S232,0))</f>
        <v>1.0970359977920807</v>
      </c>
      <c r="BH232" s="174">
        <f ca="1">SUMPRODUCT(OFFSET($W$8:OFFSET($W$8,$AJ$4-1,0),$T232,$U232),OFFSET($D$8:OFFSET($D$8,$AJ$4-1,0),$S232,MATCH(BH$6,$D$7:$Q$7,0)-1))</f>
        <v>1.1840979566360195</v>
      </c>
      <c r="BI232" s="174">
        <f ca="1">SUMPRODUCT(OFFSET($W$8:OFFSET($W$8,$AJ$4-1,0),$T232,$U232),OFFSET($C$8:OFFSET($C$8,$AJ$4-1,0),$S232,0),OFFSET($D$8:OFFSET($D$8,$AJ$4-1,0),$S232,MATCH(BH$6,$D$7:$Q$7,0)-1))/SUMPRODUCT(OFFSET($W$8:OFFSET($W$8,$AJ$4-1,0),$T232,$U232),OFFSET($C$8:OFFSET($C$8,$AJ$4-1,0),$S232,0))</f>
        <v>1.185009904551837</v>
      </c>
      <c r="BJ232" s="174">
        <f ca="1">SUMPRODUCT(OFFSET($W$8:OFFSET($W$8,$AJ$4-1,0),$T232,$U232),OFFSET($D$8:OFFSET($D$8,$AJ$4-1,0),$S232,MATCH(BJ$6,$D$7:$Q$7,0)-1))</f>
        <v>1</v>
      </c>
      <c r="BK232" s="174">
        <f ca="1">SUMPRODUCT(OFFSET($W$8:OFFSET($W$8,$AJ$4-1,0),$T232,$U232),OFFSET($C$8:OFFSET($C$8,$AJ$4-1,0),$S232,0),OFFSET($D$8:OFFSET($D$8,$AJ$4-1,0),$S232,MATCH(BJ$6,$D$7:$Q$7,0)-1))/SUMPRODUCT(OFFSET($W$8:OFFSET($W$8,$AJ$4-1,0),$T232,$U232),OFFSET($C$8:OFFSET($C$8,$AJ$4-1,0),$S232,0))</f>
        <v>1</v>
      </c>
      <c r="BM232" s="8">
        <f t="shared" si="59"/>
        <v>42979</v>
      </c>
      <c r="BN232" s="47">
        <f t="shared" ca="1" si="60"/>
        <v>0.91052018118460853</v>
      </c>
      <c r="BO232" s="47">
        <f t="shared" ca="1" si="56"/>
        <v>0</v>
      </c>
      <c r="BP232" s="47">
        <f t="shared" ca="1" si="61"/>
        <v>0.27927128474105001</v>
      </c>
      <c r="BQ232" s="47">
        <f t="shared" ca="1" si="57"/>
        <v>0.63124889644355853</v>
      </c>
    </row>
    <row r="233" spans="1:69">
      <c r="A233" s="58">
        <f t="shared" si="58"/>
        <v>42644</v>
      </c>
      <c r="B233" s="34">
        <f t="shared" si="64"/>
        <v>42840</v>
      </c>
      <c r="C233" s="59">
        <f>SUMIF(WP!$A$3:$A$388,"&lt;"&amp;EOMONTH($A233,$A$3-1)+1,WP!$B$3:$B$388)/1000-SUM(C$8:C232)</f>
        <v>1556.1620000000003</v>
      </c>
      <c r="D233" s="42">
        <f>D$6/VLOOKUP($B233,Rate!$B$4:$H$390,7)</f>
        <v>0.62263213905393888</v>
      </c>
      <c r="E233" s="42">
        <f>E$6/VLOOKUP($B233,SAWW!$B$4:$H$390,7)</f>
        <v>1.2508679920827439</v>
      </c>
      <c r="F233" s="42">
        <f>F$6/VLOOKUP($B233,'Indem BL'!$B$4:$H$390,7)</f>
        <v>1.0543882856797122</v>
      </c>
      <c r="G233" s="42">
        <f>G$6/VLOOKUP($B233,'Med BL'!$B$4:$H$390,7)</f>
        <v>1</v>
      </c>
      <c r="H233" s="42">
        <f>H$6/VLOOKUP($B233,'Combined BL &amp; SAWW'!$B$4:$H$390,7)</f>
        <v>1.1583464787355482</v>
      </c>
      <c r="I233" s="42">
        <f>I$6/VLOOKUP($B233,'Freq Trend'!$B$4:$H$390,7)</f>
        <v>0.89388705262816781</v>
      </c>
      <c r="J233" s="42">
        <f>J$6/VLOOKUP($B233,'Severity Trend_IonI'!$B$4:$H$390,7)</f>
        <v>0.95160479169975376</v>
      </c>
      <c r="K233" s="42">
        <f>K$6/VLOOKUP($B233,'Severity Trend_MonI'!$B$4:$H$390,7)</f>
        <v>1.2320670224633827</v>
      </c>
      <c r="L233" s="42">
        <f>L$6/VLOOKUP($B233,'Severity Trend'!$B$4:$H$390,7)</f>
        <v>1.077474114493771</v>
      </c>
      <c r="M233" s="42">
        <f>M$6/VLOOKUP($B233,'PP Residual Trend'!$B$4:$H$390,7)</f>
        <v>0.96317985656446459</v>
      </c>
      <c r="N233" s="156">
        <f>N$6/VLOOKUP($B233,CR!$B$4:$H$455,7)</f>
        <v>1.0834243233553498</v>
      </c>
      <c r="O233" s="156">
        <f>O$6/VLOOKUP($B233,ER!$B$4:$H$455,7)</f>
        <v>1.1912101538178663</v>
      </c>
      <c r="P233" s="156">
        <f>P$6/VLOOKUP($B233,DR!$B$4:$H$455,7)</f>
        <v>1</v>
      </c>
      <c r="R233">
        <f t="shared" si="63"/>
        <v>226</v>
      </c>
      <c r="S233" s="120">
        <f t="shared" si="65"/>
        <v>225</v>
      </c>
      <c r="T233" s="45">
        <f t="shared" si="66"/>
        <v>0</v>
      </c>
      <c r="U233" s="45">
        <f t="shared" si="67"/>
        <v>0</v>
      </c>
      <c r="V233" s="20">
        <v>0</v>
      </c>
      <c r="W233" s="21">
        <f>(2*W$5*$AJ$3*$R233*$A$3-MIN(W$5*$AJ$3,$R233*$A$3)^2-2*$R233*$A$3*MAX(W$5*$AJ$3-$R233*$A$3,0)-MIN(MAX($R233*$A$3-$A$4,0),W$5*$AJ$3)^2-2*W$5*$AJ$3*MAX($R233*$A$3-$A$4-W$5*+$AJ$3,0))/$AJ$5-SUM($V$7:V233)-SUM($V$7:W232)+SUM($V$7:V232)</f>
        <v>0</v>
      </c>
      <c r="X233" s="21">
        <f>(2*X$5*$AJ$3*$R233*$A$3-MIN(X$5*$AJ$3,$R233*$A$3)^2-2*$R233*$A$3*MAX(X$5*$AJ$3-$R233*$A$3,0)-MIN(MAX($R233*$A$3-$A$4,0),X$5*$AJ$3)^2-2*X$5*$AJ$3*MAX($R233*$A$3-$A$4-X$5*+$AJ$3,0))/$AJ$5-SUM($V$7:W233)-SUM($V$7:X232)+SUM($V$7:W232)</f>
        <v>0</v>
      </c>
      <c r="Y233" s="21">
        <f>(2*Y$5*$AJ$3*$R233*$A$3-MIN(Y$5*$AJ$3,$R233*$A$3)^2-2*$R233*$A$3*MAX(Y$5*$AJ$3-$R233*$A$3,0)-MIN(MAX($R233*$A$3-$A$4,0),Y$5*$AJ$3)^2-2*Y$5*$AJ$3*MAX($R233*$A$3-$A$4-Y$5*+$AJ$3,0))/$AJ$5-SUM($V$7:X233)-SUM($V$7:Y232)+SUM($V$7:X232)</f>
        <v>0</v>
      </c>
      <c r="Z233" s="21">
        <f>(2*Z$5*$AJ$3*$R233*$A$3-MIN(Z$5*$AJ$3,$R233*$A$3)^2-2*$R233*$A$3*MAX(Z$5*$AJ$3-$R233*$A$3,0)-MIN(MAX($R233*$A$3-$A$4,0),Z$5*$AJ$3)^2-2*Z$5*$AJ$3*MAX($R233*$A$3-$A$4-Z$5*+$AJ$3,0))/$AJ$5-SUM($V$7:Y233)-SUM($V$7:Z232)+SUM($V$7:Y232)</f>
        <v>0</v>
      </c>
      <c r="AA233" s="21">
        <f>(2*AA$5*$AJ$3*$R233*$A$3-MIN(AA$5*$AJ$3,$R233*$A$3)^2-2*$R233*$A$3*MAX(AA$5*$AJ$3-$R233*$A$3,0)-MIN(MAX($R233*$A$3-$A$4,0),AA$5*$AJ$3)^2-2*AA$5*$AJ$3*MAX($R233*$A$3-$A$4-AA$5*+$AJ$3,0))/$AJ$5-SUM($V$7:Z233)-SUM($V$7:AA232)+SUM($V$7:Z232)</f>
        <v>0</v>
      </c>
      <c r="AB233" s="21">
        <f>(2*AB$5*$AJ$3*$R233*$A$3-MIN(AB$5*$AJ$3,$R233*$A$3)^2-2*$R233*$A$3*MAX(AB$5*$AJ$3-$R233*$A$3,0)-MIN(MAX($R233*$A$3-$A$4,0),AB$5*$AJ$3)^2-2*AB$5*$AJ$3*MAX($R233*$A$3-$A$4-AB$5*+$AJ$3,0))/$AJ$5-SUM($V$7:AA233)-SUM($V$7:AB232)+SUM($V$7:AA232)</f>
        <v>0</v>
      </c>
      <c r="AC233" s="21">
        <f>(2*AC$5*$AJ$3*$R233*$A$3-MIN(AC$5*$AJ$3,$R233*$A$3)^2-2*$R233*$A$3*MAX(AC$5*$AJ$3-$R233*$A$3,0)-MIN(MAX($R233*$A$3-$A$4,0),AC$5*$AJ$3)^2-2*AC$5*$AJ$3*MAX($R233*$A$3-$A$4-AC$5*+$AJ$3,0))/$AJ$5-SUM($V$7:AB233)-SUM($V$7:AC232)+SUM($V$7:AB232)</f>
        <v>0</v>
      </c>
      <c r="AD233" s="21">
        <f>(2*AD$5*$AJ$3*$R233*$A$3-MIN(AD$5*$AJ$3,$R233*$A$3)^2-2*$R233*$A$3*MAX(AD$5*$AJ$3-$R233*$A$3,0)-MIN(MAX($R233*$A$3-$A$4,0),AD$5*$AJ$3)^2-2*AD$5*$AJ$3*MAX($R233*$A$3-$A$4-AD$5*+$AJ$3,0))/$AJ$5-SUM($V$7:AC233)-SUM($V$7:AD232)+SUM($V$7:AC232)</f>
        <v>0</v>
      </c>
      <c r="AE233" s="21">
        <f>(2*AE$5*$AJ$3*$R233*$A$3-MIN(AE$5*$AJ$3,$R233*$A$3)^2-2*$R233*$A$3*MAX(AE$5*$AJ$3-$R233*$A$3,0)-MIN(MAX($R233*$A$3-$A$4,0),AE$5*$AJ$3)^2-2*AE$5*$AJ$3*MAX($R233*$A$3-$A$4-AE$5*+$AJ$3,0))/$AJ$5-SUM($V$7:AD233)-SUM($V$7:AE232)+SUM($V$7:AD232)</f>
        <v>0</v>
      </c>
      <c r="AF233" s="21">
        <f>(2*AF$5*$AJ$3*$R233*$A$3-MIN(AF$5*$AJ$3,$R233*$A$3)^2-2*$R233*$A$3*MAX(AF$5*$AJ$3-$R233*$A$3,0)-MIN(MAX($R233*$A$3-$A$4,0),AF$5*$AJ$3)^2-2*AF$5*$AJ$3*MAX($R233*$A$3-$A$4-AF$5*+$AJ$3,0))/$AJ$5-SUM($V$7:AE233)-SUM($V$7:AF232)+SUM($V$7:AE232)</f>
        <v>0</v>
      </c>
      <c r="AG233" s="21">
        <f>(2*AG$5*$AJ$3*$R233*$A$3-MIN(AG$5*$AJ$3,$R233*$A$3)^2-2*$R233*$A$3*MAX(AG$5*$AJ$3-$R233*$A$3,0)-MIN(MAX($R233*$A$3-$A$4,0),AG$5*$AJ$3)^2-2*AG$5*$AJ$3*MAX($R233*$A$3-$A$4-AG$5*+$AJ$3,0))/$AJ$5-SUM($V$7:AF233)-SUM($V$7:AG232)+SUM($V$7:AF232)</f>
        <v>0</v>
      </c>
      <c r="AH233" s="21">
        <f>(2*AH$5*$AJ$3*$R233*$A$3-MIN(AH$5*$AJ$3,$R233*$A$3)^2-2*$R233*$A$3*MAX(AH$5*$AJ$3-$R233*$A$3,0)-MIN(MAX($R233*$A$3-$A$4,0),AH$5*$AJ$3)^2-2*AH$5*$AJ$3*MAX($R233*$A$3-$A$4-AH$5*+$AJ$3,0))/$AJ$5-SUM($V$7:AG233)-SUM($V$7:AH232)+SUM($V$7:AG232)</f>
        <v>0</v>
      </c>
      <c r="AJ233" s="8">
        <f t="shared" si="62"/>
        <v>43009</v>
      </c>
      <c r="AK233" s="30">
        <f t="shared" si="68"/>
        <v>43023</v>
      </c>
      <c r="AL233" s="3">
        <f ca="1">SUMPRODUCT(OFFSET($W$8:OFFSET($W$8,$AJ$4-1,0),$T233,$U233),OFFSET($D$8:OFFSET($D$8,$AJ$4-1,0),$S233,MATCH(AL$6,$D$7:$Q$7,0)-1))</f>
        <v>0.64509442869387756</v>
      </c>
      <c r="AM233" s="3">
        <f ca="1">SUMPRODUCT(OFFSET($W$8:OFFSET($W$8,$AJ$4-1,0),$T233,$U233),OFFSET($C$8:OFFSET($C$8,$AJ$4-1,0),$S233,0),OFFSET($D$8:OFFSET($D$8,$AJ$4-1,0),$S233,MATCH(AL$6,$D$7:$Q$7,0)-1))/SUMPRODUCT(OFFSET($W$8:OFFSET($W$8,$AJ$4-1,0),$T233,$U233),OFFSET($C$8:OFFSET($C$8,$AJ$4-1,0),$S233,0))</f>
        <v>0.64182298007686867</v>
      </c>
      <c r="AN233" s="3">
        <f ca="1">SUMPRODUCT(OFFSET($W$8:OFFSET($W$8,$AJ$4-1,0),$T233,$U233),OFFSET($D$8:OFFSET($D$8,$AJ$4-1,0),$S233,MATCH(AN$6,$D$7:$Q$7,0)-1))</f>
        <v>1.2336690371277639</v>
      </c>
      <c r="AO233" s="3">
        <f ca="1">SUMPRODUCT(OFFSET($W$8:OFFSET($W$8,$AJ$4-1,0),$T233,$U233),OFFSET($C$8:OFFSET($C$8,$AJ$4-1,0),$S233,0),OFFSET($D$8:OFFSET($D$8,$AJ$4-1,0),$S233,MATCH(AN$6,$D$7:$Q$7,0)-1))/SUMPRODUCT(OFFSET($W$8:OFFSET($W$8,$AJ$4-1,0),$T233,$U233),OFFSET($C$8:OFFSET($C$8,$AJ$4-1,0),$S233,0))</f>
        <v>1.2356386888610571</v>
      </c>
      <c r="AP233" s="3">
        <f ca="1">SUMPRODUCT(OFFSET($W$8:OFFSET($W$8,$AJ$4-1,0),$T233,$U233),OFFSET($D$8:OFFSET($D$8,$AJ$4-1,0),$S233,MATCH(AP$6,$D$7:$Q$7,0)-1))</f>
        <v>0.95416865435276965</v>
      </c>
      <c r="AQ233" s="3">
        <f ca="1">SUMPRODUCT(OFFSET($W$8:OFFSET($W$8,$AJ$4-1,0),$T233,$U233),OFFSET($C$8:OFFSET($C$8,$AJ$4-1,0),$S233,0),OFFSET($D$8:OFFSET($D$8,$AJ$4-1,0),$S233,MATCH(AP$6,$D$7:$Q$7,0)-1))/SUMPRODUCT(OFFSET($W$8:OFFSET($W$8,$AJ$4-1,0),$T233,$U233),OFFSET($C$8:OFFSET($C$8,$AJ$4-1,0),$S233,0))</f>
        <v>0.96630429939727402</v>
      </c>
      <c r="AR233" s="3">
        <f ca="1">SUMPRODUCT(OFFSET($W$8:OFFSET($W$8,$AJ$4-1,0),$T233,$U233),OFFSET($D$8:OFFSET($D$8,$AJ$4-1,0),$S233,MATCH(AR$6,$D$7:$Q$7,0)-1))</f>
        <v>1</v>
      </c>
      <c r="AS233" s="3">
        <f ca="1">SUMPRODUCT(OFFSET($W$8:OFFSET($W$8,$AJ$4-1,0),$T233,$U233),OFFSET($C$8:OFFSET($C$8,$AJ$4-1,0),$S233,0),OFFSET($D$8:OFFSET($D$8,$AJ$4-1,0),$S233,MATCH(AR$6,$D$7:$Q$7,0)-1))/SUMPRODUCT(OFFSET($W$8:OFFSET($W$8,$AJ$4-1,0),$T233,$U233),OFFSET($C$8:OFFSET($C$8,$AJ$4-1,0),$S233,0))</f>
        <v>1</v>
      </c>
      <c r="AT233" s="3">
        <f ca="1">SUMPRODUCT(OFFSET($W$8:OFFSET($W$8,$AJ$4-1,0),$T233,$U233),OFFSET($D$8:OFFSET($D$8,$AJ$4-1,0),$S233,MATCH(AT$6,$D$7:$Q$7,0)-1))</f>
        <v>1.0808655723852039</v>
      </c>
      <c r="AU233" s="3">
        <f ca="1">SUMPRODUCT(OFFSET($W$8:OFFSET($W$8,$AJ$4-1,0),$T233,$U233),OFFSET($C$8:OFFSET($C$8,$AJ$4-1,0),$S233,0),OFFSET($D$8:OFFSET($D$8,$AJ$4-1,0),$S233,MATCH(AT$6,$D$7:$Q$7,0)-1))/SUMPRODUCT(OFFSET($W$8:OFFSET($W$8,$AJ$4-1,0),$T233,$U233),OFFSET($C$8:OFFSET($C$8,$AJ$4-1,0),$S233,0))</f>
        <v>1.0898533146460576</v>
      </c>
      <c r="AV233" s="3">
        <f ca="1">SUMPRODUCT(OFFSET($W$8:OFFSET($W$8,$AJ$4-1,0),$T233,$U233),OFFSET($D$8:OFFSET($D$8,$AJ$4-1,0),$S233,MATCH(AV$6,$D$7:$Q$7,0)-1))</f>
        <v>0.90576357877106395</v>
      </c>
      <c r="AW233" s="3">
        <f ca="1">SUMPRODUCT(OFFSET($W$8:OFFSET($W$8,$AJ$4-1,0),$T233,$U233),OFFSET($C$8:OFFSET($C$8,$AJ$4-1,0),$S233,0),OFFSET($D$8:OFFSET($D$8,$AJ$4-1,0),$S233,MATCH(AV$6,$D$7:$Q$7,0)-1))/SUMPRODUCT(OFFSET($W$8:OFFSET($W$8,$AJ$4-1,0),$T233,$U233),OFFSET($C$8:OFFSET($C$8,$AJ$4-1,0),$S233,0))</f>
        <v>0.90465836850407333</v>
      </c>
      <c r="AX233" s="3">
        <f ca="1">SUMPRODUCT(OFFSET($W$8:OFFSET($W$8,$AJ$4-1,0),$T233,$U233),OFFSET($D$8:OFFSET($D$8,$AJ$4-1,0),$S233,MATCH(AX$6,$D$7:$Q$7,0)-1))</f>
        <v>0.98829476437349562</v>
      </c>
      <c r="AY233" s="3">
        <f ca="1">SUMPRODUCT(OFFSET($W$8:OFFSET($W$8,$AJ$4-1,0),$T233,$U233),OFFSET($C$8:OFFSET($C$8,$AJ$4-1,0),$S233,0),OFFSET($D$8:OFFSET($D$8,$AJ$4-1,0),$S233,MATCH(AX$6,$D$7:$Q$7,0)-1))/SUMPRODUCT(OFFSET($W$8:OFFSET($W$8,$AJ$4-1,0),$T233,$U233),OFFSET($C$8:OFFSET($C$8,$AJ$4-1,0),$S233,0))</f>
        <v>0.98259629810498761</v>
      </c>
      <c r="AZ233" s="3">
        <f ca="1">SUMPRODUCT(OFFSET($W$8:OFFSET($W$8,$AJ$4-1,0),$T233,$U233),OFFSET($D$8:OFFSET($D$8,$AJ$4-1,0),$S233,MATCH(AZ$6,$D$7:$Q$7,0)-1))</f>
        <v>1.1965436784185979</v>
      </c>
      <c r="BA233" s="3">
        <f ca="1">SUMPRODUCT(OFFSET($W$8:OFFSET($W$8,$AJ$4-1,0),$T233,$U233),OFFSET($C$8:OFFSET($C$8,$AJ$4-1,0),$S233,0),OFFSET($D$8:OFFSET($D$8,$AJ$4-1,0),$S233,MATCH(AZ$6,$D$7:$Q$7,0)-1))/SUMPRODUCT(OFFSET($W$8:OFFSET($W$8,$AJ$4-1,0),$T233,$U233),OFFSET($C$8:OFFSET($C$8,$AJ$4-1,0),$S233,0))</f>
        <v>1.2011300262083382</v>
      </c>
      <c r="BB233" s="3">
        <f ca="1">SUMPRODUCT(OFFSET($W$8:OFFSET($W$8,$AJ$4-1,0),$T233,$U233),OFFSET($D$8:OFFSET($D$8,$AJ$4-1,0),$S233,MATCH(BB$6,$D$7:$Q$7,0)-1))</f>
        <v>1.0845614708891698</v>
      </c>
      <c r="BC233" s="3">
        <f ca="1">SUMPRODUCT(OFFSET($W$8:OFFSET($W$8,$AJ$4-1,0),$T233,$U233),OFFSET($C$8:OFFSET($C$8,$AJ$4-1,0),$S233,0),OFFSET($D$8:OFFSET($D$8,$AJ$4-1,0),$S233,MATCH(BB$6,$D$7:$Q$7,0)-1))/SUMPRODUCT(OFFSET($W$8:OFFSET($W$8,$AJ$4-1,0),$T233,$U233),OFFSET($C$8:OFFSET($C$8,$AJ$4-1,0),$S233,0))</f>
        <v>1.0830976182477003</v>
      </c>
      <c r="BD233" s="3">
        <f ca="1">SUMPRODUCT(OFFSET($W$8:OFFSET($W$8,$AJ$4-1,0),$T233,$U233),OFFSET($D$8:OFFSET($D$8,$AJ$4-1,0),$S233,MATCH(BD$6,$D$7:$Q$7,0)-1))</f>
        <v>0.9822992426265128</v>
      </c>
      <c r="BE233" s="3">
        <f ca="1">SUMPRODUCT(OFFSET($W$8:OFFSET($W$8,$AJ$4-1,0),$T233,$U233),OFFSET($C$8:OFFSET($C$8,$AJ$4-1,0),$S233,0),OFFSET($D$8:OFFSET($D$8,$AJ$4-1,0),$S233,MATCH(BD$6,$D$7:$Q$7,0)-1))/SUMPRODUCT(OFFSET($W$8:OFFSET($W$8,$AJ$4-1,0),$T233,$U233),OFFSET($C$8:OFFSET($C$8,$AJ$4-1,0),$S233,0))</f>
        <v>0.97979407619453218</v>
      </c>
      <c r="BF233" s="174">
        <f ca="1">SUMPRODUCT(OFFSET($W$8:OFFSET($W$8,$AJ$4-1,0),$T233,$U233),OFFSET($D$8:OFFSET($D$8,$AJ$4-1,0),$S233,MATCH(BF$6,$D$7:$Q$7,0)-1))</f>
        <v>1.0820828128175342</v>
      </c>
      <c r="BG233" s="174">
        <f ca="1">SUMPRODUCT(OFFSET($W$8:OFFSET($W$8,$AJ$4-1,0),$T233,$U233),OFFSET($C$8:OFFSET($C$8,$AJ$4-1,0),$S233,0),OFFSET($D$8:OFFSET($D$8,$AJ$4-1,0),$S233,MATCH(BF$6,$D$7:$Q$7,0)-1))/SUMPRODUCT(OFFSET($W$8:OFFSET($W$8,$AJ$4-1,0),$T233,$U233),OFFSET($C$8:OFFSET($C$8,$AJ$4-1,0),$S233,0))</f>
        <v>1.085618258119281</v>
      </c>
      <c r="BH233" s="174">
        <f ca="1">SUMPRODUCT(OFFSET($W$8:OFFSET($W$8,$AJ$4-1,0),$T233,$U233),OFFSET($D$8:OFFSET($D$8,$AJ$4-1,0),$S233,MATCH(BH$6,$D$7:$Q$7,0)-1))</f>
        <v>1.1822390458185668</v>
      </c>
      <c r="BI233" s="174">
        <f ca="1">SUMPRODUCT(OFFSET($W$8:OFFSET($W$8,$AJ$4-1,0),$T233,$U233),OFFSET($C$8:OFFSET($C$8,$AJ$4-1,0),$S233,0),OFFSET($D$8:OFFSET($D$8,$AJ$4-1,0),$S233,MATCH(BH$6,$D$7:$Q$7,0)-1))/SUMPRODUCT(OFFSET($W$8:OFFSET($W$8,$AJ$4-1,0),$T233,$U233),OFFSET($C$8:OFFSET($C$8,$AJ$4-1,0),$S233,0))</f>
        <v>1.1834612906249495</v>
      </c>
      <c r="BJ233" s="174">
        <f ca="1">SUMPRODUCT(OFFSET($W$8:OFFSET($W$8,$AJ$4-1,0),$T233,$U233),OFFSET($D$8:OFFSET($D$8,$AJ$4-1,0),$S233,MATCH(BJ$6,$D$7:$Q$7,0)-1))</f>
        <v>1</v>
      </c>
      <c r="BK233" s="174">
        <f ca="1">SUMPRODUCT(OFFSET($W$8:OFFSET($W$8,$AJ$4-1,0),$T233,$U233),OFFSET($C$8:OFFSET($C$8,$AJ$4-1,0),$S233,0),OFFSET($D$8:OFFSET($D$8,$AJ$4-1,0),$S233,MATCH(BJ$6,$D$7:$Q$7,0)-1))/SUMPRODUCT(OFFSET($W$8:OFFSET($W$8,$AJ$4-1,0),$T233,$U233),OFFSET($C$8:OFFSET($C$8,$AJ$4-1,0),$S233,0))</f>
        <v>1</v>
      </c>
      <c r="BM233" s="8">
        <f t="shared" si="59"/>
        <v>43009</v>
      </c>
      <c r="BN233" s="47">
        <f t="shared" ca="1" si="60"/>
        <v>0.92009636721302546</v>
      </c>
      <c r="BO233" s="47">
        <f t="shared" ca="1" si="56"/>
        <v>0</v>
      </c>
      <c r="BP233" s="47">
        <f t="shared" ca="1" si="61"/>
        <v>0.27963672415538132</v>
      </c>
      <c r="BQ233" s="47">
        <f t="shared" ca="1" si="57"/>
        <v>0.64045964305764413</v>
      </c>
    </row>
    <row r="234" spans="1:69">
      <c r="A234" s="58">
        <f t="shared" si="58"/>
        <v>42675</v>
      </c>
      <c r="B234" s="34">
        <f t="shared" si="64"/>
        <v>42870</v>
      </c>
      <c r="C234" s="59">
        <f>SUMIF(WP!$A$3:$A$388,"&lt;"&amp;EOMONTH($A234,$A$3-1)+1,WP!$B$3:$B$388)/1000-SUM(C$8:C233)</f>
        <v>823.91099999999642</v>
      </c>
      <c r="D234" s="42">
        <f>D$6/VLOOKUP($B234,Rate!$B$4:$H$390,7)</f>
        <v>0.62263213905393888</v>
      </c>
      <c r="E234" s="42">
        <f>E$6/VLOOKUP($B234,SAWW!$B$4:$H$390,7)</f>
        <v>1.2481891127202926</v>
      </c>
      <c r="F234" s="42">
        <f>F$6/VLOOKUP($B234,'Indem BL'!$B$4:$H$390,7)</f>
        <v>1.0543882856797122</v>
      </c>
      <c r="G234" s="42">
        <f>G$6/VLOOKUP($B234,'Med BL'!$B$4:$H$390,7)</f>
        <v>1</v>
      </c>
      <c r="H234" s="42">
        <f>H$6/VLOOKUP($B234,'Combined BL &amp; SAWW'!$B$4:$H$390,7)</f>
        <v>1.1573265193364537</v>
      </c>
      <c r="I234" s="42">
        <f>I$6/VLOOKUP($B234,'Freq Trend'!$B$4:$H$390,7)</f>
        <v>0.89651937533991266</v>
      </c>
      <c r="J234" s="42">
        <f>J$6/VLOOKUP($B234,'Severity Trend_IonI'!$B$4:$H$390,7)</f>
        <v>0.95255146180165495</v>
      </c>
      <c r="K234" s="42">
        <f>K$6/VLOOKUP($B234,'Severity Trend_MonI'!$B$4:$H$390,7)</f>
        <v>1.2281490286139898</v>
      </c>
      <c r="L234" s="42">
        <f>L$6/VLOOKUP($B234,'Severity Trend'!$B$4:$H$390,7)</f>
        <v>1.0765225588898044</v>
      </c>
      <c r="M234" s="42">
        <f>M$6/VLOOKUP($B234,'PP Residual Trend'!$B$4:$H$390,7)</f>
        <v>0.96514332573435113</v>
      </c>
      <c r="N234" s="156">
        <f>N$6/VLOOKUP($B234,CR!$B$4:$H$455,7)</f>
        <v>1.2268469233784955</v>
      </c>
      <c r="O234" s="156">
        <f>O$6/VLOOKUP($B234,ER!$B$4:$H$455,7)</f>
        <v>1.1912101538178663</v>
      </c>
      <c r="P234" s="156">
        <f>P$6/VLOOKUP($B234,DR!$B$4:$H$455,7)</f>
        <v>1</v>
      </c>
      <c r="R234">
        <f t="shared" si="63"/>
        <v>227</v>
      </c>
      <c r="S234" s="120">
        <f t="shared" si="65"/>
        <v>226</v>
      </c>
      <c r="T234" s="45">
        <f t="shared" si="66"/>
        <v>0</v>
      </c>
      <c r="U234" s="45">
        <f t="shared" si="67"/>
        <v>0</v>
      </c>
      <c r="V234" s="20">
        <v>0</v>
      </c>
      <c r="W234" s="21">
        <f>(2*W$5*$AJ$3*$R234*$A$3-MIN(W$5*$AJ$3,$R234*$A$3)^2-2*$R234*$A$3*MAX(W$5*$AJ$3-$R234*$A$3,0)-MIN(MAX($R234*$A$3-$A$4,0),W$5*$AJ$3)^2-2*W$5*$AJ$3*MAX($R234*$A$3-$A$4-W$5*+$AJ$3,0))/$AJ$5-SUM($V$7:V234)-SUM($V$7:W233)+SUM($V$7:V233)</f>
        <v>0</v>
      </c>
      <c r="X234" s="21">
        <f>(2*X$5*$AJ$3*$R234*$A$3-MIN(X$5*$AJ$3,$R234*$A$3)^2-2*$R234*$A$3*MAX(X$5*$AJ$3-$R234*$A$3,0)-MIN(MAX($R234*$A$3-$A$4,0),X$5*$AJ$3)^2-2*X$5*$AJ$3*MAX($R234*$A$3-$A$4-X$5*+$AJ$3,0))/$AJ$5-SUM($V$7:W234)-SUM($V$7:X233)+SUM($V$7:W233)</f>
        <v>0</v>
      </c>
      <c r="Y234" s="21">
        <f>(2*Y$5*$AJ$3*$R234*$A$3-MIN(Y$5*$AJ$3,$R234*$A$3)^2-2*$R234*$A$3*MAX(Y$5*$AJ$3-$R234*$A$3,0)-MIN(MAX($R234*$A$3-$A$4,0),Y$5*$AJ$3)^2-2*Y$5*$AJ$3*MAX($R234*$A$3-$A$4-Y$5*+$AJ$3,0))/$AJ$5-SUM($V$7:X234)-SUM($V$7:Y233)+SUM($V$7:X233)</f>
        <v>0</v>
      </c>
      <c r="Z234" s="21">
        <f>(2*Z$5*$AJ$3*$R234*$A$3-MIN(Z$5*$AJ$3,$R234*$A$3)^2-2*$R234*$A$3*MAX(Z$5*$AJ$3-$R234*$A$3,0)-MIN(MAX($R234*$A$3-$A$4,0),Z$5*$AJ$3)^2-2*Z$5*$AJ$3*MAX($R234*$A$3-$A$4-Z$5*+$AJ$3,0))/$AJ$5-SUM($V$7:Y234)-SUM($V$7:Z233)+SUM($V$7:Y233)</f>
        <v>0</v>
      </c>
      <c r="AA234" s="21">
        <f>(2*AA$5*$AJ$3*$R234*$A$3-MIN(AA$5*$AJ$3,$R234*$A$3)^2-2*$R234*$A$3*MAX(AA$5*$AJ$3-$R234*$A$3,0)-MIN(MAX($R234*$A$3-$A$4,0),AA$5*$AJ$3)^2-2*AA$5*$AJ$3*MAX($R234*$A$3-$A$4-AA$5*+$AJ$3,0))/$AJ$5-SUM($V$7:Z234)-SUM($V$7:AA233)+SUM($V$7:Z233)</f>
        <v>0</v>
      </c>
      <c r="AB234" s="21">
        <f>(2*AB$5*$AJ$3*$R234*$A$3-MIN(AB$5*$AJ$3,$R234*$A$3)^2-2*$R234*$A$3*MAX(AB$5*$AJ$3-$R234*$A$3,0)-MIN(MAX($R234*$A$3-$A$4,0),AB$5*$AJ$3)^2-2*AB$5*$AJ$3*MAX($R234*$A$3-$A$4-AB$5*+$AJ$3,0))/$AJ$5-SUM($V$7:AA234)-SUM($V$7:AB233)+SUM($V$7:AA233)</f>
        <v>0</v>
      </c>
      <c r="AC234" s="21">
        <f>(2*AC$5*$AJ$3*$R234*$A$3-MIN(AC$5*$AJ$3,$R234*$A$3)^2-2*$R234*$A$3*MAX(AC$5*$AJ$3-$R234*$A$3,0)-MIN(MAX($R234*$A$3-$A$4,0),AC$5*$AJ$3)^2-2*AC$5*$AJ$3*MAX($R234*$A$3-$A$4-AC$5*+$AJ$3,0))/$AJ$5-SUM($V$7:AB234)-SUM($V$7:AC233)+SUM($V$7:AB233)</f>
        <v>0</v>
      </c>
      <c r="AD234" s="21">
        <f>(2*AD$5*$AJ$3*$R234*$A$3-MIN(AD$5*$AJ$3,$R234*$A$3)^2-2*$R234*$A$3*MAX(AD$5*$AJ$3-$R234*$A$3,0)-MIN(MAX($R234*$A$3-$A$4,0),AD$5*$AJ$3)^2-2*AD$5*$AJ$3*MAX($R234*$A$3-$A$4-AD$5*+$AJ$3,0))/$AJ$5-SUM($V$7:AC234)-SUM($V$7:AD233)+SUM($V$7:AC233)</f>
        <v>0</v>
      </c>
      <c r="AE234" s="21">
        <f>(2*AE$5*$AJ$3*$R234*$A$3-MIN(AE$5*$AJ$3,$R234*$A$3)^2-2*$R234*$A$3*MAX(AE$5*$AJ$3-$R234*$A$3,0)-MIN(MAX($R234*$A$3-$A$4,0),AE$5*$AJ$3)^2-2*AE$5*$AJ$3*MAX($R234*$A$3-$A$4-AE$5*+$AJ$3,0))/$AJ$5-SUM($V$7:AD234)-SUM($V$7:AE233)+SUM($V$7:AD233)</f>
        <v>0</v>
      </c>
      <c r="AF234" s="21">
        <f>(2*AF$5*$AJ$3*$R234*$A$3-MIN(AF$5*$AJ$3,$R234*$A$3)^2-2*$R234*$A$3*MAX(AF$5*$AJ$3-$R234*$A$3,0)-MIN(MAX($R234*$A$3-$A$4,0),AF$5*$AJ$3)^2-2*AF$5*$AJ$3*MAX($R234*$A$3-$A$4-AF$5*+$AJ$3,0))/$AJ$5-SUM($V$7:AE234)-SUM($V$7:AF233)+SUM($V$7:AE233)</f>
        <v>0</v>
      </c>
      <c r="AG234" s="21">
        <f>(2*AG$5*$AJ$3*$R234*$A$3-MIN(AG$5*$AJ$3,$R234*$A$3)^2-2*$R234*$A$3*MAX(AG$5*$AJ$3-$R234*$A$3,0)-MIN(MAX($R234*$A$3-$A$4,0),AG$5*$AJ$3)^2-2*AG$5*$AJ$3*MAX($R234*$A$3-$A$4-AG$5*+$AJ$3,0))/$AJ$5-SUM($V$7:AF234)-SUM($V$7:AG233)+SUM($V$7:AF233)</f>
        <v>0</v>
      </c>
      <c r="AH234" s="21">
        <f>(2*AH$5*$AJ$3*$R234*$A$3-MIN(AH$5*$AJ$3,$R234*$A$3)^2-2*$R234*$A$3*MAX(AH$5*$AJ$3-$R234*$A$3,0)-MIN(MAX($R234*$A$3-$A$4,0),AH$5*$AJ$3)^2-2*AH$5*$AJ$3*MAX($R234*$A$3-$A$4-AH$5*+$AJ$3,0))/$AJ$5-SUM($V$7:AG234)-SUM($V$7:AH233)+SUM($V$7:AG233)</f>
        <v>0</v>
      </c>
      <c r="AJ234" s="8">
        <f t="shared" si="62"/>
        <v>43040</v>
      </c>
      <c r="AK234" s="30">
        <f t="shared" si="68"/>
        <v>43054</v>
      </c>
      <c r="AL234" s="3">
        <f ca="1">SUMPRODUCT(OFFSET($W$8:OFFSET($W$8,$AJ$4-1,0),$T234,$U234),OFFSET($D$8:OFFSET($D$8,$AJ$4-1,0),$S234,MATCH(AL$6,$D$7:$Q$7,0)-1))</f>
        <v>0.64524580040112955</v>
      </c>
      <c r="AM234" s="3">
        <f ca="1">SUMPRODUCT(OFFSET($W$8:OFFSET($W$8,$AJ$4-1,0),$T234,$U234),OFFSET($C$8:OFFSET($C$8,$AJ$4-1,0),$S234,0),OFFSET($D$8:OFFSET($D$8,$AJ$4-1,0),$S234,MATCH(AL$6,$D$7:$Q$7,0)-1))/SUMPRODUCT(OFFSET($W$8:OFFSET($W$8,$AJ$4-1,0),$T234,$U234),OFFSET($C$8:OFFSET($C$8,$AJ$4-1,0),$S234,0))</f>
        <v>0.64204278919327329</v>
      </c>
      <c r="AN234" s="3">
        <f ca="1">SUMPRODUCT(OFFSET($W$8:OFFSET($W$8,$AJ$4-1,0),$T234,$U234),OFFSET($D$8:OFFSET($D$8,$AJ$4-1,0),$S234,MATCH(AN$6,$D$7:$Q$7,0)-1))</f>
        <v>1.2307797421951081</v>
      </c>
      <c r="AO234" s="3">
        <f ca="1">SUMPRODUCT(OFFSET($W$8:OFFSET($W$8,$AJ$4-1,0),$T234,$U234),OFFSET($C$8:OFFSET($C$8,$AJ$4-1,0),$S234,0),OFFSET($D$8:OFFSET($D$8,$AJ$4-1,0),$S234,MATCH(AN$6,$D$7:$Q$7,0)-1))/SUMPRODUCT(OFFSET($W$8:OFFSET($W$8,$AJ$4-1,0),$T234,$U234),OFFSET($C$8:OFFSET($C$8,$AJ$4-1,0),$S234,0))</f>
        <v>1.2326933005530862</v>
      </c>
      <c r="AP234" s="3">
        <f ca="1">SUMPRODUCT(OFFSET($W$8:OFFSET($W$8,$AJ$4-1,0),$T234,$U234),OFFSET($D$8:OFFSET($D$8,$AJ$4-1,0),$S234,MATCH(AP$6,$D$7:$Q$7,0)-1))</f>
        <v>0.94329827061868377</v>
      </c>
      <c r="AQ234" s="3">
        <f ca="1">SUMPRODUCT(OFFSET($W$8:OFFSET($W$8,$AJ$4-1,0),$T234,$U234),OFFSET($C$8:OFFSET($C$8,$AJ$4-1,0),$S234,0),OFFSET($D$8:OFFSET($D$8,$AJ$4-1,0),$S234,MATCH(AP$6,$D$7:$Q$7,0)-1))/SUMPRODUCT(OFFSET($W$8:OFFSET($W$8,$AJ$4-1,0),$T234,$U234),OFFSET($C$8:OFFSET($C$8,$AJ$4-1,0),$S234,0))</f>
        <v>0.95504491975022976</v>
      </c>
      <c r="AR234" s="3">
        <f ca="1">SUMPRODUCT(OFFSET($W$8:OFFSET($W$8,$AJ$4-1,0),$T234,$U234),OFFSET($D$8:OFFSET($D$8,$AJ$4-1,0),$S234,MATCH(AR$6,$D$7:$Q$7,0)-1))</f>
        <v>1</v>
      </c>
      <c r="AS234" s="3">
        <f ca="1">SUMPRODUCT(OFFSET($W$8:OFFSET($W$8,$AJ$4-1,0),$T234,$U234),OFFSET($C$8:OFFSET($C$8,$AJ$4-1,0),$S234,0),OFFSET($D$8:OFFSET($D$8,$AJ$4-1,0),$S234,MATCH(AR$6,$D$7:$Q$7,0)-1))/SUMPRODUCT(OFFSET($W$8:OFFSET($W$8,$AJ$4-1,0),$T234,$U234),OFFSET($C$8:OFFSET($C$8,$AJ$4-1,0),$S234,0))</f>
        <v>1</v>
      </c>
      <c r="AT234" s="3">
        <f ca="1">SUMPRODUCT(OFFSET($W$8:OFFSET($W$8,$AJ$4-1,0),$T234,$U234),OFFSET($D$8:OFFSET($D$8,$AJ$4-1,0),$S234,MATCH(AT$6,$D$7:$Q$7,0)-1))</f>
        <v>1.0730462347606973</v>
      </c>
      <c r="AU234" s="3">
        <f ca="1">SUMPRODUCT(OFFSET($W$8:OFFSET($W$8,$AJ$4-1,0),$T234,$U234),OFFSET($C$8:OFFSET($C$8,$AJ$4-1,0),$S234,0),OFFSET($D$8:OFFSET($D$8,$AJ$4-1,0),$S234,MATCH(AT$6,$D$7:$Q$7,0)-1))/SUMPRODUCT(OFFSET($W$8:OFFSET($W$8,$AJ$4-1,0),$T234,$U234),OFFSET($C$8:OFFSET($C$8,$AJ$4-1,0),$S234,0))</f>
        <v>1.0817012922890066</v>
      </c>
      <c r="AV234" s="3">
        <f ca="1">SUMPRODUCT(OFFSET($W$8:OFFSET($W$8,$AJ$4-1,0),$T234,$U234),OFFSET($D$8:OFFSET($D$8,$AJ$4-1,0),$S234,MATCH(AV$6,$D$7:$Q$7,0)-1))</f>
        <v>0.90750832872878451</v>
      </c>
      <c r="AW234" s="3">
        <f ca="1">SUMPRODUCT(OFFSET($W$8:OFFSET($W$8,$AJ$4-1,0),$T234,$U234),OFFSET($C$8:OFFSET($C$8,$AJ$4-1,0),$S234,0),OFFSET($D$8:OFFSET($D$8,$AJ$4-1,0),$S234,MATCH(AV$6,$D$7:$Q$7,0)-1))/SUMPRODUCT(OFFSET($W$8:OFFSET($W$8,$AJ$4-1,0),$T234,$U234),OFFSET($C$8:OFFSET($C$8,$AJ$4-1,0),$S234,0))</f>
        <v>0.90645711582749311</v>
      </c>
      <c r="AX234" s="3">
        <f ca="1">SUMPRODUCT(OFFSET($W$8:OFFSET($W$8,$AJ$4-1,0),$T234,$U234),OFFSET($D$8:OFFSET($D$8,$AJ$4-1,0),$S234,MATCH(AX$6,$D$7:$Q$7,0)-1))</f>
        <v>0.99640323415080301</v>
      </c>
      <c r="AY234" s="3">
        <f ca="1">SUMPRODUCT(OFFSET($W$8:OFFSET($W$8,$AJ$4-1,0),$T234,$U234),OFFSET($C$8:OFFSET($C$8,$AJ$4-1,0),$S234,0),OFFSET($D$8:OFFSET($D$8,$AJ$4-1,0),$S234,MATCH(AX$6,$D$7:$Q$7,0)-1))/SUMPRODUCT(OFFSET($W$8:OFFSET($W$8,$AJ$4-1,0),$T234,$U234),OFFSET($C$8:OFFSET($C$8,$AJ$4-1,0),$S234,0))</f>
        <v>0.99069942962600965</v>
      </c>
      <c r="AZ234" s="3">
        <f ca="1">SUMPRODUCT(OFFSET($W$8:OFFSET($W$8,$AJ$4-1,0),$T234,$U234),OFFSET($D$8:OFFSET($D$8,$AJ$4-1,0),$S234,MATCH(AZ$6,$D$7:$Q$7,0)-1))</f>
        <v>1.1901027647364699</v>
      </c>
      <c r="BA234" s="3">
        <f ca="1">SUMPRODUCT(OFFSET($W$8:OFFSET($W$8,$AJ$4-1,0),$T234,$U234),OFFSET($C$8:OFFSET($C$8,$AJ$4-1,0),$S234,0),OFFSET($D$8:OFFSET($D$8,$AJ$4-1,0),$S234,MATCH(AZ$6,$D$7:$Q$7,0)-1))/SUMPRODUCT(OFFSET($W$8:OFFSET($W$8,$AJ$4-1,0),$T234,$U234),OFFSET($C$8:OFFSET($C$8,$AJ$4-1,0),$S234,0))</f>
        <v>1.1946021838599667</v>
      </c>
      <c r="BB234" s="3">
        <f ca="1">SUMPRODUCT(OFFSET($W$8:OFFSET($W$8,$AJ$4-1,0),$T234,$U234),OFFSET($D$8:OFFSET($D$8,$AJ$4-1,0),$S234,MATCH(BB$6,$D$7:$Q$7,0)-1))</f>
        <v>1.0864795169758916</v>
      </c>
      <c r="BC234" s="3">
        <f ca="1">SUMPRODUCT(OFFSET($W$8:OFFSET($W$8,$AJ$4-1,0),$T234,$U234),OFFSET($C$8:OFFSET($C$8,$AJ$4-1,0),$S234,0),OFFSET($D$8:OFFSET($D$8,$AJ$4-1,0),$S234,MATCH(BB$6,$D$7:$Q$7,0)-1))/SUMPRODUCT(OFFSET($W$8:OFFSET($W$8,$AJ$4-1,0),$T234,$U234),OFFSET($C$8:OFFSET($C$8,$AJ$4-1,0),$S234,0))</f>
        <v>1.0849931723156465</v>
      </c>
      <c r="BD234" s="3">
        <f ca="1">SUMPRODUCT(OFFSET($W$8:OFFSET($W$8,$AJ$4-1,0),$T234,$U234),OFFSET($D$8:OFFSET($D$8,$AJ$4-1,0),$S234,MATCH(BD$6,$D$7:$Q$7,0)-1))</f>
        <v>0.9859241819827802</v>
      </c>
      <c r="BE234" s="3">
        <f ca="1">SUMPRODUCT(OFFSET($W$8:OFFSET($W$8,$AJ$4-1,0),$T234,$U234),OFFSET($C$8:OFFSET($C$8,$AJ$4-1,0),$S234,0),OFFSET($D$8:OFFSET($D$8,$AJ$4-1,0),$S234,MATCH(BD$6,$D$7:$Q$7,0)-1))/SUMPRODUCT(OFFSET($W$8:OFFSET($W$8,$AJ$4-1,0),$T234,$U234),OFFSET($C$8:OFFSET($C$8,$AJ$4-1,0),$S234,0))</f>
        <v>0.98345482755669955</v>
      </c>
      <c r="BF234" s="174">
        <f ca="1">SUMPRODUCT(OFFSET($W$8:OFFSET($W$8,$AJ$4-1,0),$T234,$U234),OFFSET($D$8:OFFSET($D$8,$AJ$4-1,0),$S234,MATCH(BF$6,$D$7:$Q$7,0)-1))</f>
        <v>1.0663543449496522</v>
      </c>
      <c r="BG234" s="174">
        <f ca="1">SUMPRODUCT(OFFSET($W$8:OFFSET($W$8,$AJ$4-1,0),$T234,$U234),OFFSET($C$8:OFFSET($C$8,$AJ$4-1,0),$S234,0),OFFSET($D$8:OFFSET($D$8,$AJ$4-1,0),$S234,MATCH(BF$6,$D$7:$Q$7,0)-1))/SUMPRODUCT(OFFSET($W$8:OFFSET($W$8,$AJ$4-1,0),$T234,$U234),OFFSET($C$8:OFFSET($C$8,$AJ$4-1,0),$S234,0))</f>
        <v>1.0711832859419941</v>
      </c>
      <c r="BH234" s="174">
        <f ca="1">SUMPRODUCT(OFFSET($W$8:OFFSET($W$8,$AJ$4-1,0),$T234,$U234),OFFSET($D$8:OFFSET($D$8,$AJ$4-1,0),$S234,MATCH(BH$6,$D$7:$Q$7,0)-1))</f>
        <v>1.1812897856667985</v>
      </c>
      <c r="BI234" s="174">
        <f ca="1">SUMPRODUCT(OFFSET($W$8:OFFSET($W$8,$AJ$4-1,0),$T234,$U234),OFFSET($C$8:OFFSET($C$8,$AJ$4-1,0),$S234,0),OFFSET($D$8:OFFSET($D$8,$AJ$4-1,0),$S234,MATCH(BH$6,$D$7:$Q$7,0)-1))/SUMPRODUCT(OFFSET($W$8:OFFSET($W$8,$AJ$4-1,0),$T234,$U234),OFFSET($C$8:OFFSET($C$8,$AJ$4-1,0),$S234,0))</f>
        <v>1.1824778616629659</v>
      </c>
      <c r="BJ234" s="174">
        <f ca="1">SUMPRODUCT(OFFSET($W$8:OFFSET($W$8,$AJ$4-1,0),$T234,$U234),OFFSET($D$8:OFFSET($D$8,$AJ$4-1,0),$S234,MATCH(BJ$6,$D$7:$Q$7,0)-1))</f>
        <v>1</v>
      </c>
      <c r="BK234" s="174">
        <f ca="1">SUMPRODUCT(OFFSET($W$8:OFFSET($W$8,$AJ$4-1,0),$T234,$U234),OFFSET($C$8:OFFSET($C$8,$AJ$4-1,0),$S234,0),OFFSET($D$8:OFFSET($D$8,$AJ$4-1,0),$S234,MATCH(BJ$6,$D$7:$Q$7,0)-1))/SUMPRODUCT(OFFSET($W$8:OFFSET($W$8,$AJ$4-1,0),$T234,$U234),OFFSET($C$8:OFFSET($C$8,$AJ$4-1,0),$S234,0))</f>
        <v>1</v>
      </c>
      <c r="BM234" s="8">
        <f t="shared" si="59"/>
        <v>43040</v>
      </c>
      <c r="BN234" s="47">
        <f t="shared" ca="1" si="60"/>
        <v>0.93249533351080816</v>
      </c>
      <c r="BO234" s="47">
        <f t="shared" ca="1" si="56"/>
        <v>0</v>
      </c>
      <c r="BP234" s="47">
        <f t="shared" ca="1" si="61"/>
        <v>0.27986928906190889</v>
      </c>
      <c r="BQ234" s="47">
        <f t="shared" ca="1" si="57"/>
        <v>0.65262604444889927</v>
      </c>
    </row>
    <row r="235" spans="1:69" s="167" customFormat="1">
      <c r="A235" s="163">
        <f t="shared" si="58"/>
        <v>42705</v>
      </c>
      <c r="B235" s="164">
        <f t="shared" si="64"/>
        <v>42901</v>
      </c>
      <c r="C235" s="59">
        <f>SUMIF(WP!$A$3:$A$388,"&lt;"&amp;EOMONTH($A235,$A$3-1)+1,WP!$B$3:$B$388)/1000-SUM(C$8:C234)</f>
        <v>2547.4190000000017</v>
      </c>
      <c r="D235" s="165">
        <f>D$6/VLOOKUP($B235,Rate!$B$4:$H$390,7)</f>
        <v>0.62263213905393888</v>
      </c>
      <c r="E235" s="165">
        <f>E$6/VLOOKUP($B235,SAWW!$B$4:$H$390,7)</f>
        <v>1.245432965113219</v>
      </c>
      <c r="F235" s="165">
        <f>F$6/VLOOKUP($B235,'Indem BL'!$B$4:$H$390,7)</f>
        <v>1.0543882856797122</v>
      </c>
      <c r="G235" s="165">
        <f>G$6/VLOOKUP($B235,'Med BL'!$B$4:$H$390,7)</f>
        <v>1</v>
      </c>
      <c r="H235" s="165">
        <f>H$6/VLOOKUP($B235,'Combined BL &amp; SAWW'!$B$4:$H$390,7)</f>
        <v>1.1562812914484097</v>
      </c>
      <c r="I235" s="165">
        <f>I$6/VLOOKUP($B235,'Freq Trend'!$B$4:$H$390,7)</f>
        <v>0.8992557789871759</v>
      </c>
      <c r="J235" s="165">
        <f>J$6/VLOOKUP($B235,'Severity Trend_IonI'!$B$4:$H$390,7)</f>
        <v>0.95353166835431713</v>
      </c>
      <c r="K235" s="165">
        <f>K$6/VLOOKUP($B235,'Severity Trend_MonI'!$B$4:$H$390,7)</f>
        <v>1.2241265275737998</v>
      </c>
      <c r="L235" s="165">
        <f>L$6/VLOOKUP($B235,'Severity Trend'!$B$4:$H$390,7)</f>
        <v>1.075541048829846</v>
      </c>
      <c r="M235" s="165">
        <f>M$6/VLOOKUP($B235,'PP Residual Trend'!$B$4:$H$390,7)</f>
        <v>0.96718067150923592</v>
      </c>
      <c r="N235" s="156">
        <f>N$6/VLOOKUP($B235,CR!$B$4:$H$455,7)</f>
        <v>1.1315081985259807</v>
      </c>
      <c r="O235" s="156">
        <f>O$6/VLOOKUP($B235,ER!$B$4:$H$455,7)</f>
        <v>1.1912101538178663</v>
      </c>
      <c r="P235" s="156">
        <f>P$6/VLOOKUP($B235,DR!$B$4:$H$455,7)</f>
        <v>1</v>
      </c>
      <c r="Q235" s="396"/>
      <c r="R235" s="167">
        <f t="shared" si="63"/>
        <v>228</v>
      </c>
      <c r="S235" s="168">
        <f t="shared" si="65"/>
        <v>227</v>
      </c>
      <c r="T235" s="169">
        <f t="shared" si="66"/>
        <v>0</v>
      </c>
      <c r="U235" s="169">
        <f t="shared" si="67"/>
        <v>0</v>
      </c>
      <c r="V235" s="170">
        <v>0</v>
      </c>
      <c r="W235" s="171">
        <f>(2*W$5*$AJ$3*$R235*$A$3-MIN(W$5*$AJ$3,$R235*$A$3)^2-2*$R235*$A$3*MAX(W$5*$AJ$3-$R235*$A$3,0)-MIN(MAX($R235*$A$3-$A$4,0),W$5*$AJ$3)^2-2*W$5*$AJ$3*MAX($R235*$A$3-$A$4-W$5*+$AJ$3,0))/$AJ$5-SUM($V$7:V235)-SUM($V$7:W234)+SUM($V$7:V234)</f>
        <v>0</v>
      </c>
      <c r="X235" s="171">
        <f>(2*X$5*$AJ$3*$R235*$A$3-MIN(X$5*$AJ$3,$R235*$A$3)^2-2*$R235*$A$3*MAX(X$5*$AJ$3-$R235*$A$3,0)-MIN(MAX($R235*$A$3-$A$4,0),X$5*$AJ$3)^2-2*X$5*$AJ$3*MAX($R235*$A$3-$A$4-X$5*+$AJ$3,0))/$AJ$5-SUM($V$7:W235)-SUM($V$7:X234)+SUM($V$7:W234)</f>
        <v>0</v>
      </c>
      <c r="Y235" s="171">
        <f>(2*Y$5*$AJ$3*$R235*$A$3-MIN(Y$5*$AJ$3,$R235*$A$3)^2-2*$R235*$A$3*MAX(Y$5*$AJ$3-$R235*$A$3,0)-MIN(MAX($R235*$A$3-$A$4,0),Y$5*$AJ$3)^2-2*Y$5*$AJ$3*MAX($R235*$A$3-$A$4-Y$5*+$AJ$3,0))/$AJ$5-SUM($V$7:X235)-SUM($V$7:Y234)+SUM($V$7:X234)</f>
        <v>0</v>
      </c>
      <c r="Z235" s="171">
        <f>(2*Z$5*$AJ$3*$R235*$A$3-MIN(Z$5*$AJ$3,$R235*$A$3)^2-2*$R235*$A$3*MAX(Z$5*$AJ$3-$R235*$A$3,0)-MIN(MAX($R235*$A$3-$A$4,0),Z$5*$AJ$3)^2-2*Z$5*$AJ$3*MAX($R235*$A$3-$A$4-Z$5*+$AJ$3,0))/$AJ$5-SUM($V$7:Y235)-SUM($V$7:Z234)+SUM($V$7:Y234)</f>
        <v>0</v>
      </c>
      <c r="AA235" s="171">
        <f>(2*AA$5*$AJ$3*$R235*$A$3-MIN(AA$5*$AJ$3,$R235*$A$3)^2-2*$R235*$A$3*MAX(AA$5*$AJ$3-$R235*$A$3,0)-MIN(MAX($R235*$A$3-$A$4,0),AA$5*$AJ$3)^2-2*AA$5*$AJ$3*MAX($R235*$A$3-$A$4-AA$5*+$AJ$3,0))/$AJ$5-SUM($V$7:Z235)-SUM($V$7:AA234)+SUM($V$7:Z234)</f>
        <v>0</v>
      </c>
      <c r="AB235" s="171">
        <f>(2*AB$5*$AJ$3*$R235*$A$3-MIN(AB$5*$AJ$3,$R235*$A$3)^2-2*$R235*$A$3*MAX(AB$5*$AJ$3-$R235*$A$3,0)-MIN(MAX($R235*$A$3-$A$4,0),AB$5*$AJ$3)^2-2*AB$5*$AJ$3*MAX($R235*$A$3-$A$4-AB$5*+$AJ$3,0))/$AJ$5-SUM($V$7:AA235)-SUM($V$7:AB234)+SUM($V$7:AA234)</f>
        <v>0</v>
      </c>
      <c r="AC235" s="171">
        <f>(2*AC$5*$AJ$3*$R235*$A$3-MIN(AC$5*$AJ$3,$R235*$A$3)^2-2*$R235*$A$3*MAX(AC$5*$AJ$3-$R235*$A$3,0)-MIN(MAX($R235*$A$3-$A$4,0),AC$5*$AJ$3)^2-2*AC$5*$AJ$3*MAX($R235*$A$3-$A$4-AC$5*+$AJ$3,0))/$AJ$5-SUM($V$7:AB235)-SUM($V$7:AC234)+SUM($V$7:AB234)</f>
        <v>0</v>
      </c>
      <c r="AD235" s="171">
        <f>(2*AD$5*$AJ$3*$R235*$A$3-MIN(AD$5*$AJ$3,$R235*$A$3)^2-2*$R235*$A$3*MAX(AD$5*$AJ$3-$R235*$A$3,0)-MIN(MAX($R235*$A$3-$A$4,0),AD$5*$AJ$3)^2-2*AD$5*$AJ$3*MAX($R235*$A$3-$A$4-AD$5*+$AJ$3,0))/$AJ$5-SUM($V$7:AC235)-SUM($V$7:AD234)+SUM($V$7:AC234)</f>
        <v>0</v>
      </c>
      <c r="AE235" s="171">
        <f>(2*AE$5*$AJ$3*$R235*$A$3-MIN(AE$5*$AJ$3,$R235*$A$3)^2-2*$R235*$A$3*MAX(AE$5*$AJ$3-$R235*$A$3,0)-MIN(MAX($R235*$A$3-$A$4,0),AE$5*$AJ$3)^2-2*AE$5*$AJ$3*MAX($R235*$A$3-$A$4-AE$5*+$AJ$3,0))/$AJ$5-SUM($V$7:AD235)-SUM($V$7:AE234)+SUM($V$7:AD234)</f>
        <v>0</v>
      </c>
      <c r="AF235" s="171">
        <f>(2*AF$5*$AJ$3*$R235*$A$3-MIN(AF$5*$AJ$3,$R235*$A$3)^2-2*$R235*$A$3*MAX(AF$5*$AJ$3-$R235*$A$3,0)-MIN(MAX($R235*$A$3-$A$4,0),AF$5*$AJ$3)^2-2*AF$5*$AJ$3*MAX($R235*$A$3-$A$4-AF$5*+$AJ$3,0))/$AJ$5-SUM($V$7:AE235)-SUM($V$7:AF234)+SUM($V$7:AE234)</f>
        <v>0</v>
      </c>
      <c r="AG235" s="171">
        <f>(2*AG$5*$AJ$3*$R235*$A$3-MIN(AG$5*$AJ$3,$R235*$A$3)^2-2*$R235*$A$3*MAX(AG$5*$AJ$3-$R235*$A$3,0)-MIN(MAX($R235*$A$3-$A$4,0),AG$5*$AJ$3)^2-2*AG$5*$AJ$3*MAX($R235*$A$3-$A$4-AG$5*+$AJ$3,0))/$AJ$5-SUM($V$7:AF235)-SUM($V$7:AG234)+SUM($V$7:AF234)</f>
        <v>0</v>
      </c>
      <c r="AH235" s="171">
        <f>(2*AH$5*$AJ$3*$R235*$A$3-MIN(AH$5*$AJ$3,$R235*$A$3)^2-2*$R235*$A$3*MAX(AH$5*$AJ$3-$R235*$A$3,0)-MIN(MAX($R235*$A$3-$A$4,0),AH$5*$AJ$3)^2-2*AH$5*$AJ$3*MAX($R235*$A$3-$A$4-AH$5*+$AJ$3,0))/$AJ$5-SUM($V$7:AG235)-SUM($V$7:AH234)+SUM($V$7:AG234)</f>
        <v>0</v>
      </c>
      <c r="AI235" s="166"/>
      <c r="AJ235" s="172">
        <f t="shared" si="62"/>
        <v>43070</v>
      </c>
      <c r="AK235" s="173">
        <f t="shared" si="68"/>
        <v>43084</v>
      </c>
      <c r="AL235" s="174">
        <f ca="1">SUMPRODUCT(OFFSET($W$8:OFFSET($W$8,$AJ$4-1,0),$T235,$U235),OFFSET($D$8:OFFSET($D$8,$AJ$4-1,0),$S235,MATCH(AL$6,$D$7:$Q$7,0)-1))</f>
        <v>0.64539717210838166</v>
      </c>
      <c r="AM235" s="174">
        <f ca="1">SUMPRODUCT(OFFSET($W$8:OFFSET($W$8,$AJ$4-1,0),$T235,$U235),OFFSET($C$8:OFFSET($C$8,$AJ$4-1,0),$S235,0),OFFSET($D$8:OFFSET($D$8,$AJ$4-1,0),$S235,MATCH(AL$6,$D$7:$Q$7,0)-1))/SUMPRODUCT(OFFSET($W$8:OFFSET($W$8,$AJ$4-1,0),$T235,$U235),OFFSET($C$8:OFFSET($C$8,$AJ$4-1,0),$S235,0))</f>
        <v>0.64203429084230002</v>
      </c>
      <c r="AN235" s="174">
        <f ca="1">SUMPRODUCT(OFFSET($W$8:OFFSET($W$8,$AJ$4-1,0),$T235,$U235),OFFSET($D$8:OFFSET($D$8,$AJ$4-1,0),$S235,MATCH(AN$6,$D$7:$Q$7,0)-1))</f>
        <v>1.2278784473873459</v>
      </c>
      <c r="AO235" s="174">
        <f ca="1">SUMPRODUCT(OFFSET($W$8:OFFSET($W$8,$AJ$4-1,0),$T235,$U235),OFFSET($C$8:OFFSET($C$8,$AJ$4-1,0),$S235,0),OFFSET($D$8:OFFSET($D$8,$AJ$4-1,0),$S235,MATCH(AN$6,$D$7:$Q$7,0)-1))/SUMPRODUCT(OFFSET($W$8:OFFSET($W$8,$AJ$4-1,0),$T235,$U235),OFFSET($C$8:OFFSET($C$8,$AJ$4-1,0),$S235,0))</f>
        <v>1.2281249626771973</v>
      </c>
      <c r="AP235" s="174">
        <f ca="1">SUMPRODUCT(OFFSET($W$8:OFFSET($W$8,$AJ$4-1,0),$T235,$U235),OFFSET($D$8:OFFSET($D$8,$AJ$4-1,0),$S235,MATCH(AP$6,$D$7:$Q$7,0)-1))</f>
        <v>0.93242788688459788</v>
      </c>
      <c r="AQ235" s="174">
        <f ca="1">SUMPRODUCT(OFFSET($W$8:OFFSET($W$8,$AJ$4-1,0),$T235,$U235),OFFSET($C$8:OFFSET($C$8,$AJ$4-1,0),$S235,0),OFFSET($D$8:OFFSET($D$8,$AJ$4-1,0),$S235,MATCH(AP$6,$D$7:$Q$7,0)-1))/SUMPRODUCT(OFFSET($W$8:OFFSET($W$8,$AJ$4-1,0),$T235,$U235),OFFSET($C$8:OFFSET($C$8,$AJ$4-1,0),$S235,0))</f>
        <v>0.93868990377798545</v>
      </c>
      <c r="AR235" s="174">
        <f ca="1">SUMPRODUCT(OFFSET($W$8:OFFSET($W$8,$AJ$4-1,0),$T235,$U235),OFFSET($D$8:OFFSET($D$8,$AJ$4-1,0),$S235,MATCH(AR$6,$D$7:$Q$7,0)-1))</f>
        <v>1</v>
      </c>
      <c r="AS235" s="174">
        <f ca="1">SUMPRODUCT(OFFSET($W$8:OFFSET($W$8,$AJ$4-1,0),$T235,$U235),OFFSET($C$8:OFFSET($C$8,$AJ$4-1,0),$S235,0),OFFSET($D$8:OFFSET($D$8,$AJ$4-1,0),$S235,MATCH(AR$6,$D$7:$Q$7,0)-1))/SUMPRODUCT(OFFSET($W$8:OFFSET($W$8,$AJ$4-1,0),$T235,$U235),OFFSET($C$8:OFFSET($C$8,$AJ$4-1,0),$S235,0))</f>
        <v>1</v>
      </c>
      <c r="AT235" s="174">
        <f ca="1">SUMPRODUCT(OFFSET($W$8:OFFSET($W$8,$AJ$4-1,0),$T235,$U235),OFFSET($D$8:OFFSET($D$8,$AJ$4-1,0),$S235,MATCH(AT$6,$D$7:$Q$7,0)-1))</f>
        <v>1.0654239994164405</v>
      </c>
      <c r="AU235" s="174">
        <f ca="1">SUMPRODUCT(OFFSET($W$8:OFFSET($W$8,$AJ$4-1,0),$T235,$U235),OFFSET($C$8:OFFSET($C$8,$AJ$4-1,0),$S235,0),OFFSET($D$8:OFFSET($D$8,$AJ$4-1,0),$S235,MATCH(AT$6,$D$7:$Q$7,0)-1))/SUMPRODUCT(OFFSET($W$8:OFFSET($W$8,$AJ$4-1,0),$T235,$U235),OFFSET($C$8:OFFSET($C$8,$AJ$4-1,0),$S235,0))</f>
        <v>1.0703971518447526</v>
      </c>
      <c r="AV235" s="174">
        <f ca="1">SUMPRODUCT(OFFSET($W$8:OFFSET($W$8,$AJ$4-1,0),$T235,$U235),OFFSET($D$8:OFFSET($D$8,$AJ$4-1,0),$S235,MATCH(AV$6,$D$7:$Q$7,0)-1))</f>
        <v>0.90916088888368873</v>
      </c>
      <c r="AW235" s="174">
        <f ca="1">SUMPRODUCT(OFFSET($W$8:OFFSET($W$8,$AJ$4-1,0),$T235,$U235),OFFSET($C$8:OFFSET($C$8,$AJ$4-1,0),$S235,0),OFFSET($D$8:OFFSET($D$8,$AJ$4-1,0),$S235,MATCH(AV$6,$D$7:$Q$7,0)-1))/SUMPRODUCT(OFFSET($W$8:OFFSET($W$8,$AJ$4-1,0),$T235,$U235),OFFSET($C$8:OFFSET($C$8,$AJ$4-1,0),$S235,0))</f>
        <v>0.90901382296805899</v>
      </c>
      <c r="AX235" s="174">
        <f ca="1">SUMPRODUCT(OFFSET($W$8:OFFSET($W$8,$AJ$4-1,0),$T235,$U235),OFFSET($D$8:OFFSET($D$8,$AJ$4-1,0),$S235,MATCH(AX$6,$D$7:$Q$7,0)-1))</f>
        <v>1.0053252896472293</v>
      </c>
      <c r="AY235" s="174">
        <f ca="1">SUMPRODUCT(OFFSET($W$8:OFFSET($W$8,$AJ$4-1,0),$T235,$U235),OFFSET($C$8:OFFSET($C$8,$AJ$4-1,0),$S235,0),OFFSET($D$8:OFFSET($D$8,$AJ$4-1,0),$S235,MATCH(AX$6,$D$7:$Q$7,0)-1))/SUMPRODUCT(OFFSET($W$8:OFFSET($W$8,$AJ$4-1,0),$T235,$U235),OFFSET($C$8:OFFSET($C$8,$AJ$4-1,0),$S235,0))</f>
        <v>1.0051489471215678</v>
      </c>
      <c r="AZ235" s="174">
        <f ca="1">SUMPRODUCT(OFFSET($W$8:OFFSET($W$8,$AJ$4-1,0),$T235,$U235),OFFSET($D$8:OFFSET($D$8,$AJ$4-1,0),$S235,MATCH(AZ$6,$D$7:$Q$7,0)-1))</f>
        <v>1.1834461704355999</v>
      </c>
      <c r="BA235" s="174">
        <f ca="1">SUMPRODUCT(OFFSET($W$8:OFFSET($W$8,$AJ$4-1,0),$T235,$U235),OFFSET($C$8:OFFSET($C$8,$AJ$4-1,0),$S235,0),OFFSET($D$8:OFFSET($D$8,$AJ$4-1,0),$S235,MATCH(AZ$6,$D$7:$Q$7,0)-1))/SUMPRODUCT(OFFSET($W$8:OFFSET($W$8,$AJ$4-1,0),$T235,$U235),OFFSET($C$8:OFFSET($C$8,$AJ$4-1,0),$S235,0))</f>
        <v>1.1840389511677551</v>
      </c>
      <c r="BB235" s="174">
        <f ca="1">SUMPRODUCT(OFFSET($W$8:OFFSET($W$8,$AJ$4-1,0),$T235,$U235),OFFSET($D$8:OFFSET($D$8,$AJ$4-1,0),$S235,MATCH(BB$6,$D$7:$Q$7,0)-1))</f>
        <v>1.0886950063622487</v>
      </c>
      <c r="BC235" s="174">
        <f ca="1">SUMPRODUCT(OFFSET($W$8:OFFSET($W$8,$AJ$4-1,0),$T235,$U235),OFFSET($C$8:OFFSET($C$8,$AJ$4-1,0),$S235,0),OFFSET($D$8:OFFSET($D$8,$AJ$4-1,0),$S235,MATCH(BB$6,$D$7:$Q$7,0)-1))/SUMPRODUCT(OFFSET($W$8:OFFSET($W$8,$AJ$4-1,0),$T235,$U235),OFFSET($C$8:OFFSET($C$8,$AJ$4-1,0),$S235,0))</f>
        <v>1.0886209887588683</v>
      </c>
      <c r="BD235" s="174">
        <f ca="1">SUMPRODUCT(OFFSET($W$8:OFFSET($W$8,$AJ$4-1,0),$T235,$U235),OFFSET($D$8:OFFSET($D$8,$AJ$4-1,0),$S235,MATCH(BD$6,$D$7:$Q$7,0)-1))</f>
        <v>0.98972909453762004</v>
      </c>
      <c r="BE235" s="174">
        <f ca="1">SUMPRODUCT(OFFSET($W$8:OFFSET($W$8,$AJ$4-1,0),$T235,$U235),OFFSET($C$8:OFFSET($C$8,$AJ$4-1,0),$S235,0),OFFSET($D$8:OFFSET($D$8,$AJ$4-1,0),$S235,MATCH(BD$6,$D$7:$Q$7,0)-1))/SUMPRODUCT(OFFSET($W$8:OFFSET($W$8,$AJ$4-1,0),$T235,$U235),OFFSET($C$8:OFFSET($C$8,$AJ$4-1,0),$S235,0))</f>
        <v>0.9895305281682657</v>
      </c>
      <c r="BF235" s="174">
        <f ca="1">SUMPRODUCT(OFFSET($W$8:OFFSET($W$8,$AJ$4-1,0),$T235,$U235),OFFSET($D$8:OFFSET($D$8,$AJ$4-1,0),$S235,MATCH(BF$6,$D$7:$Q$7,0)-1))</f>
        <v>1.0501692025609946</v>
      </c>
      <c r="BG235" s="174">
        <f ca="1">SUMPRODUCT(OFFSET($W$8:OFFSET($W$8,$AJ$4-1,0),$T235,$U235),OFFSET($C$8:OFFSET($C$8,$AJ$4-1,0),$S235,0),OFFSET($D$8:OFFSET($D$8,$AJ$4-1,0),$S235,MATCH(BF$6,$D$7:$Q$7,0)-1))/SUMPRODUCT(OFFSET($W$8:OFFSET($W$8,$AJ$4-1,0),$T235,$U235),OFFSET($C$8:OFFSET($C$8,$AJ$4-1,0),$S235,0))</f>
        <v>1.050228515517305</v>
      </c>
      <c r="BH235" s="174">
        <f ca="1">SUMPRODUCT(OFFSET($W$8:OFFSET($W$8,$AJ$4-1,0),$T235,$U235),OFFSET($D$8:OFFSET($D$8,$AJ$4-1,0),$S235,MATCH(BH$6,$D$7:$Q$7,0)-1))</f>
        <v>1.1803405255150305</v>
      </c>
      <c r="BI235" s="174">
        <f ca="1">SUMPRODUCT(OFFSET($W$8:OFFSET($W$8,$AJ$4-1,0),$T235,$U235),OFFSET($C$8:OFFSET($C$8,$AJ$4-1,0),$S235,0),OFFSET($D$8:OFFSET($D$8,$AJ$4-1,0),$S235,MATCH(BH$6,$D$7:$Q$7,0)-1))/SUMPRODUCT(OFFSET($W$8:OFFSET($W$8,$AJ$4-1,0),$T235,$U235),OFFSET($C$8:OFFSET($C$8,$AJ$4-1,0),$S235,0))</f>
        <v>1.1810504022855499</v>
      </c>
      <c r="BJ235" s="174">
        <f ca="1">SUMPRODUCT(OFFSET($W$8:OFFSET($W$8,$AJ$4-1,0),$T235,$U235),OFFSET($D$8:OFFSET($D$8,$AJ$4-1,0),$S235,MATCH(BJ$6,$D$7:$Q$7,0)-1))</f>
        <v>1</v>
      </c>
      <c r="BK235" s="174">
        <f ca="1">SUMPRODUCT(OFFSET($W$8:OFFSET($W$8,$AJ$4-1,0),$T235,$U235),OFFSET($C$8:OFFSET($C$8,$AJ$4-1,0),$S235,0),OFFSET($D$8:OFFSET($D$8,$AJ$4-1,0),$S235,MATCH(BJ$6,$D$7:$Q$7,0)-1))/SUMPRODUCT(OFFSET($W$8:OFFSET($W$8,$AJ$4-1,0),$T235,$U235),OFFSET($C$8:OFFSET($C$8,$AJ$4-1,0),$S235,0))</f>
        <v>1</v>
      </c>
      <c r="BL235"/>
      <c r="BM235" s="8">
        <f t="shared" si="59"/>
        <v>43070</v>
      </c>
      <c r="BN235" s="47">
        <f t="shared" ca="1" si="60"/>
        <v>0.95110102298419674</v>
      </c>
      <c r="BO235" s="47">
        <f t="shared" ca="1" si="56"/>
        <v>0</v>
      </c>
      <c r="BP235" s="47">
        <f t="shared" ca="1" si="61"/>
        <v>0.28020754900437117</v>
      </c>
      <c r="BQ235" s="47">
        <f t="shared" ca="1" si="57"/>
        <v>0.67089347397982557</v>
      </c>
    </row>
    <row r="236" spans="1:69">
      <c r="A236" s="58">
        <f t="shared" si="58"/>
        <v>42736</v>
      </c>
      <c r="B236" s="34">
        <f t="shared" si="64"/>
        <v>42931</v>
      </c>
      <c r="C236" s="59">
        <f>SUMIF(WP!$A$3:$A$388,"&lt;"&amp;EOMONTH($A236,$A$3-1)+1,WP!$B$3:$B$388)/1000-SUM(C$8:C235)</f>
        <v>1623.25</v>
      </c>
      <c r="D236" s="42">
        <f>D$6/VLOOKUP($B236,Rate!$B$4:$H$390,7)</f>
        <v>0.64459025198138342</v>
      </c>
      <c r="E236" s="42">
        <f>E$6/VLOOKUP($B236,SAWW!$B$4:$H$390,7)</f>
        <v>1.2426562965984611</v>
      </c>
      <c r="F236" s="42">
        <f>F$6/VLOOKUP($B236,'Indem BL'!$B$4:$H$390,7)</f>
        <v>0.9300417091644283</v>
      </c>
      <c r="G236" s="42">
        <f>G$6/VLOOKUP($B236,'Med BL'!$B$4:$H$390,7)</f>
        <v>1</v>
      </c>
      <c r="H236" s="42">
        <f>H$6/VLOOKUP($B236,'Combined BL &amp; SAWW'!$B$4:$H$390,7)</f>
        <v>1.057833213432783</v>
      </c>
      <c r="I236" s="42">
        <f>I$6/VLOOKUP($B236,'Freq Trend'!$B$4:$H$390,7)</f>
        <v>0.9014520242175551</v>
      </c>
      <c r="J236" s="42">
        <f>J$6/VLOOKUP($B236,'Severity Trend_IonI'!$B$4:$H$390,7)</f>
        <v>0.95756701055559379</v>
      </c>
      <c r="K236" s="42">
        <f>K$6/VLOOKUP($B236,'Severity Trend_MonI'!$B$4:$H$390,7)</f>
        <v>1.2188946338416702</v>
      </c>
      <c r="L236" s="42">
        <f>L$6/VLOOKUP($B236,'Severity Trend'!$B$4:$H$390,7)</f>
        <v>1.075948450311456</v>
      </c>
      <c r="M236" s="42">
        <f>M$6/VLOOKUP($B236,'PP Residual Trend'!$B$4:$H$390,7)</f>
        <v>0.96987521391398868</v>
      </c>
      <c r="N236" s="156">
        <f>N$6/VLOOKUP($B236,CR!$B$4:$H$455,7)</f>
        <v>1.120113922981997</v>
      </c>
      <c r="O236" s="156">
        <f>O$6/VLOOKUP($B236,ER!$B$4:$H$455,7)</f>
        <v>1.1904289153779151</v>
      </c>
      <c r="P236" s="156">
        <f>P$6/VLOOKUP($B236,DR!$B$4:$H$455,7)</f>
        <v>1</v>
      </c>
      <c r="R236">
        <f t="shared" si="63"/>
        <v>229</v>
      </c>
      <c r="S236" s="120">
        <f t="shared" si="65"/>
        <v>228</v>
      </c>
      <c r="T236" s="45">
        <f t="shared" si="66"/>
        <v>0</v>
      </c>
      <c r="U236" s="45">
        <f t="shared" si="67"/>
        <v>0</v>
      </c>
      <c r="V236" s="20">
        <v>0</v>
      </c>
      <c r="W236" s="21">
        <f>(2*W$5*$AJ$3*$R236*$A$3-MIN(W$5*$AJ$3,$R236*$A$3)^2-2*$R236*$A$3*MAX(W$5*$AJ$3-$R236*$A$3,0)-MIN(MAX($R236*$A$3-$A$4,0),W$5*$AJ$3)^2-2*W$5*$AJ$3*MAX($R236*$A$3-$A$4-W$5*+$AJ$3,0))/$AJ$5-SUM($V$7:V236)-SUM($V$7:W235)+SUM($V$7:V235)</f>
        <v>0</v>
      </c>
      <c r="X236" s="21">
        <f>(2*X$5*$AJ$3*$R236*$A$3-MIN(X$5*$AJ$3,$R236*$A$3)^2-2*$R236*$A$3*MAX(X$5*$AJ$3-$R236*$A$3,0)-MIN(MAX($R236*$A$3-$A$4,0),X$5*$AJ$3)^2-2*X$5*$AJ$3*MAX($R236*$A$3-$A$4-X$5*+$AJ$3,0))/$AJ$5-SUM($V$7:W236)-SUM($V$7:X235)+SUM($V$7:W235)</f>
        <v>0</v>
      </c>
      <c r="Y236" s="21">
        <f>(2*Y$5*$AJ$3*$R236*$A$3-MIN(Y$5*$AJ$3,$R236*$A$3)^2-2*$R236*$A$3*MAX(Y$5*$AJ$3-$R236*$A$3,0)-MIN(MAX($R236*$A$3-$A$4,0),Y$5*$AJ$3)^2-2*Y$5*$AJ$3*MAX($R236*$A$3-$A$4-Y$5*+$AJ$3,0))/$AJ$5-SUM($V$7:X236)-SUM($V$7:Y235)+SUM($V$7:X235)</f>
        <v>0</v>
      </c>
      <c r="Z236" s="21">
        <f>(2*Z$5*$AJ$3*$R236*$A$3-MIN(Z$5*$AJ$3,$R236*$A$3)^2-2*$R236*$A$3*MAX(Z$5*$AJ$3-$R236*$A$3,0)-MIN(MAX($R236*$A$3-$A$4,0),Z$5*$AJ$3)^2-2*Z$5*$AJ$3*MAX($R236*$A$3-$A$4-Z$5*+$AJ$3,0))/$AJ$5-SUM($V$7:Y236)-SUM($V$7:Z235)+SUM($V$7:Y235)</f>
        <v>0</v>
      </c>
      <c r="AA236" s="21">
        <f>(2*AA$5*$AJ$3*$R236*$A$3-MIN(AA$5*$AJ$3,$R236*$A$3)^2-2*$R236*$A$3*MAX(AA$5*$AJ$3-$R236*$A$3,0)-MIN(MAX($R236*$A$3-$A$4,0),AA$5*$AJ$3)^2-2*AA$5*$AJ$3*MAX($R236*$A$3-$A$4-AA$5*+$AJ$3,0))/$AJ$5-SUM($V$7:Z236)-SUM($V$7:AA235)+SUM($V$7:Z235)</f>
        <v>0</v>
      </c>
      <c r="AB236" s="21">
        <f>(2*AB$5*$AJ$3*$R236*$A$3-MIN(AB$5*$AJ$3,$R236*$A$3)^2-2*$R236*$A$3*MAX(AB$5*$AJ$3-$R236*$A$3,0)-MIN(MAX($R236*$A$3-$A$4,0),AB$5*$AJ$3)^2-2*AB$5*$AJ$3*MAX($R236*$A$3-$A$4-AB$5*+$AJ$3,0))/$AJ$5-SUM($V$7:AA236)-SUM($V$7:AB235)+SUM($V$7:AA235)</f>
        <v>0</v>
      </c>
      <c r="AC236" s="21">
        <f>(2*AC$5*$AJ$3*$R236*$A$3-MIN(AC$5*$AJ$3,$R236*$A$3)^2-2*$R236*$A$3*MAX(AC$5*$AJ$3-$R236*$A$3,0)-MIN(MAX($R236*$A$3-$A$4,0),AC$5*$AJ$3)^2-2*AC$5*$AJ$3*MAX($R236*$A$3-$A$4-AC$5*+$AJ$3,0))/$AJ$5-SUM($V$7:AB236)-SUM($V$7:AC235)+SUM($V$7:AB235)</f>
        <v>0</v>
      </c>
      <c r="AD236" s="21">
        <f>(2*AD$5*$AJ$3*$R236*$A$3-MIN(AD$5*$AJ$3,$R236*$A$3)^2-2*$R236*$A$3*MAX(AD$5*$AJ$3-$R236*$A$3,0)-MIN(MAX($R236*$A$3-$A$4,0),AD$5*$AJ$3)^2-2*AD$5*$AJ$3*MAX($R236*$A$3-$A$4-AD$5*+$AJ$3,0))/$AJ$5-SUM($V$7:AC236)-SUM($V$7:AD235)+SUM($V$7:AC235)</f>
        <v>0</v>
      </c>
      <c r="AE236" s="21">
        <f>(2*AE$5*$AJ$3*$R236*$A$3-MIN(AE$5*$AJ$3,$R236*$A$3)^2-2*$R236*$A$3*MAX(AE$5*$AJ$3-$R236*$A$3,0)-MIN(MAX($R236*$A$3-$A$4,0),AE$5*$AJ$3)^2-2*AE$5*$AJ$3*MAX($R236*$A$3-$A$4-AE$5*+$AJ$3,0))/$AJ$5-SUM($V$7:AD236)-SUM($V$7:AE235)+SUM($V$7:AD235)</f>
        <v>0</v>
      </c>
      <c r="AF236" s="21">
        <f>(2*AF$5*$AJ$3*$R236*$A$3-MIN(AF$5*$AJ$3,$R236*$A$3)^2-2*$R236*$A$3*MAX(AF$5*$AJ$3-$R236*$A$3,0)-MIN(MAX($R236*$A$3-$A$4,0),AF$5*$AJ$3)^2-2*AF$5*$AJ$3*MAX($R236*$A$3-$A$4-AF$5*+$AJ$3,0))/$AJ$5-SUM($V$7:AE236)-SUM($V$7:AF235)+SUM($V$7:AE235)</f>
        <v>0</v>
      </c>
      <c r="AG236" s="21">
        <f>(2*AG$5*$AJ$3*$R236*$A$3-MIN(AG$5*$AJ$3,$R236*$A$3)^2-2*$R236*$A$3*MAX(AG$5*$AJ$3-$R236*$A$3,0)-MIN(MAX($R236*$A$3-$A$4,0),AG$5*$AJ$3)^2-2*AG$5*$AJ$3*MAX($R236*$A$3-$A$4-AG$5*+$AJ$3,0))/$AJ$5-SUM($V$7:AF236)-SUM($V$7:AG235)+SUM($V$7:AF235)</f>
        <v>0</v>
      </c>
      <c r="AH236" s="21">
        <f>(2*AH$5*$AJ$3*$R236*$A$3-MIN(AH$5*$AJ$3,$R236*$A$3)^2-2*$R236*$A$3*MAX(AH$5*$AJ$3-$R236*$A$3,0)-MIN(MAX($R236*$A$3-$A$4,0),AH$5*$AJ$3)^2-2*AH$5*$AJ$3*MAX($R236*$A$3-$A$4-AH$5*+$AJ$3,0))/$AJ$5-SUM($V$7:AG236)-SUM($V$7:AH235)+SUM($V$7:AG235)</f>
        <v>0</v>
      </c>
      <c r="AJ236" s="8">
        <f t="shared" si="62"/>
        <v>43101</v>
      </c>
      <c r="AK236" s="30">
        <f t="shared" si="68"/>
        <v>43115</v>
      </c>
      <c r="AL236" s="3">
        <f ca="1">SUMPRODUCT(OFFSET($W$8:OFFSET($W$8,$AJ$4-1,0),$T236,$U236),OFFSET($D$8:OFFSET($D$8,$AJ$4-1,0),$S236,MATCH(AL$6,$D$7:$Q$7,0)-1))</f>
        <v>0.64378392356103775</v>
      </c>
      <c r="AM236" s="3">
        <f ca="1">SUMPRODUCT(OFFSET($W$8:OFFSET($W$8,$AJ$4-1,0),$T236,$U236),OFFSET($C$8:OFFSET($C$8,$AJ$4-1,0),$S236,0),OFFSET($D$8:OFFSET($D$8,$AJ$4-1,0),$S236,MATCH(AL$6,$D$7:$Q$7,0)-1))/SUMPRODUCT(OFFSET($W$8:OFFSET($W$8,$AJ$4-1,0),$T236,$U236),OFFSET($C$8:OFFSET($C$8,$AJ$4-1,0),$S236,0))</f>
        <v>0.63912200457183366</v>
      </c>
      <c r="AN236" s="3">
        <f ca="1">SUMPRODUCT(OFFSET($W$8:OFFSET($W$8,$AJ$4-1,0),$T236,$U236),OFFSET($D$8:OFFSET($D$8,$AJ$4-1,0),$S236,MATCH(AN$6,$D$7:$Q$7,0)-1))</f>
        <v>1.2249532949924493</v>
      </c>
      <c r="AO236" s="3">
        <f ca="1">SUMPRODUCT(OFFSET($W$8:OFFSET($W$8,$AJ$4-1,0),$T236,$U236),OFFSET($C$8:OFFSET($C$8,$AJ$4-1,0),$S236,0),OFFSET($D$8:OFFSET($D$8,$AJ$4-1,0),$S236,MATCH(AN$6,$D$7:$Q$7,0)-1))/SUMPRODUCT(OFFSET($W$8:OFFSET($W$8,$AJ$4-1,0),$T236,$U236),OFFSET($C$8:OFFSET($C$8,$AJ$4-1,0),$S236,0))</f>
        <v>1.2224189679704955</v>
      </c>
      <c r="AP236" s="3">
        <f ca="1">SUMPRODUCT(OFFSET($W$8:OFFSET($W$8,$AJ$4-1,0),$T236,$U236),OFFSET($D$8:OFFSET($D$8,$AJ$4-1,0),$S236,MATCH(AP$6,$D$7:$Q$7,0)-1))</f>
        <v>0.92673861050531559</v>
      </c>
      <c r="AQ236" s="3">
        <f ca="1">SUMPRODUCT(OFFSET($W$8:OFFSET($W$8,$AJ$4-1,0),$T236,$U236),OFFSET($C$8:OFFSET($C$8,$AJ$4-1,0),$S236,0),OFFSET($D$8:OFFSET($D$8,$AJ$4-1,0),$S236,MATCH(AP$6,$D$7:$Q$7,0)-1))/SUMPRODUCT(OFFSET($W$8:OFFSET($W$8,$AJ$4-1,0),$T236,$U236),OFFSET($C$8:OFFSET($C$8,$AJ$4-1,0),$S236,0))</f>
        <v>0.92621090488987856</v>
      </c>
      <c r="AR236" s="3">
        <f ca="1">SUMPRODUCT(OFFSET($W$8:OFFSET($W$8,$AJ$4-1,0),$T236,$U236),OFFSET($D$8:OFFSET($D$8,$AJ$4-1,0),$S236,MATCH(AR$6,$D$7:$Q$7,0)-1))</f>
        <v>1</v>
      </c>
      <c r="AS236" s="3">
        <f ca="1">SUMPRODUCT(OFFSET($W$8:OFFSET($W$8,$AJ$4-1,0),$T236,$U236),OFFSET($C$8:OFFSET($C$8,$AJ$4-1,0),$S236,0),OFFSET($D$8:OFFSET($D$8,$AJ$4-1,0),$S236,MATCH(AR$6,$D$7:$Q$7,0)-1))/SUMPRODUCT(OFFSET($W$8:OFFSET($W$8,$AJ$4-1,0),$T236,$U236),OFFSET($C$8:OFFSET($C$8,$AJ$4-1,0),$S236,0))</f>
        <v>1</v>
      </c>
      <c r="AT236" s="3">
        <f ca="1">SUMPRODUCT(OFFSET($W$8:OFFSET($W$8,$AJ$4-1,0),$T236,$U236),OFFSET($D$8:OFFSET($D$8,$AJ$4-1,0),$S236,MATCH(AT$6,$D$7:$Q$7,0)-1))</f>
        <v>1.0619767371919633</v>
      </c>
      <c r="AU236" s="3">
        <f ca="1">SUMPRODUCT(OFFSET($W$8:OFFSET($W$8,$AJ$4-1,0),$T236,$U236),OFFSET($C$8:OFFSET($C$8,$AJ$4-1,0),$S236,0),OFFSET($D$8:OFFSET($D$8,$AJ$4-1,0),$S236,MATCH(AT$6,$D$7:$Q$7,0)-1))/SUMPRODUCT(OFFSET($W$8:OFFSET($W$8,$AJ$4-1,0),$T236,$U236),OFFSET($C$8:OFFSET($C$8,$AJ$4-1,0),$S236,0))</f>
        <v>1.0625999523576257</v>
      </c>
      <c r="AV236" s="3">
        <f ca="1">SUMPRODUCT(OFFSET($W$8:OFFSET($W$8,$AJ$4-1,0),$T236,$U236),OFFSET($D$8:OFFSET($D$8,$AJ$4-1,0),$S236,MATCH(AV$6,$D$7:$Q$7,0)-1))</f>
        <v>0.91077246282658564</v>
      </c>
      <c r="AW236" s="3">
        <f ca="1">SUMPRODUCT(OFFSET($W$8:OFFSET($W$8,$AJ$4-1,0),$T236,$U236),OFFSET($C$8:OFFSET($C$8,$AJ$4-1,0),$S236,0),OFFSET($D$8:OFFSET($D$8,$AJ$4-1,0),$S236,MATCH(AV$6,$D$7:$Q$7,0)-1))/SUMPRODUCT(OFFSET($W$8:OFFSET($W$8,$AJ$4-1,0),$T236,$U236),OFFSET($C$8:OFFSET($C$8,$AJ$4-1,0),$S236,0))</f>
        <v>0.91216021812960646</v>
      </c>
      <c r="AX236" s="3">
        <f ca="1">SUMPRODUCT(OFFSET($W$8:OFFSET($W$8,$AJ$4-1,0),$T236,$U236),OFFSET($D$8:OFFSET($D$8,$AJ$4-1,0),$S236,MATCH(AX$6,$D$7:$Q$7,0)-1))</f>
        <v>1.0146043387840327</v>
      </c>
      <c r="AY236" s="3">
        <f ca="1">SUMPRODUCT(OFFSET($W$8:OFFSET($W$8,$AJ$4-1,0),$T236,$U236),OFFSET($C$8:OFFSET($C$8,$AJ$4-1,0),$S236,0),OFFSET($D$8:OFFSET($D$8,$AJ$4-1,0),$S236,MATCH(AX$6,$D$7:$Q$7,0)-1))/SUMPRODUCT(OFFSET($W$8:OFFSET($W$8,$AJ$4-1,0),$T236,$U236),OFFSET($C$8:OFFSET($C$8,$AJ$4-1,0),$S236,0))</f>
        <v>1.0233485054621181</v>
      </c>
      <c r="AZ236" s="3">
        <f ca="1">SUMPRODUCT(OFFSET($W$8:OFFSET($W$8,$AJ$4-1,0),$T236,$U236),OFFSET($D$8:OFFSET($D$8,$AJ$4-1,0),$S236,MATCH(AZ$6,$D$7:$Q$7,0)-1))</f>
        <v>1.1767036338202286</v>
      </c>
      <c r="BA236" s="3">
        <f ca="1">SUMPRODUCT(OFFSET($W$8:OFFSET($W$8,$AJ$4-1,0),$T236,$U236),OFFSET($C$8:OFFSET($C$8,$AJ$4-1,0),$S236,0),OFFSET($D$8:OFFSET($D$8,$AJ$4-1,0),$S236,MATCH(AZ$6,$D$7:$Q$7,0)-1))/SUMPRODUCT(OFFSET($W$8:OFFSET($W$8,$AJ$4-1,0),$T236,$U236),OFFSET($C$8:OFFSET($C$8,$AJ$4-1,0),$S236,0))</f>
        <v>1.1708755171500622</v>
      </c>
      <c r="BB236" s="3">
        <f ca="1">SUMPRODUCT(OFFSET($W$8:OFFSET($W$8,$AJ$4-1,0),$T236,$U236),OFFSET($D$8:OFFSET($D$8,$AJ$4-1,0),$S236,MATCH(BB$6,$D$7:$Q$7,0)-1))</f>
        <v>1.0910068771595125</v>
      </c>
      <c r="BC236" s="3">
        <f ca="1">SUMPRODUCT(OFFSET($W$8:OFFSET($W$8,$AJ$4-1,0),$T236,$U236),OFFSET($C$8:OFFSET($C$8,$AJ$4-1,0),$S236,0),OFFSET($D$8:OFFSET($D$8,$AJ$4-1,0),$S236,MATCH(BB$6,$D$7:$Q$7,0)-1))/SUMPRODUCT(OFFSET($W$8:OFFSET($W$8,$AJ$4-1,0),$T236,$U236),OFFSET($C$8:OFFSET($C$8,$AJ$4-1,0),$S236,0))</f>
        <v>1.093160828747376</v>
      </c>
      <c r="BD236" s="3">
        <f ca="1">SUMPRODUCT(OFFSET($W$8:OFFSET($W$8,$AJ$4-1,0),$T236,$U236),OFFSET($D$8:OFFSET($D$8,$AJ$4-1,0),$S236,MATCH(BD$6,$D$7:$Q$7,0)-1))</f>
        <v>0.99359185644990977</v>
      </c>
      <c r="BE236" s="3">
        <f ca="1">SUMPRODUCT(OFFSET($W$8:OFFSET($W$8,$AJ$4-1,0),$T236,$U236),OFFSET($C$8:OFFSET($C$8,$AJ$4-1,0),$S236,0),OFFSET($D$8:OFFSET($D$8,$AJ$4-1,0),$S236,MATCH(BD$6,$D$7:$Q$7,0)-1))/SUMPRODUCT(OFFSET($W$8:OFFSET($W$8,$AJ$4-1,0),$T236,$U236),OFFSET($C$8:OFFSET($C$8,$AJ$4-1,0),$S236,0))</f>
        <v>0.99709679088412317</v>
      </c>
      <c r="BF236" s="174">
        <f ca="1">SUMPRODUCT(OFFSET($W$8:OFFSET($W$8,$AJ$4-1,0),$T236,$U236),OFFSET($D$8:OFFSET($D$8,$AJ$4-1,0),$S236,MATCH(BF$6,$D$7:$Q$7,0)-1))</f>
        <v>1.0383546767589928</v>
      </c>
      <c r="BG236" s="174">
        <f ca="1">SUMPRODUCT(OFFSET($W$8:OFFSET($W$8,$AJ$4-1,0),$T236,$U236),OFFSET($C$8:OFFSET($C$8,$AJ$4-1,0),$S236,0),OFFSET($D$8:OFFSET($D$8,$AJ$4-1,0),$S236,MATCH(BF$6,$D$7:$Q$7,0)-1))/SUMPRODUCT(OFFSET($W$8:OFFSET($W$8,$AJ$4-1,0),$T236,$U236),OFFSET($C$8:OFFSET($C$8,$AJ$4-1,0),$S236,0))</f>
        <v>1.027722643776217</v>
      </c>
      <c r="BH236" s="174">
        <f ca="1">SUMPRODUCT(OFFSET($W$8:OFFSET($W$8,$AJ$4-1,0),$T236,$U236),OFFSET($D$8:OFFSET($D$8,$AJ$4-1,0),$S236,MATCH(BH$6,$D$7:$Q$7,0)-1))</f>
        <v>1.1794238169649272</v>
      </c>
      <c r="BI236" s="174">
        <f ca="1">SUMPRODUCT(OFFSET($W$8:OFFSET($W$8,$AJ$4-1,0),$T236,$U236),OFFSET($C$8:OFFSET($C$8,$AJ$4-1,0),$S236,0),OFFSET($D$8:OFFSET($D$8,$AJ$4-1,0),$S236,MATCH(BH$6,$D$7:$Q$7,0)-1))/SUMPRODUCT(OFFSET($W$8:OFFSET($W$8,$AJ$4-1,0),$T236,$U236),OFFSET($C$8:OFFSET($C$8,$AJ$4-1,0),$S236,0))</f>
        <v>1.1793869192329127</v>
      </c>
      <c r="BJ236" s="174">
        <f ca="1">SUMPRODUCT(OFFSET($W$8:OFFSET($W$8,$AJ$4-1,0),$T236,$U236),OFFSET($D$8:OFFSET($D$8,$AJ$4-1,0),$S236,MATCH(BJ$6,$D$7:$Q$7,0)-1))</f>
        <v>1</v>
      </c>
      <c r="BK236" s="174">
        <f ca="1">SUMPRODUCT(OFFSET($W$8:OFFSET($W$8,$AJ$4-1,0),$T236,$U236),OFFSET($C$8:OFFSET($C$8,$AJ$4-1,0),$S236,0),OFFSET($D$8:OFFSET($D$8,$AJ$4-1,0),$S236,MATCH(BJ$6,$D$7:$Q$7,0)-1))/SUMPRODUCT(OFFSET($W$8:OFFSET($W$8,$AJ$4-1,0),$T236,$U236),OFFSET($C$8:OFFSET($C$8,$AJ$4-1,0),$S236,0))</f>
        <v>1</v>
      </c>
      <c r="BM236" s="8">
        <f t="shared" si="59"/>
        <v>43101</v>
      </c>
      <c r="BN236" s="47">
        <f t="shared" ca="1" si="60"/>
        <v>0.97192897473336615</v>
      </c>
      <c r="BO236" s="47">
        <f t="shared" ca="1" si="56"/>
        <v>0</v>
      </c>
      <c r="BP236" s="47">
        <f t="shared" ca="1" si="61"/>
        <v>0.28060277172677761</v>
      </c>
      <c r="BQ236" s="47">
        <f t="shared" ca="1" si="57"/>
        <v>0.69132620300658854</v>
      </c>
    </row>
    <row r="237" spans="1:69">
      <c r="A237" s="58">
        <f t="shared" si="58"/>
        <v>42767</v>
      </c>
      <c r="B237" s="34">
        <f t="shared" si="64"/>
        <v>42962</v>
      </c>
      <c r="C237" s="59">
        <f>SUMIF(WP!$A$3:$A$388,"&lt;"&amp;EOMONTH($A237,$A$3-1)+1,WP!$B$3:$B$388)/1000-SUM(C$8:C236)</f>
        <v>601.17399999999907</v>
      </c>
      <c r="D237" s="42">
        <f>D$6/VLOOKUP($B237,Rate!$B$4:$H$390,7)</f>
        <v>0.64459025198138342</v>
      </c>
      <c r="E237" s="42">
        <f>E$6/VLOOKUP($B237,SAWW!$B$4:$H$390,7)</f>
        <v>1.2396134172666204</v>
      </c>
      <c r="F237" s="42">
        <f>F$6/VLOOKUP($B237,'Indem BL'!$B$4:$H$390,7)</f>
        <v>0.9300417091644283</v>
      </c>
      <c r="G237" s="42">
        <f>G$6/VLOOKUP($B237,'Med BL'!$B$4:$H$390,7)</f>
        <v>1</v>
      </c>
      <c r="H237" s="42">
        <f>H$6/VLOOKUP($B237,'Combined BL &amp; SAWW'!$B$4:$H$390,7)</f>
        <v>1.0588939336807615</v>
      </c>
      <c r="I237" s="42">
        <f>I$6/VLOOKUP($B237,'Freq Trend'!$B$4:$H$390,7)</f>
        <v>0.90300491608998101</v>
      </c>
      <c r="J237" s="42">
        <f>J$6/VLOOKUP($B237,'Severity Trend_IonI'!$B$4:$H$390,7)</f>
        <v>0.96663655054216169</v>
      </c>
      <c r="K237" s="42">
        <f>K$6/VLOOKUP($B237,'Severity Trend_MonI'!$B$4:$H$390,7)</f>
        <v>1.2114451747730401</v>
      </c>
      <c r="L237" s="42">
        <f>L$6/VLOOKUP($B237,'Severity Trend'!$B$4:$H$390,7)</f>
        <v>1.0784792791111923</v>
      </c>
      <c r="M237" s="42">
        <f>M$6/VLOOKUP($B237,'PP Residual Trend'!$B$4:$H$390,7)</f>
        <v>0.9737917023428545</v>
      </c>
      <c r="N237" s="156">
        <f>N$6/VLOOKUP($B237,CR!$B$4:$H$455,7)</f>
        <v>1.0481645778430535</v>
      </c>
      <c r="O237" s="156">
        <f>O$6/VLOOKUP($B237,ER!$B$4:$H$455,7)</f>
        <v>1.1904289153779151</v>
      </c>
      <c r="P237" s="156">
        <f>P$6/VLOOKUP($B237,DR!$B$4:$H$455,7)</f>
        <v>1</v>
      </c>
      <c r="R237">
        <f t="shared" si="63"/>
        <v>230</v>
      </c>
      <c r="S237" s="120">
        <f t="shared" si="65"/>
        <v>229</v>
      </c>
      <c r="T237" s="45">
        <f t="shared" si="66"/>
        <v>0</v>
      </c>
      <c r="U237" s="45">
        <f t="shared" si="67"/>
        <v>0</v>
      </c>
      <c r="V237" s="20">
        <v>0</v>
      </c>
      <c r="W237" s="21">
        <f>(2*W$5*$AJ$3*$R237*$A$3-MIN(W$5*$AJ$3,$R237*$A$3)^2-2*$R237*$A$3*MAX(W$5*$AJ$3-$R237*$A$3,0)-MIN(MAX($R237*$A$3-$A$4,0),W$5*$AJ$3)^2-2*W$5*$AJ$3*MAX($R237*$A$3-$A$4-W$5*+$AJ$3,0))/$AJ$5-SUM($V$7:V237)-SUM($V$7:W236)+SUM($V$7:V236)</f>
        <v>0</v>
      </c>
      <c r="X237" s="21">
        <f>(2*X$5*$AJ$3*$R237*$A$3-MIN(X$5*$AJ$3,$R237*$A$3)^2-2*$R237*$A$3*MAX(X$5*$AJ$3-$R237*$A$3,0)-MIN(MAX($R237*$A$3-$A$4,0),X$5*$AJ$3)^2-2*X$5*$AJ$3*MAX($R237*$A$3-$A$4-X$5*+$AJ$3,0))/$AJ$5-SUM($V$7:W237)-SUM($V$7:X236)+SUM($V$7:W236)</f>
        <v>0</v>
      </c>
      <c r="Y237" s="21">
        <f>(2*Y$5*$AJ$3*$R237*$A$3-MIN(Y$5*$AJ$3,$R237*$A$3)^2-2*$R237*$A$3*MAX(Y$5*$AJ$3-$R237*$A$3,0)-MIN(MAX($R237*$A$3-$A$4,0),Y$5*$AJ$3)^2-2*Y$5*$AJ$3*MAX($R237*$A$3-$A$4-Y$5*+$AJ$3,0))/$AJ$5-SUM($V$7:X237)-SUM($V$7:Y236)+SUM($V$7:X236)</f>
        <v>0</v>
      </c>
      <c r="Z237" s="21">
        <f>(2*Z$5*$AJ$3*$R237*$A$3-MIN(Z$5*$AJ$3,$R237*$A$3)^2-2*$R237*$A$3*MAX(Z$5*$AJ$3-$R237*$A$3,0)-MIN(MAX($R237*$A$3-$A$4,0),Z$5*$AJ$3)^2-2*Z$5*$AJ$3*MAX($R237*$A$3-$A$4-Z$5*+$AJ$3,0))/$AJ$5-SUM($V$7:Y237)-SUM($V$7:Z236)+SUM($V$7:Y236)</f>
        <v>0</v>
      </c>
      <c r="AA237" s="21">
        <f>(2*AA$5*$AJ$3*$R237*$A$3-MIN(AA$5*$AJ$3,$R237*$A$3)^2-2*$R237*$A$3*MAX(AA$5*$AJ$3-$R237*$A$3,0)-MIN(MAX($R237*$A$3-$A$4,0),AA$5*$AJ$3)^2-2*AA$5*$AJ$3*MAX($R237*$A$3-$A$4-AA$5*+$AJ$3,0))/$AJ$5-SUM($V$7:Z237)-SUM($V$7:AA236)+SUM($V$7:Z236)</f>
        <v>0</v>
      </c>
      <c r="AB237" s="21">
        <f>(2*AB$5*$AJ$3*$R237*$A$3-MIN(AB$5*$AJ$3,$R237*$A$3)^2-2*$R237*$A$3*MAX(AB$5*$AJ$3-$R237*$A$3,0)-MIN(MAX($R237*$A$3-$A$4,0),AB$5*$AJ$3)^2-2*AB$5*$AJ$3*MAX($R237*$A$3-$A$4-AB$5*+$AJ$3,0))/$AJ$5-SUM($V$7:AA237)-SUM($V$7:AB236)+SUM($V$7:AA236)</f>
        <v>0</v>
      </c>
      <c r="AC237" s="21">
        <f>(2*AC$5*$AJ$3*$R237*$A$3-MIN(AC$5*$AJ$3,$R237*$A$3)^2-2*$R237*$A$3*MAX(AC$5*$AJ$3-$R237*$A$3,0)-MIN(MAX($R237*$A$3-$A$4,0),AC$5*$AJ$3)^2-2*AC$5*$AJ$3*MAX($R237*$A$3-$A$4-AC$5*+$AJ$3,0))/$AJ$5-SUM($V$7:AB237)-SUM($V$7:AC236)+SUM($V$7:AB236)</f>
        <v>0</v>
      </c>
      <c r="AD237" s="21">
        <f>(2*AD$5*$AJ$3*$R237*$A$3-MIN(AD$5*$AJ$3,$R237*$A$3)^2-2*$R237*$A$3*MAX(AD$5*$AJ$3-$R237*$A$3,0)-MIN(MAX($R237*$A$3-$A$4,0),AD$5*$AJ$3)^2-2*AD$5*$AJ$3*MAX($R237*$A$3-$A$4-AD$5*+$AJ$3,0))/$AJ$5-SUM($V$7:AC237)-SUM($V$7:AD236)+SUM($V$7:AC236)</f>
        <v>0</v>
      </c>
      <c r="AE237" s="21">
        <f>(2*AE$5*$AJ$3*$R237*$A$3-MIN(AE$5*$AJ$3,$R237*$A$3)^2-2*$R237*$A$3*MAX(AE$5*$AJ$3-$R237*$A$3,0)-MIN(MAX($R237*$A$3-$A$4,0),AE$5*$AJ$3)^2-2*AE$5*$AJ$3*MAX($R237*$A$3-$A$4-AE$5*+$AJ$3,0))/$AJ$5-SUM($V$7:AD237)-SUM($V$7:AE236)+SUM($V$7:AD236)</f>
        <v>0</v>
      </c>
      <c r="AF237" s="21">
        <f>(2*AF$5*$AJ$3*$R237*$A$3-MIN(AF$5*$AJ$3,$R237*$A$3)^2-2*$R237*$A$3*MAX(AF$5*$AJ$3-$R237*$A$3,0)-MIN(MAX($R237*$A$3-$A$4,0),AF$5*$AJ$3)^2-2*AF$5*$AJ$3*MAX($R237*$A$3-$A$4-AF$5*+$AJ$3,0))/$AJ$5-SUM($V$7:AE237)-SUM($V$7:AF236)+SUM($V$7:AE236)</f>
        <v>0</v>
      </c>
      <c r="AG237" s="21">
        <f>(2*AG$5*$AJ$3*$R237*$A$3-MIN(AG$5*$AJ$3,$R237*$A$3)^2-2*$R237*$A$3*MAX(AG$5*$AJ$3-$R237*$A$3,0)-MIN(MAX($R237*$A$3-$A$4,0),AG$5*$AJ$3)^2-2*AG$5*$AJ$3*MAX($R237*$A$3-$A$4-AG$5*+$AJ$3,0))/$AJ$5-SUM($V$7:AF237)-SUM($V$7:AG236)+SUM($V$7:AF236)</f>
        <v>0</v>
      </c>
      <c r="AH237" s="21">
        <f>(2*AH$5*$AJ$3*$R237*$A$3-MIN(AH$5*$AJ$3,$R237*$A$3)^2-2*$R237*$A$3*MAX(AH$5*$AJ$3-$R237*$A$3,0)-MIN(MAX($R237*$A$3-$A$4,0),AH$5*$AJ$3)^2-2*AH$5*$AJ$3*MAX($R237*$A$3-$A$4-AH$5*+$AJ$3,0))/$AJ$5-SUM($V$7:AG237)-SUM($V$7:AH236)+SUM($V$7:AG236)</f>
        <v>0</v>
      </c>
      <c r="AJ237" s="8">
        <f t="shared" si="62"/>
        <v>43132</v>
      </c>
      <c r="AK237" s="30">
        <f t="shared" si="68"/>
        <v>43146</v>
      </c>
      <c r="AL237" s="3">
        <f ca="1">SUMPRODUCT(OFFSET($W$8:OFFSET($W$8,$AJ$4-1,0),$T237,$U237),OFFSET($D$8:OFFSET($D$8,$AJ$4-1,0),$S237,MATCH(AL$6,$D$7:$Q$7,0)-1))</f>
        <v>0.64040605475909795</v>
      </c>
      <c r="AM237" s="3">
        <f ca="1">SUMPRODUCT(OFFSET($W$8:OFFSET($W$8,$AJ$4-1,0),$T237,$U237),OFFSET($C$8:OFFSET($C$8,$AJ$4-1,0),$S237,0),OFFSET($D$8:OFFSET($D$8,$AJ$4-1,0),$S237,MATCH(AL$6,$D$7:$Q$7,0)-1))/SUMPRODUCT(OFFSET($W$8:OFFSET($W$8,$AJ$4-1,0),$T237,$U237),OFFSET($C$8:OFFSET($C$8,$AJ$4-1,0),$S237,0))</f>
        <v>0.63545193811654965</v>
      </c>
      <c r="AN237" s="3">
        <f ca="1">SUMPRODUCT(OFFSET($W$8:OFFSET($W$8,$AJ$4-1,0),$T237,$U237),OFFSET($D$8:OFFSET($D$8,$AJ$4-1,0),$S237,MATCH(AN$6,$D$7:$Q$7,0)-1))</f>
        <v>1.2219737001798314</v>
      </c>
      <c r="AO237" s="3">
        <f ca="1">SUMPRODUCT(OFFSET($W$8:OFFSET($W$8,$AJ$4-1,0),$T237,$U237),OFFSET($C$8:OFFSET($C$8,$AJ$4-1,0),$S237,0),OFFSET($D$8:OFFSET($D$8,$AJ$4-1,0),$S237,MATCH(AN$6,$D$7:$Q$7,0)-1))/SUMPRODUCT(OFFSET($W$8:OFFSET($W$8,$AJ$4-1,0),$T237,$U237),OFFSET($C$8:OFFSET($C$8,$AJ$4-1,0),$S237,0))</f>
        <v>1.2194279015078511</v>
      </c>
      <c r="AP237" s="3">
        <f ca="1">SUMPRODUCT(OFFSET($W$8:OFFSET($W$8,$AJ$4-1,0),$T237,$U237),OFFSET($D$8:OFFSET($D$8,$AJ$4-1,0),$S237,MATCH(AP$6,$D$7:$Q$7,0)-1))</f>
        <v>0.92623044148083666</v>
      </c>
      <c r="AQ237" s="3">
        <f ca="1">SUMPRODUCT(OFFSET($W$8:OFFSET($W$8,$AJ$4-1,0),$T237,$U237),OFFSET($C$8:OFFSET($C$8,$AJ$4-1,0),$S237,0),OFFSET($D$8:OFFSET($D$8,$AJ$4-1,0),$S237,MATCH(AP$6,$D$7:$Q$7,0)-1))/SUMPRODUCT(OFFSET($W$8:OFFSET($W$8,$AJ$4-1,0),$T237,$U237),OFFSET($C$8:OFFSET($C$8,$AJ$4-1,0),$S237,0))</f>
        <v>0.92570577154719924</v>
      </c>
      <c r="AR237" s="3">
        <f ca="1">SUMPRODUCT(OFFSET($W$8:OFFSET($W$8,$AJ$4-1,0),$T237,$U237),OFFSET($D$8:OFFSET($D$8,$AJ$4-1,0),$S237,MATCH(AR$6,$D$7:$Q$7,0)-1))</f>
        <v>1</v>
      </c>
      <c r="AS237" s="3">
        <f ca="1">SUMPRODUCT(OFFSET($W$8:OFFSET($W$8,$AJ$4-1,0),$T237,$U237),OFFSET($C$8:OFFSET($C$8,$AJ$4-1,0),$S237,0),OFFSET($D$8:OFFSET($D$8,$AJ$4-1,0),$S237,MATCH(AR$6,$D$7:$Q$7,0)-1))/SUMPRODUCT(OFFSET($W$8:OFFSET($W$8,$AJ$4-1,0),$T237,$U237),OFFSET($C$8:OFFSET($C$8,$AJ$4-1,0),$S237,0))</f>
        <v>1</v>
      </c>
      <c r="AT237" s="3">
        <f ca="1">SUMPRODUCT(OFFSET($W$8:OFFSET($W$8,$AJ$4-1,0),$T237,$U237),OFFSET($D$8:OFFSET($D$8,$AJ$4-1,0),$S237,MATCH(AT$6,$D$7:$Q$7,0)-1))</f>
        <v>1.0624013979199829</v>
      </c>
      <c r="AU237" s="3">
        <f ca="1">SUMPRODUCT(OFFSET($W$8:OFFSET($W$8,$AJ$4-1,0),$T237,$U237),OFFSET($C$8:OFFSET($C$8,$AJ$4-1,0),$S237,0),OFFSET($D$8:OFFSET($D$8,$AJ$4-1,0),$S237,MATCH(AT$6,$D$7:$Q$7,0)-1))/SUMPRODUCT(OFFSET($W$8:OFFSET($W$8,$AJ$4-1,0),$T237,$U237),OFFSET($C$8:OFFSET($C$8,$AJ$4-1,0),$S237,0))</f>
        <v>1.06310512709148</v>
      </c>
      <c r="AV237" s="3">
        <f ca="1">SUMPRODUCT(OFFSET($W$8:OFFSET($W$8,$AJ$4-1,0),$T237,$U237),OFFSET($D$8:OFFSET($D$8,$AJ$4-1,0),$S237,MATCH(AV$6,$D$7:$Q$7,0)-1))</f>
        <v>0.91247768063712598</v>
      </c>
      <c r="AW237" s="3">
        <f ca="1">SUMPRODUCT(OFFSET($W$8:OFFSET($W$8,$AJ$4-1,0),$T237,$U237),OFFSET($C$8:OFFSET($C$8,$AJ$4-1,0),$S237,0),OFFSET($D$8:OFFSET($D$8,$AJ$4-1,0),$S237,MATCH(AV$6,$D$7:$Q$7,0)-1))/SUMPRODUCT(OFFSET($W$8:OFFSET($W$8,$AJ$4-1,0),$T237,$U237),OFFSET($C$8:OFFSET($C$8,$AJ$4-1,0),$S237,0))</f>
        <v>0.91385098184026559</v>
      </c>
      <c r="AX237" s="3">
        <f ca="1">SUMPRODUCT(OFFSET($W$8:OFFSET($W$8,$AJ$4-1,0),$T237,$U237),OFFSET($D$8:OFFSET($D$8,$AJ$4-1,0),$S237,MATCH(AX$6,$D$7:$Q$7,0)-1))</f>
        <v>1.0230272367683177</v>
      </c>
      <c r="AY237" s="3">
        <f ca="1">SUMPRODUCT(OFFSET($W$8:OFFSET($W$8,$AJ$4-1,0),$T237,$U237),OFFSET($C$8:OFFSET($C$8,$AJ$4-1,0),$S237,0),OFFSET($D$8:OFFSET($D$8,$AJ$4-1,0),$S237,MATCH(AX$6,$D$7:$Q$7,0)-1))/SUMPRODUCT(OFFSET($W$8:OFFSET($W$8,$AJ$4-1,0),$T237,$U237),OFFSET($C$8:OFFSET($C$8,$AJ$4-1,0),$S237,0))</f>
        <v>1.0321288643898903</v>
      </c>
      <c r="AZ237" s="3">
        <f ca="1">SUMPRODUCT(OFFSET($W$8:OFFSET($W$8,$AJ$4-1,0),$T237,$U237),OFFSET($D$8:OFFSET($D$8,$AJ$4-1,0),$S237,MATCH(AZ$6,$D$7:$Q$7,0)-1))</f>
        <v>1.1702002465830588</v>
      </c>
      <c r="BA237" s="3">
        <f ca="1">SUMPRODUCT(OFFSET($W$8:OFFSET($W$8,$AJ$4-1,0),$T237,$U237),OFFSET($C$8:OFFSET($C$8,$AJ$4-1,0),$S237,0),OFFSET($D$8:OFFSET($D$8,$AJ$4-1,0),$S237,MATCH(AZ$6,$D$7:$Q$7,0)-1))/SUMPRODUCT(OFFSET($W$8:OFFSET($W$8,$AJ$4-1,0),$T237,$U237),OFFSET($C$8:OFFSET($C$8,$AJ$4-1,0),$S237,0))</f>
        <v>1.1642529755365751</v>
      </c>
      <c r="BB237" s="3">
        <f ca="1">SUMPRODUCT(OFFSET($W$8:OFFSET($W$8,$AJ$4-1,0),$T237,$U237),OFFSET($D$8:OFFSET($D$8,$AJ$4-1,0),$S237,MATCH(BB$6,$D$7:$Q$7,0)-1))</f>
        <v>1.0928958106833424</v>
      </c>
      <c r="BC237" s="3">
        <f ca="1">SUMPRODUCT(OFFSET($W$8:OFFSET($W$8,$AJ$4-1,0),$T237,$U237),OFFSET($C$8:OFFSET($C$8,$AJ$4-1,0),$S237,0),OFFSET($D$8:OFFSET($D$8,$AJ$4-1,0),$S237,MATCH(BB$6,$D$7:$Q$7,0)-1))/SUMPRODUCT(OFFSET($W$8:OFFSET($W$8,$AJ$4-1,0),$T237,$U237),OFFSET($C$8:OFFSET($C$8,$AJ$4-1,0),$S237,0))</f>
        <v>1.0951900419594227</v>
      </c>
      <c r="BD237" s="3">
        <f ca="1">SUMPRODUCT(OFFSET($W$8:OFFSET($W$8,$AJ$4-1,0),$T237,$U237),OFFSET($D$8:OFFSET($D$8,$AJ$4-1,0),$S237,MATCH(BD$6,$D$7:$Q$7,0)-1))</f>
        <v>0.99719211826444631</v>
      </c>
      <c r="BE237" s="3">
        <f ca="1">SUMPRODUCT(OFFSET($W$8:OFFSET($W$8,$AJ$4-1,0),$T237,$U237),OFFSET($C$8:OFFSET($C$8,$AJ$4-1,0),$S237,0),OFFSET($D$8:OFFSET($D$8,$AJ$4-1,0),$S237,MATCH(BD$6,$D$7:$Q$7,0)-1))/SUMPRODUCT(OFFSET($W$8:OFFSET($W$8,$AJ$4-1,0),$T237,$U237),OFFSET($C$8:OFFSET($C$8,$AJ$4-1,0),$S237,0))</f>
        <v>1.0008073035547507</v>
      </c>
      <c r="BF237" s="174">
        <f ca="1">SUMPRODUCT(OFFSET($W$8:OFFSET($W$8,$AJ$4-1,0),$T237,$U237),OFFSET($D$8:OFFSET($D$8,$AJ$4-1,0),$S237,MATCH(BF$6,$D$7:$Q$7,0)-1))</f>
        <v>1.0352599236336597</v>
      </c>
      <c r="BG237" s="174">
        <f ca="1">SUMPRODUCT(OFFSET($W$8:OFFSET($W$8,$AJ$4-1,0),$T237,$U237),OFFSET($C$8:OFFSET($C$8,$AJ$4-1,0),$S237,0),OFFSET($D$8:OFFSET($D$8,$AJ$4-1,0),$S237,MATCH(BF$6,$D$7:$Q$7,0)-1))/SUMPRODUCT(OFFSET($W$8:OFFSET($W$8,$AJ$4-1,0),$T237,$U237),OFFSET($C$8:OFFSET($C$8,$AJ$4-1,0),$S237,0))</f>
        <v>1.0207278213133175</v>
      </c>
      <c r="BH237" s="174">
        <f ca="1">SUMPRODUCT(OFFSET($W$8:OFFSET($W$8,$AJ$4-1,0),$T237,$U237),OFFSET($D$8:OFFSET($D$8,$AJ$4-1,0),$S237,MATCH(BH$6,$D$7:$Q$7,0)-1))</f>
        <v>1.1785396600164884</v>
      </c>
      <c r="BI237" s="174">
        <f ca="1">SUMPRODUCT(OFFSET($W$8:OFFSET($W$8,$AJ$4-1,0),$T237,$U237),OFFSET($C$8:OFFSET($C$8,$AJ$4-1,0),$S237,0),OFFSET($D$8:OFFSET($D$8,$AJ$4-1,0),$S237,MATCH(BH$6,$D$7:$Q$7,0)-1))/SUMPRODUCT(OFFSET($W$8:OFFSET($W$8,$AJ$4-1,0),$T237,$U237),OFFSET($C$8:OFFSET($C$8,$AJ$4-1,0),$S237,0))</f>
        <v>1.1785764198138593</v>
      </c>
      <c r="BJ237" s="174">
        <f ca="1">SUMPRODUCT(OFFSET($W$8:OFFSET($W$8,$AJ$4-1,0),$T237,$U237),OFFSET($D$8:OFFSET($D$8,$AJ$4-1,0),$S237,MATCH(BJ$6,$D$7:$Q$7,0)-1))</f>
        <v>1</v>
      </c>
      <c r="BK237" s="174">
        <f ca="1">SUMPRODUCT(OFFSET($W$8:OFFSET($W$8,$AJ$4-1,0),$T237,$U237),OFFSET($C$8:OFFSET($C$8,$AJ$4-1,0),$S237,0),OFFSET($D$8:OFFSET($D$8,$AJ$4-1,0),$S237,MATCH(BJ$6,$D$7:$Q$7,0)-1))/SUMPRODUCT(OFFSET($W$8:OFFSET($W$8,$AJ$4-1,0),$T237,$U237),OFFSET($C$8:OFFSET($C$8,$AJ$4-1,0),$S237,0))</f>
        <v>1</v>
      </c>
      <c r="BM237" s="8">
        <f t="shared" si="59"/>
        <v>43132</v>
      </c>
      <c r="BN237" s="47">
        <f t="shared" ca="1" si="60"/>
        <v>0.97858938947160712</v>
      </c>
      <c r="BO237" s="47">
        <f t="shared" ca="1" si="56"/>
        <v>0</v>
      </c>
      <c r="BP237" s="47">
        <f t="shared" ca="1" si="61"/>
        <v>0.28079574044704547</v>
      </c>
      <c r="BQ237" s="47">
        <f t="shared" ca="1" si="57"/>
        <v>0.69779364902456165</v>
      </c>
    </row>
    <row r="238" spans="1:69">
      <c r="A238" s="58">
        <f t="shared" si="58"/>
        <v>42795</v>
      </c>
      <c r="B238" s="34">
        <f t="shared" si="64"/>
        <v>42993</v>
      </c>
      <c r="C238" s="59">
        <f>SUMIF(WP!$A$3:$A$388,"&lt;"&amp;EOMONTH($A238,$A$3-1)+1,WP!$B$3:$B$388)/1000-SUM(C$8:C237)</f>
        <v>913.91700000000128</v>
      </c>
      <c r="D238" s="42">
        <f>D$6/VLOOKUP($B238,Rate!$B$4:$H$390,7)</f>
        <v>0.64459025198138342</v>
      </c>
      <c r="E238" s="42">
        <f>E$6/VLOOKUP($B238,SAWW!$B$4:$H$390,7)</f>
        <v>1.2365854036661001</v>
      </c>
      <c r="F238" s="42">
        <f>F$6/VLOOKUP($B238,'Indem BL'!$B$4:$H$390,7)</f>
        <v>0.9300417091644283</v>
      </c>
      <c r="G238" s="42">
        <f>G$6/VLOOKUP($B238,'Med BL'!$B$4:$H$390,7)</f>
        <v>1</v>
      </c>
      <c r="H238" s="42">
        <f>H$6/VLOOKUP($B238,'Combined BL &amp; SAWW'!$B$4:$H$390,7)</f>
        <v>1.05998389390181</v>
      </c>
      <c r="I238" s="42">
        <f>I$6/VLOOKUP($B238,'Freq Trend'!$B$4:$H$390,7)</f>
        <v>0.90456316739232701</v>
      </c>
      <c r="J238" s="42">
        <f>J$6/VLOOKUP($B238,'Severity Trend_IonI'!$B$4:$H$390,7)</f>
        <v>0.97587953654860904</v>
      </c>
      <c r="K238" s="42">
        <f>K$6/VLOOKUP($B238,'Severity Trend_MonI'!$B$4:$H$390,7)</f>
        <v>1.2040862195699029</v>
      </c>
      <c r="L238" s="42">
        <f>L$6/VLOOKUP($B238,'Severity Trend'!$B$4:$H$390,7)</f>
        <v>1.0810220419322927</v>
      </c>
      <c r="M238" s="42">
        <f>M$6/VLOOKUP($B238,'PP Residual Trend'!$B$4:$H$390,7)</f>
        <v>0.97773994964755784</v>
      </c>
      <c r="N238" s="156">
        <f>N$6/VLOOKUP($B238,CR!$B$4:$H$455,7)</f>
        <v>1.1179656796798825</v>
      </c>
      <c r="O238" s="156">
        <f>O$6/VLOOKUP($B238,ER!$B$4:$H$455,7)</f>
        <v>1.1904289153779151</v>
      </c>
      <c r="P238" s="156">
        <f>P$6/VLOOKUP($B238,DR!$B$4:$H$455,7)</f>
        <v>1</v>
      </c>
      <c r="R238">
        <f t="shared" si="63"/>
        <v>231</v>
      </c>
      <c r="S238" s="120">
        <f t="shared" si="65"/>
        <v>230</v>
      </c>
      <c r="T238" s="45">
        <f t="shared" si="66"/>
        <v>0</v>
      </c>
      <c r="U238" s="45">
        <f t="shared" si="67"/>
        <v>0</v>
      </c>
      <c r="V238" s="20">
        <v>0</v>
      </c>
      <c r="W238" s="21">
        <f>(2*W$5*$AJ$3*$R238*$A$3-MIN(W$5*$AJ$3,$R238*$A$3)^2-2*$R238*$A$3*MAX(W$5*$AJ$3-$R238*$A$3,0)-MIN(MAX($R238*$A$3-$A$4,0),W$5*$AJ$3)^2-2*W$5*$AJ$3*MAX($R238*$A$3-$A$4-W$5*+$AJ$3,0))/$AJ$5-SUM($V$7:V238)-SUM($V$7:W237)+SUM($V$7:V237)</f>
        <v>0</v>
      </c>
      <c r="X238" s="21">
        <f>(2*X$5*$AJ$3*$R238*$A$3-MIN(X$5*$AJ$3,$R238*$A$3)^2-2*$R238*$A$3*MAX(X$5*$AJ$3-$R238*$A$3,0)-MIN(MAX($R238*$A$3-$A$4,0),X$5*$AJ$3)^2-2*X$5*$AJ$3*MAX($R238*$A$3-$A$4-X$5*+$AJ$3,0))/$AJ$5-SUM($V$7:W238)-SUM($V$7:X237)+SUM($V$7:W237)</f>
        <v>0</v>
      </c>
      <c r="Y238" s="21">
        <f>(2*Y$5*$AJ$3*$R238*$A$3-MIN(Y$5*$AJ$3,$R238*$A$3)^2-2*$R238*$A$3*MAX(Y$5*$AJ$3-$R238*$A$3,0)-MIN(MAX($R238*$A$3-$A$4,0),Y$5*$AJ$3)^2-2*Y$5*$AJ$3*MAX($R238*$A$3-$A$4-Y$5*+$AJ$3,0))/$AJ$5-SUM($V$7:X238)-SUM($V$7:Y237)+SUM($V$7:X237)</f>
        <v>0</v>
      </c>
      <c r="Z238" s="21">
        <f>(2*Z$5*$AJ$3*$R238*$A$3-MIN(Z$5*$AJ$3,$R238*$A$3)^2-2*$R238*$A$3*MAX(Z$5*$AJ$3-$R238*$A$3,0)-MIN(MAX($R238*$A$3-$A$4,0),Z$5*$AJ$3)^2-2*Z$5*$AJ$3*MAX($R238*$A$3-$A$4-Z$5*+$AJ$3,0))/$AJ$5-SUM($V$7:Y238)-SUM($V$7:Z237)+SUM($V$7:Y237)</f>
        <v>0</v>
      </c>
      <c r="AA238" s="21">
        <f>(2*AA$5*$AJ$3*$R238*$A$3-MIN(AA$5*$AJ$3,$R238*$A$3)^2-2*$R238*$A$3*MAX(AA$5*$AJ$3-$R238*$A$3,0)-MIN(MAX($R238*$A$3-$A$4,0),AA$5*$AJ$3)^2-2*AA$5*$AJ$3*MAX($R238*$A$3-$A$4-AA$5*+$AJ$3,0))/$AJ$5-SUM($V$7:Z238)-SUM($V$7:AA237)+SUM($V$7:Z237)</f>
        <v>0</v>
      </c>
      <c r="AB238" s="21">
        <f>(2*AB$5*$AJ$3*$R238*$A$3-MIN(AB$5*$AJ$3,$R238*$A$3)^2-2*$R238*$A$3*MAX(AB$5*$AJ$3-$R238*$A$3,0)-MIN(MAX($R238*$A$3-$A$4,0),AB$5*$AJ$3)^2-2*AB$5*$AJ$3*MAX($R238*$A$3-$A$4-AB$5*+$AJ$3,0))/$AJ$5-SUM($V$7:AA238)-SUM($V$7:AB237)+SUM($V$7:AA237)</f>
        <v>0</v>
      </c>
      <c r="AC238" s="21">
        <f>(2*AC$5*$AJ$3*$R238*$A$3-MIN(AC$5*$AJ$3,$R238*$A$3)^2-2*$R238*$A$3*MAX(AC$5*$AJ$3-$R238*$A$3,0)-MIN(MAX($R238*$A$3-$A$4,0),AC$5*$AJ$3)^2-2*AC$5*$AJ$3*MAX($R238*$A$3-$A$4-AC$5*+$AJ$3,0))/$AJ$5-SUM($V$7:AB238)-SUM($V$7:AC237)+SUM($V$7:AB237)</f>
        <v>0</v>
      </c>
      <c r="AD238" s="21">
        <f>(2*AD$5*$AJ$3*$R238*$A$3-MIN(AD$5*$AJ$3,$R238*$A$3)^2-2*$R238*$A$3*MAX(AD$5*$AJ$3-$R238*$A$3,0)-MIN(MAX($R238*$A$3-$A$4,0),AD$5*$AJ$3)^2-2*AD$5*$AJ$3*MAX($R238*$A$3-$A$4-AD$5*+$AJ$3,0))/$AJ$5-SUM($V$7:AC238)-SUM($V$7:AD237)+SUM($V$7:AC237)</f>
        <v>0</v>
      </c>
      <c r="AE238" s="21">
        <f>(2*AE$5*$AJ$3*$R238*$A$3-MIN(AE$5*$AJ$3,$R238*$A$3)^2-2*$R238*$A$3*MAX(AE$5*$AJ$3-$R238*$A$3,0)-MIN(MAX($R238*$A$3-$A$4,0),AE$5*$AJ$3)^2-2*AE$5*$AJ$3*MAX($R238*$A$3-$A$4-AE$5*+$AJ$3,0))/$AJ$5-SUM($V$7:AD238)-SUM($V$7:AE237)+SUM($V$7:AD237)</f>
        <v>0</v>
      </c>
      <c r="AF238" s="21">
        <f>(2*AF$5*$AJ$3*$R238*$A$3-MIN(AF$5*$AJ$3,$R238*$A$3)^2-2*$R238*$A$3*MAX(AF$5*$AJ$3-$R238*$A$3,0)-MIN(MAX($R238*$A$3-$A$4,0),AF$5*$AJ$3)^2-2*AF$5*$AJ$3*MAX($R238*$A$3-$A$4-AF$5*+$AJ$3,0))/$AJ$5-SUM($V$7:AE238)-SUM($V$7:AF237)+SUM($V$7:AE237)</f>
        <v>0</v>
      </c>
      <c r="AG238" s="21">
        <f>(2*AG$5*$AJ$3*$R238*$A$3-MIN(AG$5*$AJ$3,$R238*$A$3)^2-2*$R238*$A$3*MAX(AG$5*$AJ$3-$R238*$A$3,0)-MIN(MAX($R238*$A$3-$A$4,0),AG$5*$AJ$3)^2-2*AG$5*$AJ$3*MAX($R238*$A$3-$A$4-AG$5*+$AJ$3,0))/$AJ$5-SUM($V$7:AF238)-SUM($V$7:AG237)+SUM($V$7:AF237)</f>
        <v>0</v>
      </c>
      <c r="AH238" s="21">
        <f>(2*AH$5*$AJ$3*$R238*$A$3-MIN(AH$5*$AJ$3,$R238*$A$3)^2-2*$R238*$A$3*MAX(AH$5*$AJ$3-$R238*$A$3,0)-MIN(MAX($R238*$A$3-$A$4,0),AH$5*$AJ$3)^2-2*AH$5*$AJ$3*MAX($R238*$A$3-$A$4-AH$5*+$AJ$3,0))/$AJ$5-SUM($V$7:AG238)-SUM($V$7:AH237)+SUM($V$7:AG237)</f>
        <v>0</v>
      </c>
      <c r="AJ238" s="8">
        <f t="shared" si="62"/>
        <v>43160</v>
      </c>
      <c r="AK238" s="30">
        <f t="shared" si="68"/>
        <v>43174</v>
      </c>
      <c r="AL238" s="3">
        <f ca="1">SUMPRODUCT(OFFSET($W$8:OFFSET($W$8,$AJ$4-1,0),$T238,$U238),OFFSET($D$8:OFFSET($D$8,$AJ$4-1,0),$S238,MATCH(AL$6,$D$7:$Q$7,0)-1))</f>
        <v>0.63702818595715804</v>
      </c>
      <c r="AM238" s="3">
        <f ca="1">SUMPRODUCT(OFFSET($W$8:OFFSET($W$8,$AJ$4-1,0),$T238,$U238),OFFSET($C$8:OFFSET($C$8,$AJ$4-1,0),$S238,0),OFFSET($D$8:OFFSET($D$8,$AJ$4-1,0),$S238,MATCH(AL$6,$D$7:$Q$7,0)-1))/SUMPRODUCT(OFFSET($W$8:OFFSET($W$8,$AJ$4-1,0),$T238,$U238),OFFSET($C$8:OFFSET($C$8,$AJ$4-1,0),$S238,0))</f>
        <v>0.63332015807431252</v>
      </c>
      <c r="AN238" s="3">
        <f ca="1">SUMPRODUCT(OFFSET($W$8:OFFSET($W$8,$AJ$4-1,0),$T238,$U238),OFFSET($D$8:OFFSET($D$8,$AJ$4-1,0),$S238,MATCH(AN$6,$D$7:$Q$7,0)-1))</f>
        <v>1.2189212474893307</v>
      </c>
      <c r="AO238" s="3">
        <f ca="1">SUMPRODUCT(OFFSET($W$8:OFFSET($W$8,$AJ$4-1,0),$T238,$U238),OFFSET($C$8:OFFSET($C$8,$AJ$4-1,0),$S238,0),OFFSET($D$8:OFFSET($D$8,$AJ$4-1,0),$S238,MATCH(AN$6,$D$7:$Q$7,0)-1))/SUMPRODUCT(OFFSET($W$8:OFFSET($W$8,$AJ$4-1,0),$T238,$U238),OFFSET($C$8:OFFSET($C$8,$AJ$4-1,0),$S238,0))</f>
        <v>1.2175151272355118</v>
      </c>
      <c r="AP238" s="3">
        <f ca="1">SUMPRODUCT(OFFSET($W$8:OFFSET($W$8,$AJ$4-1,0),$T238,$U238),OFFSET($D$8:OFFSET($D$8,$AJ$4-1,0),$S238,MATCH(AP$6,$D$7:$Q$7,0)-1))</f>
        <v>0.92572227245635785</v>
      </c>
      <c r="AQ238" s="3">
        <f ca="1">SUMPRODUCT(OFFSET($W$8:OFFSET($W$8,$AJ$4-1,0),$T238,$U238),OFFSET($C$8:OFFSET($C$8,$AJ$4-1,0),$S238,0),OFFSET($D$8:OFFSET($D$8,$AJ$4-1,0),$S238,MATCH(AP$6,$D$7:$Q$7,0)-1))/SUMPRODUCT(OFFSET($W$8:OFFSET($W$8,$AJ$4-1,0),$T238,$U238),OFFSET($C$8:OFFSET($C$8,$AJ$4-1,0),$S238,0))</f>
        <v>0.92538558725807385</v>
      </c>
      <c r="AR238" s="3">
        <f ca="1">SUMPRODUCT(OFFSET($W$8:OFFSET($W$8,$AJ$4-1,0),$T238,$U238),OFFSET($D$8:OFFSET($D$8,$AJ$4-1,0),$S238,MATCH(AR$6,$D$7:$Q$7,0)-1))</f>
        <v>1</v>
      </c>
      <c r="AS238" s="3">
        <f ca="1">SUMPRODUCT(OFFSET($W$8:OFFSET($W$8,$AJ$4-1,0),$T238,$U238),OFFSET($C$8:OFFSET($C$8,$AJ$4-1,0),$S238,0),OFFSET($D$8:OFFSET($D$8,$AJ$4-1,0),$S238,MATCH(AR$6,$D$7:$Q$7,0)-1))/SUMPRODUCT(OFFSET($W$8:OFFSET($W$8,$AJ$4-1,0),$T238,$U238),OFFSET($C$8:OFFSET($C$8,$AJ$4-1,0),$S238,0))</f>
        <v>1</v>
      </c>
      <c r="AT238" s="3">
        <f ca="1">SUMPRODUCT(OFFSET($W$8:OFFSET($W$8,$AJ$4-1,0),$T238,$U238),OFFSET($D$8:OFFSET($D$8,$AJ$4-1,0),$S238,MATCH(AT$6,$D$7:$Q$7,0)-1))</f>
        <v>1.0624203998139035</v>
      </c>
      <c r="AU238" s="3">
        <f ca="1">SUMPRODUCT(OFFSET($W$8:OFFSET($W$8,$AJ$4-1,0),$T238,$U238),OFFSET($C$8:OFFSET($C$8,$AJ$4-1,0),$S238,0),OFFSET($D$8:OFFSET($D$8,$AJ$4-1,0),$S238,MATCH(AT$6,$D$7:$Q$7,0)-1))/SUMPRODUCT(OFFSET($W$8:OFFSET($W$8,$AJ$4-1,0),$T238,$U238),OFFSET($C$8:OFFSET($C$8,$AJ$4-1,0),$S238,0))</f>
        <v>1.0631061152816668</v>
      </c>
      <c r="AV238" s="3">
        <f ca="1">SUMPRODUCT(OFFSET($W$8:OFFSET($W$8,$AJ$4-1,0),$T238,$U238),OFFSET($D$8:OFFSET($D$8,$AJ$4-1,0),$S238,MATCH(AV$6,$D$7:$Q$7,0)-1))</f>
        <v>0.91435900416415328</v>
      </c>
      <c r="AW238" s="3">
        <f ca="1">SUMPRODUCT(OFFSET($W$8:OFFSET($W$8,$AJ$4-1,0),$T238,$U238),OFFSET($C$8:OFFSET($C$8,$AJ$4-1,0),$S238,0),OFFSET($D$8:OFFSET($D$8,$AJ$4-1,0),$S238,MATCH(AV$6,$D$7:$Q$7,0)-1))/SUMPRODUCT(OFFSET($W$8:OFFSET($W$8,$AJ$4-1,0),$T238,$U238),OFFSET($C$8:OFFSET($C$8,$AJ$4-1,0),$S238,0))</f>
        <v>0.91503331801984977</v>
      </c>
      <c r="AX238" s="3">
        <f ca="1">SUMPRODUCT(OFFSET($W$8:OFFSET($W$8,$AJ$4-1,0),$T238,$U238),OFFSET($D$8:OFFSET($D$8,$AJ$4-1,0),$S238,MATCH(AX$6,$D$7:$Q$7,0)-1))</f>
        <v>1.0298602973739166</v>
      </c>
      <c r="AY238" s="3">
        <f ca="1">SUMPRODUCT(OFFSET($W$8:OFFSET($W$8,$AJ$4-1,0),$T238,$U238),OFFSET($C$8:OFFSET($C$8,$AJ$4-1,0),$S238,0),OFFSET($D$8:OFFSET($D$8,$AJ$4-1,0),$S238,MATCH(AX$6,$D$7:$Q$7,0)-1))/SUMPRODUCT(OFFSET($W$8:OFFSET($W$8,$AJ$4-1,0),$T238,$U238),OFFSET($C$8:OFFSET($C$8,$AJ$4-1,0),$S238,0))</f>
        <v>1.036372118950851</v>
      </c>
      <c r="AZ238" s="3">
        <f ca="1">SUMPRODUCT(OFFSET($W$8:OFFSET($W$8,$AJ$4-1,0),$T238,$U238),OFFSET($D$8:OFFSET($D$8,$AJ$4-1,0),$S238,MATCH(AZ$6,$D$7:$Q$7,0)-1))</f>
        <v>1.1641264746512523</v>
      </c>
      <c r="BA238" s="3">
        <f ca="1">SUMPRODUCT(OFFSET($W$8:OFFSET($W$8,$AJ$4-1,0),$T238,$U238),OFFSET($C$8:OFFSET($C$8,$AJ$4-1,0),$S238,0),OFFSET($D$8:OFFSET($D$8,$AJ$4-1,0),$S238,MATCH(AZ$6,$D$7:$Q$7,0)-1))/SUMPRODUCT(OFFSET($W$8:OFFSET($W$8,$AJ$4-1,0),$T238,$U238),OFFSET($C$8:OFFSET($C$8,$AJ$4-1,0),$S238,0))</f>
        <v>1.160461775683018</v>
      </c>
      <c r="BB238" s="3">
        <f ca="1">SUMPRODUCT(OFFSET($W$8:OFFSET($W$8,$AJ$4-1,0),$T238,$U238),OFFSET($D$8:OFFSET($D$8,$AJ$4-1,0),$S238,MATCH(BB$6,$D$7:$Q$7,0)-1))</f>
        <v>1.094051350394863</v>
      </c>
      <c r="BC238" s="3">
        <f ca="1">SUMPRODUCT(OFFSET($W$8:OFFSET($W$8,$AJ$4-1,0),$T238,$U238),OFFSET($C$8:OFFSET($C$8,$AJ$4-1,0),$S238,0),OFFSET($D$8:OFFSET($D$8,$AJ$4-1,0),$S238,MATCH(BB$6,$D$7:$Q$7,0)-1))/SUMPRODUCT(OFFSET($W$8:OFFSET($W$8,$AJ$4-1,0),$T238,$U238),OFFSET($C$8:OFFSET($C$8,$AJ$4-1,0),$S238,0))</f>
        <v>1.0958960242933407</v>
      </c>
      <c r="BD238" s="3">
        <f ca="1">SUMPRODUCT(OFFSET($W$8:OFFSET($W$8,$AJ$4-1,0),$T238,$U238),OFFSET($D$8:OFFSET($D$8,$AJ$4-1,0),$S238,MATCH(BD$6,$D$7:$Q$7,0)-1))</f>
        <v>1.0003345641201091</v>
      </c>
      <c r="BE238" s="3">
        <f ca="1">SUMPRODUCT(OFFSET($W$8:OFFSET($W$8,$AJ$4-1,0),$T238,$U238),OFFSET($C$8:OFFSET($C$8,$AJ$4-1,0),$S238,0),OFFSET($D$8:OFFSET($D$8,$AJ$4-1,0),$S238,MATCH(BD$6,$D$7:$Q$7,0)-1))/SUMPRODUCT(OFFSET($W$8:OFFSET($W$8,$AJ$4-1,0),$T238,$U238),OFFSET($C$8:OFFSET($C$8,$AJ$4-1,0),$S238,0))</f>
        <v>1.002764377140871</v>
      </c>
      <c r="BF238" s="174">
        <f ca="1">SUMPRODUCT(OFFSET($W$8:OFFSET($W$8,$AJ$4-1,0),$T238,$U238),OFFSET($D$8:OFFSET($D$8,$AJ$4-1,0),$S238,MATCH(BF$6,$D$7:$Q$7,0)-1))</f>
        <v>1.0374560405570137</v>
      </c>
      <c r="BG238" s="174">
        <f ca="1">SUMPRODUCT(OFFSET($W$8:OFFSET($W$8,$AJ$4-1,0),$T238,$U238),OFFSET($C$8:OFFSET($C$8,$AJ$4-1,0),$S238,0),OFFSET($D$8:OFFSET($D$8,$AJ$4-1,0),$S238,MATCH(BF$6,$D$7:$Q$7,0)-1))/SUMPRODUCT(OFFSET($W$8:OFFSET($W$8,$AJ$4-1,0),$T238,$U238),OFFSET($C$8:OFFSET($C$8,$AJ$4-1,0),$S238,0))</f>
        <v>1.0217191216015973</v>
      </c>
      <c r="BH238" s="174">
        <f ca="1">SUMPRODUCT(OFFSET($W$8:OFFSET($W$8,$AJ$4-1,0),$T238,$U238),OFFSET($D$8:OFFSET($D$8,$AJ$4-1,0),$S238,MATCH(BH$6,$D$7:$Q$7,0)-1))</f>
        <v>1.1776555030680498</v>
      </c>
      <c r="BI238" s="174">
        <f ca="1">SUMPRODUCT(OFFSET($W$8:OFFSET($W$8,$AJ$4-1,0),$T238,$U238),OFFSET($C$8:OFFSET($C$8,$AJ$4-1,0),$S238,0),OFFSET($D$8:OFFSET($D$8,$AJ$4-1,0),$S238,MATCH(BH$6,$D$7:$Q$7,0)-1))/SUMPRODUCT(OFFSET($W$8:OFFSET($W$8,$AJ$4-1,0),$T238,$U238),OFFSET($C$8:OFFSET($C$8,$AJ$4-1,0),$S238,0))</f>
        <v>1.1780200950164292</v>
      </c>
      <c r="BJ238" s="174">
        <f ca="1">SUMPRODUCT(OFFSET($W$8:OFFSET($W$8,$AJ$4-1,0),$T238,$U238),OFFSET($D$8:OFFSET($D$8,$AJ$4-1,0),$S238,MATCH(BJ$6,$D$7:$Q$7,0)-1))</f>
        <v>1</v>
      </c>
      <c r="BK238" s="174">
        <f ca="1">SUMPRODUCT(OFFSET($W$8:OFFSET($W$8,$AJ$4-1,0),$T238,$U238),OFFSET($C$8:OFFSET($C$8,$AJ$4-1,0),$S238,0),OFFSET($D$8:OFFSET($D$8,$AJ$4-1,0),$S238,MATCH(BJ$6,$D$7:$Q$7,0)-1))/SUMPRODUCT(OFFSET($W$8:OFFSET($W$8,$AJ$4-1,0),$T238,$U238),OFFSET($C$8:OFFSET($C$8,$AJ$4-1,0),$S238,0))</f>
        <v>1</v>
      </c>
      <c r="BM238" s="8">
        <f t="shared" si="59"/>
        <v>43160</v>
      </c>
      <c r="BN238" s="47">
        <f t="shared" ca="1" si="60"/>
        <v>0.97763993484813871</v>
      </c>
      <c r="BO238" s="47">
        <f t="shared" ca="1" si="56"/>
        <v>0</v>
      </c>
      <c r="BP238" s="47">
        <f t="shared" ca="1" si="61"/>
        <v>0.28092834738141292</v>
      </c>
      <c r="BQ238" s="47">
        <f t="shared" ca="1" si="57"/>
        <v>0.69671158746672579</v>
      </c>
    </row>
    <row r="239" spans="1:69">
      <c r="A239" s="58">
        <f t="shared" si="58"/>
        <v>42826</v>
      </c>
      <c r="B239" s="34">
        <f t="shared" si="64"/>
        <v>43023</v>
      </c>
      <c r="C239" s="59">
        <f>SUMIF(WP!$A$3:$A$388,"&lt;"&amp;EOMONTH($A239,$A$3-1)+1,WP!$B$3:$B$388)/1000-SUM(C$8:C238)</f>
        <v>1586.1800000000003</v>
      </c>
      <c r="D239" s="42">
        <f>D$6/VLOOKUP($B239,Rate!$B$4:$H$390,7)</f>
        <v>0.66732275269431396</v>
      </c>
      <c r="E239" s="42">
        <f>E$6/VLOOKUP($B239,SAWW!$B$4:$H$390,7)</f>
        <v>1.2336691197137926</v>
      </c>
      <c r="F239" s="42">
        <f>F$6/VLOOKUP($B239,'Indem BL'!$B$4:$H$390,7)</f>
        <v>0.9300417091644283</v>
      </c>
      <c r="G239" s="42">
        <f>G$6/VLOOKUP($B239,'Med BL'!$B$4:$H$390,7)</f>
        <v>1</v>
      </c>
      <c r="H239" s="42">
        <f>H$6/VLOOKUP($B239,'Combined BL &amp; SAWW'!$B$4:$H$390,7)</f>
        <v>1.0610666984194137</v>
      </c>
      <c r="I239" s="42">
        <f>I$6/VLOOKUP($B239,'Freq Trend'!$B$4:$H$390,7)</f>
        <v>0.90607628159150766</v>
      </c>
      <c r="J239" s="42">
        <f>J$6/VLOOKUP($B239,'Severity Trend_IonI'!$B$4:$H$390,7)</f>
        <v>0.98499423557723675</v>
      </c>
      <c r="K239" s="42">
        <f>K$6/VLOOKUP($B239,'Severity Trend_MonI'!$B$4:$H$390,7)</f>
        <v>1.1970492773601182</v>
      </c>
      <c r="L239" s="42">
        <f>L$6/VLOOKUP($B239,'Severity Trend'!$B$4:$H$390,7)</f>
        <v>1.0834942226128466</v>
      </c>
      <c r="M239" s="42">
        <f>M$6/VLOOKUP($B239,'PP Residual Trend'!$B$4:$H$390,7)</f>
        <v>0.98159143810324512</v>
      </c>
      <c r="N239" s="156">
        <f>N$6/VLOOKUP($B239,CR!$B$4:$H$455,7)</f>
        <v>1.0590789636371412</v>
      </c>
      <c r="O239" s="156">
        <f>O$6/VLOOKUP($B239,ER!$B$4:$H$455,7)</f>
        <v>1.1693966023853721</v>
      </c>
      <c r="P239" s="156">
        <f>P$6/VLOOKUP($B239,DR!$B$4:$H$455,7)</f>
        <v>1</v>
      </c>
      <c r="R239">
        <f t="shared" si="63"/>
        <v>232</v>
      </c>
      <c r="S239" s="120">
        <f t="shared" si="65"/>
        <v>231</v>
      </c>
      <c r="T239" s="45">
        <f t="shared" si="66"/>
        <v>0</v>
      </c>
      <c r="U239" s="45">
        <f t="shared" si="67"/>
        <v>0</v>
      </c>
      <c r="V239" s="20">
        <v>0</v>
      </c>
      <c r="W239" s="21">
        <f>(2*W$5*$AJ$3*$R239*$A$3-MIN(W$5*$AJ$3,$R239*$A$3)^2-2*$R239*$A$3*MAX(W$5*$AJ$3-$R239*$A$3,0)-MIN(MAX($R239*$A$3-$A$4,0),W$5*$AJ$3)^2-2*W$5*$AJ$3*MAX($R239*$A$3-$A$4-W$5*+$AJ$3,0))/$AJ$5-SUM($V$7:V239)-SUM($V$7:W238)+SUM($V$7:V238)</f>
        <v>0</v>
      </c>
      <c r="X239" s="21">
        <f>(2*X$5*$AJ$3*$R239*$A$3-MIN(X$5*$AJ$3,$R239*$A$3)^2-2*$R239*$A$3*MAX(X$5*$AJ$3-$R239*$A$3,0)-MIN(MAX($R239*$A$3-$A$4,0),X$5*$AJ$3)^2-2*X$5*$AJ$3*MAX($R239*$A$3-$A$4-X$5*+$AJ$3,0))/$AJ$5-SUM($V$7:W239)-SUM($V$7:X238)+SUM($V$7:W238)</f>
        <v>0</v>
      </c>
      <c r="Y239" s="21">
        <f>(2*Y$5*$AJ$3*$R239*$A$3-MIN(Y$5*$AJ$3,$R239*$A$3)^2-2*$R239*$A$3*MAX(Y$5*$AJ$3-$R239*$A$3,0)-MIN(MAX($R239*$A$3-$A$4,0),Y$5*$AJ$3)^2-2*Y$5*$AJ$3*MAX($R239*$A$3-$A$4-Y$5*+$AJ$3,0))/$AJ$5-SUM($V$7:X239)-SUM($V$7:Y238)+SUM($V$7:X238)</f>
        <v>0</v>
      </c>
      <c r="Z239" s="21">
        <f>(2*Z$5*$AJ$3*$R239*$A$3-MIN(Z$5*$AJ$3,$R239*$A$3)^2-2*$R239*$A$3*MAX(Z$5*$AJ$3-$R239*$A$3,0)-MIN(MAX($R239*$A$3-$A$4,0),Z$5*$AJ$3)^2-2*Z$5*$AJ$3*MAX($R239*$A$3-$A$4-Z$5*+$AJ$3,0))/$AJ$5-SUM($V$7:Y239)-SUM($V$7:Z238)+SUM($V$7:Y238)</f>
        <v>0</v>
      </c>
      <c r="AA239" s="21">
        <f>(2*AA$5*$AJ$3*$R239*$A$3-MIN(AA$5*$AJ$3,$R239*$A$3)^2-2*$R239*$A$3*MAX(AA$5*$AJ$3-$R239*$A$3,0)-MIN(MAX($R239*$A$3-$A$4,0),AA$5*$AJ$3)^2-2*AA$5*$AJ$3*MAX($R239*$A$3-$A$4-AA$5*+$AJ$3,0))/$AJ$5-SUM($V$7:Z239)-SUM($V$7:AA238)+SUM($V$7:Z238)</f>
        <v>0</v>
      </c>
      <c r="AB239" s="21">
        <f>(2*AB$5*$AJ$3*$R239*$A$3-MIN(AB$5*$AJ$3,$R239*$A$3)^2-2*$R239*$A$3*MAX(AB$5*$AJ$3-$R239*$A$3,0)-MIN(MAX($R239*$A$3-$A$4,0),AB$5*$AJ$3)^2-2*AB$5*$AJ$3*MAX($R239*$A$3-$A$4-AB$5*+$AJ$3,0))/$AJ$5-SUM($V$7:AA239)-SUM($V$7:AB238)+SUM($V$7:AA238)</f>
        <v>0</v>
      </c>
      <c r="AC239" s="21">
        <f>(2*AC$5*$AJ$3*$R239*$A$3-MIN(AC$5*$AJ$3,$R239*$A$3)^2-2*$R239*$A$3*MAX(AC$5*$AJ$3-$R239*$A$3,0)-MIN(MAX($R239*$A$3-$A$4,0),AC$5*$AJ$3)^2-2*AC$5*$AJ$3*MAX($R239*$A$3-$A$4-AC$5*+$AJ$3,0))/$AJ$5-SUM($V$7:AB239)-SUM($V$7:AC238)+SUM($V$7:AB238)</f>
        <v>0</v>
      </c>
      <c r="AD239" s="21">
        <f>(2*AD$5*$AJ$3*$R239*$A$3-MIN(AD$5*$AJ$3,$R239*$A$3)^2-2*$R239*$A$3*MAX(AD$5*$AJ$3-$R239*$A$3,0)-MIN(MAX($R239*$A$3-$A$4,0),AD$5*$AJ$3)^2-2*AD$5*$AJ$3*MAX($R239*$A$3-$A$4-AD$5*+$AJ$3,0))/$AJ$5-SUM($V$7:AC239)-SUM($V$7:AD238)+SUM($V$7:AC238)</f>
        <v>0</v>
      </c>
      <c r="AE239" s="21">
        <f>(2*AE$5*$AJ$3*$R239*$A$3-MIN(AE$5*$AJ$3,$R239*$A$3)^2-2*$R239*$A$3*MAX(AE$5*$AJ$3-$R239*$A$3,0)-MIN(MAX($R239*$A$3-$A$4,0),AE$5*$AJ$3)^2-2*AE$5*$AJ$3*MAX($R239*$A$3-$A$4-AE$5*+$AJ$3,0))/$AJ$5-SUM($V$7:AD239)-SUM($V$7:AE238)+SUM($V$7:AD238)</f>
        <v>0</v>
      </c>
      <c r="AF239" s="21">
        <f>(2*AF$5*$AJ$3*$R239*$A$3-MIN(AF$5*$AJ$3,$R239*$A$3)^2-2*$R239*$A$3*MAX(AF$5*$AJ$3-$R239*$A$3,0)-MIN(MAX($R239*$A$3-$A$4,0),AF$5*$AJ$3)^2-2*AF$5*$AJ$3*MAX($R239*$A$3-$A$4-AF$5*+$AJ$3,0))/$AJ$5-SUM($V$7:AE239)-SUM($V$7:AF238)+SUM($V$7:AE238)</f>
        <v>0</v>
      </c>
      <c r="AG239" s="21">
        <f>(2*AG$5*$AJ$3*$R239*$A$3-MIN(AG$5*$AJ$3,$R239*$A$3)^2-2*$R239*$A$3*MAX(AG$5*$AJ$3-$R239*$A$3,0)-MIN(MAX($R239*$A$3-$A$4,0),AG$5*$AJ$3)^2-2*AG$5*$AJ$3*MAX($R239*$A$3-$A$4-AG$5*+$AJ$3,0))/$AJ$5-SUM($V$7:AF239)-SUM($V$7:AG238)+SUM($V$7:AF238)</f>
        <v>0</v>
      </c>
      <c r="AH239" s="21">
        <f>(2*AH$5*$AJ$3*$R239*$A$3-MIN(AH$5*$AJ$3,$R239*$A$3)^2-2*$R239*$A$3*MAX(AH$5*$AJ$3-$R239*$A$3,0)-MIN(MAX($R239*$A$3-$A$4,0),AH$5*$AJ$3)^2-2*AH$5*$AJ$3*MAX($R239*$A$3-$A$4-AH$5*+$AJ$3,0))/$AJ$5-SUM($V$7:AG239)-SUM($V$7:AH238)+SUM($V$7:AG238)</f>
        <v>0</v>
      </c>
      <c r="AJ239" s="8">
        <f t="shared" si="62"/>
        <v>43191</v>
      </c>
      <c r="AK239" s="30">
        <f t="shared" si="68"/>
        <v>43205</v>
      </c>
      <c r="AL239" s="3">
        <f ca="1">SUMPRODUCT(OFFSET($W$8:OFFSET($W$8,$AJ$4-1,0),$T239,$U239),OFFSET($D$8:OFFSET($D$8,$AJ$4-1,0),$S239,MATCH(AL$6,$D$7:$Q$7,0)-1))</f>
        <v>0.63357866269193441</v>
      </c>
      <c r="AM239" s="3">
        <f ca="1">SUMPRODUCT(OFFSET($W$8:OFFSET($W$8,$AJ$4-1,0),$T239,$U239),OFFSET($C$8:OFFSET($C$8,$AJ$4-1,0),$S239,0),OFFSET($D$8:OFFSET($D$8,$AJ$4-1,0),$S239,MATCH(AL$6,$D$7:$Q$7,0)-1))/SUMPRODUCT(OFFSET($W$8:OFFSET($W$8,$AJ$4-1,0),$T239,$U239),OFFSET($C$8:OFFSET($C$8,$AJ$4-1,0),$S239,0))</f>
        <v>0.62977953690949506</v>
      </c>
      <c r="AN239" s="3">
        <f ca="1">SUMPRODUCT(OFFSET($W$8:OFFSET($W$8,$AJ$4-1,0),$T239,$U239),OFFSET($D$8:OFFSET($D$8,$AJ$4-1,0),$S239,MATCH(AN$6,$D$7:$Q$7,0)-1))</f>
        <v>1.2157979567588406</v>
      </c>
      <c r="AO239" s="3">
        <f ca="1">SUMPRODUCT(OFFSET($W$8:OFFSET($W$8,$AJ$4-1,0),$T239,$U239),OFFSET($C$8:OFFSET($C$8,$AJ$4-1,0),$S239,0),OFFSET($D$8:OFFSET($D$8,$AJ$4-1,0),$S239,MATCH(AN$6,$D$7:$Q$7,0)-1))/SUMPRODUCT(OFFSET($W$8:OFFSET($W$8,$AJ$4-1,0),$T239,$U239),OFFSET($C$8:OFFSET($C$8,$AJ$4-1,0),$S239,0))</f>
        <v>1.2141492843909574</v>
      </c>
      <c r="AP239" s="3">
        <f ca="1">SUMPRODUCT(OFFSET($W$8:OFFSET($W$8,$AJ$4-1,0),$T239,$U239),OFFSET($D$8:OFFSET($D$8,$AJ$4-1,0),$S239,MATCH(AP$6,$D$7:$Q$7,0)-1))</f>
        <v>0.92521410343187893</v>
      </c>
      <c r="AQ239" s="3">
        <f ca="1">SUMPRODUCT(OFFSET($W$8:OFFSET($W$8,$AJ$4-1,0),$T239,$U239),OFFSET($C$8:OFFSET($C$8,$AJ$4-1,0),$S239,0),OFFSET($D$8:OFFSET($D$8,$AJ$4-1,0),$S239,MATCH(AP$6,$D$7:$Q$7,0)-1))/SUMPRODUCT(OFFSET($W$8:OFFSET($W$8,$AJ$4-1,0),$T239,$U239),OFFSET($C$8:OFFSET($C$8,$AJ$4-1,0),$S239,0))</f>
        <v>0.92485297985803561</v>
      </c>
      <c r="AR239" s="3">
        <f ca="1">SUMPRODUCT(OFFSET($W$8:OFFSET($W$8,$AJ$4-1,0),$T239,$U239),OFFSET($D$8:OFFSET($D$8,$AJ$4-1,0),$S239,MATCH(AR$6,$D$7:$Q$7,0)-1))</f>
        <v>1</v>
      </c>
      <c r="AS239" s="3">
        <f ca="1">SUMPRODUCT(OFFSET($W$8:OFFSET($W$8,$AJ$4-1,0),$T239,$U239),OFFSET($C$8:OFFSET($C$8,$AJ$4-1,0),$S239,0),OFFSET($D$8:OFFSET($D$8,$AJ$4-1,0),$S239,MATCH(AR$6,$D$7:$Q$7,0)-1))/SUMPRODUCT(OFFSET($W$8:OFFSET($W$8,$AJ$4-1,0),$T239,$U239),OFFSET($C$8:OFFSET($C$8,$AJ$4-1,0),$S239,0))</f>
        <v>1</v>
      </c>
      <c r="AT239" s="3">
        <f ca="1">SUMPRODUCT(OFFSET($W$8:OFFSET($W$8,$AJ$4-1,0),$T239,$U239),OFFSET($D$8:OFFSET($D$8,$AJ$4-1,0),$S239,MATCH(AT$6,$D$7:$Q$7,0)-1))</f>
        <v>1.0620387650843728</v>
      </c>
      <c r="AU239" s="3">
        <f ca="1">SUMPRODUCT(OFFSET($W$8:OFFSET($W$8,$AJ$4-1,0),$T239,$U239),OFFSET($C$8:OFFSET($C$8,$AJ$4-1,0),$S239,0),OFFSET($D$8:OFFSET($D$8,$AJ$4-1,0),$S239,MATCH(AT$6,$D$7:$Q$7,0)-1))/SUMPRODUCT(OFFSET($W$8:OFFSET($W$8,$AJ$4-1,0),$T239,$U239),OFFSET($C$8:OFFSET($C$8,$AJ$4-1,0),$S239,0))</f>
        <v>1.0625949083729207</v>
      </c>
      <c r="AV239" s="3">
        <f ca="1">SUMPRODUCT(OFFSET($W$8:OFFSET($W$8,$AJ$4-1,0),$T239,$U239),OFFSET($D$8:OFFSET($D$8,$AJ$4-1,0),$S239,MATCH(AV$6,$D$7:$Q$7,0)-1))</f>
        <v>0.91641552216274202</v>
      </c>
      <c r="AW239" s="3">
        <f ca="1">SUMPRODUCT(OFFSET($W$8:OFFSET($W$8,$AJ$4-1,0),$T239,$U239),OFFSET($C$8:OFFSET($C$8,$AJ$4-1,0),$S239,0),OFFSET($D$8:OFFSET($D$8,$AJ$4-1,0),$S239,MATCH(AV$6,$D$7:$Q$7,0)-1))/SUMPRODUCT(OFFSET($W$8:OFFSET($W$8,$AJ$4-1,0),$T239,$U239),OFFSET($C$8:OFFSET($C$8,$AJ$4-1,0),$S239,0))</f>
        <v>0.91728469819506142</v>
      </c>
      <c r="AX239" s="3">
        <f ca="1">SUMPRODUCT(OFFSET($W$8:OFFSET($W$8,$AJ$4-1,0),$T239,$U239),OFFSET($D$8:OFFSET($D$8,$AJ$4-1,0),$S239,MATCH(AX$6,$D$7:$Q$7,0)-1))</f>
        <v>1.0351297806694928</v>
      </c>
      <c r="AY239" s="3">
        <f ca="1">SUMPRODUCT(OFFSET($W$8:OFFSET($W$8,$AJ$4-1,0),$T239,$U239),OFFSET($C$8:OFFSET($C$8,$AJ$4-1,0),$S239,0),OFFSET($D$8:OFFSET($D$8,$AJ$4-1,0),$S239,MATCH(AX$6,$D$7:$Q$7,0)-1))/SUMPRODUCT(OFFSET($W$8:OFFSET($W$8,$AJ$4-1,0),$T239,$U239),OFFSET($C$8:OFFSET($C$8,$AJ$4-1,0),$S239,0))</f>
        <v>1.0415784870215414</v>
      </c>
      <c r="AZ239" s="3">
        <f ca="1">SUMPRODUCT(OFFSET($W$8:OFFSET($W$8,$AJ$4-1,0),$T239,$U239),OFFSET($D$8:OFFSET($D$8,$AJ$4-1,0),$S239,MATCH(AZ$6,$D$7:$Q$7,0)-1))</f>
        <v>1.1584688685829048</v>
      </c>
      <c r="BA239" s="3">
        <f ca="1">SUMPRODUCT(OFFSET($W$8:OFFSET($W$8,$AJ$4-1,0),$T239,$U239),OFFSET($C$8:OFFSET($C$8,$AJ$4-1,0),$S239,0),OFFSET($D$8:OFFSET($D$8,$AJ$4-1,0),$S239,MATCH(AZ$6,$D$7:$Q$7,0)-1))/SUMPRODUCT(OFFSET($W$8:OFFSET($W$8,$AJ$4-1,0),$T239,$U239),OFFSET($C$8:OFFSET($C$8,$AJ$4-1,0),$S239,0))</f>
        <v>1.1545126513771826</v>
      </c>
      <c r="BB239" s="3">
        <f ca="1">SUMPRODUCT(OFFSET($W$8:OFFSET($W$8,$AJ$4-1,0),$T239,$U239),OFFSET($D$8:OFFSET($D$8,$AJ$4-1,0),$S239,MATCH(BB$6,$D$7:$Q$7,0)-1))</f>
        <v>1.0944900833582913</v>
      </c>
      <c r="BC239" s="3">
        <f ca="1">SUMPRODUCT(OFFSET($W$8:OFFSET($W$8,$AJ$4-1,0),$T239,$U239),OFFSET($C$8:OFFSET($C$8,$AJ$4-1,0),$S239,0),OFFSET($D$8:OFFSET($D$8,$AJ$4-1,0),$S239,MATCH(BB$6,$D$7:$Q$7,0)-1))/SUMPRODUCT(OFFSET($W$8:OFFSET($W$8,$AJ$4-1,0),$T239,$U239),OFFSET($C$8:OFFSET($C$8,$AJ$4-1,0),$S239,0))</f>
        <v>1.0961678461689217</v>
      </c>
      <c r="BD239" s="3">
        <f ca="1">SUMPRODUCT(OFFSET($W$8:OFFSET($W$8,$AJ$4-1,0),$T239,$U239),OFFSET($D$8:OFFSET($D$8,$AJ$4-1,0),$S239,MATCH(BD$6,$D$7:$Q$7,0)-1))</f>
        <v>1.0030243879775917</v>
      </c>
      <c r="BE239" s="3">
        <f ca="1">SUMPRODUCT(OFFSET($W$8:OFFSET($W$8,$AJ$4-1,0),$T239,$U239),OFFSET($C$8:OFFSET($C$8,$AJ$4-1,0),$S239,0),OFFSET($D$8:OFFSET($D$8,$AJ$4-1,0),$S239,MATCH(BD$6,$D$7:$Q$7,0)-1))/SUMPRODUCT(OFFSET($W$8:OFFSET($W$8,$AJ$4-1,0),$T239,$U239),OFFSET($C$8:OFFSET($C$8,$AJ$4-1,0),$S239,0))</f>
        <v>1.0055195037225806</v>
      </c>
      <c r="BF239" s="174">
        <f ca="1">SUMPRODUCT(OFFSET($W$8:OFFSET($W$8,$AJ$4-1,0),$T239,$U239),OFFSET($D$8:OFFSET($D$8,$AJ$4-1,0),$S239,MATCH(BF$6,$D$7:$Q$7,0)-1))</f>
        <v>1.0353171861113892</v>
      </c>
      <c r="BG239" s="174">
        <f ca="1">SUMPRODUCT(OFFSET($W$8:OFFSET($W$8,$AJ$4-1,0),$T239,$U239),OFFSET($C$8:OFFSET($C$8,$AJ$4-1,0),$S239,0),OFFSET($D$8:OFFSET($D$8,$AJ$4-1,0),$S239,MATCH(BF$6,$D$7:$Q$7,0)-1))/SUMPRODUCT(OFFSET($W$8:OFFSET($W$8,$AJ$4-1,0),$T239,$U239),OFFSET($C$8:OFFSET($C$8,$AJ$4-1,0),$S239,0))</f>
        <v>1.0191479243245898</v>
      </c>
      <c r="BH239" s="174">
        <f ca="1">SUMPRODUCT(OFFSET($W$8:OFFSET($W$8,$AJ$4-1,0),$T239,$U239),OFFSET($D$8:OFFSET($D$8,$AJ$4-1,0),$S239,MATCH(BH$6,$D$7:$Q$7,0)-1))</f>
        <v>1.1770418581908983</v>
      </c>
      <c r="BI239" s="174">
        <f ca="1">SUMPRODUCT(OFFSET($W$8:OFFSET($W$8,$AJ$4-1,0),$T239,$U239),OFFSET($C$8:OFFSET($C$8,$AJ$4-1,0),$S239,0),OFFSET($D$8:OFFSET($D$8,$AJ$4-1,0),$S239,MATCH(BH$6,$D$7:$Q$7,0)-1))/SUMPRODUCT(OFFSET($W$8:OFFSET($W$8,$AJ$4-1,0),$T239,$U239),OFFSET($C$8:OFFSET($C$8,$AJ$4-1,0),$S239,0))</f>
        <v>1.1773346651887826</v>
      </c>
      <c r="BJ239" s="174">
        <f ca="1">SUMPRODUCT(OFFSET($W$8:OFFSET($W$8,$AJ$4-1,0),$T239,$U239),OFFSET($D$8:OFFSET($D$8,$AJ$4-1,0),$S239,MATCH(BJ$6,$D$7:$Q$7,0)-1))</f>
        <v>1</v>
      </c>
      <c r="BK239" s="174">
        <f ca="1">SUMPRODUCT(OFFSET($W$8:OFFSET($W$8,$AJ$4-1,0),$T239,$U239),OFFSET($C$8:OFFSET($C$8,$AJ$4-1,0),$S239,0),OFFSET($D$8:OFFSET($D$8,$AJ$4-1,0),$S239,MATCH(BJ$6,$D$7:$Q$7,0)-1))/SUMPRODUCT(OFFSET($W$8:OFFSET($W$8,$AJ$4-1,0),$T239,$U239),OFFSET($C$8:OFFSET($C$8,$AJ$4-1,0),$S239,0))</f>
        <v>1</v>
      </c>
      <c r="BM239" s="8">
        <f t="shared" si="59"/>
        <v>43191</v>
      </c>
      <c r="BN239" s="47">
        <f t="shared" ca="1" si="60"/>
        <v>0.98010641206737181</v>
      </c>
      <c r="BO239" s="47">
        <f t="shared" ca="1" si="56"/>
        <v>0</v>
      </c>
      <c r="BP239" s="47">
        <f t="shared" ca="1" si="61"/>
        <v>0.28109190042577681</v>
      </c>
      <c r="BQ239" s="47">
        <f t="shared" ca="1" si="57"/>
        <v>0.699014511641595</v>
      </c>
    </row>
    <row r="240" spans="1:69">
      <c r="A240" s="58">
        <f t="shared" si="58"/>
        <v>42856</v>
      </c>
      <c r="B240" s="34">
        <f t="shared" si="64"/>
        <v>43054</v>
      </c>
      <c r="C240" s="59">
        <f>SUMIF(WP!$A$3:$A$388,"&lt;"&amp;EOMONTH($A240,$A$3-1)+1,WP!$B$3:$B$388)/1000-SUM(C$8:C239)</f>
        <v>726.64699999999721</v>
      </c>
      <c r="D240" s="42">
        <f>D$6/VLOOKUP($B240,Rate!$B$4:$H$390,7)</f>
        <v>0.66732275269431396</v>
      </c>
      <c r="E240" s="42">
        <f>E$6/VLOOKUP($B240,SAWW!$B$4:$H$390,7)</f>
        <v>1.2306700417215195</v>
      </c>
      <c r="F240" s="42">
        <f>F$6/VLOOKUP($B240,'Indem BL'!$B$4:$H$390,7)</f>
        <v>0.9300417091644283</v>
      </c>
      <c r="G240" s="42">
        <f>G$6/VLOOKUP($B240,'Med BL'!$B$4:$H$390,7)</f>
        <v>1</v>
      </c>
      <c r="H240" s="42">
        <f>H$6/VLOOKUP($B240,'Combined BL &amp; SAWW'!$B$4:$H$390,7)</f>
        <v>1.0622147086898668</v>
      </c>
      <c r="I240" s="42">
        <f>I$6/VLOOKUP($B240,'Freq Trend'!$B$4:$H$390,7)</f>
        <v>0.9076451602026081</v>
      </c>
      <c r="J240" s="42">
        <f>J$6/VLOOKUP($B240,'Severity Trend_IonI'!$B$4:$H$390,7)</f>
        <v>0.99459337104758028</v>
      </c>
      <c r="K240" s="42">
        <f>K$6/VLOOKUP($B240,'Severity Trend_MonI'!$B$4:$H$390,7)</f>
        <v>1.1898636607999666</v>
      </c>
      <c r="L240" s="42">
        <f>L$6/VLOOKUP($B240,'Severity Trend'!$B$4:$H$390,7)</f>
        <v>1.0860607163171336</v>
      </c>
      <c r="M240" s="42">
        <f>M$6/VLOOKUP($B240,'PP Residual Trend'!$B$4:$H$390,7)</f>
        <v>0.98560331719174876</v>
      </c>
      <c r="N240" s="156">
        <f>N$6/VLOOKUP($B240,CR!$B$4:$H$455,7)</f>
        <v>0.99290083317676947</v>
      </c>
      <c r="O240" s="156">
        <f>O$6/VLOOKUP($B240,ER!$B$4:$H$455,7)</f>
        <v>1.1693966023853721</v>
      </c>
      <c r="P240" s="156">
        <f>P$6/VLOOKUP($B240,DR!$B$4:$H$455,7)</f>
        <v>1</v>
      </c>
      <c r="R240">
        <f t="shared" si="63"/>
        <v>233</v>
      </c>
      <c r="S240" s="120">
        <f t="shared" si="65"/>
        <v>232</v>
      </c>
      <c r="T240" s="45">
        <f t="shared" si="66"/>
        <v>0</v>
      </c>
      <c r="U240" s="45">
        <f t="shared" si="67"/>
        <v>0</v>
      </c>
      <c r="V240" s="20">
        <v>0</v>
      </c>
      <c r="W240" s="21">
        <f>(2*W$5*$AJ$3*$R240*$A$3-MIN(W$5*$AJ$3,$R240*$A$3)^2-2*$R240*$A$3*MAX(W$5*$AJ$3-$R240*$A$3,0)-MIN(MAX($R240*$A$3-$A$4,0),W$5*$AJ$3)^2-2*W$5*$AJ$3*MAX($R240*$A$3-$A$4-W$5*+$AJ$3,0))/$AJ$5-SUM($V$7:V240)-SUM($V$7:W239)+SUM($V$7:V239)</f>
        <v>0</v>
      </c>
      <c r="X240" s="21">
        <f>(2*X$5*$AJ$3*$R240*$A$3-MIN(X$5*$AJ$3,$R240*$A$3)^2-2*$R240*$A$3*MAX(X$5*$AJ$3-$R240*$A$3,0)-MIN(MAX($R240*$A$3-$A$4,0),X$5*$AJ$3)^2-2*X$5*$AJ$3*MAX($R240*$A$3-$A$4-X$5*+$AJ$3,0))/$AJ$5-SUM($V$7:W240)-SUM($V$7:X239)+SUM($V$7:W239)</f>
        <v>0</v>
      </c>
      <c r="Y240" s="21">
        <f>(2*Y$5*$AJ$3*$R240*$A$3-MIN(Y$5*$AJ$3,$R240*$A$3)^2-2*$R240*$A$3*MAX(Y$5*$AJ$3-$R240*$A$3,0)-MIN(MAX($R240*$A$3-$A$4,0),Y$5*$AJ$3)^2-2*Y$5*$AJ$3*MAX($R240*$A$3-$A$4-Y$5*+$AJ$3,0))/$AJ$5-SUM($V$7:X240)-SUM($V$7:Y239)+SUM($V$7:X239)</f>
        <v>0</v>
      </c>
      <c r="Z240" s="21">
        <f>(2*Z$5*$AJ$3*$R240*$A$3-MIN(Z$5*$AJ$3,$R240*$A$3)^2-2*$R240*$A$3*MAX(Z$5*$AJ$3-$R240*$A$3,0)-MIN(MAX($R240*$A$3-$A$4,0),Z$5*$AJ$3)^2-2*Z$5*$AJ$3*MAX($R240*$A$3-$A$4-Z$5*+$AJ$3,0))/$AJ$5-SUM($V$7:Y240)-SUM($V$7:Z239)+SUM($V$7:Y239)</f>
        <v>0</v>
      </c>
      <c r="AA240" s="21">
        <f>(2*AA$5*$AJ$3*$R240*$A$3-MIN(AA$5*$AJ$3,$R240*$A$3)^2-2*$R240*$A$3*MAX(AA$5*$AJ$3-$R240*$A$3,0)-MIN(MAX($R240*$A$3-$A$4,0),AA$5*$AJ$3)^2-2*AA$5*$AJ$3*MAX($R240*$A$3-$A$4-AA$5*+$AJ$3,0))/$AJ$5-SUM($V$7:Z240)-SUM($V$7:AA239)+SUM($V$7:Z239)</f>
        <v>0</v>
      </c>
      <c r="AB240" s="21">
        <f>(2*AB$5*$AJ$3*$R240*$A$3-MIN(AB$5*$AJ$3,$R240*$A$3)^2-2*$R240*$A$3*MAX(AB$5*$AJ$3-$R240*$A$3,0)-MIN(MAX($R240*$A$3-$A$4,0),AB$5*$AJ$3)^2-2*AB$5*$AJ$3*MAX($R240*$A$3-$A$4-AB$5*+$AJ$3,0))/$AJ$5-SUM($V$7:AA240)-SUM($V$7:AB239)+SUM($V$7:AA239)</f>
        <v>0</v>
      </c>
      <c r="AC240" s="21">
        <f>(2*AC$5*$AJ$3*$R240*$A$3-MIN(AC$5*$AJ$3,$R240*$A$3)^2-2*$R240*$A$3*MAX(AC$5*$AJ$3-$R240*$A$3,0)-MIN(MAX($R240*$A$3-$A$4,0),AC$5*$AJ$3)^2-2*AC$5*$AJ$3*MAX($R240*$A$3-$A$4-AC$5*+$AJ$3,0))/$AJ$5-SUM($V$7:AB240)-SUM($V$7:AC239)+SUM($V$7:AB239)</f>
        <v>0</v>
      </c>
      <c r="AD240" s="21">
        <f>(2*AD$5*$AJ$3*$R240*$A$3-MIN(AD$5*$AJ$3,$R240*$A$3)^2-2*$R240*$A$3*MAX(AD$5*$AJ$3-$R240*$A$3,0)-MIN(MAX($R240*$A$3-$A$4,0),AD$5*$AJ$3)^2-2*AD$5*$AJ$3*MAX($R240*$A$3-$A$4-AD$5*+$AJ$3,0))/$AJ$5-SUM($V$7:AC240)-SUM($V$7:AD239)+SUM($V$7:AC239)</f>
        <v>0</v>
      </c>
      <c r="AE240" s="21">
        <f>(2*AE$5*$AJ$3*$R240*$A$3-MIN(AE$5*$AJ$3,$R240*$A$3)^2-2*$R240*$A$3*MAX(AE$5*$AJ$3-$R240*$A$3,0)-MIN(MAX($R240*$A$3-$A$4,0),AE$5*$AJ$3)^2-2*AE$5*$AJ$3*MAX($R240*$A$3-$A$4-AE$5*+$AJ$3,0))/$AJ$5-SUM($V$7:AD240)-SUM($V$7:AE239)+SUM($V$7:AD239)</f>
        <v>0</v>
      </c>
      <c r="AF240" s="21">
        <f>(2*AF$5*$AJ$3*$R240*$A$3-MIN(AF$5*$AJ$3,$R240*$A$3)^2-2*$R240*$A$3*MAX(AF$5*$AJ$3-$R240*$A$3,0)-MIN(MAX($R240*$A$3-$A$4,0),AF$5*$AJ$3)^2-2*AF$5*$AJ$3*MAX($R240*$A$3-$A$4-AF$5*+$AJ$3,0))/$AJ$5-SUM($V$7:AE240)-SUM($V$7:AF239)+SUM($V$7:AE239)</f>
        <v>0</v>
      </c>
      <c r="AG240" s="21">
        <f>(2*AG$5*$AJ$3*$R240*$A$3-MIN(AG$5*$AJ$3,$R240*$A$3)^2-2*$R240*$A$3*MAX(AG$5*$AJ$3-$R240*$A$3,0)-MIN(MAX($R240*$A$3-$A$4,0),AG$5*$AJ$3)^2-2*AG$5*$AJ$3*MAX($R240*$A$3-$A$4-AG$5*+$AJ$3,0))/$AJ$5-SUM($V$7:AF240)-SUM($V$7:AG239)+SUM($V$7:AF239)</f>
        <v>0</v>
      </c>
      <c r="AH240" s="21">
        <f>(2*AH$5*$AJ$3*$R240*$A$3-MIN(AH$5*$AJ$3,$R240*$A$3)^2-2*$R240*$A$3*MAX(AH$5*$AJ$3-$R240*$A$3,0)-MIN(MAX($R240*$A$3-$A$4,0),AH$5*$AJ$3)^2-2*AH$5*$AJ$3*MAX($R240*$A$3-$A$4-AH$5*+$AJ$3,0))/$AJ$5-SUM($V$7:AG240)-SUM($V$7:AH239)+SUM($V$7:AG239)</f>
        <v>0</v>
      </c>
      <c r="AJ240" s="8">
        <f t="shared" si="62"/>
        <v>43221</v>
      </c>
      <c r="AK240" s="30">
        <f t="shared" si="68"/>
        <v>43235</v>
      </c>
      <c r="AL240" s="3">
        <f ca="1">SUMPRODUCT(OFFSET($W$8:OFFSET($W$8,$AJ$4-1,0),$T240,$U240),OFFSET($D$8:OFFSET($D$8,$AJ$4-1,0),$S240,MATCH(AL$6,$D$7:$Q$7,0)-1))</f>
        <v>0.63005748496342728</v>
      </c>
      <c r="AM240" s="3">
        <f ca="1">SUMPRODUCT(OFFSET($W$8:OFFSET($W$8,$AJ$4-1,0),$T240,$U240),OFFSET($C$8:OFFSET($C$8,$AJ$4-1,0),$S240,0),OFFSET($D$8:OFFSET($D$8,$AJ$4-1,0),$S240,MATCH(AL$6,$D$7:$Q$7,0)-1))/SUMPRODUCT(OFFSET($W$8:OFFSET($W$8,$AJ$4-1,0),$T240,$U240),OFFSET($C$8:OFFSET($C$8,$AJ$4-1,0),$S240,0))</f>
        <v>0.62639693202001046</v>
      </c>
      <c r="AN240" s="3">
        <f ca="1">SUMPRODUCT(OFFSET($W$8:OFFSET($W$8,$AJ$4-1,0),$T240,$U240),OFFSET($D$8:OFFSET($D$8,$AJ$4-1,0),$S240,MATCH(AN$6,$D$7:$Q$7,0)-1))</f>
        <v>1.2126046754005531</v>
      </c>
      <c r="AO240" s="3">
        <f ca="1">SUMPRODUCT(OFFSET($W$8:OFFSET($W$8,$AJ$4-1,0),$T240,$U240),OFFSET($C$8:OFFSET($C$8,$AJ$4-1,0),$S240,0),OFFSET($D$8:OFFSET($D$8,$AJ$4-1,0),$S240,MATCH(AN$6,$D$7:$Q$7,0)-1))/SUMPRODUCT(OFFSET($W$8:OFFSET($W$8,$AJ$4-1,0),$T240,$U240),OFFSET($C$8:OFFSET($C$8,$AJ$4-1,0),$S240,0))</f>
        <v>1.2109053090101654</v>
      </c>
      <c r="AP240" s="3">
        <f ca="1">SUMPRODUCT(OFFSET($W$8:OFFSET($W$8,$AJ$4-1,0),$T240,$U240),OFFSET($D$8:OFFSET($D$8,$AJ$4-1,0),$S240,MATCH(AP$6,$D$7:$Q$7,0)-1))</f>
        <v>0.92916961723867175</v>
      </c>
      <c r="AQ240" s="3">
        <f ca="1">SUMPRODUCT(OFFSET($W$8:OFFSET($W$8,$AJ$4-1,0),$T240,$U240),OFFSET($C$8:OFFSET($C$8,$AJ$4-1,0),$S240,0),OFFSET($D$8:OFFSET($D$8,$AJ$4-1,0),$S240,MATCH(AP$6,$D$7:$Q$7,0)-1))/SUMPRODUCT(OFFSET($W$8:OFFSET($W$8,$AJ$4-1,0),$T240,$U240),OFFSET($C$8:OFFSET($C$8,$AJ$4-1,0),$S240,0))</f>
        <v>0.92735906331909246</v>
      </c>
      <c r="AR240" s="3">
        <f ca="1">SUMPRODUCT(OFFSET($W$8:OFFSET($W$8,$AJ$4-1,0),$T240,$U240),OFFSET($D$8:OFFSET($D$8,$AJ$4-1,0),$S240,MATCH(AR$6,$D$7:$Q$7,0)-1))</f>
        <v>1</v>
      </c>
      <c r="AS240" s="3">
        <f ca="1">SUMPRODUCT(OFFSET($W$8:OFFSET($W$8,$AJ$4-1,0),$T240,$U240),OFFSET($C$8:OFFSET($C$8,$AJ$4-1,0),$S240,0),OFFSET($D$8:OFFSET($D$8,$AJ$4-1,0),$S240,MATCH(AR$6,$D$7:$Q$7,0)-1))/SUMPRODUCT(OFFSET($W$8:OFFSET($W$8,$AJ$4-1,0),$T240,$U240),OFFSET($C$8:OFFSET($C$8,$AJ$4-1,0),$S240,0))</f>
        <v>1</v>
      </c>
      <c r="AT240" s="3">
        <f ca="1">SUMPRODUCT(OFFSET($W$8:OFFSET($W$8,$AJ$4-1,0),$T240,$U240),OFFSET($D$8:OFFSET($D$8,$AJ$4-1,0),$S240,MATCH(AT$6,$D$7:$Q$7,0)-1))</f>
        <v>1.0646816366285565</v>
      </c>
      <c r="AU240" s="3">
        <f ca="1">SUMPRODUCT(OFFSET($W$8:OFFSET($W$8,$AJ$4-1,0),$T240,$U240),OFFSET($C$8:OFFSET($C$8,$AJ$4-1,0),$S240,0),OFFSET($D$8:OFFSET($D$8,$AJ$4-1,0),$S240,MATCH(AT$6,$D$7:$Q$7,0)-1))/SUMPRODUCT(OFFSET($W$8:OFFSET($W$8,$AJ$4-1,0),$T240,$U240),OFFSET($C$8:OFFSET($C$8,$AJ$4-1,0),$S240,0))</f>
        <v>1.0641095023902094</v>
      </c>
      <c r="AV240" s="3">
        <f ca="1">SUMPRODUCT(OFFSET($W$8:OFFSET($W$8,$AJ$4-1,0),$T240,$U240),OFFSET($D$8:OFFSET($D$8,$AJ$4-1,0),$S240,MATCH(AV$6,$D$7:$Q$7,0)-1))</f>
        <v>0.9186492219435336</v>
      </c>
      <c r="AW240" s="3">
        <f ca="1">SUMPRODUCT(OFFSET($W$8:OFFSET($W$8,$AJ$4-1,0),$T240,$U240),OFFSET($C$8:OFFSET($C$8,$AJ$4-1,0),$S240,0),OFFSET($D$8:OFFSET($D$8,$AJ$4-1,0),$S240,MATCH(AV$6,$D$7:$Q$7,0)-1))/SUMPRODUCT(OFFSET($W$8:OFFSET($W$8,$AJ$4-1,0),$T240,$U240),OFFSET($C$8:OFFSET($C$8,$AJ$4-1,0),$S240,0))</f>
        <v>0.91955489558853587</v>
      </c>
      <c r="AX240" s="3">
        <f ca="1">SUMPRODUCT(OFFSET($W$8:OFFSET($W$8,$AJ$4-1,0),$T240,$U240),OFFSET($D$8:OFFSET($D$8,$AJ$4-1,0),$S240,MATCH(AX$6,$D$7:$Q$7,0)-1))</f>
        <v>1.0388354831703883</v>
      </c>
      <c r="AY240" s="3">
        <f ca="1">SUMPRODUCT(OFFSET($W$8:OFFSET($W$8,$AJ$4-1,0),$T240,$U240),OFFSET($C$8:OFFSET($C$8,$AJ$4-1,0),$S240,0),OFFSET($D$8:OFFSET($D$8,$AJ$4-1,0),$S240,MATCH(AX$6,$D$7:$Q$7,0)-1))/SUMPRODUCT(OFFSET($W$8:OFFSET($W$8,$AJ$4-1,0),$T240,$U240),OFFSET($C$8:OFFSET($C$8,$AJ$4-1,0),$S240,0))</f>
        <v>1.0452921137261273</v>
      </c>
      <c r="AZ240" s="3">
        <f ca="1">SUMPRODUCT(OFFSET($W$8:OFFSET($W$8,$AJ$4-1,0),$T240,$U240),OFFSET($D$8:OFFSET($D$8,$AJ$4-1,0),$S240,MATCH(AZ$6,$D$7:$Q$7,0)-1))</f>
        <v>1.1532209295327389</v>
      </c>
      <c r="BA240" s="3">
        <f ca="1">SUMPRODUCT(OFFSET($W$8:OFFSET($W$8,$AJ$4-1,0),$T240,$U240),OFFSET($C$8:OFFSET($C$8,$AJ$4-1,0),$S240,0),OFFSET($D$8:OFFSET($D$8,$AJ$4-1,0),$S240,MATCH(AZ$6,$D$7:$Q$7,0)-1))/SUMPRODUCT(OFFSET($W$8:OFFSET($W$8,$AJ$4-1,0),$T240,$U240),OFFSET($C$8:OFFSET($C$8,$AJ$4-1,0),$S240,0))</f>
        <v>1.1491928693752547</v>
      </c>
      <c r="BB240" s="3">
        <f ca="1">SUMPRODUCT(OFFSET($W$8:OFFSET($W$8,$AJ$4-1,0),$T240,$U240),OFFSET($D$8:OFFSET($D$8,$AJ$4-1,0),$S240,MATCH(BB$6,$D$7:$Q$7,0)-1))</f>
        <v>1.0942167407198338</v>
      </c>
      <c r="BC240" s="3">
        <f ca="1">SUMPRODUCT(OFFSET($W$8:OFFSET($W$8,$AJ$4-1,0),$T240,$U240),OFFSET($C$8:OFFSET($C$8,$AJ$4-1,0),$S240,0),OFFSET($D$8:OFFSET($D$8,$AJ$4-1,0),$S240,MATCH(BB$6,$D$7:$Q$7,0)-1))/SUMPRODUCT(OFFSET($W$8:OFFSET($W$8,$AJ$4-1,0),$T240,$U240),OFFSET($C$8:OFFSET($C$8,$AJ$4-1,0),$S240,0))</f>
        <v>1.0958712450821726</v>
      </c>
      <c r="BD240" s="3">
        <f ca="1">SUMPRODUCT(OFFSET($W$8:OFFSET($W$8,$AJ$4-1,0),$T240,$U240),OFFSET($D$8:OFFSET($D$8,$AJ$4-1,0),$S240,MATCH(BD$6,$D$7:$Q$7,0)-1))</f>
        <v>1.0052593299919748</v>
      </c>
      <c r="BE240" s="3">
        <f ca="1">SUMPRODUCT(OFFSET($W$8:OFFSET($W$8,$AJ$4-1,0),$T240,$U240),OFFSET($C$8:OFFSET($C$8,$AJ$4-1,0),$S240,0),OFFSET($D$8:OFFSET($D$8,$AJ$4-1,0),$S240,MATCH(BD$6,$D$7:$Q$7,0)-1))/SUMPRODUCT(OFFSET($W$8:OFFSET($W$8,$AJ$4-1,0),$T240,$U240),OFFSET($C$8:OFFSET($C$8,$AJ$4-1,0),$S240,0))</f>
        <v>1.0077762349321839</v>
      </c>
      <c r="BF240" s="174">
        <f ca="1">SUMPRODUCT(OFFSET($W$8:OFFSET($W$8,$AJ$4-1,0),$T240,$U240),OFFSET($D$8:OFFSET($D$8,$AJ$4-1,0),$S240,MATCH(BF$6,$D$7:$Q$7,0)-1))</f>
        <v>1.0361874507575977</v>
      </c>
      <c r="BG240" s="174">
        <f ca="1">SUMPRODUCT(OFFSET($W$8:OFFSET($W$8,$AJ$4-1,0),$T240,$U240),OFFSET($C$8:OFFSET($C$8,$AJ$4-1,0),$S240,0),OFFSET($D$8:OFFSET($D$8,$AJ$4-1,0),$S240,MATCH(BF$6,$D$7:$Q$7,0)-1))/SUMPRODUCT(OFFSET($W$8:OFFSET($W$8,$AJ$4-1,0),$T240,$U240),OFFSET($C$8:OFFSET($C$8,$AJ$4-1,0),$S240,0))</f>
        <v>1.0189393618570171</v>
      </c>
      <c r="BH240" s="174">
        <f ca="1">SUMPRODUCT(OFFSET($W$8:OFFSET($W$8,$AJ$4-1,0),$T240,$U240),OFFSET($D$8:OFFSET($D$8,$AJ$4-1,0),$S240,MATCH(BH$6,$D$7:$Q$7,0)-1))</f>
        <v>1.1766987253850341</v>
      </c>
      <c r="BI240" s="174">
        <f ca="1">SUMPRODUCT(OFFSET($W$8:OFFSET($W$8,$AJ$4-1,0),$T240,$U240),OFFSET($C$8:OFFSET($C$8,$AJ$4-1,0),$S240,0),OFFSET($D$8:OFFSET($D$8,$AJ$4-1,0),$S240,MATCH(BH$6,$D$7:$Q$7,0)-1))/SUMPRODUCT(OFFSET($W$8:OFFSET($W$8,$AJ$4-1,0),$T240,$U240),OFFSET($C$8:OFFSET($C$8,$AJ$4-1,0),$S240,0))</f>
        <v>1.1768601405699084</v>
      </c>
      <c r="BJ240" s="174">
        <f ca="1">SUMPRODUCT(OFFSET($W$8:OFFSET($W$8,$AJ$4-1,0),$T240,$U240),OFFSET($D$8:OFFSET($D$8,$AJ$4-1,0),$S240,MATCH(BJ$6,$D$7:$Q$7,0)-1))</f>
        <v>1</v>
      </c>
      <c r="BK240" s="174">
        <f ca="1">SUMPRODUCT(OFFSET($W$8:OFFSET($W$8,$AJ$4-1,0),$T240,$U240),OFFSET($C$8:OFFSET($C$8,$AJ$4-1,0),$S240,0),OFFSET($D$8:OFFSET($D$8,$AJ$4-1,0),$S240,MATCH(BJ$6,$D$7:$Q$7,0)-1))/SUMPRODUCT(OFFSET($W$8:OFFSET($W$8,$AJ$4-1,0),$T240,$U240),OFFSET($C$8:OFFSET($C$8,$AJ$4-1,0),$S240,0))</f>
        <v>1</v>
      </c>
      <c r="BM240" s="8">
        <f t="shared" si="59"/>
        <v>43221</v>
      </c>
      <c r="BN240" s="47">
        <f t="shared" ca="1" si="60"/>
        <v>0.98030702597967778</v>
      </c>
      <c r="BO240" s="47">
        <f t="shared" ca="1" si="56"/>
        <v>0</v>
      </c>
      <c r="BP240" s="47">
        <f t="shared" ca="1" si="61"/>
        <v>0.2812052401696597</v>
      </c>
      <c r="BQ240" s="47">
        <f t="shared" ca="1" si="57"/>
        <v>0.69910178581001814</v>
      </c>
    </row>
    <row r="241" spans="1:69">
      <c r="A241" s="58">
        <f t="shared" si="58"/>
        <v>42887</v>
      </c>
      <c r="B241" s="34">
        <f t="shared" si="64"/>
        <v>43084</v>
      </c>
      <c r="C241" s="59">
        <f>SUMIF(WP!$A$3:$A$388,"&lt;"&amp;EOMONTH($A241,$A$3-1)+1,WP!$B$3:$B$388)/1000-SUM(C$8:C240)</f>
        <v>645.03200000000652</v>
      </c>
      <c r="D241" s="42">
        <f>D$6/VLOOKUP($B241,Rate!$B$4:$H$390,7)</f>
        <v>0.66732275269431396</v>
      </c>
      <c r="E241" s="42">
        <f>E$6/VLOOKUP($B241,SAWW!$B$4:$H$390,7)</f>
        <v>1.2277815592723422</v>
      </c>
      <c r="F241" s="42">
        <f>F$6/VLOOKUP($B241,'Indem BL'!$B$4:$H$390,7)</f>
        <v>0.9300417091644283</v>
      </c>
      <c r="G241" s="42">
        <f>G$6/VLOOKUP($B241,'Med BL'!$B$4:$H$390,7)</f>
        <v>1</v>
      </c>
      <c r="H241" s="42">
        <f>H$6/VLOOKUP($B241,'Combined BL &amp; SAWW'!$B$4:$H$390,7)</f>
        <v>1.0633540314378562</v>
      </c>
      <c r="I241" s="42">
        <f>I$6/VLOOKUP($B241,'Freq Trend'!$B$4:$H$390,7)</f>
        <v>0.90916861149876804</v>
      </c>
      <c r="J241" s="42">
        <f>J$6/VLOOKUP($B241,'Severity Trend_IonI'!$B$4:$H$390,7)</f>
        <v>1.0040626916989752</v>
      </c>
      <c r="K241" s="42">
        <f>K$6/VLOOKUP($B241,'Severity Trend_MonI'!$B$4:$H$390,7)</f>
        <v>1.182991501857166</v>
      </c>
      <c r="L241" s="42">
        <f>L$6/VLOOKUP($B241,'Severity Trend'!$B$4:$H$390,7)</f>
        <v>1.0885560231128952</v>
      </c>
      <c r="M241" s="42">
        <f>M$6/VLOOKUP($B241,'PP Residual Trend'!$B$4:$H$390,7)</f>
        <v>0.98951712910971656</v>
      </c>
      <c r="N241" s="156">
        <f>N$6/VLOOKUP($B241,CR!$B$4:$H$455,7)</f>
        <v>1.1718348710314896</v>
      </c>
      <c r="O241" s="156">
        <f>O$6/VLOOKUP($B241,ER!$B$4:$H$455,7)</f>
        <v>1.1693966023853721</v>
      </c>
      <c r="P241" s="156">
        <f>P$6/VLOOKUP($B241,DR!$B$4:$H$455,7)</f>
        <v>1</v>
      </c>
      <c r="R241">
        <f t="shared" si="63"/>
        <v>234</v>
      </c>
      <c r="S241" s="120">
        <f t="shared" si="65"/>
        <v>233</v>
      </c>
      <c r="T241" s="45">
        <f t="shared" si="66"/>
        <v>0</v>
      </c>
      <c r="U241" s="45">
        <f t="shared" si="67"/>
        <v>0</v>
      </c>
      <c r="V241" s="20">
        <v>0</v>
      </c>
      <c r="W241" s="21">
        <f>(2*W$5*$AJ$3*$R241*$A$3-MIN(W$5*$AJ$3,$R241*$A$3)^2-2*$R241*$A$3*MAX(W$5*$AJ$3-$R241*$A$3,0)-MIN(MAX($R241*$A$3-$A$4,0),W$5*$AJ$3)^2-2*W$5*$AJ$3*MAX($R241*$A$3-$A$4-W$5*+$AJ$3,0))/$AJ$5-SUM($V$7:V241)-SUM($V$7:W240)+SUM($V$7:V240)</f>
        <v>0</v>
      </c>
      <c r="X241" s="21">
        <f>(2*X$5*$AJ$3*$R241*$A$3-MIN(X$5*$AJ$3,$R241*$A$3)^2-2*$R241*$A$3*MAX(X$5*$AJ$3-$R241*$A$3,0)-MIN(MAX($R241*$A$3-$A$4,0),X$5*$AJ$3)^2-2*X$5*$AJ$3*MAX($R241*$A$3-$A$4-X$5*+$AJ$3,0))/$AJ$5-SUM($V$7:W241)-SUM($V$7:X240)+SUM($V$7:W240)</f>
        <v>0</v>
      </c>
      <c r="Y241" s="21">
        <f>(2*Y$5*$AJ$3*$R241*$A$3-MIN(Y$5*$AJ$3,$R241*$A$3)^2-2*$R241*$A$3*MAX(Y$5*$AJ$3-$R241*$A$3,0)-MIN(MAX($R241*$A$3-$A$4,0),Y$5*$AJ$3)^2-2*Y$5*$AJ$3*MAX($R241*$A$3-$A$4-Y$5*+$AJ$3,0))/$AJ$5-SUM($V$7:X241)-SUM($V$7:Y240)+SUM($V$7:X240)</f>
        <v>0</v>
      </c>
      <c r="Z241" s="21">
        <f>(2*Z$5*$AJ$3*$R241*$A$3-MIN(Z$5*$AJ$3,$R241*$A$3)^2-2*$R241*$A$3*MAX(Z$5*$AJ$3-$R241*$A$3,0)-MIN(MAX($R241*$A$3-$A$4,0),Z$5*$AJ$3)^2-2*Z$5*$AJ$3*MAX($R241*$A$3-$A$4-Z$5*+$AJ$3,0))/$AJ$5-SUM($V$7:Y241)-SUM($V$7:Z240)+SUM($V$7:Y240)</f>
        <v>0</v>
      </c>
      <c r="AA241" s="21">
        <f>(2*AA$5*$AJ$3*$R241*$A$3-MIN(AA$5*$AJ$3,$R241*$A$3)^2-2*$R241*$A$3*MAX(AA$5*$AJ$3-$R241*$A$3,0)-MIN(MAX($R241*$A$3-$A$4,0),AA$5*$AJ$3)^2-2*AA$5*$AJ$3*MAX($R241*$A$3-$A$4-AA$5*+$AJ$3,0))/$AJ$5-SUM($V$7:Z241)-SUM($V$7:AA240)+SUM($V$7:Z240)</f>
        <v>0</v>
      </c>
      <c r="AB241" s="21">
        <f>(2*AB$5*$AJ$3*$R241*$A$3-MIN(AB$5*$AJ$3,$R241*$A$3)^2-2*$R241*$A$3*MAX(AB$5*$AJ$3-$R241*$A$3,0)-MIN(MAX($R241*$A$3-$A$4,0),AB$5*$AJ$3)^2-2*AB$5*$AJ$3*MAX($R241*$A$3-$A$4-AB$5*+$AJ$3,0))/$AJ$5-SUM($V$7:AA241)-SUM($V$7:AB240)+SUM($V$7:AA240)</f>
        <v>0</v>
      </c>
      <c r="AC241" s="21">
        <f>(2*AC$5*$AJ$3*$R241*$A$3-MIN(AC$5*$AJ$3,$R241*$A$3)^2-2*$R241*$A$3*MAX(AC$5*$AJ$3-$R241*$A$3,0)-MIN(MAX($R241*$A$3-$A$4,0),AC$5*$AJ$3)^2-2*AC$5*$AJ$3*MAX($R241*$A$3-$A$4-AC$5*+$AJ$3,0))/$AJ$5-SUM($V$7:AB241)-SUM($V$7:AC240)+SUM($V$7:AB240)</f>
        <v>0</v>
      </c>
      <c r="AD241" s="21">
        <f>(2*AD$5*$AJ$3*$R241*$A$3-MIN(AD$5*$AJ$3,$R241*$A$3)^2-2*$R241*$A$3*MAX(AD$5*$AJ$3-$R241*$A$3,0)-MIN(MAX($R241*$A$3-$A$4,0),AD$5*$AJ$3)^2-2*AD$5*$AJ$3*MAX($R241*$A$3-$A$4-AD$5*+$AJ$3,0))/$AJ$5-SUM($V$7:AC241)-SUM($V$7:AD240)+SUM($V$7:AC240)</f>
        <v>0</v>
      </c>
      <c r="AE241" s="21">
        <f>(2*AE$5*$AJ$3*$R241*$A$3-MIN(AE$5*$AJ$3,$R241*$A$3)^2-2*$R241*$A$3*MAX(AE$5*$AJ$3-$R241*$A$3,0)-MIN(MAX($R241*$A$3-$A$4,0),AE$5*$AJ$3)^2-2*AE$5*$AJ$3*MAX($R241*$A$3-$A$4-AE$5*+$AJ$3,0))/$AJ$5-SUM($V$7:AD241)-SUM($V$7:AE240)+SUM($V$7:AD240)</f>
        <v>0</v>
      </c>
      <c r="AF241" s="21">
        <f>(2*AF$5*$AJ$3*$R241*$A$3-MIN(AF$5*$AJ$3,$R241*$A$3)^2-2*$R241*$A$3*MAX(AF$5*$AJ$3-$R241*$A$3,0)-MIN(MAX($R241*$A$3-$A$4,0),AF$5*$AJ$3)^2-2*AF$5*$AJ$3*MAX($R241*$A$3-$A$4-AF$5*+$AJ$3,0))/$AJ$5-SUM($V$7:AE241)-SUM($V$7:AF240)+SUM($V$7:AE240)</f>
        <v>0</v>
      </c>
      <c r="AG241" s="21">
        <f>(2*AG$5*$AJ$3*$R241*$A$3-MIN(AG$5*$AJ$3,$R241*$A$3)^2-2*$R241*$A$3*MAX(AG$5*$AJ$3-$R241*$A$3,0)-MIN(MAX($R241*$A$3-$A$4,0),AG$5*$AJ$3)^2-2*AG$5*$AJ$3*MAX($R241*$A$3-$A$4-AG$5*+$AJ$3,0))/$AJ$5-SUM($V$7:AF241)-SUM($V$7:AG240)+SUM($V$7:AF240)</f>
        <v>0</v>
      </c>
      <c r="AH241" s="21">
        <f>(2*AH$5*$AJ$3*$R241*$A$3-MIN(AH$5*$AJ$3,$R241*$A$3)^2-2*$R241*$A$3*MAX(AH$5*$AJ$3-$R241*$A$3,0)-MIN(MAX($R241*$A$3-$A$4,0),AH$5*$AJ$3)^2-2*AH$5*$AJ$3*MAX($R241*$A$3-$A$4-AH$5*+$AJ$3,0))/$AJ$5-SUM($V$7:AG241)-SUM($V$7:AH240)+SUM($V$7:AG240)</f>
        <v>0</v>
      </c>
      <c r="AJ241" s="8">
        <f t="shared" si="62"/>
        <v>43252</v>
      </c>
      <c r="AK241" s="30">
        <f t="shared" si="68"/>
        <v>43266</v>
      </c>
      <c r="AL241" s="3">
        <f ca="1">SUMPRODUCT(OFFSET($W$8:OFFSET($W$8,$AJ$4-1,0),$T241,$U241),OFFSET($D$8:OFFSET($D$8,$AJ$4-1,0),$S241,MATCH(AL$6,$D$7:$Q$7,0)-1))</f>
        <v>0.62653630723492015</v>
      </c>
      <c r="AM241" s="3">
        <f ca="1">SUMPRODUCT(OFFSET($W$8:OFFSET($W$8,$AJ$4-1,0),$T241,$U241),OFFSET($C$8:OFFSET($C$8,$AJ$4-1,0),$S241,0),OFFSET($D$8:OFFSET($D$8,$AJ$4-1,0),$S241,MATCH(AL$6,$D$7:$Q$7,0)-1))/SUMPRODUCT(OFFSET($W$8:OFFSET($W$8,$AJ$4-1,0),$T241,$U241),OFFSET($C$8:OFFSET($C$8,$AJ$4-1,0),$S241,0))</f>
        <v>0.62442963477620028</v>
      </c>
      <c r="AN241" s="3">
        <f ca="1">SUMPRODUCT(OFFSET($W$8:OFFSET($W$8,$AJ$4-1,0),$T241,$U241),OFFSET($D$8:OFFSET($D$8,$AJ$4-1,0),$S241,MATCH(AN$6,$D$7:$Q$7,0)-1))</f>
        <v>1.2093422130113354</v>
      </c>
      <c r="AO241" s="3">
        <f ca="1">SUMPRODUCT(OFFSET($W$8:OFFSET($W$8,$AJ$4-1,0),$T241,$U241),OFFSET($C$8:OFFSET($C$8,$AJ$4-1,0),$S241,0),OFFSET($D$8:OFFSET($D$8,$AJ$4-1,0),$S241,MATCH(AN$6,$D$7:$Q$7,0)-1))/SUMPRODUCT(OFFSET($W$8:OFFSET($W$8,$AJ$4-1,0),$T241,$U241),OFFSET($C$8:OFFSET($C$8,$AJ$4-1,0),$S241,0))</f>
        <v>1.2089645443359645</v>
      </c>
      <c r="AP241" s="3">
        <f ca="1">SUMPRODUCT(OFFSET($W$8:OFFSET($W$8,$AJ$4-1,0),$T241,$U241),OFFSET($D$8:OFFSET($D$8,$AJ$4-1,0),$S241,MATCH(AP$6,$D$7:$Q$7,0)-1))</f>
        <v>0.93758881387673654</v>
      </c>
      <c r="AQ241" s="3">
        <f ca="1">SUMPRODUCT(OFFSET($W$8:OFFSET($W$8,$AJ$4-1,0),$T241,$U241),OFFSET($C$8:OFFSET($C$8,$AJ$4-1,0),$S241,0),OFFSET($D$8:OFFSET($D$8,$AJ$4-1,0),$S241,MATCH(AP$6,$D$7:$Q$7,0)-1))/SUMPRODUCT(OFFSET($W$8:OFFSET($W$8,$AJ$4-1,0),$T241,$U241),OFFSET($C$8:OFFSET($C$8,$AJ$4-1,0),$S241,0))</f>
        <v>0.93267757463786327</v>
      </c>
      <c r="AR241" s="3">
        <f ca="1">SUMPRODUCT(OFFSET($W$8:OFFSET($W$8,$AJ$4-1,0),$T241,$U241),OFFSET($D$8:OFFSET($D$8,$AJ$4-1,0),$S241,MATCH(AR$6,$D$7:$Q$7,0)-1))</f>
        <v>1</v>
      </c>
      <c r="AS241" s="3">
        <f ca="1">SUMPRODUCT(OFFSET($W$8:OFFSET($W$8,$AJ$4-1,0),$T241,$U241),OFFSET($C$8:OFFSET($C$8,$AJ$4-1,0),$S241,0),OFFSET($D$8:OFFSET($D$8,$AJ$4-1,0),$S241,MATCH(AR$6,$D$7:$Q$7,0)-1))/SUMPRODUCT(OFFSET($W$8:OFFSET($W$8,$AJ$4-1,0),$T241,$U241),OFFSET($C$8:OFFSET($C$8,$AJ$4-1,0),$S241,0))</f>
        <v>1</v>
      </c>
      <c r="AT241" s="3">
        <f ca="1">SUMPRODUCT(OFFSET($W$8:OFFSET($W$8,$AJ$4-1,0),$T241,$U241),OFFSET($D$8:OFFSET($D$8,$AJ$4-1,0),$S241,MATCH(AT$6,$D$7:$Q$7,0)-1))</f>
        <v>1.0703466242827577</v>
      </c>
      <c r="AU241" s="3">
        <f ca="1">SUMPRODUCT(OFFSET($W$8:OFFSET($W$8,$AJ$4-1,0),$T241,$U241),OFFSET($C$8:OFFSET($C$8,$AJ$4-1,0),$S241,0),OFFSET($D$8:OFFSET($D$8,$AJ$4-1,0),$S241,MATCH(AT$6,$D$7:$Q$7,0)-1))/SUMPRODUCT(OFFSET($W$8:OFFSET($W$8,$AJ$4-1,0),$T241,$U241),OFFSET($C$8:OFFSET($C$8,$AJ$4-1,0),$S241,0))</f>
        <v>1.0676763037499843</v>
      </c>
      <c r="AV241" s="3">
        <f ca="1">SUMPRODUCT(OFFSET($W$8:OFFSET($W$8,$AJ$4-1,0),$T241,$U241),OFFSET($D$8:OFFSET($D$8,$AJ$4-1,0),$S241,MATCH(AV$6,$D$7:$Q$7,0)-1))</f>
        <v>0.92106205244588046</v>
      </c>
      <c r="AW241" s="3">
        <f ca="1">SUMPRODUCT(OFFSET($W$8:OFFSET($W$8,$AJ$4-1,0),$T241,$U241),OFFSET($C$8:OFFSET($C$8,$AJ$4-1,0),$S241,0),OFFSET($D$8:OFFSET($D$8,$AJ$4-1,0),$S241,MATCH(AV$6,$D$7:$Q$7,0)-1))/SUMPRODUCT(OFFSET($W$8:OFFSET($W$8,$AJ$4-1,0),$T241,$U241),OFFSET($C$8:OFFSET($C$8,$AJ$4-1,0),$S241,0))</f>
        <v>0.92100263994641107</v>
      </c>
      <c r="AX241" s="3">
        <f ca="1">SUMPRODUCT(OFFSET($W$8:OFFSET($W$8,$AJ$4-1,0),$T241,$U241),OFFSET($D$8:OFFSET($D$8,$AJ$4-1,0),$S241,MATCH(AX$6,$D$7:$Q$7,0)-1))</f>
        <v>1.0409764131805723</v>
      </c>
      <c r="AY241" s="3">
        <f ca="1">SUMPRODUCT(OFFSET($W$8:OFFSET($W$8,$AJ$4-1,0),$T241,$U241),OFFSET($C$8:OFFSET($C$8,$AJ$4-1,0),$S241,0),OFFSET($D$8:OFFSET($D$8,$AJ$4-1,0),$S241,MATCH(AX$6,$D$7:$Q$7,0)-1))/SUMPRODUCT(OFFSET($W$8:OFFSET($W$8,$AJ$4-1,0),$T241,$U241),OFFSET($C$8:OFFSET($C$8,$AJ$4-1,0),$S241,0))</f>
        <v>1.0463865434364423</v>
      </c>
      <c r="AZ241" s="3">
        <f ca="1">SUMPRODUCT(OFFSET($W$8:OFFSET($W$8,$AJ$4-1,0),$T241,$U241),OFFSET($D$8:OFFSET($D$8,$AJ$4-1,0),$S241,MATCH(AZ$6,$D$7:$Q$7,0)-1))</f>
        <v>1.1483764877236897</v>
      </c>
      <c r="BA241" s="3">
        <f ca="1">SUMPRODUCT(OFFSET($W$8:OFFSET($W$8,$AJ$4-1,0),$T241,$U241),OFFSET($C$8:OFFSET($C$8,$AJ$4-1,0),$S241,0),OFFSET($D$8:OFFSET($D$8,$AJ$4-1,0),$S241,MATCH(AZ$6,$D$7:$Q$7,0)-1))/SUMPRODUCT(OFFSET($W$8:OFFSET($W$8,$AJ$4-1,0),$T241,$U241),OFFSET($C$8:OFFSET($C$8,$AJ$4-1,0),$S241,0))</f>
        <v>1.1463635423874636</v>
      </c>
      <c r="BB241" s="3">
        <f ca="1">SUMPRODUCT(OFFSET($W$8:OFFSET($W$8,$AJ$4-1,0),$T241,$U241),OFFSET($D$8:OFFSET($D$8,$AJ$4-1,0),$S241,MATCH(BB$6,$D$7:$Q$7,0)-1))</f>
        <v>1.0932358027929483</v>
      </c>
      <c r="BC241" s="3">
        <f ca="1">SUMPRODUCT(OFFSET($W$8:OFFSET($W$8,$AJ$4-1,0),$T241,$U241),OFFSET($C$8:OFFSET($C$8,$AJ$4-1,0),$S241,0),OFFSET($D$8:OFFSET($D$8,$AJ$4-1,0),$S241,MATCH(BB$6,$D$7:$Q$7,0)-1))/SUMPRODUCT(OFFSET($W$8:OFFSET($W$8,$AJ$4-1,0),$T241,$U241),OFFSET($C$8:OFFSET($C$8,$AJ$4-1,0),$S241,0))</f>
        <v>1.0952137023744015</v>
      </c>
      <c r="BD241" s="3">
        <f ca="1">SUMPRODUCT(OFFSET($W$8:OFFSET($W$8,$AJ$4-1,0),$T241,$U241),OFFSET($D$8:OFFSET($D$8,$AJ$4-1,0),$S241,MATCH(BD$6,$D$7:$Q$7,0)-1))</f>
        <v>1.0070371704909595</v>
      </c>
      <c r="BE241" s="3">
        <f ca="1">SUMPRODUCT(OFFSET($W$8:OFFSET($W$8,$AJ$4-1,0),$T241,$U241),OFFSET($C$8:OFFSET($C$8,$AJ$4-1,0),$S241,0),OFFSET($D$8:OFFSET($D$8,$AJ$4-1,0),$S241,MATCH(BD$6,$D$7:$Q$7,0)-1))/SUMPRODUCT(OFFSET($W$8:OFFSET($W$8,$AJ$4-1,0),$T241,$U241),OFFSET($C$8:OFFSET($C$8,$AJ$4-1,0),$S241,0))</f>
        <v>1.0087799971286067</v>
      </c>
      <c r="BF241" s="174">
        <f ca="1">SUMPRODUCT(OFFSET($W$8:OFFSET($W$8,$AJ$4-1,0),$T241,$U241),OFFSET($D$8:OFFSET($D$8,$AJ$4-1,0),$S241,MATCH(BF$6,$D$7:$Q$7,0)-1))</f>
        <v>1.0325593695568858</v>
      </c>
      <c r="BG241" s="174">
        <f ca="1">SUMPRODUCT(OFFSET($W$8:OFFSET($W$8,$AJ$4-1,0),$T241,$U241),OFFSET($C$8:OFFSET($C$8,$AJ$4-1,0),$S241,0),OFFSET($D$8:OFFSET($D$8,$AJ$4-1,0),$S241,MATCH(BF$6,$D$7:$Q$7,0)-1))/SUMPRODUCT(OFFSET($W$8:OFFSET($W$8,$AJ$4-1,0),$T241,$U241),OFFSET($C$8:OFFSET($C$8,$AJ$4-1,0),$S241,0))</f>
        <v>1.0173064247992232</v>
      </c>
      <c r="BH241" s="174">
        <f ca="1">SUMPRODUCT(OFFSET($W$8:OFFSET($W$8,$AJ$4-1,0),$T241,$U241),OFFSET($D$8:OFFSET($D$8,$AJ$4-1,0),$S241,MATCH(BH$6,$D$7:$Q$7,0)-1))</f>
        <v>1.1763555925791698</v>
      </c>
      <c r="BI241" s="174">
        <f ca="1">SUMPRODUCT(OFFSET($W$8:OFFSET($W$8,$AJ$4-1,0),$T241,$U241),OFFSET($C$8:OFFSET($C$8,$AJ$4-1,0),$S241,0),OFFSET($D$8:OFFSET($D$8,$AJ$4-1,0),$S241,MATCH(BH$6,$D$7:$Q$7,0)-1))/SUMPRODUCT(OFFSET($W$8:OFFSET($W$8,$AJ$4-1,0),$T241,$U241),OFFSET($C$8:OFFSET($C$8,$AJ$4-1,0),$S241,0))</f>
        <v>1.176598416683815</v>
      </c>
      <c r="BJ241" s="174">
        <f ca="1">SUMPRODUCT(OFFSET($W$8:OFFSET($W$8,$AJ$4-1,0),$T241,$U241),OFFSET($D$8:OFFSET($D$8,$AJ$4-1,0),$S241,MATCH(BJ$6,$D$7:$Q$7,0)-1))</f>
        <v>1</v>
      </c>
      <c r="BK241" s="174">
        <f ca="1">SUMPRODUCT(OFFSET($W$8:OFFSET($W$8,$AJ$4-1,0),$T241,$U241),OFFSET($C$8:OFFSET($C$8,$AJ$4-1,0),$S241,0),OFFSET($D$8:OFFSET($D$8,$AJ$4-1,0),$S241,MATCH(BJ$6,$D$7:$Q$7,0)-1))/SUMPRODUCT(OFFSET($W$8:OFFSET($W$8,$AJ$4-1,0),$T241,$U241),OFFSET($C$8:OFFSET($C$8,$AJ$4-1,0),$S241,0))</f>
        <v>1</v>
      </c>
      <c r="BM241" s="8">
        <f t="shared" si="59"/>
        <v>43252</v>
      </c>
      <c r="BN241" s="47">
        <f t="shared" ca="1" si="60"/>
        <v>0.98188057317422517</v>
      </c>
      <c r="BO241" s="47">
        <f t="shared" ca="1" si="56"/>
        <v>0</v>
      </c>
      <c r="BP241" s="47">
        <f t="shared" ca="1" si="61"/>
        <v>0.28126779178217537</v>
      </c>
      <c r="BQ241" s="47">
        <f t="shared" ca="1" si="57"/>
        <v>0.70061278139204974</v>
      </c>
    </row>
    <row r="242" spans="1:69">
      <c r="A242" s="58">
        <f t="shared" si="58"/>
        <v>42917</v>
      </c>
      <c r="B242" s="34">
        <f t="shared" si="64"/>
        <v>43115</v>
      </c>
      <c r="C242" s="59">
        <f>SUMIF(WP!$A$3:$A$388,"&lt;"&amp;EOMONTH($A242,$A$3-1)+1,WP!$B$3:$B$388)/1000-SUM(C$8:C241)</f>
        <v>1104.752999999997</v>
      </c>
      <c r="D242" s="42">
        <f>D$6/VLOOKUP($B242,Rate!$B$4:$H$390,7)</f>
        <v>0.64552982763136957</v>
      </c>
      <c r="E242" s="42">
        <f>E$6/VLOOKUP($B242,SAWW!$B$4:$H$390,7)</f>
        <v>1.2248110040994735</v>
      </c>
      <c r="F242" s="42">
        <f>F$6/VLOOKUP($B242,'Indem BL'!$B$4:$H$390,7)</f>
        <v>0.92394368087068179</v>
      </c>
      <c r="G242" s="42">
        <f>G$6/VLOOKUP($B242,'Med BL'!$B$4:$H$390,7)</f>
        <v>1</v>
      </c>
      <c r="H242" s="42">
        <f>H$6/VLOOKUP($B242,'Combined BL &amp; SAWW'!$B$4:$H$390,7)</f>
        <v>1.0596412376119382</v>
      </c>
      <c r="I242" s="42">
        <f>I$6/VLOOKUP($B242,'Freq Trend'!$B$4:$H$390,7)</f>
        <v>0.91074822650826637</v>
      </c>
      <c r="J242" s="42">
        <f>J$6/VLOOKUP($B242,'Severity Trend_IonI'!$B$4:$H$390,7)</f>
        <v>1.0140389651591371</v>
      </c>
      <c r="K242" s="42">
        <f>K$6/VLOOKUP($B242,'Severity Trend_MonI'!$B$4:$H$390,7)</f>
        <v>1.1759731708479864</v>
      </c>
      <c r="L242" s="42">
        <f>L$6/VLOOKUP($B242,'Severity Trend'!$B$4:$H$390,7)</f>
        <v>1.0911465814677841</v>
      </c>
      <c r="M242" s="42">
        <f>M$6/VLOOKUP($B242,'PP Residual Trend'!$B$4:$H$390,7)</f>
        <v>0.99359419075119071</v>
      </c>
      <c r="N242" s="156">
        <f>N$6/VLOOKUP($B242,CR!$B$4:$H$455,7)</f>
        <v>1.0257104979573426</v>
      </c>
      <c r="O242" s="156">
        <f>O$6/VLOOKUP($B242,ER!$B$4:$H$455,7)</f>
        <v>1.1798190319966499</v>
      </c>
      <c r="P242" s="156">
        <f>P$6/VLOOKUP($B242,DR!$B$4:$H$455,7)</f>
        <v>1</v>
      </c>
      <c r="R242">
        <f t="shared" si="63"/>
        <v>235</v>
      </c>
      <c r="S242" s="120">
        <f t="shared" si="65"/>
        <v>234</v>
      </c>
      <c r="T242" s="45">
        <f t="shared" si="66"/>
        <v>0</v>
      </c>
      <c r="U242" s="45">
        <f t="shared" si="67"/>
        <v>0</v>
      </c>
      <c r="V242" s="20">
        <v>0</v>
      </c>
      <c r="W242" s="21">
        <f>(2*W$5*$AJ$3*$R242*$A$3-MIN(W$5*$AJ$3,$R242*$A$3)^2-2*$R242*$A$3*MAX(W$5*$AJ$3-$R242*$A$3,0)-MIN(MAX($R242*$A$3-$A$4,0),W$5*$AJ$3)^2-2*W$5*$AJ$3*MAX($R242*$A$3-$A$4-W$5*+$AJ$3,0))/$AJ$5-SUM($V$7:V242)-SUM($V$7:W241)+SUM($V$7:V241)</f>
        <v>0</v>
      </c>
      <c r="X242" s="21">
        <f>(2*X$5*$AJ$3*$R242*$A$3-MIN(X$5*$AJ$3,$R242*$A$3)^2-2*$R242*$A$3*MAX(X$5*$AJ$3-$R242*$A$3,0)-MIN(MAX($R242*$A$3-$A$4,0),X$5*$AJ$3)^2-2*X$5*$AJ$3*MAX($R242*$A$3-$A$4-X$5*+$AJ$3,0))/$AJ$5-SUM($V$7:W242)-SUM($V$7:X241)+SUM($V$7:W241)</f>
        <v>0</v>
      </c>
      <c r="Y242" s="21">
        <f>(2*Y$5*$AJ$3*$R242*$A$3-MIN(Y$5*$AJ$3,$R242*$A$3)^2-2*$R242*$A$3*MAX(Y$5*$AJ$3-$R242*$A$3,0)-MIN(MAX($R242*$A$3-$A$4,0),Y$5*$AJ$3)^2-2*Y$5*$AJ$3*MAX($R242*$A$3-$A$4-Y$5*+$AJ$3,0))/$AJ$5-SUM($V$7:X242)-SUM($V$7:Y241)+SUM($V$7:X241)</f>
        <v>0</v>
      </c>
      <c r="Z242" s="21">
        <f>(2*Z$5*$AJ$3*$R242*$A$3-MIN(Z$5*$AJ$3,$R242*$A$3)^2-2*$R242*$A$3*MAX(Z$5*$AJ$3-$R242*$A$3,0)-MIN(MAX($R242*$A$3-$A$4,0),Z$5*$AJ$3)^2-2*Z$5*$AJ$3*MAX($R242*$A$3-$A$4-Z$5*+$AJ$3,0))/$AJ$5-SUM($V$7:Y242)-SUM($V$7:Z241)+SUM($V$7:Y241)</f>
        <v>0</v>
      </c>
      <c r="AA242" s="21">
        <f>(2*AA$5*$AJ$3*$R242*$A$3-MIN(AA$5*$AJ$3,$R242*$A$3)^2-2*$R242*$A$3*MAX(AA$5*$AJ$3-$R242*$A$3,0)-MIN(MAX($R242*$A$3-$A$4,0),AA$5*$AJ$3)^2-2*AA$5*$AJ$3*MAX($R242*$A$3-$A$4-AA$5*+$AJ$3,0))/$AJ$5-SUM($V$7:Z242)-SUM($V$7:AA241)+SUM($V$7:Z241)</f>
        <v>0</v>
      </c>
      <c r="AB242" s="21">
        <f>(2*AB$5*$AJ$3*$R242*$A$3-MIN(AB$5*$AJ$3,$R242*$A$3)^2-2*$R242*$A$3*MAX(AB$5*$AJ$3-$R242*$A$3,0)-MIN(MAX($R242*$A$3-$A$4,0),AB$5*$AJ$3)^2-2*AB$5*$AJ$3*MAX($R242*$A$3-$A$4-AB$5*+$AJ$3,0))/$AJ$5-SUM($V$7:AA242)-SUM($V$7:AB241)+SUM($V$7:AA241)</f>
        <v>0</v>
      </c>
      <c r="AC242" s="21">
        <f>(2*AC$5*$AJ$3*$R242*$A$3-MIN(AC$5*$AJ$3,$R242*$A$3)^2-2*$R242*$A$3*MAX(AC$5*$AJ$3-$R242*$A$3,0)-MIN(MAX($R242*$A$3-$A$4,0),AC$5*$AJ$3)^2-2*AC$5*$AJ$3*MAX($R242*$A$3-$A$4-AC$5*+$AJ$3,0))/$AJ$5-SUM($V$7:AB242)-SUM($V$7:AC241)+SUM($V$7:AB241)</f>
        <v>0</v>
      </c>
      <c r="AD242" s="21">
        <f>(2*AD$5*$AJ$3*$R242*$A$3-MIN(AD$5*$AJ$3,$R242*$A$3)^2-2*$R242*$A$3*MAX(AD$5*$AJ$3-$R242*$A$3,0)-MIN(MAX($R242*$A$3-$A$4,0),AD$5*$AJ$3)^2-2*AD$5*$AJ$3*MAX($R242*$A$3-$A$4-AD$5*+$AJ$3,0))/$AJ$5-SUM($V$7:AC242)-SUM($V$7:AD241)+SUM($V$7:AC241)</f>
        <v>0</v>
      </c>
      <c r="AE242" s="21">
        <f>(2*AE$5*$AJ$3*$R242*$A$3-MIN(AE$5*$AJ$3,$R242*$A$3)^2-2*$R242*$A$3*MAX(AE$5*$AJ$3-$R242*$A$3,0)-MIN(MAX($R242*$A$3-$A$4,0),AE$5*$AJ$3)^2-2*AE$5*$AJ$3*MAX($R242*$A$3-$A$4-AE$5*+$AJ$3,0))/$AJ$5-SUM($V$7:AD242)-SUM($V$7:AE241)+SUM($V$7:AD241)</f>
        <v>0</v>
      </c>
      <c r="AF242" s="21">
        <f>(2*AF$5*$AJ$3*$R242*$A$3-MIN(AF$5*$AJ$3,$R242*$A$3)^2-2*$R242*$A$3*MAX(AF$5*$AJ$3-$R242*$A$3,0)-MIN(MAX($R242*$A$3-$A$4,0),AF$5*$AJ$3)^2-2*AF$5*$AJ$3*MAX($R242*$A$3-$A$4-AF$5*+$AJ$3,0))/$AJ$5-SUM($V$7:AE242)-SUM($V$7:AF241)+SUM($V$7:AE241)</f>
        <v>0</v>
      </c>
      <c r="AG242" s="21">
        <f>(2*AG$5*$AJ$3*$R242*$A$3-MIN(AG$5*$AJ$3,$R242*$A$3)^2-2*$R242*$A$3*MAX(AG$5*$AJ$3-$R242*$A$3,0)-MIN(MAX($R242*$A$3-$A$4,0),AG$5*$AJ$3)^2-2*AG$5*$AJ$3*MAX($R242*$A$3-$A$4-AG$5*+$AJ$3,0))/$AJ$5-SUM($V$7:AF242)-SUM($V$7:AG241)+SUM($V$7:AF241)</f>
        <v>0</v>
      </c>
      <c r="AH242" s="21">
        <f>(2*AH$5*$AJ$3*$R242*$A$3-MIN(AH$5*$AJ$3,$R242*$A$3)^2-2*$R242*$A$3*MAX(AH$5*$AJ$3-$R242*$A$3,0)-MIN(MAX($R242*$A$3-$A$4,0),AH$5*$AJ$3)^2-2*AH$5*$AJ$3*MAX($R242*$A$3-$A$4-AH$5*+$AJ$3,0))/$AJ$5-SUM($V$7:AG242)-SUM($V$7:AH241)+SUM($V$7:AG241)</f>
        <v>0</v>
      </c>
      <c r="AJ242" s="8">
        <f t="shared" si="62"/>
        <v>43282</v>
      </c>
      <c r="AK242" s="30">
        <f t="shared" si="68"/>
        <v>43296</v>
      </c>
      <c r="AL242" s="3">
        <f ca="1">SUMPRODUCT(OFFSET($W$8:OFFSET($W$8,$AJ$4-1,0),$T242,$U242),OFFSET($D$8:OFFSET($D$8,$AJ$4-1,0),$S242,MATCH(AL$6,$D$7:$Q$7,0)-1))</f>
        <v>0.62482915756635748</v>
      </c>
      <c r="AM242" s="3">
        <f ca="1">SUMPRODUCT(OFFSET($W$8:OFFSET($W$8,$AJ$4-1,0),$T242,$U242),OFFSET($C$8:OFFSET($C$8,$AJ$4-1,0),$S242,0),OFFSET($D$8:OFFSET($D$8,$AJ$4-1,0),$S242,MATCH(AL$6,$D$7:$Q$7,0)-1))/SUMPRODUCT(OFFSET($W$8:OFFSET($W$8,$AJ$4-1,0),$T242,$U242),OFFSET($C$8:OFFSET($C$8,$AJ$4-1,0),$S242,0))</f>
        <v>0.62404029564163033</v>
      </c>
      <c r="AN242" s="3">
        <f ca="1">SUMPRODUCT(OFFSET($W$8:OFFSET($W$8,$AJ$4-1,0),$T242,$U242),OFFSET($D$8:OFFSET($D$8,$AJ$4-1,0),$S242,MATCH(AN$6,$D$7:$Q$7,0)-1))</f>
        <v>1.2060113955097631</v>
      </c>
      <c r="AO242" s="3">
        <f ca="1">SUMPRODUCT(OFFSET($W$8:OFFSET($W$8,$AJ$4-1,0),$T242,$U242),OFFSET($C$8:OFFSET($C$8,$AJ$4-1,0),$S242,0),OFFSET($D$8:OFFSET($D$8,$AJ$4-1,0),$S242,MATCH(AN$6,$D$7:$Q$7,0)-1))/SUMPRODUCT(OFFSET($W$8:OFFSET($W$8,$AJ$4-1,0),$T242,$U242),OFFSET($C$8:OFFSET($C$8,$AJ$4-1,0),$S242,0))</f>
        <v>1.2060851352762849</v>
      </c>
      <c r="AP242" s="3">
        <f ca="1">SUMPRODUCT(OFFSET($W$8:OFFSET($W$8,$AJ$4-1,0),$T242,$U242),OFFSET($D$8:OFFSET($D$8,$AJ$4-1,0),$S242,MATCH(AP$6,$D$7:$Q$7,0)-1))</f>
        <v>0.94605261095162585</v>
      </c>
      <c r="AQ242" s="3">
        <f ca="1">SUMPRODUCT(OFFSET($W$8:OFFSET($W$8,$AJ$4-1,0),$T242,$U242),OFFSET($C$8:OFFSET($C$8,$AJ$4-1,0),$S242,0),OFFSET($D$8:OFFSET($D$8,$AJ$4-1,0),$S242,MATCH(AP$6,$D$7:$Q$7,0)-1))/SUMPRODUCT(OFFSET($W$8:OFFSET($W$8,$AJ$4-1,0),$T242,$U242),OFFSET($C$8:OFFSET($C$8,$AJ$4-1,0),$S242,0))</f>
        <v>0.94075447619798358</v>
      </c>
      <c r="AR242" s="3">
        <f ca="1">SUMPRODUCT(OFFSET($W$8:OFFSET($W$8,$AJ$4-1,0),$T242,$U242),OFFSET($D$8:OFFSET($D$8,$AJ$4-1,0),$S242,MATCH(AR$6,$D$7:$Q$7,0)-1))</f>
        <v>1</v>
      </c>
      <c r="AS242" s="3">
        <f ca="1">SUMPRODUCT(OFFSET($W$8:OFFSET($W$8,$AJ$4-1,0),$T242,$U242),OFFSET($C$8:OFFSET($C$8,$AJ$4-1,0),$S242,0),OFFSET($D$8:OFFSET($D$8,$AJ$4-1,0),$S242,MATCH(AR$6,$D$7:$Q$7,0)-1))/SUMPRODUCT(OFFSET($W$8:OFFSET($W$8,$AJ$4-1,0),$T242,$U242),OFFSET($C$8:OFFSET($C$8,$AJ$4-1,0),$S242,0))</f>
        <v>1</v>
      </c>
      <c r="AT242" s="3">
        <f ca="1">SUMPRODUCT(OFFSET($W$8:OFFSET($W$8,$AJ$4-1,0),$T242,$U242),OFFSET($D$8:OFFSET($D$8,$AJ$4-1,0),$S242,MATCH(AT$6,$D$7:$Q$7,0)-1))</f>
        <v>1.0756538129311835</v>
      </c>
      <c r="AU242" s="3">
        <f ca="1">SUMPRODUCT(OFFSET($W$8:OFFSET($W$8,$AJ$4-1,0),$T242,$U242),OFFSET($C$8:OFFSET($C$8,$AJ$4-1,0),$S242,0),OFFSET($D$8:OFFSET($D$8,$AJ$4-1,0),$S242,MATCH(AT$6,$D$7:$Q$7,0)-1))/SUMPRODUCT(OFFSET($W$8:OFFSET($W$8,$AJ$4-1,0),$T242,$U242),OFFSET($C$8:OFFSET($C$8,$AJ$4-1,0),$S242,0))</f>
        <v>1.0726069691446063</v>
      </c>
      <c r="AV242" s="3">
        <f ca="1">SUMPRODUCT(OFFSET($W$8:OFFSET($W$8,$AJ$4-1,0),$T242,$U242),OFFSET($D$8:OFFSET($D$8,$AJ$4-1,0),$S242,MATCH(AV$6,$D$7:$Q$7,0)-1))</f>
        <v>0.9236560546128747</v>
      </c>
      <c r="AW242" s="3">
        <f ca="1">SUMPRODUCT(OFFSET($W$8:OFFSET($W$8,$AJ$4-1,0),$T242,$U242),OFFSET($C$8:OFFSET($C$8,$AJ$4-1,0),$S242,0),OFFSET($D$8:OFFSET($D$8,$AJ$4-1,0),$S242,MATCH(AV$6,$D$7:$Q$7,0)-1))/SUMPRODUCT(OFFSET($W$8:OFFSET($W$8,$AJ$4-1,0),$T242,$U242),OFFSET($C$8:OFFSET($C$8,$AJ$4-1,0),$S242,0))</f>
        <v>0.923322062059308</v>
      </c>
      <c r="AX242" s="3">
        <f ca="1">SUMPRODUCT(OFFSET($W$8:OFFSET($W$8,$AJ$4-1,0),$T242,$U242),OFFSET($D$8:OFFSET($D$8,$AJ$4-1,0),$S242,MATCH(AX$6,$D$7:$Q$7,0)-1))</f>
        <v>1.0415507218740032</v>
      </c>
      <c r="AY242" s="3">
        <f ca="1">SUMPRODUCT(OFFSET($W$8:OFFSET($W$8,$AJ$4-1,0),$T242,$U242),OFFSET($C$8:OFFSET($C$8,$AJ$4-1,0),$S242,0),OFFSET($D$8:OFFSET($D$8,$AJ$4-1,0),$S242,MATCH(AX$6,$D$7:$Q$7,0)-1))/SUMPRODUCT(OFFSET($W$8:OFFSET($W$8,$AJ$4-1,0),$T242,$U242),OFFSET($C$8:OFFSET($C$8,$AJ$4-1,0),$S242,0))</f>
        <v>1.0458445325866508</v>
      </c>
      <c r="AZ242" s="3">
        <f ca="1">SUMPRODUCT(OFFSET($W$8:OFFSET($W$8,$AJ$4-1,0),$T242,$U242),OFFSET($D$8:OFFSET($D$8,$AJ$4-1,0),$S242,MATCH(AZ$6,$D$7:$Q$7,0)-1))</f>
        <v>1.1439292881565046</v>
      </c>
      <c r="BA242" s="3">
        <f ca="1">SUMPRODUCT(OFFSET($W$8:OFFSET($W$8,$AJ$4-1,0),$T242,$U242),OFFSET($C$8:OFFSET($C$8,$AJ$4-1,0),$S242,0),OFFSET($D$8:OFFSET($D$8,$AJ$4-1,0),$S242,MATCH(AZ$6,$D$7:$Q$7,0)-1))/SUMPRODUCT(OFFSET($W$8:OFFSET($W$8,$AJ$4-1,0),$T242,$U242),OFFSET($C$8:OFFSET($C$8,$AJ$4-1,0),$S242,0))</f>
        <v>1.1428232965298006</v>
      </c>
      <c r="BB242" s="3">
        <f ca="1">SUMPRODUCT(OFFSET($W$8:OFFSET($W$8,$AJ$4-1,0),$T242,$U242),OFFSET($D$8:OFFSET($D$8,$AJ$4-1,0),$S242,MATCH(BB$6,$D$7:$Q$7,0)-1))</f>
        <v>1.0915517997651474</v>
      </c>
      <c r="BC242" s="3">
        <f ca="1">SUMPRODUCT(OFFSET($W$8:OFFSET($W$8,$AJ$4-1,0),$T242,$U242),OFFSET($C$8:OFFSET($C$8,$AJ$4-1,0),$S242,0),OFFSET($D$8:OFFSET($D$8,$AJ$4-1,0),$S242,MATCH(BB$6,$D$7:$Q$7,0)-1))/SUMPRODUCT(OFFSET($W$8:OFFSET($W$8,$AJ$4-1,0),$T242,$U242),OFFSET($C$8:OFFSET($C$8,$AJ$4-1,0),$S242,0))</f>
        <v>1.0933292182029748</v>
      </c>
      <c r="BD242" s="3">
        <f ca="1">SUMPRODUCT(OFFSET($W$8:OFFSET($W$8,$AJ$4-1,0),$T242,$U242),OFFSET($D$8:OFFSET($D$8,$AJ$4-1,0),$S242,MATCH(BD$6,$D$7:$Q$7,0)-1))</f>
        <v>1.008355581485975</v>
      </c>
      <c r="BE242" s="3">
        <f ca="1">SUMPRODUCT(OFFSET($W$8:OFFSET($W$8,$AJ$4-1,0),$T242,$U242),OFFSET($C$8:OFFSET($C$8,$AJ$4-1,0),$S242,0),OFFSET($D$8:OFFSET($D$8,$AJ$4-1,0),$S242,MATCH(BD$6,$D$7:$Q$7,0)-1))/SUMPRODUCT(OFFSET($W$8:OFFSET($W$8,$AJ$4-1,0),$T242,$U242),OFFSET($C$8:OFFSET($C$8,$AJ$4-1,0),$S242,0))</f>
        <v>1.0096045909207496</v>
      </c>
      <c r="BF242" s="174">
        <f ca="1">SUMPRODUCT(OFFSET($W$8:OFFSET($W$8,$AJ$4-1,0),$T242,$U242),OFFSET($D$8:OFFSET($D$8,$AJ$4-1,0),$S242,MATCH(BF$6,$D$7:$Q$7,0)-1))</f>
        <v>1.02882549418154</v>
      </c>
      <c r="BG242" s="174">
        <f ca="1">SUMPRODUCT(OFFSET($W$8:OFFSET($W$8,$AJ$4-1,0),$T242,$U242),OFFSET($C$8:OFFSET($C$8,$AJ$4-1,0),$S242,0),OFFSET($D$8:OFFSET($D$8,$AJ$4-1,0),$S242,MATCH(BF$6,$D$7:$Q$7,0)-1))/SUMPRODUCT(OFFSET($W$8:OFFSET($W$8,$AJ$4-1,0),$T242,$U242),OFFSET($C$8:OFFSET($C$8,$AJ$4-1,0),$S242,0))</f>
        <v>1.0173679565315166</v>
      </c>
      <c r="BH242" s="174">
        <f ca="1">SUMPRODUCT(OFFSET($W$8:OFFSET($W$8,$AJ$4-1,0),$T242,$U242),OFFSET($D$8:OFFSET($D$8,$AJ$4-1,0),$S242,MATCH(BH$6,$D$7:$Q$7,0)-1))</f>
        <v>1.1755781918728359</v>
      </c>
      <c r="BI242" s="174">
        <f ca="1">SUMPRODUCT(OFFSET($W$8:OFFSET($W$8,$AJ$4-1,0),$T242,$U242),OFFSET($C$8:OFFSET($C$8,$AJ$4-1,0),$S242,0),OFFSET($D$8:OFFSET($D$8,$AJ$4-1,0),$S242,MATCH(BH$6,$D$7:$Q$7,0)-1))/SUMPRODUCT(OFFSET($W$8:OFFSET($W$8,$AJ$4-1,0),$T242,$U242),OFFSET($C$8:OFFSET($C$8,$AJ$4-1,0),$S242,0))</f>
        <v>1.1757152099954145</v>
      </c>
      <c r="BJ242" s="174">
        <f ca="1">SUMPRODUCT(OFFSET($W$8:OFFSET($W$8,$AJ$4-1,0),$T242,$U242),OFFSET($D$8:OFFSET($D$8,$AJ$4-1,0),$S242,MATCH(BJ$6,$D$7:$Q$7,0)-1))</f>
        <v>1</v>
      </c>
      <c r="BK242" s="174">
        <f ca="1">SUMPRODUCT(OFFSET($W$8:OFFSET($W$8,$AJ$4-1,0),$T242,$U242),OFFSET($C$8:OFFSET($C$8,$AJ$4-1,0),$S242,0),OFFSET($D$8:OFFSET($D$8,$AJ$4-1,0),$S242,MATCH(BJ$6,$D$7:$Q$7,0)-1))/SUMPRODUCT(OFFSET($W$8:OFFSET($W$8,$AJ$4-1,0),$T242,$U242),OFFSET($C$8:OFFSET($C$8,$AJ$4-1,0),$S242,0))</f>
        <v>1</v>
      </c>
      <c r="BM242" s="8">
        <f t="shared" si="59"/>
        <v>43282</v>
      </c>
      <c r="BN242" s="47">
        <f t="shared" ca="1" si="60"/>
        <v>0.98182118776486105</v>
      </c>
      <c r="BO242" s="47">
        <f t="shared" ca="1" si="56"/>
        <v>0</v>
      </c>
      <c r="BP242" s="47">
        <f t="shared" ca="1" si="61"/>
        <v>0.28147908240155478</v>
      </c>
      <c r="BQ242" s="47">
        <f t="shared" ca="1" si="57"/>
        <v>0.70034210536330632</v>
      </c>
    </row>
    <row r="243" spans="1:69">
      <c r="A243" s="58">
        <f t="shared" si="58"/>
        <v>42948</v>
      </c>
      <c r="B243" s="34">
        <f t="shared" si="64"/>
        <v>43146</v>
      </c>
      <c r="C243" s="59">
        <f>SUMIF(WP!$A$3:$A$388,"&lt;"&amp;EOMONTH($A243,$A$3-1)+1,WP!$B$3:$B$388)/1000-SUM(C$8:C242)</f>
        <v>847.49599999999919</v>
      </c>
      <c r="D243" s="42">
        <f>D$6/VLOOKUP($B243,Rate!$B$4:$H$390,7)</f>
        <v>0.64552982763136957</v>
      </c>
      <c r="E243" s="42">
        <f>E$6/VLOOKUP($B243,SAWW!$B$4:$H$390,7)</f>
        <v>1.221854788447831</v>
      </c>
      <c r="F243" s="42">
        <f>F$6/VLOOKUP($B243,'Indem BL'!$B$4:$H$390,7)</f>
        <v>0.92394368087068179</v>
      </c>
      <c r="G243" s="42">
        <f>G$6/VLOOKUP($B243,'Med BL'!$B$4:$H$390,7)</f>
        <v>1</v>
      </c>
      <c r="H243" s="42">
        <f>H$6/VLOOKUP($B243,'Combined BL &amp; SAWW'!$B$4:$H$390,7)</f>
        <v>1.0608920062226397</v>
      </c>
      <c r="I243" s="42">
        <f>I$6/VLOOKUP($B243,'Freq Trend'!$B$4:$H$390,7)</f>
        <v>0.91233334000571009</v>
      </c>
      <c r="J243" s="42">
        <f>J$6/VLOOKUP($B243,'Severity Trend_IonI'!$B$4:$H$390,7)</f>
        <v>1.024215474796609</v>
      </c>
      <c r="K243" s="42">
        <f>K$6/VLOOKUP($B243,'Severity Trend_MonI'!$B$4:$H$390,7)</f>
        <v>1.1690376239785576</v>
      </c>
      <c r="L243" s="42">
        <f>L$6/VLOOKUP($B243,'Severity Trend'!$B$4:$H$390,7)</f>
        <v>1.0937494993180861</v>
      </c>
      <c r="M243" s="42">
        <f>M$6/VLOOKUP($B243,'PP Residual Trend'!$B$4:$H$390,7)</f>
        <v>0.9977049884506497</v>
      </c>
      <c r="N243" s="156">
        <f>N$6/VLOOKUP($B243,CR!$B$4:$H$455,7)</f>
        <v>1.0560054796221989</v>
      </c>
      <c r="O243" s="156">
        <f>O$6/VLOOKUP($B243,ER!$B$4:$H$455,7)</f>
        <v>1.1798190319966499</v>
      </c>
      <c r="P243" s="156">
        <f>P$6/VLOOKUP($B243,DR!$B$4:$H$455,7)</f>
        <v>1</v>
      </c>
      <c r="R243">
        <f t="shared" si="63"/>
        <v>236</v>
      </c>
      <c r="S243" s="120">
        <f t="shared" si="65"/>
        <v>235</v>
      </c>
      <c r="T243" s="45">
        <f t="shared" si="66"/>
        <v>0</v>
      </c>
      <c r="U243" s="45">
        <f t="shared" si="67"/>
        <v>0</v>
      </c>
      <c r="V243" s="20">
        <v>0</v>
      </c>
      <c r="W243" s="21">
        <f>(2*W$5*$AJ$3*$R243*$A$3-MIN(W$5*$AJ$3,$R243*$A$3)^2-2*$R243*$A$3*MAX(W$5*$AJ$3-$R243*$A$3,0)-MIN(MAX($R243*$A$3-$A$4,0),W$5*$AJ$3)^2-2*W$5*$AJ$3*MAX($R243*$A$3-$A$4-W$5*+$AJ$3,0))/$AJ$5-SUM($V$7:V243)-SUM($V$7:W242)+SUM($V$7:V242)</f>
        <v>0</v>
      </c>
      <c r="X243" s="21">
        <f>(2*X$5*$AJ$3*$R243*$A$3-MIN(X$5*$AJ$3,$R243*$A$3)^2-2*$R243*$A$3*MAX(X$5*$AJ$3-$R243*$A$3,0)-MIN(MAX($R243*$A$3-$A$4,0),X$5*$AJ$3)^2-2*X$5*$AJ$3*MAX($R243*$A$3-$A$4-X$5*+$AJ$3,0))/$AJ$5-SUM($V$7:W243)-SUM($V$7:X242)+SUM($V$7:W242)</f>
        <v>0</v>
      </c>
      <c r="Y243" s="21">
        <f>(2*Y$5*$AJ$3*$R243*$A$3-MIN(Y$5*$AJ$3,$R243*$A$3)^2-2*$R243*$A$3*MAX(Y$5*$AJ$3-$R243*$A$3,0)-MIN(MAX($R243*$A$3-$A$4,0),Y$5*$AJ$3)^2-2*Y$5*$AJ$3*MAX($R243*$A$3-$A$4-Y$5*+$AJ$3,0))/$AJ$5-SUM($V$7:X243)-SUM($V$7:Y242)+SUM($V$7:X242)</f>
        <v>0</v>
      </c>
      <c r="Z243" s="21">
        <f>(2*Z$5*$AJ$3*$R243*$A$3-MIN(Z$5*$AJ$3,$R243*$A$3)^2-2*$R243*$A$3*MAX(Z$5*$AJ$3-$R243*$A$3,0)-MIN(MAX($R243*$A$3-$A$4,0),Z$5*$AJ$3)^2-2*Z$5*$AJ$3*MAX($R243*$A$3-$A$4-Z$5*+$AJ$3,0))/$AJ$5-SUM($V$7:Y243)-SUM($V$7:Z242)+SUM($V$7:Y242)</f>
        <v>0</v>
      </c>
      <c r="AA243" s="21">
        <f>(2*AA$5*$AJ$3*$R243*$A$3-MIN(AA$5*$AJ$3,$R243*$A$3)^2-2*$R243*$A$3*MAX(AA$5*$AJ$3-$R243*$A$3,0)-MIN(MAX($R243*$A$3-$A$4,0),AA$5*$AJ$3)^2-2*AA$5*$AJ$3*MAX($R243*$A$3-$A$4-AA$5*+$AJ$3,0))/$AJ$5-SUM($V$7:Z243)-SUM($V$7:AA242)+SUM($V$7:Z242)</f>
        <v>0</v>
      </c>
      <c r="AB243" s="21">
        <f>(2*AB$5*$AJ$3*$R243*$A$3-MIN(AB$5*$AJ$3,$R243*$A$3)^2-2*$R243*$A$3*MAX(AB$5*$AJ$3-$R243*$A$3,0)-MIN(MAX($R243*$A$3-$A$4,0),AB$5*$AJ$3)^2-2*AB$5*$AJ$3*MAX($R243*$A$3-$A$4-AB$5*+$AJ$3,0))/$AJ$5-SUM($V$7:AA243)-SUM($V$7:AB242)+SUM($V$7:AA242)</f>
        <v>0</v>
      </c>
      <c r="AC243" s="21">
        <f>(2*AC$5*$AJ$3*$R243*$A$3-MIN(AC$5*$AJ$3,$R243*$A$3)^2-2*$R243*$A$3*MAX(AC$5*$AJ$3-$R243*$A$3,0)-MIN(MAX($R243*$A$3-$A$4,0),AC$5*$AJ$3)^2-2*AC$5*$AJ$3*MAX($R243*$A$3-$A$4-AC$5*+$AJ$3,0))/$AJ$5-SUM($V$7:AB243)-SUM($V$7:AC242)+SUM($V$7:AB242)</f>
        <v>0</v>
      </c>
      <c r="AD243" s="21">
        <f>(2*AD$5*$AJ$3*$R243*$A$3-MIN(AD$5*$AJ$3,$R243*$A$3)^2-2*$R243*$A$3*MAX(AD$5*$AJ$3-$R243*$A$3,0)-MIN(MAX($R243*$A$3-$A$4,0),AD$5*$AJ$3)^2-2*AD$5*$AJ$3*MAX($R243*$A$3-$A$4-AD$5*+$AJ$3,0))/$AJ$5-SUM($V$7:AC243)-SUM($V$7:AD242)+SUM($V$7:AC242)</f>
        <v>0</v>
      </c>
      <c r="AE243" s="21">
        <f>(2*AE$5*$AJ$3*$R243*$A$3-MIN(AE$5*$AJ$3,$R243*$A$3)^2-2*$R243*$A$3*MAX(AE$5*$AJ$3-$R243*$A$3,0)-MIN(MAX($R243*$A$3-$A$4,0),AE$5*$AJ$3)^2-2*AE$5*$AJ$3*MAX($R243*$A$3-$A$4-AE$5*+$AJ$3,0))/$AJ$5-SUM($V$7:AD243)-SUM($V$7:AE242)+SUM($V$7:AD242)</f>
        <v>0</v>
      </c>
      <c r="AF243" s="21">
        <f>(2*AF$5*$AJ$3*$R243*$A$3-MIN(AF$5*$AJ$3,$R243*$A$3)^2-2*$R243*$A$3*MAX(AF$5*$AJ$3-$R243*$A$3,0)-MIN(MAX($R243*$A$3-$A$4,0),AF$5*$AJ$3)^2-2*AF$5*$AJ$3*MAX($R243*$A$3-$A$4-AF$5*+$AJ$3,0))/$AJ$5-SUM($V$7:AE243)-SUM($V$7:AF242)+SUM($V$7:AE242)</f>
        <v>0</v>
      </c>
      <c r="AG243" s="21">
        <f>(2*AG$5*$AJ$3*$R243*$A$3-MIN(AG$5*$AJ$3,$R243*$A$3)^2-2*$R243*$A$3*MAX(AG$5*$AJ$3-$R243*$A$3,0)-MIN(MAX($R243*$A$3-$A$4,0),AG$5*$AJ$3)^2-2*AG$5*$AJ$3*MAX($R243*$A$3-$A$4-AG$5*+$AJ$3,0))/$AJ$5-SUM($V$7:AF243)-SUM($V$7:AG242)+SUM($V$7:AF242)</f>
        <v>0</v>
      </c>
      <c r="AH243" s="21">
        <f>(2*AH$5*$AJ$3*$R243*$A$3-MIN(AH$5*$AJ$3,$R243*$A$3)^2-2*$R243*$A$3*MAX(AH$5*$AJ$3-$R243*$A$3,0)-MIN(MAX($R243*$A$3-$A$4,0),AH$5*$AJ$3)^2-2*AH$5*$AJ$3*MAX($R243*$A$3-$A$4-AH$5*+$AJ$3,0))/$AJ$5-SUM($V$7:AG243)-SUM($V$7:AH242)+SUM($V$7:AG242)</f>
        <v>0</v>
      </c>
      <c r="AJ243" s="8">
        <f t="shared" si="62"/>
        <v>43313</v>
      </c>
      <c r="AK243" s="30">
        <f t="shared" si="68"/>
        <v>43327</v>
      </c>
      <c r="AL243" s="3">
        <f ca="1">SUMPRODUCT(OFFSET($W$8:OFFSET($W$8,$AJ$4-1,0),$T243,$U243),OFFSET($D$8:OFFSET($D$8,$AJ$4-1,0),$S243,MATCH(AL$6,$D$7:$Q$7,0)-1))</f>
        <v>0.62493603595773917</v>
      </c>
      <c r="AM243" s="3">
        <f ca="1">SUMPRODUCT(OFFSET($W$8:OFFSET($W$8,$AJ$4-1,0),$T243,$U243),OFFSET($C$8:OFFSET($C$8,$AJ$4-1,0),$S243,0),OFFSET($D$8:OFFSET($D$8,$AJ$4-1,0),$S243,MATCH(AL$6,$D$7:$Q$7,0)-1))/SUMPRODUCT(OFFSET($W$8:OFFSET($W$8,$AJ$4-1,0),$T243,$U243),OFFSET($C$8:OFFSET($C$8,$AJ$4-1,0),$S243,0))</f>
        <v>0.62568613756889391</v>
      </c>
      <c r="AN243" s="3">
        <f ca="1">SUMPRODUCT(OFFSET($W$8:OFFSET($W$8,$AJ$4-1,0),$T243,$U243),OFFSET($D$8:OFFSET($D$8,$AJ$4-1,0),$S243,MATCH(AN$6,$D$7:$Q$7,0)-1))</f>
        <v>1.2026119175909717</v>
      </c>
      <c r="AO243" s="3">
        <f ca="1">SUMPRODUCT(OFFSET($W$8:OFFSET($W$8,$AJ$4-1,0),$T243,$U243),OFFSET($C$8:OFFSET($C$8,$AJ$4-1,0),$S243,0),OFFSET($D$8:OFFSET($D$8,$AJ$4-1,0),$S243,MATCH(AN$6,$D$7:$Q$7,0)-1))/SUMPRODUCT(OFFSET($W$8:OFFSET($W$8,$AJ$4-1,0),$T243,$U243),OFFSET($C$8:OFFSET($C$8,$AJ$4-1,0),$S243,0))</f>
        <v>1.2019608279742915</v>
      </c>
      <c r="AP243" s="3">
        <f ca="1">SUMPRODUCT(OFFSET($W$8:OFFSET($W$8,$AJ$4-1,0),$T243,$U243),OFFSET($D$8:OFFSET($D$8,$AJ$4-1,0),$S243,MATCH(AP$6,$D$7:$Q$7,0)-1))</f>
        <v>0.95456100846333991</v>
      </c>
      <c r="AQ243" s="3">
        <f ca="1">SUMPRODUCT(OFFSET($W$8:OFFSET($W$8,$AJ$4-1,0),$T243,$U243),OFFSET($C$8:OFFSET($C$8,$AJ$4-1,0),$S243,0),OFFSET($D$8:OFFSET($D$8,$AJ$4-1,0),$S243,MATCH(AP$6,$D$7:$Q$7,0)-1))/SUMPRODUCT(OFFSET($W$8:OFFSET($W$8,$AJ$4-1,0),$T243,$U243),OFFSET($C$8:OFFSET($C$8,$AJ$4-1,0),$S243,0))</f>
        <v>0.9527570768573792</v>
      </c>
      <c r="AR243" s="3">
        <f ca="1">SUMPRODUCT(OFFSET($W$8:OFFSET($W$8,$AJ$4-1,0),$T243,$U243),OFFSET($D$8:OFFSET($D$8,$AJ$4-1,0),$S243,MATCH(AR$6,$D$7:$Q$7,0)-1))</f>
        <v>1</v>
      </c>
      <c r="AS243" s="3">
        <f ca="1">SUMPRODUCT(OFFSET($W$8:OFFSET($W$8,$AJ$4-1,0),$T243,$U243),OFFSET($C$8:OFFSET($C$8,$AJ$4-1,0),$S243,0),OFFSET($D$8:OFFSET($D$8,$AJ$4-1,0),$S243,MATCH(AR$6,$D$7:$Q$7,0)-1))/SUMPRODUCT(OFFSET($W$8:OFFSET($W$8,$AJ$4-1,0),$T243,$U243),OFFSET($C$8:OFFSET($C$8,$AJ$4-1,0),$S243,0))</f>
        <v>1</v>
      </c>
      <c r="AT243" s="3">
        <f ca="1">SUMPRODUCT(OFFSET($W$8:OFFSET($W$8,$AJ$4-1,0),$T243,$U243),OFFSET($D$8:OFFSET($D$8,$AJ$4-1,0),$S243,MATCH(AT$6,$D$7:$Q$7,0)-1))</f>
        <v>1.0805941892871724</v>
      </c>
      <c r="AU243" s="3">
        <f ca="1">SUMPRODUCT(OFFSET($W$8:OFFSET($W$8,$AJ$4-1,0),$T243,$U243),OFFSET($C$8:OFFSET($C$8,$AJ$4-1,0),$S243,0),OFFSET($D$8:OFFSET($D$8,$AJ$4-1,0),$S243,MATCH(AT$6,$D$7:$Q$7,0)-1))/SUMPRODUCT(OFFSET($W$8:OFFSET($W$8,$AJ$4-1,0),$T243,$U243),OFFSET($C$8:OFFSET($C$8,$AJ$4-1,0),$S243,0))</f>
        <v>1.0793610603374746</v>
      </c>
      <c r="AV243" s="3">
        <f ca="1">SUMPRODUCT(OFFSET($W$8:OFFSET($W$8,$AJ$4-1,0),$T243,$U243),OFFSET($D$8:OFFSET($D$8,$AJ$4-1,0),$S243,MATCH(AV$6,$D$7:$Q$7,0)-1))</f>
        <v>0.92643626728571593</v>
      </c>
      <c r="AW243" s="3">
        <f ca="1">SUMPRODUCT(OFFSET($W$8:OFFSET($W$8,$AJ$4-1,0),$T243,$U243),OFFSET($C$8:OFFSET($C$8,$AJ$4-1,0),$S243,0),OFFSET($D$8:OFFSET($D$8,$AJ$4-1,0),$S243,MATCH(AV$6,$D$7:$Q$7,0)-1))/SUMPRODUCT(OFFSET($W$8:OFFSET($W$8,$AJ$4-1,0),$T243,$U243),OFFSET($C$8:OFFSET($C$8,$AJ$4-1,0),$S243,0))</f>
        <v>0.92686032802788998</v>
      </c>
      <c r="AX243" s="3">
        <f ca="1">SUMPRODUCT(OFFSET($W$8:OFFSET($W$8,$AJ$4-1,0),$T243,$U243),OFFSET($D$8:OFFSET($D$8,$AJ$4-1,0),$S243,MATCH(AX$6,$D$7:$Q$7,0)-1))</f>
        <v>1.0405300384253366</v>
      </c>
      <c r="AY243" s="3">
        <f ca="1">SUMPRODUCT(OFFSET($W$8:OFFSET($W$8,$AJ$4-1,0),$T243,$U243),OFFSET($C$8:OFFSET($C$8,$AJ$4-1,0),$S243,0),OFFSET($D$8:OFFSET($D$8,$AJ$4-1,0),$S243,MATCH(AX$6,$D$7:$Q$7,0)-1))/SUMPRODUCT(OFFSET($W$8:OFFSET($W$8,$AJ$4-1,0),$T243,$U243),OFFSET($C$8:OFFSET($C$8,$AJ$4-1,0),$S243,0))</f>
        <v>1.0423639350148199</v>
      </c>
      <c r="AZ243" s="3">
        <f ca="1">SUMPRODUCT(OFFSET($W$8:OFFSET($W$8,$AJ$4-1,0),$T243,$U243),OFFSET($D$8:OFFSET($D$8,$AJ$4-1,0),$S243,MATCH(AZ$6,$D$7:$Q$7,0)-1))</f>
        <v>1.1398797071640017</v>
      </c>
      <c r="BA243" s="3">
        <f ca="1">SUMPRODUCT(OFFSET($W$8:OFFSET($W$8,$AJ$4-1,0),$T243,$U243),OFFSET($C$8:OFFSET($C$8,$AJ$4-1,0),$S243,0),OFFSET($D$8:OFFSET($D$8,$AJ$4-1,0),$S243,MATCH(AZ$6,$D$7:$Q$7,0)-1))/SUMPRODUCT(OFFSET($W$8:OFFSET($W$8,$AJ$4-1,0),$T243,$U243),OFFSET($C$8:OFFSET($C$8,$AJ$4-1,0),$S243,0))</f>
        <v>1.1385521020931253</v>
      </c>
      <c r="BB243" s="3">
        <f ca="1">SUMPRODUCT(OFFSET($W$8:OFFSET($W$8,$AJ$4-1,0),$T243,$U243),OFFSET($D$8:OFFSET($D$8,$AJ$4-1,0),$S243,MATCH(BB$6,$D$7:$Q$7,0)-1))</f>
        <v>1.0891576373215488</v>
      </c>
      <c r="BC243" s="3">
        <f ca="1">SUMPRODUCT(OFFSET($W$8:OFFSET($W$8,$AJ$4-1,0),$T243,$U243),OFFSET($C$8:OFFSET($C$8,$AJ$4-1,0),$S243,0),OFFSET($D$8:OFFSET($D$8,$AJ$4-1,0),$S243,MATCH(BB$6,$D$7:$Q$7,0)-1))/SUMPRODUCT(OFFSET($W$8:OFFSET($W$8,$AJ$4-1,0),$T243,$U243),OFFSET($C$8:OFFSET($C$8,$AJ$4-1,0),$S243,0))</f>
        <v>1.0895090290492131</v>
      </c>
      <c r="BD243" s="3">
        <f ca="1">SUMPRODUCT(OFFSET($W$8:OFFSET($W$8,$AJ$4-1,0),$T243,$U243),OFFSET($D$8:OFFSET($D$8,$AJ$4-1,0),$S243,MATCH(BD$6,$D$7:$Q$7,0)-1))</f>
        <v>1.0092046680308981</v>
      </c>
      <c r="BE243" s="3">
        <f ca="1">SUMPRODUCT(OFFSET($W$8:OFFSET($W$8,$AJ$4-1,0),$T243,$U243),OFFSET($C$8:OFFSET($C$8,$AJ$4-1,0),$S243,0),OFFSET($D$8:OFFSET($D$8,$AJ$4-1,0),$S243,MATCH(BD$6,$D$7:$Q$7,0)-1))/SUMPRODUCT(OFFSET($W$8:OFFSET($W$8,$AJ$4-1,0),$T243,$U243),OFFSET($C$8:OFFSET($C$8,$AJ$4-1,0),$S243,0))</f>
        <v>1.0099554524120529</v>
      </c>
      <c r="BF243" s="174">
        <f ca="1">SUMPRODUCT(OFFSET($W$8:OFFSET($W$8,$AJ$4-1,0),$T243,$U243),OFFSET($D$8:OFFSET($D$8,$AJ$4-1,0),$S243,MATCH(BF$6,$D$7:$Q$7,0)-1))</f>
        <v>1.0311239548079858</v>
      </c>
      <c r="BG243" s="174">
        <f ca="1">SUMPRODUCT(OFFSET($W$8:OFFSET($W$8,$AJ$4-1,0),$T243,$U243),OFFSET($C$8:OFFSET($C$8,$AJ$4-1,0),$S243,0),OFFSET($D$8:OFFSET($D$8,$AJ$4-1,0),$S243,MATCH(BF$6,$D$7:$Q$7,0)-1))/SUMPRODUCT(OFFSET($W$8:OFFSET($W$8,$AJ$4-1,0),$T243,$U243),OFFSET($C$8:OFFSET($C$8,$AJ$4-1,0),$S243,0))</f>
        <v>1.022521842259309</v>
      </c>
      <c r="BH243" s="174">
        <f ca="1">SUMPRODUCT(OFFSET($W$8:OFFSET($W$8,$AJ$4-1,0),$T243,$U243),OFFSET($D$8:OFFSET($D$8,$AJ$4-1,0),$S243,MATCH(BH$6,$D$7:$Q$7,0)-1))</f>
        <v>1.1743665232660319</v>
      </c>
      <c r="BI243" s="174">
        <f ca="1">SUMPRODUCT(OFFSET($W$8:OFFSET($W$8,$AJ$4-1,0),$T243,$U243),OFFSET($C$8:OFFSET($C$8,$AJ$4-1,0),$S243,0),OFFSET($D$8:OFFSET($D$8,$AJ$4-1,0),$S243,MATCH(BH$6,$D$7:$Q$7,0)-1))/SUMPRODUCT(OFFSET($W$8:OFFSET($W$8,$AJ$4-1,0),$T243,$U243),OFFSET($C$8:OFFSET($C$8,$AJ$4-1,0),$S243,0))</f>
        <v>1.174123735171434</v>
      </c>
      <c r="BJ243" s="174">
        <f ca="1">SUMPRODUCT(OFFSET($W$8:OFFSET($W$8,$AJ$4-1,0),$T243,$U243),OFFSET($D$8:OFFSET($D$8,$AJ$4-1,0),$S243,MATCH(BJ$6,$D$7:$Q$7,0)-1))</f>
        <v>1</v>
      </c>
      <c r="BK243" s="174">
        <f ca="1">SUMPRODUCT(OFFSET($W$8:OFFSET($W$8,$AJ$4-1,0),$T243,$U243),OFFSET($C$8:OFFSET($C$8,$AJ$4-1,0),$S243,0),OFFSET($D$8:OFFSET($D$8,$AJ$4-1,0),$S243,MATCH(BJ$6,$D$7:$Q$7,0)-1))/SUMPRODUCT(OFFSET($W$8:OFFSET($W$8,$AJ$4-1,0),$T243,$U243),OFFSET($C$8:OFFSET($C$8,$AJ$4-1,0),$S243,0))</f>
        <v>1</v>
      </c>
      <c r="BM243" s="8">
        <f t="shared" si="59"/>
        <v>43313</v>
      </c>
      <c r="BN243" s="47">
        <f t="shared" ca="1" si="60"/>
        <v>0.97687244828787856</v>
      </c>
      <c r="BO243" s="47">
        <f t="shared" ca="1" si="56"/>
        <v>0</v>
      </c>
      <c r="BP243" s="47">
        <f t="shared" ca="1" si="61"/>
        <v>0.2818606153351802</v>
      </c>
      <c r="BQ243" s="47">
        <f t="shared" ca="1" si="57"/>
        <v>0.69501183295269842</v>
      </c>
    </row>
    <row r="244" spans="1:69">
      <c r="A244" s="58">
        <f t="shared" si="58"/>
        <v>42979</v>
      </c>
      <c r="B244" s="34">
        <f t="shared" si="64"/>
        <v>43174</v>
      </c>
      <c r="C244" s="59">
        <f>SUMIF(WP!$A$3:$A$388,"&lt;"&amp;EOMONTH($A244,$A$3-1)+1,WP!$B$3:$B$388)/1000-SUM(C$8:C243)</f>
        <v>645.36800000000221</v>
      </c>
      <c r="D244" s="42">
        <f>D$6/VLOOKUP($B244,Rate!$B$4:$H$390,7)</f>
        <v>0.64552982763136957</v>
      </c>
      <c r="E244" s="42">
        <f>E$6/VLOOKUP($B244,SAWW!$B$4:$H$390,7)</f>
        <v>1.219196897128811</v>
      </c>
      <c r="F244" s="42">
        <f>F$6/VLOOKUP($B244,'Indem BL'!$B$4:$H$390,7)</f>
        <v>0.92394368087068179</v>
      </c>
      <c r="G244" s="42">
        <f>G$6/VLOOKUP($B244,'Med BL'!$B$4:$H$390,7)</f>
        <v>1</v>
      </c>
      <c r="H244" s="42">
        <f>H$6/VLOOKUP($B244,'Combined BL &amp; SAWW'!$B$4:$H$390,7)</f>
        <v>1.0620478208130979</v>
      </c>
      <c r="I244" s="42">
        <f>I$6/VLOOKUP($B244,'Freq Trend'!$B$4:$H$390,7)</f>
        <v>0.91376980540850306</v>
      </c>
      <c r="J244" s="42">
        <f>J$6/VLOOKUP($B244,'Severity Trend_IonI'!$B$4:$H$390,7)</f>
        <v>1.0335843285162374</v>
      </c>
      <c r="K244" s="42">
        <f>K$6/VLOOKUP($B244,'Severity Trend_MonI'!$B$4:$H$390,7)</f>
        <v>1.1628432019156059</v>
      </c>
      <c r="L244" s="42">
        <f>L$6/VLOOKUP($B244,'Severity Trend'!$B$4:$H$390,7)</f>
        <v>1.0961112188738871</v>
      </c>
      <c r="M244" s="42">
        <f>M$6/VLOOKUP($B244,'PP Residual Trend'!$B$4:$H$390,7)</f>
        <v>1.0014473134821409</v>
      </c>
      <c r="N244" s="156">
        <f>N$6/VLOOKUP($B244,CR!$B$4:$H$455,7)</f>
        <v>1.0138585820592538</v>
      </c>
      <c r="O244" s="156">
        <f>O$6/VLOOKUP($B244,ER!$B$4:$H$455,7)</f>
        <v>1.1798190319966499</v>
      </c>
      <c r="P244" s="156">
        <f>P$6/VLOOKUP($B244,DR!$B$4:$H$455,7)</f>
        <v>1</v>
      </c>
      <c r="R244">
        <f t="shared" si="63"/>
        <v>237</v>
      </c>
      <c r="S244" s="120">
        <f t="shared" si="65"/>
        <v>236</v>
      </c>
      <c r="T244" s="45">
        <f t="shared" si="66"/>
        <v>0</v>
      </c>
      <c r="U244" s="45">
        <f t="shared" si="67"/>
        <v>0</v>
      </c>
      <c r="V244" s="20">
        <v>0</v>
      </c>
      <c r="W244" s="21">
        <f>(2*W$5*$AJ$3*$R244*$A$3-MIN(W$5*$AJ$3,$R244*$A$3)^2-2*$R244*$A$3*MAX(W$5*$AJ$3-$R244*$A$3,0)-MIN(MAX($R244*$A$3-$A$4,0),W$5*$AJ$3)^2-2*W$5*$AJ$3*MAX($R244*$A$3-$A$4-W$5*+$AJ$3,0))/$AJ$5-SUM($V$7:V244)-SUM($V$7:W243)+SUM($V$7:V243)</f>
        <v>0</v>
      </c>
      <c r="X244" s="21">
        <f>(2*X$5*$AJ$3*$R244*$A$3-MIN(X$5*$AJ$3,$R244*$A$3)^2-2*$R244*$A$3*MAX(X$5*$AJ$3-$R244*$A$3,0)-MIN(MAX($R244*$A$3-$A$4,0),X$5*$AJ$3)^2-2*X$5*$AJ$3*MAX($R244*$A$3-$A$4-X$5*+$AJ$3,0))/$AJ$5-SUM($V$7:W244)-SUM($V$7:X243)+SUM($V$7:W243)</f>
        <v>0</v>
      </c>
      <c r="Y244" s="21">
        <f>(2*Y$5*$AJ$3*$R244*$A$3-MIN(Y$5*$AJ$3,$R244*$A$3)^2-2*$R244*$A$3*MAX(Y$5*$AJ$3-$R244*$A$3,0)-MIN(MAX($R244*$A$3-$A$4,0),Y$5*$AJ$3)^2-2*Y$5*$AJ$3*MAX($R244*$A$3-$A$4-Y$5*+$AJ$3,0))/$AJ$5-SUM($V$7:X244)-SUM($V$7:Y243)+SUM($V$7:X243)</f>
        <v>0</v>
      </c>
      <c r="Z244" s="21">
        <f>(2*Z$5*$AJ$3*$R244*$A$3-MIN(Z$5*$AJ$3,$R244*$A$3)^2-2*$R244*$A$3*MAX(Z$5*$AJ$3-$R244*$A$3,0)-MIN(MAX($R244*$A$3-$A$4,0),Z$5*$AJ$3)^2-2*Z$5*$AJ$3*MAX($R244*$A$3-$A$4-Z$5*+$AJ$3,0))/$AJ$5-SUM($V$7:Y244)-SUM($V$7:Z243)+SUM($V$7:Y243)</f>
        <v>0</v>
      </c>
      <c r="AA244" s="21">
        <f>(2*AA$5*$AJ$3*$R244*$A$3-MIN(AA$5*$AJ$3,$R244*$A$3)^2-2*$R244*$A$3*MAX(AA$5*$AJ$3-$R244*$A$3,0)-MIN(MAX($R244*$A$3-$A$4,0),AA$5*$AJ$3)^2-2*AA$5*$AJ$3*MAX($R244*$A$3-$A$4-AA$5*+$AJ$3,0))/$AJ$5-SUM($V$7:Z244)-SUM($V$7:AA243)+SUM($V$7:Z243)</f>
        <v>0</v>
      </c>
      <c r="AB244" s="21">
        <f>(2*AB$5*$AJ$3*$R244*$A$3-MIN(AB$5*$AJ$3,$R244*$A$3)^2-2*$R244*$A$3*MAX(AB$5*$AJ$3-$R244*$A$3,0)-MIN(MAX($R244*$A$3-$A$4,0),AB$5*$AJ$3)^2-2*AB$5*$AJ$3*MAX($R244*$A$3-$A$4-AB$5*+$AJ$3,0))/$AJ$5-SUM($V$7:AA244)-SUM($V$7:AB243)+SUM($V$7:AA243)</f>
        <v>0</v>
      </c>
      <c r="AC244" s="21">
        <f>(2*AC$5*$AJ$3*$R244*$A$3-MIN(AC$5*$AJ$3,$R244*$A$3)^2-2*$R244*$A$3*MAX(AC$5*$AJ$3-$R244*$A$3,0)-MIN(MAX($R244*$A$3-$A$4,0),AC$5*$AJ$3)^2-2*AC$5*$AJ$3*MAX($R244*$A$3-$A$4-AC$5*+$AJ$3,0))/$AJ$5-SUM($V$7:AB244)-SUM($V$7:AC243)+SUM($V$7:AB243)</f>
        <v>0</v>
      </c>
      <c r="AD244" s="21">
        <f>(2*AD$5*$AJ$3*$R244*$A$3-MIN(AD$5*$AJ$3,$R244*$A$3)^2-2*$R244*$A$3*MAX(AD$5*$AJ$3-$R244*$A$3,0)-MIN(MAX($R244*$A$3-$A$4,0),AD$5*$AJ$3)^2-2*AD$5*$AJ$3*MAX($R244*$A$3-$A$4-AD$5*+$AJ$3,0))/$AJ$5-SUM($V$7:AC244)-SUM($V$7:AD243)+SUM($V$7:AC243)</f>
        <v>0</v>
      </c>
      <c r="AE244" s="21">
        <f>(2*AE$5*$AJ$3*$R244*$A$3-MIN(AE$5*$AJ$3,$R244*$A$3)^2-2*$R244*$A$3*MAX(AE$5*$AJ$3-$R244*$A$3,0)-MIN(MAX($R244*$A$3-$A$4,0),AE$5*$AJ$3)^2-2*AE$5*$AJ$3*MAX($R244*$A$3-$A$4-AE$5*+$AJ$3,0))/$AJ$5-SUM($V$7:AD244)-SUM($V$7:AE243)+SUM($V$7:AD243)</f>
        <v>0</v>
      </c>
      <c r="AF244" s="21">
        <f>(2*AF$5*$AJ$3*$R244*$A$3-MIN(AF$5*$AJ$3,$R244*$A$3)^2-2*$R244*$A$3*MAX(AF$5*$AJ$3-$R244*$A$3,0)-MIN(MAX($R244*$A$3-$A$4,0),AF$5*$AJ$3)^2-2*AF$5*$AJ$3*MAX($R244*$A$3-$A$4-AF$5*+$AJ$3,0))/$AJ$5-SUM($V$7:AE244)-SUM($V$7:AF243)+SUM($V$7:AE243)</f>
        <v>0</v>
      </c>
      <c r="AG244" s="21">
        <f>(2*AG$5*$AJ$3*$R244*$A$3-MIN(AG$5*$AJ$3,$R244*$A$3)^2-2*$R244*$A$3*MAX(AG$5*$AJ$3-$R244*$A$3,0)-MIN(MAX($R244*$A$3-$A$4,0),AG$5*$AJ$3)^2-2*AG$5*$AJ$3*MAX($R244*$A$3-$A$4-AG$5*+$AJ$3,0))/$AJ$5-SUM($V$7:AF244)-SUM($V$7:AG243)+SUM($V$7:AF243)</f>
        <v>0</v>
      </c>
      <c r="AH244" s="21">
        <f>(2*AH$5*$AJ$3*$R244*$A$3-MIN(AH$5*$AJ$3,$R244*$A$3)^2-2*$R244*$A$3*MAX(AH$5*$AJ$3-$R244*$A$3,0)-MIN(MAX($R244*$A$3-$A$4,0),AH$5*$AJ$3)^2-2*AH$5*$AJ$3*MAX($R244*$A$3-$A$4-AH$5*+$AJ$3,0))/$AJ$5-SUM($V$7:AG244)-SUM($V$7:AH243)+SUM($V$7:AG243)</f>
        <v>0</v>
      </c>
      <c r="AJ244" s="8">
        <f t="shared" si="62"/>
        <v>43344</v>
      </c>
      <c r="AK244" s="30">
        <f t="shared" si="68"/>
        <v>43358</v>
      </c>
      <c r="AL244" s="3">
        <f ca="1">SUMPRODUCT(OFFSET($W$8:OFFSET($W$8,$AJ$4-1,0),$T244,$U244),OFFSET($D$8:OFFSET($D$8,$AJ$4-1,0),$S244,MATCH(AL$6,$D$7:$Q$7,0)-1))</f>
        <v>0.62504291434912085</v>
      </c>
      <c r="AM244" s="3">
        <f ca="1">SUMPRODUCT(OFFSET($W$8:OFFSET($W$8,$AJ$4-1,0),$T244,$U244),OFFSET($C$8:OFFSET($C$8,$AJ$4-1,0),$S244,0),OFFSET($D$8:OFFSET($D$8,$AJ$4-1,0),$S244,MATCH(AL$6,$D$7:$Q$7,0)-1))/SUMPRODUCT(OFFSET($W$8:OFFSET($W$8,$AJ$4-1,0),$T244,$U244),OFFSET($C$8:OFFSET($C$8,$AJ$4-1,0),$S244,0))</f>
        <v>0.62689926114954164</v>
      </c>
      <c r="AN244" s="3">
        <f ca="1">SUMPRODUCT(OFFSET($W$8:OFFSET($W$8,$AJ$4-1,0),$T244,$U244),OFFSET($D$8:OFFSET($D$8,$AJ$4-1,0),$S244,MATCH(AN$6,$D$7:$Q$7,0)-1))</f>
        <v>1.1991478427610884</v>
      </c>
      <c r="AO244" s="3">
        <f ca="1">SUMPRODUCT(OFFSET($W$8:OFFSET($W$8,$AJ$4-1,0),$T244,$U244),OFFSET($C$8:OFFSET($C$8,$AJ$4-1,0),$S244,0),OFFSET($D$8:OFFSET($D$8,$AJ$4-1,0),$S244,MATCH(AN$6,$D$7:$Q$7,0)-1))/SUMPRODUCT(OFFSET($W$8:OFFSET($W$8,$AJ$4-1,0),$T244,$U244),OFFSET($C$8:OFFSET($C$8,$AJ$4-1,0),$S244,0))</f>
        <v>1.1989660317695925</v>
      </c>
      <c r="AP244" s="3">
        <f ca="1">SUMPRODUCT(OFFSET($W$8:OFFSET($W$8,$AJ$4-1,0),$T244,$U244),OFFSET($D$8:OFFSET($D$8,$AJ$4-1,0),$S244,MATCH(AP$6,$D$7:$Q$7,0)-1))</f>
        <v>0.96306940597505397</v>
      </c>
      <c r="AQ244" s="3">
        <f ca="1">SUMPRODUCT(OFFSET($W$8:OFFSET($W$8,$AJ$4-1,0),$T244,$U244),OFFSET($C$8:OFFSET($C$8,$AJ$4-1,0),$S244,0),OFFSET($D$8:OFFSET($D$8,$AJ$4-1,0),$S244,MATCH(AP$6,$D$7:$Q$7,0)-1))/SUMPRODUCT(OFFSET($W$8:OFFSET($W$8,$AJ$4-1,0),$T244,$U244),OFFSET($C$8:OFFSET($C$8,$AJ$4-1,0),$S244,0))</f>
        <v>0.96120068326484998</v>
      </c>
      <c r="AR244" s="3">
        <f ca="1">SUMPRODUCT(OFFSET($W$8:OFFSET($W$8,$AJ$4-1,0),$T244,$U244),OFFSET($D$8:OFFSET($D$8,$AJ$4-1,0),$S244,MATCH(AR$6,$D$7:$Q$7,0)-1))</f>
        <v>1</v>
      </c>
      <c r="AS244" s="3">
        <f ca="1">SUMPRODUCT(OFFSET($W$8:OFFSET($W$8,$AJ$4-1,0),$T244,$U244),OFFSET($C$8:OFFSET($C$8,$AJ$4-1,0),$S244,0),OFFSET($D$8:OFFSET($D$8,$AJ$4-1,0),$S244,MATCH(AR$6,$D$7:$Q$7,0)-1))/SUMPRODUCT(OFFSET($W$8:OFFSET($W$8,$AJ$4-1,0),$T244,$U244),OFFSET($C$8:OFFSET($C$8,$AJ$4-1,0),$S244,0))</f>
        <v>1</v>
      </c>
      <c r="AT244" s="3">
        <f ca="1">SUMPRODUCT(OFFSET($W$8:OFFSET($W$8,$AJ$4-1,0),$T244,$U244),OFFSET($D$8:OFFSET($D$8,$AJ$4-1,0),$S244,MATCH(AT$6,$D$7:$Q$7,0)-1))</f>
        <v>1.0851363576818325</v>
      </c>
      <c r="AU244" s="3">
        <f ca="1">SUMPRODUCT(OFFSET($W$8:OFFSET($W$8,$AJ$4-1,0),$T244,$U244),OFFSET($C$8:OFFSET($C$8,$AJ$4-1,0),$S244,0),OFFSET($D$8:OFFSET($D$8,$AJ$4-1,0),$S244,MATCH(AT$6,$D$7:$Q$7,0)-1))/SUMPRODUCT(OFFSET($W$8:OFFSET($W$8,$AJ$4-1,0),$T244,$U244),OFFSET($C$8:OFFSET($C$8,$AJ$4-1,0),$S244,0))</f>
        <v>1.0838108285191894</v>
      </c>
      <c r="AV244" s="3">
        <f ca="1">SUMPRODUCT(OFFSET($W$8:OFFSET($W$8,$AJ$4-1,0),$T244,$U244),OFFSET($D$8:OFFSET($D$8,$AJ$4-1,0),$S244,MATCH(AV$6,$D$7:$Q$7,0)-1))</f>
        <v>0.92939560916609298</v>
      </c>
      <c r="AW244" s="3">
        <f ca="1">SUMPRODUCT(OFFSET($W$8:OFFSET($W$8,$AJ$4-1,0),$T244,$U244),OFFSET($C$8:OFFSET($C$8,$AJ$4-1,0),$S244,0),OFFSET($D$8:OFFSET($D$8,$AJ$4-1,0),$S244,MATCH(AV$6,$D$7:$Q$7,0)-1))/SUMPRODUCT(OFFSET($W$8:OFFSET($W$8,$AJ$4-1,0),$T244,$U244),OFFSET($C$8:OFFSET($C$8,$AJ$4-1,0),$S244,0))</f>
        <v>0.9295153622184581</v>
      </c>
      <c r="AX244" s="3">
        <f ca="1">SUMPRODUCT(OFFSET($W$8:OFFSET($W$8,$AJ$4-1,0),$T244,$U244),OFFSET($D$8:OFFSET($D$8,$AJ$4-1,0),$S244,MATCH(AX$6,$D$7:$Q$7,0)-1))</f>
        <v>1.0379883275589565</v>
      </c>
      <c r="AY244" s="3">
        <f ca="1">SUMPRODUCT(OFFSET($W$8:OFFSET($W$8,$AJ$4-1,0),$T244,$U244),OFFSET($C$8:OFFSET($C$8,$AJ$4-1,0),$S244,0),OFFSET($D$8:OFFSET($D$8,$AJ$4-1,0),$S244,MATCH(AX$6,$D$7:$Q$7,0)-1))/SUMPRODUCT(OFFSET($W$8:OFFSET($W$8,$AJ$4-1,0),$T244,$U244),OFFSET($C$8:OFFSET($C$8,$AJ$4-1,0),$S244,0))</f>
        <v>1.0388393096800597</v>
      </c>
      <c r="AZ244" s="3">
        <f ca="1">SUMPRODUCT(OFFSET($W$8:OFFSET($W$8,$AJ$4-1,0),$T244,$U244),OFFSET($D$8:OFFSET($D$8,$AJ$4-1,0),$S244,MATCH(AZ$6,$D$7:$Q$7,0)-1))</f>
        <v>1.1362029592369316</v>
      </c>
      <c r="BA244" s="3">
        <f ca="1">SUMPRODUCT(OFFSET($W$8:OFFSET($W$8,$AJ$4-1,0),$T244,$U244),OFFSET($C$8:OFFSET($C$8,$AJ$4-1,0),$S244,0),OFFSET($D$8:OFFSET($D$8,$AJ$4-1,0),$S244,MATCH(AZ$6,$D$7:$Q$7,0)-1))/SUMPRODUCT(OFFSET($W$8:OFFSET($W$8,$AJ$4-1,0),$T244,$U244),OFFSET($C$8:OFFSET($C$8,$AJ$4-1,0),$S244,0))</f>
        <v>1.1357481388701511</v>
      </c>
      <c r="BB244" s="3">
        <f ca="1">SUMPRODUCT(OFFSET($W$8:OFFSET($W$8,$AJ$4-1,0),$T244,$U244),OFFSET($D$8:OFFSET($D$8,$AJ$4-1,0),$S244,MATCH(BB$6,$D$7:$Q$7,0)-1))</f>
        <v>1.0860916720439906</v>
      </c>
      <c r="BC244" s="3">
        <f ca="1">SUMPRODUCT(OFFSET($W$8:OFFSET($W$8,$AJ$4-1,0),$T244,$U244),OFFSET($C$8:OFFSET($C$8,$AJ$4-1,0),$S244,0),OFFSET($D$8:OFFSET($D$8,$AJ$4-1,0),$S244,MATCH(BB$6,$D$7:$Q$7,0)-1))/SUMPRODUCT(OFFSET($W$8:OFFSET($W$8,$AJ$4-1,0),$T244,$U244),OFFSET($C$8:OFFSET($C$8,$AJ$4-1,0),$S244,0))</f>
        <v>1.0863200197085867</v>
      </c>
      <c r="BD244" s="3">
        <f ca="1">SUMPRODUCT(OFFSET($W$8:OFFSET($W$8,$AJ$4-1,0),$T244,$U244),OFFSET($D$8:OFFSET($D$8,$AJ$4-1,0),$S244,MATCH(BD$6,$D$7:$Q$7,0)-1))</f>
        <v>1.0096049328574606</v>
      </c>
      <c r="BE244" s="3">
        <f ca="1">SUMPRODUCT(OFFSET($W$8:OFFSET($W$8,$AJ$4-1,0),$T244,$U244),OFFSET($C$8:OFFSET($C$8,$AJ$4-1,0),$S244,0),OFFSET($D$8:OFFSET($D$8,$AJ$4-1,0),$S244,MATCH(BD$6,$D$7:$Q$7,0)-1))/SUMPRODUCT(OFFSET($W$8:OFFSET($W$8,$AJ$4-1,0),$T244,$U244),OFFSET($C$8:OFFSET($C$8,$AJ$4-1,0),$S244,0))</f>
        <v>1.00990036725799</v>
      </c>
      <c r="BF244" s="174">
        <f ca="1">SUMPRODUCT(OFFSET($W$8:OFFSET($W$8,$AJ$4-1,0),$T244,$U244),OFFSET($D$8:OFFSET($D$8,$AJ$4-1,0),$S244,MATCH(BF$6,$D$7:$Q$7,0)-1))</f>
        <v>1.03400031554664</v>
      </c>
      <c r="BG244" s="174">
        <f ca="1">SUMPRODUCT(OFFSET($W$8:OFFSET($W$8,$AJ$4-1,0),$T244,$U244),OFFSET($C$8:OFFSET($C$8,$AJ$4-1,0),$S244,0),OFFSET($D$8:OFFSET($D$8,$AJ$4-1,0),$S244,MATCH(BF$6,$D$7:$Q$7,0)-1))/SUMPRODUCT(OFFSET($W$8:OFFSET($W$8,$AJ$4-1,0),$T244,$U244),OFFSET($C$8:OFFSET($C$8,$AJ$4-1,0),$S244,0))</f>
        <v>1.0261425794996906</v>
      </c>
      <c r="BH244" s="174">
        <f ca="1">SUMPRODUCT(OFFSET($W$8:OFFSET($W$8,$AJ$4-1,0),$T244,$U244),OFFSET($D$8:OFFSET($D$8,$AJ$4-1,0),$S244,MATCH(BH$6,$D$7:$Q$7,0)-1))</f>
        <v>1.1731548546592279</v>
      </c>
      <c r="BI244" s="174">
        <f ca="1">SUMPRODUCT(OFFSET($W$8:OFFSET($W$8,$AJ$4-1,0),$T244,$U244),OFFSET($C$8:OFFSET($C$8,$AJ$4-1,0),$S244,0),OFFSET($D$8:OFFSET($D$8,$AJ$4-1,0),$S244,MATCH(BH$6,$D$7:$Q$7,0)-1))/SUMPRODUCT(OFFSET($W$8:OFFSET($W$8,$AJ$4-1,0),$T244,$U244),OFFSET($C$8:OFFSET($C$8,$AJ$4-1,0),$S244,0))</f>
        <v>1.1730085197122531</v>
      </c>
      <c r="BJ244" s="174">
        <f ca="1">SUMPRODUCT(OFFSET($W$8:OFFSET($W$8,$AJ$4-1,0),$T244,$U244),OFFSET($D$8:OFFSET($D$8,$AJ$4-1,0),$S244,MATCH(BJ$6,$D$7:$Q$7,0)-1))</f>
        <v>1</v>
      </c>
      <c r="BK244" s="174">
        <f ca="1">SUMPRODUCT(OFFSET($W$8:OFFSET($W$8,$AJ$4-1,0),$T244,$U244),OFFSET($C$8:OFFSET($C$8,$AJ$4-1,0),$S244,0),OFFSET($D$8:OFFSET($D$8,$AJ$4-1,0),$S244,MATCH(BJ$6,$D$7:$Q$7,0)-1))/SUMPRODUCT(OFFSET($W$8:OFFSET($W$8,$AJ$4-1,0),$T244,$U244),OFFSET($C$8:OFFSET($C$8,$AJ$4-1,0),$S244,0))</f>
        <v>1</v>
      </c>
      <c r="BM244" s="8">
        <f t="shared" si="59"/>
        <v>43344</v>
      </c>
      <c r="BN244" s="47">
        <f t="shared" ca="1" si="60"/>
        <v>0.9734255603765094</v>
      </c>
      <c r="BO244" s="47">
        <f t="shared" ca="1" si="56"/>
        <v>0</v>
      </c>
      <c r="BP244" s="47">
        <f t="shared" ca="1" si="61"/>
        <v>0.28212858893492282</v>
      </c>
      <c r="BQ244" s="47">
        <f t="shared" ca="1" si="57"/>
        <v>0.69129697144158664</v>
      </c>
    </row>
    <row r="245" spans="1:69">
      <c r="A245" s="58">
        <f t="shared" si="58"/>
        <v>43009</v>
      </c>
      <c r="B245" s="34">
        <f t="shared" si="64"/>
        <v>43205</v>
      </c>
      <c r="C245" s="59">
        <f>SUMIF(WP!$A$3:$A$388,"&lt;"&amp;EOMONTH($A245,$A$3-1)+1,WP!$B$3:$B$388)/1000-SUM(C$8:C244)</f>
        <v>1623.9609999999957</v>
      </c>
      <c r="D245" s="42">
        <f>D$6/VLOOKUP($B245,Rate!$B$4:$H$390,7)</f>
        <v>0.62444859954096421</v>
      </c>
      <c r="E245" s="42">
        <f>E$6/VLOOKUP($B245,SAWW!$B$4:$H$390,7)</f>
        <v>1.2162676874866654</v>
      </c>
      <c r="F245" s="42">
        <f>F$6/VLOOKUP($B245,'Indem BL'!$B$4:$H$390,7)</f>
        <v>0.92394368087068179</v>
      </c>
      <c r="G245" s="42">
        <f>G$6/VLOOKUP($B245,'Med BL'!$B$4:$H$390,7)</f>
        <v>1</v>
      </c>
      <c r="H245" s="42">
        <f>H$6/VLOOKUP($B245,'Combined BL &amp; SAWW'!$B$4:$H$390,7)</f>
        <v>1.0633565485192829</v>
      </c>
      <c r="I245" s="42">
        <f>I$6/VLOOKUP($B245,'Freq Trend'!$B$4:$H$390,7)</f>
        <v>0.91536546339273606</v>
      </c>
      <c r="J245" s="42">
        <f>J$6/VLOOKUP($B245,'Severity Trend_IonI'!$B$4:$H$390,7)</f>
        <v>1.0441589640679152</v>
      </c>
      <c r="K245" s="42">
        <f>K$6/VLOOKUP($B245,'Severity Trend_MonI'!$B$4:$H$390,7)</f>
        <v>1.156061217319357</v>
      </c>
      <c r="L245" s="42">
        <f>L$6/VLOOKUP($B245,'Severity Trend'!$B$4:$H$390,7)</f>
        <v>1.0987379052918538</v>
      </c>
      <c r="M245" s="42">
        <f>M$6/VLOOKUP($B245,'PP Residual Trend'!$B$4:$H$390,7)</f>
        <v>1.0056234859984816</v>
      </c>
      <c r="N245" s="156">
        <f>N$6/VLOOKUP($B245,CR!$B$4:$H$455,7)</f>
        <v>0.95858612447825642</v>
      </c>
      <c r="O245" s="156">
        <f>O$6/VLOOKUP($B245,ER!$B$4:$H$455,7)</f>
        <v>1.1798190319966499</v>
      </c>
      <c r="P245" s="156">
        <f>P$6/VLOOKUP($B245,DR!$B$4:$H$455,7)</f>
        <v>1</v>
      </c>
      <c r="R245">
        <f t="shared" si="63"/>
        <v>238</v>
      </c>
      <c r="S245" s="120">
        <f t="shared" si="65"/>
        <v>237</v>
      </c>
      <c r="T245" s="45">
        <f t="shared" si="66"/>
        <v>0</v>
      </c>
      <c r="U245" s="45">
        <f t="shared" si="67"/>
        <v>0</v>
      </c>
      <c r="V245" s="20">
        <v>0</v>
      </c>
      <c r="W245" s="21">
        <f>(2*W$5*$AJ$3*$R245*$A$3-MIN(W$5*$AJ$3,$R245*$A$3)^2-2*$R245*$A$3*MAX(W$5*$AJ$3-$R245*$A$3,0)-MIN(MAX($R245*$A$3-$A$4,0),W$5*$AJ$3)^2-2*W$5*$AJ$3*MAX($R245*$A$3-$A$4-W$5*+$AJ$3,0))/$AJ$5-SUM($V$7:V245)-SUM($V$7:W244)+SUM($V$7:V244)</f>
        <v>0</v>
      </c>
      <c r="X245" s="21">
        <f>(2*X$5*$AJ$3*$R245*$A$3-MIN(X$5*$AJ$3,$R245*$A$3)^2-2*$R245*$A$3*MAX(X$5*$AJ$3-$R245*$A$3,0)-MIN(MAX($R245*$A$3-$A$4,0),X$5*$AJ$3)^2-2*X$5*$AJ$3*MAX($R245*$A$3-$A$4-X$5*+$AJ$3,0))/$AJ$5-SUM($V$7:W245)-SUM($V$7:X244)+SUM($V$7:W244)</f>
        <v>0</v>
      </c>
      <c r="Y245" s="21">
        <f>(2*Y$5*$AJ$3*$R245*$A$3-MIN(Y$5*$AJ$3,$R245*$A$3)^2-2*$R245*$A$3*MAX(Y$5*$AJ$3-$R245*$A$3,0)-MIN(MAX($R245*$A$3-$A$4,0),Y$5*$AJ$3)^2-2*Y$5*$AJ$3*MAX($R245*$A$3-$A$4-Y$5*+$AJ$3,0))/$AJ$5-SUM($V$7:X245)-SUM($V$7:Y244)+SUM($V$7:X244)</f>
        <v>0</v>
      </c>
      <c r="Z245" s="21">
        <f>(2*Z$5*$AJ$3*$R245*$A$3-MIN(Z$5*$AJ$3,$R245*$A$3)^2-2*$R245*$A$3*MAX(Z$5*$AJ$3-$R245*$A$3,0)-MIN(MAX($R245*$A$3-$A$4,0),Z$5*$AJ$3)^2-2*Z$5*$AJ$3*MAX($R245*$A$3-$A$4-Z$5*+$AJ$3,0))/$AJ$5-SUM($V$7:Y245)-SUM($V$7:Z244)+SUM($V$7:Y244)</f>
        <v>0</v>
      </c>
      <c r="AA245" s="21">
        <f>(2*AA$5*$AJ$3*$R245*$A$3-MIN(AA$5*$AJ$3,$R245*$A$3)^2-2*$R245*$A$3*MAX(AA$5*$AJ$3-$R245*$A$3,0)-MIN(MAX($R245*$A$3-$A$4,0),AA$5*$AJ$3)^2-2*AA$5*$AJ$3*MAX($R245*$A$3-$A$4-AA$5*+$AJ$3,0))/$AJ$5-SUM($V$7:Z245)-SUM($V$7:AA244)+SUM($V$7:Z244)</f>
        <v>0</v>
      </c>
      <c r="AB245" s="21">
        <f>(2*AB$5*$AJ$3*$R245*$A$3-MIN(AB$5*$AJ$3,$R245*$A$3)^2-2*$R245*$A$3*MAX(AB$5*$AJ$3-$R245*$A$3,0)-MIN(MAX($R245*$A$3-$A$4,0),AB$5*$AJ$3)^2-2*AB$5*$AJ$3*MAX($R245*$A$3-$A$4-AB$5*+$AJ$3,0))/$AJ$5-SUM($V$7:AA245)-SUM($V$7:AB244)+SUM($V$7:AA244)</f>
        <v>0</v>
      </c>
      <c r="AC245" s="21">
        <f>(2*AC$5*$AJ$3*$R245*$A$3-MIN(AC$5*$AJ$3,$R245*$A$3)^2-2*$R245*$A$3*MAX(AC$5*$AJ$3-$R245*$A$3,0)-MIN(MAX($R245*$A$3-$A$4,0),AC$5*$AJ$3)^2-2*AC$5*$AJ$3*MAX($R245*$A$3-$A$4-AC$5*+$AJ$3,0))/$AJ$5-SUM($V$7:AB245)-SUM($V$7:AC244)+SUM($V$7:AB244)</f>
        <v>0</v>
      </c>
      <c r="AD245" s="21">
        <f>(2*AD$5*$AJ$3*$R245*$A$3-MIN(AD$5*$AJ$3,$R245*$A$3)^2-2*$R245*$A$3*MAX(AD$5*$AJ$3-$R245*$A$3,0)-MIN(MAX($R245*$A$3-$A$4,0),AD$5*$AJ$3)^2-2*AD$5*$AJ$3*MAX($R245*$A$3-$A$4-AD$5*+$AJ$3,0))/$AJ$5-SUM($V$7:AC245)-SUM($V$7:AD244)+SUM($V$7:AC244)</f>
        <v>0</v>
      </c>
      <c r="AE245" s="21">
        <f>(2*AE$5*$AJ$3*$R245*$A$3-MIN(AE$5*$AJ$3,$R245*$A$3)^2-2*$R245*$A$3*MAX(AE$5*$AJ$3-$R245*$A$3,0)-MIN(MAX($R245*$A$3-$A$4,0),AE$5*$AJ$3)^2-2*AE$5*$AJ$3*MAX($R245*$A$3-$A$4-AE$5*+$AJ$3,0))/$AJ$5-SUM($V$7:AD245)-SUM($V$7:AE244)+SUM($V$7:AD244)</f>
        <v>0</v>
      </c>
      <c r="AF245" s="21">
        <f>(2*AF$5*$AJ$3*$R245*$A$3-MIN(AF$5*$AJ$3,$R245*$A$3)^2-2*$R245*$A$3*MAX(AF$5*$AJ$3-$R245*$A$3,0)-MIN(MAX($R245*$A$3-$A$4,0),AF$5*$AJ$3)^2-2*AF$5*$AJ$3*MAX($R245*$A$3-$A$4-AF$5*+$AJ$3,0))/$AJ$5-SUM($V$7:AE245)-SUM($V$7:AF244)+SUM($V$7:AE244)</f>
        <v>0</v>
      </c>
      <c r="AG245" s="21">
        <f>(2*AG$5*$AJ$3*$R245*$A$3-MIN(AG$5*$AJ$3,$R245*$A$3)^2-2*$R245*$A$3*MAX(AG$5*$AJ$3-$R245*$A$3,0)-MIN(MAX($R245*$A$3-$A$4,0),AG$5*$AJ$3)^2-2*AG$5*$AJ$3*MAX($R245*$A$3-$A$4-AG$5*+$AJ$3,0))/$AJ$5-SUM($V$7:AF245)-SUM($V$7:AG244)+SUM($V$7:AF244)</f>
        <v>0</v>
      </c>
      <c r="AH245" s="21">
        <f>(2*AH$5*$AJ$3*$R245*$A$3-MIN(AH$5*$AJ$3,$R245*$A$3)^2-2*$R245*$A$3*MAX(AH$5*$AJ$3-$R245*$A$3,0)-MIN(MAX($R245*$A$3-$A$4,0),AH$5*$AJ$3)^2-2*AH$5*$AJ$3*MAX($R245*$A$3-$A$4-AH$5*+$AJ$3,0))/$AJ$5-SUM($V$7:AG245)-SUM($V$7:AH244)+SUM($V$7:AG244)</f>
        <v>0</v>
      </c>
      <c r="AJ245" s="8">
        <f t="shared" si="62"/>
        <v>43374</v>
      </c>
      <c r="AK245" s="30">
        <f t="shared" si="68"/>
        <v>43388</v>
      </c>
      <c r="AL245" s="3">
        <f ca="1">SUMPRODUCT(OFFSET($W$8:OFFSET($W$8,$AJ$4-1,0),$T245,$U245),OFFSET($D$8:OFFSET($D$8,$AJ$4-1,0),$S245,MATCH(AL$6,$D$7:$Q$7,0)-1))</f>
        <v>0.62696568267262709</v>
      </c>
      <c r="AM245" s="3">
        <f ca="1">SUMPRODUCT(OFFSET($W$8:OFFSET($W$8,$AJ$4-1,0),$T245,$U245),OFFSET($C$8:OFFSET($C$8,$AJ$4-1,0),$S245,0),OFFSET($D$8:OFFSET($D$8,$AJ$4-1,0),$S245,MATCH(AL$6,$D$7:$Q$7,0)-1))/SUMPRODUCT(OFFSET($W$8:OFFSET($W$8,$AJ$4-1,0),$T245,$U245),OFFSET($C$8:OFFSET($C$8,$AJ$4-1,0),$S245,0))</f>
        <v>0.62940239068990156</v>
      </c>
      <c r="AN245" s="3">
        <f ca="1">SUMPRODUCT(OFFSET($W$8:OFFSET($W$8,$AJ$4-1,0),$T245,$U245),OFFSET($D$8:OFFSET($D$8,$AJ$4-1,0),$S245,MATCH(AN$6,$D$7:$Q$7,0)-1))</f>
        <v>1.1956199399899077</v>
      </c>
      <c r="AO245" s="3">
        <f ca="1">SUMPRODUCT(OFFSET($W$8:OFFSET($W$8,$AJ$4-1,0),$T245,$U245),OFFSET($C$8:OFFSET($C$8,$AJ$4-1,0),$S245,0),OFFSET($D$8:OFFSET($D$8,$AJ$4-1,0),$S245,MATCH(AN$6,$D$7:$Q$7,0)-1))/SUMPRODUCT(OFFSET($W$8:OFFSET($W$8,$AJ$4-1,0),$T245,$U245),OFFSET($C$8:OFFSET($C$8,$AJ$4-1,0),$S245,0))</f>
        <v>1.1958910485686272</v>
      </c>
      <c r="AP245" s="3">
        <f ca="1">SUMPRODUCT(OFFSET($W$8:OFFSET($W$8,$AJ$4-1,0),$T245,$U245),OFFSET($D$8:OFFSET($D$8,$AJ$4-1,0),$S245,MATCH(AP$6,$D$7:$Q$7,0)-1))</f>
        <v>0.97157780348676803</v>
      </c>
      <c r="AQ245" s="3">
        <f ca="1">SUMPRODUCT(OFFSET($W$8:OFFSET($W$8,$AJ$4-1,0),$T245,$U245),OFFSET($C$8:OFFSET($C$8,$AJ$4-1,0),$S245,0),OFFSET($D$8:OFFSET($D$8,$AJ$4-1,0),$S245,MATCH(AP$6,$D$7:$Q$7,0)-1))/SUMPRODUCT(OFFSET($W$8:OFFSET($W$8,$AJ$4-1,0),$T245,$U245),OFFSET($C$8:OFFSET($C$8,$AJ$4-1,0),$S245,0))</f>
        <v>0.96870581262671795</v>
      </c>
      <c r="AR245" s="3">
        <f ca="1">SUMPRODUCT(OFFSET($W$8:OFFSET($W$8,$AJ$4-1,0),$T245,$U245),OFFSET($D$8:OFFSET($D$8,$AJ$4-1,0),$S245,MATCH(AR$6,$D$7:$Q$7,0)-1))</f>
        <v>1</v>
      </c>
      <c r="AS245" s="3">
        <f ca="1">SUMPRODUCT(OFFSET($W$8:OFFSET($W$8,$AJ$4-1,0),$T245,$U245),OFFSET($C$8:OFFSET($C$8,$AJ$4-1,0),$S245,0),OFFSET($D$8:OFFSET($D$8,$AJ$4-1,0),$S245,MATCH(AR$6,$D$7:$Q$7,0)-1))/SUMPRODUCT(OFFSET($W$8:OFFSET($W$8,$AJ$4-1,0),$T245,$U245),OFFSET($C$8:OFFSET($C$8,$AJ$4-1,0),$S245,0))</f>
        <v>1</v>
      </c>
      <c r="AT245" s="3">
        <f ca="1">SUMPRODUCT(OFFSET($W$8:OFFSET($W$8,$AJ$4-1,0),$T245,$U245),OFFSET($D$8:OFFSET($D$8,$AJ$4-1,0),$S245,MATCH(AT$6,$D$7:$Q$7,0)-1))</f>
        <v>1.0892785899690789</v>
      </c>
      <c r="AU245" s="3">
        <f ca="1">SUMPRODUCT(OFFSET($W$8:OFFSET($W$8,$AJ$4-1,0),$T245,$U245),OFFSET($C$8:OFFSET($C$8,$AJ$4-1,0),$S245,0),OFFSET($D$8:OFFSET($D$8,$AJ$4-1,0),$S245,MATCH(AT$6,$D$7:$Q$7,0)-1))/SUMPRODUCT(OFFSET($W$8:OFFSET($W$8,$AJ$4-1,0),$T245,$U245),OFFSET($C$8:OFFSET($C$8,$AJ$4-1,0),$S245,0))</f>
        <v>1.0873581986306367</v>
      </c>
      <c r="AV245" s="3">
        <f ca="1">SUMPRODUCT(OFFSET($W$8:OFFSET($W$8,$AJ$4-1,0),$T245,$U245),OFFSET($D$8:OFFSET($D$8,$AJ$4-1,0),$S245,MATCH(AV$6,$D$7:$Q$7,0)-1))</f>
        <v>0.93253613493673793</v>
      </c>
      <c r="AW245" s="3">
        <f ca="1">SUMPRODUCT(OFFSET($W$8:OFFSET($W$8,$AJ$4-1,0),$T245,$U245),OFFSET($C$8:OFFSET($C$8,$AJ$4-1,0),$S245,0),OFFSET($D$8:OFFSET($D$8,$AJ$4-1,0),$S245,MATCH(AV$6,$D$7:$Q$7,0)-1))/SUMPRODUCT(OFFSET($W$8:OFFSET($W$8,$AJ$4-1,0),$T245,$U245),OFFSET($C$8:OFFSET($C$8,$AJ$4-1,0),$S245,0))</f>
        <v>0.93229771181789811</v>
      </c>
      <c r="AX245" s="3">
        <f ca="1">SUMPRODUCT(OFFSET($W$8:OFFSET($W$8,$AJ$4-1,0),$T245,$U245),OFFSET($D$8:OFFSET($D$8,$AJ$4-1,0),$S245,MATCH(AX$6,$D$7:$Q$7,0)-1))</f>
        <v>1.0339213933013616</v>
      </c>
      <c r="AY245" s="3">
        <f ca="1">SUMPRODUCT(OFFSET($W$8:OFFSET($W$8,$AJ$4-1,0),$T245,$U245),OFFSET($C$8:OFFSET($C$8,$AJ$4-1,0),$S245,0),OFFSET($D$8:OFFSET($D$8,$AJ$4-1,0),$S245,MATCH(AX$6,$D$7:$Q$7,0)-1))/SUMPRODUCT(OFFSET($W$8:OFFSET($W$8,$AJ$4-1,0),$T245,$U245),OFFSET($C$8:OFFSET($C$8,$AJ$4-1,0),$S245,0))</f>
        <v>1.0347543827548653</v>
      </c>
      <c r="AZ245" s="3">
        <f ca="1">SUMPRODUCT(OFFSET($W$8:OFFSET($W$8,$AJ$4-1,0),$T245,$U245),OFFSET($D$8:OFFSET($D$8,$AJ$4-1,0),$S245,MATCH(AZ$6,$D$7:$Q$7,0)-1))</f>
        <v>1.132893325887526</v>
      </c>
      <c r="BA245" s="3">
        <f ca="1">SUMPRODUCT(OFFSET($W$8:OFFSET($W$8,$AJ$4-1,0),$T245,$U245),OFFSET($C$8:OFFSET($C$8,$AJ$4-1,0),$S245,0),OFFSET($D$8:OFFSET($D$8,$AJ$4-1,0),$S245,MATCH(AZ$6,$D$7:$Q$7,0)-1))/SUMPRODUCT(OFFSET($W$8:OFFSET($W$8,$AJ$4-1,0),$T245,$U245),OFFSET($C$8:OFFSET($C$8,$AJ$4-1,0),$S245,0))</f>
        <v>1.1330182152612089</v>
      </c>
      <c r="BB245" s="3">
        <f ca="1">SUMPRODUCT(OFFSET($W$8:OFFSET($W$8,$AJ$4-1,0),$T245,$U245),OFFSET($D$8:OFFSET($D$8,$AJ$4-1,0),$S245,MATCH(BB$6,$D$7:$Q$7,0)-1))</f>
        <v>1.0823580095119183</v>
      </c>
      <c r="BC245" s="3">
        <f ca="1">SUMPRODUCT(OFFSET($W$8:OFFSET($W$8,$AJ$4-1,0),$T245,$U245),OFFSET($C$8:OFFSET($C$8,$AJ$4-1,0),$S245,0),OFFSET($D$8:OFFSET($D$8,$AJ$4-1,0),$S245,MATCH(BB$6,$D$7:$Q$7,0)-1))/SUMPRODUCT(OFFSET($W$8:OFFSET($W$8,$AJ$4-1,0),$T245,$U245),OFFSET($C$8:OFFSET($C$8,$AJ$4-1,0),$S245,0))</f>
        <v>1.0828451669002084</v>
      </c>
      <c r="BD245" s="3">
        <f ca="1">SUMPRODUCT(OFFSET($W$8:OFFSET($W$8,$AJ$4-1,0),$T245,$U245),OFFSET($D$8:OFFSET($D$8,$AJ$4-1,0),$S245,MATCH(BD$6,$D$7:$Q$7,0)-1))</f>
        <v>1.0095540222311716</v>
      </c>
      <c r="BE245" s="3">
        <f ca="1">SUMPRODUCT(OFFSET($W$8:OFFSET($W$8,$AJ$4-1,0),$T245,$U245),OFFSET($C$8:OFFSET($C$8,$AJ$4-1,0),$S245,0),OFFSET($D$8:OFFSET($D$8,$AJ$4-1,0),$S245,MATCH(BD$6,$D$7:$Q$7,0)-1))/SUMPRODUCT(OFFSET($W$8:OFFSET($W$8,$AJ$4-1,0),$T245,$U245),OFFSET($C$8:OFFSET($C$8,$AJ$4-1,0),$S245,0))</f>
        <v>1.0096893871829886</v>
      </c>
      <c r="BF245" s="174">
        <f ca="1">SUMPRODUCT(OFFSET($W$8:OFFSET($W$8,$AJ$4-1,0),$T245,$U245),OFFSET($D$8:OFFSET($D$8,$AJ$4-1,0),$S245,MATCH(BF$6,$D$7:$Q$7,0)-1))</f>
        <v>1.0416036323828595</v>
      </c>
      <c r="BG245" s="174">
        <f ca="1">SUMPRODUCT(OFFSET($W$8:OFFSET($W$8,$AJ$4-1,0),$T245,$U245),OFFSET($C$8:OFFSET($C$8,$AJ$4-1,0),$S245,0),OFFSET($D$8:OFFSET($D$8,$AJ$4-1,0),$S245,MATCH(BF$6,$D$7:$Q$7,0)-1))/SUMPRODUCT(OFFSET($W$8:OFFSET($W$8,$AJ$4-1,0),$T245,$U245),OFFSET($C$8:OFFSET($C$8,$AJ$4-1,0),$S245,0))</f>
        <v>1.0335577164047345</v>
      </c>
      <c r="BH245" s="174">
        <f ca="1">SUMPRODUCT(OFFSET($W$8:OFFSET($W$8,$AJ$4-1,0),$T245,$U245),OFFSET($D$8:OFFSET($D$8,$AJ$4-1,0),$S245,MATCH(BH$6,$D$7:$Q$7,0)-1))</f>
        <v>1.1716036525417257</v>
      </c>
      <c r="BI245" s="174">
        <f ca="1">SUMPRODUCT(OFFSET($W$8:OFFSET($W$8,$AJ$4-1,0),$T245,$U245),OFFSET($C$8:OFFSET($C$8,$AJ$4-1,0),$S245,0),OFFSET($D$8:OFFSET($D$8,$AJ$4-1,0),$S245,MATCH(BH$6,$D$7:$Q$7,0)-1))/SUMPRODUCT(OFFSET($W$8:OFFSET($W$8,$AJ$4-1,0),$T245,$U245),OFFSET($C$8:OFFSET($C$8,$AJ$4-1,0),$S245,0))</f>
        <v>1.1715348628092337</v>
      </c>
      <c r="BJ245" s="174">
        <f ca="1">SUMPRODUCT(OFFSET($W$8:OFFSET($W$8,$AJ$4-1,0),$T245,$U245),OFFSET($D$8:OFFSET($D$8,$AJ$4-1,0),$S245,MATCH(BJ$6,$D$7:$Q$7,0)-1))</f>
        <v>1</v>
      </c>
      <c r="BK245" s="174">
        <f ca="1">SUMPRODUCT(OFFSET($W$8:OFFSET($W$8,$AJ$4-1,0),$T245,$U245),OFFSET($C$8:OFFSET($C$8,$AJ$4-1,0),$S245,0),OFFSET($D$8:OFFSET($D$8,$AJ$4-1,0),$S245,MATCH(BJ$6,$D$7:$Q$7,0)-1))/SUMPRODUCT(OFFSET($W$8:OFFSET($W$8,$AJ$4-1,0),$T245,$U245),OFFSET($C$8:OFFSET($C$8,$AJ$4-1,0),$S245,0))</f>
        <v>1</v>
      </c>
      <c r="BM245" s="8">
        <f t="shared" si="59"/>
        <v>43374</v>
      </c>
      <c r="BN245" s="47">
        <f t="shared" ca="1" si="60"/>
        <v>0.96644183447277443</v>
      </c>
      <c r="BO245" s="47">
        <f t="shared" ca="1" si="56"/>
        <v>0</v>
      </c>
      <c r="BP245" s="47">
        <f t="shared" ca="1" si="61"/>
        <v>0.28248347444095556</v>
      </c>
      <c r="BQ245" s="47">
        <f t="shared" ca="1" si="57"/>
        <v>0.68395836003181887</v>
      </c>
    </row>
    <row r="246" spans="1:69">
      <c r="A246" s="58">
        <f t="shared" si="58"/>
        <v>43040</v>
      </c>
      <c r="B246" s="34">
        <f t="shared" si="64"/>
        <v>43235</v>
      </c>
      <c r="C246" s="59">
        <f>SUMIF(WP!$A$3:$A$388,"&lt;"&amp;EOMONTH($A246,$A$3-1)+1,WP!$B$3:$B$388)/1000-SUM(C$8:C245)</f>
        <v>660.63900000000285</v>
      </c>
      <c r="D246" s="42">
        <f>D$6/VLOOKUP($B246,Rate!$B$4:$H$390,7)</f>
        <v>0.62444859954096421</v>
      </c>
      <c r="E246" s="42">
        <f>E$6/VLOOKUP($B246,SAWW!$B$4:$H$390,7)</f>
        <v>1.2134463389326289</v>
      </c>
      <c r="F246" s="42">
        <f>F$6/VLOOKUP($B246,'Indem BL'!$B$4:$H$390,7)</f>
        <v>0.92394368087068179</v>
      </c>
      <c r="G246" s="42">
        <f>G$6/VLOOKUP($B246,'Med BL'!$B$4:$H$390,7)</f>
        <v>1</v>
      </c>
      <c r="H246" s="42">
        <f>H$6/VLOOKUP($B246,'Combined BL &amp; SAWW'!$B$4:$H$390,7)</f>
        <v>1.0646523465645623</v>
      </c>
      <c r="I246" s="42">
        <f>I$6/VLOOKUP($B246,'Freq Trend'!$B$4:$H$390,7)</f>
        <v>0.9169149635606384</v>
      </c>
      <c r="J246" s="42">
        <f>J$6/VLOOKUP($B246,'Severity Trend_IonI'!$B$4:$H$390,7)</f>
        <v>1.0546005640888694</v>
      </c>
      <c r="K246" s="42">
        <f>K$6/VLOOKUP($B246,'Severity Trend_MonI'!$B$4:$H$390,7)</f>
        <v>1.1495729053869432</v>
      </c>
      <c r="L246" s="42">
        <f>L$6/VLOOKUP($B246,'Severity Trend'!$B$4:$H$390,7)</f>
        <v>1.1012918741730464</v>
      </c>
      <c r="M246" s="42">
        <f>M$6/VLOOKUP($B246,'PP Residual Trend'!$B$4:$H$390,7)</f>
        <v>1.009698240850756</v>
      </c>
      <c r="N246" s="156">
        <f>N$6/VLOOKUP($B246,CR!$B$4:$H$455,7)</f>
        <v>0.97420189342642427</v>
      </c>
      <c r="O246" s="156">
        <f>O$6/VLOOKUP($B246,ER!$B$4:$H$455,7)</f>
        <v>1.1798190319966499</v>
      </c>
      <c r="P246" s="156">
        <f>P$6/VLOOKUP($B246,DR!$B$4:$H$455,7)</f>
        <v>1</v>
      </c>
      <c r="R246">
        <f t="shared" si="63"/>
        <v>239</v>
      </c>
      <c r="S246" s="120">
        <f t="shared" si="65"/>
        <v>238</v>
      </c>
      <c r="T246" s="45">
        <f t="shared" si="66"/>
        <v>0</v>
      </c>
      <c r="U246" s="45">
        <f t="shared" si="67"/>
        <v>0</v>
      </c>
      <c r="V246" s="20">
        <v>0</v>
      </c>
      <c r="W246" s="21">
        <f>(2*W$5*$AJ$3*$R246*$A$3-MIN(W$5*$AJ$3,$R246*$A$3)^2-2*$R246*$A$3*MAX(W$5*$AJ$3-$R246*$A$3,0)-MIN(MAX($R246*$A$3-$A$4,0),W$5*$AJ$3)^2-2*W$5*$AJ$3*MAX($R246*$A$3-$A$4-W$5*+$AJ$3,0))/$AJ$5-SUM($V$7:V246)-SUM($V$7:W245)+SUM($V$7:V245)</f>
        <v>0</v>
      </c>
      <c r="X246" s="21">
        <f>(2*X$5*$AJ$3*$R246*$A$3-MIN(X$5*$AJ$3,$R246*$A$3)^2-2*$R246*$A$3*MAX(X$5*$AJ$3-$R246*$A$3,0)-MIN(MAX($R246*$A$3-$A$4,0),X$5*$AJ$3)^2-2*X$5*$AJ$3*MAX($R246*$A$3-$A$4-X$5*+$AJ$3,0))/$AJ$5-SUM($V$7:W246)-SUM($V$7:X245)+SUM($V$7:W245)</f>
        <v>0</v>
      </c>
      <c r="Y246" s="21">
        <f>(2*Y$5*$AJ$3*$R246*$A$3-MIN(Y$5*$AJ$3,$R246*$A$3)^2-2*$R246*$A$3*MAX(Y$5*$AJ$3-$R246*$A$3,0)-MIN(MAX($R246*$A$3-$A$4,0),Y$5*$AJ$3)^2-2*Y$5*$AJ$3*MAX($R246*$A$3-$A$4-Y$5*+$AJ$3,0))/$AJ$5-SUM($V$7:X246)-SUM($V$7:Y245)+SUM($V$7:X245)</f>
        <v>0</v>
      </c>
      <c r="Z246" s="21">
        <f>(2*Z$5*$AJ$3*$R246*$A$3-MIN(Z$5*$AJ$3,$R246*$A$3)^2-2*$R246*$A$3*MAX(Z$5*$AJ$3-$R246*$A$3,0)-MIN(MAX($R246*$A$3-$A$4,0),Z$5*$AJ$3)^2-2*Z$5*$AJ$3*MAX($R246*$A$3-$A$4-Z$5*+$AJ$3,0))/$AJ$5-SUM($V$7:Y246)-SUM($V$7:Z245)+SUM($V$7:Y245)</f>
        <v>0</v>
      </c>
      <c r="AA246" s="21">
        <f>(2*AA$5*$AJ$3*$R246*$A$3-MIN(AA$5*$AJ$3,$R246*$A$3)^2-2*$R246*$A$3*MAX(AA$5*$AJ$3-$R246*$A$3,0)-MIN(MAX($R246*$A$3-$A$4,0),AA$5*$AJ$3)^2-2*AA$5*$AJ$3*MAX($R246*$A$3-$A$4-AA$5*+$AJ$3,0))/$AJ$5-SUM($V$7:Z246)-SUM($V$7:AA245)+SUM($V$7:Z245)</f>
        <v>0</v>
      </c>
      <c r="AB246" s="21">
        <f>(2*AB$5*$AJ$3*$R246*$A$3-MIN(AB$5*$AJ$3,$R246*$A$3)^2-2*$R246*$A$3*MAX(AB$5*$AJ$3-$R246*$A$3,0)-MIN(MAX($R246*$A$3-$A$4,0),AB$5*$AJ$3)^2-2*AB$5*$AJ$3*MAX($R246*$A$3-$A$4-AB$5*+$AJ$3,0))/$AJ$5-SUM($V$7:AA246)-SUM($V$7:AB245)+SUM($V$7:AA245)</f>
        <v>0</v>
      </c>
      <c r="AC246" s="21">
        <f>(2*AC$5*$AJ$3*$R246*$A$3-MIN(AC$5*$AJ$3,$R246*$A$3)^2-2*$R246*$A$3*MAX(AC$5*$AJ$3-$R246*$A$3,0)-MIN(MAX($R246*$A$3-$A$4,0),AC$5*$AJ$3)^2-2*AC$5*$AJ$3*MAX($R246*$A$3-$A$4-AC$5*+$AJ$3,0))/$AJ$5-SUM($V$7:AB246)-SUM($V$7:AC245)+SUM($V$7:AB245)</f>
        <v>0</v>
      </c>
      <c r="AD246" s="21">
        <f>(2*AD$5*$AJ$3*$R246*$A$3-MIN(AD$5*$AJ$3,$R246*$A$3)^2-2*$R246*$A$3*MAX(AD$5*$AJ$3-$R246*$A$3,0)-MIN(MAX($R246*$A$3-$A$4,0),AD$5*$AJ$3)^2-2*AD$5*$AJ$3*MAX($R246*$A$3-$A$4-AD$5*+$AJ$3,0))/$AJ$5-SUM($V$7:AC246)-SUM($V$7:AD245)+SUM($V$7:AC245)</f>
        <v>0</v>
      </c>
      <c r="AE246" s="21">
        <f>(2*AE$5*$AJ$3*$R246*$A$3-MIN(AE$5*$AJ$3,$R246*$A$3)^2-2*$R246*$A$3*MAX(AE$5*$AJ$3-$R246*$A$3,0)-MIN(MAX($R246*$A$3-$A$4,0),AE$5*$AJ$3)^2-2*AE$5*$AJ$3*MAX($R246*$A$3-$A$4-AE$5*+$AJ$3,0))/$AJ$5-SUM($V$7:AD246)-SUM($V$7:AE245)+SUM($V$7:AD245)</f>
        <v>0</v>
      </c>
      <c r="AF246" s="21">
        <f>(2*AF$5*$AJ$3*$R246*$A$3-MIN(AF$5*$AJ$3,$R246*$A$3)^2-2*$R246*$A$3*MAX(AF$5*$AJ$3-$R246*$A$3,0)-MIN(MAX($R246*$A$3-$A$4,0),AF$5*$AJ$3)^2-2*AF$5*$AJ$3*MAX($R246*$A$3-$A$4-AF$5*+$AJ$3,0))/$AJ$5-SUM($V$7:AE246)-SUM($V$7:AF245)+SUM($V$7:AE245)</f>
        <v>0</v>
      </c>
      <c r="AG246" s="21">
        <f>(2*AG$5*$AJ$3*$R246*$A$3-MIN(AG$5*$AJ$3,$R246*$A$3)^2-2*$R246*$A$3*MAX(AG$5*$AJ$3-$R246*$A$3,0)-MIN(MAX($R246*$A$3-$A$4,0),AG$5*$AJ$3)^2-2*AG$5*$AJ$3*MAX($R246*$A$3-$A$4-AG$5*+$AJ$3,0))/$AJ$5-SUM($V$7:AF246)-SUM($V$7:AG245)+SUM($V$7:AF245)</f>
        <v>0</v>
      </c>
      <c r="AH246" s="21">
        <f>(2*AH$5*$AJ$3*$R246*$A$3-MIN(AH$5*$AJ$3,$R246*$A$3)^2-2*$R246*$A$3*MAX(AH$5*$AJ$3-$R246*$A$3,0)-MIN(MAX($R246*$A$3-$A$4,0),AH$5*$AJ$3)^2-2*AH$5*$AJ$3*MAX($R246*$A$3-$A$4-AH$5*+$AJ$3,0))/$AJ$5-SUM($V$7:AG246)-SUM($V$7:AH245)+SUM($V$7:AG245)</f>
        <v>0</v>
      </c>
      <c r="AJ246" s="8">
        <f t="shared" si="62"/>
        <v>43405</v>
      </c>
      <c r="AK246" s="30">
        <f t="shared" si="68"/>
        <v>43419</v>
      </c>
      <c r="AL246" s="3">
        <f ca="1">SUMPRODUCT(OFFSET($W$8:OFFSET($W$8,$AJ$4-1,0),$T246,$U246),OFFSET($D$8:OFFSET($D$8,$AJ$4-1,0),$S246,MATCH(AL$6,$D$7:$Q$7,0)-1))</f>
        <v>0.63070434092825789</v>
      </c>
      <c r="AM246" s="3">
        <f ca="1">SUMPRODUCT(OFFSET($W$8:OFFSET($W$8,$AJ$4-1,0),$T246,$U246),OFFSET($C$8:OFFSET($C$8,$AJ$4-1,0),$S246,0),OFFSET($D$8:OFFSET($D$8,$AJ$4-1,0),$S246,MATCH(AL$6,$D$7:$Q$7,0)-1))/SUMPRODUCT(OFFSET($W$8:OFFSET($W$8,$AJ$4-1,0),$T246,$U246),OFFSET($C$8:OFFSET($C$8,$AJ$4-1,0),$S246,0))</f>
        <v>0.63279432672501423</v>
      </c>
      <c r="AN246" s="3">
        <f ca="1">SUMPRODUCT(OFFSET($W$8:OFFSET($W$8,$AJ$4-1,0),$T246,$U246),OFFSET($D$8:OFFSET($D$8,$AJ$4-1,0),$S246,MATCH(AN$6,$D$7:$Q$7,0)-1))</f>
        <v>1.1920267800138808</v>
      </c>
      <c r="AO246" s="3">
        <f ca="1">SUMPRODUCT(OFFSET($W$8:OFFSET($W$8,$AJ$4-1,0),$T246,$U246),OFFSET($C$8:OFFSET($C$8,$AJ$4-1,0),$S246,0),OFFSET($D$8:OFFSET($D$8,$AJ$4-1,0),$S246,MATCH(AN$6,$D$7:$Q$7,0)-1))/SUMPRODUCT(OFFSET($W$8:OFFSET($W$8,$AJ$4-1,0),$T246,$U246),OFFSET($C$8:OFFSET($C$8,$AJ$4-1,0),$S246,0))</f>
        <v>1.1928137205738754</v>
      </c>
      <c r="AP246" s="3">
        <f ca="1">SUMPRODUCT(OFFSET($W$8:OFFSET($W$8,$AJ$4-1,0),$T246,$U246),OFFSET($D$8:OFFSET($D$8,$AJ$4-1,0),$S246,MATCH(AP$6,$D$7:$Q$7,0)-1))</f>
        <v>0.98008620099848209</v>
      </c>
      <c r="AQ246" s="3">
        <f ca="1">SUMPRODUCT(OFFSET($W$8:OFFSET($W$8,$AJ$4-1,0),$T246,$U246),OFFSET($C$8:OFFSET($C$8,$AJ$4-1,0),$S246,0),OFFSET($D$8:OFFSET($D$8,$AJ$4-1,0),$S246,MATCH(AP$6,$D$7:$Q$7,0)-1))/SUMPRODUCT(OFFSET($W$8:OFFSET($W$8,$AJ$4-1,0),$T246,$U246),OFFSET($C$8:OFFSET($C$8,$AJ$4-1,0),$S246,0))</f>
        <v>0.97601406527848411</v>
      </c>
      <c r="AR246" s="3">
        <f ca="1">SUMPRODUCT(OFFSET($W$8:OFFSET($W$8,$AJ$4-1,0),$T246,$U246),OFFSET($D$8:OFFSET($D$8,$AJ$4-1,0),$S246,MATCH(AR$6,$D$7:$Q$7,0)-1))</f>
        <v>1</v>
      </c>
      <c r="AS246" s="3">
        <f ca="1">SUMPRODUCT(OFFSET($W$8:OFFSET($W$8,$AJ$4-1,0),$T246,$U246),OFFSET($C$8:OFFSET($C$8,$AJ$4-1,0),$S246,0),OFFSET($D$8:OFFSET($D$8,$AJ$4-1,0),$S246,MATCH(AR$6,$D$7:$Q$7,0)-1))/SUMPRODUCT(OFFSET($W$8:OFFSET($W$8,$AJ$4-1,0),$T246,$U246),OFFSET($C$8:OFFSET($C$8,$AJ$4-1,0),$S246,0))</f>
        <v>1</v>
      </c>
      <c r="AT246" s="3">
        <f ca="1">SUMPRODUCT(OFFSET($W$8:OFFSET($W$8,$AJ$4-1,0),$T246,$U246),OFFSET($D$8:OFFSET($D$8,$AJ$4-1,0),$S246,MATCH(AT$6,$D$7:$Q$7,0)-1))</f>
        <v>1.0930056475542058</v>
      </c>
      <c r="AU246" s="3">
        <f ca="1">SUMPRODUCT(OFFSET($W$8:OFFSET($W$8,$AJ$4-1,0),$T246,$U246),OFFSET($C$8:OFFSET($C$8,$AJ$4-1,0),$S246,0),OFFSET($D$8:OFFSET($D$8,$AJ$4-1,0),$S246,MATCH(AT$6,$D$7:$Q$7,0)-1))/SUMPRODUCT(OFFSET($W$8:OFFSET($W$8,$AJ$4-1,0),$T246,$U246),OFFSET($C$8:OFFSET($C$8,$AJ$4-1,0),$S246,0))</f>
        <v>1.0905783063496295</v>
      </c>
      <c r="AV246" s="3">
        <f ca="1">SUMPRODUCT(OFFSET($W$8:OFFSET($W$8,$AJ$4-1,0),$T246,$U246),OFFSET($D$8:OFFSET($D$8,$AJ$4-1,0),$S246,MATCH(AV$6,$D$7:$Q$7,0)-1))</f>
        <v>0.93586600059627301</v>
      </c>
      <c r="AW246" s="3">
        <f ca="1">SUMPRODUCT(OFFSET($W$8:OFFSET($W$8,$AJ$4-1,0),$T246,$U246),OFFSET($C$8:OFFSET($C$8,$AJ$4-1,0),$S246,0),OFFSET($D$8:OFFSET($D$8,$AJ$4-1,0),$S246,MATCH(AV$6,$D$7:$Q$7,0)-1))/SUMPRODUCT(OFFSET($W$8:OFFSET($W$8,$AJ$4-1,0),$T246,$U246),OFFSET($C$8:OFFSET($C$8,$AJ$4-1,0),$S246,0))</f>
        <v>0.93514627437361553</v>
      </c>
      <c r="AX246" s="3">
        <f ca="1">SUMPRODUCT(OFFSET($W$8:OFFSET($W$8,$AJ$4-1,0),$T246,$U246),OFFSET($D$8:OFFSET($D$8,$AJ$4-1,0),$S246,MATCH(AX$6,$D$7:$Q$7,0)-1))</f>
        <v>1.0282726841619549</v>
      </c>
      <c r="AY246" s="3">
        <f ca="1">SUMPRODUCT(OFFSET($W$8:OFFSET($W$8,$AJ$4-1,0),$T246,$U246),OFFSET($C$8:OFFSET($C$8,$AJ$4-1,0),$S246,0),OFFSET($D$8:OFFSET($D$8,$AJ$4-1,0),$S246,MATCH(AX$6,$D$7:$Q$7,0)-1))/SUMPRODUCT(OFFSET($W$8:OFFSET($W$8,$AJ$4-1,0),$T246,$U246),OFFSET($C$8:OFFSET($C$8,$AJ$4-1,0),$S246,0))</f>
        <v>1.0299671668644856</v>
      </c>
      <c r="AZ246" s="3">
        <f ca="1">SUMPRODUCT(OFFSET($W$8:OFFSET($W$8,$AJ$4-1,0),$T246,$U246),OFFSET($D$8:OFFSET($D$8,$AJ$4-1,0),$S246,MATCH(AZ$6,$D$7:$Q$7,0)-1))</f>
        <v>1.1299578227050595</v>
      </c>
      <c r="BA246" s="3">
        <f ca="1">SUMPRODUCT(OFFSET($W$8:OFFSET($W$8,$AJ$4-1,0),$T246,$U246),OFFSET($C$8:OFFSET($C$8,$AJ$4-1,0),$S246,0),OFFSET($D$8:OFFSET($D$8,$AJ$4-1,0),$S246,MATCH(AZ$6,$D$7:$Q$7,0)-1))/SUMPRODUCT(OFFSET($W$8:OFFSET($W$8,$AJ$4-1,0),$T246,$U246),OFFSET($C$8:OFFSET($C$8,$AJ$4-1,0),$S246,0))</f>
        <v>1.1304891837511857</v>
      </c>
      <c r="BB246" s="3">
        <f ca="1">SUMPRODUCT(OFFSET($W$8:OFFSET($W$8,$AJ$4-1,0),$T246,$U246),OFFSET($D$8:OFFSET($D$8,$AJ$4-1,0),$S246,MATCH(BB$6,$D$7:$Q$7,0)-1))</f>
        <v>1.0779379011624182</v>
      </c>
      <c r="BC246" s="3">
        <f ca="1">SUMPRODUCT(OFFSET($W$8:OFFSET($W$8,$AJ$4-1,0),$T246,$U246),OFFSET($C$8:OFFSET($C$8,$AJ$4-1,0),$S246,0),OFFSET($D$8:OFFSET($D$8,$AJ$4-1,0),$S246,MATCH(BB$6,$D$7:$Q$7,0)-1))/SUMPRODUCT(OFFSET($W$8:OFFSET($W$8,$AJ$4-1,0),$T246,$U246),OFFSET($C$8:OFFSET($C$8,$AJ$4-1,0),$S246,0))</f>
        <v>1.0790806128633583</v>
      </c>
      <c r="BD246" s="3">
        <f ca="1">SUMPRODUCT(OFFSET($W$8:OFFSET($W$8,$AJ$4-1,0),$T246,$U246),OFFSET($D$8:OFFSET($D$8,$AJ$4-1,0),$S246,MATCH(BD$6,$D$7:$Q$7,0)-1))</f>
        <v>1.0090343316180159</v>
      </c>
      <c r="BE246" s="3">
        <f ca="1">SUMPRODUCT(OFFSET($W$8:OFFSET($W$8,$AJ$4-1,0),$T246,$U246),OFFSET($C$8:OFFSET($C$8,$AJ$4-1,0),$S246,0),OFFSET($D$8:OFFSET($D$8,$AJ$4-1,0),$S246,MATCH(BD$6,$D$7:$Q$7,0)-1))/SUMPRODUCT(OFFSET($W$8:OFFSET($W$8,$AJ$4-1,0),$T246,$U246),OFFSET($C$8:OFFSET($C$8,$AJ$4-1,0),$S246,0))</f>
        <v>1.0092592910390212</v>
      </c>
      <c r="BF246" s="174">
        <f ca="1">SUMPRODUCT(OFFSET($W$8:OFFSET($W$8,$AJ$4-1,0),$T246,$U246),OFFSET($D$8:OFFSET($D$8,$AJ$4-1,0),$S246,MATCH(BF$6,$D$7:$Q$7,0)-1))</f>
        <v>1.0521268247440621</v>
      </c>
      <c r="BG246" s="174">
        <f ca="1">SUMPRODUCT(OFFSET($W$8:OFFSET($W$8,$AJ$4-1,0),$T246,$U246),OFFSET($C$8:OFFSET($C$8,$AJ$4-1,0),$S246,0),OFFSET($D$8:OFFSET($D$8,$AJ$4-1,0),$S246,MATCH(BF$6,$D$7:$Q$7,0)-1))/SUMPRODUCT(OFFSET($W$8:OFFSET($W$8,$AJ$4-1,0),$T246,$U246),OFFSET($C$8:OFFSET($C$8,$AJ$4-1,0),$S246,0))</f>
        <v>1.0422899722305168</v>
      </c>
      <c r="BH246" s="174">
        <f ca="1">SUMPRODUCT(OFFSET($W$8:OFFSET($W$8,$AJ$4-1,0),$T246,$U246),OFFSET($D$8:OFFSET($D$8,$AJ$4-1,0),$S246,MATCH(BH$6,$D$7:$Q$7,0)-1))</f>
        <v>1.1697129169135261</v>
      </c>
      <c r="BI246" s="174">
        <f ca="1">SUMPRODUCT(OFFSET($W$8:OFFSET($W$8,$AJ$4-1,0),$T246,$U246),OFFSET($C$8:OFFSET($C$8,$AJ$4-1,0),$S246,0),OFFSET($D$8:OFFSET($D$8,$AJ$4-1,0),$S246,MATCH(BH$6,$D$7:$Q$7,0)-1))/SUMPRODUCT(OFFSET($W$8:OFFSET($W$8,$AJ$4-1,0),$T246,$U246),OFFSET($C$8:OFFSET($C$8,$AJ$4-1,0),$S246,0))</f>
        <v>1.1698904111508865</v>
      </c>
      <c r="BJ246" s="174">
        <f ca="1">SUMPRODUCT(OFFSET($W$8:OFFSET($W$8,$AJ$4-1,0),$T246,$U246),OFFSET($D$8:OFFSET($D$8,$AJ$4-1,0),$S246,MATCH(BJ$6,$D$7:$Q$7,0)-1))</f>
        <v>1</v>
      </c>
      <c r="BK246" s="174">
        <f ca="1">SUMPRODUCT(OFFSET($W$8:OFFSET($W$8,$AJ$4-1,0),$T246,$U246),OFFSET($C$8:OFFSET($C$8,$AJ$4-1,0),$S246,0),OFFSET($D$8:OFFSET($D$8,$AJ$4-1,0),$S246,MATCH(BJ$6,$D$7:$Q$7,0)-1))/SUMPRODUCT(OFFSET($W$8:OFFSET($W$8,$AJ$4-1,0),$T246,$U246),OFFSET($C$8:OFFSET($C$8,$AJ$4-1,0),$S246,0))</f>
        <v>1</v>
      </c>
      <c r="BM246" s="8">
        <f t="shared" si="59"/>
        <v>43405</v>
      </c>
      <c r="BN246" s="47">
        <f t="shared" ca="1" si="60"/>
        <v>0.95834503073849819</v>
      </c>
      <c r="BO246" s="47">
        <f t="shared" ca="1" si="56"/>
        <v>0</v>
      </c>
      <c r="BP246" s="47">
        <f t="shared" ca="1" si="61"/>
        <v>0.28288054617825026</v>
      </c>
      <c r="BQ246" s="47">
        <f t="shared" ca="1" si="57"/>
        <v>0.67546448456024799</v>
      </c>
    </row>
    <row r="247" spans="1:69" s="167" customFormat="1">
      <c r="A247" s="163">
        <f t="shared" si="58"/>
        <v>43070</v>
      </c>
      <c r="B247" s="164">
        <f t="shared" si="64"/>
        <v>43266</v>
      </c>
      <c r="C247" s="59">
        <f>SUMIF(WP!$A$3:$A$388,"&lt;"&amp;EOMONTH($A247,$A$3-1)+1,WP!$B$3:$B$388)/1000-SUM(C$8:C246)</f>
        <v>3072.0740000000005</v>
      </c>
      <c r="D247" s="165">
        <f>D$6/VLOOKUP($B247,Rate!$B$4:$H$390,7)</f>
        <v>0.62444859954096421</v>
      </c>
      <c r="E247" s="165">
        <f>E$6/VLOOKUP($B247,SAWW!$B$4:$H$390,7)</f>
        <v>1.2105446635145876</v>
      </c>
      <c r="F247" s="165">
        <f>F$6/VLOOKUP($B247,'Indem BL'!$B$4:$H$390,7)</f>
        <v>0.92394368087068179</v>
      </c>
      <c r="G247" s="165">
        <f>G$6/VLOOKUP($B247,'Med BL'!$B$4:$H$390,7)</f>
        <v>1</v>
      </c>
      <c r="H247" s="165">
        <f>H$6/VLOOKUP($B247,'Combined BL &amp; SAWW'!$B$4:$H$390,7)</f>
        <v>1.0660218159581383</v>
      </c>
      <c r="I247" s="165">
        <f>I$6/VLOOKUP($B247,'Freq Trend'!$B$4:$H$390,7)</f>
        <v>0.91852163448414703</v>
      </c>
      <c r="J247" s="165">
        <f>J$6/VLOOKUP($B247,'Severity Trend_IonI'!$B$4:$H$390,7)</f>
        <v>1.0656118979813367</v>
      </c>
      <c r="K247" s="165">
        <f>K$6/VLOOKUP($B247,'Severity Trend_MonI'!$B$4:$H$390,7)</f>
        <v>1.1429443875799681</v>
      </c>
      <c r="L247" s="165">
        <f>L$6/VLOOKUP($B247,'Severity Trend'!$B$4:$H$390,7)</f>
        <v>1.1039434788191747</v>
      </c>
      <c r="M247" s="165">
        <f>M$6/VLOOKUP($B247,'PP Residual Trend'!$B$4:$H$390,7)</f>
        <v>1.0139436577089842</v>
      </c>
      <c r="N247" s="156">
        <f>N$6/VLOOKUP($B247,CR!$B$4:$H$455,7)</f>
        <v>0.99570981115026536</v>
      </c>
      <c r="O247" s="156">
        <f>O$6/VLOOKUP($B247,ER!$B$4:$H$455,7)</f>
        <v>1.1798190319966499</v>
      </c>
      <c r="P247" s="156">
        <f>P$6/VLOOKUP($B247,DR!$B$4:$H$455,7)</f>
        <v>1</v>
      </c>
      <c r="Q247" s="396"/>
      <c r="R247" s="167">
        <f t="shared" si="63"/>
        <v>240</v>
      </c>
      <c r="S247" s="168">
        <f t="shared" si="65"/>
        <v>239</v>
      </c>
      <c r="T247" s="169">
        <f t="shared" si="66"/>
        <v>0</v>
      </c>
      <c r="U247" s="169">
        <f t="shared" si="67"/>
        <v>0</v>
      </c>
      <c r="V247" s="170">
        <v>0</v>
      </c>
      <c r="W247" s="171">
        <f>(2*W$5*$AJ$3*$R247*$A$3-MIN(W$5*$AJ$3,$R247*$A$3)^2-2*$R247*$A$3*MAX(W$5*$AJ$3-$R247*$A$3,0)-MIN(MAX($R247*$A$3-$A$4,0),W$5*$AJ$3)^2-2*W$5*$AJ$3*MAX($R247*$A$3-$A$4-W$5*+$AJ$3,0))/$AJ$5-SUM($V$7:V247)-SUM($V$7:W246)+SUM($V$7:V246)</f>
        <v>0</v>
      </c>
      <c r="X247" s="171">
        <f>(2*X$5*$AJ$3*$R247*$A$3-MIN(X$5*$AJ$3,$R247*$A$3)^2-2*$R247*$A$3*MAX(X$5*$AJ$3-$R247*$A$3,0)-MIN(MAX($R247*$A$3-$A$4,0),X$5*$AJ$3)^2-2*X$5*$AJ$3*MAX($R247*$A$3-$A$4-X$5*+$AJ$3,0))/$AJ$5-SUM($V$7:W247)-SUM($V$7:X246)+SUM($V$7:W246)</f>
        <v>0</v>
      </c>
      <c r="Y247" s="171">
        <f>(2*Y$5*$AJ$3*$R247*$A$3-MIN(Y$5*$AJ$3,$R247*$A$3)^2-2*$R247*$A$3*MAX(Y$5*$AJ$3-$R247*$A$3,0)-MIN(MAX($R247*$A$3-$A$4,0),Y$5*$AJ$3)^2-2*Y$5*$AJ$3*MAX($R247*$A$3-$A$4-Y$5*+$AJ$3,0))/$AJ$5-SUM($V$7:X247)-SUM($V$7:Y246)+SUM($V$7:X246)</f>
        <v>0</v>
      </c>
      <c r="Z247" s="171">
        <f>(2*Z$5*$AJ$3*$R247*$A$3-MIN(Z$5*$AJ$3,$R247*$A$3)^2-2*$R247*$A$3*MAX(Z$5*$AJ$3-$R247*$A$3,0)-MIN(MAX($R247*$A$3-$A$4,0),Z$5*$AJ$3)^2-2*Z$5*$AJ$3*MAX($R247*$A$3-$A$4-Z$5*+$AJ$3,0))/$AJ$5-SUM($V$7:Y247)-SUM($V$7:Z246)+SUM($V$7:Y246)</f>
        <v>0</v>
      </c>
      <c r="AA247" s="171">
        <f>(2*AA$5*$AJ$3*$R247*$A$3-MIN(AA$5*$AJ$3,$R247*$A$3)^2-2*$R247*$A$3*MAX(AA$5*$AJ$3-$R247*$A$3,0)-MIN(MAX($R247*$A$3-$A$4,0),AA$5*$AJ$3)^2-2*AA$5*$AJ$3*MAX($R247*$A$3-$A$4-AA$5*+$AJ$3,0))/$AJ$5-SUM($V$7:Z247)-SUM($V$7:AA246)+SUM($V$7:Z246)</f>
        <v>0</v>
      </c>
      <c r="AB247" s="171">
        <f>(2*AB$5*$AJ$3*$R247*$A$3-MIN(AB$5*$AJ$3,$R247*$A$3)^2-2*$R247*$A$3*MAX(AB$5*$AJ$3-$R247*$A$3,0)-MIN(MAX($R247*$A$3-$A$4,0),AB$5*$AJ$3)^2-2*AB$5*$AJ$3*MAX($R247*$A$3-$A$4-AB$5*+$AJ$3,0))/$AJ$5-SUM($V$7:AA247)-SUM($V$7:AB246)+SUM($V$7:AA246)</f>
        <v>0</v>
      </c>
      <c r="AC247" s="171">
        <f>(2*AC$5*$AJ$3*$R247*$A$3-MIN(AC$5*$AJ$3,$R247*$A$3)^2-2*$R247*$A$3*MAX(AC$5*$AJ$3-$R247*$A$3,0)-MIN(MAX($R247*$A$3-$A$4,0),AC$5*$AJ$3)^2-2*AC$5*$AJ$3*MAX($R247*$A$3-$A$4-AC$5*+$AJ$3,0))/$AJ$5-SUM($V$7:AB247)-SUM($V$7:AC246)+SUM($V$7:AB246)</f>
        <v>0</v>
      </c>
      <c r="AD247" s="171">
        <f>(2*AD$5*$AJ$3*$R247*$A$3-MIN(AD$5*$AJ$3,$R247*$A$3)^2-2*$R247*$A$3*MAX(AD$5*$AJ$3-$R247*$A$3,0)-MIN(MAX($R247*$A$3-$A$4,0),AD$5*$AJ$3)^2-2*AD$5*$AJ$3*MAX($R247*$A$3-$A$4-AD$5*+$AJ$3,0))/$AJ$5-SUM($V$7:AC247)-SUM($V$7:AD246)+SUM($V$7:AC246)</f>
        <v>0</v>
      </c>
      <c r="AE247" s="171">
        <f>(2*AE$5*$AJ$3*$R247*$A$3-MIN(AE$5*$AJ$3,$R247*$A$3)^2-2*$R247*$A$3*MAX(AE$5*$AJ$3-$R247*$A$3,0)-MIN(MAX($R247*$A$3-$A$4,0),AE$5*$AJ$3)^2-2*AE$5*$AJ$3*MAX($R247*$A$3-$A$4-AE$5*+$AJ$3,0))/$AJ$5-SUM($V$7:AD247)-SUM($V$7:AE246)+SUM($V$7:AD246)</f>
        <v>0</v>
      </c>
      <c r="AF247" s="171">
        <f>(2*AF$5*$AJ$3*$R247*$A$3-MIN(AF$5*$AJ$3,$R247*$A$3)^2-2*$R247*$A$3*MAX(AF$5*$AJ$3-$R247*$A$3,0)-MIN(MAX($R247*$A$3-$A$4,0),AF$5*$AJ$3)^2-2*AF$5*$AJ$3*MAX($R247*$A$3-$A$4-AF$5*+$AJ$3,0))/$AJ$5-SUM($V$7:AE247)-SUM($V$7:AF246)+SUM($V$7:AE246)</f>
        <v>0</v>
      </c>
      <c r="AG247" s="171">
        <f>(2*AG$5*$AJ$3*$R247*$A$3-MIN(AG$5*$AJ$3,$R247*$A$3)^2-2*$R247*$A$3*MAX(AG$5*$AJ$3-$R247*$A$3,0)-MIN(MAX($R247*$A$3-$A$4,0),AG$5*$AJ$3)^2-2*AG$5*$AJ$3*MAX($R247*$A$3-$A$4-AG$5*+$AJ$3,0))/$AJ$5-SUM($V$7:AF247)-SUM($V$7:AG246)+SUM($V$7:AF246)</f>
        <v>0</v>
      </c>
      <c r="AH247" s="171">
        <f>(2*AH$5*$AJ$3*$R247*$A$3-MIN(AH$5*$AJ$3,$R247*$A$3)^2-2*$R247*$A$3*MAX(AH$5*$AJ$3-$R247*$A$3,0)-MIN(MAX($R247*$A$3-$A$4,0),AH$5*$AJ$3)^2-2*AH$5*$AJ$3*MAX($R247*$A$3-$A$4-AH$5*+$AJ$3,0))/$AJ$5-SUM($V$7:AG247)-SUM($V$7:AH246)+SUM($V$7:AG246)</f>
        <v>0</v>
      </c>
      <c r="AI247" s="166"/>
      <c r="AJ247" s="172">
        <f t="shared" si="62"/>
        <v>43435</v>
      </c>
      <c r="AK247" s="173">
        <f t="shared" si="68"/>
        <v>43449</v>
      </c>
      <c r="AL247" s="174">
        <f ca="1">SUMPRODUCT(OFFSET($W$8:OFFSET($W$8,$AJ$4-1,0),$T247,$U247),OFFSET($D$8:OFFSET($D$8,$AJ$4-1,0),$S247,MATCH(AL$6,$D$7:$Q$7,0)-1))</f>
        <v>0.63444299918388858</v>
      </c>
      <c r="AM247" s="174">
        <f ca="1">SUMPRODUCT(OFFSET($W$8:OFFSET($W$8,$AJ$4-1,0),$T247,$U247),OFFSET($C$8:OFFSET($C$8,$AJ$4-1,0),$S247,0),OFFSET($D$8:OFFSET($D$8,$AJ$4-1,0),$S247,MATCH(AL$6,$D$7:$Q$7,0)-1))/SUMPRODUCT(OFFSET($W$8:OFFSET($W$8,$AJ$4-1,0),$T247,$U247),OFFSET($C$8:OFFSET($C$8,$AJ$4-1,0),$S247,0))</f>
        <v>0.63734888015078128</v>
      </c>
      <c r="AN247" s="174">
        <f ca="1">SUMPRODUCT(OFFSET($W$8:OFFSET($W$8,$AJ$4-1,0),$T247,$U247),OFFSET($D$8:OFFSET($D$8,$AJ$4-1,0),$S247,MATCH(AN$6,$D$7:$Q$7,0)-1))</f>
        <v>1.1883691382548149</v>
      </c>
      <c r="AO247" s="174">
        <f ca="1">SUMPRODUCT(OFFSET($W$8:OFFSET($W$8,$AJ$4-1,0),$T247,$U247),OFFSET($C$8:OFFSET($C$8,$AJ$4-1,0),$S247,0),OFFSET($D$8:OFFSET($D$8,$AJ$4-1,0),$S247,MATCH(AN$6,$D$7:$Q$7,0)-1))/SUMPRODUCT(OFFSET($W$8:OFFSET($W$8,$AJ$4-1,0),$T247,$U247),OFFSET($C$8:OFFSET($C$8,$AJ$4-1,0),$S247,0))</f>
        <v>1.1883020561696338</v>
      </c>
      <c r="AP247" s="174">
        <f ca="1">SUMPRODUCT(OFFSET($W$8:OFFSET($W$8,$AJ$4-1,0),$T247,$U247),OFFSET($D$8:OFFSET($D$8,$AJ$4-1,0),$S247,MATCH(AP$6,$D$7:$Q$7,0)-1))</f>
        <v>0.98859459851019615</v>
      </c>
      <c r="AQ247" s="174">
        <f ca="1">SUMPRODUCT(OFFSET($W$8:OFFSET($W$8,$AJ$4-1,0),$T247,$U247),OFFSET($C$8:OFFSET($C$8,$AJ$4-1,0),$S247,0),OFFSET($D$8:OFFSET($D$8,$AJ$4-1,0),$S247,MATCH(AP$6,$D$7:$Q$7,0)-1))/SUMPRODUCT(OFFSET($W$8:OFFSET($W$8,$AJ$4-1,0),$T247,$U247),OFFSET($C$8:OFFSET($C$8,$AJ$4-1,0),$S247,0))</f>
        <v>0.98657387110203998</v>
      </c>
      <c r="AR247" s="174">
        <f ca="1">SUMPRODUCT(OFFSET($W$8:OFFSET($W$8,$AJ$4-1,0),$T247,$U247),OFFSET($D$8:OFFSET($D$8,$AJ$4-1,0),$S247,MATCH(AR$6,$D$7:$Q$7,0)-1))</f>
        <v>1</v>
      </c>
      <c r="AS247" s="174">
        <f ca="1">SUMPRODUCT(OFFSET($W$8:OFFSET($W$8,$AJ$4-1,0),$T247,$U247),OFFSET($C$8:OFFSET($C$8,$AJ$4-1,0),$S247,0),OFFSET($D$8:OFFSET($D$8,$AJ$4-1,0),$S247,MATCH(AR$6,$D$7:$Q$7,0)-1))/SUMPRODUCT(OFFSET($W$8:OFFSET($W$8,$AJ$4-1,0),$T247,$U247),OFFSET($C$8:OFFSET($C$8,$AJ$4-1,0),$S247,0))</f>
        <v>1</v>
      </c>
      <c r="AT247" s="174">
        <f ca="1">SUMPRODUCT(OFFSET($W$8:OFFSET($W$8,$AJ$4-1,0),$T247,$U247),OFFSET($D$8:OFFSET($D$8,$AJ$4-1,0),$S247,MATCH(AT$6,$D$7:$Q$7,0)-1))</f>
        <v>1.0963157220213575</v>
      </c>
      <c r="AU247" s="174">
        <f ca="1">SUMPRODUCT(OFFSET($W$8:OFFSET($W$8,$AJ$4-1,0),$T247,$U247),OFFSET($C$8:OFFSET($C$8,$AJ$4-1,0),$S247,0),OFFSET($D$8:OFFSET($D$8,$AJ$4-1,0),$S247,MATCH(AT$6,$D$7:$Q$7,0)-1))/SUMPRODUCT(OFFSET($W$8:OFFSET($W$8,$AJ$4-1,0),$T247,$U247),OFFSET($C$8:OFFSET($C$8,$AJ$4-1,0),$S247,0))</f>
        <v>1.0945770462385092</v>
      </c>
      <c r="AV247" s="174">
        <f ca="1">SUMPRODUCT(OFFSET($W$8:OFFSET($W$8,$AJ$4-1,0),$T247,$U247),OFFSET($D$8:OFFSET($D$8,$AJ$4-1,0),$S247,MATCH(AV$6,$D$7:$Q$7,0)-1))</f>
        <v>0.93938738779324327</v>
      </c>
      <c r="AW247" s="174">
        <f ca="1">SUMPRODUCT(OFFSET($W$8:OFFSET($W$8,$AJ$4-1,0),$T247,$U247),OFFSET($C$8:OFFSET($C$8,$AJ$4-1,0),$S247,0),OFFSET($D$8:OFFSET($D$8,$AJ$4-1,0),$S247,MATCH(AV$6,$D$7:$Q$7,0)-1))/SUMPRODUCT(OFFSET($W$8:OFFSET($W$8,$AJ$4-1,0),$T247,$U247),OFFSET($C$8:OFFSET($C$8,$AJ$4-1,0),$S247,0))</f>
        <v>0.93953458136376178</v>
      </c>
      <c r="AX247" s="174">
        <f ca="1">SUMPRODUCT(OFFSET($W$8:OFFSET($W$8,$AJ$4-1,0),$T247,$U247),OFFSET($D$8:OFFSET($D$8,$AJ$4-1,0),$S247,MATCH(AX$6,$D$7:$Q$7,0)-1))</f>
        <v>1.0210361809229602</v>
      </c>
      <c r="AY247" s="174">
        <f ca="1">SUMPRODUCT(OFFSET($W$8:OFFSET($W$8,$AJ$4-1,0),$T247,$U247),OFFSET($C$8:OFFSET($C$8,$AJ$4-1,0),$S247,0),OFFSET($D$8:OFFSET($D$8,$AJ$4-1,0),$S247,MATCH(AX$6,$D$7:$Q$7,0)-1))/SUMPRODUCT(OFFSET($W$8:OFFSET($W$8,$AJ$4-1,0),$T247,$U247),OFFSET($C$8:OFFSET($C$8,$AJ$4-1,0),$S247,0))</f>
        <v>1.0204845329773735</v>
      </c>
      <c r="AZ247" s="174">
        <f ca="1">SUMPRODUCT(OFFSET($W$8:OFFSET($W$8,$AJ$4-1,0),$T247,$U247),OFFSET($D$8:OFFSET($D$8,$AJ$4-1,0),$S247,MATCH(AZ$6,$D$7:$Q$7,0)-1))</f>
        <v>1.1273907503098453</v>
      </c>
      <c r="BA247" s="174">
        <f ca="1">SUMPRODUCT(OFFSET($W$8:OFFSET($W$8,$AJ$4-1,0),$T247,$U247),OFFSET($C$8:OFFSET($C$8,$AJ$4-1,0),$S247,0),OFFSET($D$8:OFFSET($D$8,$AJ$4-1,0),$S247,MATCH(AZ$6,$D$7:$Q$7,0)-1))/SUMPRODUCT(OFFSET($W$8:OFFSET($W$8,$AJ$4-1,0),$T247,$U247),OFFSET($C$8:OFFSET($C$8,$AJ$4-1,0),$S247,0))</f>
        <v>1.1274771007357318</v>
      </c>
      <c r="BB247" s="174">
        <f ca="1">SUMPRODUCT(OFFSET($W$8:OFFSET($W$8,$AJ$4-1,0),$T247,$U247),OFFSET($D$8:OFFSET($D$8,$AJ$4-1,0),$S247,MATCH(BB$6,$D$7:$Q$7,0)-1))</f>
        <v>1.0728354123883985</v>
      </c>
      <c r="BC247" s="174">
        <f ca="1">SUMPRODUCT(OFFSET($W$8:OFFSET($W$8,$AJ$4-1,0),$T247,$U247),OFFSET($C$8:OFFSET($C$8,$AJ$4-1,0),$S247,0),OFFSET($D$8:OFFSET($D$8,$AJ$4-1,0),$S247,MATCH(BB$6,$D$7:$Q$7,0)-1))/SUMPRODUCT(OFFSET($W$8:OFFSET($W$8,$AJ$4-1,0),$T247,$U247),OFFSET($C$8:OFFSET($C$8,$AJ$4-1,0),$S247,0))</f>
        <v>1.07256312716558</v>
      </c>
      <c r="BD247" s="174">
        <f ca="1">SUMPRODUCT(OFFSET($W$8:OFFSET($W$8,$AJ$4-1,0),$T247,$U247),OFFSET($D$8:OFFSET($D$8,$AJ$4-1,0),$S247,MATCH(BD$6,$D$7:$Q$7,0)-1))</f>
        <v>1.0080433552348043</v>
      </c>
      <c r="BE247" s="174">
        <f ca="1">SUMPRODUCT(OFFSET($W$8:OFFSET($W$8,$AJ$4-1,0),$T247,$U247),OFFSET($C$8:OFFSET($C$8,$AJ$4-1,0),$S247,0),OFFSET($D$8:OFFSET($D$8,$AJ$4-1,0),$S247,MATCH(BD$6,$D$7:$Q$7,0)-1))/SUMPRODUCT(OFFSET($W$8:OFFSET($W$8,$AJ$4-1,0),$T247,$U247),OFFSET($C$8:OFFSET($C$8,$AJ$4-1,0),$S247,0))</f>
        <v>1.0078668717519932</v>
      </c>
      <c r="BF247" s="174">
        <f ca="1">SUMPRODUCT(OFFSET($W$8:OFFSET($W$8,$AJ$4-1,0),$T247,$U247),OFFSET($D$8:OFFSET($D$8,$AJ$4-1,0),$S247,MATCH(BF$6,$D$7:$Q$7,0)-1))</f>
        <v>1.0601044901652381</v>
      </c>
      <c r="BG247" s="174">
        <f ca="1">SUMPRODUCT(OFFSET($W$8:OFFSET($W$8,$AJ$4-1,0),$T247,$U247),OFFSET($C$8:OFFSET($C$8,$AJ$4-1,0),$S247,0),OFFSET($D$8:OFFSET($D$8,$AJ$4-1,0),$S247,MATCH(BF$6,$D$7:$Q$7,0)-1))/SUMPRODUCT(OFFSET($W$8:OFFSET($W$8,$AJ$4-1,0),$T247,$U247),OFFSET($C$8:OFFSET($C$8,$AJ$4-1,0),$S247,0))</f>
        <v>1.0502049056300098</v>
      </c>
      <c r="BH247" s="174">
        <f ca="1">SUMPRODUCT(OFFSET($W$8:OFFSET($W$8,$AJ$4-1,0),$T247,$U247),OFFSET($D$8:OFFSET($D$8,$AJ$4-1,0),$S247,MATCH(BH$6,$D$7:$Q$7,0)-1))</f>
        <v>1.1678221812853262</v>
      </c>
      <c r="BI247" s="174">
        <f ca="1">SUMPRODUCT(OFFSET($W$8:OFFSET($W$8,$AJ$4-1,0),$T247,$U247),OFFSET($C$8:OFFSET($C$8,$AJ$4-1,0),$S247,0),OFFSET($D$8:OFFSET($D$8,$AJ$4-1,0),$S247,MATCH(BH$6,$D$7:$Q$7,0)-1))/SUMPRODUCT(OFFSET($W$8:OFFSET($W$8,$AJ$4-1,0),$T247,$U247),OFFSET($C$8:OFFSET($C$8,$AJ$4-1,0),$S247,0))</f>
        <v>1.1675534747242091</v>
      </c>
      <c r="BJ247" s="174">
        <f ca="1">SUMPRODUCT(OFFSET($W$8:OFFSET($W$8,$AJ$4-1,0),$T247,$U247),OFFSET($D$8:OFFSET($D$8,$AJ$4-1,0),$S247,MATCH(BJ$6,$D$7:$Q$7,0)-1))</f>
        <v>1</v>
      </c>
      <c r="BK247" s="174">
        <f ca="1">SUMPRODUCT(OFFSET($W$8:OFFSET($W$8,$AJ$4-1,0),$T247,$U247),OFFSET($C$8:OFFSET($C$8,$AJ$4-1,0),$S247,0),OFFSET($D$8:OFFSET($D$8,$AJ$4-1,0),$S247,MATCH(BJ$6,$D$7:$Q$7,0)-1))/SUMPRODUCT(OFFSET($W$8:OFFSET($W$8,$AJ$4-1,0),$T247,$U247),OFFSET($C$8:OFFSET($C$8,$AJ$4-1,0),$S247,0))</f>
        <v>1</v>
      </c>
      <c r="BL247"/>
      <c r="BM247" s="8">
        <f t="shared" si="59"/>
        <v>43435</v>
      </c>
      <c r="BN247" s="47">
        <f t="shared" ca="1" si="60"/>
        <v>0.95112240489532529</v>
      </c>
      <c r="BO247" s="47">
        <f t="shared" ca="1" si="56"/>
        <v>0</v>
      </c>
      <c r="BP247" s="47">
        <f t="shared" ca="1" si="61"/>
        <v>0.28344675052526613</v>
      </c>
      <c r="BQ247" s="47">
        <f t="shared" ca="1" si="57"/>
        <v>0.66767565437005916</v>
      </c>
    </row>
    <row r="248" spans="1:69">
      <c r="A248" s="58">
        <f t="shared" si="58"/>
        <v>43101</v>
      </c>
      <c r="B248" s="34">
        <f t="shared" si="64"/>
        <v>43296</v>
      </c>
      <c r="C248" s="59">
        <f>SUMIF(WP!$A$3:$A$388,"&lt;"&amp;EOMONTH($A248,$A$3-1)+1,WP!$B$3:$B$388)/1000-SUM(C$8:C247)</f>
        <v>1949.5319999999992</v>
      </c>
      <c r="D248" s="42">
        <f>D$6/VLOOKUP($B248,Rate!$B$4:$H$390,7)</f>
        <v>0.6040558263581044</v>
      </c>
      <c r="E248" s="42">
        <f>E$6/VLOOKUP($B248,SAWW!$B$4:$H$390,7)</f>
        <v>1.2073409407195748</v>
      </c>
      <c r="F248" s="42">
        <f>F$6/VLOOKUP($B248,'Indem BL'!$B$4:$H$390,7)</f>
        <v>0.92394368087068179</v>
      </c>
      <c r="G248" s="42">
        <f>G$6/VLOOKUP($B248,'Med BL'!$B$4:$H$390,7)</f>
        <v>1</v>
      </c>
      <c r="H248" s="42">
        <f>H$6/VLOOKUP($B248,'Combined BL &amp; SAWW'!$B$4:$H$390,7)</f>
        <v>1.0653583955355965</v>
      </c>
      <c r="I248" s="42">
        <f>I$6/VLOOKUP($B248,'Freq Trend'!$B$4:$H$390,7)</f>
        <v>0.92086394335011079</v>
      </c>
      <c r="J248" s="42">
        <f>J$6/VLOOKUP($B248,'Severity Trend_IonI'!$B$4:$H$390,7)</f>
        <v>1.0681839602118552</v>
      </c>
      <c r="K248" s="42">
        <f>K$6/VLOOKUP($B248,'Severity Trend_MonI'!$B$4:$H$390,7)</f>
        <v>1.1382558950665882</v>
      </c>
      <c r="L248" s="42">
        <f>L$6/VLOOKUP($B248,'Severity Trend'!$B$4:$H$390,7)</f>
        <v>1.1030309194564552</v>
      </c>
      <c r="M248" s="42">
        <f>M$6/VLOOKUP($B248,'PP Residual Trend'!$B$4:$H$390,7)</f>
        <v>1.0158185136091948</v>
      </c>
      <c r="N248" s="156">
        <f>N$6/VLOOKUP($B248,CR!$B$4:$H$455,7)</f>
        <v>0.97236369110967924</v>
      </c>
      <c r="O248" s="156">
        <f>O$6/VLOOKUP($B248,ER!$B$4:$H$455,7)</f>
        <v>1.1798190319966499</v>
      </c>
      <c r="P248" s="156">
        <f>P$6/VLOOKUP($B248,DR!$B$4:$H$455,7)</f>
        <v>1</v>
      </c>
      <c r="R248">
        <f t="shared" si="63"/>
        <v>241</v>
      </c>
      <c r="S248" s="120">
        <f t="shared" si="65"/>
        <v>240</v>
      </c>
      <c r="T248" s="45">
        <f t="shared" si="66"/>
        <v>0</v>
      </c>
      <c r="U248" s="45">
        <f t="shared" si="67"/>
        <v>0</v>
      </c>
      <c r="V248" s="20">
        <v>0</v>
      </c>
      <c r="W248" s="21">
        <f>(2*W$5*$AJ$3*$R248*$A$3-MIN(W$5*$AJ$3,$R248*$A$3)^2-2*$R248*$A$3*MAX(W$5*$AJ$3-$R248*$A$3,0)-MIN(MAX($R248*$A$3-$A$4,0),W$5*$AJ$3)^2-2*W$5*$AJ$3*MAX($R248*$A$3-$A$4-W$5*+$AJ$3,0))/$AJ$5-SUM($V$7:V248)-SUM($V$7:W247)+SUM($V$7:V247)</f>
        <v>0</v>
      </c>
      <c r="X248" s="21">
        <f>(2*X$5*$AJ$3*$R248*$A$3-MIN(X$5*$AJ$3,$R248*$A$3)^2-2*$R248*$A$3*MAX(X$5*$AJ$3-$R248*$A$3,0)-MIN(MAX($R248*$A$3-$A$4,0),X$5*$AJ$3)^2-2*X$5*$AJ$3*MAX($R248*$A$3-$A$4-X$5*+$AJ$3,0))/$AJ$5-SUM($V$7:W248)-SUM($V$7:X247)+SUM($V$7:W247)</f>
        <v>0</v>
      </c>
      <c r="Y248" s="21">
        <f>(2*Y$5*$AJ$3*$R248*$A$3-MIN(Y$5*$AJ$3,$R248*$A$3)^2-2*$R248*$A$3*MAX(Y$5*$AJ$3-$R248*$A$3,0)-MIN(MAX($R248*$A$3-$A$4,0),Y$5*$AJ$3)^2-2*Y$5*$AJ$3*MAX($R248*$A$3-$A$4-Y$5*+$AJ$3,0))/$AJ$5-SUM($V$7:X248)-SUM($V$7:Y247)+SUM($V$7:X247)</f>
        <v>0</v>
      </c>
      <c r="Z248" s="21">
        <f>(2*Z$5*$AJ$3*$R248*$A$3-MIN(Z$5*$AJ$3,$R248*$A$3)^2-2*$R248*$A$3*MAX(Z$5*$AJ$3-$R248*$A$3,0)-MIN(MAX($R248*$A$3-$A$4,0),Z$5*$AJ$3)^2-2*Z$5*$AJ$3*MAX($R248*$A$3-$A$4-Z$5*+$AJ$3,0))/$AJ$5-SUM($V$7:Y248)-SUM($V$7:Z247)+SUM($V$7:Y247)</f>
        <v>0</v>
      </c>
      <c r="AA248" s="21">
        <f>(2*AA$5*$AJ$3*$R248*$A$3-MIN(AA$5*$AJ$3,$R248*$A$3)^2-2*$R248*$A$3*MAX(AA$5*$AJ$3-$R248*$A$3,0)-MIN(MAX($R248*$A$3-$A$4,0),AA$5*$AJ$3)^2-2*AA$5*$AJ$3*MAX($R248*$A$3-$A$4-AA$5*+$AJ$3,0))/$AJ$5-SUM($V$7:Z248)-SUM($V$7:AA247)+SUM($V$7:Z247)</f>
        <v>0</v>
      </c>
      <c r="AB248" s="21">
        <f>(2*AB$5*$AJ$3*$R248*$A$3-MIN(AB$5*$AJ$3,$R248*$A$3)^2-2*$R248*$A$3*MAX(AB$5*$AJ$3-$R248*$A$3,0)-MIN(MAX($R248*$A$3-$A$4,0),AB$5*$AJ$3)^2-2*AB$5*$AJ$3*MAX($R248*$A$3-$A$4-AB$5*+$AJ$3,0))/$AJ$5-SUM($V$7:AA248)-SUM($V$7:AB247)+SUM($V$7:AA247)</f>
        <v>0</v>
      </c>
      <c r="AC248" s="21">
        <f>(2*AC$5*$AJ$3*$R248*$A$3-MIN(AC$5*$AJ$3,$R248*$A$3)^2-2*$R248*$A$3*MAX(AC$5*$AJ$3-$R248*$A$3,0)-MIN(MAX($R248*$A$3-$A$4,0),AC$5*$AJ$3)^2-2*AC$5*$AJ$3*MAX($R248*$A$3-$A$4-AC$5*+$AJ$3,0))/$AJ$5-SUM($V$7:AB248)-SUM($V$7:AC247)+SUM($V$7:AB247)</f>
        <v>0</v>
      </c>
      <c r="AD248" s="21">
        <f>(2*AD$5*$AJ$3*$R248*$A$3-MIN(AD$5*$AJ$3,$R248*$A$3)^2-2*$R248*$A$3*MAX(AD$5*$AJ$3-$R248*$A$3,0)-MIN(MAX($R248*$A$3-$A$4,0),AD$5*$AJ$3)^2-2*AD$5*$AJ$3*MAX($R248*$A$3-$A$4-AD$5*+$AJ$3,0))/$AJ$5-SUM($V$7:AC248)-SUM($V$7:AD247)+SUM($V$7:AC247)</f>
        <v>0</v>
      </c>
      <c r="AE248" s="21">
        <f>(2*AE$5*$AJ$3*$R248*$A$3-MIN(AE$5*$AJ$3,$R248*$A$3)^2-2*$R248*$A$3*MAX(AE$5*$AJ$3-$R248*$A$3,0)-MIN(MAX($R248*$A$3-$A$4,0),AE$5*$AJ$3)^2-2*AE$5*$AJ$3*MAX($R248*$A$3-$A$4-AE$5*+$AJ$3,0))/$AJ$5-SUM($V$7:AD248)-SUM($V$7:AE247)+SUM($V$7:AD247)</f>
        <v>0</v>
      </c>
      <c r="AF248" s="21">
        <f>(2*AF$5*$AJ$3*$R248*$A$3-MIN(AF$5*$AJ$3,$R248*$A$3)^2-2*$R248*$A$3*MAX(AF$5*$AJ$3-$R248*$A$3,0)-MIN(MAX($R248*$A$3-$A$4,0),AF$5*$AJ$3)^2-2*AF$5*$AJ$3*MAX($R248*$A$3-$A$4-AF$5*+$AJ$3,0))/$AJ$5-SUM($V$7:AE248)-SUM($V$7:AF247)+SUM($V$7:AE247)</f>
        <v>0</v>
      </c>
      <c r="AG248" s="21">
        <f>(2*AG$5*$AJ$3*$R248*$A$3-MIN(AG$5*$AJ$3,$R248*$A$3)^2-2*$R248*$A$3*MAX(AG$5*$AJ$3-$R248*$A$3,0)-MIN(MAX($R248*$A$3-$A$4,0),AG$5*$AJ$3)^2-2*AG$5*$AJ$3*MAX($R248*$A$3-$A$4-AG$5*+$AJ$3,0))/$AJ$5-SUM($V$7:AF248)-SUM($V$7:AG247)+SUM($V$7:AF247)</f>
        <v>0</v>
      </c>
      <c r="AH248" s="21">
        <f>(2*AH$5*$AJ$3*$R248*$A$3-MIN(AH$5*$AJ$3,$R248*$A$3)^2-2*$R248*$A$3*MAX(AH$5*$AJ$3-$R248*$A$3,0)-MIN(MAX($R248*$A$3-$A$4,0),AH$5*$AJ$3)^2-2*AH$5*$AJ$3*MAX($R248*$A$3-$A$4-AH$5*+$AJ$3,0))/$AJ$5-SUM($V$7:AG248)-SUM($V$7:AH247)+SUM($V$7:AG247)</f>
        <v>0</v>
      </c>
      <c r="AJ248" s="8">
        <f t="shared" si="62"/>
        <v>43466</v>
      </c>
      <c r="AK248" s="30">
        <f t="shared" si="68"/>
        <v>43480</v>
      </c>
      <c r="AL248" s="3">
        <f ca="1">SUMPRODUCT(OFFSET($W$8:OFFSET($W$8,$AJ$4-1,0),$T248,$U248),OFFSET($D$8:OFFSET($D$8,$AJ$4-1,0),$S248,MATCH(AL$6,$D$7:$Q$7,0)-1))</f>
        <v>0.64000147398135254</v>
      </c>
      <c r="AM248" s="3">
        <f ca="1">SUMPRODUCT(OFFSET($W$8:OFFSET($W$8,$AJ$4-1,0),$T248,$U248),OFFSET($C$8:OFFSET($C$8,$AJ$4-1,0),$S248,0),OFFSET($D$8:OFFSET($D$8,$AJ$4-1,0),$S248,MATCH(AL$6,$D$7:$Q$7,0)-1))/SUMPRODUCT(OFFSET($W$8:OFFSET($W$8,$AJ$4-1,0),$T248,$U248),OFFSET($C$8:OFFSET($C$8,$AJ$4-1,0),$S248,0))</f>
        <v>0.64602476103212436</v>
      </c>
      <c r="AN248" s="3">
        <f ca="1">SUMPRODUCT(OFFSET($W$8:OFFSET($W$8,$AJ$4-1,0),$T248,$U248),OFFSET($D$8:OFFSET($D$8,$AJ$4-1,0),$S248,MATCH(AN$6,$D$7:$Q$7,0)-1))</f>
        <v>1.1845921608041903</v>
      </c>
      <c r="AO248" s="3">
        <f ca="1">SUMPRODUCT(OFFSET($W$8:OFFSET($W$8,$AJ$4-1,0),$T248,$U248),OFFSET($C$8:OFFSET($C$8,$AJ$4-1,0),$S248,0),OFFSET($D$8:OFFSET($D$8,$AJ$4-1,0),$S248,MATCH(AN$6,$D$7:$Q$7,0)-1))/SUMPRODUCT(OFFSET($W$8:OFFSET($W$8,$AJ$4-1,0),$T248,$U248),OFFSET($C$8:OFFSET($C$8,$AJ$4-1,0),$S248,0))</f>
        <v>1.1819941499772753</v>
      </c>
      <c r="AP248" s="3">
        <f ca="1">SUMPRODUCT(OFFSET($W$8:OFFSET($W$8,$AJ$4-1,0),$T248,$U248),OFFSET($D$8:OFFSET($D$8,$AJ$4-1,0),$S248,MATCH(AP$6,$D$7:$Q$7,0)-1))</f>
        <v>0.99710299602191022</v>
      </c>
      <c r="AQ248" s="3">
        <f ca="1">SUMPRODUCT(OFFSET($W$8:OFFSET($W$8,$AJ$4-1,0),$T248,$U248),OFFSET($C$8:OFFSET($C$8,$AJ$4-1,0),$S248,0),OFFSET($D$8:OFFSET($D$8,$AJ$4-1,0),$S248,MATCH(AP$6,$D$7:$Q$7,0)-1))/SUMPRODUCT(OFFSET($W$8:OFFSET($W$8,$AJ$4-1,0),$T248,$U248),OFFSET($C$8:OFFSET($C$8,$AJ$4-1,0),$S248,0))</f>
        <v>1.0009275524929655</v>
      </c>
      <c r="AR248" s="3">
        <f ca="1">SUMPRODUCT(OFFSET($W$8:OFFSET($W$8,$AJ$4-1,0),$T248,$U248),OFFSET($D$8:OFFSET($D$8,$AJ$4-1,0),$S248,MATCH(AR$6,$D$7:$Q$7,0)-1))</f>
        <v>1</v>
      </c>
      <c r="AS248" s="3">
        <f ca="1">SUMPRODUCT(OFFSET($W$8:OFFSET($W$8,$AJ$4-1,0),$T248,$U248),OFFSET($C$8:OFFSET($C$8,$AJ$4-1,0),$S248,0),OFFSET($D$8:OFFSET($D$8,$AJ$4-1,0),$S248,MATCH(AR$6,$D$7:$Q$7,0)-1))/SUMPRODUCT(OFFSET($W$8:OFFSET($W$8,$AJ$4-1,0),$T248,$U248),OFFSET($C$8:OFFSET($C$8,$AJ$4-1,0),$S248,0))</f>
        <v>1</v>
      </c>
      <c r="AT248" s="3">
        <f ca="1">SUMPRODUCT(OFFSET($W$8:OFFSET($W$8,$AJ$4-1,0),$T248,$U248),OFFSET($D$8:OFFSET($D$8,$AJ$4-1,0),$S248,MATCH(AT$6,$D$7:$Q$7,0)-1))</f>
        <v>1.0992749934387298</v>
      </c>
      <c r="AU248" s="3">
        <f ca="1">SUMPRODUCT(OFFSET($W$8:OFFSET($W$8,$AJ$4-1,0),$T248,$U248),OFFSET($C$8:OFFSET($C$8,$AJ$4-1,0),$S248,0),OFFSET($D$8:OFFSET($D$8,$AJ$4-1,0),$S248,MATCH(AT$6,$D$7:$Q$7,0)-1))/SUMPRODUCT(OFFSET($W$8:OFFSET($W$8,$AJ$4-1,0),$T248,$U248),OFFSET($C$8:OFFSET($C$8,$AJ$4-1,0),$S248,0))</f>
        <v>1.0996628056322149</v>
      </c>
      <c r="AV248" s="3">
        <f ca="1">SUMPRODUCT(OFFSET($W$8:OFFSET($W$8,$AJ$4-1,0),$T248,$U248),OFFSET($D$8:OFFSET($D$8,$AJ$4-1,0),$S248,MATCH(AV$6,$D$7:$Q$7,0)-1))</f>
        <v>0.94302973974677451</v>
      </c>
      <c r="AW248" s="3">
        <f ca="1">SUMPRODUCT(OFFSET($W$8:OFFSET($W$8,$AJ$4-1,0),$T248,$U248),OFFSET($C$8:OFFSET($C$8,$AJ$4-1,0),$S248,0),OFFSET($D$8:OFFSET($D$8,$AJ$4-1,0),$S248,MATCH(AV$6,$D$7:$Q$7,0)-1))/SUMPRODUCT(OFFSET($W$8:OFFSET($W$8,$AJ$4-1,0),$T248,$U248),OFFSET($C$8:OFFSET($C$8,$AJ$4-1,0),$S248,0))</f>
        <v>0.94562330073798395</v>
      </c>
      <c r="AX248" s="3">
        <f ca="1">SUMPRODUCT(OFFSET($W$8:OFFSET($W$8,$AJ$4-1,0),$T248,$U248),OFFSET($D$8:OFFSET($D$8,$AJ$4-1,0),$S248,MATCH(AX$6,$D$7:$Q$7,0)-1))</f>
        <v>1.0126969174150933</v>
      </c>
      <c r="AY248" s="3">
        <f ca="1">SUMPRODUCT(OFFSET($W$8:OFFSET($W$8,$AJ$4-1,0),$T248,$U248),OFFSET($C$8:OFFSET($C$8,$AJ$4-1,0),$S248,0),OFFSET($D$8:OFFSET($D$8,$AJ$4-1,0),$S248,MATCH(AX$6,$D$7:$Q$7,0)-1))/SUMPRODUCT(OFFSET($W$8:OFFSET($W$8,$AJ$4-1,0),$T248,$U248),OFFSET($C$8:OFFSET($C$8,$AJ$4-1,0),$S248,0))</f>
        <v>1.0066446615734528</v>
      </c>
      <c r="AZ248" s="3">
        <f ca="1">SUMPRODUCT(OFFSET($W$8:OFFSET($W$8,$AJ$4-1,0),$T248,$U248),OFFSET($D$8:OFFSET($D$8,$AJ$4-1,0),$S248,MATCH(AZ$6,$D$7:$Q$7,0)-1))</f>
        <v>1.1251068838854765</v>
      </c>
      <c r="BA248" s="3">
        <f ca="1">SUMPRODUCT(OFFSET($W$8:OFFSET($W$8,$AJ$4-1,0),$T248,$U248),OFFSET($C$8:OFFSET($C$8,$AJ$4-1,0),$S248,0),OFFSET($D$8:OFFSET($D$8,$AJ$4-1,0),$S248,MATCH(AZ$6,$D$7:$Q$7,0)-1))/SUMPRODUCT(OFFSET($W$8:OFFSET($W$8,$AJ$4-1,0),$T248,$U248),OFFSET($C$8:OFFSET($C$8,$AJ$4-1,0),$S248,0))</f>
        <v>1.1236049614973214</v>
      </c>
      <c r="BB248" s="3">
        <f ca="1">SUMPRODUCT(OFFSET($W$8:OFFSET($W$8,$AJ$4-1,0),$T248,$U248),OFFSET($D$8:OFFSET($D$8,$AJ$4-1,0),$S248,MATCH(BB$6,$D$7:$Q$7,0)-1))</f>
        <v>1.06727679244773</v>
      </c>
      <c r="BC248" s="3">
        <f ca="1">SUMPRODUCT(OFFSET($W$8:OFFSET($W$8,$AJ$4-1,0),$T248,$U248),OFFSET($C$8:OFFSET($C$8,$AJ$4-1,0),$S248,0),OFFSET($D$8:OFFSET($D$8,$AJ$4-1,0),$S248,MATCH(BB$6,$D$7:$Q$7,0)-1))/SUMPRODUCT(OFFSET($W$8:OFFSET($W$8,$AJ$4-1,0),$T248,$U248),OFFSET($C$8:OFFSET($C$8,$AJ$4-1,0),$S248,0))</f>
        <v>1.0633004734633202</v>
      </c>
      <c r="BD248" s="3">
        <f ca="1">SUMPRODUCT(OFFSET($W$8:OFFSET($W$8,$AJ$4-1,0),$T248,$U248),OFFSET($D$8:OFFSET($D$8,$AJ$4-1,0),$S248,MATCH(BD$6,$D$7:$Q$7,0)-1))</f>
        <v>1.0066988697348951</v>
      </c>
      <c r="BE248" s="3">
        <f ca="1">SUMPRODUCT(OFFSET($W$8:OFFSET($W$8,$AJ$4-1,0),$T248,$U248),OFFSET($C$8:OFFSET($C$8,$AJ$4-1,0),$S248,0),OFFSET($D$8:OFFSET($D$8,$AJ$4-1,0),$S248,MATCH(BD$6,$D$7:$Q$7,0)-1))/SUMPRODUCT(OFFSET($W$8:OFFSET($W$8,$AJ$4-1,0),$T248,$U248),OFFSET($C$8:OFFSET($C$8,$AJ$4-1,0),$S248,0))</f>
        <v>1.0056648344418022</v>
      </c>
      <c r="BF248" s="174">
        <f ca="1">SUMPRODUCT(OFFSET($W$8:OFFSET($W$8,$AJ$4-1,0),$T248,$U248),OFFSET($D$8:OFFSET($D$8,$AJ$4-1,0),$S248,MATCH(BF$6,$D$7:$Q$7,0)-1))</f>
        <v>1.0685657743327044</v>
      </c>
      <c r="BG248" s="174">
        <f ca="1">SUMPRODUCT(OFFSET($W$8:OFFSET($W$8,$AJ$4-1,0),$T248,$U248),OFFSET($C$8:OFFSET($C$8,$AJ$4-1,0),$S248,0),OFFSET($D$8:OFFSET($D$8,$AJ$4-1,0),$S248,MATCH(BF$6,$D$7:$Q$7,0)-1))/SUMPRODUCT(OFFSET($W$8:OFFSET($W$8,$AJ$4-1,0),$T248,$U248),OFFSET($C$8:OFFSET($C$8,$AJ$4-1,0),$S248,0))</f>
        <v>1.0636199240818658</v>
      </c>
      <c r="BH248" s="174">
        <f ca="1">SUMPRODUCT(OFFSET($W$8:OFFSET($W$8,$AJ$4-1,0),$T248,$U248),OFFSET($D$8:OFFSET($D$8,$AJ$4-1,0),$S248,MATCH(BH$6,$D$7:$Q$7,0)-1))</f>
        <v>1.1662709791678245</v>
      </c>
      <c r="BI248" s="174">
        <f ca="1">SUMPRODUCT(OFFSET($W$8:OFFSET($W$8,$AJ$4-1,0),$T248,$U248),OFFSET($C$8:OFFSET($C$8,$AJ$4-1,0),$S248,0),OFFSET($D$8:OFFSET($D$8,$AJ$4-1,0),$S248,MATCH(BH$6,$D$7:$Q$7,0)-1))/SUMPRODUCT(OFFSET($W$8:OFFSET($W$8,$AJ$4-1,0),$T248,$U248),OFFSET($C$8:OFFSET($C$8,$AJ$4-1,0),$S248,0))</f>
        <v>1.1648602081095922</v>
      </c>
      <c r="BJ248" s="174">
        <f ca="1">SUMPRODUCT(OFFSET($W$8:OFFSET($W$8,$AJ$4-1,0),$T248,$U248),OFFSET($D$8:OFFSET($D$8,$AJ$4-1,0),$S248,MATCH(BJ$6,$D$7:$Q$7,0)-1))</f>
        <v>1</v>
      </c>
      <c r="BK248" s="174">
        <f ca="1">SUMPRODUCT(OFFSET($W$8:OFFSET($W$8,$AJ$4-1,0),$T248,$U248),OFFSET($C$8:OFFSET($C$8,$AJ$4-1,0),$S248,0),OFFSET($D$8:OFFSET($D$8,$AJ$4-1,0),$S248,MATCH(BJ$6,$D$7:$Q$7,0)-1))/SUMPRODUCT(OFFSET($W$8:OFFSET($W$8,$AJ$4-1,0),$T248,$U248),OFFSET($C$8:OFFSET($C$8,$AJ$4-1,0),$S248,0))</f>
        <v>1</v>
      </c>
      <c r="BM248" s="8">
        <f t="shared" si="59"/>
        <v>43466</v>
      </c>
      <c r="BN248" s="47">
        <f t="shared" ca="1" si="60"/>
        <v>0.93912627326714193</v>
      </c>
      <c r="BO248" s="47">
        <f t="shared" ca="1" si="56"/>
        <v>0</v>
      </c>
      <c r="BP248" s="47">
        <f t="shared" ca="1" si="61"/>
        <v>0.28410210613351572</v>
      </c>
      <c r="BQ248" s="47">
        <f t="shared" ca="1" si="57"/>
        <v>0.65502416713362621</v>
      </c>
    </row>
    <row r="249" spans="1:69">
      <c r="A249" s="58">
        <f t="shared" si="58"/>
        <v>43132</v>
      </c>
      <c r="B249" s="34">
        <f t="shared" si="64"/>
        <v>43327</v>
      </c>
      <c r="C249" s="59">
        <f>SUMIF(WP!$A$3:$A$388,"&lt;"&amp;EOMONTH($A249,$A$3-1)+1,WP!$B$3:$B$388)/1000-SUM(C$8:C248)</f>
        <v>726.03699999999662</v>
      </c>
      <c r="D249" s="42">
        <f>D$6/VLOOKUP($B249,Rate!$B$4:$H$390,7)</f>
        <v>0.6040558263581044</v>
      </c>
      <c r="E249" s="42">
        <f>E$6/VLOOKUP($B249,SAWW!$B$4:$H$390,7)</f>
        <v>1.2034184976426856</v>
      </c>
      <c r="F249" s="42">
        <f>F$6/VLOOKUP($B249,'Indem BL'!$B$4:$H$390,7)</f>
        <v>0.92394368087068179</v>
      </c>
      <c r="G249" s="42">
        <f>G$6/VLOOKUP($B249,'Med BL'!$B$4:$H$390,7)</f>
        <v>1</v>
      </c>
      <c r="H249" s="42">
        <f>H$6/VLOOKUP($B249,'Combined BL &amp; SAWW'!$B$4:$H$390,7)</f>
        <v>1.0615606090504235</v>
      </c>
      <c r="I249" s="42">
        <f>I$6/VLOOKUP($B249,'Freq Trend'!$B$4:$H$390,7)</f>
        <v>0.92451822441039955</v>
      </c>
      <c r="J249" s="42">
        <f>J$6/VLOOKUP($B249,'Severity Trend_IonI'!$B$4:$H$390,7)</f>
        <v>1.0581691525087413</v>
      </c>
      <c r="K249" s="42">
        <f>K$6/VLOOKUP($B249,'Severity Trend_MonI'!$B$4:$H$390,7)</f>
        <v>1.1360026198560458</v>
      </c>
      <c r="L249" s="42">
        <f>L$6/VLOOKUP($B249,'Severity Trend'!$B$4:$H$390,7)</f>
        <v>1.0967312145381156</v>
      </c>
      <c r="M249" s="42">
        <f>M$6/VLOOKUP($B249,'PP Residual Trend'!$B$4:$H$390,7)</f>
        <v>1.0142546861965223</v>
      </c>
      <c r="N249" s="156">
        <f>N$6/VLOOKUP($B249,CR!$B$4:$H$455,7)</f>
        <v>1.1216407347073714</v>
      </c>
      <c r="O249" s="156">
        <f>O$6/VLOOKUP($B249,ER!$B$4:$H$455,7)</f>
        <v>1.1798190319966499</v>
      </c>
      <c r="P249" s="156">
        <f>P$6/VLOOKUP($B249,DR!$B$4:$H$455,7)</f>
        <v>1</v>
      </c>
      <c r="R249">
        <f t="shared" si="63"/>
        <v>242</v>
      </c>
      <c r="S249" s="120">
        <f t="shared" si="65"/>
        <v>241</v>
      </c>
      <c r="T249" s="45">
        <f t="shared" si="66"/>
        <v>0</v>
      </c>
      <c r="U249" s="45">
        <f t="shared" si="67"/>
        <v>0</v>
      </c>
      <c r="V249" s="20">
        <v>0</v>
      </c>
      <c r="W249" s="21">
        <f>(2*W$5*$AJ$3*$R249*$A$3-MIN(W$5*$AJ$3,$R249*$A$3)^2-2*$R249*$A$3*MAX(W$5*$AJ$3-$R249*$A$3,0)-MIN(MAX($R249*$A$3-$A$4,0),W$5*$AJ$3)^2-2*W$5*$AJ$3*MAX($R249*$A$3-$A$4-W$5*+$AJ$3,0))/$AJ$5-SUM($V$7:V249)-SUM($V$7:W248)+SUM($V$7:V248)</f>
        <v>0</v>
      </c>
      <c r="X249" s="21">
        <f>(2*X$5*$AJ$3*$R249*$A$3-MIN(X$5*$AJ$3,$R249*$A$3)^2-2*$R249*$A$3*MAX(X$5*$AJ$3-$R249*$A$3,0)-MIN(MAX($R249*$A$3-$A$4,0),X$5*$AJ$3)^2-2*X$5*$AJ$3*MAX($R249*$A$3-$A$4-X$5*+$AJ$3,0))/$AJ$5-SUM($V$7:W249)-SUM($V$7:X248)+SUM($V$7:W248)</f>
        <v>0</v>
      </c>
      <c r="Y249" s="21">
        <f>(2*Y$5*$AJ$3*$R249*$A$3-MIN(Y$5*$AJ$3,$R249*$A$3)^2-2*$R249*$A$3*MAX(Y$5*$AJ$3-$R249*$A$3,0)-MIN(MAX($R249*$A$3-$A$4,0),Y$5*$AJ$3)^2-2*Y$5*$AJ$3*MAX($R249*$A$3-$A$4-Y$5*+$AJ$3,0))/$AJ$5-SUM($V$7:X249)-SUM($V$7:Y248)+SUM($V$7:X248)</f>
        <v>0</v>
      </c>
      <c r="Z249" s="21">
        <f>(2*Z$5*$AJ$3*$R249*$A$3-MIN(Z$5*$AJ$3,$R249*$A$3)^2-2*$R249*$A$3*MAX(Z$5*$AJ$3-$R249*$A$3,0)-MIN(MAX($R249*$A$3-$A$4,0),Z$5*$AJ$3)^2-2*Z$5*$AJ$3*MAX($R249*$A$3-$A$4-Z$5*+$AJ$3,0))/$AJ$5-SUM($V$7:Y249)-SUM($V$7:Z248)+SUM($V$7:Y248)</f>
        <v>0</v>
      </c>
      <c r="AA249" s="21">
        <f>(2*AA$5*$AJ$3*$R249*$A$3-MIN(AA$5*$AJ$3,$R249*$A$3)^2-2*$R249*$A$3*MAX(AA$5*$AJ$3-$R249*$A$3,0)-MIN(MAX($R249*$A$3-$A$4,0),AA$5*$AJ$3)^2-2*AA$5*$AJ$3*MAX($R249*$A$3-$A$4-AA$5*+$AJ$3,0))/$AJ$5-SUM($V$7:Z249)-SUM($V$7:AA248)+SUM($V$7:Z248)</f>
        <v>0</v>
      </c>
      <c r="AB249" s="21">
        <f>(2*AB$5*$AJ$3*$R249*$A$3-MIN(AB$5*$AJ$3,$R249*$A$3)^2-2*$R249*$A$3*MAX(AB$5*$AJ$3-$R249*$A$3,0)-MIN(MAX($R249*$A$3-$A$4,0),AB$5*$AJ$3)^2-2*AB$5*$AJ$3*MAX($R249*$A$3-$A$4-AB$5*+$AJ$3,0))/$AJ$5-SUM($V$7:AA249)-SUM($V$7:AB248)+SUM($V$7:AA248)</f>
        <v>0</v>
      </c>
      <c r="AC249" s="21">
        <f>(2*AC$5*$AJ$3*$R249*$A$3-MIN(AC$5*$AJ$3,$R249*$A$3)^2-2*$R249*$A$3*MAX(AC$5*$AJ$3-$R249*$A$3,0)-MIN(MAX($R249*$A$3-$A$4,0),AC$5*$AJ$3)^2-2*AC$5*$AJ$3*MAX($R249*$A$3-$A$4-AC$5*+$AJ$3,0))/$AJ$5-SUM($V$7:AB249)-SUM($V$7:AC248)+SUM($V$7:AB248)</f>
        <v>0</v>
      </c>
      <c r="AD249" s="21">
        <f>(2*AD$5*$AJ$3*$R249*$A$3-MIN(AD$5*$AJ$3,$R249*$A$3)^2-2*$R249*$A$3*MAX(AD$5*$AJ$3-$R249*$A$3,0)-MIN(MAX($R249*$A$3-$A$4,0),AD$5*$AJ$3)^2-2*AD$5*$AJ$3*MAX($R249*$A$3-$A$4-AD$5*+$AJ$3,0))/$AJ$5-SUM($V$7:AC249)-SUM($V$7:AD248)+SUM($V$7:AC248)</f>
        <v>0</v>
      </c>
      <c r="AE249" s="21">
        <f>(2*AE$5*$AJ$3*$R249*$A$3-MIN(AE$5*$AJ$3,$R249*$A$3)^2-2*$R249*$A$3*MAX(AE$5*$AJ$3-$R249*$A$3,0)-MIN(MAX($R249*$A$3-$A$4,0),AE$5*$AJ$3)^2-2*AE$5*$AJ$3*MAX($R249*$A$3-$A$4-AE$5*+$AJ$3,0))/$AJ$5-SUM($V$7:AD249)-SUM($V$7:AE248)+SUM($V$7:AD248)</f>
        <v>0</v>
      </c>
      <c r="AF249" s="21">
        <f>(2*AF$5*$AJ$3*$R249*$A$3-MIN(AF$5*$AJ$3,$R249*$A$3)^2-2*$R249*$A$3*MAX(AF$5*$AJ$3-$R249*$A$3,0)-MIN(MAX($R249*$A$3-$A$4,0),AF$5*$AJ$3)^2-2*AF$5*$AJ$3*MAX($R249*$A$3-$A$4-AF$5*+$AJ$3,0))/$AJ$5-SUM($V$7:AE249)-SUM($V$7:AF248)+SUM($V$7:AE248)</f>
        <v>0</v>
      </c>
      <c r="AG249" s="21">
        <f>(2*AG$5*$AJ$3*$R249*$A$3-MIN(AG$5*$AJ$3,$R249*$A$3)^2-2*$R249*$A$3*MAX(AG$5*$AJ$3-$R249*$A$3,0)-MIN(MAX($R249*$A$3-$A$4,0),AG$5*$AJ$3)^2-2*AG$5*$AJ$3*MAX($R249*$A$3-$A$4-AG$5*+$AJ$3,0))/$AJ$5-SUM($V$7:AF249)-SUM($V$7:AG248)+SUM($V$7:AF248)</f>
        <v>0</v>
      </c>
      <c r="AH249" s="21">
        <f>(2*AH$5*$AJ$3*$R249*$A$3-MIN(AH$5*$AJ$3,$R249*$A$3)^2-2*$R249*$A$3*MAX(AH$5*$AJ$3-$R249*$A$3,0)-MIN(MAX($R249*$A$3-$A$4,0),AH$5*$AJ$3)^2-2*AH$5*$AJ$3*MAX($R249*$A$3-$A$4-AH$5*+$AJ$3,0))/$AJ$5-SUM($V$7:AG249)-SUM($V$7:AH248)+SUM($V$7:AG248)</f>
        <v>0</v>
      </c>
      <c r="AJ249" s="8">
        <f t="shared" si="62"/>
        <v>43497</v>
      </c>
      <c r="AK249" s="30">
        <f t="shared" si="68"/>
        <v>43511</v>
      </c>
      <c r="AL249" s="3">
        <f ca="1">SUMPRODUCT(OFFSET($W$8:OFFSET($W$8,$AJ$4-1,0),$T249,$U249),OFFSET($D$8:OFFSET($D$8,$AJ$4-1,0),$S249,MATCH(AL$6,$D$7:$Q$7,0)-1))</f>
        <v>0.64737976532064967</v>
      </c>
      <c r="AM249" s="3">
        <f ca="1">SUMPRODUCT(OFFSET($W$8:OFFSET($W$8,$AJ$4-1,0),$T249,$U249),OFFSET($C$8:OFFSET($C$8,$AJ$4-1,0),$S249,0),OFFSET($D$8:OFFSET($D$8,$AJ$4-1,0),$S249,MATCH(AL$6,$D$7:$Q$7,0)-1))/SUMPRODUCT(OFFSET($W$8:OFFSET($W$8,$AJ$4-1,0),$T249,$U249),OFFSET($C$8:OFFSET($C$8,$AJ$4-1,0),$S249,0))</f>
        <v>0.65273979076204125</v>
      </c>
      <c r="AN249" s="3">
        <f ca="1">SUMPRODUCT(OFFSET($W$8:OFFSET($W$8,$AJ$4-1,0),$T249,$U249),OFFSET($D$8:OFFSET($D$8,$AJ$4-1,0),$S249,MATCH(AN$6,$D$7:$Q$7,0)-1))</f>
        <v>1.1805552601558931</v>
      </c>
      <c r="AO249" s="3">
        <f ca="1">SUMPRODUCT(OFFSET($W$8:OFFSET($W$8,$AJ$4-1,0),$T249,$U249),OFFSET($C$8:OFFSET($C$8,$AJ$4-1,0),$S249,0),OFFSET($D$8:OFFSET($D$8,$AJ$4-1,0),$S249,MATCH(AN$6,$D$7:$Q$7,0)-1))/SUMPRODUCT(OFFSET($W$8:OFFSET($W$8,$AJ$4-1,0),$T249,$U249),OFFSET($C$8:OFFSET($C$8,$AJ$4-1,0),$S249,0))</f>
        <v>1.1784252726501208</v>
      </c>
      <c r="AP249" s="3">
        <f ca="1">SUMPRODUCT(OFFSET($W$8:OFFSET($W$8,$AJ$4-1,0),$T249,$U249),OFFSET($D$8:OFFSET($D$8,$AJ$4-1,0),$S249,MATCH(AP$6,$D$7:$Q$7,0)-1))</f>
        <v>1.0056113935336242</v>
      </c>
      <c r="AQ249" s="3">
        <f ca="1">SUMPRODUCT(OFFSET($W$8:OFFSET($W$8,$AJ$4-1,0),$T249,$U249),OFFSET($C$8:OFFSET($C$8,$AJ$4-1,0),$S249,0),OFFSET($D$8:OFFSET($D$8,$AJ$4-1,0),$S249,MATCH(AP$6,$D$7:$Q$7,0)-1))/SUMPRODUCT(OFFSET($W$8:OFFSET($W$8,$AJ$4-1,0),$T249,$U249),OFFSET($C$8:OFFSET($C$8,$AJ$4-1,0),$S249,0))</f>
        <v>1.0087423660392318</v>
      </c>
      <c r="AR249" s="3">
        <f ca="1">SUMPRODUCT(OFFSET($W$8:OFFSET($W$8,$AJ$4-1,0),$T249,$U249),OFFSET($D$8:OFFSET($D$8,$AJ$4-1,0),$S249,MATCH(AR$6,$D$7:$Q$7,0)-1))</f>
        <v>1</v>
      </c>
      <c r="AS249" s="3">
        <f ca="1">SUMPRODUCT(OFFSET($W$8:OFFSET($W$8,$AJ$4-1,0),$T249,$U249),OFFSET($C$8:OFFSET($C$8,$AJ$4-1,0),$S249,0),OFFSET($D$8:OFFSET($D$8,$AJ$4-1,0),$S249,MATCH(AR$6,$D$7:$Q$7,0)-1))/SUMPRODUCT(OFFSET($W$8:OFFSET($W$8,$AJ$4-1,0),$T249,$U249),OFFSET($C$8:OFFSET($C$8,$AJ$4-1,0),$S249,0))</f>
        <v>1</v>
      </c>
      <c r="AT249" s="3">
        <f ca="1">SUMPRODUCT(OFFSET($W$8:OFFSET($W$8,$AJ$4-1,0),$T249,$U249),OFFSET($D$8:OFFSET($D$8,$AJ$4-1,0),$S249,MATCH(AT$6,$D$7:$Q$7,0)-1))</f>
        <v>1.1020591490638685</v>
      </c>
      <c r="AU249" s="3">
        <f ca="1">SUMPRODUCT(OFFSET($W$8:OFFSET($W$8,$AJ$4-1,0),$T249,$U249),OFFSET($C$8:OFFSET($C$8,$AJ$4-1,0),$S249,0),OFFSET($D$8:OFFSET($D$8,$AJ$4-1,0),$S249,MATCH(AT$6,$D$7:$Q$7,0)-1))/SUMPRODUCT(OFFSET($W$8:OFFSET($W$8,$AJ$4-1,0),$T249,$U249),OFFSET($C$8:OFFSET($C$8,$AJ$4-1,0),$S249,0))</f>
        <v>1.1022820161561109</v>
      </c>
      <c r="AV249" s="3">
        <f ca="1">SUMPRODUCT(OFFSET($W$8:OFFSET($W$8,$AJ$4-1,0),$T249,$U249),OFFSET($D$8:OFFSET($D$8,$AJ$4-1,0),$S249,MATCH(AV$6,$D$7:$Q$7,0)-1))</f>
        <v>0.94660600359706615</v>
      </c>
      <c r="AW249" s="3">
        <f ca="1">SUMPRODUCT(OFFSET($W$8:OFFSET($W$8,$AJ$4-1,0),$T249,$U249),OFFSET($C$8:OFFSET($C$8,$AJ$4-1,0),$S249,0),OFFSET($D$8:OFFSET($D$8,$AJ$4-1,0),$S249,MATCH(AV$6,$D$7:$Q$7,0)-1))/SUMPRODUCT(OFFSET($W$8:OFFSET($W$8,$AJ$4-1,0),$T249,$U249),OFFSET($C$8:OFFSET($C$8,$AJ$4-1,0),$S249,0))</f>
        <v>0.94891613472437353</v>
      </c>
      <c r="AX249" s="3">
        <f ca="1">SUMPRODUCT(OFFSET($W$8:OFFSET($W$8,$AJ$4-1,0),$T249,$U249),OFFSET($D$8:OFFSET($D$8,$AJ$4-1,0),$S249,MATCH(AX$6,$D$7:$Q$7,0)-1))</f>
        <v>1.0045148510904631</v>
      </c>
      <c r="AY249" s="3">
        <f ca="1">SUMPRODUCT(OFFSET($W$8:OFFSET($W$8,$AJ$4-1,0),$T249,$U249),OFFSET($C$8:OFFSET($C$8,$AJ$4-1,0),$S249,0),OFFSET($D$8:OFFSET($D$8,$AJ$4-1,0),$S249,MATCH(AX$6,$D$7:$Q$7,0)-1))/SUMPRODUCT(OFFSET($W$8:OFFSET($W$8,$AJ$4-1,0),$T249,$U249),OFFSET($C$8:OFFSET($C$8,$AJ$4-1,0),$S249,0))</f>
        <v>0.99897873084539601</v>
      </c>
      <c r="AZ249" s="3">
        <f ca="1">SUMPRODUCT(OFFSET($W$8:OFFSET($W$8,$AJ$4-1,0),$T249,$U249),OFFSET($D$8:OFFSET($D$8,$AJ$4-1,0),$S249,MATCH(AZ$6,$D$7:$Q$7,0)-1))</f>
        <v>1.1228966220789451</v>
      </c>
      <c r="BA249" s="3">
        <f ca="1">SUMPRODUCT(OFFSET($W$8:OFFSET($W$8,$AJ$4-1,0),$T249,$U249),OFFSET($C$8:OFFSET($C$8,$AJ$4-1,0),$S249,0),OFFSET($D$8:OFFSET($D$8,$AJ$4-1,0),$S249,MATCH(AZ$6,$D$7:$Q$7,0)-1))/SUMPRODUCT(OFFSET($W$8:OFFSET($W$8,$AJ$4-1,0),$T249,$U249),OFFSET($C$8:OFFSET($C$8,$AJ$4-1,0),$S249,0))</f>
        <v>1.1216125604509881</v>
      </c>
      <c r="BB249" s="3">
        <f ca="1">SUMPRODUCT(OFFSET($W$8:OFFSET($W$8,$AJ$4-1,0),$T249,$U249),OFFSET($D$8:OFFSET($D$8,$AJ$4-1,0),$S249,MATCH(BB$6,$D$7:$Q$7,0)-1))</f>
        <v>1.0618370562930521</v>
      </c>
      <c r="BC249" s="3">
        <f ca="1">SUMPRODUCT(OFFSET($W$8:OFFSET($W$8,$AJ$4-1,0),$T249,$U249),OFFSET($C$8:OFFSET($C$8,$AJ$4-1,0),$S249,0),OFFSET($D$8:OFFSET($D$8,$AJ$4-1,0),$S249,MATCH(BB$6,$D$7:$Q$7,0)-1))/SUMPRODUCT(OFFSET($W$8:OFFSET($W$8,$AJ$4-1,0),$T249,$U249),OFFSET($C$8:OFFSET($C$8,$AJ$4-1,0),$S249,0))</f>
        <v>1.058241881604997</v>
      </c>
      <c r="BD249" s="3">
        <f ca="1">SUMPRODUCT(OFFSET($W$8:OFFSET($W$8,$AJ$4-1,0),$T249,$U249),OFFSET($D$8:OFFSET($D$8,$AJ$4-1,0),$S249,MATCH(BD$6,$D$7:$Q$7,0)-1))</f>
        <v>1.0053096887005084</v>
      </c>
      <c r="BE249" s="3">
        <f ca="1">SUMPRODUCT(OFFSET($W$8:OFFSET($W$8,$AJ$4-1,0),$T249,$U249),OFFSET($C$8:OFFSET($C$8,$AJ$4-1,0),$S249,0),OFFSET($D$8:OFFSET($D$8,$AJ$4-1,0),$S249,MATCH(BD$6,$D$7:$Q$7,0)-1))/SUMPRODUCT(OFFSET($W$8:OFFSET($W$8,$AJ$4-1,0),$T249,$U249),OFFSET($C$8:OFFSET($C$8,$AJ$4-1,0),$S249,0))</f>
        <v>1.0043674429127831</v>
      </c>
      <c r="BF249" s="174">
        <f ca="1">SUMPRODUCT(OFFSET($W$8:OFFSET($W$8,$AJ$4-1,0),$T249,$U249),OFFSET($D$8:OFFSET($D$8,$AJ$4-1,0),$S249,MATCH(BF$6,$D$7:$Q$7,0)-1))</f>
        <v>1.0801566518663108</v>
      </c>
      <c r="BG249" s="174">
        <f ca="1">SUMPRODUCT(OFFSET($W$8:OFFSET($W$8,$AJ$4-1,0),$T249,$U249),OFFSET($C$8:OFFSET($C$8,$AJ$4-1,0),$S249,0),OFFSET($D$8:OFFSET($D$8,$AJ$4-1,0),$S249,MATCH(BF$6,$D$7:$Q$7,0)-1))/SUMPRODUCT(OFFSET($W$8:OFFSET($W$8,$AJ$4-1,0),$T249,$U249),OFFSET($C$8:OFFSET($C$8,$AJ$4-1,0),$S249,0))</f>
        <v>1.0736718075812235</v>
      </c>
      <c r="BH249" s="174">
        <f ca="1">SUMPRODUCT(OFFSET($W$8:OFFSET($W$8,$AJ$4-1,0),$T249,$U249),OFFSET($D$8:OFFSET($D$8,$AJ$4-1,0),$S249,MATCH(BH$6,$D$7:$Q$7,0)-1))</f>
        <v>1.1650593105610203</v>
      </c>
      <c r="BI249" s="174">
        <f ca="1">SUMPRODUCT(OFFSET($W$8:OFFSET($W$8,$AJ$4-1,0),$T249,$U249),OFFSET($C$8:OFFSET($C$8,$AJ$4-1,0),$S249,0),OFFSET($D$8:OFFSET($D$8,$AJ$4-1,0),$S249,MATCH(BH$6,$D$7:$Q$7,0)-1))/SUMPRODUCT(OFFSET($W$8:OFFSET($W$8,$AJ$4-1,0),$T249,$U249),OFFSET($C$8:OFFSET($C$8,$AJ$4-1,0),$S249,0))</f>
        <v>1.1637373505583537</v>
      </c>
      <c r="BJ249" s="174">
        <f ca="1">SUMPRODUCT(OFFSET($W$8:OFFSET($W$8,$AJ$4-1,0),$T249,$U249),OFFSET($D$8:OFFSET($D$8,$AJ$4-1,0),$S249,MATCH(BJ$6,$D$7:$Q$7,0)-1))</f>
        <v>1</v>
      </c>
      <c r="BK249" s="174">
        <f ca="1">SUMPRODUCT(OFFSET($W$8:OFFSET($W$8,$AJ$4-1,0),$T249,$U249),OFFSET($C$8:OFFSET($C$8,$AJ$4-1,0),$S249,0),OFFSET($D$8:OFFSET($D$8,$AJ$4-1,0),$S249,MATCH(BJ$6,$D$7:$Q$7,0)-1))/SUMPRODUCT(OFFSET($W$8:OFFSET($W$8,$AJ$4-1,0),$T249,$U249),OFFSET($C$8:OFFSET($C$8,$AJ$4-1,0),$S249,0))</f>
        <v>1</v>
      </c>
      <c r="BM249" s="8">
        <f t="shared" si="59"/>
        <v>43497</v>
      </c>
      <c r="BN249" s="47">
        <f t="shared" ca="1" si="60"/>
        <v>0.93033402611730409</v>
      </c>
      <c r="BO249" s="47">
        <f t="shared" ca="1" si="56"/>
        <v>0</v>
      </c>
      <c r="BP249" s="47">
        <f t="shared" ca="1" si="61"/>
        <v>0.28437622829264525</v>
      </c>
      <c r="BQ249" s="47">
        <f t="shared" ca="1" si="57"/>
        <v>0.6459577978246589</v>
      </c>
    </row>
    <row r="250" spans="1:69">
      <c r="A250" s="58">
        <f t="shared" si="58"/>
        <v>43160</v>
      </c>
      <c r="B250" s="34">
        <f t="shared" si="64"/>
        <v>43358</v>
      </c>
      <c r="C250" s="59">
        <f>SUMIF(WP!$A$3:$A$388,"&lt;"&amp;EOMONTH($A250,$A$3-1)+1,WP!$B$3:$B$388)/1000-SUM(C$8:C249)</f>
        <v>794.14800000000105</v>
      </c>
      <c r="D250" s="42">
        <f>D$6/VLOOKUP($B250,Rate!$B$4:$H$390,7)</f>
        <v>0.6040558263581044</v>
      </c>
      <c r="E250" s="42">
        <f>E$6/VLOOKUP($B250,SAWW!$B$4:$H$390,7)</f>
        <v>1.1995214587180174</v>
      </c>
      <c r="F250" s="42">
        <f>F$6/VLOOKUP($B250,'Indem BL'!$B$4:$H$390,7)</f>
        <v>0.92394368087068179</v>
      </c>
      <c r="G250" s="42">
        <f>G$6/VLOOKUP($B250,'Med BL'!$B$4:$H$390,7)</f>
        <v>1</v>
      </c>
      <c r="H250" s="42">
        <f>H$6/VLOOKUP($B250,'Combined BL &amp; SAWW'!$B$4:$H$390,7)</f>
        <v>1.0577732639862436</v>
      </c>
      <c r="I250" s="42">
        <f>I$6/VLOOKUP($B250,'Freq Trend'!$B$4:$H$390,7)</f>
        <v>0.92820162372056425</v>
      </c>
      <c r="J250" s="42">
        <f>J$6/VLOOKUP($B250,'Severity Trend_IonI'!$B$4:$H$390,7)</f>
        <v>1.0483403891164047</v>
      </c>
      <c r="K250" s="42">
        <f>K$6/VLOOKUP($B250,'Severity Trend_MonI'!$B$4:$H$390,7)</f>
        <v>1.1337582481235404</v>
      </c>
      <c r="L250" s="42">
        <f>L$6/VLOOKUP($B250,'Severity Trend'!$B$4:$H$390,7)</f>
        <v>1.0905030595818634</v>
      </c>
      <c r="M250" s="42">
        <f>M$6/VLOOKUP($B250,'PP Residual Trend'!$B$4:$H$390,7)</f>
        <v>1.0126956663297995</v>
      </c>
      <c r="N250" s="156">
        <f>N$6/VLOOKUP($B250,CR!$B$4:$H$455,7)</f>
        <v>1.0971963289760627</v>
      </c>
      <c r="O250" s="156">
        <f>O$6/VLOOKUP($B250,ER!$B$4:$H$455,7)</f>
        <v>1.1798190319966499</v>
      </c>
      <c r="P250" s="156">
        <f>P$6/VLOOKUP($B250,DR!$B$4:$H$455,7)</f>
        <v>1</v>
      </c>
      <c r="R250">
        <f t="shared" si="63"/>
        <v>243</v>
      </c>
      <c r="S250" s="120">
        <f t="shared" si="65"/>
        <v>242</v>
      </c>
      <c r="T250" s="45">
        <f t="shared" si="66"/>
        <v>0</v>
      </c>
      <c r="U250" s="45">
        <f t="shared" si="67"/>
        <v>0</v>
      </c>
      <c r="V250" s="20">
        <v>0</v>
      </c>
      <c r="W250" s="21">
        <f>(2*W$5*$AJ$3*$R250*$A$3-MIN(W$5*$AJ$3,$R250*$A$3)^2-2*$R250*$A$3*MAX(W$5*$AJ$3-$R250*$A$3,0)-MIN(MAX($R250*$A$3-$A$4,0),W$5*$AJ$3)^2-2*W$5*$AJ$3*MAX($R250*$A$3-$A$4-W$5*+$AJ$3,0))/$AJ$5-SUM($V$7:V250)-SUM($V$7:W249)+SUM($V$7:V249)</f>
        <v>0</v>
      </c>
      <c r="X250" s="21">
        <f>(2*X$5*$AJ$3*$R250*$A$3-MIN(X$5*$AJ$3,$R250*$A$3)^2-2*$R250*$A$3*MAX(X$5*$AJ$3-$R250*$A$3,0)-MIN(MAX($R250*$A$3-$A$4,0),X$5*$AJ$3)^2-2*X$5*$AJ$3*MAX($R250*$A$3-$A$4-X$5*+$AJ$3,0))/$AJ$5-SUM($V$7:W250)-SUM($V$7:X249)+SUM($V$7:W249)</f>
        <v>0</v>
      </c>
      <c r="Y250" s="21">
        <f>(2*Y$5*$AJ$3*$R250*$A$3-MIN(Y$5*$AJ$3,$R250*$A$3)^2-2*$R250*$A$3*MAX(Y$5*$AJ$3-$R250*$A$3,0)-MIN(MAX($R250*$A$3-$A$4,0),Y$5*$AJ$3)^2-2*Y$5*$AJ$3*MAX($R250*$A$3-$A$4-Y$5*+$AJ$3,0))/$AJ$5-SUM($V$7:X250)-SUM($V$7:Y249)+SUM($V$7:X249)</f>
        <v>0</v>
      </c>
      <c r="Z250" s="21">
        <f>(2*Z$5*$AJ$3*$R250*$A$3-MIN(Z$5*$AJ$3,$R250*$A$3)^2-2*$R250*$A$3*MAX(Z$5*$AJ$3-$R250*$A$3,0)-MIN(MAX($R250*$A$3-$A$4,0),Z$5*$AJ$3)^2-2*Z$5*$AJ$3*MAX($R250*$A$3-$A$4-Z$5*+$AJ$3,0))/$AJ$5-SUM($V$7:Y250)-SUM($V$7:Z249)+SUM($V$7:Y249)</f>
        <v>0</v>
      </c>
      <c r="AA250" s="21">
        <f>(2*AA$5*$AJ$3*$R250*$A$3-MIN(AA$5*$AJ$3,$R250*$A$3)^2-2*$R250*$A$3*MAX(AA$5*$AJ$3-$R250*$A$3,0)-MIN(MAX($R250*$A$3-$A$4,0),AA$5*$AJ$3)^2-2*AA$5*$AJ$3*MAX($R250*$A$3-$A$4-AA$5*+$AJ$3,0))/$AJ$5-SUM($V$7:Z250)-SUM($V$7:AA249)+SUM($V$7:Z249)</f>
        <v>0</v>
      </c>
      <c r="AB250" s="21">
        <f>(2*AB$5*$AJ$3*$R250*$A$3-MIN(AB$5*$AJ$3,$R250*$A$3)^2-2*$R250*$A$3*MAX(AB$5*$AJ$3-$R250*$A$3,0)-MIN(MAX($R250*$A$3-$A$4,0),AB$5*$AJ$3)^2-2*AB$5*$AJ$3*MAX($R250*$A$3-$A$4-AB$5*+$AJ$3,0))/$AJ$5-SUM($V$7:AA250)-SUM($V$7:AB249)+SUM($V$7:AA249)</f>
        <v>0</v>
      </c>
      <c r="AC250" s="21">
        <f>(2*AC$5*$AJ$3*$R250*$A$3-MIN(AC$5*$AJ$3,$R250*$A$3)^2-2*$R250*$A$3*MAX(AC$5*$AJ$3-$R250*$A$3,0)-MIN(MAX($R250*$A$3-$A$4,0),AC$5*$AJ$3)^2-2*AC$5*$AJ$3*MAX($R250*$A$3-$A$4-AC$5*+$AJ$3,0))/$AJ$5-SUM($V$7:AB250)-SUM($V$7:AC249)+SUM($V$7:AB249)</f>
        <v>0</v>
      </c>
      <c r="AD250" s="21">
        <f>(2*AD$5*$AJ$3*$R250*$A$3-MIN(AD$5*$AJ$3,$R250*$A$3)^2-2*$R250*$A$3*MAX(AD$5*$AJ$3-$R250*$A$3,0)-MIN(MAX($R250*$A$3-$A$4,0),AD$5*$AJ$3)^2-2*AD$5*$AJ$3*MAX($R250*$A$3-$A$4-AD$5*+$AJ$3,0))/$AJ$5-SUM($V$7:AC250)-SUM($V$7:AD249)+SUM($V$7:AC249)</f>
        <v>0</v>
      </c>
      <c r="AE250" s="21">
        <f>(2*AE$5*$AJ$3*$R250*$A$3-MIN(AE$5*$AJ$3,$R250*$A$3)^2-2*$R250*$A$3*MAX(AE$5*$AJ$3-$R250*$A$3,0)-MIN(MAX($R250*$A$3-$A$4,0),AE$5*$AJ$3)^2-2*AE$5*$AJ$3*MAX($R250*$A$3-$A$4-AE$5*+$AJ$3,0))/$AJ$5-SUM($V$7:AD250)-SUM($V$7:AE249)+SUM($V$7:AD249)</f>
        <v>0</v>
      </c>
      <c r="AF250" s="21">
        <f>(2*AF$5*$AJ$3*$R250*$A$3-MIN(AF$5*$AJ$3,$R250*$A$3)^2-2*$R250*$A$3*MAX(AF$5*$AJ$3-$R250*$A$3,0)-MIN(MAX($R250*$A$3-$A$4,0),AF$5*$AJ$3)^2-2*AF$5*$AJ$3*MAX($R250*$A$3-$A$4-AF$5*+$AJ$3,0))/$AJ$5-SUM($V$7:AE250)-SUM($V$7:AF249)+SUM($V$7:AE249)</f>
        <v>0</v>
      </c>
      <c r="AG250" s="21">
        <f>(2*AG$5*$AJ$3*$R250*$A$3-MIN(AG$5*$AJ$3,$R250*$A$3)^2-2*$R250*$A$3*MAX(AG$5*$AJ$3-$R250*$A$3,0)-MIN(MAX($R250*$A$3-$A$4,0),AG$5*$AJ$3)^2-2*AG$5*$AJ$3*MAX($R250*$A$3-$A$4-AG$5*+$AJ$3,0))/$AJ$5-SUM($V$7:AF250)-SUM($V$7:AG249)+SUM($V$7:AF249)</f>
        <v>0</v>
      </c>
      <c r="AH250" s="21">
        <f>(2*AH$5*$AJ$3*$R250*$A$3-MIN(AH$5*$AJ$3,$R250*$A$3)^2-2*$R250*$A$3*MAX(AH$5*$AJ$3-$R250*$A$3,0)-MIN(MAX($R250*$A$3-$A$4,0),AH$5*$AJ$3)^2-2*AH$5*$AJ$3*MAX($R250*$A$3-$A$4-AH$5*+$AJ$3,0))/$AJ$5-SUM($V$7:AG250)-SUM($V$7:AH249)+SUM($V$7:AG249)</f>
        <v>0</v>
      </c>
      <c r="AJ250" s="8">
        <f t="shared" si="62"/>
        <v>43525</v>
      </c>
      <c r="AK250" s="30">
        <f t="shared" si="68"/>
        <v>43539</v>
      </c>
      <c r="AL250" s="3">
        <f ca="1">SUMPRODUCT(OFFSET($W$8:OFFSET($W$8,$AJ$4-1,0),$T250,$U250),OFFSET($D$8:OFFSET($D$8,$AJ$4-1,0),$S250,MATCH(AL$6,$D$7:$Q$7,0)-1))</f>
        <v>0.65475805665994691</v>
      </c>
      <c r="AM250" s="3">
        <f ca="1">SUMPRODUCT(OFFSET($W$8:OFFSET($W$8,$AJ$4-1,0),$T250,$U250),OFFSET($C$8:OFFSET($C$8,$AJ$4-1,0),$S250,0),OFFSET($D$8:OFFSET($D$8,$AJ$4-1,0),$S250,MATCH(AL$6,$D$7:$Q$7,0)-1))/SUMPRODUCT(OFFSET($W$8:OFFSET($W$8,$AJ$4-1,0),$T250,$U250),OFFSET($C$8:OFFSET($C$8,$AJ$4-1,0),$S250,0))</f>
        <v>0.65648806384672609</v>
      </c>
      <c r="AN250" s="3">
        <f ca="1">SUMPRODUCT(OFFSET($W$8:OFFSET($W$8,$AJ$4-1,0),$T250,$U250),OFFSET($D$8:OFFSET($D$8,$AJ$4-1,0),$S250,MATCH(AN$6,$D$7:$Q$7,0)-1))</f>
        <v>1.1761756180711807</v>
      </c>
      <c r="AO250" s="3">
        <f ca="1">SUMPRODUCT(OFFSET($W$8:OFFSET($W$8,$AJ$4-1,0),$T250,$U250),OFFSET($C$8:OFFSET($C$8,$AJ$4-1,0),$S250,0),OFFSET($D$8:OFFSET($D$8,$AJ$4-1,0),$S250,MATCH(AN$6,$D$7:$Q$7,0)-1))/SUMPRODUCT(OFFSET($W$8:OFFSET($W$8,$AJ$4-1,0),$T250,$U250),OFFSET($C$8:OFFSET($C$8,$AJ$4-1,0),$S250,0))</f>
        <v>1.1761902025159432</v>
      </c>
      <c r="AP250" s="3">
        <f ca="1">SUMPRODUCT(OFFSET($W$8:OFFSET($W$8,$AJ$4-1,0),$T250,$U250),OFFSET($D$8:OFFSET($D$8,$AJ$4-1,0),$S250,MATCH(AP$6,$D$7:$Q$7,0)-1))</f>
        <v>1.0141197910453381</v>
      </c>
      <c r="AQ250" s="3">
        <f ca="1">SUMPRODUCT(OFFSET($W$8:OFFSET($W$8,$AJ$4-1,0),$T250,$U250),OFFSET($C$8:OFFSET($C$8,$AJ$4-1,0),$S250,0),OFFSET($D$8:OFFSET($D$8,$AJ$4-1,0),$S250,MATCH(AP$6,$D$7:$Q$7,0)-1))/SUMPRODUCT(OFFSET($W$8:OFFSET($W$8,$AJ$4-1,0),$T250,$U250),OFFSET($C$8:OFFSET($C$8,$AJ$4-1,0),$S250,0))</f>
        <v>1.0131706901882436</v>
      </c>
      <c r="AR250" s="3">
        <f ca="1">SUMPRODUCT(OFFSET($W$8:OFFSET($W$8,$AJ$4-1,0),$T250,$U250),OFFSET($D$8:OFFSET($D$8,$AJ$4-1,0),$S250,MATCH(AR$6,$D$7:$Q$7,0)-1))</f>
        <v>1</v>
      </c>
      <c r="AS250" s="3">
        <f ca="1">SUMPRODUCT(OFFSET($W$8:OFFSET($W$8,$AJ$4-1,0),$T250,$U250),OFFSET($C$8:OFFSET($C$8,$AJ$4-1,0),$S250,0),OFFSET($D$8:OFFSET($D$8,$AJ$4-1,0),$S250,MATCH(AR$6,$D$7:$Q$7,0)-1))/SUMPRODUCT(OFFSET($W$8:OFFSET($W$8,$AJ$4-1,0),$T250,$U250),OFFSET($C$8:OFFSET($C$8,$AJ$4-1,0),$S250,0))</f>
        <v>1</v>
      </c>
      <c r="AT250" s="3">
        <f ca="1">SUMPRODUCT(OFFSET($W$8:OFFSET($W$8,$AJ$4-1,0),$T250,$U250),OFFSET($D$8:OFFSET($D$8,$AJ$4-1,0),$S250,MATCH(AT$6,$D$7:$Q$7,0)-1))</f>
        <v>1.1047718880856718</v>
      </c>
      <c r="AU250" s="3">
        <f ca="1">SUMPRODUCT(OFFSET($W$8:OFFSET($W$8,$AJ$4-1,0),$T250,$U250),OFFSET($C$8:OFFSET($C$8,$AJ$4-1,0),$S250,0),OFFSET($D$8:OFFSET($D$8,$AJ$4-1,0),$S250,MATCH(AT$6,$D$7:$Q$7,0)-1))/SUMPRODUCT(OFFSET($W$8:OFFSET($W$8,$AJ$4-1,0),$T250,$U250),OFFSET($C$8:OFFSET($C$8,$AJ$4-1,0),$S250,0))</f>
        <v>1.1037345569871926</v>
      </c>
      <c r="AV250" s="3">
        <f ca="1">SUMPRODUCT(OFFSET($W$8:OFFSET($W$8,$AJ$4-1,0),$T250,$U250),OFFSET($D$8:OFFSET($D$8,$AJ$4-1,0),$S250,MATCH(AV$6,$D$7:$Q$7,0)-1))</f>
        <v>0.9500028882297743</v>
      </c>
      <c r="AW250" s="3">
        <f ca="1">SUMPRODUCT(OFFSET($W$8:OFFSET($W$8,$AJ$4-1,0),$T250,$U250),OFFSET($C$8:OFFSET($C$8,$AJ$4-1,0),$S250,0),OFFSET($D$8:OFFSET($D$8,$AJ$4-1,0),$S250,MATCH(AV$6,$D$7:$Q$7,0)-1))/SUMPRODUCT(OFFSET($W$8:OFFSET($W$8,$AJ$4-1,0),$T250,$U250),OFFSET($C$8:OFFSET($C$8,$AJ$4-1,0),$S250,0))</f>
        <v>0.95064548763551471</v>
      </c>
      <c r="AX250" s="3">
        <f ca="1">SUMPRODUCT(OFFSET($W$8:OFFSET($W$8,$AJ$4-1,0),$T250,$U250),OFFSET($D$8:OFFSET($D$8,$AJ$4-1,0),$S250,MATCH(AX$6,$D$7:$Q$7,0)-1))</f>
        <v>0.99722800839692916</v>
      </c>
      <c r="AY250" s="3">
        <f ca="1">SUMPRODUCT(OFFSET($W$8:OFFSET($W$8,$AJ$4-1,0),$T250,$U250),OFFSET($C$8:OFFSET($C$8,$AJ$4-1,0),$S250,0),OFFSET($D$8:OFFSET($D$8,$AJ$4-1,0),$S250,MATCH(AX$6,$D$7:$Q$7,0)-1))/SUMPRODUCT(OFFSET($W$8:OFFSET($W$8,$AJ$4-1,0),$T250,$U250),OFFSET($C$8:OFFSET($C$8,$AJ$4-1,0),$S250,0))</f>
        <v>0.99526737418421451</v>
      </c>
      <c r="AZ250" s="3">
        <f ca="1">SUMPRODUCT(OFFSET($W$8:OFFSET($W$8,$AJ$4-1,0),$T250,$U250),OFFSET($D$8:OFFSET($D$8,$AJ$4-1,0),$S250,MATCH(AZ$6,$D$7:$Q$7,0)-1))</f>
        <v>1.1206390762634966</v>
      </c>
      <c r="BA250" s="3">
        <f ca="1">SUMPRODUCT(OFFSET($W$8:OFFSET($W$8,$AJ$4-1,0),$T250,$U250),OFFSET($C$8:OFFSET($C$8,$AJ$4-1,0),$S250,0),OFFSET($D$8:OFFSET($D$8,$AJ$4-1,0),$S250,MATCH(AZ$6,$D$7:$Q$7,0)-1))/SUMPRODUCT(OFFSET($W$8:OFFSET($W$8,$AJ$4-1,0),$T250,$U250),OFFSET($C$8:OFFSET($C$8,$AJ$4-1,0),$S250,0))</f>
        <v>1.1204613632430698</v>
      </c>
      <c r="BB250" s="3">
        <f ca="1">SUMPRODUCT(OFFSET($W$8:OFFSET($W$8,$AJ$4-1,0),$T250,$U250),OFFSET($D$8:OFFSET($D$8,$AJ$4-1,0),$S250,MATCH(BB$6,$D$7:$Q$7,0)-1))</f>
        <v>1.0568528303427751</v>
      </c>
      <c r="BC250" s="3">
        <f ca="1">SUMPRODUCT(OFFSET($W$8:OFFSET($W$8,$AJ$4-1,0),$T250,$U250),OFFSET($C$8:OFFSET($C$8,$AJ$4-1,0),$S250,0),OFFSET($D$8:OFFSET($D$8,$AJ$4-1,0),$S250,MATCH(BB$6,$D$7:$Q$7,0)-1))/SUMPRODUCT(OFFSET($W$8:OFFSET($W$8,$AJ$4-1,0),$T250,$U250),OFFSET($C$8:OFFSET($C$8,$AJ$4-1,0),$S250,0))</f>
        <v>1.0557032024917927</v>
      </c>
      <c r="BD250" s="3">
        <f ca="1">SUMPRODUCT(OFFSET($W$8:OFFSET($W$8,$AJ$4-1,0),$T250,$U250),OFFSET($D$8:OFFSET($D$8,$AJ$4-1,0),$S250,MATCH(BD$6,$D$7:$Q$7,0)-1))</f>
        <v>1.0040576817768474</v>
      </c>
      <c r="BE250" s="3">
        <f ca="1">SUMPRODUCT(OFFSET($W$8:OFFSET($W$8,$AJ$4-1,0),$T250,$U250),OFFSET($C$8:OFFSET($C$8,$AJ$4-1,0),$S250,0),OFFSET($D$8:OFFSET($D$8,$AJ$4-1,0),$S250,MATCH(BD$6,$D$7:$Q$7,0)-1))/SUMPRODUCT(OFFSET($W$8:OFFSET($W$8,$AJ$4-1,0),$T250,$U250),OFFSET($C$8:OFFSET($C$8,$AJ$4-1,0),$S250,0))</f>
        <v>1.0037301917417853</v>
      </c>
      <c r="BF250" s="174">
        <f ca="1">SUMPRODUCT(OFFSET($W$8:OFFSET($W$8,$AJ$4-1,0),$T250,$U250),OFFSET($D$8:OFFSET($D$8,$AJ$4-1,0),$S250,MATCH(BF$6,$D$7:$Q$7,0)-1))</f>
        <v>1.0876889289661436</v>
      </c>
      <c r="BG250" s="174">
        <f ca="1">SUMPRODUCT(OFFSET($W$8:OFFSET($W$8,$AJ$4-1,0),$T250,$U250),OFFSET($C$8:OFFSET($C$8,$AJ$4-1,0),$S250,0),OFFSET($D$8:OFFSET($D$8,$AJ$4-1,0),$S250,MATCH(BF$6,$D$7:$Q$7,0)-1))/SUMPRODUCT(OFFSET($W$8:OFFSET($W$8,$AJ$4-1,0),$T250,$U250),OFFSET($C$8:OFFSET($C$8,$AJ$4-1,0),$S250,0))</f>
        <v>1.076709612448328</v>
      </c>
      <c r="BH250" s="174">
        <f ca="1">SUMPRODUCT(OFFSET($W$8:OFFSET($W$8,$AJ$4-1,0),$T250,$U250),OFFSET($D$8:OFFSET($D$8,$AJ$4-1,0),$S250,MATCH(BH$6,$D$7:$Q$7,0)-1))</f>
        <v>1.1638476419542161</v>
      </c>
      <c r="BI250" s="174">
        <f ca="1">SUMPRODUCT(OFFSET($W$8:OFFSET($W$8,$AJ$4-1,0),$T250,$U250),OFFSET($C$8:OFFSET($C$8,$AJ$4-1,0),$S250,0),OFFSET($D$8:OFFSET($D$8,$AJ$4-1,0),$S250,MATCH(BH$6,$D$7:$Q$7,0)-1))/SUMPRODUCT(OFFSET($W$8:OFFSET($W$8,$AJ$4-1,0),$T250,$U250),OFFSET($C$8:OFFSET($C$8,$AJ$4-1,0),$S250,0))</f>
        <v>1.1630919114827609</v>
      </c>
      <c r="BJ250" s="174">
        <f ca="1">SUMPRODUCT(OFFSET($W$8:OFFSET($W$8,$AJ$4-1,0),$T250,$U250),OFFSET($D$8:OFFSET($D$8,$AJ$4-1,0),$S250,MATCH(BJ$6,$D$7:$Q$7,0)-1))</f>
        <v>1</v>
      </c>
      <c r="BK250" s="174">
        <f ca="1">SUMPRODUCT(OFFSET($W$8:OFFSET($W$8,$AJ$4-1,0),$T250,$U250),OFFSET($C$8:OFFSET($C$8,$AJ$4-1,0),$S250,0),OFFSET($D$8:OFFSET($D$8,$AJ$4-1,0),$S250,MATCH(BJ$6,$D$7:$Q$7,0)-1))/SUMPRODUCT(OFFSET($W$8:OFFSET($W$8,$AJ$4-1,0),$T250,$U250),OFFSET($C$8:OFFSET($C$8,$AJ$4-1,0),$S250,0))</f>
        <v>1</v>
      </c>
      <c r="BM250" s="8">
        <f t="shared" si="59"/>
        <v>43525</v>
      </c>
      <c r="BN250" s="47">
        <f t="shared" ca="1" si="60"/>
        <v>0.92770920211657315</v>
      </c>
      <c r="BO250" s="47">
        <f t="shared" ca="1" si="56"/>
        <v>0</v>
      </c>
      <c r="BP250" s="47">
        <f t="shared" ca="1" si="61"/>
        <v>0.28453403828865476</v>
      </c>
      <c r="BQ250" s="47">
        <f t="shared" ca="1" si="57"/>
        <v>0.64317516382791839</v>
      </c>
    </row>
    <row r="251" spans="1:69">
      <c r="A251" s="58">
        <f t="shared" si="58"/>
        <v>43191</v>
      </c>
      <c r="B251" s="34">
        <f t="shared" si="64"/>
        <v>43388</v>
      </c>
      <c r="C251" s="59">
        <f>SUMIF(WP!$A$3:$A$388,"&lt;"&amp;EOMONTH($A251,$A$3-1)+1,WP!$B$3:$B$388)/1000-SUM(C$8:C250)</f>
        <v>1857.6100000000006</v>
      </c>
      <c r="D251" s="42">
        <f>D$6/VLOOKUP($B251,Rate!$B$4:$H$390,7)</f>
        <v>0.62506861995222807</v>
      </c>
      <c r="E251" s="42">
        <f>E$6/VLOOKUP($B251,SAWW!$B$4:$H$390,7)</f>
        <v>1.1957740871301015</v>
      </c>
      <c r="F251" s="42">
        <f>F$6/VLOOKUP($B251,'Indem BL'!$B$4:$H$390,7)</f>
        <v>0.92394368087068179</v>
      </c>
      <c r="G251" s="42">
        <f>G$6/VLOOKUP($B251,'Med BL'!$B$4:$H$390,7)</f>
        <v>1</v>
      </c>
      <c r="H251" s="42">
        <f>H$6/VLOOKUP($B251,'Combined BL &amp; SAWW'!$B$4:$H$390,7)</f>
        <v>1.0541180948262447</v>
      </c>
      <c r="I251" s="42">
        <f>I$6/VLOOKUP($B251,'Freq Trend'!$B$4:$H$390,7)</f>
        <v>0.93179425722939657</v>
      </c>
      <c r="J251" s="42">
        <f>J$6/VLOOKUP($B251,'Severity Trend_IonI'!$B$4:$H$390,7)</f>
        <v>1.0390009821032637</v>
      </c>
      <c r="K251" s="42">
        <f>K$6/VLOOKUP($B251,'Severity Trend_MonI'!$B$4:$H$390,7)</f>
        <v>1.1315947031661435</v>
      </c>
      <c r="L251" s="42">
        <f>L$6/VLOOKUP($B251,'Severity Trend'!$B$4:$H$390,7)</f>
        <v>1.0845427960855614</v>
      </c>
      <c r="M251" s="42">
        <f>M$6/VLOOKUP($B251,'PP Residual Trend'!$B$4:$H$390,7)</f>
        <v>1.0111914940005882</v>
      </c>
      <c r="N251" s="156">
        <f>N$6/VLOOKUP($B251,CR!$B$4:$H$455,7)</f>
        <v>1.0285158076459702</v>
      </c>
      <c r="O251" s="156">
        <f>O$6/VLOOKUP($B251,ER!$B$4:$H$455,7)</f>
        <v>1.1652790087150011</v>
      </c>
      <c r="P251" s="156">
        <f>P$6/VLOOKUP($B251,DR!$B$4:$H$455,7)</f>
        <v>1</v>
      </c>
      <c r="R251">
        <f t="shared" si="63"/>
        <v>244</v>
      </c>
      <c r="S251" s="120">
        <f t="shared" si="65"/>
        <v>243</v>
      </c>
      <c r="T251" s="45">
        <f t="shared" si="66"/>
        <v>0</v>
      </c>
      <c r="U251" s="45">
        <f t="shared" si="67"/>
        <v>0</v>
      </c>
      <c r="V251" s="20">
        <v>0</v>
      </c>
      <c r="W251" s="21">
        <f>(2*W$5*$AJ$3*$R251*$A$3-MIN(W$5*$AJ$3,$R251*$A$3)^2-2*$R251*$A$3*MAX(W$5*$AJ$3-$R251*$A$3,0)-MIN(MAX($R251*$A$3-$A$4,0),W$5*$AJ$3)^2-2*W$5*$AJ$3*MAX($R251*$A$3-$A$4-W$5*+$AJ$3,0))/$AJ$5-SUM($V$7:V251)-SUM($V$7:W250)+SUM($V$7:V250)</f>
        <v>0</v>
      </c>
      <c r="X251" s="21">
        <f>(2*X$5*$AJ$3*$R251*$A$3-MIN(X$5*$AJ$3,$R251*$A$3)^2-2*$R251*$A$3*MAX(X$5*$AJ$3-$R251*$A$3,0)-MIN(MAX($R251*$A$3-$A$4,0),X$5*$AJ$3)^2-2*X$5*$AJ$3*MAX($R251*$A$3-$A$4-X$5*+$AJ$3,0))/$AJ$5-SUM($V$7:W251)-SUM($V$7:X250)+SUM($V$7:W250)</f>
        <v>0</v>
      </c>
      <c r="Y251" s="21">
        <f>(2*Y$5*$AJ$3*$R251*$A$3-MIN(Y$5*$AJ$3,$R251*$A$3)^2-2*$R251*$A$3*MAX(Y$5*$AJ$3-$R251*$A$3,0)-MIN(MAX($R251*$A$3-$A$4,0),Y$5*$AJ$3)^2-2*Y$5*$AJ$3*MAX($R251*$A$3-$A$4-Y$5*+$AJ$3,0))/$AJ$5-SUM($V$7:X251)-SUM($V$7:Y250)+SUM($V$7:X250)</f>
        <v>0</v>
      </c>
      <c r="Z251" s="21">
        <f>(2*Z$5*$AJ$3*$R251*$A$3-MIN(Z$5*$AJ$3,$R251*$A$3)^2-2*$R251*$A$3*MAX(Z$5*$AJ$3-$R251*$A$3,0)-MIN(MAX($R251*$A$3-$A$4,0),Z$5*$AJ$3)^2-2*Z$5*$AJ$3*MAX($R251*$A$3-$A$4-Z$5*+$AJ$3,0))/$AJ$5-SUM($V$7:Y251)-SUM($V$7:Z250)+SUM($V$7:Y250)</f>
        <v>0</v>
      </c>
      <c r="AA251" s="21">
        <f>(2*AA$5*$AJ$3*$R251*$A$3-MIN(AA$5*$AJ$3,$R251*$A$3)^2-2*$R251*$A$3*MAX(AA$5*$AJ$3-$R251*$A$3,0)-MIN(MAX($R251*$A$3-$A$4,0),AA$5*$AJ$3)^2-2*AA$5*$AJ$3*MAX($R251*$A$3-$A$4-AA$5*+$AJ$3,0))/$AJ$5-SUM($V$7:Z251)-SUM($V$7:AA250)+SUM($V$7:Z250)</f>
        <v>0</v>
      </c>
      <c r="AB251" s="21">
        <f>(2*AB$5*$AJ$3*$R251*$A$3-MIN(AB$5*$AJ$3,$R251*$A$3)^2-2*$R251*$A$3*MAX(AB$5*$AJ$3-$R251*$A$3,0)-MIN(MAX($R251*$A$3-$A$4,0),AB$5*$AJ$3)^2-2*AB$5*$AJ$3*MAX($R251*$A$3-$A$4-AB$5*+$AJ$3,0))/$AJ$5-SUM($V$7:AA251)-SUM($V$7:AB250)+SUM($V$7:AA250)</f>
        <v>0</v>
      </c>
      <c r="AC251" s="21">
        <f>(2*AC$5*$AJ$3*$R251*$A$3-MIN(AC$5*$AJ$3,$R251*$A$3)^2-2*$R251*$A$3*MAX(AC$5*$AJ$3-$R251*$A$3,0)-MIN(MAX($R251*$A$3-$A$4,0),AC$5*$AJ$3)^2-2*AC$5*$AJ$3*MAX($R251*$A$3-$A$4-AC$5*+$AJ$3,0))/$AJ$5-SUM($V$7:AB251)-SUM($V$7:AC250)+SUM($V$7:AB250)</f>
        <v>0</v>
      </c>
      <c r="AD251" s="21">
        <f>(2*AD$5*$AJ$3*$R251*$A$3-MIN(AD$5*$AJ$3,$R251*$A$3)^2-2*$R251*$A$3*MAX(AD$5*$AJ$3-$R251*$A$3,0)-MIN(MAX($R251*$A$3-$A$4,0),AD$5*$AJ$3)^2-2*AD$5*$AJ$3*MAX($R251*$A$3-$A$4-AD$5*+$AJ$3,0))/$AJ$5-SUM($V$7:AC251)-SUM($V$7:AD250)+SUM($V$7:AC250)</f>
        <v>0</v>
      </c>
      <c r="AE251" s="21">
        <f>(2*AE$5*$AJ$3*$R251*$A$3-MIN(AE$5*$AJ$3,$R251*$A$3)^2-2*$R251*$A$3*MAX(AE$5*$AJ$3-$R251*$A$3,0)-MIN(MAX($R251*$A$3-$A$4,0),AE$5*$AJ$3)^2-2*AE$5*$AJ$3*MAX($R251*$A$3-$A$4-AE$5*+$AJ$3,0))/$AJ$5-SUM($V$7:AD251)-SUM($V$7:AE250)+SUM($V$7:AD250)</f>
        <v>0</v>
      </c>
      <c r="AF251" s="21">
        <f>(2*AF$5*$AJ$3*$R251*$A$3-MIN(AF$5*$AJ$3,$R251*$A$3)^2-2*$R251*$A$3*MAX(AF$5*$AJ$3-$R251*$A$3,0)-MIN(MAX($R251*$A$3-$A$4,0),AF$5*$AJ$3)^2-2*AF$5*$AJ$3*MAX($R251*$A$3-$A$4-AF$5*+$AJ$3,0))/$AJ$5-SUM($V$7:AE251)-SUM($V$7:AF250)+SUM($V$7:AE250)</f>
        <v>0</v>
      </c>
      <c r="AG251" s="21">
        <f>(2*AG$5*$AJ$3*$R251*$A$3-MIN(AG$5*$AJ$3,$R251*$A$3)^2-2*$R251*$A$3*MAX(AG$5*$AJ$3-$R251*$A$3,0)-MIN(MAX($R251*$A$3-$A$4,0),AG$5*$AJ$3)^2-2*AG$5*$AJ$3*MAX($R251*$A$3-$A$4-AG$5*+$AJ$3,0))/$AJ$5-SUM($V$7:AF251)-SUM($V$7:AG250)+SUM($V$7:AF250)</f>
        <v>0</v>
      </c>
      <c r="AH251" s="21">
        <f>(2*AH$5*$AJ$3*$R251*$A$3-MIN(AH$5*$AJ$3,$R251*$A$3)^2-2*$R251*$A$3*MAX(AH$5*$AJ$3-$R251*$A$3,0)-MIN(MAX($R251*$A$3-$A$4,0),AH$5*$AJ$3)^2-2*AH$5*$AJ$3*MAX($R251*$A$3-$A$4-AH$5*+$AJ$3,0))/$AJ$5-SUM($V$7:AG251)-SUM($V$7:AH250)+SUM($V$7:AG250)</f>
        <v>0</v>
      </c>
      <c r="AJ251" s="8">
        <f t="shared" si="62"/>
        <v>43556</v>
      </c>
      <c r="AK251" s="30">
        <f t="shared" si="68"/>
        <v>43570</v>
      </c>
      <c r="AL251" s="3">
        <f ca="1">SUMPRODUCT(OFFSET($W$8:OFFSET($W$8,$AJ$4-1,0),$T251,$U251),OFFSET($D$8:OFFSET($D$8,$AJ$4-1,0),$S251,MATCH(AL$6,$D$7:$Q$7,0)-1))</f>
        <v>0.66193824709387972</v>
      </c>
      <c r="AM251" s="3">
        <f ca="1">SUMPRODUCT(OFFSET($W$8:OFFSET($W$8,$AJ$4-1,0),$T251,$U251),OFFSET($C$8:OFFSET($C$8,$AJ$4-1,0),$S251,0),OFFSET($D$8:OFFSET($D$8,$AJ$4-1,0),$S251,MATCH(AL$6,$D$7:$Q$7,0)-1))/SUMPRODUCT(OFFSET($W$8:OFFSET($W$8,$AJ$4-1,0),$T251,$U251),OFFSET($C$8:OFFSET($C$8,$AJ$4-1,0),$S251,0))</f>
        <v>0.66367339186589547</v>
      </c>
      <c r="AN251" s="3">
        <f ca="1">SUMPRODUCT(OFFSET($W$8:OFFSET($W$8,$AJ$4-1,0),$T251,$U251),OFFSET($D$8:OFFSET($D$8,$AJ$4-1,0),$S251,MATCH(AN$6,$D$7:$Q$7,0)-1))</f>
        <v>1.1714656391138183</v>
      </c>
      <c r="AO251" s="3">
        <f ca="1">SUMPRODUCT(OFFSET($W$8:OFFSET($W$8,$AJ$4-1,0),$T251,$U251),OFFSET($C$8:OFFSET($C$8,$AJ$4-1,0),$S251,0),OFFSET($D$8:OFFSET($D$8,$AJ$4-1,0),$S251,MATCH(AN$6,$D$7:$Q$7,0)-1))/SUMPRODUCT(OFFSET($W$8:OFFSET($W$8,$AJ$4-1,0),$T251,$U251),OFFSET($C$8:OFFSET($C$8,$AJ$4-1,0),$S251,0))</f>
        <v>1.1712999234583945</v>
      </c>
      <c r="AP251" s="3">
        <f ca="1">SUMPRODUCT(OFFSET($W$8:OFFSET($W$8,$AJ$4-1,0),$T251,$U251),OFFSET($D$8:OFFSET($D$8,$AJ$4-1,0),$S251,MATCH(AP$6,$D$7:$Q$7,0)-1))</f>
        <v>1.0226281885570521</v>
      </c>
      <c r="AQ251" s="3">
        <f ca="1">SUMPRODUCT(OFFSET($W$8:OFFSET($W$8,$AJ$4-1,0),$T251,$U251),OFFSET($C$8:OFFSET($C$8,$AJ$4-1,0),$S251,0),OFFSET($D$8:OFFSET($D$8,$AJ$4-1,0),$S251,MATCH(AP$6,$D$7:$Q$7,0)-1))/SUMPRODUCT(OFFSET($W$8:OFFSET($W$8,$AJ$4-1,0),$T251,$U251),OFFSET($C$8:OFFSET($C$8,$AJ$4-1,0),$S251,0))</f>
        <v>1.021080731039538</v>
      </c>
      <c r="AR251" s="3">
        <f ca="1">SUMPRODUCT(OFFSET($W$8:OFFSET($W$8,$AJ$4-1,0),$T251,$U251),OFFSET($D$8:OFFSET($D$8,$AJ$4-1,0),$S251,MATCH(AR$6,$D$7:$Q$7,0)-1))</f>
        <v>1</v>
      </c>
      <c r="AS251" s="3">
        <f ca="1">SUMPRODUCT(OFFSET($W$8:OFFSET($W$8,$AJ$4-1,0),$T251,$U251),OFFSET($C$8:OFFSET($C$8,$AJ$4-1,0),$S251,0),OFFSET($D$8:OFFSET($D$8,$AJ$4-1,0),$S251,MATCH(AR$6,$D$7:$Q$7,0)-1))/SUMPRODUCT(OFFSET($W$8:OFFSET($W$8,$AJ$4-1,0),$T251,$U251),OFFSET($C$8:OFFSET($C$8,$AJ$4-1,0),$S251,0))</f>
        <v>1</v>
      </c>
      <c r="AT251" s="3">
        <f ca="1">SUMPRODUCT(OFFSET($W$8:OFFSET($W$8,$AJ$4-1,0),$T251,$U251),OFFSET($D$8:OFFSET($D$8,$AJ$4-1,0),$S251,MATCH(AT$6,$D$7:$Q$7,0)-1))</f>
        <v>1.107418040647711</v>
      </c>
      <c r="AU251" s="3">
        <f ca="1">SUMPRODUCT(OFFSET($W$8:OFFSET($W$8,$AJ$4-1,0),$T251,$U251),OFFSET($C$8:OFFSET($C$8,$AJ$4-1,0),$S251,0),OFFSET($D$8:OFFSET($D$8,$AJ$4-1,0),$S251,MATCH(AT$6,$D$7:$Q$7,0)-1))/SUMPRODUCT(OFFSET($W$8:OFFSET($W$8,$AJ$4-1,0),$T251,$U251),OFFSET($C$8:OFFSET($C$8,$AJ$4-1,0),$S251,0))</f>
        <v>1.1058639914764952</v>
      </c>
      <c r="AV251" s="3">
        <f ca="1">SUMPRODUCT(OFFSET($W$8:OFFSET($W$8,$AJ$4-1,0),$T251,$U251),OFFSET($D$8:OFFSET($D$8,$AJ$4-1,0),$S251,MATCH(AV$6,$D$7:$Q$7,0)-1))</f>
        <v>0.95322130898893775</v>
      </c>
      <c r="AW251" s="3">
        <f ca="1">SUMPRODUCT(OFFSET($W$8:OFFSET($W$8,$AJ$4-1,0),$T251,$U251),OFFSET($C$8:OFFSET($C$8,$AJ$4-1,0),$S251,0),OFFSET($D$8:OFFSET($D$8,$AJ$4-1,0),$S251,MATCH(AV$6,$D$7:$Q$7,0)-1))/SUMPRODUCT(OFFSET($W$8:OFFSET($W$8,$AJ$4-1,0),$T251,$U251),OFFSET($C$8:OFFSET($C$8,$AJ$4-1,0),$S251,0))</f>
        <v>0.95380598250882354</v>
      </c>
      <c r="AX251" s="3">
        <f ca="1">SUMPRODUCT(OFFSET($W$8:OFFSET($W$8,$AJ$4-1,0),$T251,$U251),OFFSET($D$8:OFFSET($D$8,$AJ$4-1,0),$S251,MATCH(AX$6,$D$7:$Q$7,0)-1))</f>
        <v>0.99080725703619521</v>
      </c>
      <c r="AY251" s="3">
        <f ca="1">SUMPRODUCT(OFFSET($W$8:OFFSET($W$8,$AJ$4-1,0),$T251,$U251),OFFSET($C$8:OFFSET($C$8,$AJ$4-1,0),$S251,0),OFFSET($D$8:OFFSET($D$8,$AJ$4-1,0),$S251,MATCH(AX$6,$D$7:$Q$7,0)-1))/SUMPRODUCT(OFFSET($W$8:OFFSET($W$8,$AJ$4-1,0),$T251,$U251),OFFSET($C$8:OFFSET($C$8,$AJ$4-1,0),$S251,0))</f>
        <v>0.98917888588074643</v>
      </c>
      <c r="AZ251" s="3">
        <f ca="1">SUMPRODUCT(OFFSET($W$8:OFFSET($W$8,$AJ$4-1,0),$T251,$U251),OFFSET($D$8:OFFSET($D$8,$AJ$4-1,0),$S251,MATCH(AZ$6,$D$7:$Q$7,0)-1))</f>
        <v>1.1183354422719161</v>
      </c>
      <c r="BA251" s="3">
        <f ca="1">SUMPRODUCT(OFFSET($W$8:OFFSET($W$8,$AJ$4-1,0),$T251,$U251),OFFSET($C$8:OFFSET($C$8,$AJ$4-1,0),$S251,0),OFFSET($D$8:OFFSET($D$8,$AJ$4-1,0),$S251,MATCH(AZ$6,$D$7:$Q$7,0)-1))/SUMPRODUCT(OFFSET($W$8:OFFSET($W$8,$AJ$4-1,0),$T251,$U251),OFFSET($C$8:OFFSET($C$8,$AJ$4-1,0),$S251,0))</f>
        <v>1.1181209728880819</v>
      </c>
      <c r="BB251" s="3">
        <f ca="1">SUMPRODUCT(OFFSET($W$8:OFFSET($W$8,$AJ$4-1,0),$T251,$U251),OFFSET($D$8:OFFSET($D$8,$AJ$4-1,0),$S251,MATCH(BB$6,$D$7:$Q$7,0)-1))</f>
        <v>1.0523111427065979</v>
      </c>
      <c r="BC251" s="3">
        <f ca="1">SUMPRODUCT(OFFSET($W$8:OFFSET($W$8,$AJ$4-1,0),$T251,$U251),OFFSET($C$8:OFFSET($C$8,$AJ$4-1,0),$S251,0),OFFSET($D$8:OFFSET($D$8,$AJ$4-1,0),$S251,MATCH(BB$6,$D$7:$Q$7,0)-1))/SUMPRODUCT(OFFSET($W$8:OFFSET($W$8,$AJ$4-1,0),$T251,$U251),OFFSET($C$8:OFFSET($C$8,$AJ$4-1,0),$S251,0))</f>
        <v>1.0513234470344766</v>
      </c>
      <c r="BD251" s="3">
        <f ca="1">SUMPRODUCT(OFFSET($W$8:OFFSET($W$8,$AJ$4-1,0),$T251,$U251),OFFSET($D$8:OFFSET($D$8,$AJ$4-1,0),$S251,MATCH(BD$6,$D$7:$Q$7,0)-1))</f>
        <v>1.0029402506959373</v>
      </c>
      <c r="BE251" s="3">
        <f ca="1">SUMPRODUCT(OFFSET($W$8:OFFSET($W$8,$AJ$4-1,0),$T251,$U251),OFFSET($C$8:OFFSET($C$8,$AJ$4-1,0),$S251,0),OFFSET($D$8:OFFSET($D$8,$AJ$4-1,0),$S251,MATCH(BD$6,$D$7:$Q$7,0)-1))/SUMPRODUCT(OFFSET($W$8:OFFSET($W$8,$AJ$4-1,0),$T251,$U251),OFFSET($C$8:OFFSET($C$8,$AJ$4-1,0),$S251,0))</f>
        <v>1.0026644797173376</v>
      </c>
      <c r="BF251" s="174">
        <f ca="1">SUMPRODUCT(OFFSET($W$8:OFFSET($W$8,$AJ$4-1,0),$T251,$U251),OFFSET($D$8:OFFSET($D$8,$AJ$4-1,0),$S251,MATCH(BF$6,$D$7:$Q$7,0)-1))</f>
        <v>1.0930172225103567</v>
      </c>
      <c r="BG251" s="174">
        <f ca="1">SUMPRODUCT(OFFSET($W$8:OFFSET($W$8,$AJ$4-1,0),$T251,$U251),OFFSET($C$8:OFFSET($C$8,$AJ$4-1,0),$S251,0),OFFSET($D$8:OFFSET($D$8,$AJ$4-1,0),$S251,MATCH(BF$6,$D$7:$Q$7,0)-1))/SUMPRODUCT(OFFSET($W$8:OFFSET($W$8,$AJ$4-1,0),$T251,$U251),OFFSET($C$8:OFFSET($C$8,$AJ$4-1,0),$S251,0))</f>
        <v>1.0825917118025357</v>
      </c>
      <c r="BH251" s="174">
        <f ca="1">SUMPRODUCT(OFFSET($W$8:OFFSET($W$8,$AJ$4-1,0),$T251,$U251),OFFSET($D$8:OFFSET($D$8,$AJ$4-1,0),$S251,MATCH(BH$6,$D$7:$Q$7,0)-1))</f>
        <v>1.1622372567812322</v>
      </c>
      <c r="BI251" s="174">
        <f ca="1">SUMPRODUCT(OFFSET($W$8:OFFSET($W$8,$AJ$4-1,0),$T251,$U251),OFFSET($C$8:OFFSET($C$8,$AJ$4-1,0),$S251,0),OFFSET($D$8:OFFSET($D$8,$AJ$4-1,0),$S251,MATCH(BH$6,$D$7:$Q$7,0)-1))/SUMPRODUCT(OFFSET($W$8:OFFSET($W$8,$AJ$4-1,0),$T251,$U251),OFFSET($C$8:OFFSET($C$8,$AJ$4-1,0),$S251,0))</f>
        <v>1.1612029238148744</v>
      </c>
      <c r="BJ251" s="174">
        <f ca="1">SUMPRODUCT(OFFSET($W$8:OFFSET($W$8,$AJ$4-1,0),$T251,$U251),OFFSET($D$8:OFFSET($D$8,$AJ$4-1,0),$S251,MATCH(BJ$6,$D$7:$Q$7,0)-1))</f>
        <v>1</v>
      </c>
      <c r="BK251" s="174">
        <f ca="1">SUMPRODUCT(OFFSET($W$8:OFFSET($W$8,$AJ$4-1,0),$T251,$U251),OFFSET($C$8:OFFSET($C$8,$AJ$4-1,0),$S251,0),OFFSET($D$8:OFFSET($D$8,$AJ$4-1,0),$S251,MATCH(BJ$6,$D$7:$Q$7,0)-1))/SUMPRODUCT(OFFSET($W$8:OFFSET($W$8,$AJ$4-1,0),$T251,$U251),OFFSET($C$8:OFFSET($C$8,$AJ$4-1,0),$S251,0))</f>
        <v>1</v>
      </c>
      <c r="BM251" s="8">
        <f t="shared" si="59"/>
        <v>43556</v>
      </c>
      <c r="BN251" s="47">
        <f t="shared" ca="1" si="60"/>
        <v>0.92266863360014084</v>
      </c>
      <c r="BO251" s="47">
        <f t="shared" ca="1" si="56"/>
        <v>0</v>
      </c>
      <c r="BP251" s="47">
        <f t="shared" ca="1" si="61"/>
        <v>0.28499690423430313</v>
      </c>
      <c r="BQ251" s="47">
        <f t="shared" ca="1" si="57"/>
        <v>0.63767172936583771</v>
      </c>
    </row>
    <row r="252" spans="1:69">
      <c r="A252" s="58">
        <f t="shared" si="58"/>
        <v>43221</v>
      </c>
      <c r="B252" s="34">
        <f t="shared" si="64"/>
        <v>43419</v>
      </c>
      <c r="C252" s="59">
        <f>SUMIF(WP!$A$3:$A$388,"&lt;"&amp;EOMONTH($A252,$A$3-1)+1,WP!$B$3:$B$388)/1000-SUM(C$8:C251)</f>
        <v>822.59200000000419</v>
      </c>
      <c r="D252" s="42">
        <f>D$6/VLOOKUP($B252,Rate!$B$4:$H$390,7)</f>
        <v>0.62506861995222807</v>
      </c>
      <c r="E252" s="42">
        <f>E$6/VLOOKUP($B252,SAWW!$B$4:$H$390,7)</f>
        <v>1.1919263217063119</v>
      </c>
      <c r="F252" s="42">
        <f>F$6/VLOOKUP($B252,'Indem BL'!$B$4:$H$390,7)</f>
        <v>1.0310720688212049</v>
      </c>
      <c r="G252" s="42">
        <f>G$6/VLOOKUP($B252,'Med BL'!$B$4:$H$390,7)</f>
        <v>1</v>
      </c>
      <c r="H252" s="42">
        <f>H$6/VLOOKUP($B252,'Combined BL &amp; SAWW'!$B$4:$H$390,7)</f>
        <v>1.1325922293434414</v>
      </c>
      <c r="I252" s="42">
        <f>I$6/VLOOKUP($B252,'Freq Trend'!$B$4:$H$390,7)</f>
        <v>0.93553597930371857</v>
      </c>
      <c r="J252" s="42">
        <f>J$6/VLOOKUP($B252,'Severity Trend_IonI'!$B$4:$H$390,7)</f>
        <v>1.0295234845430474</v>
      </c>
      <c r="K252" s="42">
        <f>K$6/VLOOKUP($B252,'Severity Trend_MonI'!$B$4:$H$390,7)</f>
        <v>1.129367697789968</v>
      </c>
      <c r="L252" s="42">
        <f>L$6/VLOOKUP($B252,'Severity Trend'!$B$4:$H$390,7)</f>
        <v>1.0784519195214299</v>
      </c>
      <c r="M252" s="42">
        <f>M$6/VLOOKUP($B252,'PP Residual Trend'!$B$4:$H$390,7)</f>
        <v>1.0096418696395963</v>
      </c>
      <c r="N252" s="156">
        <f>N$6/VLOOKUP($B252,CR!$B$4:$H$455,7)</f>
        <v>1.0443503406769421</v>
      </c>
      <c r="O252" s="156">
        <f>O$6/VLOOKUP($B252,ER!$B$4:$H$455,7)</f>
        <v>1.1652790087150011</v>
      </c>
      <c r="P252" s="156">
        <f>P$6/VLOOKUP($B252,DR!$B$4:$H$455,7)</f>
        <v>1</v>
      </c>
      <c r="R252">
        <f t="shared" si="63"/>
        <v>245</v>
      </c>
      <c r="S252" s="120">
        <f t="shared" si="65"/>
        <v>244</v>
      </c>
      <c r="T252" s="45">
        <f t="shared" si="66"/>
        <v>0</v>
      </c>
      <c r="U252" s="45">
        <f t="shared" si="67"/>
        <v>0</v>
      </c>
      <c r="V252" s="20">
        <v>0</v>
      </c>
      <c r="W252" s="21">
        <f>(2*W$5*$AJ$3*$R252*$A$3-MIN(W$5*$AJ$3,$R252*$A$3)^2-2*$R252*$A$3*MAX(W$5*$AJ$3-$R252*$A$3,0)-MIN(MAX($R252*$A$3-$A$4,0),W$5*$AJ$3)^2-2*W$5*$AJ$3*MAX($R252*$A$3-$A$4-W$5*+$AJ$3,0))/$AJ$5-SUM($V$7:V252)-SUM($V$7:W251)+SUM($V$7:V251)</f>
        <v>0</v>
      </c>
      <c r="X252" s="21">
        <f>(2*X$5*$AJ$3*$R252*$A$3-MIN(X$5*$AJ$3,$R252*$A$3)^2-2*$R252*$A$3*MAX(X$5*$AJ$3-$R252*$A$3,0)-MIN(MAX($R252*$A$3-$A$4,0),X$5*$AJ$3)^2-2*X$5*$AJ$3*MAX($R252*$A$3-$A$4-X$5*+$AJ$3,0))/$AJ$5-SUM($V$7:W252)-SUM($V$7:X251)+SUM($V$7:W251)</f>
        <v>0</v>
      </c>
      <c r="Y252" s="21">
        <f>(2*Y$5*$AJ$3*$R252*$A$3-MIN(Y$5*$AJ$3,$R252*$A$3)^2-2*$R252*$A$3*MAX(Y$5*$AJ$3-$R252*$A$3,0)-MIN(MAX($R252*$A$3-$A$4,0),Y$5*$AJ$3)^2-2*Y$5*$AJ$3*MAX($R252*$A$3-$A$4-Y$5*+$AJ$3,0))/$AJ$5-SUM($V$7:X252)-SUM($V$7:Y251)+SUM($V$7:X251)</f>
        <v>0</v>
      </c>
      <c r="Z252" s="21">
        <f>(2*Z$5*$AJ$3*$R252*$A$3-MIN(Z$5*$AJ$3,$R252*$A$3)^2-2*$R252*$A$3*MAX(Z$5*$AJ$3-$R252*$A$3,0)-MIN(MAX($R252*$A$3-$A$4,0),Z$5*$AJ$3)^2-2*Z$5*$AJ$3*MAX($R252*$A$3-$A$4-Z$5*+$AJ$3,0))/$AJ$5-SUM($V$7:Y252)-SUM($V$7:Z251)+SUM($V$7:Y251)</f>
        <v>0</v>
      </c>
      <c r="AA252" s="21">
        <f>(2*AA$5*$AJ$3*$R252*$A$3-MIN(AA$5*$AJ$3,$R252*$A$3)^2-2*$R252*$A$3*MAX(AA$5*$AJ$3-$R252*$A$3,0)-MIN(MAX($R252*$A$3-$A$4,0),AA$5*$AJ$3)^2-2*AA$5*$AJ$3*MAX($R252*$A$3-$A$4-AA$5*+$AJ$3,0))/$AJ$5-SUM($V$7:Z252)-SUM($V$7:AA251)+SUM($V$7:Z251)</f>
        <v>0</v>
      </c>
      <c r="AB252" s="21">
        <f>(2*AB$5*$AJ$3*$R252*$A$3-MIN(AB$5*$AJ$3,$R252*$A$3)^2-2*$R252*$A$3*MAX(AB$5*$AJ$3-$R252*$A$3,0)-MIN(MAX($R252*$A$3-$A$4,0),AB$5*$AJ$3)^2-2*AB$5*$AJ$3*MAX($R252*$A$3-$A$4-AB$5*+$AJ$3,0))/$AJ$5-SUM($V$7:AA252)-SUM($V$7:AB251)+SUM($V$7:AA251)</f>
        <v>0</v>
      </c>
      <c r="AC252" s="21">
        <f>(2*AC$5*$AJ$3*$R252*$A$3-MIN(AC$5*$AJ$3,$R252*$A$3)^2-2*$R252*$A$3*MAX(AC$5*$AJ$3-$R252*$A$3,0)-MIN(MAX($R252*$A$3-$A$4,0),AC$5*$AJ$3)^2-2*AC$5*$AJ$3*MAX($R252*$A$3-$A$4-AC$5*+$AJ$3,0))/$AJ$5-SUM($V$7:AB252)-SUM($V$7:AC251)+SUM($V$7:AB251)</f>
        <v>0</v>
      </c>
      <c r="AD252" s="21">
        <f>(2*AD$5*$AJ$3*$R252*$A$3-MIN(AD$5*$AJ$3,$R252*$A$3)^2-2*$R252*$A$3*MAX(AD$5*$AJ$3-$R252*$A$3,0)-MIN(MAX($R252*$A$3-$A$4,0),AD$5*$AJ$3)^2-2*AD$5*$AJ$3*MAX($R252*$A$3-$A$4-AD$5*+$AJ$3,0))/$AJ$5-SUM($V$7:AC252)-SUM($V$7:AD251)+SUM($V$7:AC251)</f>
        <v>0</v>
      </c>
      <c r="AE252" s="21">
        <f>(2*AE$5*$AJ$3*$R252*$A$3-MIN(AE$5*$AJ$3,$R252*$A$3)^2-2*$R252*$A$3*MAX(AE$5*$AJ$3-$R252*$A$3,0)-MIN(MAX($R252*$A$3-$A$4,0),AE$5*$AJ$3)^2-2*AE$5*$AJ$3*MAX($R252*$A$3-$A$4-AE$5*+$AJ$3,0))/$AJ$5-SUM($V$7:AD252)-SUM($V$7:AE251)+SUM($V$7:AD251)</f>
        <v>0</v>
      </c>
      <c r="AF252" s="21">
        <f>(2*AF$5*$AJ$3*$R252*$A$3-MIN(AF$5*$AJ$3,$R252*$A$3)^2-2*$R252*$A$3*MAX(AF$5*$AJ$3-$R252*$A$3,0)-MIN(MAX($R252*$A$3-$A$4,0),AF$5*$AJ$3)^2-2*AF$5*$AJ$3*MAX($R252*$A$3-$A$4-AF$5*+$AJ$3,0))/$AJ$5-SUM($V$7:AE252)-SUM($V$7:AF251)+SUM($V$7:AE251)</f>
        <v>0</v>
      </c>
      <c r="AG252" s="21">
        <f>(2*AG$5*$AJ$3*$R252*$A$3-MIN(AG$5*$AJ$3,$R252*$A$3)^2-2*$R252*$A$3*MAX(AG$5*$AJ$3-$R252*$A$3,0)-MIN(MAX($R252*$A$3-$A$4,0),AG$5*$AJ$3)^2-2*AG$5*$AJ$3*MAX($R252*$A$3-$A$4-AG$5*+$AJ$3,0))/$AJ$5-SUM($V$7:AF252)-SUM($V$7:AG251)+SUM($V$7:AF251)</f>
        <v>0</v>
      </c>
      <c r="AH252" s="21">
        <f>(2*AH$5*$AJ$3*$R252*$A$3-MIN(AH$5*$AJ$3,$R252*$A$3)^2-2*$R252*$A$3*MAX(AH$5*$AJ$3-$R252*$A$3,0)-MIN(MAX($R252*$A$3-$A$4,0),AH$5*$AJ$3)^2-2*AH$5*$AJ$3*MAX($R252*$A$3-$A$4-AH$5*+$AJ$3,0))/$AJ$5-SUM($V$7:AG252)-SUM($V$7:AH251)+SUM($V$7:AG251)</f>
        <v>0</v>
      </c>
      <c r="AJ252" s="8">
        <f t="shared" si="62"/>
        <v>43586</v>
      </c>
      <c r="AK252" s="30">
        <f t="shared" si="68"/>
        <v>43600</v>
      </c>
      <c r="AL252" s="3">
        <f ca="1">SUMPRODUCT(OFFSET($W$8:OFFSET($W$8,$AJ$4-1,0),$T252,$U252),OFFSET($D$8:OFFSET($D$8,$AJ$4-1,0),$S252,MATCH(AL$6,$D$7:$Q$7,0)-1))</f>
        <v>0.66892033662244832</v>
      </c>
      <c r="AM252" s="3">
        <f ca="1">SUMPRODUCT(OFFSET($W$8:OFFSET($W$8,$AJ$4-1,0),$T252,$U252),OFFSET($C$8:OFFSET($C$8,$AJ$4-1,0),$S252,0),OFFSET($D$8:OFFSET($D$8,$AJ$4-1,0),$S252,MATCH(AL$6,$D$7:$Q$7,0)-1))/SUMPRODUCT(OFFSET($W$8:OFFSET($W$8,$AJ$4-1,0),$T252,$U252),OFFSET($C$8:OFFSET($C$8,$AJ$4-1,0),$S252,0))</f>
        <v>0.67059893431375994</v>
      </c>
      <c r="AN252" s="3">
        <f ca="1">SUMPRODUCT(OFFSET($W$8:OFFSET($W$8,$AJ$4-1,0),$T252,$U252),OFFSET($D$8:OFFSET($D$8,$AJ$4-1,0),$S252,MATCH(AN$6,$D$7:$Q$7,0)-1))</f>
        <v>1.1664321469924519</v>
      </c>
      <c r="AO252" s="3">
        <f ca="1">SUMPRODUCT(OFFSET($W$8:OFFSET($W$8,$AJ$4-1,0),$T252,$U252),OFFSET($C$8:OFFSET($C$8,$AJ$4-1,0),$S252,0),OFFSET($D$8:OFFSET($D$8,$AJ$4-1,0),$S252,MATCH(AN$6,$D$7:$Q$7,0)-1))/SUMPRODUCT(OFFSET($W$8:OFFSET($W$8,$AJ$4-1,0),$T252,$U252),OFFSET($C$8:OFFSET($C$8,$AJ$4-1,0),$S252,0))</f>
        <v>1.1663407349791737</v>
      </c>
      <c r="AP252" s="3">
        <f ca="1">SUMPRODUCT(OFFSET($W$8:OFFSET($W$8,$AJ$4-1,0),$T252,$U252),OFFSET($D$8:OFFSET($D$8,$AJ$4-1,0),$S252,MATCH(AP$6,$D$7:$Q$7,0)-1))</f>
        <v>1.0266729032374944</v>
      </c>
      <c r="AQ252" s="3">
        <f ca="1">SUMPRODUCT(OFFSET($W$8:OFFSET($W$8,$AJ$4-1,0),$T252,$U252),OFFSET($C$8:OFFSET($C$8,$AJ$4-1,0),$S252,0),OFFSET($D$8:OFFSET($D$8,$AJ$4-1,0),$S252,MATCH(AP$6,$D$7:$Q$7,0)-1))/SUMPRODUCT(OFFSET($W$8:OFFSET($W$8,$AJ$4-1,0),$T252,$U252),OFFSET($C$8:OFFSET($C$8,$AJ$4-1,0),$S252,0))</f>
        <v>1.0263673171285324</v>
      </c>
      <c r="AR252" s="3">
        <f ca="1">SUMPRODUCT(OFFSET($W$8:OFFSET($W$8,$AJ$4-1,0),$T252,$U252),OFFSET($D$8:OFFSET($D$8,$AJ$4-1,0),$S252,MATCH(AR$6,$D$7:$Q$7,0)-1))</f>
        <v>1</v>
      </c>
      <c r="AS252" s="3">
        <f ca="1">SUMPRODUCT(OFFSET($W$8:OFFSET($W$8,$AJ$4-1,0),$T252,$U252),OFFSET($C$8:OFFSET($C$8,$AJ$4-1,0),$S252,0),OFFSET($D$8:OFFSET($D$8,$AJ$4-1,0),$S252,MATCH(AR$6,$D$7:$Q$7,0)-1))/SUMPRODUCT(OFFSET($W$8:OFFSET($W$8,$AJ$4-1,0),$T252,$U252),OFFSET($C$8:OFFSET($C$8,$AJ$4-1,0),$S252,0))</f>
        <v>1</v>
      </c>
      <c r="AT252" s="3">
        <f ca="1">SUMPRODUCT(OFFSET($W$8:OFFSET($W$8,$AJ$4-1,0),$T252,$U252),OFFSET($D$8:OFFSET($D$8,$AJ$4-1,0),$S252,MATCH(AT$6,$D$7:$Q$7,0)-1))</f>
        <v>1.1065745674019449</v>
      </c>
      <c r="AU252" s="3">
        <f ca="1">SUMPRODUCT(OFFSET($W$8:OFFSET($W$8,$AJ$4-1,0),$T252,$U252),OFFSET($C$8:OFFSET($C$8,$AJ$4-1,0),$S252,0),OFFSET($D$8:OFFSET($D$8,$AJ$4-1,0),$S252,MATCH(AT$6,$D$7:$Q$7,0)-1))/SUMPRODUCT(OFFSET($W$8:OFFSET($W$8,$AJ$4-1,0),$T252,$U252),OFFSET($C$8:OFFSET($C$8,$AJ$4-1,0),$S252,0))</f>
        <v>1.1060324942776871</v>
      </c>
      <c r="AV252" s="3">
        <f ca="1">SUMPRODUCT(OFFSET($W$8:OFFSET($W$8,$AJ$4-1,0),$T252,$U252),OFFSET($D$8:OFFSET($D$8,$AJ$4-1,0),$S252,MATCH(AV$6,$D$7:$Q$7,0)-1))</f>
        <v>0.95625922862888069</v>
      </c>
      <c r="AW252" s="3">
        <f ca="1">SUMPRODUCT(OFFSET($W$8:OFFSET($W$8,$AJ$4-1,0),$T252,$U252),OFFSET($C$8:OFFSET($C$8,$AJ$4-1,0),$S252,0),OFFSET($D$8:OFFSET($D$8,$AJ$4-1,0),$S252,MATCH(AV$6,$D$7:$Q$7,0)-1))/SUMPRODUCT(OFFSET($W$8:OFFSET($W$8,$AJ$4-1,0),$T252,$U252),OFFSET($C$8:OFFSET($C$8,$AJ$4-1,0),$S252,0))</f>
        <v>0.95679717339954273</v>
      </c>
      <c r="AX252" s="3">
        <f ca="1">SUMPRODUCT(OFFSET($W$8:OFFSET($W$8,$AJ$4-1,0),$T252,$U252),OFFSET($D$8:OFFSET($D$8,$AJ$4-1,0),$S252,MATCH(AX$6,$D$7:$Q$7,0)-1))</f>
        <v>0.98523807582722989</v>
      </c>
      <c r="AY252" s="3">
        <f ca="1">SUMPRODUCT(OFFSET($W$8:OFFSET($W$8,$AJ$4-1,0),$T252,$U252),OFFSET($C$8:OFFSET($C$8,$AJ$4-1,0),$S252,0),OFFSET($D$8:OFFSET($D$8,$AJ$4-1,0),$S252,MATCH(AX$6,$D$7:$Q$7,0)-1))/SUMPRODUCT(OFFSET($W$8:OFFSET($W$8,$AJ$4-1,0),$T252,$U252),OFFSET($C$8:OFFSET($C$8,$AJ$4-1,0),$S252,0))</f>
        <v>0.98369189741281138</v>
      </c>
      <c r="AZ252" s="3">
        <f ca="1">SUMPRODUCT(OFFSET($W$8:OFFSET($W$8,$AJ$4-1,0),$T252,$U252),OFFSET($D$8:OFFSET($D$8,$AJ$4-1,0),$S252,MATCH(AZ$6,$D$7:$Q$7,0)-1))</f>
        <v>1.1159861558644311</v>
      </c>
      <c r="BA252" s="3">
        <f ca="1">SUMPRODUCT(OFFSET($W$8:OFFSET($W$8,$AJ$4-1,0),$T252,$U252),OFFSET($C$8:OFFSET($C$8,$AJ$4-1,0),$S252,0),OFFSET($D$8:OFFSET($D$8,$AJ$4-1,0),$S252,MATCH(AZ$6,$D$7:$Q$7,0)-1))/SUMPRODUCT(OFFSET($W$8:OFFSET($W$8,$AJ$4-1,0),$T252,$U252),OFFSET($C$8:OFFSET($C$8,$AJ$4-1,0),$S252,0))</f>
        <v>1.1158074203134793</v>
      </c>
      <c r="BB252" s="3">
        <f ca="1">SUMPRODUCT(OFFSET($W$8:OFFSET($W$8,$AJ$4-1,0),$T252,$U252),OFFSET($D$8:OFFSET($D$8,$AJ$4-1,0),$S252,MATCH(BB$6,$D$7:$Q$7,0)-1))</f>
        <v>1.0482063740255867</v>
      </c>
      <c r="BC252" s="3">
        <f ca="1">SUMPRODUCT(OFFSET($W$8:OFFSET($W$8,$AJ$4-1,0),$T252,$U252),OFFSET($C$8:OFFSET($C$8,$AJ$4-1,0),$S252,0),OFFSET($D$8:OFFSET($D$8,$AJ$4-1,0),$S252,MATCH(BB$6,$D$7:$Q$7,0)-1))/SUMPRODUCT(OFFSET($W$8:OFFSET($W$8,$AJ$4-1,0),$T252,$U252),OFFSET($C$8:OFFSET($C$8,$AJ$4-1,0),$S252,0))</f>
        <v>1.0472802479688361</v>
      </c>
      <c r="BD252" s="3">
        <f ca="1">SUMPRODUCT(OFFSET($W$8:OFFSET($W$8,$AJ$4-1,0),$T252,$U252),OFFSET($D$8:OFFSET($D$8,$AJ$4-1,0),$S252,MATCH(BD$6,$D$7:$Q$7,0)-1))</f>
        <v>1.0019570051561342</v>
      </c>
      <c r="BE252" s="3">
        <f ca="1">SUMPRODUCT(OFFSET($W$8:OFFSET($W$8,$AJ$4-1,0),$T252,$U252),OFFSET($C$8:OFFSET($C$8,$AJ$4-1,0),$S252,0),OFFSET($D$8:OFFSET($D$8,$AJ$4-1,0),$S252,MATCH(BD$6,$D$7:$Q$7,0)-1))/SUMPRODUCT(OFFSET($W$8:OFFSET($W$8,$AJ$4-1,0),$T252,$U252),OFFSET($C$8:OFFSET($C$8,$AJ$4-1,0),$S252,0))</f>
        <v>1.0016960178807963</v>
      </c>
      <c r="BF252" s="174">
        <f ca="1">SUMPRODUCT(OFFSET($W$8:OFFSET($W$8,$AJ$4-1,0),$T252,$U252),OFFSET($D$8:OFFSET($D$8,$AJ$4-1,0),$S252,MATCH(BF$6,$D$7:$Q$7,0)-1))</f>
        <v>1.0961284321865814</v>
      </c>
      <c r="BG252" s="174">
        <f ca="1">SUMPRODUCT(OFFSET($W$8:OFFSET($W$8,$AJ$4-1,0),$T252,$U252),OFFSET($C$8:OFFSET($C$8,$AJ$4-1,0),$S252,0),OFFSET($D$8:OFFSET($D$8,$AJ$4-1,0),$S252,MATCH(BF$6,$D$7:$Q$7,0)-1))/SUMPRODUCT(OFFSET($W$8:OFFSET($W$8,$AJ$4-1,0),$T252,$U252),OFFSET($C$8:OFFSET($C$8,$AJ$4-1,0),$S252,0))</f>
        <v>1.0869920718607375</v>
      </c>
      <c r="BH252" s="174">
        <f ca="1">SUMPRODUCT(OFFSET($W$8:OFFSET($W$8,$AJ$4-1,0),$T252,$U252),OFFSET($D$8:OFFSET($D$8,$AJ$4-1,0),$S252,MATCH(BH$6,$D$7:$Q$7,0)-1))</f>
        <v>1.1602281550420683</v>
      </c>
      <c r="BI252" s="174">
        <f ca="1">SUMPRODUCT(OFFSET($W$8:OFFSET($W$8,$AJ$4-1,0),$T252,$U252),OFFSET($C$8:OFFSET($C$8,$AJ$4-1,0),$S252,0),OFFSET($D$8:OFFSET($D$8,$AJ$4-1,0),$S252,MATCH(BH$6,$D$7:$Q$7,0)-1))/SUMPRODUCT(OFFSET($W$8:OFFSET($W$8,$AJ$4-1,0),$T252,$U252),OFFSET($C$8:OFFSET($C$8,$AJ$4-1,0),$S252,0))</f>
        <v>1.1591155348033997</v>
      </c>
      <c r="BJ252" s="174">
        <f ca="1">SUMPRODUCT(OFFSET($W$8:OFFSET($W$8,$AJ$4-1,0),$T252,$U252),OFFSET($D$8:OFFSET($D$8,$AJ$4-1,0),$S252,MATCH(BJ$6,$D$7:$Q$7,0)-1))</f>
        <v>1</v>
      </c>
      <c r="BK252" s="174">
        <f ca="1">SUMPRODUCT(OFFSET($W$8:OFFSET($W$8,$AJ$4-1,0),$T252,$U252),OFFSET($C$8:OFFSET($C$8,$AJ$4-1,0),$S252,0),OFFSET($D$8:OFFSET($D$8,$AJ$4-1,0),$S252,MATCH(BJ$6,$D$7:$Q$7,0)-1))/SUMPRODUCT(OFFSET($W$8:OFFSET($W$8,$AJ$4-1,0),$T252,$U252),OFFSET($C$8:OFFSET($C$8,$AJ$4-1,0),$S252,0))</f>
        <v>1</v>
      </c>
      <c r="BM252" s="8">
        <f t="shared" si="59"/>
        <v>43586</v>
      </c>
      <c r="BN252" s="47">
        <f t="shared" ca="1" si="60"/>
        <v>0.91893348749617743</v>
      </c>
      <c r="BO252" s="47">
        <f t="shared" ca="1" si="56"/>
        <v>0</v>
      </c>
      <c r="BP252" s="47">
        <f t="shared" ca="1" si="61"/>
        <v>0.28551013987677415</v>
      </c>
      <c r="BQ252" s="47">
        <f t="shared" ca="1" si="57"/>
        <v>0.63342334761940333</v>
      </c>
    </row>
    <row r="253" spans="1:69">
      <c r="A253" s="58">
        <f t="shared" si="58"/>
        <v>43252</v>
      </c>
      <c r="B253" s="34">
        <f t="shared" si="64"/>
        <v>43449</v>
      </c>
      <c r="C253" s="59">
        <f>SUMIF(WP!$A$3:$A$388,"&lt;"&amp;EOMONTH($A253,$A$3-1)+1,WP!$B$3:$B$388)/1000-SUM(C$8:C252)</f>
        <v>729.95599999999831</v>
      </c>
      <c r="D253" s="42">
        <f>D$6/VLOOKUP($B253,Rate!$B$4:$H$390,7)</f>
        <v>0.62506861995222807</v>
      </c>
      <c r="E253" s="42">
        <f>E$6/VLOOKUP($B253,SAWW!$B$4:$H$390,7)</f>
        <v>1.1882261819463331</v>
      </c>
      <c r="F253" s="42">
        <f>F$6/VLOOKUP($B253,'Indem BL'!$B$4:$H$390,7)</f>
        <v>1.0310720688212049</v>
      </c>
      <c r="G253" s="42">
        <f>G$6/VLOOKUP($B253,'Med BL'!$B$4:$H$390,7)</f>
        <v>1</v>
      </c>
      <c r="H253" s="42">
        <f>H$6/VLOOKUP($B253,'Combined BL &amp; SAWW'!$B$4:$H$390,7)</f>
        <v>1.1289362144851172</v>
      </c>
      <c r="I253" s="42">
        <f>I$6/VLOOKUP($B253,'Freq Trend'!$B$4:$H$390,7)</f>
        <v>0.9391857244539813</v>
      </c>
      <c r="J253" s="42">
        <f>J$6/VLOOKUP($B253,'Severity Trend_IonI'!$B$4:$H$390,7)</f>
        <v>1.0205148984479224</v>
      </c>
      <c r="K253" s="42">
        <f>K$6/VLOOKUP($B253,'Severity Trend_MonI'!$B$4:$H$390,7)</f>
        <v>1.1272208614499846</v>
      </c>
      <c r="L253" s="42">
        <f>L$6/VLOOKUP($B253,'Severity Trend'!$B$4:$H$390,7)</f>
        <v>1.0726223096633454</v>
      </c>
      <c r="M253" s="42">
        <f>M$6/VLOOKUP($B253,'PP Residual Trend'!$B$4:$H$390,7)</f>
        <v>1.0081467486375051</v>
      </c>
      <c r="N253" s="156">
        <f>N$6/VLOOKUP($B253,CR!$B$4:$H$455,7)</f>
        <v>1.0333114147142344</v>
      </c>
      <c r="O253" s="156">
        <f>O$6/VLOOKUP($B253,ER!$B$4:$H$455,7)</f>
        <v>1.1652790087150011</v>
      </c>
      <c r="P253" s="156">
        <f>P$6/VLOOKUP($B253,DR!$B$4:$H$455,7)</f>
        <v>1</v>
      </c>
      <c r="R253">
        <f t="shared" si="63"/>
        <v>246</v>
      </c>
      <c r="S253" s="120">
        <f t="shared" si="65"/>
        <v>245</v>
      </c>
      <c r="T253" s="45">
        <f t="shared" si="66"/>
        <v>0</v>
      </c>
      <c r="U253" s="45">
        <f t="shared" si="67"/>
        <v>0</v>
      </c>
      <c r="V253" s="20">
        <v>0</v>
      </c>
      <c r="W253" s="21">
        <f>(2*W$5*$AJ$3*$R253*$A$3-MIN(W$5*$AJ$3,$R253*$A$3)^2-2*$R253*$A$3*MAX(W$5*$AJ$3-$R253*$A$3,0)-MIN(MAX($R253*$A$3-$A$4,0),W$5*$AJ$3)^2-2*W$5*$AJ$3*MAX($R253*$A$3-$A$4-W$5*+$AJ$3,0))/$AJ$5-SUM($V$7:V253)-SUM($V$7:W252)+SUM($V$7:V252)</f>
        <v>0</v>
      </c>
      <c r="X253" s="21">
        <f>(2*X$5*$AJ$3*$R253*$A$3-MIN(X$5*$AJ$3,$R253*$A$3)^2-2*$R253*$A$3*MAX(X$5*$AJ$3-$R253*$A$3,0)-MIN(MAX($R253*$A$3-$A$4,0),X$5*$AJ$3)^2-2*X$5*$AJ$3*MAX($R253*$A$3-$A$4-X$5*+$AJ$3,0))/$AJ$5-SUM($V$7:W253)-SUM($V$7:X252)+SUM($V$7:W252)</f>
        <v>0</v>
      </c>
      <c r="Y253" s="21">
        <f>(2*Y$5*$AJ$3*$R253*$A$3-MIN(Y$5*$AJ$3,$R253*$A$3)^2-2*$R253*$A$3*MAX(Y$5*$AJ$3-$R253*$A$3,0)-MIN(MAX($R253*$A$3-$A$4,0),Y$5*$AJ$3)^2-2*Y$5*$AJ$3*MAX($R253*$A$3-$A$4-Y$5*+$AJ$3,0))/$AJ$5-SUM($V$7:X253)-SUM($V$7:Y252)+SUM($V$7:X252)</f>
        <v>0</v>
      </c>
      <c r="Z253" s="21">
        <f>(2*Z$5*$AJ$3*$R253*$A$3-MIN(Z$5*$AJ$3,$R253*$A$3)^2-2*$R253*$A$3*MAX(Z$5*$AJ$3-$R253*$A$3,0)-MIN(MAX($R253*$A$3-$A$4,0),Z$5*$AJ$3)^2-2*Z$5*$AJ$3*MAX($R253*$A$3-$A$4-Z$5*+$AJ$3,0))/$AJ$5-SUM($V$7:Y253)-SUM($V$7:Z252)+SUM($V$7:Y252)</f>
        <v>0</v>
      </c>
      <c r="AA253" s="21">
        <f>(2*AA$5*$AJ$3*$R253*$A$3-MIN(AA$5*$AJ$3,$R253*$A$3)^2-2*$R253*$A$3*MAX(AA$5*$AJ$3-$R253*$A$3,0)-MIN(MAX($R253*$A$3-$A$4,0),AA$5*$AJ$3)^2-2*AA$5*$AJ$3*MAX($R253*$A$3-$A$4-AA$5*+$AJ$3,0))/$AJ$5-SUM($V$7:Z253)-SUM($V$7:AA252)+SUM($V$7:Z252)</f>
        <v>0</v>
      </c>
      <c r="AB253" s="21">
        <f>(2*AB$5*$AJ$3*$R253*$A$3-MIN(AB$5*$AJ$3,$R253*$A$3)^2-2*$R253*$A$3*MAX(AB$5*$AJ$3-$R253*$A$3,0)-MIN(MAX($R253*$A$3-$A$4,0),AB$5*$AJ$3)^2-2*AB$5*$AJ$3*MAX($R253*$A$3-$A$4-AB$5*+$AJ$3,0))/$AJ$5-SUM($V$7:AA253)-SUM($V$7:AB252)+SUM($V$7:AA252)</f>
        <v>0</v>
      </c>
      <c r="AC253" s="21">
        <f>(2*AC$5*$AJ$3*$R253*$A$3-MIN(AC$5*$AJ$3,$R253*$A$3)^2-2*$R253*$A$3*MAX(AC$5*$AJ$3-$R253*$A$3,0)-MIN(MAX($R253*$A$3-$A$4,0),AC$5*$AJ$3)^2-2*AC$5*$AJ$3*MAX($R253*$A$3-$A$4-AC$5*+$AJ$3,0))/$AJ$5-SUM($V$7:AB253)-SUM($V$7:AC252)+SUM($V$7:AB252)</f>
        <v>0</v>
      </c>
      <c r="AD253" s="21">
        <f>(2*AD$5*$AJ$3*$R253*$A$3-MIN(AD$5*$AJ$3,$R253*$A$3)^2-2*$R253*$A$3*MAX(AD$5*$AJ$3-$R253*$A$3,0)-MIN(MAX($R253*$A$3-$A$4,0),AD$5*$AJ$3)^2-2*AD$5*$AJ$3*MAX($R253*$A$3-$A$4-AD$5*+$AJ$3,0))/$AJ$5-SUM($V$7:AC253)-SUM($V$7:AD252)+SUM($V$7:AC252)</f>
        <v>0</v>
      </c>
      <c r="AE253" s="21">
        <f>(2*AE$5*$AJ$3*$R253*$A$3-MIN(AE$5*$AJ$3,$R253*$A$3)^2-2*$R253*$A$3*MAX(AE$5*$AJ$3-$R253*$A$3,0)-MIN(MAX($R253*$A$3-$A$4,0),AE$5*$AJ$3)^2-2*AE$5*$AJ$3*MAX($R253*$A$3-$A$4-AE$5*+$AJ$3,0))/$AJ$5-SUM($V$7:AD253)-SUM($V$7:AE252)+SUM($V$7:AD252)</f>
        <v>0</v>
      </c>
      <c r="AF253" s="21">
        <f>(2*AF$5*$AJ$3*$R253*$A$3-MIN(AF$5*$AJ$3,$R253*$A$3)^2-2*$R253*$A$3*MAX(AF$5*$AJ$3-$R253*$A$3,0)-MIN(MAX($R253*$A$3-$A$4,0),AF$5*$AJ$3)^2-2*AF$5*$AJ$3*MAX($R253*$A$3-$A$4-AF$5*+$AJ$3,0))/$AJ$5-SUM($V$7:AE253)-SUM($V$7:AF252)+SUM($V$7:AE252)</f>
        <v>0</v>
      </c>
      <c r="AG253" s="21">
        <f>(2*AG$5*$AJ$3*$R253*$A$3-MIN(AG$5*$AJ$3,$R253*$A$3)^2-2*$R253*$A$3*MAX(AG$5*$AJ$3-$R253*$A$3,0)-MIN(MAX($R253*$A$3-$A$4,0),AG$5*$AJ$3)^2-2*AG$5*$AJ$3*MAX($R253*$A$3-$A$4-AG$5*+$AJ$3,0))/$AJ$5-SUM($V$7:AF253)-SUM($V$7:AG252)+SUM($V$7:AF252)</f>
        <v>0</v>
      </c>
      <c r="AH253" s="21">
        <f>(2*AH$5*$AJ$3*$R253*$A$3-MIN(AH$5*$AJ$3,$R253*$A$3)^2-2*$R253*$A$3*MAX(AH$5*$AJ$3-$R253*$A$3,0)-MIN(MAX($R253*$A$3-$A$4,0),AH$5*$AJ$3)^2-2*AH$5*$AJ$3*MAX($R253*$A$3-$A$4-AH$5*+$AJ$3,0))/$AJ$5-SUM($V$7:AG253)-SUM($V$7:AH252)+SUM($V$7:AG252)</f>
        <v>0</v>
      </c>
      <c r="AJ253" s="8">
        <f t="shared" si="62"/>
        <v>43617</v>
      </c>
      <c r="AK253" s="30">
        <f t="shared" si="68"/>
        <v>43631</v>
      </c>
      <c r="AL253" s="3">
        <f ca="1">SUMPRODUCT(OFFSET($W$8:OFFSET($W$8,$AJ$4-1,0),$T253,$U253),OFFSET($D$8:OFFSET($D$8,$AJ$4-1,0),$S253,MATCH(AL$6,$D$7:$Q$7,0)-1))</f>
        <v>0.67590242615101681</v>
      </c>
      <c r="AM253" s="3">
        <f ca="1">SUMPRODUCT(OFFSET($W$8:OFFSET($W$8,$AJ$4-1,0),$T253,$U253),OFFSET($C$8:OFFSET($C$8,$AJ$4-1,0),$S253,0),OFFSET($D$8:OFFSET($D$8,$AJ$4-1,0),$S253,MATCH(AL$6,$D$7:$Q$7,0)-1))/SUMPRODUCT(OFFSET($W$8:OFFSET($W$8,$AJ$4-1,0),$T253,$U253),OFFSET($C$8:OFFSET($C$8,$AJ$4-1,0),$S253,0))</f>
        <v>0.6746372854927396</v>
      </c>
      <c r="AN253" s="3">
        <f ca="1">SUMPRODUCT(OFFSET($W$8:OFFSET($W$8,$AJ$4-1,0),$T253,$U253),OFFSET($D$8:OFFSET($D$8,$AJ$4-1,0),$S253,MATCH(AN$6,$D$7:$Q$7,0)-1))</f>
        <v>1.1610815918228592</v>
      </c>
      <c r="AO253" s="3">
        <f ca="1">SUMPRODUCT(OFFSET($W$8:OFFSET($W$8,$AJ$4-1,0),$T253,$U253),OFFSET($C$8:OFFSET($C$8,$AJ$4-1,0),$S253,0),OFFSET($D$8:OFFSET($D$8,$AJ$4-1,0),$S253,MATCH(AN$6,$D$7:$Q$7,0)-1))/SUMPRODUCT(OFFSET($W$8:OFFSET($W$8,$AJ$4-1,0),$T253,$U253),OFFSET($C$8:OFFSET($C$8,$AJ$4-1,0),$S253,0))</f>
        <v>1.1630924651315615</v>
      </c>
      <c r="AP253" s="3">
        <f ca="1">SUMPRODUCT(OFFSET($W$8:OFFSET($W$8,$AJ$4-1,0),$T253,$U253),OFFSET($D$8:OFFSET($D$8,$AJ$4-1,0),$S253,MATCH(AP$6,$D$7:$Q$7,0)-1))</f>
        <v>1.0262539350866648</v>
      </c>
      <c r="AQ253" s="3">
        <f ca="1">SUMPRODUCT(OFFSET($W$8:OFFSET($W$8,$AJ$4-1,0),$T253,$U253),OFFSET($C$8:OFFSET($C$8,$AJ$4-1,0),$S253,0),OFFSET($D$8:OFFSET($D$8,$AJ$4-1,0),$S253,MATCH(AP$6,$D$7:$Q$7,0)-1))/SUMPRODUCT(OFFSET($W$8:OFFSET($W$8,$AJ$4-1,0),$T253,$U253),OFFSET($C$8:OFFSET($C$8,$AJ$4-1,0),$S253,0))</f>
        <v>1.026146575411331</v>
      </c>
      <c r="AR253" s="3">
        <f ca="1">SUMPRODUCT(OFFSET($W$8:OFFSET($W$8,$AJ$4-1,0),$T253,$U253),OFFSET($D$8:OFFSET($D$8,$AJ$4-1,0),$S253,MATCH(AR$6,$D$7:$Q$7,0)-1))</f>
        <v>1</v>
      </c>
      <c r="AS253" s="3">
        <f ca="1">SUMPRODUCT(OFFSET($W$8:OFFSET($W$8,$AJ$4-1,0),$T253,$U253),OFFSET($C$8:OFFSET($C$8,$AJ$4-1,0),$S253,0),OFFSET($D$8:OFFSET($D$8,$AJ$4-1,0),$S253,MATCH(AR$6,$D$7:$Q$7,0)-1))/SUMPRODUCT(OFFSET($W$8:OFFSET($W$8,$AJ$4-1,0),$T253,$U253),OFFSET($C$8:OFFSET($C$8,$AJ$4-1,0),$S253,0))</f>
        <v>1</v>
      </c>
      <c r="AT253" s="3">
        <f ca="1">SUMPRODUCT(OFFSET($W$8:OFFSET($W$8,$AJ$4-1,0),$T253,$U253),OFFSET($D$8:OFFSET($D$8,$AJ$4-1,0),$S253,MATCH(AT$6,$D$7:$Q$7,0)-1))</f>
        <v>1.1022458100115406</v>
      </c>
      <c r="AU253" s="3">
        <f ca="1">SUMPRODUCT(OFFSET($W$8:OFFSET($W$8,$AJ$4-1,0),$T253,$U253),OFFSET($C$8:OFFSET($C$8,$AJ$4-1,0),$S253,0),OFFSET($D$8:OFFSET($D$8,$AJ$4-1,0),$S253,MATCH(AT$6,$D$7:$Q$7,0)-1))/SUMPRODUCT(OFFSET($W$8:OFFSET($W$8,$AJ$4-1,0),$T253,$U253),OFFSET($C$8:OFFSET($C$8,$AJ$4-1,0),$S253,0))</f>
        <v>1.1034702376177832</v>
      </c>
      <c r="AV253" s="3">
        <f ca="1">SUMPRODUCT(OFFSET($W$8:OFFSET($W$8,$AJ$4-1,0),$T253,$U253),OFFSET($D$8:OFFSET($D$8,$AJ$4-1,0),$S253,MATCH(AV$6,$D$7:$Q$7,0)-1))</f>
        <v>0.9591146494645183</v>
      </c>
      <c r="AW253" s="3">
        <f ca="1">SUMPRODUCT(OFFSET($W$8:OFFSET($W$8,$AJ$4-1,0),$T253,$U253),OFFSET($C$8:OFFSET($C$8,$AJ$4-1,0),$S253,0),OFFSET($D$8:OFFSET($D$8,$AJ$4-1,0),$S253,MATCH(AV$6,$D$7:$Q$7,0)-1))/SUMPRODUCT(OFFSET($W$8:OFFSET($W$8,$AJ$4-1,0),$T253,$U253),OFFSET($C$8:OFFSET($C$8,$AJ$4-1,0),$S253,0))</f>
        <v>0.95844984643833253</v>
      </c>
      <c r="AX253" s="3">
        <f ca="1">SUMPRODUCT(OFFSET($W$8:OFFSET($W$8,$AJ$4-1,0),$T253,$U253),OFFSET($D$8:OFFSET($D$8,$AJ$4-1,0),$S253,MATCH(AX$6,$D$7:$Q$7,0)-1))</f>
        <v>0.98050679203400448</v>
      </c>
      <c r="AY253" s="3">
        <f ca="1">SUMPRODUCT(OFFSET($W$8:OFFSET($W$8,$AJ$4-1,0),$T253,$U253),OFFSET($C$8:OFFSET($C$8,$AJ$4-1,0),$S253,0),OFFSET($D$8:OFFSET($D$8,$AJ$4-1,0),$S253,MATCH(AX$6,$D$7:$Q$7,0)-1))/SUMPRODUCT(OFFSET($W$8:OFFSET($W$8,$AJ$4-1,0),$T253,$U253),OFFSET($C$8:OFFSET($C$8,$AJ$4-1,0),$S253,0))</f>
        <v>0.98106126782998959</v>
      </c>
      <c r="AZ253" s="3">
        <f ca="1">SUMPRODUCT(OFFSET($W$8:OFFSET($W$8,$AJ$4-1,0),$T253,$U253),OFFSET($D$8:OFFSET($D$8,$AJ$4-1,0),$S253,MATCH(AZ$6,$D$7:$Q$7,0)-1))</f>
        <v>1.1135916344731303</v>
      </c>
      <c r="BA253" s="3">
        <f ca="1">SUMPRODUCT(OFFSET($W$8:OFFSET($W$8,$AJ$4-1,0),$T253,$U253),OFFSET($C$8:OFFSET($C$8,$AJ$4-1,0),$S253,0),OFFSET($D$8:OFFSET($D$8,$AJ$4-1,0),$S253,MATCH(AZ$6,$D$7:$Q$7,0)-1))/SUMPRODUCT(OFFSET($W$8:OFFSET($W$8,$AJ$4-1,0),$T253,$U253),OFFSET($C$8:OFFSET($C$8,$AJ$4-1,0),$S253,0))</f>
        <v>1.1143757928978528</v>
      </c>
      <c r="BB253" s="3">
        <f ca="1">SUMPRODUCT(OFFSET($W$8:OFFSET($W$8,$AJ$4-1,0),$T253,$U253),OFFSET($D$8:OFFSET($D$8,$AJ$4-1,0),$S253,MATCH(BB$6,$D$7:$Q$7,0)-1))</f>
        <v>1.0445331775068698</v>
      </c>
      <c r="BC253" s="3">
        <f ca="1">SUMPRODUCT(OFFSET($W$8:OFFSET($W$8,$AJ$4-1,0),$T253,$U253),OFFSET($C$8:OFFSET($C$8,$AJ$4-1,0),$S253,0),OFFSET($D$8:OFFSET($D$8,$AJ$4-1,0),$S253,MATCH(BB$6,$D$7:$Q$7,0)-1))/SUMPRODUCT(OFFSET($W$8:OFFSET($W$8,$AJ$4-1,0),$T253,$U253),OFFSET($C$8:OFFSET($C$8,$AJ$4-1,0),$S253,0))</f>
        <v>1.0451925214975049</v>
      </c>
      <c r="BD253" s="3">
        <f ca="1">SUMPRODUCT(OFFSET($W$8:OFFSET($W$8,$AJ$4-1,0),$T253,$U253),OFFSET($D$8:OFFSET($D$8,$AJ$4-1,0),$S253,MATCH(BD$6,$D$7:$Q$7,0)-1))</f>
        <v>1.001107569158862</v>
      </c>
      <c r="BE253" s="3">
        <f ca="1">SUMPRODUCT(OFFSET($W$8:OFFSET($W$8,$AJ$4-1,0),$T253,$U253),OFFSET($C$8:OFFSET($C$8,$AJ$4-1,0),$S253,0),OFFSET($D$8:OFFSET($D$8,$AJ$4-1,0),$S253,MATCH(BD$6,$D$7:$Q$7,0)-1))/SUMPRODUCT(OFFSET($W$8:OFFSET($W$8,$AJ$4-1,0),$T253,$U253),OFFSET($C$8:OFFSET($C$8,$AJ$4-1,0),$S253,0))</f>
        <v>1.0012212374621832</v>
      </c>
      <c r="BF253" s="174">
        <f ca="1">SUMPRODUCT(OFFSET($W$8:OFFSET($W$8,$AJ$4-1,0),$T253,$U253),OFFSET($D$8:OFFSET($D$8,$AJ$4-1,0),$S253,MATCH(BF$6,$D$7:$Q$7,0)-1))</f>
        <v>1.0956470717446565</v>
      </c>
      <c r="BG253" s="174">
        <f ca="1">SUMPRODUCT(OFFSET($W$8:OFFSET($W$8,$AJ$4-1,0),$T253,$U253),OFFSET($C$8:OFFSET($C$8,$AJ$4-1,0),$S253,0),OFFSET($D$8:OFFSET($D$8,$AJ$4-1,0),$S253,MATCH(BF$6,$D$7:$Q$7,0)-1))/SUMPRODUCT(OFFSET($W$8:OFFSET($W$8,$AJ$4-1,0),$T253,$U253),OFFSET($C$8:OFFSET($C$8,$AJ$4-1,0),$S253,0))</f>
        <v>1.0861009589447519</v>
      </c>
      <c r="BH253" s="174">
        <f ca="1">SUMPRODUCT(OFFSET($W$8:OFFSET($W$8,$AJ$4-1,0),$T253,$U253),OFFSET($D$8:OFFSET($D$8,$AJ$4-1,0),$S253,MATCH(BH$6,$D$7:$Q$7,0)-1))</f>
        <v>1.1582190533029046</v>
      </c>
      <c r="BI253" s="174">
        <f ca="1">SUMPRODUCT(OFFSET($W$8:OFFSET($W$8,$AJ$4-1,0),$T253,$U253),OFFSET($C$8:OFFSET($C$8,$AJ$4-1,0),$S253,0),OFFSET($D$8:OFFSET($D$8,$AJ$4-1,0),$S253,MATCH(BH$6,$D$7:$Q$7,0)-1))/SUMPRODUCT(OFFSET($W$8:OFFSET($W$8,$AJ$4-1,0),$T253,$U253),OFFSET($C$8:OFFSET($C$8,$AJ$4-1,0),$S253,0))</f>
        <v>1.1578775838742972</v>
      </c>
      <c r="BJ253" s="174">
        <f ca="1">SUMPRODUCT(OFFSET($W$8:OFFSET($W$8,$AJ$4-1,0),$T253,$U253),OFFSET($D$8:OFFSET($D$8,$AJ$4-1,0),$S253,MATCH(BJ$6,$D$7:$Q$7,0)-1))</f>
        <v>1</v>
      </c>
      <c r="BK253" s="174">
        <f ca="1">SUMPRODUCT(OFFSET($W$8:OFFSET($W$8,$AJ$4-1,0),$T253,$U253),OFFSET($C$8:OFFSET($C$8,$AJ$4-1,0),$S253,0),OFFSET($D$8:OFFSET($D$8,$AJ$4-1,0),$S253,MATCH(BJ$6,$D$7:$Q$7,0)-1))/SUMPRODUCT(OFFSET($W$8:OFFSET($W$8,$AJ$4-1,0),$T253,$U253),OFFSET($C$8:OFFSET($C$8,$AJ$4-1,0),$S253,0))</f>
        <v>1</v>
      </c>
      <c r="BM253" s="8">
        <f t="shared" si="59"/>
        <v>43617</v>
      </c>
      <c r="BN253" s="47">
        <f t="shared" ca="1" si="60"/>
        <v>0.9196874445688562</v>
      </c>
      <c r="BO253" s="47">
        <f t="shared" ca="1" si="56"/>
        <v>0</v>
      </c>
      <c r="BP253" s="47">
        <f t="shared" ca="1" si="61"/>
        <v>0.28581539454950561</v>
      </c>
      <c r="BQ253" s="47">
        <f t="shared" ca="1" si="57"/>
        <v>0.63387205001935065</v>
      </c>
    </row>
    <row r="254" spans="1:69">
      <c r="A254" s="58">
        <f t="shared" si="58"/>
        <v>43282</v>
      </c>
      <c r="B254" s="34">
        <f t="shared" si="64"/>
        <v>43480</v>
      </c>
      <c r="C254" s="59">
        <f>SUMIF(WP!$A$3:$A$388,"&lt;"&amp;EOMONTH($A254,$A$3-1)+1,WP!$B$3:$B$388)/1000-SUM(C$8:C253)</f>
        <v>1729.775999999998</v>
      </c>
      <c r="D254" s="42">
        <f>D$6/VLOOKUP($B254,Rate!$B$4:$H$390,7)</f>
        <v>0.64681236832795086</v>
      </c>
      <c r="E254" s="42">
        <f>E$6/VLOOKUP($B254,SAWW!$B$4:$H$390,7)</f>
        <v>1.1844267613877455</v>
      </c>
      <c r="F254" s="42">
        <f>F$6/VLOOKUP($B254,'Indem BL'!$B$4:$H$390,7)</f>
        <v>1.0260444510112499</v>
      </c>
      <c r="G254" s="42">
        <f>G$6/VLOOKUP($B254,'Med BL'!$B$4:$H$390,7)</f>
        <v>1</v>
      </c>
      <c r="H254" s="42">
        <f>H$6/VLOOKUP($B254,'Combined BL &amp; SAWW'!$B$4:$H$390,7)</f>
        <v>1.1214315821268854</v>
      </c>
      <c r="I254" s="42">
        <f>I$6/VLOOKUP($B254,'Freq Trend'!$B$4:$H$390,7)</f>
        <v>0.94298716556091566</v>
      </c>
      <c r="J254" s="42">
        <f>J$6/VLOOKUP($B254,'Severity Trend_IonI'!$B$4:$H$390,7)</f>
        <v>1.0113701670525277</v>
      </c>
      <c r="K254" s="42">
        <f>K$6/VLOOKUP($B254,'Severity Trend_MonI'!$B$4:$H$390,7)</f>
        <v>1.1250110216427196</v>
      </c>
      <c r="L254" s="42">
        <f>L$6/VLOOKUP($B254,'Severity Trend'!$B$4:$H$390,7)</f>
        <v>1.0666642222501186</v>
      </c>
      <c r="M254" s="42">
        <f>M$6/VLOOKUP($B254,'PP Residual Trend'!$B$4:$H$390,7)</f>
        <v>1.0066064351037718</v>
      </c>
      <c r="N254" s="156">
        <f>N$6/VLOOKUP($B254,CR!$B$4:$H$455,7)</f>
        <v>1.0746209452662998</v>
      </c>
      <c r="O254" s="156">
        <f>O$6/VLOOKUP($B254,ER!$B$4:$H$455,7)</f>
        <v>1.1652790087150011</v>
      </c>
      <c r="P254" s="156">
        <f>P$6/VLOOKUP($B254,DR!$B$4:$H$455,7)</f>
        <v>1</v>
      </c>
      <c r="R254">
        <f t="shared" si="63"/>
        <v>247</v>
      </c>
      <c r="S254" s="120">
        <f t="shared" si="65"/>
        <v>246</v>
      </c>
      <c r="T254" s="45">
        <f t="shared" si="66"/>
        <v>0</v>
      </c>
      <c r="U254" s="45">
        <f t="shared" si="67"/>
        <v>0</v>
      </c>
      <c r="V254" s="20">
        <v>0</v>
      </c>
      <c r="W254" s="21">
        <f>(2*W$5*$AJ$3*$R254*$A$3-MIN(W$5*$AJ$3,$R254*$A$3)^2-2*$R254*$A$3*MAX(W$5*$AJ$3-$R254*$A$3,0)-MIN(MAX($R254*$A$3-$A$4,0),W$5*$AJ$3)^2-2*W$5*$AJ$3*MAX($R254*$A$3-$A$4-W$5*+$AJ$3,0))/$AJ$5-SUM($V$7:V254)-SUM($V$7:W253)+SUM($V$7:V253)</f>
        <v>0</v>
      </c>
      <c r="X254" s="21">
        <f>(2*X$5*$AJ$3*$R254*$A$3-MIN(X$5*$AJ$3,$R254*$A$3)^2-2*$R254*$A$3*MAX(X$5*$AJ$3-$R254*$A$3,0)-MIN(MAX($R254*$A$3-$A$4,0),X$5*$AJ$3)^2-2*X$5*$AJ$3*MAX($R254*$A$3-$A$4-X$5*+$AJ$3,0))/$AJ$5-SUM($V$7:W254)-SUM($V$7:X253)+SUM($V$7:W253)</f>
        <v>0</v>
      </c>
      <c r="Y254" s="21">
        <f>(2*Y$5*$AJ$3*$R254*$A$3-MIN(Y$5*$AJ$3,$R254*$A$3)^2-2*$R254*$A$3*MAX(Y$5*$AJ$3-$R254*$A$3,0)-MIN(MAX($R254*$A$3-$A$4,0),Y$5*$AJ$3)^2-2*Y$5*$AJ$3*MAX($R254*$A$3-$A$4-Y$5*+$AJ$3,0))/$AJ$5-SUM($V$7:X254)-SUM($V$7:Y253)+SUM($V$7:X253)</f>
        <v>0</v>
      </c>
      <c r="Z254" s="21">
        <f>(2*Z$5*$AJ$3*$R254*$A$3-MIN(Z$5*$AJ$3,$R254*$A$3)^2-2*$R254*$A$3*MAX(Z$5*$AJ$3-$R254*$A$3,0)-MIN(MAX($R254*$A$3-$A$4,0),Z$5*$AJ$3)^2-2*Z$5*$AJ$3*MAX($R254*$A$3-$A$4-Z$5*+$AJ$3,0))/$AJ$5-SUM($V$7:Y254)-SUM($V$7:Z253)+SUM($V$7:Y253)</f>
        <v>0</v>
      </c>
      <c r="AA254" s="21">
        <f>(2*AA$5*$AJ$3*$R254*$A$3-MIN(AA$5*$AJ$3,$R254*$A$3)^2-2*$R254*$A$3*MAX(AA$5*$AJ$3-$R254*$A$3,0)-MIN(MAX($R254*$A$3-$A$4,0),AA$5*$AJ$3)^2-2*AA$5*$AJ$3*MAX($R254*$A$3-$A$4-AA$5*+$AJ$3,0))/$AJ$5-SUM($V$7:Z254)-SUM($V$7:AA253)+SUM($V$7:Z253)</f>
        <v>0</v>
      </c>
      <c r="AB254" s="21">
        <f>(2*AB$5*$AJ$3*$R254*$A$3-MIN(AB$5*$AJ$3,$R254*$A$3)^2-2*$R254*$A$3*MAX(AB$5*$AJ$3-$R254*$A$3,0)-MIN(MAX($R254*$A$3-$A$4,0),AB$5*$AJ$3)^2-2*AB$5*$AJ$3*MAX($R254*$A$3-$A$4-AB$5*+$AJ$3,0))/$AJ$5-SUM($V$7:AA254)-SUM($V$7:AB253)+SUM($V$7:AA253)</f>
        <v>0</v>
      </c>
      <c r="AC254" s="21">
        <f>(2*AC$5*$AJ$3*$R254*$A$3-MIN(AC$5*$AJ$3,$R254*$A$3)^2-2*$R254*$A$3*MAX(AC$5*$AJ$3-$R254*$A$3,0)-MIN(MAX($R254*$A$3-$A$4,0),AC$5*$AJ$3)^2-2*AC$5*$AJ$3*MAX($R254*$A$3-$A$4-AC$5*+$AJ$3,0))/$AJ$5-SUM($V$7:AB254)-SUM($V$7:AC253)+SUM($V$7:AB253)</f>
        <v>0</v>
      </c>
      <c r="AD254" s="21">
        <f>(2*AD$5*$AJ$3*$R254*$A$3-MIN(AD$5*$AJ$3,$R254*$A$3)^2-2*$R254*$A$3*MAX(AD$5*$AJ$3-$R254*$A$3,0)-MIN(MAX($R254*$A$3-$A$4,0),AD$5*$AJ$3)^2-2*AD$5*$AJ$3*MAX($R254*$A$3-$A$4-AD$5*+$AJ$3,0))/$AJ$5-SUM($V$7:AC254)-SUM($V$7:AD253)+SUM($V$7:AC253)</f>
        <v>0</v>
      </c>
      <c r="AE254" s="21">
        <f>(2*AE$5*$AJ$3*$R254*$A$3-MIN(AE$5*$AJ$3,$R254*$A$3)^2-2*$R254*$A$3*MAX(AE$5*$AJ$3-$R254*$A$3,0)-MIN(MAX($R254*$A$3-$A$4,0),AE$5*$AJ$3)^2-2*AE$5*$AJ$3*MAX($R254*$A$3-$A$4-AE$5*+$AJ$3,0))/$AJ$5-SUM($V$7:AD254)-SUM($V$7:AE253)+SUM($V$7:AD253)</f>
        <v>0</v>
      </c>
      <c r="AF254" s="21">
        <f>(2*AF$5*$AJ$3*$R254*$A$3-MIN(AF$5*$AJ$3,$R254*$A$3)^2-2*$R254*$A$3*MAX(AF$5*$AJ$3-$R254*$A$3,0)-MIN(MAX($R254*$A$3-$A$4,0),AF$5*$AJ$3)^2-2*AF$5*$AJ$3*MAX($R254*$A$3-$A$4-AF$5*+$AJ$3,0))/$AJ$5-SUM($V$7:AE254)-SUM($V$7:AF253)+SUM($V$7:AE253)</f>
        <v>0</v>
      </c>
      <c r="AG254" s="21">
        <f>(2*AG$5*$AJ$3*$R254*$A$3-MIN(AG$5*$AJ$3,$R254*$A$3)^2-2*$R254*$A$3*MAX(AG$5*$AJ$3-$R254*$A$3,0)-MIN(MAX($R254*$A$3-$A$4,0),AG$5*$AJ$3)^2-2*AG$5*$AJ$3*MAX($R254*$A$3-$A$4-AG$5*+$AJ$3,0))/$AJ$5-SUM($V$7:AF254)-SUM($V$7:AG253)+SUM($V$7:AF253)</f>
        <v>0</v>
      </c>
      <c r="AH254" s="21">
        <f>(2*AH$5*$AJ$3*$R254*$A$3-MIN(AH$5*$AJ$3,$R254*$A$3)^2-2*$R254*$A$3*MAX(AH$5*$AJ$3-$R254*$A$3,0)-MIN(MAX($R254*$A$3-$A$4,0),AH$5*$AJ$3)^2-2*AH$5*$AJ$3*MAX($R254*$A$3-$A$4-AH$5*+$AJ$3,0))/$AJ$5-SUM($V$7:AG254)-SUM($V$7:AH253)+SUM($V$7:AG253)</f>
        <v>0</v>
      </c>
      <c r="AJ254" s="8">
        <f t="shared" si="62"/>
        <v>43647</v>
      </c>
      <c r="AK254" s="30">
        <f t="shared" si="68"/>
        <v>43661</v>
      </c>
      <c r="AL254" s="3">
        <f ca="1">SUMPRODUCT(OFFSET($W$8:OFFSET($W$8,$AJ$4-1,0),$T254,$U254),OFFSET($D$8:OFFSET($D$8,$AJ$4-1,0),$S254,MATCH(AL$6,$D$7:$Q$7,0)-1))</f>
        <v>0.68267186074828068</v>
      </c>
      <c r="AM254" s="3">
        <f ca="1">SUMPRODUCT(OFFSET($W$8:OFFSET($W$8,$AJ$4-1,0),$T254,$U254),OFFSET($C$8:OFFSET($C$8,$AJ$4-1,0),$S254,0),OFFSET($D$8:OFFSET($D$8,$AJ$4-1,0),$S254,MATCH(AL$6,$D$7:$Q$7,0)-1))/SUMPRODUCT(OFFSET($W$8:OFFSET($W$8,$AJ$4-1,0),$T254,$U254),OFFSET($C$8:OFFSET($C$8,$AJ$4-1,0),$S254,0))</f>
        <v>0.68011184408255509</v>
      </c>
      <c r="AN254" s="3">
        <f ca="1">SUMPRODUCT(OFFSET($W$8:OFFSET($W$8,$AJ$4-1,0),$T254,$U254),OFFSET($D$8:OFFSET($D$8,$AJ$4-1,0),$S254,MATCH(AN$6,$D$7:$Q$7,0)-1))</f>
        <v>1.1554204846447591</v>
      </c>
      <c r="AO254" s="3">
        <f ca="1">SUMPRODUCT(OFFSET($W$8:OFFSET($W$8,$AJ$4-1,0),$T254,$U254),OFFSET($C$8:OFFSET($C$8,$AJ$4-1,0),$S254,0),OFFSET($D$8:OFFSET($D$8,$AJ$4-1,0),$S254,MATCH(AN$6,$D$7:$Q$7,0)-1))/SUMPRODUCT(OFFSET($W$8:OFFSET($W$8,$AJ$4-1,0),$T254,$U254),OFFSET($C$8:OFFSET($C$8,$AJ$4-1,0),$S254,0))</f>
        <v>1.1583166578702671</v>
      </c>
      <c r="AP254" s="3">
        <f ca="1">SUMPRODUCT(OFFSET($W$8:OFFSET($W$8,$AJ$4-1,0),$T254,$U254),OFFSET($D$8:OFFSET($D$8,$AJ$4-1,0),$S254,MATCH(AP$6,$D$7:$Q$7,0)-1))</f>
        <v>1.0257683585732813</v>
      </c>
      <c r="AQ254" s="3">
        <f ca="1">SUMPRODUCT(OFFSET($W$8:OFFSET($W$8,$AJ$4-1,0),$T254,$U254),OFFSET($C$8:OFFSET($C$8,$AJ$4-1,0),$S254,0),OFFSET($D$8:OFFSET($D$8,$AJ$4-1,0),$S254,MATCH(AP$6,$D$7:$Q$7,0)-1))/SUMPRODUCT(OFFSET($W$8:OFFSET($W$8,$AJ$4-1,0),$T254,$U254),OFFSET($C$8:OFFSET($C$8,$AJ$4-1,0),$S254,0))</f>
        <v>1.0257721166682425</v>
      </c>
      <c r="AR254" s="3">
        <f ca="1">SUMPRODUCT(OFFSET($W$8:OFFSET($W$8,$AJ$4-1,0),$T254,$U254),OFFSET($D$8:OFFSET($D$8,$AJ$4-1,0),$S254,MATCH(AR$6,$D$7:$Q$7,0)-1))</f>
        <v>1</v>
      </c>
      <c r="AS254" s="3">
        <f ca="1">SUMPRODUCT(OFFSET($W$8:OFFSET($W$8,$AJ$4-1,0),$T254,$U254),OFFSET($C$8:OFFSET($C$8,$AJ$4-1,0),$S254,0),OFFSET($D$8:OFFSET($D$8,$AJ$4-1,0),$S254,MATCH(AR$6,$D$7:$Q$7,0)-1))/SUMPRODUCT(OFFSET($W$8:OFFSET($W$8,$AJ$4-1,0),$T254,$U254),OFFSET($C$8:OFFSET($C$8,$AJ$4-1,0),$S254,0))</f>
        <v>1</v>
      </c>
      <c r="AT254" s="3">
        <f ca="1">SUMPRODUCT(OFFSET($W$8:OFFSET($W$8,$AJ$4-1,0),$T254,$U254),OFFSET($D$8:OFFSET($D$8,$AJ$4-1,0),$S254,MATCH(AT$6,$D$7:$Q$7,0)-1))</f>
        <v>1.0978169704925562</v>
      </c>
      <c r="AU254" s="3">
        <f ca="1">SUMPRODUCT(OFFSET($W$8:OFFSET($W$8,$AJ$4-1,0),$T254,$U254),OFFSET($C$8:OFFSET($C$8,$AJ$4-1,0),$S254,0),OFFSET($D$8:OFFSET($D$8,$AJ$4-1,0),$S254,MATCH(AT$6,$D$7:$Q$7,0)-1))/SUMPRODUCT(OFFSET($W$8:OFFSET($W$8,$AJ$4-1,0),$T254,$U254),OFFSET($C$8:OFFSET($C$8,$AJ$4-1,0),$S254,0))</f>
        <v>1.099791515703936</v>
      </c>
      <c r="AV254" s="3">
        <f ca="1">SUMPRODUCT(OFFSET($W$8:OFFSET($W$8,$AJ$4-1,0),$T254,$U254),OFFSET($D$8:OFFSET($D$8,$AJ$4-1,0),$S254,MATCH(AV$6,$D$7:$Q$7,0)-1))</f>
        <v>0.96178547974249207</v>
      </c>
      <c r="AW254" s="3">
        <f ca="1">SUMPRODUCT(OFFSET($W$8:OFFSET($W$8,$AJ$4-1,0),$T254,$U254),OFFSET($C$8:OFFSET($C$8,$AJ$4-1,0),$S254,0),OFFSET($D$8:OFFSET($D$8,$AJ$4-1,0),$S254,MATCH(AV$6,$D$7:$Q$7,0)-1))/SUMPRODUCT(OFFSET($W$8:OFFSET($W$8,$AJ$4-1,0),$T254,$U254),OFFSET($C$8:OFFSET($C$8,$AJ$4-1,0),$S254,0))</f>
        <v>0.96064230593329747</v>
      </c>
      <c r="AX254" s="3">
        <f ca="1">SUMPRODUCT(OFFSET($W$8:OFFSET($W$8,$AJ$4-1,0),$T254,$U254),OFFSET($D$8:OFFSET($D$8,$AJ$4-1,0),$S254,MATCH(AX$6,$D$7:$Q$7,0)-1))</f>
        <v>0.97659965587435726</v>
      </c>
      <c r="AY254" s="3">
        <f ca="1">SUMPRODUCT(OFFSET($W$8:OFFSET($W$8,$AJ$4-1,0),$T254,$U254),OFFSET($C$8:OFFSET($C$8,$AJ$4-1,0),$S254,0),OFFSET($D$8:OFFSET($D$8,$AJ$4-1,0),$S254,MATCH(AX$6,$D$7:$Q$7,0)-1))/SUMPRODUCT(OFFSET($W$8:OFFSET($W$8,$AJ$4-1,0),$T254,$U254),OFFSET($C$8:OFFSET($C$8,$AJ$4-1,0),$S254,0))</f>
        <v>0.97795267853490186</v>
      </c>
      <c r="AZ254" s="3">
        <f ca="1">SUMPRODUCT(OFFSET($W$8:OFFSET($W$8,$AJ$4-1,0),$T254,$U254),OFFSET($D$8:OFFSET($D$8,$AJ$4-1,0),$S254,MATCH(AZ$6,$D$7:$Q$7,0)-1))</f>
        <v>1.1111523050837298</v>
      </c>
      <c r="BA254" s="3">
        <f ca="1">SUMPRODUCT(OFFSET($W$8:OFFSET($W$8,$AJ$4-1,0),$T254,$U254),OFFSET($C$8:OFFSET($C$8,$AJ$4-1,0),$S254,0),OFFSET($D$8:OFFSET($D$8,$AJ$4-1,0),$S254,MATCH(AZ$6,$D$7:$Q$7,0)-1))/SUMPRODUCT(OFFSET($W$8:OFFSET($W$8,$AJ$4-1,0),$T254,$U254),OFFSET($C$8:OFFSET($C$8,$AJ$4-1,0),$S254,0))</f>
        <v>1.1123344926469247</v>
      </c>
      <c r="BB254" s="3">
        <f ca="1">SUMPRODUCT(OFFSET($W$8:OFFSET($W$8,$AJ$4-1,0),$T254,$U254),OFFSET($D$8:OFFSET($D$8,$AJ$4-1,0),$S254,MATCH(BB$6,$D$7:$Q$7,0)-1))</f>
        <v>1.0412861203871371</v>
      </c>
      <c r="BC254" s="3">
        <f ca="1">SUMPRODUCT(OFFSET($W$8:OFFSET($W$8,$AJ$4-1,0),$T254,$U254),OFFSET($C$8:OFFSET($C$8,$AJ$4-1,0),$S254,0),OFFSET($D$8:OFFSET($D$8,$AJ$4-1,0),$S254,MATCH(BB$6,$D$7:$Q$7,0)-1))/SUMPRODUCT(OFFSET($W$8:OFFSET($W$8,$AJ$4-1,0),$T254,$U254),OFFSET($C$8:OFFSET($C$8,$AJ$4-1,0),$S254,0))</f>
        <v>1.0425628233657174</v>
      </c>
      <c r="BD254" s="3">
        <f ca="1">SUMPRODUCT(OFFSET($W$8:OFFSET($W$8,$AJ$4-1,0),$T254,$U254),OFFSET($D$8:OFFSET($D$8,$AJ$4-1,0),$S254,MATCH(BD$6,$D$7:$Q$7,0)-1))</f>
        <v>1.0003915559313372</v>
      </c>
      <c r="BE254" s="3">
        <f ca="1">SUMPRODUCT(OFFSET($W$8:OFFSET($W$8,$AJ$4-1,0),$T254,$U254),OFFSET($C$8:OFFSET($C$8,$AJ$4-1,0),$S254,0),OFFSET($D$8:OFFSET($D$8,$AJ$4-1,0),$S254,MATCH(BD$6,$D$7:$Q$7,0)-1))/SUMPRODUCT(OFFSET($W$8:OFFSET($W$8,$AJ$4-1,0),$T254,$U254),OFFSET($C$8:OFFSET($C$8,$AJ$4-1,0),$S254,0))</f>
        <v>1.0006485120832957</v>
      </c>
      <c r="BF254" s="174">
        <f ca="1">SUMPRODUCT(OFFSET($W$8:OFFSET($W$8,$AJ$4-1,0),$T254,$U254),OFFSET($D$8:OFFSET($D$8,$AJ$4-1,0),$S254,MATCH(BF$6,$D$7:$Q$7,0)-1))</f>
        <v>1.0962013272653446</v>
      </c>
      <c r="BG254" s="174">
        <f ca="1">SUMPRODUCT(OFFSET($W$8:OFFSET($W$8,$AJ$4-1,0),$T254,$U254),OFFSET($C$8:OFFSET($C$8,$AJ$4-1,0),$S254,0),OFFSET($D$8:OFFSET($D$8,$AJ$4-1,0),$S254,MATCH(BF$6,$D$7:$Q$7,0)-1))/SUMPRODUCT(OFFSET($W$8:OFFSET($W$8,$AJ$4-1,0),$T254,$U254),OFFSET($C$8:OFFSET($C$8,$AJ$4-1,0),$S254,0))</f>
        <v>1.0862376700403396</v>
      </c>
      <c r="BH254" s="174">
        <f ca="1">SUMPRODUCT(OFFSET($W$8:OFFSET($W$8,$AJ$4-1,0),$T254,$U254),OFFSET($D$8:OFFSET($D$8,$AJ$4-1,0),$S254,MATCH(BH$6,$D$7:$Q$7,0)-1))</f>
        <v>1.1553249496132123</v>
      </c>
      <c r="BI254" s="174">
        <f ca="1">SUMPRODUCT(OFFSET($W$8:OFFSET($W$8,$AJ$4-1,0),$T254,$U254),OFFSET($C$8:OFFSET($C$8,$AJ$4-1,0),$S254,0),OFFSET($D$8:OFFSET($D$8,$AJ$4-1,0),$S254,MATCH(BH$6,$D$7:$Q$7,0)-1))/SUMPRODUCT(OFFSET($W$8:OFFSET($W$8,$AJ$4-1,0),$T254,$U254),OFFSET($C$8:OFFSET($C$8,$AJ$4-1,0),$S254,0))</f>
        <v>1.1553021884028805</v>
      </c>
      <c r="BJ254" s="174">
        <f ca="1">SUMPRODUCT(OFFSET($W$8:OFFSET($W$8,$AJ$4-1,0),$T254,$U254),OFFSET($D$8:OFFSET($D$8,$AJ$4-1,0),$S254,MATCH(BJ$6,$D$7:$Q$7,0)-1))</f>
        <v>1</v>
      </c>
      <c r="BK254" s="174">
        <f ca="1">SUMPRODUCT(OFFSET($W$8:OFFSET($W$8,$AJ$4-1,0),$T254,$U254),OFFSET($C$8:OFFSET($C$8,$AJ$4-1,0),$S254,0),OFFSET($D$8:OFFSET($D$8,$AJ$4-1,0),$S254,MATCH(BJ$6,$D$7:$Q$7,0)-1))/SUMPRODUCT(OFFSET($W$8:OFFSET($W$8,$AJ$4-1,0),$T254,$U254),OFFSET($C$8:OFFSET($C$8,$AJ$4-1,0),$S254,0))</f>
        <v>1</v>
      </c>
      <c r="BM254" s="8">
        <f t="shared" si="59"/>
        <v>43647</v>
      </c>
      <c r="BN254" s="47">
        <f t="shared" ca="1" si="60"/>
        <v>0.91957169505876923</v>
      </c>
      <c r="BO254" s="47">
        <f t="shared" ca="1" si="56"/>
        <v>0</v>
      </c>
      <c r="BP254" s="47">
        <f t="shared" ca="1" si="61"/>
        <v>0.28645253319614972</v>
      </c>
      <c r="BQ254" s="47">
        <f t="shared" ca="1" si="57"/>
        <v>0.63311916186261952</v>
      </c>
    </row>
    <row r="255" spans="1:69">
      <c r="A255" s="58">
        <f t="shared" si="58"/>
        <v>43313</v>
      </c>
      <c r="B255" s="34">
        <f t="shared" si="64"/>
        <v>43511</v>
      </c>
      <c r="C255" s="59">
        <f>SUMIF(WP!$A$3:$A$388,"&lt;"&amp;EOMONTH($A255,$A$3-1)+1,WP!$B$3:$B$388)/1000-SUM(C$8:C254)</f>
        <v>2463.9630000000034</v>
      </c>
      <c r="D255" s="42">
        <f>D$6/VLOOKUP($B255,Rate!$B$4:$H$390,7)</f>
        <v>0.64681236832795086</v>
      </c>
      <c r="E255" s="42">
        <f>E$6/VLOOKUP($B255,SAWW!$B$4:$H$390,7)</f>
        <v>1.1806515611085713</v>
      </c>
      <c r="F255" s="42">
        <f>F$6/VLOOKUP($B255,'Indem BL'!$B$4:$H$390,7)</f>
        <v>1.0260444510112499</v>
      </c>
      <c r="G255" s="42">
        <f>G$6/VLOOKUP($B255,'Med BL'!$B$4:$H$390,7)</f>
        <v>1</v>
      </c>
      <c r="H255" s="42">
        <f>H$6/VLOOKUP($B255,'Combined BL &amp; SAWW'!$B$4:$H$390,7)</f>
        <v>1.117670694251431</v>
      </c>
      <c r="I255" s="42">
        <f>I$6/VLOOKUP($B255,'Freq Trend'!$B$4:$H$390,7)</f>
        <v>0.94681950510124624</v>
      </c>
      <c r="J255" s="42">
        <f>J$6/VLOOKUP($B255,'Severity Trend_IonI'!$B$4:$H$390,7)</f>
        <v>1.0023878701352247</v>
      </c>
      <c r="K255" s="42">
        <f>K$6/VLOOKUP($B255,'Severity Trend_MonI'!$B$4:$H$390,7)</f>
        <v>1.1228098293637503</v>
      </c>
      <c r="L255" s="42">
        <f>L$6/VLOOKUP($B255,'Severity Trend'!$B$4:$H$390,7)</f>
        <v>1.0607719598893772</v>
      </c>
      <c r="M255" s="42">
        <f>M$6/VLOOKUP($B255,'PP Residual Trend'!$B$4:$H$390,7)</f>
        <v>1.005070821176226</v>
      </c>
      <c r="N255" s="156">
        <f>N$6/VLOOKUP($B255,CR!$B$4:$H$455,7)</f>
        <v>1.0622580873479375</v>
      </c>
      <c r="O255" s="156">
        <f>O$6/VLOOKUP($B255,ER!$B$4:$H$455,7)</f>
        <v>1.1652790087150011</v>
      </c>
      <c r="P255" s="156">
        <f>P$6/VLOOKUP($B255,DR!$B$4:$H$455,7)</f>
        <v>1</v>
      </c>
      <c r="R255">
        <f t="shared" si="63"/>
        <v>248</v>
      </c>
      <c r="S255" s="120">
        <f t="shared" si="65"/>
        <v>247</v>
      </c>
      <c r="T255" s="45">
        <f t="shared" si="66"/>
        <v>0</v>
      </c>
      <c r="U255" s="45">
        <f t="shared" si="67"/>
        <v>0</v>
      </c>
      <c r="V255" s="20">
        <v>0</v>
      </c>
      <c r="W255" s="21">
        <f>(2*W$5*$AJ$3*$R255*$A$3-MIN(W$5*$AJ$3,$R255*$A$3)^2-2*$R255*$A$3*MAX(W$5*$AJ$3-$R255*$A$3,0)-MIN(MAX($R255*$A$3-$A$4,0),W$5*$AJ$3)^2-2*W$5*$AJ$3*MAX($R255*$A$3-$A$4-W$5*+$AJ$3,0))/$AJ$5-SUM($V$7:V255)-SUM($V$7:W254)+SUM($V$7:V254)</f>
        <v>0</v>
      </c>
      <c r="X255" s="21">
        <f>(2*X$5*$AJ$3*$R255*$A$3-MIN(X$5*$AJ$3,$R255*$A$3)^2-2*$R255*$A$3*MAX(X$5*$AJ$3-$R255*$A$3,0)-MIN(MAX($R255*$A$3-$A$4,0),X$5*$AJ$3)^2-2*X$5*$AJ$3*MAX($R255*$A$3-$A$4-X$5*+$AJ$3,0))/$AJ$5-SUM($V$7:W255)-SUM($V$7:X254)+SUM($V$7:W254)</f>
        <v>0</v>
      </c>
      <c r="Y255" s="21">
        <f>(2*Y$5*$AJ$3*$R255*$A$3-MIN(Y$5*$AJ$3,$R255*$A$3)^2-2*$R255*$A$3*MAX(Y$5*$AJ$3-$R255*$A$3,0)-MIN(MAX($R255*$A$3-$A$4,0),Y$5*$AJ$3)^2-2*Y$5*$AJ$3*MAX($R255*$A$3-$A$4-Y$5*+$AJ$3,0))/$AJ$5-SUM($V$7:X255)-SUM($V$7:Y254)+SUM($V$7:X254)</f>
        <v>0</v>
      </c>
      <c r="Z255" s="21">
        <f>(2*Z$5*$AJ$3*$R255*$A$3-MIN(Z$5*$AJ$3,$R255*$A$3)^2-2*$R255*$A$3*MAX(Z$5*$AJ$3-$R255*$A$3,0)-MIN(MAX($R255*$A$3-$A$4,0),Z$5*$AJ$3)^2-2*Z$5*$AJ$3*MAX($R255*$A$3-$A$4-Z$5*+$AJ$3,0))/$AJ$5-SUM($V$7:Y255)-SUM($V$7:Z254)+SUM($V$7:Y254)</f>
        <v>0</v>
      </c>
      <c r="AA255" s="21">
        <f>(2*AA$5*$AJ$3*$R255*$A$3-MIN(AA$5*$AJ$3,$R255*$A$3)^2-2*$R255*$A$3*MAX(AA$5*$AJ$3-$R255*$A$3,0)-MIN(MAX($R255*$A$3-$A$4,0),AA$5*$AJ$3)^2-2*AA$5*$AJ$3*MAX($R255*$A$3-$A$4-AA$5*+$AJ$3,0))/$AJ$5-SUM($V$7:Z255)-SUM($V$7:AA254)+SUM($V$7:Z254)</f>
        <v>0</v>
      </c>
      <c r="AB255" s="21">
        <f>(2*AB$5*$AJ$3*$R255*$A$3-MIN(AB$5*$AJ$3,$R255*$A$3)^2-2*$R255*$A$3*MAX(AB$5*$AJ$3-$R255*$A$3,0)-MIN(MAX($R255*$A$3-$A$4,0),AB$5*$AJ$3)^2-2*AB$5*$AJ$3*MAX($R255*$A$3-$A$4-AB$5*+$AJ$3,0))/$AJ$5-SUM($V$7:AA255)-SUM($V$7:AB254)+SUM($V$7:AA254)</f>
        <v>0</v>
      </c>
      <c r="AC255" s="21">
        <f>(2*AC$5*$AJ$3*$R255*$A$3-MIN(AC$5*$AJ$3,$R255*$A$3)^2-2*$R255*$A$3*MAX(AC$5*$AJ$3-$R255*$A$3,0)-MIN(MAX($R255*$A$3-$A$4,0),AC$5*$AJ$3)^2-2*AC$5*$AJ$3*MAX($R255*$A$3-$A$4-AC$5*+$AJ$3,0))/$AJ$5-SUM($V$7:AB255)-SUM($V$7:AC254)+SUM($V$7:AB254)</f>
        <v>0</v>
      </c>
      <c r="AD255" s="21">
        <f>(2*AD$5*$AJ$3*$R255*$A$3-MIN(AD$5*$AJ$3,$R255*$A$3)^2-2*$R255*$A$3*MAX(AD$5*$AJ$3-$R255*$A$3,0)-MIN(MAX($R255*$A$3-$A$4,0),AD$5*$AJ$3)^2-2*AD$5*$AJ$3*MAX($R255*$A$3-$A$4-AD$5*+$AJ$3,0))/$AJ$5-SUM($V$7:AC255)-SUM($V$7:AD254)+SUM($V$7:AC254)</f>
        <v>0</v>
      </c>
      <c r="AE255" s="21">
        <f>(2*AE$5*$AJ$3*$R255*$A$3-MIN(AE$5*$AJ$3,$R255*$A$3)^2-2*$R255*$A$3*MAX(AE$5*$AJ$3-$R255*$A$3,0)-MIN(MAX($R255*$A$3-$A$4,0),AE$5*$AJ$3)^2-2*AE$5*$AJ$3*MAX($R255*$A$3-$A$4-AE$5*+$AJ$3,0))/$AJ$5-SUM($V$7:AD255)-SUM($V$7:AE254)+SUM($V$7:AD254)</f>
        <v>0</v>
      </c>
      <c r="AF255" s="21">
        <f>(2*AF$5*$AJ$3*$R255*$A$3-MIN(AF$5*$AJ$3,$R255*$A$3)^2-2*$R255*$A$3*MAX(AF$5*$AJ$3-$R255*$A$3,0)-MIN(MAX($R255*$A$3-$A$4,0),AF$5*$AJ$3)^2-2*AF$5*$AJ$3*MAX($R255*$A$3-$A$4-AF$5*+$AJ$3,0))/$AJ$5-SUM($V$7:AE255)-SUM($V$7:AF254)+SUM($V$7:AE254)</f>
        <v>0</v>
      </c>
      <c r="AG255" s="21">
        <f>(2*AG$5*$AJ$3*$R255*$A$3-MIN(AG$5*$AJ$3,$R255*$A$3)^2-2*$R255*$A$3*MAX(AG$5*$AJ$3-$R255*$A$3,0)-MIN(MAX($R255*$A$3-$A$4,0),AG$5*$AJ$3)^2-2*AG$5*$AJ$3*MAX($R255*$A$3-$A$4-AG$5*+$AJ$3,0))/$AJ$5-SUM($V$7:AF255)-SUM($V$7:AG254)+SUM($V$7:AF254)</f>
        <v>0</v>
      </c>
      <c r="AH255" s="21">
        <f>(2*AH$5*$AJ$3*$R255*$A$3-MIN(AH$5*$AJ$3,$R255*$A$3)^2-2*$R255*$A$3*MAX(AH$5*$AJ$3-$R255*$A$3,0)-MIN(MAX($R255*$A$3-$A$4,0),AH$5*$AJ$3)^2-2*AH$5*$AJ$3*MAX($R255*$A$3-$A$4-AH$5*+$AJ$3,0))/$AJ$5-SUM($V$7:AG255)-SUM($V$7:AH254)+SUM($V$7:AG254)</f>
        <v>0</v>
      </c>
      <c r="AJ255" s="8">
        <f t="shared" si="62"/>
        <v>43678</v>
      </c>
      <c r="AK255" s="30">
        <f t="shared" si="68"/>
        <v>43692</v>
      </c>
      <c r="AL255" s="3">
        <f ca="1">SUMPRODUCT(OFFSET($W$8:OFFSET($W$8,$AJ$4-1,0),$T255,$U255),OFFSET($D$8:OFFSET($D$8,$AJ$4-1,0),$S255,MATCH(AL$6,$D$7:$Q$7,0)-1))</f>
        <v>0.68922864041423992</v>
      </c>
      <c r="AM255" s="3">
        <f ca="1">SUMPRODUCT(OFFSET($W$8:OFFSET($W$8,$AJ$4-1,0),$T255,$U255),OFFSET($C$8:OFFSET($C$8,$AJ$4-1,0),$S255,0),OFFSET($D$8:OFFSET($D$8,$AJ$4-1,0),$S255,MATCH(AL$6,$D$7:$Q$7,0)-1))/SUMPRODUCT(OFFSET($W$8:OFFSET($W$8,$AJ$4-1,0),$T255,$U255),OFFSET($C$8:OFFSET($C$8,$AJ$4-1,0),$S255,0))</f>
        <v>0.68721365657173528</v>
      </c>
      <c r="AN255" s="3">
        <f ca="1">SUMPRODUCT(OFFSET($W$8:OFFSET($W$8,$AJ$4-1,0),$T255,$U255),OFFSET($D$8:OFFSET($D$8,$AJ$4-1,0),$S255,MATCH(AN$6,$D$7:$Q$7,0)-1))</f>
        <v>1.1494500937040524</v>
      </c>
      <c r="AO255" s="3">
        <f ca="1">SUMPRODUCT(OFFSET($W$8:OFFSET($W$8,$AJ$4-1,0),$T255,$U255),OFFSET($C$8:OFFSET($C$8,$AJ$4-1,0),$S255,0),OFFSET($D$8:OFFSET($D$8,$AJ$4-1,0),$S255,MATCH(AN$6,$D$7:$Q$7,0)-1))/SUMPRODUCT(OFFSET($W$8:OFFSET($W$8,$AJ$4-1,0),$T255,$U255),OFFSET($C$8:OFFSET($C$8,$AJ$4-1,0),$S255,0))</f>
        <v>1.152311802952394</v>
      </c>
      <c r="AP255" s="3">
        <f ca="1">SUMPRODUCT(OFFSET($W$8:OFFSET($W$8,$AJ$4-1,0),$T255,$U255),OFFSET($D$8:OFFSET($D$8,$AJ$4-1,0),$S255,MATCH(AP$6,$D$7:$Q$7,0)-1))</f>
        <v>1.0252161736973437</v>
      </c>
      <c r="AQ255" s="3">
        <f ca="1">SUMPRODUCT(OFFSET($W$8:OFFSET($W$8,$AJ$4-1,0),$T255,$U255),OFFSET($C$8:OFFSET($C$8,$AJ$4-1,0),$S255,0),OFFSET($D$8:OFFSET($D$8,$AJ$4-1,0),$S255,MATCH(AP$6,$D$7:$Q$7,0)-1))/SUMPRODUCT(OFFSET($W$8:OFFSET($W$8,$AJ$4-1,0),$T255,$U255),OFFSET($C$8:OFFSET($C$8,$AJ$4-1,0),$S255,0))</f>
        <v>1.0253171875176728</v>
      </c>
      <c r="AR255" s="3">
        <f ca="1">SUMPRODUCT(OFFSET($W$8:OFFSET($W$8,$AJ$4-1,0),$T255,$U255),OFFSET($D$8:OFFSET($D$8,$AJ$4-1,0),$S255,MATCH(AR$6,$D$7:$Q$7,0)-1))</f>
        <v>1</v>
      </c>
      <c r="AS255" s="3">
        <f ca="1">SUMPRODUCT(OFFSET($W$8:OFFSET($W$8,$AJ$4-1,0),$T255,$U255),OFFSET($C$8:OFFSET($C$8,$AJ$4-1,0),$S255,0),OFFSET($D$8:OFFSET($D$8,$AJ$4-1,0),$S255,MATCH(AR$6,$D$7:$Q$7,0)-1))/SUMPRODUCT(OFFSET($W$8:OFFSET($W$8,$AJ$4-1,0),$T255,$U255),OFFSET($C$8:OFFSET($C$8,$AJ$4-1,0),$S255,0))</f>
        <v>1</v>
      </c>
      <c r="AT255" s="3">
        <f ca="1">SUMPRODUCT(OFFSET($W$8:OFFSET($W$8,$AJ$4-1,0),$T255,$U255),OFFSET($D$8:OFFSET($D$8,$AJ$4-1,0),$S255,MATCH(AT$6,$D$7:$Q$7,0)-1))</f>
        <v>1.0932913859430486</v>
      </c>
      <c r="AU255" s="3">
        <f ca="1">SUMPRODUCT(OFFSET($W$8:OFFSET($W$8,$AJ$4-1,0),$T255,$U255),OFFSET($C$8:OFFSET($C$8,$AJ$4-1,0),$S255,0),OFFSET($D$8:OFFSET($D$8,$AJ$4-1,0),$S255,MATCH(AT$6,$D$7:$Q$7,0)-1))/SUMPRODUCT(OFFSET($W$8:OFFSET($W$8,$AJ$4-1,0),$T255,$U255),OFFSET($C$8:OFFSET($C$8,$AJ$4-1,0),$S255,0))</f>
        <v>1.0951570036144536</v>
      </c>
      <c r="AV255" s="3">
        <f ca="1">SUMPRODUCT(OFFSET($W$8:OFFSET($W$8,$AJ$4-1,0),$T255,$U255),OFFSET($D$8:OFFSET($D$8,$AJ$4-1,0),$S255,MATCH(AV$6,$D$7:$Q$7,0)-1))</f>
        <v>0.96420644343072048</v>
      </c>
      <c r="AW255" s="3">
        <f ca="1">SUMPRODUCT(OFFSET($W$8:OFFSET($W$8,$AJ$4-1,0),$T255,$U255),OFFSET($C$8:OFFSET($C$8,$AJ$4-1,0),$S255,0),OFFSET($D$8:OFFSET($D$8,$AJ$4-1,0),$S255,MATCH(AV$6,$D$7:$Q$7,0)-1))/SUMPRODUCT(OFFSET($W$8:OFFSET($W$8,$AJ$4-1,0),$T255,$U255),OFFSET($C$8:OFFSET($C$8,$AJ$4-1,0),$S255,0))</f>
        <v>0.96341698168846335</v>
      </c>
      <c r="AX255" s="3">
        <f ca="1">SUMPRODUCT(OFFSET($W$8:OFFSET($W$8,$AJ$4-1,0),$T255,$U255),OFFSET($D$8:OFFSET($D$8,$AJ$4-1,0),$S255,MATCH(AX$6,$D$7:$Q$7,0)-1))</f>
        <v>0.97351679854566064</v>
      </c>
      <c r="AY255" s="3">
        <f ca="1">SUMPRODUCT(OFFSET($W$8:OFFSET($W$8,$AJ$4-1,0),$T255,$U255),OFFSET($C$8:OFFSET($C$8,$AJ$4-1,0),$S255,0),OFFSET($D$8:OFFSET($D$8,$AJ$4-1,0),$S255,MATCH(AX$6,$D$7:$Q$7,0)-1))/SUMPRODUCT(OFFSET($W$8:OFFSET($W$8,$AJ$4-1,0),$T255,$U255),OFFSET($C$8:OFFSET($C$8,$AJ$4-1,0),$S255,0))</f>
        <v>0.97395142157021919</v>
      </c>
      <c r="AZ255" s="3">
        <f ca="1">SUMPRODUCT(OFFSET($W$8:OFFSET($W$8,$AJ$4-1,0),$T255,$U255),OFFSET($D$8:OFFSET($D$8,$AJ$4-1,0),$S255,MATCH(AZ$6,$D$7:$Q$7,0)-1))</f>
        <v>1.1086678557569845</v>
      </c>
      <c r="BA255" s="3">
        <f ca="1">SUMPRODUCT(OFFSET($W$8:OFFSET($W$8,$AJ$4-1,0),$T255,$U255),OFFSET($C$8:OFFSET($C$8,$AJ$4-1,0),$S255,0),OFFSET($D$8:OFFSET($D$8,$AJ$4-1,0),$S255,MATCH(AZ$6,$D$7:$Q$7,0)-1))/SUMPRODUCT(OFFSET($W$8:OFFSET($W$8,$AJ$4-1,0),$T255,$U255),OFFSET($C$8:OFFSET($C$8,$AJ$4-1,0),$S255,0))</f>
        <v>1.1097541976546967</v>
      </c>
      <c r="BB255" s="3">
        <f ca="1">SUMPRODUCT(OFFSET($W$8:OFFSET($W$8,$AJ$4-1,0),$T255,$U255),OFFSET($D$8:OFFSET($D$8,$AJ$4-1,0),$S255,MATCH(BB$6,$D$7:$Q$7,0)-1))</f>
        <v>1.0384668472611915</v>
      </c>
      <c r="BC255" s="3">
        <f ca="1">SUMPRODUCT(OFFSET($W$8:OFFSET($W$8,$AJ$4-1,0),$T255,$U255),OFFSET($C$8:OFFSET($C$8,$AJ$4-1,0),$S255,0),OFFSET($D$8:OFFSET($D$8,$AJ$4-1,0),$S255,MATCH(BB$6,$D$7:$Q$7,0)-1))/SUMPRODUCT(OFFSET($W$8:OFFSET($W$8,$AJ$4-1,0),$T255,$U255),OFFSET($C$8:OFFSET($C$8,$AJ$4-1,0),$S255,0))</f>
        <v>1.0391941200347401</v>
      </c>
      <c r="BD255" s="3">
        <f ca="1">SUMPRODUCT(OFFSET($W$8:OFFSET($W$8,$AJ$4-1,0),$T255,$U255),OFFSET($D$8:OFFSET($D$8,$AJ$4-1,0),$S255,MATCH(BD$6,$D$7:$Q$7,0)-1))</f>
        <v>0.99981076773171207</v>
      </c>
      <c r="BE255" s="3">
        <f ca="1">SUMPRODUCT(OFFSET($W$8:OFFSET($W$8,$AJ$4-1,0),$T255,$U255),OFFSET($C$8:OFFSET($C$8,$AJ$4-1,0),$S255,0),OFFSET($D$8:OFFSET($D$8,$AJ$4-1,0),$S255,MATCH(BD$6,$D$7:$Q$7,0)-1))/SUMPRODUCT(OFFSET($W$8:OFFSET($W$8,$AJ$4-1,0),$T255,$U255),OFFSET($C$8:OFFSET($C$8,$AJ$4-1,0),$S255,0))</f>
        <v>0.99990841768932248</v>
      </c>
      <c r="BF255" s="174">
        <f ca="1">SUMPRODUCT(OFFSET($W$8:OFFSET($W$8,$AJ$4-1,0),$T255,$U255),OFFSET($D$8:OFFSET($D$8,$AJ$4-1,0),$S255,MATCH(BF$6,$D$7:$Q$7,0)-1))</f>
        <v>1.0983006793220109</v>
      </c>
      <c r="BG255" s="174">
        <f ca="1">SUMPRODUCT(OFFSET($W$8:OFFSET($W$8,$AJ$4-1,0),$T255,$U255),OFFSET($C$8:OFFSET($C$8,$AJ$4-1,0),$S255,0),OFFSET($D$8:OFFSET($D$8,$AJ$4-1,0),$S255,MATCH(BF$6,$D$7:$Q$7,0)-1))/SUMPRODUCT(OFFSET($W$8:OFFSET($W$8,$AJ$4-1,0),$T255,$U255),OFFSET($C$8:OFFSET($C$8,$AJ$4-1,0),$S255,0))</f>
        <v>1.0890416452903897</v>
      </c>
      <c r="BH255" s="174">
        <f ca="1">SUMPRODUCT(OFFSET($W$8:OFFSET($W$8,$AJ$4-1,0),$T255,$U255),OFFSET($D$8:OFFSET($D$8,$AJ$4-1,0),$S255,MATCH(BH$6,$D$7:$Q$7,0)-1))</f>
        <v>1.1515458439729918</v>
      </c>
      <c r="BI255" s="174">
        <f ca="1">SUMPRODUCT(OFFSET($W$8:OFFSET($W$8,$AJ$4-1,0),$T255,$U255),OFFSET($C$8:OFFSET($C$8,$AJ$4-1,0),$S255,0),OFFSET($D$8:OFFSET($D$8,$AJ$4-1,0),$S255,MATCH(BH$6,$D$7:$Q$7,0)-1))/SUMPRODUCT(OFFSET($W$8:OFFSET($W$8,$AJ$4-1,0),$T255,$U255),OFFSET($C$8:OFFSET($C$8,$AJ$4-1,0),$S255,0))</f>
        <v>1.1517299960916743</v>
      </c>
      <c r="BJ255" s="174">
        <f ca="1">SUMPRODUCT(OFFSET($W$8:OFFSET($W$8,$AJ$4-1,0),$T255,$U255),OFFSET($D$8:OFFSET($D$8,$AJ$4-1,0),$S255,MATCH(BJ$6,$D$7:$Q$7,0)-1))</f>
        <v>1</v>
      </c>
      <c r="BK255" s="174">
        <f ca="1">SUMPRODUCT(OFFSET($W$8:OFFSET($W$8,$AJ$4-1,0),$T255,$U255),OFFSET($C$8:OFFSET($C$8,$AJ$4-1,0),$S255,0),OFFSET($D$8:OFFSET($D$8,$AJ$4-1,0),$S255,MATCH(BJ$6,$D$7:$Q$7,0)-1))/SUMPRODUCT(OFFSET($W$8:OFFSET($W$8,$AJ$4-1,0),$T255,$U255),OFFSET($C$8:OFFSET($C$8,$AJ$4-1,0),$S255,0))</f>
        <v>1</v>
      </c>
      <c r="BM255" s="8">
        <f t="shared" si="59"/>
        <v>43678</v>
      </c>
      <c r="BN255" s="47">
        <f t="shared" ca="1" si="60"/>
        <v>0.91720405715920672</v>
      </c>
      <c r="BO255" s="47">
        <f t="shared" ca="1" si="56"/>
        <v>0</v>
      </c>
      <c r="BP255" s="47">
        <f t="shared" ca="1" si="61"/>
        <v>0.28734099102921928</v>
      </c>
      <c r="BQ255" s="47">
        <f t="shared" ca="1" si="57"/>
        <v>0.62986306612998744</v>
      </c>
    </row>
    <row r="256" spans="1:69">
      <c r="A256" s="58">
        <f t="shared" si="58"/>
        <v>43344</v>
      </c>
      <c r="B256" s="34">
        <f t="shared" si="64"/>
        <v>43539</v>
      </c>
      <c r="C256" s="59">
        <f>SUMIF(WP!$A$3:$A$388,"&lt;"&amp;EOMONTH($A256,$A$3-1)+1,WP!$B$3:$B$388)/1000-SUM(C$8:C255)</f>
        <v>914.80099999999948</v>
      </c>
      <c r="D256" s="42">
        <f>D$6/VLOOKUP($B256,Rate!$B$4:$H$390,7)</f>
        <v>0.64681236832795086</v>
      </c>
      <c r="E256" s="42">
        <f>E$6/VLOOKUP($B256,SAWW!$B$4:$H$390,7)</f>
        <v>1.1772623285508641</v>
      </c>
      <c r="F256" s="42">
        <f>F$6/VLOOKUP($B256,'Indem BL'!$B$4:$H$390,7)</f>
        <v>1.0260444510112499</v>
      </c>
      <c r="G256" s="42">
        <f>G$6/VLOOKUP($B256,'Med BL'!$B$4:$H$390,7)</f>
        <v>1</v>
      </c>
      <c r="H256" s="42">
        <f>H$6/VLOOKUP($B256,'Combined BL &amp; SAWW'!$B$4:$H$390,7)</f>
        <v>1.1142811742561471</v>
      </c>
      <c r="I256" s="42">
        <f>I$6/VLOOKUP($B256,'Freq Trend'!$B$4:$H$390,7)</f>
        <v>0.95030784544201563</v>
      </c>
      <c r="J256" s="42">
        <f>J$6/VLOOKUP($B256,'Severity Trend_IonI'!$B$4:$H$390,7)</f>
        <v>0.99441087238450387</v>
      </c>
      <c r="K256" s="42">
        <f>K$6/VLOOKUP($B256,'Severity Trend_MonI'!$B$4:$H$390,7)</f>
        <v>1.1208290462807369</v>
      </c>
      <c r="L256" s="42">
        <f>L$6/VLOOKUP($B256,'Severity Trend'!$B$4:$H$390,7)</f>
        <v>1.0555055916412066</v>
      </c>
      <c r="M256" s="42">
        <f>M$6/VLOOKUP($B256,'PP Residual Trend'!$B$4:$H$390,7)</f>
        <v>1.0036878365940565</v>
      </c>
      <c r="N256" s="156">
        <f>N$6/VLOOKUP($B256,CR!$B$4:$H$455,7)</f>
        <v>1.0766386320612158</v>
      </c>
      <c r="O256" s="156">
        <f>O$6/VLOOKUP($B256,ER!$B$4:$H$455,7)</f>
        <v>1.1652790087150011</v>
      </c>
      <c r="P256" s="156">
        <f>P$6/VLOOKUP($B256,DR!$B$4:$H$455,7)</f>
        <v>1</v>
      </c>
      <c r="R256">
        <f t="shared" si="63"/>
        <v>249</v>
      </c>
      <c r="S256" s="120">
        <f t="shared" si="65"/>
        <v>248</v>
      </c>
      <c r="T256" s="45">
        <f t="shared" si="66"/>
        <v>0</v>
      </c>
      <c r="U256" s="45">
        <f t="shared" si="67"/>
        <v>0</v>
      </c>
      <c r="V256" s="20">
        <v>0</v>
      </c>
      <c r="W256" s="21">
        <f>(2*W$5*$AJ$3*$R256*$A$3-MIN(W$5*$AJ$3,$R256*$A$3)^2-2*$R256*$A$3*MAX(W$5*$AJ$3-$R256*$A$3,0)-MIN(MAX($R256*$A$3-$A$4,0),W$5*$AJ$3)^2-2*W$5*$AJ$3*MAX($R256*$A$3-$A$4-W$5*+$AJ$3,0))/$AJ$5-SUM($V$7:V256)-SUM($V$7:W255)+SUM($V$7:V255)</f>
        <v>0</v>
      </c>
      <c r="X256" s="21">
        <f>(2*X$5*$AJ$3*$R256*$A$3-MIN(X$5*$AJ$3,$R256*$A$3)^2-2*$R256*$A$3*MAX(X$5*$AJ$3-$R256*$A$3,0)-MIN(MAX($R256*$A$3-$A$4,0),X$5*$AJ$3)^2-2*X$5*$AJ$3*MAX($R256*$A$3-$A$4-X$5*+$AJ$3,0))/$AJ$5-SUM($V$7:W256)-SUM($V$7:X255)+SUM($V$7:W255)</f>
        <v>0</v>
      </c>
      <c r="Y256" s="21">
        <f>(2*Y$5*$AJ$3*$R256*$A$3-MIN(Y$5*$AJ$3,$R256*$A$3)^2-2*$R256*$A$3*MAX(Y$5*$AJ$3-$R256*$A$3,0)-MIN(MAX($R256*$A$3-$A$4,0),Y$5*$AJ$3)^2-2*Y$5*$AJ$3*MAX($R256*$A$3-$A$4-Y$5*+$AJ$3,0))/$AJ$5-SUM($V$7:X256)-SUM($V$7:Y255)+SUM($V$7:X255)</f>
        <v>0</v>
      </c>
      <c r="Z256" s="21">
        <f>(2*Z$5*$AJ$3*$R256*$A$3-MIN(Z$5*$AJ$3,$R256*$A$3)^2-2*$R256*$A$3*MAX(Z$5*$AJ$3-$R256*$A$3,0)-MIN(MAX($R256*$A$3-$A$4,0),Z$5*$AJ$3)^2-2*Z$5*$AJ$3*MAX($R256*$A$3-$A$4-Z$5*+$AJ$3,0))/$AJ$5-SUM($V$7:Y256)-SUM($V$7:Z255)+SUM($V$7:Y255)</f>
        <v>0</v>
      </c>
      <c r="AA256" s="21">
        <f>(2*AA$5*$AJ$3*$R256*$A$3-MIN(AA$5*$AJ$3,$R256*$A$3)^2-2*$R256*$A$3*MAX(AA$5*$AJ$3-$R256*$A$3,0)-MIN(MAX($R256*$A$3-$A$4,0),AA$5*$AJ$3)^2-2*AA$5*$AJ$3*MAX($R256*$A$3-$A$4-AA$5*+$AJ$3,0))/$AJ$5-SUM($V$7:Z256)-SUM($V$7:AA255)+SUM($V$7:Z255)</f>
        <v>0</v>
      </c>
      <c r="AB256" s="21">
        <f>(2*AB$5*$AJ$3*$R256*$A$3-MIN(AB$5*$AJ$3,$R256*$A$3)^2-2*$R256*$A$3*MAX(AB$5*$AJ$3-$R256*$A$3,0)-MIN(MAX($R256*$A$3-$A$4,0),AB$5*$AJ$3)^2-2*AB$5*$AJ$3*MAX($R256*$A$3-$A$4-AB$5*+$AJ$3,0))/$AJ$5-SUM($V$7:AA256)-SUM($V$7:AB255)+SUM($V$7:AA255)</f>
        <v>0</v>
      </c>
      <c r="AC256" s="21">
        <f>(2*AC$5*$AJ$3*$R256*$A$3-MIN(AC$5*$AJ$3,$R256*$A$3)^2-2*$R256*$A$3*MAX(AC$5*$AJ$3-$R256*$A$3,0)-MIN(MAX($R256*$A$3-$A$4,0),AC$5*$AJ$3)^2-2*AC$5*$AJ$3*MAX($R256*$A$3-$A$4-AC$5*+$AJ$3,0))/$AJ$5-SUM($V$7:AB256)-SUM($V$7:AC255)+SUM($V$7:AB255)</f>
        <v>0</v>
      </c>
      <c r="AD256" s="21">
        <f>(2*AD$5*$AJ$3*$R256*$A$3-MIN(AD$5*$AJ$3,$R256*$A$3)^2-2*$R256*$A$3*MAX(AD$5*$AJ$3-$R256*$A$3,0)-MIN(MAX($R256*$A$3-$A$4,0),AD$5*$AJ$3)^2-2*AD$5*$AJ$3*MAX($R256*$A$3-$A$4-AD$5*+$AJ$3,0))/$AJ$5-SUM($V$7:AC256)-SUM($V$7:AD255)+SUM($V$7:AC255)</f>
        <v>0</v>
      </c>
      <c r="AE256" s="21">
        <f>(2*AE$5*$AJ$3*$R256*$A$3-MIN(AE$5*$AJ$3,$R256*$A$3)^2-2*$R256*$A$3*MAX(AE$5*$AJ$3-$R256*$A$3,0)-MIN(MAX($R256*$A$3-$A$4,0),AE$5*$AJ$3)^2-2*AE$5*$AJ$3*MAX($R256*$A$3-$A$4-AE$5*+$AJ$3,0))/$AJ$5-SUM($V$7:AD256)-SUM($V$7:AE255)+SUM($V$7:AD255)</f>
        <v>0</v>
      </c>
      <c r="AF256" s="21">
        <f>(2*AF$5*$AJ$3*$R256*$A$3-MIN(AF$5*$AJ$3,$R256*$A$3)^2-2*$R256*$A$3*MAX(AF$5*$AJ$3-$R256*$A$3,0)-MIN(MAX($R256*$A$3-$A$4,0),AF$5*$AJ$3)^2-2*AF$5*$AJ$3*MAX($R256*$A$3-$A$4-AF$5*+$AJ$3,0))/$AJ$5-SUM($V$7:AE256)-SUM($V$7:AF255)+SUM($V$7:AE255)</f>
        <v>0</v>
      </c>
      <c r="AG256" s="21">
        <f>(2*AG$5*$AJ$3*$R256*$A$3-MIN(AG$5*$AJ$3,$R256*$A$3)^2-2*$R256*$A$3*MAX(AG$5*$AJ$3-$R256*$A$3,0)-MIN(MAX($R256*$A$3-$A$4,0),AG$5*$AJ$3)^2-2*AG$5*$AJ$3*MAX($R256*$A$3-$A$4-AG$5*+$AJ$3,0))/$AJ$5-SUM($V$7:AF256)-SUM($V$7:AG255)+SUM($V$7:AF255)</f>
        <v>0</v>
      </c>
      <c r="AH256" s="21">
        <f>(2*AH$5*$AJ$3*$R256*$A$3-MIN(AH$5*$AJ$3,$R256*$A$3)^2-2*$R256*$A$3*MAX(AH$5*$AJ$3-$R256*$A$3,0)-MIN(MAX($R256*$A$3-$A$4,0),AH$5*$AJ$3)^2-2*AH$5*$AJ$3*MAX($R256*$A$3-$A$4-AH$5*+$AJ$3,0))/$AJ$5-SUM($V$7:AG256)-SUM($V$7:AH255)+SUM($V$7:AG255)</f>
        <v>0</v>
      </c>
      <c r="AJ256" s="8">
        <f t="shared" si="62"/>
        <v>43709</v>
      </c>
      <c r="AK256" s="30">
        <f t="shared" si="68"/>
        <v>43723</v>
      </c>
      <c r="AL256" s="3">
        <f ca="1">SUMPRODUCT(OFFSET($W$8:OFFSET($W$8,$AJ$4-1,0),$T256,$U256),OFFSET($D$8:OFFSET($D$8,$AJ$4-1,0),$S256,MATCH(AL$6,$D$7:$Q$7,0)-1))</f>
        <v>0.69578542008019906</v>
      </c>
      <c r="AM256" s="3">
        <f ca="1">SUMPRODUCT(OFFSET($W$8:OFFSET($W$8,$AJ$4-1,0),$T256,$U256),OFFSET($C$8:OFFSET($C$8,$AJ$4-1,0),$S256,0),OFFSET($D$8:OFFSET($D$8,$AJ$4-1,0),$S256,MATCH(AL$6,$D$7:$Q$7,0)-1))/SUMPRODUCT(OFFSET($W$8:OFFSET($W$8,$AJ$4-1,0),$T256,$U256),OFFSET($C$8:OFFSET($C$8,$AJ$4-1,0),$S256,0))</f>
        <v>0.69395075710693632</v>
      </c>
      <c r="AN256" s="3">
        <f ca="1">SUMPRODUCT(OFFSET($W$8:OFFSET($W$8,$AJ$4-1,0),$T256,$U256),OFFSET($D$8:OFFSET($D$8,$AJ$4-1,0),$S256,MATCH(AN$6,$D$7:$Q$7,0)-1))</f>
        <v>1.1431812854867602</v>
      </c>
      <c r="AO256" s="3">
        <f ca="1">SUMPRODUCT(OFFSET($W$8:OFFSET($W$8,$AJ$4-1,0),$T256,$U256),OFFSET($C$8:OFFSET($C$8,$AJ$4-1,0),$S256,0),OFFSET($D$8:OFFSET($D$8,$AJ$4-1,0),$S256,MATCH(AN$6,$D$7:$Q$7,0)-1))/SUMPRODUCT(OFFSET($W$8:OFFSET($W$8,$AJ$4-1,0),$T256,$U256),OFFSET($C$8:OFFSET($C$8,$AJ$4-1,0),$S256,0))</f>
        <v>1.1461337934260847</v>
      </c>
      <c r="AP256" s="3">
        <f ca="1">SUMPRODUCT(OFFSET($W$8:OFFSET($W$8,$AJ$4-1,0),$T256,$U256),OFFSET($D$8:OFFSET($D$8,$AJ$4-1,0),$S256,MATCH(AP$6,$D$7:$Q$7,0)-1))</f>
        <v>1.0246639888214062</v>
      </c>
      <c r="AQ256" s="3">
        <f ca="1">SUMPRODUCT(OFFSET($W$8:OFFSET($W$8,$AJ$4-1,0),$T256,$U256),OFFSET($C$8:OFFSET($C$8,$AJ$4-1,0),$S256,0),OFFSET($D$8:OFFSET($D$8,$AJ$4-1,0),$S256,MATCH(AP$6,$D$7:$Q$7,0)-1))/SUMPRODUCT(OFFSET($W$8:OFFSET($W$8,$AJ$4-1,0),$T256,$U256),OFFSET($C$8:OFFSET($C$8,$AJ$4-1,0),$S256,0))</f>
        <v>1.0248420983317226</v>
      </c>
      <c r="AR256" s="3">
        <f ca="1">SUMPRODUCT(OFFSET($W$8:OFFSET($W$8,$AJ$4-1,0),$T256,$U256),OFFSET($D$8:OFFSET($D$8,$AJ$4-1,0),$S256,MATCH(AR$6,$D$7:$Q$7,0)-1))</f>
        <v>1</v>
      </c>
      <c r="AS256" s="3">
        <f ca="1">SUMPRODUCT(OFFSET($W$8:OFFSET($W$8,$AJ$4-1,0),$T256,$U256),OFFSET($C$8:OFFSET($C$8,$AJ$4-1,0),$S256,0),OFFSET($D$8:OFFSET($D$8,$AJ$4-1,0),$S256,MATCH(AR$6,$D$7:$Q$7,0)-1))/SUMPRODUCT(OFFSET($W$8:OFFSET($W$8,$AJ$4-1,0),$T256,$U256),OFFSET($C$8:OFFSET($C$8,$AJ$4-1,0),$S256,0))</f>
        <v>1</v>
      </c>
      <c r="AT256" s="3">
        <f ca="1">SUMPRODUCT(OFFSET($W$8:OFFSET($W$8,$AJ$4-1,0),$T256,$U256),OFFSET($D$8:OFFSET($D$8,$AJ$4-1,0),$S256,MATCH(AT$6,$D$7:$Q$7,0)-1))</f>
        <v>1.0887156091230745</v>
      </c>
      <c r="AU256" s="3">
        <f ca="1">SUMPRODUCT(OFFSET($W$8:OFFSET($W$8,$AJ$4-1,0),$T256,$U256),OFFSET($C$8:OFFSET($C$8,$AJ$4-1,0),$S256,0),OFFSET($D$8:OFFSET($D$8,$AJ$4-1,0),$S256,MATCH(AT$6,$D$7:$Q$7,0)-1))/SUMPRODUCT(OFFSET($W$8:OFFSET($W$8,$AJ$4-1,0),$T256,$U256),OFFSET($C$8:OFFSET($C$8,$AJ$4-1,0),$S256,0))</f>
        <v>1.0905890725905922</v>
      </c>
      <c r="AV256" s="3">
        <f ca="1">SUMPRODUCT(OFFSET($W$8:OFFSET($W$8,$AJ$4-1,0),$T256,$U256),OFFSET($D$8:OFFSET($D$8,$AJ$4-1,0),$S256,MATCH(AV$6,$D$7:$Q$7,0)-1))</f>
        <v>0.97050423485987092</v>
      </c>
      <c r="AW256" s="3">
        <f ca="1">SUMPRODUCT(OFFSET($W$8:OFFSET($W$8,$AJ$4-1,0),$T256,$U256),OFFSET($C$8:OFFSET($C$8,$AJ$4-1,0),$S256,0),OFFSET($D$8:OFFSET($D$8,$AJ$4-1,0),$S256,MATCH(AV$6,$D$7:$Q$7,0)-1))/SUMPRODUCT(OFFSET($W$8:OFFSET($W$8,$AJ$4-1,0),$T256,$U256),OFFSET($C$8:OFFSET($C$8,$AJ$4-1,0),$S256,0))</f>
        <v>0.97017203118945683</v>
      </c>
      <c r="AX256" s="3">
        <f ca="1">SUMPRODUCT(OFFSET($W$8:OFFSET($W$8,$AJ$4-1,0),$T256,$U256),OFFSET($D$8:OFFSET($D$8,$AJ$4-1,0),$S256,MATCH(AX$6,$D$7:$Q$7,0)-1))</f>
        <v>0.9712074495949321</v>
      </c>
      <c r="AY256" s="3">
        <f ca="1">SUMPRODUCT(OFFSET($W$8:OFFSET($W$8,$AJ$4-1,0),$T256,$U256),OFFSET($C$8:OFFSET($C$8,$AJ$4-1,0),$S256,0),OFFSET($D$8:OFFSET($D$8,$AJ$4-1,0),$S256,MATCH(AX$6,$D$7:$Q$7,0)-1))/SUMPRODUCT(OFFSET($W$8:OFFSET($W$8,$AJ$4-1,0),$T256,$U256),OFFSET($C$8:OFFSET($C$8,$AJ$4-1,0),$S256,0))</f>
        <v>0.97104676248270294</v>
      </c>
      <c r="AZ256" s="3">
        <f ca="1">SUMPRODUCT(OFFSET($W$8:OFFSET($W$8,$AJ$4-1,0),$T256,$U256),OFFSET($D$8:OFFSET($D$8,$AJ$4-1,0),$S256,MATCH(AZ$6,$D$7:$Q$7,0)-1))</f>
        <v>1.1061371980943349</v>
      </c>
      <c r="BA256" s="3">
        <f ca="1">SUMPRODUCT(OFFSET($W$8:OFFSET($W$8,$AJ$4-1,0),$T256,$U256),OFFSET($C$8:OFFSET($C$8,$AJ$4-1,0),$S256,0),OFFSET($D$8:OFFSET($D$8,$AJ$4-1,0),$S256,MATCH(AZ$6,$D$7:$Q$7,0)-1))/SUMPRODUCT(OFFSET($W$8:OFFSET($W$8,$AJ$4-1,0),$T256,$U256),OFFSET($C$8:OFFSET($C$8,$AJ$4-1,0),$S256,0))</f>
        <v>1.1072029787040907</v>
      </c>
      <c r="BB256" s="3">
        <f ca="1">SUMPRODUCT(OFFSET($W$8:OFFSET($W$8,$AJ$4-1,0),$T256,$U256),OFFSET($D$8:OFFSET($D$8,$AJ$4-1,0),$S256,MATCH(BB$6,$D$7:$Q$7,0)-1))</f>
        <v>1.0360487597738621</v>
      </c>
      <c r="BC256" s="3">
        <f ca="1">SUMPRODUCT(OFFSET($W$8:OFFSET($W$8,$AJ$4-1,0),$T256,$U256),OFFSET($C$8:OFFSET($C$8,$AJ$4-1,0),$S256,0),OFFSET($D$8:OFFSET($D$8,$AJ$4-1,0),$S256,MATCH(BB$6,$D$7:$Q$7,0)-1))/SUMPRODUCT(OFFSET($W$8:OFFSET($W$8,$AJ$4-1,0),$T256,$U256),OFFSET($C$8:OFFSET($C$8,$AJ$4-1,0),$S256,0))</f>
        <v>1.0364387787113318</v>
      </c>
      <c r="BD256" s="3">
        <f ca="1">SUMPRODUCT(OFFSET($W$8:OFFSET($W$8,$AJ$4-1,0),$T256,$U256),OFFSET($D$8:OFFSET($D$8,$AJ$4-1,0),$S256,MATCH(BD$6,$D$7:$Q$7,0)-1))</f>
        <v>0.99935842252263885</v>
      </c>
      <c r="BE256" s="3">
        <f ca="1">SUMPRODUCT(OFFSET($W$8:OFFSET($W$8,$AJ$4-1,0),$T256,$U256),OFFSET($C$8:OFFSET($C$8,$AJ$4-1,0),$S256,0),OFFSET($D$8:OFFSET($D$8,$AJ$4-1,0),$S256,MATCH(BD$6,$D$7:$Q$7,0)-1))/SUMPRODUCT(OFFSET($W$8:OFFSET($W$8,$AJ$4-1,0),$T256,$U256),OFFSET($C$8:OFFSET($C$8,$AJ$4-1,0),$S256,0))</f>
        <v>0.9993538980050517</v>
      </c>
      <c r="BF256" s="174">
        <f ca="1">SUMPRODUCT(OFFSET($W$8:OFFSET($W$8,$AJ$4-1,0),$T256,$U256),OFFSET($D$8:OFFSET($D$8,$AJ$4-1,0),$S256,MATCH(BF$6,$D$7:$Q$7,0)-1))</f>
        <v>1.101318603344434</v>
      </c>
      <c r="BG256" s="174">
        <f ca="1">SUMPRODUCT(OFFSET($W$8:OFFSET($W$8,$AJ$4-1,0),$T256,$U256),OFFSET($C$8:OFFSET($C$8,$AJ$4-1,0),$S256,0),OFFSET($D$8:OFFSET($D$8,$AJ$4-1,0),$S256,MATCH(BF$6,$D$7:$Q$7,0)-1))/SUMPRODUCT(OFFSET($W$8:OFFSET($W$8,$AJ$4-1,0),$T256,$U256),OFFSET($C$8:OFFSET($C$8,$AJ$4-1,0),$S256,0))</f>
        <v>1.0927550772669616</v>
      </c>
      <c r="BH256" s="174">
        <f ca="1">SUMPRODUCT(OFFSET($W$8:OFFSET($W$8,$AJ$4-1,0),$T256,$U256),OFFSET($D$8:OFFSET($D$8,$AJ$4-1,0),$S256,MATCH(BH$6,$D$7:$Q$7,0)-1))</f>
        <v>1.147766738332771</v>
      </c>
      <c r="BI256" s="174">
        <f ca="1">SUMPRODUCT(OFFSET($W$8:OFFSET($W$8,$AJ$4-1,0),$T256,$U256),OFFSET($C$8:OFFSET($C$8,$AJ$4-1,0),$S256,0),OFFSET($D$8:OFFSET($D$8,$AJ$4-1,0),$S256,MATCH(BH$6,$D$7:$Q$7,0)-1))/SUMPRODUCT(OFFSET($W$8:OFFSET($W$8,$AJ$4-1,0),$T256,$U256),OFFSET($C$8:OFFSET($C$8,$AJ$4-1,0),$S256,0))</f>
        <v>1.1481828409556789</v>
      </c>
      <c r="BJ256" s="174">
        <f ca="1">SUMPRODUCT(OFFSET($W$8:OFFSET($W$8,$AJ$4-1,0),$T256,$U256),OFFSET($D$8:OFFSET($D$8,$AJ$4-1,0),$S256,MATCH(BJ$6,$D$7:$Q$7,0)-1))</f>
        <v>1</v>
      </c>
      <c r="BK256" s="174">
        <f ca="1">SUMPRODUCT(OFFSET($W$8:OFFSET($W$8,$AJ$4-1,0),$T256,$U256),OFFSET($C$8:OFFSET($C$8,$AJ$4-1,0),$S256,0),OFFSET($D$8:OFFSET($D$8,$AJ$4-1,0),$S256,MATCH(BJ$6,$D$7:$Q$7,0)-1))/SUMPRODUCT(OFFSET($W$8:OFFSET($W$8,$AJ$4-1,0),$T256,$U256),OFFSET($C$8:OFFSET($C$8,$AJ$4-1,0),$S256,0))</f>
        <v>1</v>
      </c>
      <c r="BM256" s="8">
        <f t="shared" si="59"/>
        <v>43709</v>
      </c>
      <c r="BN256" s="47">
        <f t="shared" ca="1" si="60"/>
        <v>0.91408718774743047</v>
      </c>
      <c r="BO256" s="47">
        <f t="shared" ca="1" si="56"/>
        <v>0</v>
      </c>
      <c r="BP256" s="47">
        <f t="shared" ca="1" si="61"/>
        <v>0.28822869204316487</v>
      </c>
      <c r="BQ256" s="47">
        <f t="shared" ca="1" si="57"/>
        <v>0.62585849570426566</v>
      </c>
    </row>
    <row r="257" spans="1:69">
      <c r="A257" s="58">
        <f t="shared" si="58"/>
        <v>43374</v>
      </c>
      <c r="B257" s="34">
        <f t="shared" si="64"/>
        <v>43570</v>
      </c>
      <c r="C257" s="59">
        <f>SUMIF(WP!$A$3:$A$388,"&lt;"&amp;EOMONTH($A257,$A$3-1)+1,WP!$B$3:$B$388)/1000-SUM(C$8:C256)</f>
        <v>1818.9949999999953</v>
      </c>
      <c r="D257" s="42">
        <f>D$6/VLOOKUP($B257,Rate!$B$4:$H$390,7)</f>
        <v>0.66931249860853215</v>
      </c>
      <c r="E257" s="42">
        <f>E$6/VLOOKUP($B257,SAWW!$B$4:$H$390,7)</f>
        <v>1.1735325895562758</v>
      </c>
      <c r="F257" s="42">
        <f>F$6/VLOOKUP($B257,'Indem BL'!$B$4:$H$390,7)</f>
        <v>1.0260444510112499</v>
      </c>
      <c r="G257" s="42">
        <f>G$6/VLOOKUP($B257,'Med BL'!$B$4:$H$390,7)</f>
        <v>1</v>
      </c>
      <c r="H257" s="42">
        <f>H$6/VLOOKUP($B257,'Combined BL &amp; SAWW'!$B$4:$H$390,7)</f>
        <v>1.1105367699701478</v>
      </c>
      <c r="I257" s="42">
        <f>I$6/VLOOKUP($B257,'Freq Trend'!$B$4:$H$390,7)</f>
        <v>0.95420004185470531</v>
      </c>
      <c r="J257" s="42">
        <f>J$6/VLOOKUP($B257,'Severity Trend_IonI'!$B$4:$H$390,7)</f>
        <v>0.98572599801737015</v>
      </c>
      <c r="K257" s="42">
        <f>K$6/VLOOKUP($B257,'Severity Trend_MonI'!$B$4:$H$390,7)</f>
        <v>1.1186441725684839</v>
      </c>
      <c r="L257" s="42">
        <f>L$6/VLOOKUP($B257,'Severity Trend'!$B$4:$H$390,7)</f>
        <v>1.049735631754793</v>
      </c>
      <c r="M257" s="42">
        <f>M$6/VLOOKUP($B257,'PP Residual Trend'!$B$4:$H$390,7)</f>
        <v>1.0021611078556358</v>
      </c>
      <c r="N257" s="156">
        <f>N$6/VLOOKUP($B257,CR!$B$4:$H$455,7)</f>
        <v>1.0782856785455641</v>
      </c>
      <c r="O257" s="156">
        <f>O$6/VLOOKUP($B257,ER!$B$4:$H$455,7)</f>
        <v>1.1571302044582528</v>
      </c>
      <c r="P257" s="156">
        <f>P$6/VLOOKUP($B257,DR!$B$4:$H$455,7)</f>
        <v>1</v>
      </c>
      <c r="R257">
        <f t="shared" si="63"/>
        <v>250</v>
      </c>
      <c r="S257" s="120">
        <f t="shared" si="65"/>
        <v>249</v>
      </c>
      <c r="T257" s="45">
        <f t="shared" si="66"/>
        <v>0</v>
      </c>
      <c r="U257" s="45">
        <f t="shared" si="67"/>
        <v>0</v>
      </c>
      <c r="V257" s="20">
        <v>0</v>
      </c>
      <c r="W257" s="21">
        <f>(2*W$5*$AJ$3*$R257*$A$3-MIN(W$5*$AJ$3,$R257*$A$3)^2-2*$R257*$A$3*MAX(W$5*$AJ$3-$R257*$A$3,0)-MIN(MAX($R257*$A$3-$A$4,0),W$5*$AJ$3)^2-2*W$5*$AJ$3*MAX($R257*$A$3-$A$4-W$5*+$AJ$3,0))/$AJ$5-SUM($V$7:V257)-SUM($V$7:W256)+SUM($V$7:V256)</f>
        <v>0</v>
      </c>
      <c r="X257" s="21">
        <f>(2*X$5*$AJ$3*$R257*$A$3-MIN(X$5*$AJ$3,$R257*$A$3)^2-2*$R257*$A$3*MAX(X$5*$AJ$3-$R257*$A$3,0)-MIN(MAX($R257*$A$3-$A$4,0),X$5*$AJ$3)^2-2*X$5*$AJ$3*MAX($R257*$A$3-$A$4-X$5*+$AJ$3,0))/$AJ$5-SUM($V$7:W257)-SUM($V$7:X256)+SUM($V$7:W256)</f>
        <v>0</v>
      </c>
      <c r="Y257" s="21">
        <f>(2*Y$5*$AJ$3*$R257*$A$3-MIN(Y$5*$AJ$3,$R257*$A$3)^2-2*$R257*$A$3*MAX(Y$5*$AJ$3-$R257*$A$3,0)-MIN(MAX($R257*$A$3-$A$4,0),Y$5*$AJ$3)^2-2*Y$5*$AJ$3*MAX($R257*$A$3-$A$4-Y$5*+$AJ$3,0))/$AJ$5-SUM($V$7:X257)-SUM($V$7:Y256)+SUM($V$7:X256)</f>
        <v>0</v>
      </c>
      <c r="Z257" s="21">
        <f>(2*Z$5*$AJ$3*$R257*$A$3-MIN(Z$5*$AJ$3,$R257*$A$3)^2-2*$R257*$A$3*MAX(Z$5*$AJ$3-$R257*$A$3,0)-MIN(MAX($R257*$A$3-$A$4,0),Z$5*$AJ$3)^2-2*Z$5*$AJ$3*MAX($R257*$A$3-$A$4-Z$5*+$AJ$3,0))/$AJ$5-SUM($V$7:Y257)-SUM($V$7:Z256)+SUM($V$7:Y256)</f>
        <v>0</v>
      </c>
      <c r="AA257" s="21">
        <f>(2*AA$5*$AJ$3*$R257*$A$3-MIN(AA$5*$AJ$3,$R257*$A$3)^2-2*$R257*$A$3*MAX(AA$5*$AJ$3-$R257*$A$3,0)-MIN(MAX($R257*$A$3-$A$4,0),AA$5*$AJ$3)^2-2*AA$5*$AJ$3*MAX($R257*$A$3-$A$4-AA$5*+$AJ$3,0))/$AJ$5-SUM($V$7:Z257)-SUM($V$7:AA256)+SUM($V$7:Z256)</f>
        <v>0</v>
      </c>
      <c r="AB257" s="21">
        <f>(2*AB$5*$AJ$3*$R257*$A$3-MIN(AB$5*$AJ$3,$R257*$A$3)^2-2*$R257*$A$3*MAX(AB$5*$AJ$3-$R257*$A$3,0)-MIN(MAX($R257*$A$3-$A$4,0),AB$5*$AJ$3)^2-2*AB$5*$AJ$3*MAX($R257*$A$3-$A$4-AB$5*+$AJ$3,0))/$AJ$5-SUM($V$7:AA257)-SUM($V$7:AB256)+SUM($V$7:AA256)</f>
        <v>0</v>
      </c>
      <c r="AC257" s="21">
        <f>(2*AC$5*$AJ$3*$R257*$A$3-MIN(AC$5*$AJ$3,$R257*$A$3)^2-2*$R257*$A$3*MAX(AC$5*$AJ$3-$R257*$A$3,0)-MIN(MAX($R257*$A$3-$A$4,0),AC$5*$AJ$3)^2-2*AC$5*$AJ$3*MAX($R257*$A$3-$A$4-AC$5*+$AJ$3,0))/$AJ$5-SUM($V$7:AB257)-SUM($V$7:AC256)+SUM($V$7:AB256)</f>
        <v>0</v>
      </c>
      <c r="AD257" s="21">
        <f>(2*AD$5*$AJ$3*$R257*$A$3-MIN(AD$5*$AJ$3,$R257*$A$3)^2-2*$R257*$A$3*MAX(AD$5*$AJ$3-$R257*$A$3,0)-MIN(MAX($R257*$A$3-$A$4,0),AD$5*$AJ$3)^2-2*AD$5*$AJ$3*MAX($R257*$A$3-$A$4-AD$5*+$AJ$3,0))/$AJ$5-SUM($V$7:AC257)-SUM($V$7:AD256)+SUM($V$7:AC256)</f>
        <v>0</v>
      </c>
      <c r="AE257" s="21">
        <f>(2*AE$5*$AJ$3*$R257*$A$3-MIN(AE$5*$AJ$3,$R257*$A$3)^2-2*$R257*$A$3*MAX(AE$5*$AJ$3-$R257*$A$3,0)-MIN(MAX($R257*$A$3-$A$4,0),AE$5*$AJ$3)^2-2*AE$5*$AJ$3*MAX($R257*$A$3-$A$4-AE$5*+$AJ$3,0))/$AJ$5-SUM($V$7:AD257)-SUM($V$7:AE256)+SUM($V$7:AD256)</f>
        <v>0</v>
      </c>
      <c r="AF257" s="21">
        <f>(2*AF$5*$AJ$3*$R257*$A$3-MIN(AF$5*$AJ$3,$R257*$A$3)^2-2*$R257*$A$3*MAX(AF$5*$AJ$3-$R257*$A$3,0)-MIN(MAX($R257*$A$3-$A$4,0),AF$5*$AJ$3)^2-2*AF$5*$AJ$3*MAX($R257*$A$3-$A$4-AF$5*+$AJ$3,0))/$AJ$5-SUM($V$7:AE257)-SUM($V$7:AF256)+SUM($V$7:AE256)</f>
        <v>0</v>
      </c>
      <c r="AG257" s="21">
        <f>(2*AG$5*$AJ$3*$R257*$A$3-MIN(AG$5*$AJ$3,$R257*$A$3)^2-2*$R257*$A$3*MAX(AG$5*$AJ$3-$R257*$A$3,0)-MIN(MAX($R257*$A$3-$A$4,0),AG$5*$AJ$3)^2-2*AG$5*$AJ$3*MAX($R257*$A$3-$A$4-AG$5*+$AJ$3,0))/$AJ$5-SUM($V$7:AF257)-SUM($V$7:AG256)+SUM($V$7:AF256)</f>
        <v>0</v>
      </c>
      <c r="AH257" s="21">
        <f>(2*AH$5*$AJ$3*$R257*$A$3-MIN(AH$5*$AJ$3,$R257*$A$3)^2-2*$R257*$A$3*MAX(AH$5*$AJ$3-$R257*$A$3,0)-MIN(MAX($R257*$A$3-$A$4,0),AH$5*$AJ$3)^2-2*AH$5*$AJ$3*MAX($R257*$A$3-$A$4-AH$5*+$AJ$3,0))/$AJ$5-SUM($V$7:AG257)-SUM($V$7:AH256)+SUM($V$7:AG256)</f>
        <v>0</v>
      </c>
      <c r="AJ257" s="8">
        <f t="shared" si="62"/>
        <v>43739</v>
      </c>
      <c r="AK257" s="30">
        <f t="shared" si="68"/>
        <v>43753</v>
      </c>
      <c r="AL257" s="3">
        <f ca="1">SUMPRODUCT(OFFSET($W$8:OFFSET($W$8,$AJ$4-1,0),$T257,$U257),OFFSET($D$8:OFFSET($D$8,$AJ$4-1,0),$S257,MATCH(AL$6,$D$7:$Q$7,0)-1))</f>
        <v>0.70211430462786639</v>
      </c>
      <c r="AM257" s="3">
        <f ca="1">SUMPRODUCT(OFFSET($W$8:OFFSET($W$8,$AJ$4-1,0),$T257,$U257),OFFSET($C$8:OFFSET($C$8,$AJ$4-1,0),$S257,0),OFFSET($D$8:OFFSET($D$8,$AJ$4-1,0),$S257,MATCH(AL$6,$D$7:$Q$7,0)-1))/SUMPRODUCT(OFFSET($W$8:OFFSET($W$8,$AJ$4-1,0),$T257,$U257),OFFSET($C$8:OFFSET($C$8,$AJ$4-1,0),$S257,0))</f>
        <v>0.70086852124211307</v>
      </c>
      <c r="AN257" s="3">
        <f ca="1">SUMPRODUCT(OFFSET($W$8:OFFSET($W$8,$AJ$4-1,0),$T257,$U257),OFFSET($D$8:OFFSET($D$8,$AJ$4-1,0),$S257,MATCH(AN$6,$D$7:$Q$7,0)-1))</f>
        <v>1.1366200663842483</v>
      </c>
      <c r="AO257" s="3">
        <f ca="1">SUMPRODUCT(OFFSET($W$8:OFFSET($W$8,$AJ$4-1,0),$T257,$U257),OFFSET($C$8:OFFSET($C$8,$AJ$4-1,0),$S257,0),OFFSET($D$8:OFFSET($D$8,$AJ$4-1,0),$S257,MATCH(AN$6,$D$7:$Q$7,0)-1))/SUMPRODUCT(OFFSET($W$8:OFFSET($W$8,$AJ$4-1,0),$T257,$U257),OFFSET($C$8:OFFSET($C$8,$AJ$4-1,0),$S257,0))</f>
        <v>1.1386083573710053</v>
      </c>
      <c r="AP257" s="3">
        <f ca="1">SUMPRODUCT(OFFSET($W$8:OFFSET($W$8,$AJ$4-1,0),$T257,$U257),OFFSET($D$8:OFFSET($D$8,$AJ$4-1,0),$S257,MATCH(AP$6,$D$7:$Q$7,0)-1))</f>
        <v>1.0241118039454686</v>
      </c>
      <c r="AQ257" s="3">
        <f ca="1">SUMPRODUCT(OFFSET($W$8:OFFSET($W$8,$AJ$4-1,0),$T257,$U257),OFFSET($C$8:OFFSET($C$8,$AJ$4-1,0),$S257,0),OFFSET($D$8:OFFSET($D$8,$AJ$4-1,0),$S257,MATCH(AP$6,$D$7:$Q$7,0)-1))/SUMPRODUCT(OFFSET($W$8:OFFSET($W$8,$AJ$4-1,0),$T257,$U257),OFFSET($C$8:OFFSET($C$8,$AJ$4-1,0),$S257,0))</f>
        <v>1.0241809386533836</v>
      </c>
      <c r="AR257" s="3">
        <f ca="1">SUMPRODUCT(OFFSET($W$8:OFFSET($W$8,$AJ$4-1,0),$T257,$U257),OFFSET($D$8:OFFSET($D$8,$AJ$4-1,0),$S257,MATCH(AR$6,$D$7:$Q$7,0)-1))</f>
        <v>1</v>
      </c>
      <c r="AS257" s="3">
        <f ca="1">SUMPRODUCT(OFFSET($W$8:OFFSET($W$8,$AJ$4-1,0),$T257,$U257),OFFSET($C$8:OFFSET($C$8,$AJ$4-1,0),$S257,0),OFFSET($D$8:OFFSET($D$8,$AJ$4-1,0),$S257,MATCH(AR$6,$D$7:$Q$7,0)-1))/SUMPRODUCT(OFFSET($W$8:OFFSET($W$8,$AJ$4-1,0),$T257,$U257),OFFSET($C$8:OFFSET($C$8,$AJ$4-1,0),$S257,0))</f>
        <v>1</v>
      </c>
      <c r="AT257" s="3">
        <f ca="1">SUMPRODUCT(OFFSET($W$8:OFFSET($W$8,$AJ$4-1,0),$T257,$U257),OFFSET($D$8:OFFSET($D$8,$AJ$4-1,0),$S257,MATCH(AT$6,$D$7:$Q$7,0)-1))</f>
        <v>1.0840930509096889</v>
      </c>
      <c r="AU257" s="3">
        <f ca="1">SUMPRODUCT(OFFSET($W$8:OFFSET($W$8,$AJ$4-1,0),$T257,$U257),OFFSET($C$8:OFFSET($C$8,$AJ$4-1,0),$S257,0),OFFSET($D$8:OFFSET($D$8,$AJ$4-1,0),$S257,MATCH(AT$6,$D$7:$Q$7,0)-1))/SUMPRODUCT(OFFSET($W$8:OFFSET($W$8,$AJ$4-1,0),$T257,$U257),OFFSET($C$8:OFFSET($C$8,$AJ$4-1,0),$S257,0))</f>
        <v>1.0853374634518838</v>
      </c>
      <c r="AV257" s="3">
        <f ca="1">SUMPRODUCT(OFFSET($W$8:OFFSET($W$8,$AJ$4-1,0),$T257,$U257),OFFSET($D$8:OFFSET($D$8,$AJ$4-1,0),$S257,MATCH(AV$6,$D$7:$Q$7,0)-1))</f>
        <v>0.98966399194706378</v>
      </c>
      <c r="AW257" s="3">
        <f ca="1">SUMPRODUCT(OFFSET($W$8:OFFSET($W$8,$AJ$4-1,0),$T257,$U257),OFFSET($C$8:OFFSET($C$8,$AJ$4-1,0),$S257,0),OFFSET($D$8:OFFSET($D$8,$AJ$4-1,0),$S257,MATCH(AV$6,$D$7:$Q$7,0)-1))/SUMPRODUCT(OFFSET($W$8:OFFSET($W$8,$AJ$4-1,0),$T257,$U257),OFFSET($C$8:OFFSET($C$8,$AJ$4-1,0),$S257,0))</f>
        <v>0.99550306180846737</v>
      </c>
      <c r="AX257" s="3">
        <f ca="1">SUMPRODUCT(OFFSET($W$8:OFFSET($W$8,$AJ$4-1,0),$T257,$U257),OFFSET($D$8:OFFSET($D$8,$AJ$4-1,0),$S257,MATCH(AX$6,$D$7:$Q$7,0)-1))</f>
        <v>0.96965933085964617</v>
      </c>
      <c r="AY257" s="3">
        <f ca="1">SUMPRODUCT(OFFSET($W$8:OFFSET($W$8,$AJ$4-1,0),$T257,$U257),OFFSET($C$8:OFFSET($C$8,$AJ$4-1,0),$S257,0),OFFSET($D$8:OFFSET($D$8,$AJ$4-1,0),$S257,MATCH(AX$6,$D$7:$Q$7,0)-1))/SUMPRODUCT(OFFSET($W$8:OFFSET($W$8,$AJ$4-1,0),$T257,$U257),OFFSET($C$8:OFFSET($C$8,$AJ$4-1,0),$S257,0))</f>
        <v>0.96967663567545848</v>
      </c>
      <c r="AZ257" s="3">
        <f ca="1">SUMPRODUCT(OFFSET($W$8:OFFSET($W$8,$AJ$4-1,0),$T257,$U257),OFFSET($D$8:OFFSET($D$8,$AJ$4-1,0),$S257,MATCH(AZ$6,$D$7:$Q$7,0)-1))</f>
        <v>1.1035607509760232</v>
      </c>
      <c r="BA257" s="3">
        <f ca="1">SUMPRODUCT(OFFSET($W$8:OFFSET($W$8,$AJ$4-1,0),$T257,$U257),OFFSET($C$8:OFFSET($C$8,$AJ$4-1,0),$S257,0),OFFSET($D$8:OFFSET($D$8,$AJ$4-1,0),$S257,MATCH(AZ$6,$D$7:$Q$7,0)-1))/SUMPRODUCT(OFFSET($W$8:OFFSET($W$8,$AJ$4-1,0),$T257,$U257),OFFSET($C$8:OFFSET($C$8,$AJ$4-1,0),$S257,0))</f>
        <v>1.1042827217668048</v>
      </c>
      <c r="BB257" s="3">
        <f ca="1">SUMPRODUCT(OFFSET($W$8:OFFSET($W$8,$AJ$4-1,0),$T257,$U257),OFFSET($D$8:OFFSET($D$8,$AJ$4-1,0),$S257,MATCH(BB$6,$D$7:$Q$7,0)-1))</f>
        <v>1.0340268597975601</v>
      </c>
      <c r="BC257" s="3">
        <f ca="1">SUMPRODUCT(OFFSET($W$8:OFFSET($W$8,$AJ$4-1,0),$T257,$U257),OFFSET($C$8:OFFSET($C$8,$AJ$4-1,0),$S257,0),OFFSET($D$8:OFFSET($D$8,$AJ$4-1,0),$S257,MATCH(BB$6,$D$7:$Q$7,0)-1))/SUMPRODUCT(OFFSET($W$8:OFFSET($W$8,$AJ$4-1,0),$T257,$U257),OFFSET($C$8:OFFSET($C$8,$AJ$4-1,0),$S257,0))</f>
        <v>1.0343590814789028</v>
      </c>
      <c r="BD257" s="3">
        <f ca="1">SUMPRODUCT(OFFSET($W$8:OFFSET($W$8,$AJ$4-1,0),$T257,$U257),OFFSET($D$8:OFFSET($D$8,$AJ$4-1,0),$S257,MATCH(BD$6,$D$7:$Q$7,0)-1))</f>
        <v>0.99903415124780925</v>
      </c>
      <c r="BE257" s="3">
        <f ca="1">SUMPRODUCT(OFFSET($W$8:OFFSET($W$8,$AJ$4-1,0),$T257,$U257),OFFSET($C$8:OFFSET($C$8,$AJ$4-1,0),$S257,0),OFFSET($D$8:OFFSET($D$8,$AJ$4-1,0),$S257,MATCH(BD$6,$D$7:$Q$7,0)-1))/SUMPRODUCT(OFFSET($W$8:OFFSET($W$8,$AJ$4-1,0),$T257,$U257),OFFSET($C$8:OFFSET($C$8,$AJ$4-1,0),$S257,0))</f>
        <v>0.99905269452263468</v>
      </c>
      <c r="BF257" s="174">
        <f ca="1">SUMPRODUCT(OFFSET($W$8:OFFSET($W$8,$AJ$4-1,0),$T257,$U257),OFFSET($D$8:OFFSET($D$8,$AJ$4-1,0),$S257,MATCH(BF$6,$D$7:$Q$7,0)-1))</f>
        <v>1.1017548185781085</v>
      </c>
      <c r="BG257" s="174">
        <f ca="1">SUMPRODUCT(OFFSET($W$8:OFFSET($W$8,$AJ$4-1,0),$T257,$U257),OFFSET($C$8:OFFSET($C$8,$AJ$4-1,0),$S257,0),OFFSET($D$8:OFFSET($D$8,$AJ$4-1,0),$S257,MATCH(BF$6,$D$7:$Q$7,0)-1))/SUMPRODUCT(OFFSET($W$8:OFFSET($W$8,$AJ$4-1,0),$T257,$U257),OFFSET($C$8:OFFSET($C$8,$AJ$4-1,0),$S257,0))</f>
        <v>1.0923162965270392</v>
      </c>
      <c r="BH257" s="174">
        <f ca="1">SUMPRODUCT(OFFSET($W$8:OFFSET($W$8,$AJ$4-1,0),$T257,$U257),OFFSET($D$8:OFFSET($D$8,$AJ$4-1,0),$S257,MATCH(BH$6,$D$7:$Q$7,0)-1))</f>
        <v>1.143097150013207</v>
      </c>
      <c r="BI257" s="174">
        <f ca="1">SUMPRODUCT(OFFSET($W$8:OFFSET($W$8,$AJ$4-1,0),$T257,$U257),OFFSET($C$8:OFFSET($C$8,$AJ$4-1,0),$S257,0),OFFSET($D$8:OFFSET($D$8,$AJ$4-1,0),$S257,MATCH(BH$6,$D$7:$Q$7,0)-1))/SUMPRODUCT(OFFSET($W$8:OFFSET($W$8,$AJ$4-1,0),$T257,$U257),OFFSET($C$8:OFFSET($C$8,$AJ$4-1,0),$S257,0))</f>
        <v>1.1425072397541816</v>
      </c>
      <c r="BJ257" s="174">
        <f ca="1">SUMPRODUCT(OFFSET($W$8:OFFSET($W$8,$AJ$4-1,0),$T257,$U257),OFFSET($D$8:OFFSET($D$8,$AJ$4-1,0),$S257,MATCH(BJ$6,$D$7:$Q$7,0)-1))</f>
        <v>1</v>
      </c>
      <c r="BK257" s="174">
        <f ca="1">SUMPRODUCT(OFFSET($W$8:OFFSET($W$8,$AJ$4-1,0),$T257,$U257),OFFSET($C$8:OFFSET($C$8,$AJ$4-1,0),$S257,0),OFFSET($D$8:OFFSET($D$8,$AJ$4-1,0),$S257,MATCH(BJ$6,$D$7:$Q$7,0)-1))/SUMPRODUCT(OFFSET($W$8:OFFSET($W$8,$AJ$4-1,0),$T257,$U257),OFFSET($C$8:OFFSET($C$8,$AJ$4-1,0),$S257,0))</f>
        <v>1</v>
      </c>
      <c r="BM257" s="8">
        <f t="shared" si="59"/>
        <v>43739</v>
      </c>
      <c r="BN257" s="47">
        <f t="shared" ca="1" si="60"/>
        <v>0.91445437429757959</v>
      </c>
      <c r="BO257" s="47">
        <f t="shared" ca="1" si="56"/>
        <v>0</v>
      </c>
      <c r="BP257" s="47">
        <f t="shared" ca="1" si="61"/>
        <v>0.28966051764036471</v>
      </c>
      <c r="BQ257" s="47">
        <f t="shared" ca="1" si="57"/>
        <v>0.62479385665721487</v>
      </c>
    </row>
    <row r="258" spans="1:69">
      <c r="A258" s="58">
        <f t="shared" si="58"/>
        <v>43405</v>
      </c>
      <c r="B258" s="34">
        <f t="shared" si="64"/>
        <v>43600</v>
      </c>
      <c r="C258" s="59">
        <f>SUMIF(WP!$A$3:$A$388,"&lt;"&amp;EOMONTH($A258,$A$3-1)+1,WP!$B$3:$B$388)/1000-SUM(C$8:C257)</f>
        <v>899.15200000000186</v>
      </c>
      <c r="D258" s="42">
        <f>D$6/VLOOKUP($B258,Rate!$B$4:$H$390,7)</f>
        <v>0.66931249860853215</v>
      </c>
      <c r="E258" s="42">
        <f>E$6/VLOOKUP($B258,SAWW!$B$4:$H$390,7)</f>
        <v>1.1699455974383808</v>
      </c>
      <c r="F258" s="42">
        <f>F$6/VLOOKUP($B258,'Indem BL'!$B$4:$H$390,7)</f>
        <v>1.0260444510112499</v>
      </c>
      <c r="G258" s="42">
        <f>G$6/VLOOKUP($B258,'Med BL'!$B$4:$H$390,7)</f>
        <v>1</v>
      </c>
      <c r="H258" s="42">
        <f>H$6/VLOOKUP($B258,'Combined BL &amp; SAWW'!$B$4:$H$390,7)</f>
        <v>1.1069215071567475</v>
      </c>
      <c r="I258" s="42">
        <f>I$6/VLOOKUP($B258,'Freq Trend'!$B$4:$H$390,7)</f>
        <v>0.95799716092750919</v>
      </c>
      <c r="J258" s="42">
        <f>J$6/VLOOKUP($B258,'Severity Trend_IonI'!$B$4:$H$390,7)</f>
        <v>0.97746451079365348</v>
      </c>
      <c r="K258" s="42">
        <f>K$6/VLOOKUP($B258,'Severity Trend_MonI'!$B$4:$H$390,7)</f>
        <v>1.1165378737586258</v>
      </c>
      <c r="L258" s="42">
        <f>L$6/VLOOKUP($B258,'Severity Trend'!$B$4:$H$390,7)</f>
        <v>1.0442115473221061</v>
      </c>
      <c r="M258" s="42">
        <f>M$6/VLOOKUP($B258,'PP Residual Trend'!$B$4:$H$390,7)</f>
        <v>1.0006880442778618</v>
      </c>
      <c r="N258" s="156">
        <f>N$6/VLOOKUP($B258,CR!$B$4:$H$455,7)</f>
        <v>1.1070589560279733</v>
      </c>
      <c r="O258" s="156">
        <f>O$6/VLOOKUP($B258,ER!$B$4:$H$455,7)</f>
        <v>1.1571302044582528</v>
      </c>
      <c r="P258" s="156">
        <f>P$6/VLOOKUP($B258,DR!$B$4:$H$455,7)</f>
        <v>1</v>
      </c>
      <c r="R258">
        <f t="shared" si="63"/>
        <v>251</v>
      </c>
      <c r="S258" s="120">
        <f t="shared" si="65"/>
        <v>250</v>
      </c>
      <c r="T258" s="45">
        <f t="shared" si="66"/>
        <v>0</v>
      </c>
      <c r="U258" s="45">
        <f t="shared" si="67"/>
        <v>0</v>
      </c>
      <c r="V258" s="20">
        <v>0</v>
      </c>
      <c r="W258" s="21">
        <f>(2*W$5*$AJ$3*$R258*$A$3-MIN(W$5*$AJ$3,$R258*$A$3)^2-2*$R258*$A$3*MAX(W$5*$AJ$3-$R258*$A$3,0)-MIN(MAX($R258*$A$3-$A$4,0),W$5*$AJ$3)^2-2*W$5*$AJ$3*MAX($R258*$A$3-$A$4-W$5*+$AJ$3,0))/$AJ$5-SUM($V$7:V258)-SUM($V$7:W257)+SUM($V$7:V257)</f>
        <v>0</v>
      </c>
      <c r="X258" s="21">
        <f>(2*X$5*$AJ$3*$R258*$A$3-MIN(X$5*$AJ$3,$R258*$A$3)^2-2*$R258*$A$3*MAX(X$5*$AJ$3-$R258*$A$3,0)-MIN(MAX($R258*$A$3-$A$4,0),X$5*$AJ$3)^2-2*X$5*$AJ$3*MAX($R258*$A$3-$A$4-X$5*+$AJ$3,0))/$AJ$5-SUM($V$7:W258)-SUM($V$7:X257)+SUM($V$7:W257)</f>
        <v>0</v>
      </c>
      <c r="Y258" s="21">
        <f>(2*Y$5*$AJ$3*$R258*$A$3-MIN(Y$5*$AJ$3,$R258*$A$3)^2-2*$R258*$A$3*MAX(Y$5*$AJ$3-$R258*$A$3,0)-MIN(MAX($R258*$A$3-$A$4,0),Y$5*$AJ$3)^2-2*Y$5*$AJ$3*MAX($R258*$A$3-$A$4-Y$5*+$AJ$3,0))/$AJ$5-SUM($V$7:X258)-SUM($V$7:Y257)+SUM($V$7:X257)</f>
        <v>0</v>
      </c>
      <c r="Z258" s="21">
        <f>(2*Z$5*$AJ$3*$R258*$A$3-MIN(Z$5*$AJ$3,$R258*$A$3)^2-2*$R258*$A$3*MAX(Z$5*$AJ$3-$R258*$A$3,0)-MIN(MAX($R258*$A$3-$A$4,0),Z$5*$AJ$3)^2-2*Z$5*$AJ$3*MAX($R258*$A$3-$A$4-Z$5*+$AJ$3,0))/$AJ$5-SUM($V$7:Y258)-SUM($V$7:Z257)+SUM($V$7:Y257)</f>
        <v>0</v>
      </c>
      <c r="AA258" s="21">
        <f>(2*AA$5*$AJ$3*$R258*$A$3-MIN(AA$5*$AJ$3,$R258*$A$3)^2-2*$R258*$A$3*MAX(AA$5*$AJ$3-$R258*$A$3,0)-MIN(MAX($R258*$A$3-$A$4,0),AA$5*$AJ$3)^2-2*AA$5*$AJ$3*MAX($R258*$A$3-$A$4-AA$5*+$AJ$3,0))/$AJ$5-SUM($V$7:Z258)-SUM($V$7:AA257)+SUM($V$7:Z257)</f>
        <v>0</v>
      </c>
      <c r="AB258" s="21">
        <f>(2*AB$5*$AJ$3*$R258*$A$3-MIN(AB$5*$AJ$3,$R258*$A$3)^2-2*$R258*$A$3*MAX(AB$5*$AJ$3-$R258*$A$3,0)-MIN(MAX($R258*$A$3-$A$4,0),AB$5*$AJ$3)^2-2*AB$5*$AJ$3*MAX($R258*$A$3-$A$4-AB$5*+$AJ$3,0))/$AJ$5-SUM($V$7:AA258)-SUM($V$7:AB257)+SUM($V$7:AA257)</f>
        <v>0</v>
      </c>
      <c r="AC258" s="21">
        <f>(2*AC$5*$AJ$3*$R258*$A$3-MIN(AC$5*$AJ$3,$R258*$A$3)^2-2*$R258*$A$3*MAX(AC$5*$AJ$3-$R258*$A$3,0)-MIN(MAX($R258*$A$3-$A$4,0),AC$5*$AJ$3)^2-2*AC$5*$AJ$3*MAX($R258*$A$3-$A$4-AC$5*+$AJ$3,0))/$AJ$5-SUM($V$7:AB258)-SUM($V$7:AC257)+SUM($V$7:AB257)</f>
        <v>0</v>
      </c>
      <c r="AD258" s="21">
        <f>(2*AD$5*$AJ$3*$R258*$A$3-MIN(AD$5*$AJ$3,$R258*$A$3)^2-2*$R258*$A$3*MAX(AD$5*$AJ$3-$R258*$A$3,0)-MIN(MAX($R258*$A$3-$A$4,0),AD$5*$AJ$3)^2-2*AD$5*$AJ$3*MAX($R258*$A$3-$A$4-AD$5*+$AJ$3,0))/$AJ$5-SUM($V$7:AC258)-SUM($V$7:AD257)+SUM($V$7:AC257)</f>
        <v>0</v>
      </c>
      <c r="AE258" s="21">
        <f>(2*AE$5*$AJ$3*$R258*$A$3-MIN(AE$5*$AJ$3,$R258*$A$3)^2-2*$R258*$A$3*MAX(AE$5*$AJ$3-$R258*$A$3,0)-MIN(MAX($R258*$A$3-$A$4,0),AE$5*$AJ$3)^2-2*AE$5*$AJ$3*MAX($R258*$A$3-$A$4-AE$5*+$AJ$3,0))/$AJ$5-SUM($V$7:AD258)-SUM($V$7:AE257)+SUM($V$7:AD257)</f>
        <v>0</v>
      </c>
      <c r="AF258" s="21">
        <f>(2*AF$5*$AJ$3*$R258*$A$3-MIN(AF$5*$AJ$3,$R258*$A$3)^2-2*$R258*$A$3*MAX(AF$5*$AJ$3-$R258*$A$3,0)-MIN(MAX($R258*$A$3-$A$4,0),AF$5*$AJ$3)^2-2*AF$5*$AJ$3*MAX($R258*$A$3-$A$4-AF$5*+$AJ$3,0))/$AJ$5-SUM($V$7:AE258)-SUM($V$7:AF257)+SUM($V$7:AE257)</f>
        <v>0</v>
      </c>
      <c r="AG258" s="21">
        <f>(2*AG$5*$AJ$3*$R258*$A$3-MIN(AG$5*$AJ$3,$R258*$A$3)^2-2*$R258*$A$3*MAX(AG$5*$AJ$3-$R258*$A$3,0)-MIN(MAX($R258*$A$3-$A$4,0),AG$5*$AJ$3)^2-2*AG$5*$AJ$3*MAX($R258*$A$3-$A$4-AG$5*+$AJ$3,0))/$AJ$5-SUM($V$7:AF258)-SUM($V$7:AG257)+SUM($V$7:AF257)</f>
        <v>0</v>
      </c>
      <c r="AH258" s="21">
        <f>(2*AH$5*$AJ$3*$R258*$A$3-MIN(AH$5*$AJ$3,$R258*$A$3)^2-2*$R258*$A$3*MAX(AH$5*$AJ$3-$R258*$A$3,0)-MIN(MAX($R258*$A$3-$A$4,0),AH$5*$AJ$3)^2-2*AH$5*$AJ$3*MAX($R258*$A$3-$A$4-AH$5*+$AJ$3,0))/$AJ$5-SUM($V$7:AG258)-SUM($V$7:AH257)+SUM($V$7:AG257)</f>
        <v>0</v>
      </c>
      <c r="AJ258" s="8">
        <f t="shared" si="62"/>
        <v>43770</v>
      </c>
      <c r="AK258" s="30">
        <f t="shared" si="68"/>
        <v>43784</v>
      </c>
      <c r="AL258" s="3">
        <f ca="1">SUMPRODUCT(OFFSET($W$8:OFFSET($W$8,$AJ$4-1,0),$T258,$U258),OFFSET($D$8:OFFSET($D$8,$AJ$4-1,0),$S258,MATCH(AL$6,$D$7:$Q$7,0)-1))</f>
        <v>0.70821529405724182</v>
      </c>
      <c r="AM258" s="3">
        <f ca="1">SUMPRODUCT(OFFSET($W$8:OFFSET($W$8,$AJ$4-1,0),$T258,$U258),OFFSET($C$8:OFFSET($C$8,$AJ$4-1,0),$S258,0),OFFSET($D$8:OFFSET($D$8,$AJ$4-1,0),$S258,MATCH(AL$6,$D$7:$Q$7,0)-1))/SUMPRODUCT(OFFSET($W$8:OFFSET($W$8,$AJ$4-1,0),$T258,$U258),OFFSET($C$8:OFFSET($C$8,$AJ$4-1,0),$S258,0))</f>
        <v>0.70737453369092795</v>
      </c>
      <c r="AN258" s="3">
        <f ca="1">SUMPRODUCT(OFFSET($W$8:OFFSET($W$8,$AJ$4-1,0),$T258,$U258),OFFSET($D$8:OFFSET($D$8,$AJ$4-1,0),$S258,MATCH(AN$6,$D$7:$Q$7,0)-1))</f>
        <v>1.1297723547845393</v>
      </c>
      <c r="AO258" s="3">
        <f ca="1">SUMPRODUCT(OFFSET($W$8:OFFSET($W$8,$AJ$4-1,0),$T258,$U258),OFFSET($C$8:OFFSET($C$8,$AJ$4-1,0),$S258,0),OFFSET($D$8:OFFSET($D$8,$AJ$4-1,0),$S258,MATCH(AN$6,$D$7:$Q$7,0)-1))/SUMPRODUCT(OFFSET($W$8:OFFSET($W$8,$AJ$4-1,0),$T258,$U258),OFFSET($C$8:OFFSET($C$8,$AJ$4-1,0),$S258,0))</f>
        <v>1.1312991580349996</v>
      </c>
      <c r="AP258" s="3">
        <f ca="1">SUMPRODUCT(OFFSET($W$8:OFFSET($W$8,$AJ$4-1,0),$T258,$U258),OFFSET($D$8:OFFSET($D$8,$AJ$4-1,0),$S258,MATCH(AP$6,$D$7:$Q$7,0)-1))</f>
        <v>1.0235596190695311</v>
      </c>
      <c r="AQ258" s="3">
        <f ca="1">SUMPRODUCT(OFFSET($W$8:OFFSET($W$8,$AJ$4-1,0),$T258,$U258),OFFSET($C$8:OFFSET($C$8,$AJ$4-1,0),$S258,0),OFFSET($D$8:OFFSET($D$8,$AJ$4-1,0),$S258,MATCH(AP$6,$D$7:$Q$7,0)-1))/SUMPRODUCT(OFFSET($W$8:OFFSET($W$8,$AJ$4-1,0),$T258,$U258),OFFSET($C$8:OFFSET($C$8,$AJ$4-1,0),$S258,0))</f>
        <v>1.0235750788757738</v>
      </c>
      <c r="AR258" s="3">
        <f ca="1">SUMPRODUCT(OFFSET($W$8:OFFSET($W$8,$AJ$4-1,0),$T258,$U258),OFFSET($D$8:OFFSET($D$8,$AJ$4-1,0),$S258,MATCH(AR$6,$D$7:$Q$7,0)-1))</f>
        <v>1</v>
      </c>
      <c r="AS258" s="3">
        <f ca="1">SUMPRODUCT(OFFSET($W$8:OFFSET($W$8,$AJ$4-1,0),$T258,$U258),OFFSET($C$8:OFFSET($C$8,$AJ$4-1,0),$S258,0),OFFSET($D$8:OFFSET($D$8,$AJ$4-1,0),$S258,MATCH(AR$6,$D$7:$Q$7,0)-1))/SUMPRODUCT(OFFSET($W$8:OFFSET($W$8,$AJ$4-1,0),$T258,$U258),OFFSET($C$8:OFFSET($C$8,$AJ$4-1,0),$S258,0))</f>
        <v>1</v>
      </c>
      <c r="AT258" s="3">
        <f ca="1">SUMPRODUCT(OFFSET($W$8:OFFSET($W$8,$AJ$4-1,0),$T258,$U258),OFFSET($D$8:OFFSET($D$8,$AJ$4-1,0),$S258,MATCH(AT$6,$D$7:$Q$7,0)-1))</f>
        <v>1.0794312863580104</v>
      </c>
      <c r="AU258" s="3">
        <f ca="1">SUMPRODUCT(OFFSET($W$8:OFFSET($W$8,$AJ$4-1,0),$T258,$U258),OFFSET($C$8:OFFSET($C$8,$AJ$4-1,0),$S258,0),OFFSET($D$8:OFFSET($D$8,$AJ$4-1,0),$S258,MATCH(AT$6,$D$7:$Q$7,0)-1))/SUMPRODUCT(OFFSET($W$8:OFFSET($W$8,$AJ$4-1,0),$T258,$U258),OFFSET($C$8:OFFSET($C$8,$AJ$4-1,0),$S258,0))</f>
        <v>1.0803525011809345</v>
      </c>
      <c r="AV258" s="3">
        <f ca="1">SUMPRODUCT(OFFSET($W$8:OFFSET($W$8,$AJ$4-1,0),$T258,$U258),OFFSET($D$8:OFFSET($D$8,$AJ$4-1,0),$S258,MATCH(AV$6,$D$7:$Q$7,0)-1))</f>
        <v>1.0178534865890683</v>
      </c>
      <c r="AW258" s="3">
        <f ca="1">SUMPRODUCT(OFFSET($W$8:OFFSET($W$8,$AJ$4-1,0),$T258,$U258),OFFSET($C$8:OFFSET($C$8,$AJ$4-1,0),$S258,0),OFFSET($D$8:OFFSET($D$8,$AJ$4-1,0),$S258,MATCH(AV$6,$D$7:$Q$7,0)-1))/SUMPRODUCT(OFFSET($W$8:OFFSET($W$8,$AJ$4-1,0),$T258,$U258),OFFSET($C$8:OFFSET($C$8,$AJ$4-1,0),$S258,0))</f>
        <v>1.0273393689384371</v>
      </c>
      <c r="AX258" s="3">
        <f ca="1">SUMPRODUCT(OFFSET($W$8:OFFSET($W$8,$AJ$4-1,0),$T258,$U258),OFFSET($D$8:OFFSET($D$8,$AJ$4-1,0),$S258,MATCH(AX$6,$D$7:$Q$7,0)-1))</f>
        <v>0.96888552349396229</v>
      </c>
      <c r="AY258" s="3">
        <f ca="1">SUMPRODUCT(OFFSET($W$8:OFFSET($W$8,$AJ$4-1,0),$T258,$U258),OFFSET($C$8:OFFSET($C$8,$AJ$4-1,0),$S258,0),OFFSET($D$8:OFFSET($D$8,$AJ$4-1,0),$S258,MATCH(AX$6,$D$7:$Q$7,0)-1))/SUMPRODUCT(OFFSET($W$8:OFFSET($W$8,$AJ$4-1,0),$T258,$U258),OFFSET($C$8:OFFSET($C$8,$AJ$4-1,0),$S258,0))</f>
        <v>0.96886726026102488</v>
      </c>
      <c r="AZ258" s="3">
        <f ca="1">SUMPRODUCT(OFFSET($W$8:OFFSET($W$8,$AJ$4-1,0),$T258,$U258),OFFSET($D$8:OFFSET($D$8,$AJ$4-1,0),$S258,MATCH(AZ$6,$D$7:$Q$7,0)-1))</f>
        <v>1.1009411435475032</v>
      </c>
      <c r="BA258" s="3">
        <f ca="1">SUMPRODUCT(OFFSET($W$8:OFFSET($W$8,$AJ$4-1,0),$T258,$U258),OFFSET($C$8:OFFSET($C$8,$AJ$4-1,0),$S258,0),OFFSET($D$8:OFFSET($D$8,$AJ$4-1,0),$S258,MATCH(AZ$6,$D$7:$Q$7,0)-1))/SUMPRODUCT(OFFSET($W$8:OFFSET($W$8,$AJ$4-1,0),$T258,$U258),OFFSET($C$8:OFFSET($C$8,$AJ$4-1,0),$S258,0))</f>
        <v>1.1014871611525476</v>
      </c>
      <c r="BB258" s="3">
        <f ca="1">SUMPRODUCT(OFFSET($W$8:OFFSET($W$8,$AJ$4-1,0),$T258,$U258),OFFSET($D$8:OFFSET($D$8,$AJ$4-1,0),$S258,MATCH(BB$6,$D$7:$Q$7,0)-1))</f>
        <v>1.0324109189289647</v>
      </c>
      <c r="BC258" s="3">
        <f ca="1">SUMPRODUCT(OFFSET($W$8:OFFSET($W$8,$AJ$4-1,0),$T258,$U258),OFFSET($C$8:OFFSET($C$8,$AJ$4-1,0),$S258,0),OFFSET($D$8:OFFSET($D$8,$AJ$4-1,0),$S258,MATCH(BB$6,$D$7:$Q$7,0)-1))/SUMPRODUCT(OFFSET($W$8:OFFSET($W$8,$AJ$4-1,0),$T258,$U258),OFFSET($C$8:OFFSET($C$8,$AJ$4-1,0),$S258,0))</f>
        <v>1.0326437284285519</v>
      </c>
      <c r="BD258" s="3">
        <f ca="1">SUMPRODUCT(OFFSET($W$8:OFFSET($W$8,$AJ$4-1,0),$T258,$U258),OFFSET($D$8:OFFSET($D$8,$AJ$4-1,0),$S258,MATCH(BD$6,$D$7:$Q$7,0)-1))</f>
        <v>0.99884182225248463</v>
      </c>
      <c r="BE258" s="3">
        <f ca="1">SUMPRODUCT(OFFSET($W$8:OFFSET($W$8,$AJ$4-1,0),$T258,$U258),OFFSET($C$8:OFFSET($C$8,$AJ$4-1,0),$S258,0),OFFSET($D$8:OFFSET($D$8,$AJ$4-1,0),$S258,MATCH(BD$6,$D$7:$Q$7,0)-1))/SUMPRODUCT(OFFSET($W$8:OFFSET($W$8,$AJ$4-1,0),$T258,$U258),OFFSET($C$8:OFFSET($C$8,$AJ$4-1,0),$S258,0))</f>
        <v>0.9988505393121504</v>
      </c>
      <c r="BF258" s="174">
        <f ca="1">SUMPRODUCT(OFFSET($W$8:OFFSET($W$8,$AJ$4-1,0),$T258,$U258),OFFSET($D$8:OFFSET($D$8,$AJ$4-1,0),$S258,MATCH(BF$6,$D$7:$Q$7,0)-1))</f>
        <v>1.1015788512218156</v>
      </c>
      <c r="BG258" s="174">
        <f ca="1">SUMPRODUCT(OFFSET($W$8:OFFSET($W$8,$AJ$4-1,0),$T258,$U258),OFFSET($C$8:OFFSET($C$8,$AJ$4-1,0),$S258,0),OFFSET($D$8:OFFSET($D$8,$AJ$4-1,0),$S258,MATCH(BF$6,$D$7:$Q$7,0)-1))/SUMPRODUCT(OFFSET($W$8:OFFSET($W$8,$AJ$4-1,0),$T258,$U258),OFFSET($C$8:OFFSET($C$8,$AJ$4-1,0),$S258,0))</f>
        <v>1.0915181626407848</v>
      </c>
      <c r="BH258" s="174">
        <f ca="1">SUMPRODUCT(OFFSET($W$8:OFFSET($W$8,$AJ$4-1,0),$T258,$U258),OFFSET($D$8:OFFSET($D$8,$AJ$4-1,0),$S258,MATCH(BH$6,$D$7:$Q$7,0)-1))</f>
        <v>1.1375370790143</v>
      </c>
      <c r="BI258" s="174">
        <f ca="1">SUMPRODUCT(OFFSET($W$8:OFFSET($W$8,$AJ$4-1,0),$T258,$U258),OFFSET($C$8:OFFSET($C$8,$AJ$4-1,0),$S258,0),OFFSET($D$8:OFFSET($D$8,$AJ$4-1,0),$S258,MATCH(BH$6,$D$7:$Q$7,0)-1))/SUMPRODUCT(OFFSET($W$8:OFFSET($W$8,$AJ$4-1,0),$T258,$U258),OFFSET($C$8:OFFSET($C$8,$AJ$4-1,0),$S258,0))</f>
        <v>1.1363357036000368</v>
      </c>
      <c r="BJ258" s="174">
        <f ca="1">SUMPRODUCT(OFFSET($W$8:OFFSET($W$8,$AJ$4-1,0),$T258,$U258),OFFSET($D$8:OFFSET($D$8,$AJ$4-1,0),$S258,MATCH(BJ$6,$D$7:$Q$7,0)-1))</f>
        <v>1</v>
      </c>
      <c r="BK258" s="174">
        <f ca="1">SUMPRODUCT(OFFSET($W$8:OFFSET($W$8,$AJ$4-1,0),$T258,$U258),OFFSET($C$8:OFFSET($C$8,$AJ$4-1,0),$S258,0),OFFSET($D$8:OFFSET($D$8,$AJ$4-1,0),$S258,MATCH(BJ$6,$D$7:$Q$7,0)-1))/SUMPRODUCT(OFFSET($W$8:OFFSET($W$8,$AJ$4-1,0),$T258,$U258),OFFSET($C$8:OFFSET($C$8,$AJ$4-1,0),$S258,0))</f>
        <v>1</v>
      </c>
      <c r="BM258" s="8">
        <f t="shared" si="59"/>
        <v>43770</v>
      </c>
      <c r="BN258" s="47">
        <f t="shared" ca="1" si="60"/>
        <v>0.91512303657782479</v>
      </c>
      <c r="BO258" s="47">
        <f t="shared" ca="1" si="56"/>
        <v>0</v>
      </c>
      <c r="BP258" s="47">
        <f t="shared" ca="1" si="61"/>
        <v>0.29123368862441668</v>
      </c>
      <c r="BQ258" s="47">
        <f t="shared" ca="1" si="57"/>
        <v>0.62388934795340811</v>
      </c>
    </row>
    <row r="259" spans="1:69" s="167" customFormat="1">
      <c r="A259" s="163">
        <f t="shared" si="58"/>
        <v>43435</v>
      </c>
      <c r="B259" s="164">
        <f t="shared" si="64"/>
        <v>43631</v>
      </c>
      <c r="C259" s="59">
        <f>SUMIF(WP!$A$3:$A$388,"&lt;"&amp;EOMONTH($A259,$A$3-1)+1,WP!$B$3:$B$388)/1000-SUM(C$8:C258)</f>
        <v>2626.9860000000044</v>
      </c>
      <c r="D259" s="165">
        <f>D$6/VLOOKUP($B259,Rate!$B$4:$H$390,7)</f>
        <v>0.66931249860853215</v>
      </c>
      <c r="E259" s="165">
        <f>E$6/VLOOKUP($B259,SAWW!$B$4:$H$390,7)</f>
        <v>1.1662620027912465</v>
      </c>
      <c r="F259" s="165">
        <f>F$6/VLOOKUP($B259,'Indem BL'!$B$4:$H$390,7)</f>
        <v>1.0260444510112499</v>
      </c>
      <c r="G259" s="165">
        <f>G$6/VLOOKUP($B259,'Med BL'!$B$4:$H$390,7)</f>
        <v>1</v>
      </c>
      <c r="H259" s="165">
        <f>H$6/VLOOKUP($B259,'Combined BL &amp; SAWW'!$B$4:$H$390,7)</f>
        <v>1.1031944425775912</v>
      </c>
      <c r="I259" s="165">
        <f>I$6/VLOOKUP($B259,'Freq Trend'!$B$4:$H$390,7)</f>
        <v>0.96195272984456714</v>
      </c>
      <c r="J259" s="165">
        <f>J$6/VLOOKUP($B259,'Severity Trend_IonI'!$B$4:$H$390,7)</f>
        <v>0.96907187354067637</v>
      </c>
      <c r="K259" s="165">
        <f>K$6/VLOOKUP($B259,'Severity Trend_MonI'!$B$4:$H$390,7)</f>
        <v>1.114369681723145</v>
      </c>
      <c r="L259" s="165">
        <f>L$6/VLOOKUP($B259,'Severity Trend'!$B$4:$H$390,7)</f>
        <v>1.0385640750936485</v>
      </c>
      <c r="M259" s="165">
        <f>M$6/VLOOKUP($B259,'PP Residual Trend'!$B$4:$H$390,7)</f>
        <v>0.99917042108480125</v>
      </c>
      <c r="N259" s="165">
        <f>N$6/VLOOKUP($B259,CR!$B$4:$H$455,7)</f>
        <v>1.0543167186569413</v>
      </c>
      <c r="O259" s="165">
        <f>O$6/VLOOKUP($B259,ER!$B$4:$H$455,7)</f>
        <v>1.1571302044582528</v>
      </c>
      <c r="P259" s="165">
        <f>P$6/VLOOKUP($B259,DR!$B$4:$H$455,7)</f>
        <v>1</v>
      </c>
      <c r="Q259" s="396"/>
      <c r="R259" s="167">
        <f t="shared" si="63"/>
        <v>252</v>
      </c>
      <c r="S259" s="168">
        <f t="shared" si="65"/>
        <v>251</v>
      </c>
      <c r="T259" s="169">
        <f t="shared" si="66"/>
        <v>0</v>
      </c>
      <c r="U259" s="169">
        <f t="shared" si="67"/>
        <v>0</v>
      </c>
      <c r="V259" s="170">
        <v>0</v>
      </c>
      <c r="W259" s="171">
        <f>(2*W$5*$AJ$3*$R259*$A$3-MIN(W$5*$AJ$3,$R259*$A$3)^2-2*$R259*$A$3*MAX(W$5*$AJ$3-$R259*$A$3,0)-MIN(MAX($R259*$A$3-$A$4,0),W$5*$AJ$3)^2-2*W$5*$AJ$3*MAX($R259*$A$3-$A$4-W$5*+$AJ$3,0))/$AJ$5-SUM($V$7:V259)-SUM($V$7:W258)+SUM($V$7:V258)</f>
        <v>0</v>
      </c>
      <c r="X259" s="171">
        <f>(2*X$5*$AJ$3*$R259*$A$3-MIN(X$5*$AJ$3,$R259*$A$3)^2-2*$R259*$A$3*MAX(X$5*$AJ$3-$R259*$A$3,0)-MIN(MAX($R259*$A$3-$A$4,0),X$5*$AJ$3)^2-2*X$5*$AJ$3*MAX($R259*$A$3-$A$4-X$5*+$AJ$3,0))/$AJ$5-SUM($V$7:W259)-SUM($V$7:X258)+SUM($V$7:W258)</f>
        <v>0</v>
      </c>
      <c r="Y259" s="171">
        <f>(2*Y$5*$AJ$3*$R259*$A$3-MIN(Y$5*$AJ$3,$R259*$A$3)^2-2*$R259*$A$3*MAX(Y$5*$AJ$3-$R259*$A$3,0)-MIN(MAX($R259*$A$3-$A$4,0),Y$5*$AJ$3)^2-2*Y$5*$AJ$3*MAX($R259*$A$3-$A$4-Y$5*+$AJ$3,0))/$AJ$5-SUM($V$7:X259)-SUM($V$7:Y258)+SUM($V$7:X258)</f>
        <v>0</v>
      </c>
      <c r="Z259" s="171">
        <f>(2*Z$5*$AJ$3*$R259*$A$3-MIN(Z$5*$AJ$3,$R259*$A$3)^2-2*$R259*$A$3*MAX(Z$5*$AJ$3-$R259*$A$3,0)-MIN(MAX($R259*$A$3-$A$4,0),Z$5*$AJ$3)^2-2*Z$5*$AJ$3*MAX($R259*$A$3-$A$4-Z$5*+$AJ$3,0))/$AJ$5-SUM($V$7:Y259)-SUM($V$7:Z258)+SUM($V$7:Y258)</f>
        <v>0</v>
      </c>
      <c r="AA259" s="171">
        <f>(2*AA$5*$AJ$3*$R259*$A$3-MIN(AA$5*$AJ$3,$R259*$A$3)^2-2*$R259*$A$3*MAX(AA$5*$AJ$3-$R259*$A$3,0)-MIN(MAX($R259*$A$3-$A$4,0),AA$5*$AJ$3)^2-2*AA$5*$AJ$3*MAX($R259*$A$3-$A$4-AA$5*+$AJ$3,0))/$AJ$5-SUM($V$7:Z259)-SUM($V$7:AA258)+SUM($V$7:Z258)</f>
        <v>0</v>
      </c>
      <c r="AB259" s="171">
        <f>(2*AB$5*$AJ$3*$R259*$A$3-MIN(AB$5*$AJ$3,$R259*$A$3)^2-2*$R259*$A$3*MAX(AB$5*$AJ$3-$R259*$A$3,0)-MIN(MAX($R259*$A$3-$A$4,0),AB$5*$AJ$3)^2-2*AB$5*$AJ$3*MAX($R259*$A$3-$A$4-AB$5*+$AJ$3,0))/$AJ$5-SUM($V$7:AA259)-SUM($V$7:AB258)+SUM($V$7:AA258)</f>
        <v>0</v>
      </c>
      <c r="AC259" s="171">
        <f>(2*AC$5*$AJ$3*$R259*$A$3-MIN(AC$5*$AJ$3,$R259*$A$3)^2-2*$R259*$A$3*MAX(AC$5*$AJ$3-$R259*$A$3,0)-MIN(MAX($R259*$A$3-$A$4,0),AC$5*$AJ$3)^2-2*AC$5*$AJ$3*MAX($R259*$A$3-$A$4-AC$5*+$AJ$3,0))/$AJ$5-SUM($V$7:AB259)-SUM($V$7:AC258)+SUM($V$7:AB258)</f>
        <v>0</v>
      </c>
      <c r="AD259" s="171">
        <f>(2*AD$5*$AJ$3*$R259*$A$3-MIN(AD$5*$AJ$3,$R259*$A$3)^2-2*$R259*$A$3*MAX(AD$5*$AJ$3-$R259*$A$3,0)-MIN(MAX($R259*$A$3-$A$4,0),AD$5*$AJ$3)^2-2*AD$5*$AJ$3*MAX($R259*$A$3-$A$4-AD$5*+$AJ$3,0))/$AJ$5-SUM($V$7:AC259)-SUM($V$7:AD258)+SUM($V$7:AC258)</f>
        <v>0</v>
      </c>
      <c r="AE259" s="171">
        <f>(2*AE$5*$AJ$3*$R259*$A$3-MIN(AE$5*$AJ$3,$R259*$A$3)^2-2*$R259*$A$3*MAX(AE$5*$AJ$3-$R259*$A$3,0)-MIN(MAX($R259*$A$3-$A$4,0),AE$5*$AJ$3)^2-2*AE$5*$AJ$3*MAX($R259*$A$3-$A$4-AE$5*+$AJ$3,0))/$AJ$5-SUM($V$7:AD259)-SUM($V$7:AE258)+SUM($V$7:AD258)</f>
        <v>0</v>
      </c>
      <c r="AF259" s="171">
        <f>(2*AF$5*$AJ$3*$R259*$A$3-MIN(AF$5*$AJ$3,$R259*$A$3)^2-2*$R259*$A$3*MAX(AF$5*$AJ$3-$R259*$A$3,0)-MIN(MAX($R259*$A$3-$A$4,0),AF$5*$AJ$3)^2-2*AF$5*$AJ$3*MAX($R259*$A$3-$A$4-AF$5*+$AJ$3,0))/$AJ$5-SUM($V$7:AE259)-SUM($V$7:AF258)+SUM($V$7:AE258)</f>
        <v>0</v>
      </c>
      <c r="AG259" s="171">
        <f>(2*AG$5*$AJ$3*$R259*$A$3-MIN(AG$5*$AJ$3,$R259*$A$3)^2-2*$R259*$A$3*MAX(AG$5*$AJ$3-$R259*$A$3,0)-MIN(MAX($R259*$A$3-$A$4,0),AG$5*$AJ$3)^2-2*AG$5*$AJ$3*MAX($R259*$A$3-$A$4-AG$5*+$AJ$3,0))/$AJ$5-SUM($V$7:AF259)-SUM($V$7:AG258)+SUM($V$7:AF258)</f>
        <v>0</v>
      </c>
      <c r="AH259" s="171">
        <f>(2*AH$5*$AJ$3*$R259*$A$3-MIN(AH$5*$AJ$3,$R259*$A$3)^2-2*$R259*$A$3*MAX(AH$5*$AJ$3-$R259*$A$3,0)-MIN(MAX($R259*$A$3-$A$4,0),AH$5*$AJ$3)^2-2*AH$5*$AJ$3*MAX($R259*$A$3-$A$4-AH$5*+$AJ$3,0))/$AJ$5-SUM($V$7:AG259)-SUM($V$7:AH258)+SUM($V$7:AG258)</f>
        <v>0</v>
      </c>
      <c r="AI259" s="166"/>
      <c r="AJ259" s="172">
        <f t="shared" si="62"/>
        <v>43800</v>
      </c>
      <c r="AK259" s="173">
        <f t="shared" si="68"/>
        <v>43814</v>
      </c>
      <c r="AL259" s="174">
        <f ca="1">SUMPRODUCT(OFFSET($W$8:OFFSET($W$8,$AJ$4-1,0),$T259,$U259),OFFSET($D$8:OFFSET($D$8,$AJ$4-1,0),$S259,MATCH(AL$6,$D$7:$Q$7,0)-1))</f>
        <v>0.71431628348661724</v>
      </c>
      <c r="AM259" s="174">
        <f ca="1">SUMPRODUCT(OFFSET($W$8:OFFSET($W$8,$AJ$4-1,0),$T259,$U259),OFFSET($C$8:OFFSET($C$8,$AJ$4-1,0),$S259,0),OFFSET($D$8:OFFSET($D$8,$AJ$4-1,0),$S259,MATCH(AL$6,$D$7:$Q$7,0)-1))/SUMPRODUCT(OFFSET($W$8:OFFSET($W$8,$AJ$4-1,0),$T259,$U259),OFFSET($C$8:OFFSET($C$8,$AJ$4-1,0),$S259,0))</f>
        <v>0.7144679961875533</v>
      </c>
      <c r="AN259" s="174">
        <f ca="1">SUMPRODUCT(OFFSET($W$8:OFFSET($W$8,$AJ$4-1,0),$T259,$U259),OFFSET($D$8:OFFSET($D$8,$AJ$4-1,0),$S259,MATCH(AN$6,$D$7:$Q$7,0)-1))</f>
        <v>1.1226439549910836</v>
      </c>
      <c r="AO259" s="174">
        <f ca="1">SUMPRODUCT(OFFSET($W$8:OFFSET($W$8,$AJ$4-1,0),$T259,$U259),OFFSET($C$8:OFFSET($C$8,$AJ$4-1,0),$S259,0),OFFSET($D$8:OFFSET($D$8,$AJ$4-1,0),$S259,MATCH(AN$6,$D$7:$Q$7,0)-1))/SUMPRODUCT(OFFSET($W$8:OFFSET($W$8,$AJ$4-1,0),$T259,$U259),OFFSET($C$8:OFFSET($C$8,$AJ$4-1,0),$S259,0))</f>
        <v>1.123169376200428</v>
      </c>
      <c r="AP259" s="174">
        <f ca="1">SUMPRODUCT(OFFSET($W$8:OFFSET($W$8,$AJ$4-1,0),$T259,$U259),OFFSET($D$8:OFFSET($D$8,$AJ$4-1,0),$S259,MATCH(AP$6,$D$7:$Q$7,0)-1))</f>
        <v>1.0230074341935935</v>
      </c>
      <c r="AQ259" s="174">
        <f ca="1">SUMPRODUCT(OFFSET($W$8:OFFSET($W$8,$AJ$4-1,0),$T259,$U259),OFFSET($C$8:OFFSET($C$8,$AJ$4-1,0),$S259,0),OFFSET($D$8:OFFSET($D$8,$AJ$4-1,0),$S259,MATCH(AP$6,$D$7:$Q$7,0)-1))/SUMPRODUCT(OFFSET($W$8:OFFSET($W$8,$AJ$4-1,0),$T259,$U259),OFFSET($C$8:OFFSET($C$8,$AJ$4-1,0),$S259,0))</f>
        <v>1.0229478938176524</v>
      </c>
      <c r="AR259" s="174">
        <f ca="1">SUMPRODUCT(OFFSET($W$8:OFFSET($W$8,$AJ$4-1,0),$T259,$U259),OFFSET($D$8:OFFSET($D$8,$AJ$4-1,0),$S259,MATCH(AR$6,$D$7:$Q$7,0)-1))</f>
        <v>1</v>
      </c>
      <c r="AS259" s="174">
        <f ca="1">SUMPRODUCT(OFFSET($W$8:OFFSET($W$8,$AJ$4-1,0),$T259,$U259),OFFSET($C$8:OFFSET($C$8,$AJ$4-1,0),$S259,0),OFFSET($D$8:OFFSET($D$8,$AJ$4-1,0),$S259,MATCH(AR$6,$D$7:$Q$7,0)-1))/SUMPRODUCT(OFFSET($W$8:OFFSET($W$8,$AJ$4-1,0),$T259,$U259),OFFSET($C$8:OFFSET($C$8,$AJ$4-1,0),$S259,0))</f>
        <v>1</v>
      </c>
      <c r="AT259" s="174">
        <f ca="1">SUMPRODUCT(OFFSET($W$8:OFFSET($W$8,$AJ$4-1,0),$T259,$U259),OFFSET($D$8:OFFSET($D$8,$AJ$4-1,0),$S259,MATCH(AT$6,$D$7:$Q$7,0)-1))</f>
        <v>1.074733631794601</v>
      </c>
      <c r="AU259" s="174">
        <f ca="1">SUMPRODUCT(OFFSET($W$8:OFFSET($W$8,$AJ$4-1,0),$T259,$U259),OFFSET($C$8:OFFSET($C$8,$AJ$4-1,0),$S259,0),OFFSET($D$8:OFFSET($D$8,$AJ$4-1,0),$S259,MATCH(AT$6,$D$7:$Q$7,0)-1))/SUMPRODUCT(OFFSET($W$8:OFFSET($W$8,$AJ$4-1,0),$T259,$U259),OFFSET($C$8:OFFSET($C$8,$AJ$4-1,0),$S259,0))</f>
        <v>1.0750250645465016</v>
      </c>
      <c r="AV259" s="174">
        <f ca="1">SUMPRODUCT(OFFSET($W$8:OFFSET($W$8,$AJ$4-1,0),$T259,$U259),OFFSET($D$8:OFFSET($D$8,$AJ$4-1,0),$S259,MATCH(AV$6,$D$7:$Q$7,0)-1))</f>
        <v>1.0328915025615133</v>
      </c>
      <c r="AW259" s="174">
        <f ca="1">SUMPRODUCT(OFFSET($W$8:OFFSET($W$8,$AJ$4-1,0),$T259,$U259),OFFSET($C$8:OFFSET($C$8,$AJ$4-1,0),$S259,0),OFFSET($D$8:OFFSET($D$8,$AJ$4-1,0),$S259,MATCH(AV$6,$D$7:$Q$7,0)-1))/SUMPRODUCT(OFFSET($W$8:OFFSET($W$8,$AJ$4-1,0),$T259,$U259),OFFSET($C$8:OFFSET($C$8,$AJ$4-1,0),$S259,0))</f>
        <v>1.0419793547356162</v>
      </c>
      <c r="AX259" s="174">
        <f ca="1">SUMPRODUCT(OFFSET($W$8:OFFSET($W$8,$AJ$4-1,0),$T259,$U259),OFFSET($D$8:OFFSET($D$8,$AJ$4-1,0),$S259,MATCH(AX$6,$D$7:$Q$7,0)-1))</f>
        <v>0.96887396788696134</v>
      </c>
      <c r="AY259" s="174">
        <f ca="1">SUMPRODUCT(OFFSET($W$8:OFFSET($W$8,$AJ$4-1,0),$T259,$U259),OFFSET($C$8:OFFSET($C$8,$AJ$4-1,0),$S259,0),OFFSET($D$8:OFFSET($D$8,$AJ$4-1,0),$S259,MATCH(AX$6,$D$7:$Q$7,0)-1))/SUMPRODUCT(OFFSET($W$8:OFFSET($W$8,$AJ$4-1,0),$T259,$U259),OFFSET($C$8:OFFSET($C$8,$AJ$4-1,0),$S259,0))</f>
        <v>0.96900843639919187</v>
      </c>
      <c r="AZ259" s="174">
        <f ca="1">SUMPRODUCT(OFFSET($W$8:OFFSET($W$8,$AJ$4-1,0),$T259,$U259),OFFSET($D$8:OFFSET($D$8,$AJ$4-1,0),$S259,MATCH(AZ$6,$D$7:$Q$7,0)-1))</f>
        <v>1.0982787816906012</v>
      </c>
      <c r="BA259" s="174">
        <f ca="1">SUMPRODUCT(OFFSET($W$8:OFFSET($W$8,$AJ$4-1,0),$T259,$U259),OFFSET($C$8:OFFSET($C$8,$AJ$4-1,0),$S259,0),OFFSET($D$8:OFFSET($D$8,$AJ$4-1,0),$S259,MATCH(AZ$6,$D$7:$Q$7,0)-1))/SUMPRODUCT(OFFSET($W$8:OFFSET($W$8,$AJ$4-1,0),$T259,$U259),OFFSET($C$8:OFFSET($C$8,$AJ$4-1,0),$S259,0))</f>
        <v>1.0984673347159013</v>
      </c>
      <c r="BB259" s="174">
        <f ca="1">SUMPRODUCT(OFFSET($W$8:OFFSET($W$8,$AJ$4-1,0),$T259,$U259),OFFSET($D$8:OFFSET($D$8,$AJ$4-1,0),$S259,MATCH(BB$6,$D$7:$Q$7,0)-1))</f>
        <v>1.0311959325090767</v>
      </c>
      <c r="BC259" s="174">
        <f ca="1">SUMPRODUCT(OFFSET($W$8:OFFSET($W$8,$AJ$4-1,0),$T259,$U259),OFFSET($C$8:OFFSET($C$8,$AJ$4-1,0),$S259,0),OFFSET($D$8:OFFSET($D$8,$AJ$4-1,0),$S259,MATCH(BB$6,$D$7:$Q$7,0)-1))/SUMPRODUCT(OFFSET($W$8:OFFSET($W$8,$AJ$4-1,0),$T259,$U259),OFFSET($C$8:OFFSET($C$8,$AJ$4-1,0),$S259,0))</f>
        <v>1.0313517413119102</v>
      </c>
      <c r="BD259" s="174">
        <f ca="1">SUMPRODUCT(OFFSET($W$8:OFFSET($W$8,$AJ$4-1,0),$T259,$U259),OFFSET($D$8:OFFSET($D$8,$AJ$4-1,0),$S259,MATCH(BD$6,$D$7:$Q$7,0)-1))</f>
        <v>0.99878105731876432</v>
      </c>
      <c r="BE259" s="174">
        <f ca="1">SUMPRODUCT(OFFSET($W$8:OFFSET($W$8,$AJ$4-1,0),$T259,$U259),OFFSET($C$8:OFFSET($C$8,$AJ$4-1,0),$S259,0),OFFSET($D$8:OFFSET($D$8,$AJ$4-1,0),$S259,MATCH(BD$6,$D$7:$Q$7,0)-1))/SUMPRODUCT(OFFSET($W$8:OFFSET($W$8,$AJ$4-1,0),$T259,$U259),OFFSET($C$8:OFFSET($C$8,$AJ$4-1,0),$S259,0))</f>
        <v>0.99880862319188479</v>
      </c>
      <c r="BF259" s="174">
        <f ca="1">SUMPRODUCT(OFFSET($W$8:OFFSET($W$8,$AJ$4-1,0),$T259,$U259),OFFSET($D$8:OFFSET($D$8,$AJ$4-1,0),$S259,MATCH(BF$6,$D$7:$Q$7,0)-1))</f>
        <v>1.1015493976416579</v>
      </c>
      <c r="BG259" s="174">
        <f ca="1">SUMPRODUCT(OFFSET($W$8:OFFSET($W$8,$AJ$4-1,0),$T259,$U259),OFFSET($C$8:OFFSET($C$8,$AJ$4-1,0),$S259,0),OFFSET($D$8:OFFSET($D$8,$AJ$4-1,0),$S259,MATCH(BF$6,$D$7:$Q$7,0)-1))/SUMPRODUCT(OFFSET($W$8:OFFSET($W$8,$AJ$4-1,0),$T259,$U259),OFFSET($C$8:OFFSET($C$8,$AJ$4-1,0),$S259,0))</f>
        <v>1.0922166781185396</v>
      </c>
      <c r="BH259" s="174">
        <f ca="1">SUMPRODUCT(OFFSET($W$8:OFFSET($W$8,$AJ$4-1,0),$T259,$U259),OFFSET($D$8:OFFSET($D$8,$AJ$4-1,0),$S259,MATCH(BH$6,$D$7:$Q$7,0)-1))</f>
        <v>1.1319770080153928</v>
      </c>
      <c r="BI259" s="174">
        <f ca="1">SUMPRODUCT(OFFSET($W$8:OFFSET($W$8,$AJ$4-1,0),$T259,$U259),OFFSET($C$8:OFFSET($C$8,$AJ$4-1,0),$S259,0),OFFSET($D$8:OFFSET($D$8,$AJ$4-1,0),$S259,MATCH(BH$6,$D$7:$Q$7,0)-1))/SUMPRODUCT(OFFSET($W$8:OFFSET($W$8,$AJ$4-1,0),$T259,$U259),OFFSET($C$8:OFFSET($C$8,$AJ$4-1,0),$S259,0))</f>
        <v>1.1300822973214806</v>
      </c>
      <c r="BJ259" s="174">
        <f ca="1">SUMPRODUCT(OFFSET($W$8:OFFSET($W$8,$AJ$4-1,0),$T259,$U259),OFFSET($D$8:OFFSET($D$8,$AJ$4-1,0),$S259,MATCH(BJ$6,$D$7:$Q$7,0)-1))</f>
        <v>1</v>
      </c>
      <c r="BK259" s="174">
        <f ca="1">SUMPRODUCT(OFFSET($W$8:OFFSET($W$8,$AJ$4-1,0),$T259,$U259),OFFSET($C$8:OFFSET($C$8,$AJ$4-1,0),$S259,0),OFFSET($D$8:OFFSET($D$8,$AJ$4-1,0),$S259,MATCH(BJ$6,$D$7:$Q$7,0)-1))/SUMPRODUCT(OFFSET($W$8:OFFSET($W$8,$AJ$4-1,0),$T259,$U259),OFFSET($C$8:OFFSET($C$8,$AJ$4-1,0),$S259,0))</f>
        <v>1</v>
      </c>
      <c r="BM259" s="172">
        <f t="shared" si="59"/>
        <v>43800</v>
      </c>
      <c r="BN259" s="323">
        <f t="shared" ca="1" si="60"/>
        <v>0.91453777944166692</v>
      </c>
      <c r="BO259" s="323">
        <f t="shared" ca="1" si="56"/>
        <v>0</v>
      </c>
      <c r="BP259" s="323">
        <f t="shared" ca="1" si="61"/>
        <v>0.29284525495130065</v>
      </c>
      <c r="BQ259" s="323">
        <f t="shared" ca="1" si="57"/>
        <v>0.62169252449036627</v>
      </c>
    </row>
    <row r="260" spans="1:69">
      <c r="A260" s="58">
        <f t="shared" si="58"/>
        <v>43466</v>
      </c>
      <c r="B260" s="34">
        <f t="shared" si="64"/>
        <v>43661</v>
      </c>
      <c r="C260" s="59">
        <f>SUMIF(WP!$A$3:$A$388,"&lt;"&amp;EOMONTH($A260,$A$3-1)+1,WP!$B$3:$B$388)/1000-SUM(C$8:C259)</f>
        <v>2047.4139999999898</v>
      </c>
      <c r="D260" s="42">
        <f>D$6/VLOOKUP($B260,Rate!$B$4:$H$390,7)</f>
        <v>0.69259532242967115</v>
      </c>
      <c r="E260" s="42">
        <f>E$6/VLOOKUP($B260,SAWW!$B$4:$H$390,7)</f>
        <v>1.1609761426279315</v>
      </c>
      <c r="F260" s="42">
        <f>F$6/VLOOKUP($B260,'Indem BL'!$B$4:$H$390,7)</f>
        <v>1.0260444510112499</v>
      </c>
      <c r="G260" s="42">
        <f>G$6/VLOOKUP($B260,'Med BL'!$B$4:$H$390,7)</f>
        <v>1</v>
      </c>
      <c r="H260" s="42">
        <f>H$6/VLOOKUP($B260,'Combined BL &amp; SAWW'!$B$4:$H$390,7)</f>
        <v>1.0992082829330792</v>
      </c>
      <c r="I260" s="42">
        <f>I$6/VLOOKUP($B260,'Freq Trend'!$B$4:$H$390,7)</f>
        <v>0.96484929487443605</v>
      </c>
      <c r="J260" s="42">
        <f>J$6/VLOOKUP($B260,'Severity Trend_IonI'!$B$4:$H$390,7)</f>
        <v>0.96458166046371419</v>
      </c>
      <c r="K260" s="42">
        <f>K$6/VLOOKUP($B260,'Severity Trend_MonI'!$B$4:$H$390,7)</f>
        <v>1.1120178067385587</v>
      </c>
      <c r="L260" s="42">
        <f>L$6/VLOOKUP($B260,'Severity Trend'!$B$4:$H$390,7)</f>
        <v>1.0350034446059384</v>
      </c>
      <c r="M260" s="42">
        <f>M$6/VLOOKUP($B260,'PP Residual Trend'!$B$4:$H$390,7)</f>
        <v>0.99832409823556001</v>
      </c>
      <c r="N260" s="156">
        <f>N$6/VLOOKUP($B260,CR!$B$4:$H$455,7)</f>
        <v>1.116827603622204</v>
      </c>
      <c r="O260" s="156">
        <f>O$6/VLOOKUP($B260,ER!$B$4:$H$455,7)</f>
        <v>1.1652790087150013</v>
      </c>
      <c r="P260" s="156">
        <f>P$6/VLOOKUP($B260,DR!$B$4:$H$455,7)</f>
        <v>1</v>
      </c>
      <c r="R260">
        <f t="shared" si="63"/>
        <v>253</v>
      </c>
      <c r="S260" s="120">
        <f t="shared" si="65"/>
        <v>252</v>
      </c>
      <c r="T260" s="45">
        <f t="shared" si="66"/>
        <v>0</v>
      </c>
      <c r="U260" s="45">
        <f t="shared" si="67"/>
        <v>0</v>
      </c>
      <c r="V260" s="20">
        <v>0</v>
      </c>
      <c r="W260" s="21">
        <f>(2*W$5*$AJ$3*$R260*$A$3-MIN(W$5*$AJ$3,$R260*$A$3)^2-2*$R260*$A$3*MAX(W$5*$AJ$3-$R260*$A$3,0)-MIN(MAX($R260*$A$3-$A$4,0),W$5*$AJ$3)^2-2*W$5*$AJ$3*MAX($R260*$A$3-$A$4-W$5*+$AJ$3,0))/$AJ$5-SUM($V$7:V260)-SUM($V$7:W259)+SUM($V$7:V259)</f>
        <v>0</v>
      </c>
      <c r="X260" s="21">
        <f>(2*X$5*$AJ$3*$R260*$A$3-MIN(X$5*$AJ$3,$R260*$A$3)^2-2*$R260*$A$3*MAX(X$5*$AJ$3-$R260*$A$3,0)-MIN(MAX($R260*$A$3-$A$4,0),X$5*$AJ$3)^2-2*X$5*$AJ$3*MAX($R260*$A$3-$A$4-X$5*+$AJ$3,0))/$AJ$5-SUM($V$7:W260)-SUM($V$7:X259)+SUM($V$7:W259)</f>
        <v>0</v>
      </c>
      <c r="Y260" s="21">
        <f>(2*Y$5*$AJ$3*$R260*$A$3-MIN(Y$5*$AJ$3,$R260*$A$3)^2-2*$R260*$A$3*MAX(Y$5*$AJ$3-$R260*$A$3,0)-MIN(MAX($R260*$A$3-$A$4,0),Y$5*$AJ$3)^2-2*Y$5*$AJ$3*MAX($R260*$A$3-$A$4-Y$5*+$AJ$3,0))/$AJ$5-SUM($V$7:X260)-SUM($V$7:Y259)+SUM($V$7:X259)</f>
        <v>0</v>
      </c>
      <c r="Z260" s="21">
        <f>(2*Z$5*$AJ$3*$R260*$A$3-MIN(Z$5*$AJ$3,$R260*$A$3)^2-2*$R260*$A$3*MAX(Z$5*$AJ$3-$R260*$A$3,0)-MIN(MAX($R260*$A$3-$A$4,0),Z$5*$AJ$3)^2-2*Z$5*$AJ$3*MAX($R260*$A$3-$A$4-Z$5*+$AJ$3,0))/$AJ$5-SUM($V$7:Y260)-SUM($V$7:Z259)+SUM($V$7:Y259)</f>
        <v>0</v>
      </c>
      <c r="AA260" s="21">
        <f>(2*AA$5*$AJ$3*$R260*$A$3-MIN(AA$5*$AJ$3,$R260*$A$3)^2-2*$R260*$A$3*MAX(AA$5*$AJ$3-$R260*$A$3,0)-MIN(MAX($R260*$A$3-$A$4,0),AA$5*$AJ$3)^2-2*AA$5*$AJ$3*MAX($R260*$A$3-$A$4-AA$5*+$AJ$3,0))/$AJ$5-SUM($V$7:Z260)-SUM($V$7:AA259)+SUM($V$7:Z259)</f>
        <v>0</v>
      </c>
      <c r="AB260" s="21">
        <f>(2*AB$5*$AJ$3*$R260*$A$3-MIN(AB$5*$AJ$3,$R260*$A$3)^2-2*$R260*$A$3*MAX(AB$5*$AJ$3-$R260*$A$3,0)-MIN(MAX($R260*$A$3-$A$4,0),AB$5*$AJ$3)^2-2*AB$5*$AJ$3*MAX($R260*$A$3-$A$4-AB$5*+$AJ$3,0))/$AJ$5-SUM($V$7:AA260)-SUM($V$7:AB259)+SUM($V$7:AA259)</f>
        <v>0</v>
      </c>
      <c r="AC260" s="21">
        <f>(2*AC$5*$AJ$3*$R260*$A$3-MIN(AC$5*$AJ$3,$R260*$A$3)^2-2*$R260*$A$3*MAX(AC$5*$AJ$3-$R260*$A$3,0)-MIN(MAX($R260*$A$3-$A$4,0),AC$5*$AJ$3)^2-2*AC$5*$AJ$3*MAX($R260*$A$3-$A$4-AC$5*+$AJ$3,0))/$AJ$5-SUM($V$7:AB260)-SUM($V$7:AC259)+SUM($V$7:AB259)</f>
        <v>0</v>
      </c>
      <c r="AD260" s="21">
        <f>(2*AD$5*$AJ$3*$R260*$A$3-MIN(AD$5*$AJ$3,$R260*$A$3)^2-2*$R260*$A$3*MAX(AD$5*$AJ$3-$R260*$A$3,0)-MIN(MAX($R260*$A$3-$A$4,0),AD$5*$AJ$3)^2-2*AD$5*$AJ$3*MAX($R260*$A$3-$A$4-AD$5*+$AJ$3,0))/$AJ$5-SUM($V$7:AC260)-SUM($V$7:AD259)+SUM($V$7:AC259)</f>
        <v>0</v>
      </c>
      <c r="AE260" s="21">
        <f>(2*AE$5*$AJ$3*$R260*$A$3-MIN(AE$5*$AJ$3,$R260*$A$3)^2-2*$R260*$A$3*MAX(AE$5*$AJ$3-$R260*$A$3,0)-MIN(MAX($R260*$A$3-$A$4,0),AE$5*$AJ$3)^2-2*AE$5*$AJ$3*MAX($R260*$A$3-$A$4-AE$5*+$AJ$3,0))/$AJ$5-SUM($V$7:AD260)-SUM($V$7:AE259)+SUM($V$7:AD259)</f>
        <v>0</v>
      </c>
      <c r="AF260" s="21">
        <f>(2*AF$5*$AJ$3*$R260*$A$3-MIN(AF$5*$AJ$3,$R260*$A$3)^2-2*$R260*$A$3*MAX(AF$5*$AJ$3-$R260*$A$3,0)-MIN(MAX($R260*$A$3-$A$4,0),AF$5*$AJ$3)^2-2*AF$5*$AJ$3*MAX($R260*$A$3-$A$4-AF$5*+$AJ$3,0))/$AJ$5-SUM($V$7:AE260)-SUM($V$7:AF259)+SUM($V$7:AE259)</f>
        <v>0</v>
      </c>
      <c r="AG260" s="21">
        <f>(2*AG$5*$AJ$3*$R260*$A$3-MIN(AG$5*$AJ$3,$R260*$A$3)^2-2*$R260*$A$3*MAX(AG$5*$AJ$3-$R260*$A$3,0)-MIN(MAX($R260*$A$3-$A$4,0),AG$5*$AJ$3)^2-2*AG$5*$AJ$3*MAX($R260*$A$3-$A$4-AG$5*+$AJ$3,0))/$AJ$5-SUM($V$7:AF260)-SUM($V$7:AG259)+SUM($V$7:AF259)</f>
        <v>0</v>
      </c>
      <c r="AH260" s="21">
        <f>(2*AH$5*$AJ$3*$R260*$A$3-MIN(AH$5*$AJ$3,$R260*$A$3)^2-2*$R260*$A$3*MAX(AH$5*$AJ$3-$R260*$A$3,0)-MIN(MAX($R260*$A$3-$A$4,0),AH$5*$AJ$3)^2-2*AH$5*$AJ$3*MAX($R260*$A$3-$A$4-AH$5*+$AJ$3,0))/$AJ$5-SUM($V$7:AG260)-SUM($V$7:AH259)+SUM($V$7:AG259)</f>
        <v>0</v>
      </c>
      <c r="AJ260" s="8">
        <f t="shared" si="62"/>
        <v>43831</v>
      </c>
      <c r="AK260" s="30">
        <f t="shared" si="68"/>
        <v>43845</v>
      </c>
      <c r="AL260" s="3">
        <f ca="1">SUMPRODUCT(OFFSET($W$8:OFFSET($W$8,$AJ$4-1,0),$T260,$U260),OFFSET($D$8:OFFSET($D$8,$AJ$4-1,0),$S260,MATCH(AL$6,$D$7:$Q$7,0)-1))</f>
        <v>0.72017342335809242</v>
      </c>
      <c r="AM260" s="3">
        <f ca="1">SUMPRODUCT(OFFSET($W$8:OFFSET($W$8,$AJ$4-1,0),$T260,$U260),OFFSET($C$8:OFFSET($C$8,$AJ$4-1,0),$S260,0),OFFSET($D$8:OFFSET($D$8,$AJ$4-1,0),$S260,MATCH(AL$6,$D$7:$Q$7,0)-1))/SUMPRODUCT(OFFSET($W$8:OFFSET($W$8,$AJ$4-1,0),$T260,$U260),OFFSET($C$8:OFFSET($C$8,$AJ$4-1,0),$S260,0))</f>
        <v>0.72418505286603907</v>
      </c>
      <c r="AN260" s="3">
        <f ca="1">SUMPRODUCT(OFFSET($W$8:OFFSET($W$8,$AJ$4-1,0),$T260,$U260),OFFSET($D$8:OFFSET($D$8,$AJ$4-1,0),$S260,MATCH(AN$6,$D$7:$Q$7,0)-1))</f>
        <v>1.1153900601131002</v>
      </c>
      <c r="AO260" s="3">
        <f ca="1">SUMPRODUCT(OFFSET($W$8:OFFSET($W$8,$AJ$4-1,0),$T260,$U260),OFFSET($C$8:OFFSET($C$8,$AJ$4-1,0),$S260,0),OFFSET($D$8:OFFSET($D$8,$AJ$4-1,0),$S260,MATCH(AN$6,$D$7:$Q$7,0)-1))/SUMPRODUCT(OFFSET($W$8:OFFSET($W$8,$AJ$4-1,0),$T260,$U260),OFFSET($C$8:OFFSET($C$8,$AJ$4-1,0),$S260,0))</f>
        <v>1.111528851285098</v>
      </c>
      <c r="AP260" s="3">
        <f ca="1">SUMPRODUCT(OFFSET($W$8:OFFSET($W$8,$AJ$4-1,0),$T260,$U260),OFFSET($D$8:OFFSET($D$8,$AJ$4-1,0),$S260,MATCH(AP$6,$D$7:$Q$7,0)-1))</f>
        <v>1.022455249317656</v>
      </c>
      <c r="AQ260" s="3">
        <f ca="1">SUMPRODUCT(OFFSET($W$8:OFFSET($W$8,$AJ$4-1,0),$T260,$U260),OFFSET($C$8:OFFSET($C$8,$AJ$4-1,0),$S260,0),OFFSET($D$8:OFFSET($D$8,$AJ$4-1,0),$S260,MATCH(AP$6,$D$7:$Q$7,0)-1))/SUMPRODUCT(OFFSET($W$8:OFFSET($W$8,$AJ$4-1,0),$T260,$U260),OFFSET($C$8:OFFSET($C$8,$AJ$4-1,0),$S260,0))</f>
        <v>1.0220689523046478</v>
      </c>
      <c r="AR260" s="3">
        <f ca="1">SUMPRODUCT(OFFSET($W$8:OFFSET($W$8,$AJ$4-1,0),$T260,$U260),OFFSET($D$8:OFFSET($D$8,$AJ$4-1,0),$S260,MATCH(AR$6,$D$7:$Q$7,0)-1))</f>
        <v>1</v>
      </c>
      <c r="AS260" s="3">
        <f ca="1">SUMPRODUCT(OFFSET($W$8:OFFSET($W$8,$AJ$4-1,0),$T260,$U260),OFFSET($C$8:OFFSET($C$8,$AJ$4-1,0),$S260,0),OFFSET($D$8:OFFSET($D$8,$AJ$4-1,0),$S260,MATCH(AR$6,$D$7:$Q$7,0)-1))/SUMPRODUCT(OFFSET($W$8:OFFSET($W$8,$AJ$4-1,0),$T260,$U260),OFFSET($C$8:OFFSET($C$8,$AJ$4-1,0),$S260,0))</f>
        <v>1</v>
      </c>
      <c r="AT260" s="3">
        <f ca="1">SUMPRODUCT(OFFSET($W$8:OFFSET($W$8,$AJ$4-1,0),$T260,$U260),OFFSET($D$8:OFFSET($D$8,$AJ$4-1,0),$S260,MATCH(AT$6,$D$7:$Q$7,0)-1))</f>
        <v>1.0700720124570269</v>
      </c>
      <c r="AU260" s="3">
        <f ca="1">SUMPRODUCT(OFFSET($W$8:OFFSET($W$8,$AJ$4-1,0),$T260,$U260),OFFSET($C$8:OFFSET($C$8,$AJ$4-1,0),$S260,0),OFFSET($D$8:OFFSET($D$8,$AJ$4-1,0),$S260,MATCH(AT$6,$D$7:$Q$7,0)-1))/SUMPRODUCT(OFFSET($W$8:OFFSET($W$8,$AJ$4-1,0),$T260,$U260),OFFSET($C$8:OFFSET($C$8,$AJ$4-1,0),$S260,0))</f>
        <v>1.0675415262270467</v>
      </c>
      <c r="AV260" s="3">
        <f ca="1">SUMPRODUCT(OFFSET($W$8:OFFSET($W$8,$AJ$4-1,0),$T260,$U260),OFFSET($D$8:OFFSET($D$8,$AJ$4-1,0),$S260,MATCH(AV$6,$D$7:$Q$7,0)-1))</f>
        <v>1.03411617151448</v>
      </c>
      <c r="AW260" s="3">
        <f ca="1">SUMPRODUCT(OFFSET($W$8:OFFSET($W$8,$AJ$4-1,0),$T260,$U260),OFFSET($C$8:OFFSET($C$8,$AJ$4-1,0),$S260,0),OFFSET($D$8:OFFSET($D$8,$AJ$4-1,0),$S260,MATCH(AV$6,$D$7:$Q$7,0)-1))/SUMPRODUCT(OFFSET($W$8:OFFSET($W$8,$AJ$4-1,0),$T260,$U260),OFFSET($C$8:OFFSET($C$8,$AJ$4-1,0),$S260,0))</f>
        <v>1.0448618714602658</v>
      </c>
      <c r="AX260" s="3">
        <f ca="1">SUMPRODUCT(OFFSET($W$8:OFFSET($W$8,$AJ$4-1,0),$T260,$U260),OFFSET($D$8:OFFSET($D$8,$AJ$4-1,0),$S260,MATCH(AX$6,$D$7:$Q$7,0)-1))</f>
        <v>0.96946745543607815</v>
      </c>
      <c r="AY260" s="3">
        <f ca="1">SUMPRODUCT(OFFSET($W$8:OFFSET($W$8,$AJ$4-1,0),$T260,$U260),OFFSET($C$8:OFFSET($C$8,$AJ$4-1,0),$S260,0),OFFSET($D$8:OFFSET($D$8,$AJ$4-1,0),$S260,MATCH(AX$6,$D$7:$Q$7,0)-1))/SUMPRODUCT(OFFSET($W$8:OFFSET($W$8,$AJ$4-1,0),$T260,$U260),OFFSET($C$8:OFFSET($C$8,$AJ$4-1,0),$S260,0))</f>
        <v>0.96990667667242036</v>
      </c>
      <c r="AZ260" s="3">
        <f ca="1">SUMPRODUCT(OFFSET($W$8:OFFSET($W$8,$AJ$4-1,0),$T260,$U260),OFFSET($D$8:OFFSET($D$8,$AJ$4-1,0),$S260,MATCH(AZ$6,$D$7:$Q$7,0)-1))</f>
        <v>1.095583688173261</v>
      </c>
      <c r="BA260" s="3">
        <f ca="1">SUMPRODUCT(OFFSET($W$8:OFFSET($W$8,$AJ$4-1,0),$T260,$U260),OFFSET($C$8:OFFSET($C$8,$AJ$4-1,0),$S260,0),OFFSET($D$8:OFFSET($D$8,$AJ$4-1,0),$S260,MATCH(AZ$6,$D$7:$Q$7,0)-1))/SUMPRODUCT(OFFSET($W$8:OFFSET($W$8,$AJ$4-1,0),$T260,$U260),OFFSET($C$8:OFFSET($C$8,$AJ$4-1,0),$S260,0))</f>
        <v>1.0941349385169306</v>
      </c>
      <c r="BB260" s="3">
        <f ca="1">SUMPRODUCT(OFFSET($W$8:OFFSET($W$8,$AJ$4-1,0),$T260,$U260),OFFSET($D$8:OFFSET($D$8,$AJ$4-1,0),$S260,MATCH(BB$6,$D$7:$Q$7,0)-1))</f>
        <v>1.0302994984174179</v>
      </c>
      <c r="BC260" s="3">
        <f ca="1">SUMPRODUCT(OFFSET($W$8:OFFSET($W$8,$AJ$4-1,0),$T260,$U260),OFFSET($C$8:OFFSET($C$8,$AJ$4-1,0),$S260,0),OFFSET($D$8:OFFSET($D$8,$AJ$4-1,0),$S260,MATCH(BB$6,$D$7:$Q$7,0)-1))/SUMPRODUCT(OFFSET($W$8:OFFSET($W$8,$AJ$4-1,0),$T260,$U260),OFFSET($C$8:OFFSET($C$8,$AJ$4-1,0),$S260,0))</f>
        <v>1.0298801868695866</v>
      </c>
      <c r="BD260" s="3">
        <f ca="1">SUMPRODUCT(OFFSET($W$8:OFFSET($W$8,$AJ$4-1,0),$T260,$U260),OFFSET($D$8:OFFSET($D$8,$AJ$4-1,0),$S260,MATCH(BD$6,$D$7:$Q$7,0)-1))</f>
        <v>0.99882515865656607</v>
      </c>
      <c r="BE260" s="3">
        <f ca="1">SUMPRODUCT(OFFSET($W$8:OFFSET($W$8,$AJ$4-1,0),$T260,$U260),OFFSET($C$8:OFFSET($C$8,$AJ$4-1,0),$S260,0),OFFSET($D$8:OFFSET($D$8,$AJ$4-1,0),$S260,MATCH(BD$6,$D$7:$Q$7,0)-1))/SUMPRODUCT(OFFSET($W$8:OFFSET($W$8,$AJ$4-1,0),$T260,$U260),OFFSET($C$8:OFFSET($C$8,$AJ$4-1,0),$S260,0))</f>
        <v>0.9988696106413576</v>
      </c>
      <c r="BF260" s="174">
        <f ca="1">SUMPRODUCT(OFFSET($W$8:OFFSET($W$8,$AJ$4-1,0),$T260,$U260),OFFSET($D$8:OFFSET($D$8,$AJ$4-1,0),$S260,MATCH(BF$6,$D$7:$Q$7,0)-1))</f>
        <v>1.0958912000953323</v>
      </c>
      <c r="BG260" s="174">
        <f ca="1">SUMPRODUCT(OFFSET($W$8:OFFSET($W$8,$AJ$4-1,0),$T260,$U260),OFFSET($C$8:OFFSET($C$8,$AJ$4-1,0),$S260,0),OFFSET($D$8:OFFSET($D$8,$AJ$4-1,0),$S260,MATCH(BF$6,$D$7:$Q$7,0)-1))/SUMPRODUCT(OFFSET($W$8:OFFSET($W$8,$AJ$4-1,0),$T260,$U260),OFFSET($C$8:OFFSET($C$8,$AJ$4-1,0),$S260,0))</f>
        <v>1.0840776856156868</v>
      </c>
      <c r="BH260" s="174">
        <f ca="1">SUMPRODUCT(OFFSET($W$8:OFFSET($W$8,$AJ$4-1,0),$T260,$U260),OFFSET($D$8:OFFSET($D$8,$AJ$4-1,0),$S260,MATCH(BH$6,$D$7:$Q$7,0)-1))</f>
        <v>1.125706212958242</v>
      </c>
      <c r="BI260" s="174">
        <f ca="1">SUMPRODUCT(OFFSET($W$8:OFFSET($W$8,$AJ$4-1,0),$T260,$U260),OFFSET($C$8:OFFSET($C$8,$AJ$4-1,0),$S260,0),OFFSET($D$8:OFFSET($D$8,$AJ$4-1,0),$S260,MATCH(BH$6,$D$7:$Q$7,0)-1))/SUMPRODUCT(OFFSET($W$8:OFFSET($W$8,$AJ$4-1,0),$T260,$U260),OFFSET($C$8:OFFSET($C$8,$AJ$4-1,0),$S260,0))</f>
        <v>1.1201342057931691</v>
      </c>
      <c r="BJ260" s="174">
        <f ca="1">SUMPRODUCT(OFFSET($W$8:OFFSET($W$8,$AJ$4-1,0),$T260,$U260),OFFSET($D$8:OFFSET($D$8,$AJ$4-1,0),$S260,MATCH(BJ$6,$D$7:$Q$7,0)-1))</f>
        <v>1</v>
      </c>
      <c r="BK260" s="174">
        <f ca="1">SUMPRODUCT(OFFSET($W$8:OFFSET($W$8,$AJ$4-1,0),$T260,$U260),OFFSET($C$8:OFFSET($C$8,$AJ$4-1,0),$S260,0),OFFSET($D$8:OFFSET($D$8,$AJ$4-1,0),$S260,MATCH(BJ$6,$D$7:$Q$7,0)-1))/SUMPRODUCT(OFFSET($W$8:OFFSET($W$8,$AJ$4-1,0),$T260,$U260),OFFSET($C$8:OFFSET($C$8,$AJ$4-1,0),$S260,0))</f>
        <v>1</v>
      </c>
      <c r="BM260" s="8">
        <f t="shared" si="59"/>
        <v>43831</v>
      </c>
      <c r="BN260" s="47">
        <f t="shared" ca="1" si="60"/>
        <v>0.92140390742236045</v>
      </c>
      <c r="BO260" s="47">
        <f t="shared" ca="1" si="56"/>
        <v>0</v>
      </c>
      <c r="BP260" s="47">
        <f t="shared" ca="1" si="61"/>
        <v>0.29544606062692447</v>
      </c>
      <c r="BQ260" s="47">
        <f t="shared" ca="1" si="57"/>
        <v>0.62595784679543598</v>
      </c>
    </row>
    <row r="261" spans="1:69">
      <c r="A261" s="58">
        <f t="shared" si="58"/>
        <v>43497</v>
      </c>
      <c r="B261" s="34">
        <f t="shared" si="64"/>
        <v>43692</v>
      </c>
      <c r="C261" s="59">
        <f>SUMIF(WP!$A$3:$A$388,"&lt;"&amp;EOMONTH($A261,$A$3-1)+1,WP!$B$3:$B$388)/1000-SUM(C$8:C260)</f>
        <v>541.70100000000093</v>
      </c>
      <c r="D261" s="42">
        <f>D$6/VLOOKUP($B261,Rate!$B$4:$H$390,7)</f>
        <v>0.69259532242967115</v>
      </c>
      <c r="E261" s="42">
        <f>E$6/VLOOKUP($B261,SAWW!$B$4:$H$390,7)</f>
        <v>1.1528976801751905</v>
      </c>
      <c r="F261" s="42">
        <f>F$6/VLOOKUP($B261,'Indem BL'!$B$4:$H$390,7)</f>
        <v>1.0260444510112499</v>
      </c>
      <c r="G261" s="42">
        <f>G$6/VLOOKUP($B261,'Med BL'!$B$4:$H$390,7)</f>
        <v>1</v>
      </c>
      <c r="H261" s="42">
        <f>H$6/VLOOKUP($B261,'Combined BL &amp; SAWW'!$B$4:$H$390,7)</f>
        <v>1.0945304566562706</v>
      </c>
      <c r="I261" s="42">
        <f>I$6/VLOOKUP($B261,'Freq Trend'!$B$4:$H$390,7)</f>
        <v>0.96636320529307806</v>
      </c>
      <c r="J261" s="42">
        <f>J$6/VLOOKUP($B261,'Severity Trend_IonI'!$B$4:$H$390,7)</f>
        <v>0.96540186046575427</v>
      </c>
      <c r="K261" s="42">
        <f>K$6/VLOOKUP($B261,'Severity Trend_MonI'!$B$4:$H$390,7)</f>
        <v>1.109194424827322</v>
      </c>
      <c r="L261" s="42">
        <f>L$6/VLOOKUP($B261,'Severity Trend'!$B$4:$H$390,7)</f>
        <v>1.034205021676363</v>
      </c>
      <c r="M261" s="42">
        <f>M$6/VLOOKUP($B261,'PP Residual Trend'!$B$4:$H$390,7)</f>
        <v>0.99840875674487128</v>
      </c>
      <c r="N261" s="156">
        <f>N$6/VLOOKUP($B261,CR!$B$4:$H$455,7)</f>
        <v>1.2553578830013947</v>
      </c>
      <c r="O261" s="156">
        <f>O$6/VLOOKUP($B261,ER!$B$4:$H$455,7)</f>
        <v>1.1652790087150013</v>
      </c>
      <c r="P261" s="156">
        <f>P$6/VLOOKUP($B261,DR!$B$4:$H$455,7)</f>
        <v>1</v>
      </c>
      <c r="R261">
        <f t="shared" si="63"/>
        <v>254</v>
      </c>
      <c r="S261" s="120">
        <f t="shared" si="65"/>
        <v>253</v>
      </c>
      <c r="T261" s="45">
        <f t="shared" si="66"/>
        <v>0</v>
      </c>
      <c r="U261" s="45">
        <f t="shared" si="67"/>
        <v>0</v>
      </c>
      <c r="V261" s="20">
        <v>0</v>
      </c>
      <c r="W261" s="21">
        <f>(2*W$5*$AJ$3*$R261*$A$3-MIN(W$5*$AJ$3,$R261*$A$3)^2-2*$R261*$A$3*MAX(W$5*$AJ$3-$R261*$A$3,0)-MIN(MAX($R261*$A$3-$A$4,0),W$5*$AJ$3)^2-2*W$5*$AJ$3*MAX($R261*$A$3-$A$4-W$5*+$AJ$3,0))/$AJ$5-SUM($V$7:V261)-SUM($V$7:W260)+SUM($V$7:V260)</f>
        <v>0</v>
      </c>
      <c r="X261" s="21">
        <f>(2*X$5*$AJ$3*$R261*$A$3-MIN(X$5*$AJ$3,$R261*$A$3)^2-2*$R261*$A$3*MAX(X$5*$AJ$3-$R261*$A$3,0)-MIN(MAX($R261*$A$3-$A$4,0),X$5*$AJ$3)^2-2*X$5*$AJ$3*MAX($R261*$A$3-$A$4-X$5*+$AJ$3,0))/$AJ$5-SUM($V$7:W261)-SUM($V$7:X260)+SUM($V$7:W260)</f>
        <v>0</v>
      </c>
      <c r="Y261" s="21">
        <f>(2*Y$5*$AJ$3*$R261*$A$3-MIN(Y$5*$AJ$3,$R261*$A$3)^2-2*$R261*$A$3*MAX(Y$5*$AJ$3-$R261*$A$3,0)-MIN(MAX($R261*$A$3-$A$4,0),Y$5*$AJ$3)^2-2*Y$5*$AJ$3*MAX($R261*$A$3-$A$4-Y$5*+$AJ$3,0))/$AJ$5-SUM($V$7:X261)-SUM($V$7:Y260)+SUM($V$7:X260)</f>
        <v>0</v>
      </c>
      <c r="Z261" s="21">
        <f>(2*Z$5*$AJ$3*$R261*$A$3-MIN(Z$5*$AJ$3,$R261*$A$3)^2-2*$R261*$A$3*MAX(Z$5*$AJ$3-$R261*$A$3,0)-MIN(MAX($R261*$A$3-$A$4,0),Z$5*$AJ$3)^2-2*Z$5*$AJ$3*MAX($R261*$A$3-$A$4-Z$5*+$AJ$3,0))/$AJ$5-SUM($V$7:Y261)-SUM($V$7:Z260)+SUM($V$7:Y260)</f>
        <v>0</v>
      </c>
      <c r="AA261" s="21">
        <f>(2*AA$5*$AJ$3*$R261*$A$3-MIN(AA$5*$AJ$3,$R261*$A$3)^2-2*$R261*$A$3*MAX(AA$5*$AJ$3-$R261*$A$3,0)-MIN(MAX($R261*$A$3-$A$4,0),AA$5*$AJ$3)^2-2*AA$5*$AJ$3*MAX($R261*$A$3-$A$4-AA$5*+$AJ$3,0))/$AJ$5-SUM($V$7:Z261)-SUM($V$7:AA260)+SUM($V$7:Z260)</f>
        <v>0</v>
      </c>
      <c r="AB261" s="21">
        <f>(2*AB$5*$AJ$3*$R261*$A$3-MIN(AB$5*$AJ$3,$R261*$A$3)^2-2*$R261*$A$3*MAX(AB$5*$AJ$3-$R261*$A$3,0)-MIN(MAX($R261*$A$3-$A$4,0),AB$5*$AJ$3)^2-2*AB$5*$AJ$3*MAX($R261*$A$3-$A$4-AB$5*+$AJ$3,0))/$AJ$5-SUM($V$7:AA261)-SUM($V$7:AB260)+SUM($V$7:AA260)</f>
        <v>0</v>
      </c>
      <c r="AC261" s="21">
        <f>(2*AC$5*$AJ$3*$R261*$A$3-MIN(AC$5*$AJ$3,$R261*$A$3)^2-2*$R261*$A$3*MAX(AC$5*$AJ$3-$R261*$A$3,0)-MIN(MAX($R261*$A$3-$A$4,0),AC$5*$AJ$3)^2-2*AC$5*$AJ$3*MAX($R261*$A$3-$A$4-AC$5*+$AJ$3,0))/$AJ$5-SUM($V$7:AB261)-SUM($V$7:AC260)+SUM($V$7:AB260)</f>
        <v>0</v>
      </c>
      <c r="AD261" s="21">
        <f>(2*AD$5*$AJ$3*$R261*$A$3-MIN(AD$5*$AJ$3,$R261*$A$3)^2-2*$R261*$A$3*MAX(AD$5*$AJ$3-$R261*$A$3,0)-MIN(MAX($R261*$A$3-$A$4,0),AD$5*$AJ$3)^2-2*AD$5*$AJ$3*MAX($R261*$A$3-$A$4-AD$5*+$AJ$3,0))/$AJ$5-SUM($V$7:AC261)-SUM($V$7:AD260)+SUM($V$7:AC260)</f>
        <v>0</v>
      </c>
      <c r="AE261" s="21">
        <f>(2*AE$5*$AJ$3*$R261*$A$3-MIN(AE$5*$AJ$3,$R261*$A$3)^2-2*$R261*$A$3*MAX(AE$5*$AJ$3-$R261*$A$3,0)-MIN(MAX($R261*$A$3-$A$4,0),AE$5*$AJ$3)^2-2*AE$5*$AJ$3*MAX($R261*$A$3-$A$4-AE$5*+$AJ$3,0))/$AJ$5-SUM($V$7:AD261)-SUM($V$7:AE260)+SUM($V$7:AD260)</f>
        <v>0</v>
      </c>
      <c r="AF261" s="21">
        <f>(2*AF$5*$AJ$3*$R261*$A$3-MIN(AF$5*$AJ$3,$R261*$A$3)^2-2*$R261*$A$3*MAX(AF$5*$AJ$3-$R261*$A$3,0)-MIN(MAX($R261*$A$3-$A$4,0),AF$5*$AJ$3)^2-2*AF$5*$AJ$3*MAX($R261*$A$3-$A$4-AF$5*+$AJ$3,0))/$AJ$5-SUM($V$7:AE261)-SUM($V$7:AF260)+SUM($V$7:AE260)</f>
        <v>0</v>
      </c>
      <c r="AG261" s="21">
        <f>(2*AG$5*$AJ$3*$R261*$A$3-MIN(AG$5*$AJ$3,$R261*$A$3)^2-2*$R261*$A$3*MAX(AG$5*$AJ$3-$R261*$A$3,0)-MIN(MAX($R261*$A$3-$A$4,0),AG$5*$AJ$3)^2-2*AG$5*$AJ$3*MAX($R261*$A$3-$A$4-AG$5*+$AJ$3,0))/$AJ$5-SUM($V$7:AF261)-SUM($V$7:AG260)+SUM($V$7:AF260)</f>
        <v>0</v>
      </c>
      <c r="AH261" s="21">
        <f>(2*AH$5*$AJ$3*$R261*$A$3-MIN(AH$5*$AJ$3,$R261*$A$3)^2-2*$R261*$A$3*MAX(AH$5*$AJ$3-$R261*$A$3,0)-MIN(MAX($R261*$A$3-$A$4,0),AH$5*$AJ$3)^2-2*AH$5*$AJ$3*MAX($R261*$A$3-$A$4-AH$5*+$AJ$3,0))/$AJ$5-SUM($V$7:AG261)-SUM($V$7:AH260)+SUM($V$7:AG260)</f>
        <v>0</v>
      </c>
      <c r="AJ261" s="8">
        <f t="shared" si="62"/>
        <v>43862</v>
      </c>
      <c r="AK261" s="30">
        <f t="shared" si="68"/>
        <v>43876</v>
      </c>
      <c r="AL261" s="3">
        <f ca="1">SUMPRODUCT(OFFSET($W$8:OFFSET($W$8,$AJ$4-1,0),$T261,$U261),OFFSET($D$8:OFFSET($D$8,$AJ$4-1,0),$S261,MATCH(AL$6,$D$7:$Q$7,0)-1))</f>
        <v>0.72578671367166736</v>
      </c>
      <c r="AM261" s="3">
        <f ca="1">SUMPRODUCT(OFFSET($W$8:OFFSET($W$8,$AJ$4-1,0),$T261,$U261),OFFSET($C$8:OFFSET($C$8,$AJ$4-1,0),$S261,0),OFFSET($D$8:OFFSET($D$8,$AJ$4-1,0),$S261,MATCH(AL$6,$D$7:$Q$7,0)-1))/SUMPRODUCT(OFFSET($W$8:OFFSET($W$8,$AJ$4-1,0),$T261,$U261),OFFSET($C$8:OFFSET($C$8,$AJ$4-1,0),$S261,0))</f>
        <v>0.73010840869039861</v>
      </c>
      <c r="AN261" s="3">
        <f ca="1">SUMPRODUCT(OFFSET($W$8:OFFSET($W$8,$AJ$4-1,0),$T261,$U261),OFFSET($D$8:OFFSET($D$8,$AJ$4-1,0),$S261,MATCH(AN$6,$D$7:$Q$7,0)-1))</f>
        <v>1.1083827225860421</v>
      </c>
      <c r="AO261" s="3">
        <f ca="1">SUMPRODUCT(OFFSET($W$8:OFFSET($W$8,$AJ$4-1,0),$T261,$U261),OFFSET($C$8:OFFSET($C$8,$AJ$4-1,0),$S261,0),OFFSET($D$8:OFFSET($D$8,$AJ$4-1,0),$S261,MATCH(AN$6,$D$7:$Q$7,0)-1))/SUMPRODUCT(OFFSET($W$8:OFFSET($W$8,$AJ$4-1,0),$T261,$U261),OFFSET($C$8:OFFSET($C$8,$AJ$4-1,0),$S261,0))</f>
        <v>1.1041503274987861</v>
      </c>
      <c r="AP261" s="3">
        <f ca="1">SUMPRODUCT(OFFSET($W$8:OFFSET($W$8,$AJ$4-1,0),$T261,$U261),OFFSET($D$8:OFFSET($D$8,$AJ$4-1,0),$S261,MATCH(AP$6,$D$7:$Q$7,0)-1))</f>
        <v>1.0219030644417186</v>
      </c>
      <c r="AQ261" s="3">
        <f ca="1">SUMPRODUCT(OFFSET($W$8:OFFSET($W$8,$AJ$4-1,0),$T261,$U261),OFFSET($C$8:OFFSET($C$8,$AJ$4-1,0),$S261,0),OFFSET($D$8:OFFSET($D$8,$AJ$4-1,0),$S261,MATCH(AP$6,$D$7:$Q$7,0)-1))/SUMPRODUCT(OFFSET($W$8:OFFSET($W$8,$AJ$4-1,0),$T261,$U261),OFFSET($C$8:OFFSET($C$8,$AJ$4-1,0),$S261,0))</f>
        <v>1.021506127183047</v>
      </c>
      <c r="AR261" s="3">
        <f ca="1">SUMPRODUCT(OFFSET($W$8:OFFSET($W$8,$AJ$4-1,0),$T261,$U261),OFFSET($D$8:OFFSET($D$8,$AJ$4-1,0),$S261,MATCH(AR$6,$D$7:$Q$7,0)-1))</f>
        <v>1</v>
      </c>
      <c r="AS261" s="3">
        <f ca="1">SUMPRODUCT(OFFSET($W$8:OFFSET($W$8,$AJ$4-1,0),$T261,$U261),OFFSET($C$8:OFFSET($C$8,$AJ$4-1,0),$S261,0),OFFSET($D$8:OFFSET($D$8,$AJ$4-1,0),$S261,MATCH(AR$6,$D$7:$Q$7,0)-1))/SUMPRODUCT(OFFSET($W$8:OFFSET($W$8,$AJ$4-1,0),$T261,$U261),OFFSET($C$8:OFFSET($C$8,$AJ$4-1,0),$S261,0))</f>
        <v>1</v>
      </c>
      <c r="AT261" s="3">
        <f ca="1">SUMPRODUCT(OFFSET($W$8:OFFSET($W$8,$AJ$4-1,0),$T261,$U261),OFFSET($D$8:OFFSET($D$8,$AJ$4-1,0),$S261,MATCH(AT$6,$D$7:$Q$7,0)-1))</f>
        <v>1.0656142799610373</v>
      </c>
      <c r="AU261" s="3">
        <f ca="1">SUMPRODUCT(OFFSET($W$8:OFFSET($W$8,$AJ$4-1,0),$T261,$U261),OFFSET($C$8:OFFSET($C$8,$AJ$4-1,0),$S261,0),OFFSET($D$8:OFFSET($D$8,$AJ$4-1,0),$S261,MATCH(AT$6,$D$7:$Q$7,0)-1))/SUMPRODUCT(OFFSET($W$8:OFFSET($W$8,$AJ$4-1,0),$T261,$U261),OFFSET($C$8:OFFSET($C$8,$AJ$4-1,0),$S261,0))</f>
        <v>1.0628555912321032</v>
      </c>
      <c r="AV261" s="3">
        <f ca="1">SUMPRODUCT(OFFSET($W$8:OFFSET($W$8,$AJ$4-1,0),$T261,$U261),OFFSET($D$8:OFFSET($D$8,$AJ$4-1,0),$S261,MATCH(AV$6,$D$7:$Q$7,0)-1))</f>
        <v>1.0348160326376374</v>
      </c>
      <c r="AW261" s="3">
        <f ca="1">SUMPRODUCT(OFFSET($W$8:OFFSET($W$8,$AJ$4-1,0),$T261,$U261),OFFSET($C$8:OFFSET($C$8,$AJ$4-1,0),$S261,0),OFFSET($D$8:OFFSET($D$8,$AJ$4-1,0),$S261,MATCH(AV$6,$D$7:$Q$7,0)-1))/SUMPRODUCT(OFFSET($W$8:OFFSET($W$8,$AJ$4-1,0),$T261,$U261),OFFSET($C$8:OFFSET($C$8,$AJ$4-1,0),$S261,0))</f>
        <v>1.0439103529951497</v>
      </c>
      <c r="AX261" s="3">
        <f ca="1">SUMPRODUCT(OFFSET($W$8:OFFSET($W$8,$AJ$4-1,0),$T261,$U261),OFFSET($D$8:OFFSET($D$8,$AJ$4-1,0),$S261,MATCH(AX$6,$D$7:$Q$7,0)-1))</f>
        <v>0.97028179172266393</v>
      </c>
      <c r="AY261" s="3">
        <f ca="1">SUMPRODUCT(OFFSET($W$8:OFFSET($W$8,$AJ$4-1,0),$T261,$U261),OFFSET($C$8:OFFSET($C$8,$AJ$4-1,0),$S261,0),OFFSET($D$8:OFFSET($D$8,$AJ$4-1,0),$S261,MATCH(AX$6,$D$7:$Q$7,0)-1))/SUMPRODUCT(OFFSET($W$8:OFFSET($W$8,$AJ$4-1,0),$T261,$U261),OFFSET($C$8:OFFSET($C$8,$AJ$4-1,0),$S261,0))</f>
        <v>0.97075784476531957</v>
      </c>
      <c r="AZ261" s="3">
        <f ca="1">SUMPRODUCT(OFFSET($W$8:OFFSET($W$8,$AJ$4-1,0),$T261,$U261),OFFSET($D$8:OFFSET($D$8,$AJ$4-1,0),$S261,MATCH(AZ$6,$D$7:$Q$7,0)-1))</f>
        <v>1.0928812470752567</v>
      </c>
      <c r="BA261" s="3">
        <f ca="1">SUMPRODUCT(OFFSET($W$8:OFFSET($W$8,$AJ$4-1,0),$T261,$U261),OFFSET($C$8:OFFSET($C$8,$AJ$4-1,0),$S261,0),OFFSET($D$8:OFFSET($D$8,$AJ$4-1,0),$S261,MATCH(AZ$6,$D$7:$Q$7,0)-1))/SUMPRODUCT(OFFSET($W$8:OFFSET($W$8,$AJ$4-1,0),$T261,$U261),OFFSET($C$8:OFFSET($C$8,$AJ$4-1,0),$S261,0))</f>
        <v>1.0913115094162951</v>
      </c>
      <c r="BB261" s="3">
        <f ca="1">SUMPRODUCT(OFFSET($W$8:OFFSET($W$8,$AJ$4-1,0),$T261,$U261),OFFSET($D$8:OFFSET($D$8,$AJ$4-1,0),$S261,MATCH(BB$6,$D$7:$Q$7,0)-1))</f>
        <v>1.0295180365990071</v>
      </c>
      <c r="BC261" s="3">
        <f ca="1">SUMPRODUCT(OFFSET($W$8:OFFSET($W$8,$AJ$4-1,0),$T261,$U261),OFFSET($C$8:OFFSET($C$8,$AJ$4-1,0),$S261,0),OFFSET($D$8:OFFSET($D$8,$AJ$4-1,0),$S261,MATCH(BB$6,$D$7:$Q$7,0)-1))/SUMPRODUCT(OFFSET($W$8:OFFSET($W$8,$AJ$4-1,0),$T261,$U261),OFFSET($C$8:OFFSET($C$8,$AJ$4-1,0),$S261,0))</f>
        <v>1.029063988258003</v>
      </c>
      <c r="BD261" s="3">
        <f ca="1">SUMPRODUCT(OFFSET($W$8:OFFSET($W$8,$AJ$4-1,0),$T261,$U261),OFFSET($D$8:OFFSET($D$8,$AJ$4-1,0),$S261,MATCH(BD$6,$D$7:$Q$7,0)-1))</f>
        <v>0.99890597107064816</v>
      </c>
      <c r="BE261" s="3">
        <f ca="1">SUMPRODUCT(OFFSET($W$8:OFFSET($W$8,$AJ$4-1,0),$T261,$U261),OFFSET($C$8:OFFSET($C$8,$AJ$4-1,0),$S261,0),OFFSET($D$8:OFFSET($D$8,$AJ$4-1,0),$S261,MATCH(BD$6,$D$7:$Q$7,0)-1))/SUMPRODUCT(OFFSET($W$8:OFFSET($W$8,$AJ$4-1,0),$T261,$U261),OFFSET($C$8:OFFSET($C$8,$AJ$4-1,0),$S261,0))</f>
        <v>0.99895448742115656</v>
      </c>
      <c r="BF261" s="174">
        <f ca="1">SUMPRODUCT(OFFSET($W$8:OFFSET($W$8,$AJ$4-1,0),$T261,$U261),OFFSET($D$8:OFFSET($D$8,$AJ$4-1,0),$S261,MATCH(BF$6,$D$7:$Q$7,0)-1))</f>
        <v>1.083067970081951</v>
      </c>
      <c r="BG261" s="174">
        <f ca="1">SUMPRODUCT(OFFSET($W$8:OFFSET($W$8,$AJ$4-1,0),$T261,$U261),OFFSET($C$8:OFFSET($C$8,$AJ$4-1,0),$S261,0),OFFSET($D$8:OFFSET($D$8,$AJ$4-1,0),$S261,MATCH(BF$6,$D$7:$Q$7,0)-1))/SUMPRODUCT(OFFSET($W$8:OFFSET($W$8,$AJ$4-1,0),$T261,$U261),OFFSET($C$8:OFFSET($C$8,$AJ$4-1,0),$S261,0))</f>
        <v>1.0731809318164016</v>
      </c>
      <c r="BH261" s="174">
        <f ca="1">SUMPRODUCT(OFFSET($W$8:OFFSET($W$8,$AJ$4-1,0),$T261,$U261),OFFSET($D$8:OFFSET($D$8,$AJ$4-1,0),$S261,MATCH(BH$6,$D$7:$Q$7,0)-1))</f>
        <v>1.1187246938428472</v>
      </c>
      <c r="BI261" s="174">
        <f ca="1">SUMPRODUCT(OFFSET($W$8:OFFSET($W$8,$AJ$4-1,0),$T261,$U261),OFFSET($C$8:OFFSET($C$8,$AJ$4-1,0),$S261,0),OFFSET($D$8:OFFSET($D$8,$AJ$4-1,0),$S261,MATCH(BH$6,$D$7:$Q$7,0)-1))/SUMPRODUCT(OFFSET($W$8:OFFSET($W$8,$AJ$4-1,0),$T261,$U261),OFFSET($C$8:OFFSET($C$8,$AJ$4-1,0),$S261,0))</f>
        <v>1.1129010201669836</v>
      </c>
      <c r="BJ261" s="174">
        <f ca="1">SUMPRODUCT(OFFSET($W$8:OFFSET($W$8,$AJ$4-1,0),$T261,$U261),OFFSET($D$8:OFFSET($D$8,$AJ$4-1,0),$S261,MATCH(BJ$6,$D$7:$Q$7,0)-1))</f>
        <v>1</v>
      </c>
      <c r="BK261" s="174">
        <f ca="1">SUMPRODUCT(OFFSET($W$8:OFFSET($W$8,$AJ$4-1,0),$T261,$U261),OFFSET($C$8:OFFSET($C$8,$AJ$4-1,0),$S261,0),OFFSET($D$8:OFFSET($D$8,$AJ$4-1,0),$S261,MATCH(BJ$6,$D$7:$Q$7,0)-1))/SUMPRODUCT(OFFSET($W$8:OFFSET($W$8,$AJ$4-1,0),$T261,$U261),OFFSET($C$8:OFFSET($C$8,$AJ$4-1,0),$S261,0))</f>
        <v>1</v>
      </c>
      <c r="BM261" s="8">
        <f t="shared" si="59"/>
        <v>43862</v>
      </c>
      <c r="BN261" s="47">
        <f t="shared" ca="1" si="60"/>
        <v>0.93075956333388254</v>
      </c>
      <c r="BO261" s="47">
        <f t="shared" ca="1" si="56"/>
        <v>0</v>
      </c>
      <c r="BP261" s="47">
        <f t="shared" ca="1" si="61"/>
        <v>0.29736628188678021</v>
      </c>
      <c r="BQ261" s="47">
        <f t="shared" ca="1" si="57"/>
        <v>0.63339328144710239</v>
      </c>
    </row>
    <row r="262" spans="1:69">
      <c r="A262" s="58">
        <f t="shared" si="58"/>
        <v>43525</v>
      </c>
      <c r="B262" s="34">
        <f t="shared" si="64"/>
        <v>43723</v>
      </c>
      <c r="C262" s="59">
        <f>SUMIF(WP!$A$3:$A$388,"&lt;"&amp;EOMONTH($A262,$A$3-1)+1,WP!$B$3:$B$388)/1000-SUM(C$8:C261)</f>
        <v>850.75800000000163</v>
      </c>
      <c r="D262" s="42">
        <f>D$6/VLOOKUP($B262,Rate!$B$4:$H$390,7)</f>
        <v>0.69259532242967115</v>
      </c>
      <c r="E262" s="42">
        <f>E$6/VLOOKUP($B262,SAWW!$B$4:$H$390,7)</f>
        <v>1.1449308661524122</v>
      </c>
      <c r="F262" s="42">
        <f>F$6/VLOOKUP($B262,'Indem BL'!$B$4:$H$390,7)</f>
        <v>1.0260444510112499</v>
      </c>
      <c r="G262" s="42">
        <f>G$6/VLOOKUP($B262,'Med BL'!$B$4:$H$390,7)</f>
        <v>1</v>
      </c>
      <c r="H262" s="42">
        <f>H$6/VLOOKUP($B262,'Combined BL &amp; SAWW'!$B$4:$H$390,7)</f>
        <v>1.0899091529036735</v>
      </c>
      <c r="I262" s="42">
        <f>I$6/VLOOKUP($B262,'Freq Trend'!$B$4:$H$390,7)</f>
        <v>0.9678818740228804</v>
      </c>
      <c r="J262" s="42">
        <f>J$6/VLOOKUP($B262,'Severity Trend_IonI'!$B$4:$H$390,7)</f>
        <v>0.96622345651457764</v>
      </c>
      <c r="K262" s="42">
        <f>K$6/VLOOKUP($B262,'Severity Trend_MonI'!$B$4:$H$390,7)</f>
        <v>1.1063853435815039</v>
      </c>
      <c r="L262" s="42">
        <f>L$6/VLOOKUP($B262,'Severity Trend'!$B$4:$H$390,7)</f>
        <v>1.0334078296369689</v>
      </c>
      <c r="M262" s="42">
        <f>M$6/VLOOKUP($B262,'PP Residual Trend'!$B$4:$H$390,7)</f>
        <v>0.99849342961358967</v>
      </c>
      <c r="N262" s="156">
        <f>N$6/VLOOKUP($B262,CR!$B$4:$H$455,7)</f>
        <v>1.1442538310780284</v>
      </c>
      <c r="O262" s="156">
        <f>O$6/VLOOKUP($B262,ER!$B$4:$H$455,7)</f>
        <v>1.1652790087150013</v>
      </c>
      <c r="P262" s="156">
        <f>P$6/VLOOKUP($B262,DR!$B$4:$H$455,7)</f>
        <v>1</v>
      </c>
      <c r="R262">
        <f t="shared" si="63"/>
        <v>255</v>
      </c>
      <c r="S262" s="120">
        <f t="shared" si="65"/>
        <v>254</v>
      </c>
      <c r="T262" s="45">
        <f t="shared" si="66"/>
        <v>0</v>
      </c>
      <c r="U262" s="45">
        <f t="shared" si="67"/>
        <v>0</v>
      </c>
      <c r="V262" s="20">
        <v>0</v>
      </c>
      <c r="W262" s="21">
        <f>(2*W$5*$AJ$3*$R262*$A$3-MIN(W$5*$AJ$3,$R262*$A$3)^2-2*$R262*$A$3*MAX(W$5*$AJ$3-$R262*$A$3,0)-MIN(MAX($R262*$A$3-$A$4,0),W$5*$AJ$3)^2-2*W$5*$AJ$3*MAX($R262*$A$3-$A$4-W$5*+$AJ$3,0))/$AJ$5-SUM($V$7:V262)-SUM($V$7:W261)+SUM($V$7:V261)</f>
        <v>0</v>
      </c>
      <c r="X262" s="21">
        <f>(2*X$5*$AJ$3*$R262*$A$3-MIN(X$5*$AJ$3,$R262*$A$3)^2-2*$R262*$A$3*MAX(X$5*$AJ$3-$R262*$A$3,0)-MIN(MAX($R262*$A$3-$A$4,0),X$5*$AJ$3)^2-2*X$5*$AJ$3*MAX($R262*$A$3-$A$4-X$5*+$AJ$3,0))/$AJ$5-SUM($V$7:W262)-SUM($V$7:X261)+SUM($V$7:W261)</f>
        <v>0</v>
      </c>
      <c r="Y262" s="21">
        <f>(2*Y$5*$AJ$3*$R262*$A$3-MIN(Y$5*$AJ$3,$R262*$A$3)^2-2*$R262*$A$3*MAX(Y$5*$AJ$3-$R262*$A$3,0)-MIN(MAX($R262*$A$3-$A$4,0),Y$5*$AJ$3)^2-2*Y$5*$AJ$3*MAX($R262*$A$3-$A$4-Y$5*+$AJ$3,0))/$AJ$5-SUM($V$7:X262)-SUM($V$7:Y261)+SUM($V$7:X261)</f>
        <v>0</v>
      </c>
      <c r="Z262" s="21">
        <f>(2*Z$5*$AJ$3*$R262*$A$3-MIN(Z$5*$AJ$3,$R262*$A$3)^2-2*$R262*$A$3*MAX(Z$5*$AJ$3-$R262*$A$3,0)-MIN(MAX($R262*$A$3-$A$4,0),Z$5*$AJ$3)^2-2*Z$5*$AJ$3*MAX($R262*$A$3-$A$4-Z$5*+$AJ$3,0))/$AJ$5-SUM($V$7:Y262)-SUM($V$7:Z261)+SUM($V$7:Y261)</f>
        <v>0</v>
      </c>
      <c r="AA262" s="21">
        <f>(2*AA$5*$AJ$3*$R262*$A$3-MIN(AA$5*$AJ$3,$R262*$A$3)^2-2*$R262*$A$3*MAX(AA$5*$AJ$3-$R262*$A$3,0)-MIN(MAX($R262*$A$3-$A$4,0),AA$5*$AJ$3)^2-2*AA$5*$AJ$3*MAX($R262*$A$3-$A$4-AA$5*+$AJ$3,0))/$AJ$5-SUM($V$7:Z262)-SUM($V$7:AA261)+SUM($V$7:Z261)</f>
        <v>0</v>
      </c>
      <c r="AB262" s="21">
        <f>(2*AB$5*$AJ$3*$R262*$A$3-MIN(AB$5*$AJ$3,$R262*$A$3)^2-2*$R262*$A$3*MAX(AB$5*$AJ$3-$R262*$A$3,0)-MIN(MAX($R262*$A$3-$A$4,0),AB$5*$AJ$3)^2-2*AB$5*$AJ$3*MAX($R262*$A$3-$A$4-AB$5*+$AJ$3,0))/$AJ$5-SUM($V$7:AA262)-SUM($V$7:AB261)+SUM($V$7:AA261)</f>
        <v>0</v>
      </c>
      <c r="AC262" s="21">
        <f>(2*AC$5*$AJ$3*$R262*$A$3-MIN(AC$5*$AJ$3,$R262*$A$3)^2-2*$R262*$A$3*MAX(AC$5*$AJ$3-$R262*$A$3,0)-MIN(MAX($R262*$A$3-$A$4,0),AC$5*$AJ$3)^2-2*AC$5*$AJ$3*MAX($R262*$A$3-$A$4-AC$5*+$AJ$3,0))/$AJ$5-SUM($V$7:AB262)-SUM($V$7:AC261)+SUM($V$7:AB261)</f>
        <v>0</v>
      </c>
      <c r="AD262" s="21">
        <f>(2*AD$5*$AJ$3*$R262*$A$3-MIN(AD$5*$AJ$3,$R262*$A$3)^2-2*$R262*$A$3*MAX(AD$5*$AJ$3-$R262*$A$3,0)-MIN(MAX($R262*$A$3-$A$4,0),AD$5*$AJ$3)^2-2*AD$5*$AJ$3*MAX($R262*$A$3-$A$4-AD$5*+$AJ$3,0))/$AJ$5-SUM($V$7:AC262)-SUM($V$7:AD261)+SUM($V$7:AC261)</f>
        <v>0</v>
      </c>
      <c r="AE262" s="21">
        <f>(2*AE$5*$AJ$3*$R262*$A$3-MIN(AE$5*$AJ$3,$R262*$A$3)^2-2*$R262*$A$3*MAX(AE$5*$AJ$3-$R262*$A$3,0)-MIN(MAX($R262*$A$3-$A$4,0),AE$5*$AJ$3)^2-2*AE$5*$AJ$3*MAX($R262*$A$3-$A$4-AE$5*+$AJ$3,0))/$AJ$5-SUM($V$7:AD262)-SUM($V$7:AE261)+SUM($V$7:AD261)</f>
        <v>0</v>
      </c>
      <c r="AF262" s="21">
        <f>(2*AF$5*$AJ$3*$R262*$A$3-MIN(AF$5*$AJ$3,$R262*$A$3)^2-2*$R262*$A$3*MAX(AF$5*$AJ$3-$R262*$A$3,0)-MIN(MAX($R262*$A$3-$A$4,0),AF$5*$AJ$3)^2-2*AF$5*$AJ$3*MAX($R262*$A$3-$A$4-AF$5*+$AJ$3,0))/$AJ$5-SUM($V$7:AE262)-SUM($V$7:AF261)+SUM($V$7:AE261)</f>
        <v>0</v>
      </c>
      <c r="AG262" s="21">
        <f>(2*AG$5*$AJ$3*$R262*$A$3-MIN(AG$5*$AJ$3,$R262*$A$3)^2-2*$R262*$A$3*MAX(AG$5*$AJ$3-$R262*$A$3,0)-MIN(MAX($R262*$A$3-$A$4,0),AG$5*$AJ$3)^2-2*AG$5*$AJ$3*MAX($R262*$A$3-$A$4-AG$5*+$AJ$3,0))/$AJ$5-SUM($V$7:AF262)-SUM($V$7:AG261)+SUM($V$7:AF261)</f>
        <v>0</v>
      </c>
      <c r="AH262" s="21">
        <f>(2*AH$5*$AJ$3*$R262*$A$3-MIN(AH$5*$AJ$3,$R262*$A$3)^2-2*$R262*$A$3*MAX(AH$5*$AJ$3-$R262*$A$3,0)-MIN(MAX($R262*$A$3-$A$4,0),AH$5*$AJ$3)^2-2*AH$5*$AJ$3*MAX($R262*$A$3-$A$4-AH$5*+$AJ$3,0))/$AJ$5-SUM($V$7:AG262)-SUM($V$7:AH261)+SUM($V$7:AG261)</f>
        <v>0</v>
      </c>
      <c r="AJ262" s="8">
        <f t="shared" si="62"/>
        <v>43891</v>
      </c>
      <c r="AK262" s="30">
        <f t="shared" si="68"/>
        <v>43905</v>
      </c>
      <c r="AL262" s="3">
        <f ca="1">SUMPRODUCT(OFFSET($W$8:OFFSET($W$8,$AJ$4-1,0),$T262,$U262),OFFSET($D$8:OFFSET($D$8,$AJ$4-1,0),$S262,MATCH(AL$6,$D$7:$Q$7,0)-1))</f>
        <v>0.73140000398524241</v>
      </c>
      <c r="AM262" s="3">
        <f ca="1">SUMPRODUCT(OFFSET($W$8:OFFSET($W$8,$AJ$4-1,0),$T262,$U262),OFFSET($C$8:OFFSET($C$8,$AJ$4-1,0),$S262,0),OFFSET($D$8:OFFSET($D$8,$AJ$4-1,0),$S262,MATCH(AL$6,$D$7:$Q$7,0)-1))/SUMPRODUCT(OFFSET($W$8:OFFSET($W$8,$AJ$4-1,0),$T262,$U262),OFFSET($C$8:OFFSET($C$8,$AJ$4-1,0),$S262,0))</f>
        <v>0.73343927464773462</v>
      </c>
      <c r="AN262" s="3">
        <f ca="1">SUMPRODUCT(OFFSET($W$8:OFFSET($W$8,$AJ$4-1,0),$T262,$U262),OFFSET($D$8:OFFSET($D$8,$AJ$4-1,0),$S262,MATCH(AN$6,$D$7:$Q$7,0)-1))</f>
        <v>1.1018328690935641</v>
      </c>
      <c r="AO262" s="3">
        <f ca="1">SUMPRODUCT(OFFSET($W$8:OFFSET($W$8,$AJ$4-1,0),$T262,$U262),OFFSET($C$8:OFFSET($C$8,$AJ$4-1,0),$S262,0),OFFSET($D$8:OFFSET($D$8,$AJ$4-1,0),$S262,MATCH(AN$6,$D$7:$Q$7,0)-1))/SUMPRODUCT(OFFSET($W$8:OFFSET($W$8,$AJ$4-1,0),$T262,$U262),OFFSET($C$8:OFFSET($C$8,$AJ$4-1,0),$S262,0))</f>
        <v>1.10030896011727</v>
      </c>
      <c r="AP262" s="3">
        <f ca="1">SUMPRODUCT(OFFSET($W$8:OFFSET($W$8,$AJ$4-1,0),$T262,$U262),OFFSET($D$8:OFFSET($D$8,$AJ$4-1,0),$S262,MATCH(AP$6,$D$7:$Q$7,0)-1))</f>
        <v>1.0213508795657811</v>
      </c>
      <c r="AQ262" s="3">
        <f ca="1">SUMPRODUCT(OFFSET($W$8:OFFSET($W$8,$AJ$4-1,0),$T262,$U262),OFFSET($C$8:OFFSET($C$8,$AJ$4-1,0),$S262,0),OFFSET($D$8:OFFSET($D$8,$AJ$4-1,0),$S262,MATCH(AP$6,$D$7:$Q$7,0)-1))/SUMPRODUCT(OFFSET($W$8:OFFSET($W$8,$AJ$4-1,0),$T262,$U262),OFFSET($C$8:OFFSET($C$8,$AJ$4-1,0),$S262,0))</f>
        <v>1.0211967867318208</v>
      </c>
      <c r="AR262" s="3">
        <f ca="1">SUMPRODUCT(OFFSET($W$8:OFFSET($W$8,$AJ$4-1,0),$T262,$U262),OFFSET($D$8:OFFSET($D$8,$AJ$4-1,0),$S262,MATCH(AR$6,$D$7:$Q$7,0)-1))</f>
        <v>1</v>
      </c>
      <c r="AS262" s="3">
        <f ca="1">SUMPRODUCT(OFFSET($W$8:OFFSET($W$8,$AJ$4-1,0),$T262,$U262),OFFSET($C$8:OFFSET($C$8,$AJ$4-1,0),$S262,0),OFFSET($D$8:OFFSET($D$8,$AJ$4-1,0),$S262,MATCH(AR$6,$D$7:$Q$7,0)-1))/SUMPRODUCT(OFFSET($W$8:OFFSET($W$8,$AJ$4-1,0),$T262,$U262),OFFSET($C$8:OFFSET($C$8,$AJ$4-1,0),$S262,0))</f>
        <v>1</v>
      </c>
      <c r="AT262" s="3">
        <f ca="1">SUMPRODUCT(OFFSET($W$8:OFFSET($W$8,$AJ$4-1,0),$T262,$U262),OFFSET($D$8:OFFSET($D$8,$AJ$4-1,0),$S262,MATCH(AT$6,$D$7:$Q$7,0)-1))</f>
        <v>1.0614553580009887</v>
      </c>
      <c r="AU262" s="3">
        <f ca="1">SUMPRODUCT(OFFSET($W$8:OFFSET($W$8,$AJ$4-1,0),$T262,$U262),OFFSET($C$8:OFFSET($C$8,$AJ$4-1,0),$S262,0),OFFSET($D$8:OFFSET($D$8,$AJ$4-1,0),$S262,MATCH(AT$6,$D$7:$Q$7,0)-1))/SUMPRODUCT(OFFSET($W$8:OFFSET($W$8,$AJ$4-1,0),$T262,$U262),OFFSET($C$8:OFFSET($C$8,$AJ$4-1,0),$S262,0))</f>
        <v>1.0604373102508942</v>
      </c>
      <c r="AV262" s="3">
        <f ca="1">SUMPRODUCT(OFFSET($W$8:OFFSET($W$8,$AJ$4-1,0),$T262,$U262),OFFSET($D$8:OFFSET($D$8,$AJ$4-1,0),$S262,MATCH(AV$6,$D$7:$Q$7,0)-1))</f>
        <v>1.0353895362962759</v>
      </c>
      <c r="AW262" s="3">
        <f ca="1">SUMPRODUCT(OFFSET($W$8:OFFSET($W$8,$AJ$4-1,0),$T262,$U262),OFFSET($C$8:OFFSET($C$8,$AJ$4-1,0),$S262,0),OFFSET($D$8:OFFSET($D$8,$AJ$4-1,0),$S262,MATCH(AV$6,$D$7:$Q$7,0)-1))/SUMPRODUCT(OFFSET($W$8:OFFSET($W$8,$AJ$4-1,0),$T262,$U262),OFFSET($C$8:OFFSET($C$8,$AJ$4-1,0),$S262,0))</f>
        <v>1.0426680597393465</v>
      </c>
      <c r="AX262" s="3">
        <f ca="1">SUMPRODUCT(OFFSET($W$8:OFFSET($W$8,$AJ$4-1,0),$T262,$U262),OFFSET($D$8:OFFSET($D$8,$AJ$4-1,0),$S262,MATCH(AX$6,$D$7:$Q$7,0)-1))</f>
        <v>0.97109663353107833</v>
      </c>
      <c r="AY262" s="3">
        <f ca="1">SUMPRODUCT(OFFSET($W$8:OFFSET($W$8,$AJ$4-1,0),$T262,$U262),OFFSET($C$8:OFFSET($C$8,$AJ$4-1,0),$S262,0),OFFSET($D$8:OFFSET($D$8,$AJ$4-1,0),$S262,MATCH(AX$6,$D$7:$Q$7,0)-1))/SUMPRODUCT(OFFSET($W$8:OFFSET($W$8,$AJ$4-1,0),$T262,$U262),OFFSET($C$8:OFFSET($C$8,$AJ$4-1,0),$S262,0))</f>
        <v>0.97125228087247673</v>
      </c>
      <c r="AZ262" s="3">
        <f ca="1">SUMPRODUCT(OFFSET($W$8:OFFSET($W$8,$AJ$4-1,0),$T262,$U262),OFFSET($D$8:OFFSET($D$8,$AJ$4-1,0),$S262,MATCH(AZ$6,$D$7:$Q$7,0)-1))</f>
        <v>1.0901862967840033</v>
      </c>
      <c r="BA262" s="3">
        <f ca="1">SUMPRODUCT(OFFSET($W$8:OFFSET($W$8,$AJ$4-1,0),$T262,$U262),OFFSET($C$8:OFFSET($C$8,$AJ$4-1,0),$S262,0),OFFSET($D$8:OFFSET($D$8,$AJ$4-1,0),$S262,MATCH(AZ$6,$D$7:$Q$7,0)-1))/SUMPRODUCT(OFFSET($W$8:OFFSET($W$8,$AJ$4-1,0),$T262,$U262),OFFSET($C$8:OFFSET($C$8,$AJ$4-1,0),$S262,0))</f>
        <v>1.0896793908889475</v>
      </c>
      <c r="BB262" s="3">
        <f ca="1">SUMPRODUCT(OFFSET($W$8:OFFSET($W$8,$AJ$4-1,0),$T262,$U262),OFFSET($D$8:OFFSET($D$8,$AJ$4-1,0),$S262,MATCH(BB$6,$D$7:$Q$7,0)-1))</f>
        <v>1.028734504829407</v>
      </c>
      <c r="BC262" s="3">
        <f ca="1">SUMPRODUCT(OFFSET($W$8:OFFSET($W$8,$AJ$4-1,0),$T262,$U262),OFFSET($C$8:OFFSET($C$8,$AJ$4-1,0),$S262,0),OFFSET($D$8:OFFSET($D$8,$AJ$4-1,0),$S262,MATCH(BB$6,$D$7:$Q$7,0)-1))/SUMPRODUCT(OFFSET($W$8:OFFSET($W$8,$AJ$4-1,0),$T262,$U262),OFFSET($C$8:OFFSET($C$8,$AJ$4-1,0),$S262,0))</f>
        <v>1.0285881891531363</v>
      </c>
      <c r="BD262" s="3">
        <f ca="1">SUMPRODUCT(OFFSET($W$8:OFFSET($W$8,$AJ$4-1,0),$T262,$U262),OFFSET($D$8:OFFSET($D$8,$AJ$4-1,0),$S262,MATCH(BD$6,$D$7:$Q$7,0)-1))</f>
        <v>0.99898400797751363</v>
      </c>
      <c r="BE262" s="3">
        <f ca="1">SUMPRODUCT(OFFSET($W$8:OFFSET($W$8,$AJ$4-1,0),$T262,$U262),OFFSET($C$8:OFFSET($C$8,$AJ$4-1,0),$S262,0),OFFSET($D$8:OFFSET($D$8,$AJ$4-1,0),$S262,MATCH(BD$6,$D$7:$Q$7,0)-1))/SUMPRODUCT(OFFSET($W$8:OFFSET($W$8,$AJ$4-1,0),$T262,$U262),OFFSET($C$8:OFFSET($C$8,$AJ$4-1,0),$S262,0))</f>
        <v>0.99900104283278834</v>
      </c>
      <c r="BF262" s="174">
        <f ca="1">SUMPRODUCT(OFFSET($W$8:OFFSET($W$8,$AJ$4-1,0),$T262,$U262),OFFSET($D$8:OFFSET($D$8,$AJ$4-1,0),$S262,MATCH(BF$6,$D$7:$Q$7,0)-1))</f>
        <v>1.0694232391538654</v>
      </c>
      <c r="BG262" s="174">
        <f ca="1">SUMPRODUCT(OFFSET($W$8:OFFSET($W$8,$AJ$4-1,0),$T262,$U262),OFFSET($C$8:OFFSET($C$8,$AJ$4-1,0),$S262,0),OFFSET($D$8:OFFSET($D$8,$AJ$4-1,0),$S262,MATCH(BF$6,$D$7:$Q$7,0)-1))/SUMPRODUCT(OFFSET($W$8:OFFSET($W$8,$AJ$4-1,0),$T262,$U262),OFFSET($C$8:OFFSET($C$8,$AJ$4-1,0),$S262,0))</f>
        <v>1.0661553042968688</v>
      </c>
      <c r="BH262" s="174">
        <f ca="1">SUMPRODUCT(OFFSET($W$8:OFFSET($W$8,$AJ$4-1,0),$T262,$U262),OFFSET($D$8:OFFSET($D$8,$AJ$4-1,0),$S262,MATCH(BH$6,$D$7:$Q$7,0)-1))</f>
        <v>1.1117431747274524</v>
      </c>
      <c r="BI262" s="174">
        <f ca="1">SUMPRODUCT(OFFSET($W$8:OFFSET($W$8,$AJ$4-1,0),$T262,$U262),OFFSET($C$8:OFFSET($C$8,$AJ$4-1,0),$S262,0),OFFSET($D$8:OFFSET($D$8,$AJ$4-1,0),$S262,MATCH(BH$6,$D$7:$Q$7,0)-1))/SUMPRODUCT(OFFSET($W$8:OFFSET($W$8,$AJ$4-1,0),$T262,$U262),OFFSET($C$8:OFFSET($C$8,$AJ$4-1,0),$S262,0))</f>
        <v>1.1088818431215572</v>
      </c>
      <c r="BJ262" s="174">
        <f ca="1">SUMPRODUCT(OFFSET($W$8:OFFSET($W$8,$AJ$4-1,0),$T262,$U262),OFFSET($D$8:OFFSET($D$8,$AJ$4-1,0),$S262,MATCH(BJ$6,$D$7:$Q$7,0)-1))</f>
        <v>1</v>
      </c>
      <c r="BK262" s="174">
        <f ca="1">SUMPRODUCT(OFFSET($W$8:OFFSET($W$8,$AJ$4-1,0),$T262,$U262),OFFSET($C$8:OFFSET($C$8,$AJ$4-1,0),$S262,0),OFFSET($D$8:OFFSET($D$8,$AJ$4-1,0),$S262,MATCH(BJ$6,$D$7:$Q$7,0)-1))/SUMPRODUCT(OFFSET($W$8:OFFSET($W$8,$AJ$4-1,0),$T262,$U262),OFFSET($C$8:OFFSET($C$8,$AJ$4-1,0),$S262,0))</f>
        <v>1</v>
      </c>
      <c r="BM262" s="8">
        <f t="shared" si="59"/>
        <v>43891</v>
      </c>
      <c r="BN262" s="47">
        <f t="shared" ca="1" si="60"/>
        <v>0.93689297558242868</v>
      </c>
      <c r="BO262" s="47">
        <f t="shared" ca="1" si="56"/>
        <v>0</v>
      </c>
      <c r="BP262" s="47">
        <f t="shared" ca="1" si="61"/>
        <v>0.29844409530906396</v>
      </c>
      <c r="BQ262" s="47">
        <f t="shared" ca="1" si="57"/>
        <v>0.63844888027336477</v>
      </c>
    </row>
    <row r="263" spans="1:69">
      <c r="A263" s="58">
        <f t="shared" si="58"/>
        <v>43556</v>
      </c>
      <c r="B263" s="34">
        <f t="shared" si="64"/>
        <v>43753</v>
      </c>
      <c r="C263" s="59">
        <f>SUMIF(WP!$A$3:$A$388,"&lt;"&amp;EOMONTH($A263,$A$3-1)+1,WP!$B$3:$B$388)/1000-SUM(C$8:C262)</f>
        <v>2315.0679999999993</v>
      </c>
      <c r="D263" s="42">
        <f>D$6/VLOOKUP($B263,Rate!$B$4:$H$390,7)</f>
        <v>0.70885369429504996</v>
      </c>
      <c r="E263" s="42">
        <f>E$6/VLOOKUP($B263,SAWW!$B$4:$H$390,7)</f>
        <v>1.1373251847190133</v>
      </c>
      <c r="F263" s="42">
        <f>F$6/VLOOKUP($B263,'Indem BL'!$B$4:$H$390,7)</f>
        <v>1.0260444510112499</v>
      </c>
      <c r="G263" s="42">
        <f>G$6/VLOOKUP($B263,'Med BL'!$B$4:$H$390,7)</f>
        <v>1</v>
      </c>
      <c r="H263" s="42">
        <f>H$6/VLOOKUP($B263,'Combined BL &amp; SAWW'!$B$4:$H$390,7)</f>
        <v>1.0854898673977478</v>
      </c>
      <c r="I263" s="42">
        <f>I$6/VLOOKUP($B263,'Freq Trend'!$B$4:$H$390,7)</f>
        <v>0.96935610514700143</v>
      </c>
      <c r="J263" s="42">
        <f>J$6/VLOOKUP($B263,'Severity Trend_IonI'!$B$4:$H$390,7)</f>
        <v>0.9670198820474778</v>
      </c>
      <c r="K263" s="42">
        <f>K$6/VLOOKUP($B263,'Severity Trend_MonI'!$B$4:$H$390,7)</f>
        <v>1.103680391910246</v>
      </c>
      <c r="L263" s="42">
        <f>L$6/VLOOKUP($B263,'Severity Trend'!$B$4:$H$390,7)</f>
        <v>1.0326375227621964</v>
      </c>
      <c r="M263" s="42">
        <f>M$6/VLOOKUP($B263,'PP Residual Trend'!$B$4:$H$390,7)</f>
        <v>0.99857538477495567</v>
      </c>
      <c r="N263" s="156">
        <f>N$6/VLOOKUP($B263,CR!$B$4:$H$455,7)</f>
        <v>1.1093373506051247</v>
      </c>
      <c r="O263" s="156">
        <f>O$6/VLOOKUP($B263,ER!$B$4:$H$455,7)</f>
        <v>1.1411697878450358</v>
      </c>
      <c r="P263" s="156">
        <f>P$6/VLOOKUP($B263,DR!$B$4:$H$455,7)</f>
        <v>1</v>
      </c>
      <c r="R263">
        <f t="shared" si="63"/>
        <v>256</v>
      </c>
      <c r="S263" s="120">
        <f t="shared" si="65"/>
        <v>255</v>
      </c>
      <c r="T263" s="45">
        <f t="shared" si="66"/>
        <v>0</v>
      </c>
      <c r="U263" s="45">
        <f t="shared" si="67"/>
        <v>0</v>
      </c>
      <c r="V263" s="20">
        <v>0</v>
      </c>
      <c r="W263" s="21">
        <f>(2*W$5*$AJ$3*$R263*$A$3-MIN(W$5*$AJ$3,$R263*$A$3)^2-2*$R263*$A$3*MAX(W$5*$AJ$3-$R263*$A$3,0)-MIN(MAX($R263*$A$3-$A$4,0),W$5*$AJ$3)^2-2*W$5*$AJ$3*MAX($R263*$A$3-$A$4-W$5*+$AJ$3,0))/$AJ$5-SUM($V$7:V263)-SUM($V$7:W262)+SUM($V$7:V262)</f>
        <v>0</v>
      </c>
      <c r="X263" s="21">
        <f>(2*X$5*$AJ$3*$R263*$A$3-MIN(X$5*$AJ$3,$R263*$A$3)^2-2*$R263*$A$3*MAX(X$5*$AJ$3-$R263*$A$3,0)-MIN(MAX($R263*$A$3-$A$4,0),X$5*$AJ$3)^2-2*X$5*$AJ$3*MAX($R263*$A$3-$A$4-X$5*+$AJ$3,0))/$AJ$5-SUM($V$7:W263)-SUM($V$7:X262)+SUM($V$7:W262)</f>
        <v>0</v>
      </c>
      <c r="Y263" s="21">
        <f>(2*Y$5*$AJ$3*$R263*$A$3-MIN(Y$5*$AJ$3,$R263*$A$3)^2-2*$R263*$A$3*MAX(Y$5*$AJ$3-$R263*$A$3,0)-MIN(MAX($R263*$A$3-$A$4,0),Y$5*$AJ$3)^2-2*Y$5*$AJ$3*MAX($R263*$A$3-$A$4-Y$5*+$AJ$3,0))/$AJ$5-SUM($V$7:X263)-SUM($V$7:Y262)+SUM($V$7:X262)</f>
        <v>0</v>
      </c>
      <c r="Z263" s="21">
        <f>(2*Z$5*$AJ$3*$R263*$A$3-MIN(Z$5*$AJ$3,$R263*$A$3)^2-2*$R263*$A$3*MAX(Z$5*$AJ$3-$R263*$A$3,0)-MIN(MAX($R263*$A$3-$A$4,0),Z$5*$AJ$3)^2-2*Z$5*$AJ$3*MAX($R263*$A$3-$A$4-Z$5*+$AJ$3,0))/$AJ$5-SUM($V$7:Y263)-SUM($V$7:Z262)+SUM($V$7:Y262)</f>
        <v>0</v>
      </c>
      <c r="AA263" s="21">
        <f>(2*AA$5*$AJ$3*$R263*$A$3-MIN(AA$5*$AJ$3,$R263*$A$3)^2-2*$R263*$A$3*MAX(AA$5*$AJ$3-$R263*$A$3,0)-MIN(MAX($R263*$A$3-$A$4,0),AA$5*$AJ$3)^2-2*AA$5*$AJ$3*MAX($R263*$A$3-$A$4-AA$5*+$AJ$3,0))/$AJ$5-SUM($V$7:Z263)-SUM($V$7:AA262)+SUM($V$7:Z262)</f>
        <v>0</v>
      </c>
      <c r="AB263" s="21">
        <f>(2*AB$5*$AJ$3*$R263*$A$3-MIN(AB$5*$AJ$3,$R263*$A$3)^2-2*$R263*$A$3*MAX(AB$5*$AJ$3-$R263*$A$3,0)-MIN(MAX($R263*$A$3-$A$4,0),AB$5*$AJ$3)^2-2*AB$5*$AJ$3*MAX($R263*$A$3-$A$4-AB$5*+$AJ$3,0))/$AJ$5-SUM($V$7:AA263)-SUM($V$7:AB262)+SUM($V$7:AA262)</f>
        <v>0</v>
      </c>
      <c r="AC263" s="21">
        <f>(2*AC$5*$AJ$3*$R263*$A$3-MIN(AC$5*$AJ$3,$R263*$A$3)^2-2*$R263*$A$3*MAX(AC$5*$AJ$3-$R263*$A$3,0)-MIN(MAX($R263*$A$3-$A$4,0),AC$5*$AJ$3)^2-2*AC$5*$AJ$3*MAX($R263*$A$3-$A$4-AC$5*+$AJ$3,0))/$AJ$5-SUM($V$7:AB263)-SUM($V$7:AC262)+SUM($V$7:AB262)</f>
        <v>0</v>
      </c>
      <c r="AD263" s="21">
        <f>(2*AD$5*$AJ$3*$R263*$A$3-MIN(AD$5*$AJ$3,$R263*$A$3)^2-2*$R263*$A$3*MAX(AD$5*$AJ$3-$R263*$A$3,0)-MIN(MAX($R263*$A$3-$A$4,0),AD$5*$AJ$3)^2-2*AD$5*$AJ$3*MAX($R263*$A$3-$A$4-AD$5*+$AJ$3,0))/$AJ$5-SUM($V$7:AC263)-SUM($V$7:AD262)+SUM($V$7:AC262)</f>
        <v>0</v>
      </c>
      <c r="AE263" s="21">
        <f>(2*AE$5*$AJ$3*$R263*$A$3-MIN(AE$5*$AJ$3,$R263*$A$3)^2-2*$R263*$A$3*MAX(AE$5*$AJ$3-$R263*$A$3,0)-MIN(MAX($R263*$A$3-$A$4,0),AE$5*$AJ$3)^2-2*AE$5*$AJ$3*MAX($R263*$A$3-$A$4-AE$5*+$AJ$3,0))/$AJ$5-SUM($V$7:AD263)-SUM($V$7:AE262)+SUM($V$7:AD262)</f>
        <v>0</v>
      </c>
      <c r="AF263" s="21">
        <f>(2*AF$5*$AJ$3*$R263*$A$3-MIN(AF$5*$AJ$3,$R263*$A$3)^2-2*$R263*$A$3*MAX(AF$5*$AJ$3-$R263*$A$3,0)-MIN(MAX($R263*$A$3-$A$4,0),AF$5*$AJ$3)^2-2*AF$5*$AJ$3*MAX($R263*$A$3-$A$4-AF$5*+$AJ$3,0))/$AJ$5-SUM($V$7:AE263)-SUM($V$7:AF262)+SUM($V$7:AE262)</f>
        <v>0</v>
      </c>
      <c r="AG263" s="21">
        <f>(2*AG$5*$AJ$3*$R263*$A$3-MIN(AG$5*$AJ$3,$R263*$A$3)^2-2*$R263*$A$3*MAX(AG$5*$AJ$3-$R263*$A$3,0)-MIN(MAX($R263*$A$3-$A$4,0),AG$5*$AJ$3)^2-2*AG$5*$AJ$3*MAX($R263*$A$3-$A$4-AG$5*+$AJ$3,0))/$AJ$5-SUM($V$7:AF263)-SUM($V$7:AG262)+SUM($V$7:AF262)</f>
        <v>0</v>
      </c>
      <c r="AH263" s="21">
        <f>(2*AH$5*$AJ$3*$R263*$A$3-MIN(AH$5*$AJ$3,$R263*$A$3)^2-2*$R263*$A$3*MAX(AH$5*$AJ$3-$R263*$A$3,0)-MIN(MAX($R263*$A$3-$A$4,0),AH$5*$AJ$3)^2-2*AH$5*$AJ$3*MAX($R263*$A$3-$A$4-AH$5*+$AJ$3,0))/$AJ$5-SUM($V$7:AG263)-SUM($V$7:AH262)+SUM($V$7:AG262)</f>
        <v>0</v>
      </c>
      <c r="AJ263" s="8">
        <f t="shared" si="62"/>
        <v>43922</v>
      </c>
      <c r="AK263" s="30">
        <f t="shared" si="68"/>
        <v>43936</v>
      </c>
      <c r="AL263" s="3">
        <f ca="1">SUMPRODUCT(OFFSET($W$8:OFFSET($W$8,$AJ$4-1,0),$T263,$U263),OFFSET($D$8:OFFSET($D$8,$AJ$4-1,0),$S263,MATCH(AL$6,$D$7:$Q$7,0)-1))</f>
        <v>0.73780738907461341</v>
      </c>
      <c r="AM263" s="3">
        <f ca="1">SUMPRODUCT(OFFSET($W$8:OFFSET($W$8,$AJ$4-1,0),$T263,$U263),OFFSET($C$8:OFFSET($C$8,$AJ$4-1,0),$S263,0),OFFSET($D$8:OFFSET($D$8,$AJ$4-1,0),$S263,MATCH(AL$6,$D$7:$Q$7,0)-1))/SUMPRODUCT(OFFSET($W$8:OFFSET($W$8,$AJ$4-1,0),$T263,$U263),OFFSET($C$8:OFFSET($C$8,$AJ$4-1,0),$S263,0))</f>
        <v>0.74044062516945697</v>
      </c>
      <c r="AN263" s="3">
        <f ca="1">SUMPRODUCT(OFFSET($W$8:OFFSET($W$8,$AJ$4-1,0),$T263,$U263),OFFSET($D$8:OFFSET($D$8,$AJ$4-1,0),$S263,MATCH(AN$6,$D$7:$Q$7,0)-1))</f>
        <v>1.0957251673023753</v>
      </c>
      <c r="AO263" s="3">
        <f ca="1">SUMPRODUCT(OFFSET($W$8:OFFSET($W$8,$AJ$4-1,0),$T263,$U263),OFFSET($C$8:OFFSET($C$8,$AJ$4-1,0),$S263,0),OFFSET($D$8:OFFSET($D$8,$AJ$4-1,0),$S263,MATCH(AN$6,$D$7:$Q$7,0)-1))/SUMPRODUCT(OFFSET($W$8:OFFSET($W$8,$AJ$4-1,0),$T263,$U263),OFFSET($C$8:OFFSET($C$8,$AJ$4-1,0),$S263,0))</f>
        <v>1.0937911410873418</v>
      </c>
      <c r="AP263" s="3">
        <f ca="1">SUMPRODUCT(OFFSET($W$8:OFFSET($W$8,$AJ$4-1,0),$T263,$U263),OFFSET($D$8:OFFSET($D$8,$AJ$4-1,0),$S263,MATCH(AP$6,$D$7:$Q$7,0)-1))</f>
        <v>1.0207986946898435</v>
      </c>
      <c r="AQ263" s="3">
        <f ca="1">SUMPRODUCT(OFFSET($W$8:OFFSET($W$8,$AJ$4-1,0),$T263,$U263),OFFSET($C$8:OFFSET($C$8,$AJ$4-1,0),$S263,0),OFFSET($D$8:OFFSET($D$8,$AJ$4-1,0),$S263,MATCH(AP$6,$D$7:$Q$7,0)-1))/SUMPRODUCT(OFFSET($W$8:OFFSET($W$8,$AJ$4-1,0),$T263,$U263),OFFSET($C$8:OFFSET($C$8,$AJ$4-1,0),$S263,0))</f>
        <v>1.0205956865793202</v>
      </c>
      <c r="AR263" s="3">
        <f ca="1">SUMPRODUCT(OFFSET($W$8:OFFSET($W$8,$AJ$4-1,0),$T263,$U263),OFFSET($D$8:OFFSET($D$8,$AJ$4-1,0),$S263,MATCH(AR$6,$D$7:$Q$7,0)-1))</f>
        <v>1</v>
      </c>
      <c r="AS263" s="3">
        <f ca="1">SUMPRODUCT(OFFSET($W$8:OFFSET($W$8,$AJ$4-1,0),$T263,$U263),OFFSET($C$8:OFFSET($C$8,$AJ$4-1,0),$S263,0),OFFSET($D$8:OFFSET($D$8,$AJ$4-1,0),$S263,MATCH(AR$6,$D$7:$Q$7,0)-1))/SUMPRODUCT(OFFSET($W$8:OFFSET($W$8,$AJ$4-1,0),$T263,$U263),OFFSET($C$8:OFFSET($C$8,$AJ$4-1,0),$S263,0))</f>
        <v>1</v>
      </c>
      <c r="AT263" s="3">
        <f ca="1">SUMPRODUCT(OFFSET($W$8:OFFSET($W$8,$AJ$4-1,0),$T263,$U263),OFFSET($D$8:OFFSET($D$8,$AJ$4-1,0),$S263,MATCH(AT$6,$D$7:$Q$7,0)-1))</f>
        <v>1.0575865350875708</v>
      </c>
      <c r="AU263" s="3">
        <f ca="1">SUMPRODUCT(OFFSET($W$8:OFFSET($W$8,$AJ$4-1,0),$T263,$U263),OFFSET($C$8:OFFSET($C$8,$AJ$4-1,0),$S263,0),OFFSET($D$8:OFFSET($D$8,$AJ$4-1,0),$S263,MATCH(AT$6,$D$7:$Q$7,0)-1))/SUMPRODUCT(OFFSET($W$8:OFFSET($W$8,$AJ$4-1,0),$T263,$U263),OFFSET($C$8:OFFSET($C$8,$AJ$4-1,0),$S263,0))</f>
        <v>1.0563060982050676</v>
      </c>
      <c r="AV263" s="3">
        <f ca="1">SUMPRODUCT(OFFSET($W$8:OFFSET($W$8,$AJ$4-1,0),$T263,$U263),OFFSET($D$8:OFFSET($D$8,$AJ$4-1,0),$S263,MATCH(AV$6,$D$7:$Q$7,0)-1))</f>
        <v>1.035859007021156</v>
      </c>
      <c r="AW263" s="3">
        <f ca="1">SUMPRODUCT(OFFSET($W$8:OFFSET($W$8,$AJ$4-1,0),$T263,$U263),OFFSET($C$8:OFFSET($C$8,$AJ$4-1,0),$S263,0),OFFSET($D$8:OFFSET($D$8,$AJ$4-1,0),$S263,MATCH(AV$6,$D$7:$Q$7,0)-1))/SUMPRODUCT(OFFSET($W$8:OFFSET($W$8,$AJ$4-1,0),$T263,$U263),OFFSET($C$8:OFFSET($C$8,$AJ$4-1,0),$S263,0))</f>
        <v>1.043133320889392</v>
      </c>
      <c r="AX263" s="3">
        <f ca="1">SUMPRODUCT(OFFSET($W$8:OFFSET($W$8,$AJ$4-1,0),$T263,$U263),OFFSET($D$8:OFFSET($D$8,$AJ$4-1,0),$S263,MATCH(AX$6,$D$7:$Q$7,0)-1))</f>
        <v>0.97191197323297907</v>
      </c>
      <c r="AY263" s="3">
        <f ca="1">SUMPRODUCT(OFFSET($W$8:OFFSET($W$8,$AJ$4-1,0),$T263,$U263),OFFSET($C$8:OFFSET($C$8,$AJ$4-1,0),$S263,0),OFFSET($D$8:OFFSET($D$8,$AJ$4-1,0),$S263,MATCH(AX$6,$D$7:$Q$7,0)-1))/SUMPRODUCT(OFFSET($W$8:OFFSET($W$8,$AJ$4-1,0),$T263,$U263),OFFSET($C$8:OFFSET($C$8,$AJ$4-1,0),$S263,0))</f>
        <v>0.97213206282322107</v>
      </c>
      <c r="AZ263" s="3">
        <f ca="1">SUMPRODUCT(OFFSET($W$8:OFFSET($W$8,$AJ$4-1,0),$T263,$U263),OFFSET($D$8:OFFSET($D$8,$AJ$4-1,0),$S263,MATCH(AZ$6,$D$7:$Q$7,0)-1))</f>
        <v>1.0874986766865249</v>
      </c>
      <c r="BA263" s="3">
        <f ca="1">SUMPRODUCT(OFFSET($W$8:OFFSET($W$8,$AJ$4-1,0),$T263,$U263),OFFSET($C$8:OFFSET($C$8,$AJ$4-1,0),$S263,0),OFFSET($D$8:OFFSET($D$8,$AJ$4-1,0),$S263,MATCH(AZ$6,$D$7:$Q$7,0)-1))/SUMPRODUCT(OFFSET($W$8:OFFSET($W$8,$AJ$4-1,0),$T263,$U263),OFFSET($C$8:OFFSET($C$8,$AJ$4-1,0),$S263,0))</f>
        <v>1.0867813095391949</v>
      </c>
      <c r="BB263" s="3">
        <f ca="1">SUMPRODUCT(OFFSET($W$8:OFFSET($W$8,$AJ$4-1,0),$T263,$U263),OFFSET($D$8:OFFSET($D$8,$AJ$4-1,0),$S263,MATCH(BB$6,$D$7:$Q$7,0)-1))</f>
        <v>1.0279489437283138</v>
      </c>
      <c r="BC263" s="3">
        <f ca="1">SUMPRODUCT(OFFSET($W$8:OFFSET($W$8,$AJ$4-1,0),$T263,$U263),OFFSET($C$8:OFFSET($C$8,$AJ$4-1,0),$S263,0),OFFSET($D$8:OFFSET($D$8,$AJ$4-1,0),$S263,MATCH(BB$6,$D$7:$Q$7,0)-1))/SUMPRODUCT(OFFSET($W$8:OFFSET($W$8,$AJ$4-1,0),$T263,$U263),OFFSET($C$8:OFFSET($C$8,$AJ$4-1,0),$S263,0))</f>
        <v>1.0277403774429525</v>
      </c>
      <c r="BD263" s="3">
        <f ca="1">SUMPRODUCT(OFFSET($W$8:OFFSET($W$8,$AJ$4-1,0),$T263,$U263),OFFSET($D$8:OFFSET($D$8,$AJ$4-1,0),$S263,MATCH(BD$6,$D$7:$Q$7,0)-1))</f>
        <v>0.99905931341080745</v>
      </c>
      <c r="BE263" s="3">
        <f ca="1">SUMPRODUCT(OFFSET($W$8:OFFSET($W$8,$AJ$4-1,0),$T263,$U263),OFFSET($C$8:OFFSET($C$8,$AJ$4-1,0),$S263,0),OFFSET($D$8:OFFSET($D$8,$AJ$4-1,0),$S263,MATCH(BD$6,$D$7:$Q$7,0)-1))/SUMPRODUCT(OFFSET($W$8:OFFSET($W$8,$AJ$4-1,0),$T263,$U263),OFFSET($C$8:OFFSET($C$8,$AJ$4-1,0),$S263,0))</f>
        <v>0.9990818641320407</v>
      </c>
      <c r="BF263" s="174">
        <f ca="1">SUMPRODUCT(OFFSET($W$8:OFFSET($W$8,$AJ$4-1,0),$T263,$U263),OFFSET($D$8:OFFSET($D$8,$AJ$4-1,0),$S263,MATCH(BF$6,$D$7:$Q$7,0)-1))</f>
        <v>1.0580234567943365</v>
      </c>
      <c r="BG263" s="174">
        <f ca="1">SUMPRODUCT(OFFSET($W$8:OFFSET($W$8,$AJ$4-1,0),$T263,$U263),OFFSET($C$8:OFFSET($C$8,$AJ$4-1,0),$S263,0),OFFSET($D$8:OFFSET($D$8,$AJ$4-1,0),$S263,MATCH(BF$6,$D$7:$Q$7,0)-1))/SUMPRODUCT(OFFSET($W$8:OFFSET($W$8,$AJ$4-1,0),$T263,$U263),OFFSET($C$8:OFFSET($C$8,$AJ$4-1,0),$S263,0))</f>
        <v>1.0539456949682451</v>
      </c>
      <c r="BH263" s="174">
        <f ca="1">SUMPRODUCT(OFFSET($W$8:OFFSET($W$8,$AJ$4-1,0),$T263,$U263),OFFSET($D$8:OFFSET($D$8,$AJ$4-1,0),$S263,MATCH(BH$6,$D$7:$Q$7,0)-1))</f>
        <v>1.1057662064816394</v>
      </c>
      <c r="BI263" s="174">
        <f ca="1">SUMPRODUCT(OFFSET($W$8:OFFSET($W$8,$AJ$4-1,0),$T263,$U263),OFFSET($C$8:OFFSET($C$8,$AJ$4-1,0),$S263,0),OFFSET($D$8:OFFSET($D$8,$AJ$4-1,0),$S263,MATCH(BH$6,$D$7:$Q$7,0)-1))/SUMPRODUCT(OFFSET($W$8:OFFSET($W$8,$AJ$4-1,0),$T263,$U263),OFFSET($C$8:OFFSET($C$8,$AJ$4-1,0),$S263,0))</f>
        <v>1.1028784595572478</v>
      </c>
      <c r="BJ263" s="174">
        <f ca="1">SUMPRODUCT(OFFSET($W$8:OFFSET($W$8,$AJ$4-1,0),$T263,$U263),OFFSET($D$8:OFFSET($D$8,$AJ$4-1,0),$S263,MATCH(BJ$6,$D$7:$Q$7,0)-1))</f>
        <v>1</v>
      </c>
      <c r="BK263" s="174">
        <f ca="1">SUMPRODUCT(OFFSET($W$8:OFFSET($W$8,$AJ$4-1,0),$T263,$U263),OFFSET($C$8:OFFSET($C$8,$AJ$4-1,0),$S263,0),OFFSET($D$8:OFFSET($D$8,$AJ$4-1,0),$S263,MATCH(BJ$6,$D$7:$Q$7,0)-1))/SUMPRODUCT(OFFSET($W$8:OFFSET($W$8,$AJ$4-1,0),$T263,$U263),OFFSET($C$8:OFFSET($C$8,$AJ$4-1,0),$S263,0))</f>
        <v>1</v>
      </c>
      <c r="BM263" s="8">
        <f t="shared" si="59"/>
        <v>43922</v>
      </c>
      <c r="BN263" s="47">
        <f t="shared" ca="1" si="60"/>
        <v>0.94774656820034608</v>
      </c>
      <c r="BO263" s="47">
        <f t="shared" ca="1" si="56"/>
        <v>0</v>
      </c>
      <c r="BP263" s="47">
        <f t="shared" ca="1" si="61"/>
        <v>0.30006863912086612</v>
      </c>
      <c r="BQ263" s="47">
        <f t="shared" ca="1" si="57"/>
        <v>0.64767792907947996</v>
      </c>
    </row>
    <row r="264" spans="1:69">
      <c r="A264" s="58">
        <f t="shared" si="58"/>
        <v>43586</v>
      </c>
      <c r="B264" s="34">
        <f t="shared" si="64"/>
        <v>43784</v>
      </c>
      <c r="C264" s="59">
        <f>SUMIF(WP!$A$3:$A$388,"&lt;"&amp;EOMONTH($A264,$A$3-1)+1,WP!$B$3:$B$388)/1000-SUM(C$8:C263)</f>
        <v>843.04300000000512</v>
      </c>
      <c r="D264" s="42">
        <f>D$6/VLOOKUP($B264,Rate!$B$4:$H$390,7)</f>
        <v>0.70885369429504996</v>
      </c>
      <c r="E264" s="42">
        <f>E$6/VLOOKUP($B264,SAWW!$B$4:$H$390,7)</f>
        <v>1.1295714132045964</v>
      </c>
      <c r="F264" s="42">
        <f>F$6/VLOOKUP($B264,'Indem BL'!$B$4:$H$390,7)</f>
        <v>1.0260444510112499</v>
      </c>
      <c r="G264" s="42">
        <f>G$6/VLOOKUP($B264,'Med BL'!$B$4:$H$390,7)</f>
        <v>1</v>
      </c>
      <c r="H264" s="42">
        <f>H$6/VLOOKUP($B264,'Combined BL &amp; SAWW'!$B$4:$H$390,7)</f>
        <v>1.0809770988735601</v>
      </c>
      <c r="I264" s="42">
        <f>I$6/VLOOKUP($B264,'Freq Trend'!$B$4:$H$390,7)</f>
        <v>0.97088420274474163</v>
      </c>
      <c r="J264" s="42">
        <f>J$6/VLOOKUP($B264,'Severity Trend_IonI'!$B$4:$H$390,7)</f>
        <v>0.96784423558366572</v>
      </c>
      <c r="K264" s="42">
        <f>K$6/VLOOKUP($B264,'Severity Trend_MonI'!$B$4:$H$390,7)</f>
        <v>1.1008991352662236</v>
      </c>
      <c r="L264" s="42">
        <f>L$6/VLOOKUP($B264,'Severity Trend'!$B$4:$H$390,7)</f>
        <v>1.0318427445005294</v>
      </c>
      <c r="M264" s="42">
        <f>M$6/VLOOKUP($B264,'PP Residual Trend'!$B$4:$H$390,7)</f>
        <v>0.99866008590995081</v>
      </c>
      <c r="N264" s="156">
        <f>N$6/VLOOKUP($B264,CR!$B$4:$H$455,7)</f>
        <v>1.0381978299471728</v>
      </c>
      <c r="O264" s="156">
        <f>O$6/VLOOKUP($B264,ER!$B$4:$H$455,7)</f>
        <v>1.1411697878450358</v>
      </c>
      <c r="P264" s="156">
        <f>P$6/VLOOKUP($B264,DR!$B$4:$H$455,7)</f>
        <v>1</v>
      </c>
      <c r="R264">
        <f t="shared" si="63"/>
        <v>257</v>
      </c>
      <c r="S264" s="120">
        <f t="shared" si="65"/>
        <v>256</v>
      </c>
      <c r="T264" s="45">
        <f t="shared" si="66"/>
        <v>0</v>
      </c>
      <c r="U264" s="45">
        <f t="shared" si="67"/>
        <v>0</v>
      </c>
      <c r="V264" s="20">
        <v>0</v>
      </c>
      <c r="W264" s="21">
        <f>(2*W$5*$AJ$3*$R264*$A$3-MIN(W$5*$AJ$3,$R264*$A$3)^2-2*$R264*$A$3*MAX(W$5*$AJ$3-$R264*$A$3,0)-MIN(MAX($R264*$A$3-$A$4,0),W$5*$AJ$3)^2-2*W$5*$AJ$3*MAX($R264*$A$3-$A$4-W$5*+$AJ$3,0))/$AJ$5-SUM($V$7:V264)-SUM($V$7:W263)+SUM($V$7:V263)</f>
        <v>0</v>
      </c>
      <c r="X264" s="21">
        <f>(2*X$5*$AJ$3*$R264*$A$3-MIN(X$5*$AJ$3,$R264*$A$3)^2-2*$R264*$A$3*MAX(X$5*$AJ$3-$R264*$A$3,0)-MIN(MAX($R264*$A$3-$A$4,0),X$5*$AJ$3)^2-2*X$5*$AJ$3*MAX($R264*$A$3-$A$4-X$5*+$AJ$3,0))/$AJ$5-SUM($V$7:W264)-SUM($V$7:X263)+SUM($V$7:W263)</f>
        <v>0</v>
      </c>
      <c r="Y264" s="21">
        <f>(2*Y$5*$AJ$3*$R264*$A$3-MIN(Y$5*$AJ$3,$R264*$A$3)^2-2*$R264*$A$3*MAX(Y$5*$AJ$3-$R264*$A$3,0)-MIN(MAX($R264*$A$3-$A$4,0),Y$5*$AJ$3)^2-2*Y$5*$AJ$3*MAX($R264*$A$3-$A$4-Y$5*+$AJ$3,0))/$AJ$5-SUM($V$7:X264)-SUM($V$7:Y263)+SUM($V$7:X263)</f>
        <v>0</v>
      </c>
      <c r="Z264" s="21">
        <f>(2*Z$5*$AJ$3*$R264*$A$3-MIN(Z$5*$AJ$3,$R264*$A$3)^2-2*$R264*$A$3*MAX(Z$5*$AJ$3-$R264*$A$3,0)-MIN(MAX($R264*$A$3-$A$4,0),Z$5*$AJ$3)^2-2*Z$5*$AJ$3*MAX($R264*$A$3-$A$4-Z$5*+$AJ$3,0))/$AJ$5-SUM($V$7:Y264)-SUM($V$7:Z263)+SUM($V$7:Y263)</f>
        <v>0</v>
      </c>
      <c r="AA264" s="21">
        <f>(2*AA$5*$AJ$3*$R264*$A$3-MIN(AA$5*$AJ$3,$R264*$A$3)^2-2*$R264*$A$3*MAX(AA$5*$AJ$3-$R264*$A$3,0)-MIN(MAX($R264*$A$3-$A$4,0),AA$5*$AJ$3)^2-2*AA$5*$AJ$3*MAX($R264*$A$3-$A$4-AA$5*+$AJ$3,0))/$AJ$5-SUM($V$7:Z264)-SUM($V$7:AA263)+SUM($V$7:Z263)</f>
        <v>0</v>
      </c>
      <c r="AB264" s="21">
        <f>(2*AB$5*$AJ$3*$R264*$A$3-MIN(AB$5*$AJ$3,$R264*$A$3)^2-2*$R264*$A$3*MAX(AB$5*$AJ$3-$R264*$A$3,0)-MIN(MAX($R264*$A$3-$A$4,0),AB$5*$AJ$3)^2-2*AB$5*$AJ$3*MAX($R264*$A$3-$A$4-AB$5*+$AJ$3,0))/$AJ$5-SUM($V$7:AA264)-SUM($V$7:AB263)+SUM($V$7:AA263)</f>
        <v>0</v>
      </c>
      <c r="AC264" s="21">
        <f>(2*AC$5*$AJ$3*$R264*$A$3-MIN(AC$5*$AJ$3,$R264*$A$3)^2-2*$R264*$A$3*MAX(AC$5*$AJ$3-$R264*$A$3,0)-MIN(MAX($R264*$A$3-$A$4,0),AC$5*$AJ$3)^2-2*AC$5*$AJ$3*MAX($R264*$A$3-$A$4-AC$5*+$AJ$3,0))/$AJ$5-SUM($V$7:AB264)-SUM($V$7:AC263)+SUM($V$7:AB263)</f>
        <v>0</v>
      </c>
      <c r="AD264" s="21">
        <f>(2*AD$5*$AJ$3*$R264*$A$3-MIN(AD$5*$AJ$3,$R264*$A$3)^2-2*$R264*$A$3*MAX(AD$5*$AJ$3-$R264*$A$3,0)-MIN(MAX($R264*$A$3-$A$4,0),AD$5*$AJ$3)^2-2*AD$5*$AJ$3*MAX($R264*$A$3-$A$4-AD$5*+$AJ$3,0))/$AJ$5-SUM($V$7:AC264)-SUM($V$7:AD263)+SUM($V$7:AC263)</f>
        <v>0</v>
      </c>
      <c r="AE264" s="21">
        <f>(2*AE$5*$AJ$3*$R264*$A$3-MIN(AE$5*$AJ$3,$R264*$A$3)^2-2*$R264*$A$3*MAX(AE$5*$AJ$3-$R264*$A$3,0)-MIN(MAX($R264*$A$3-$A$4,0),AE$5*$AJ$3)^2-2*AE$5*$AJ$3*MAX($R264*$A$3-$A$4-AE$5*+$AJ$3,0))/$AJ$5-SUM($V$7:AD264)-SUM($V$7:AE263)+SUM($V$7:AD263)</f>
        <v>0</v>
      </c>
      <c r="AF264" s="21">
        <f>(2*AF$5*$AJ$3*$R264*$A$3-MIN(AF$5*$AJ$3,$R264*$A$3)^2-2*$R264*$A$3*MAX(AF$5*$AJ$3-$R264*$A$3,0)-MIN(MAX($R264*$A$3-$A$4,0),AF$5*$AJ$3)^2-2*AF$5*$AJ$3*MAX($R264*$A$3-$A$4-AF$5*+$AJ$3,0))/$AJ$5-SUM($V$7:AE264)-SUM($V$7:AF263)+SUM($V$7:AE263)</f>
        <v>0</v>
      </c>
      <c r="AG264" s="21">
        <f>(2*AG$5*$AJ$3*$R264*$A$3-MIN(AG$5*$AJ$3,$R264*$A$3)^2-2*$R264*$A$3*MAX(AG$5*$AJ$3-$R264*$A$3,0)-MIN(MAX($R264*$A$3-$A$4,0),AG$5*$AJ$3)^2-2*AG$5*$AJ$3*MAX($R264*$A$3-$A$4-AG$5*+$AJ$3,0))/$AJ$5-SUM($V$7:AF264)-SUM($V$7:AG263)+SUM($V$7:AF263)</f>
        <v>0</v>
      </c>
      <c r="AH264" s="21">
        <f>(2*AH$5*$AJ$3*$R264*$A$3-MIN(AH$5*$AJ$3,$R264*$A$3)^2-2*$R264*$A$3*MAX(AH$5*$AJ$3-$R264*$A$3,0)-MIN(MAX($R264*$A$3-$A$4,0),AH$5*$AJ$3)^2-2*AH$5*$AJ$3*MAX($R264*$A$3-$A$4-AH$5*+$AJ$3,0))/$AJ$5-SUM($V$7:AG264)-SUM($V$7:AH263)+SUM($V$7:AG263)</f>
        <v>0</v>
      </c>
      <c r="AJ264" s="8">
        <f t="shared" si="62"/>
        <v>43952</v>
      </c>
      <c r="AK264" s="30">
        <f t="shared" si="68"/>
        <v>43966</v>
      </c>
      <c r="AL264" s="3">
        <f ca="1">SUMPRODUCT(OFFSET($W$8:OFFSET($W$8,$AJ$4-1,0),$T264,$U264),OFFSET($D$8:OFFSET($D$8,$AJ$4-1,0),$S264,MATCH(AL$6,$D$7:$Q$7,0)-1))</f>
        <v>0.74500886893978058</v>
      </c>
      <c r="AM264" s="3">
        <f ca="1">SUMPRODUCT(OFFSET($W$8:OFFSET($W$8,$AJ$4-1,0),$T264,$U264),OFFSET($C$8:OFFSET($C$8,$AJ$4-1,0),$S264,0),OFFSET($D$8:OFFSET($D$8,$AJ$4-1,0),$S264,MATCH(AL$6,$D$7:$Q$7,0)-1))/SUMPRODUCT(OFFSET($W$8:OFFSET($W$8,$AJ$4-1,0),$T264,$U264),OFFSET($C$8:OFFSET($C$8,$AJ$4-1,0),$S264,0))</f>
        <v>0.74784374686257848</v>
      </c>
      <c r="AN264" s="3">
        <f ca="1">SUMPRODUCT(OFFSET($W$8:OFFSET($W$8,$AJ$4-1,0),$T264,$U264),OFFSET($D$8:OFFSET($D$8,$AJ$4-1,0),$S264,MATCH(AN$6,$D$7:$Q$7,0)-1))</f>
        <v>1.0900517118766879</v>
      </c>
      <c r="AO264" s="3">
        <f ca="1">SUMPRODUCT(OFFSET($W$8:OFFSET($W$8,$AJ$4-1,0),$T264,$U264),OFFSET($C$8:OFFSET($C$8,$AJ$4-1,0),$S264,0),OFFSET($D$8:OFFSET($D$8,$AJ$4-1,0),$S264,MATCH(AN$6,$D$7:$Q$7,0)-1))/SUMPRODUCT(OFFSET($W$8:OFFSET($W$8,$AJ$4-1,0),$T264,$U264),OFFSET($C$8:OFFSET($C$8,$AJ$4-1,0),$S264,0))</f>
        <v>1.0877023528341221</v>
      </c>
      <c r="AP264" s="3">
        <f ca="1">SUMPRODUCT(OFFSET($W$8:OFFSET($W$8,$AJ$4-1,0),$T264,$U264),OFFSET($D$8:OFFSET($D$8,$AJ$4-1,0),$S264,MATCH(AP$6,$D$7:$Q$7,0)-1))</f>
        <v>1.020246509813906</v>
      </c>
      <c r="AQ264" s="3">
        <f ca="1">SUMPRODUCT(OFFSET($W$8:OFFSET($W$8,$AJ$4-1,0),$T264,$U264),OFFSET($C$8:OFFSET($C$8,$AJ$4-1,0),$S264,0),OFFSET($D$8:OFFSET($D$8,$AJ$4-1,0),$S264,MATCH(AP$6,$D$7:$Q$7,0)-1))/SUMPRODUCT(OFFSET($W$8:OFFSET($W$8,$AJ$4-1,0),$T264,$U264),OFFSET($C$8:OFFSET($C$8,$AJ$4-1,0),$S264,0))</f>
        <v>1.0200016080910506</v>
      </c>
      <c r="AR264" s="3">
        <f ca="1">SUMPRODUCT(OFFSET($W$8:OFFSET($W$8,$AJ$4-1,0),$T264,$U264),OFFSET($D$8:OFFSET($D$8,$AJ$4-1,0),$S264,MATCH(AR$6,$D$7:$Q$7,0)-1))</f>
        <v>1</v>
      </c>
      <c r="AS264" s="3">
        <f ca="1">SUMPRODUCT(OFFSET($W$8:OFFSET($W$8,$AJ$4-1,0),$T264,$U264),OFFSET($C$8:OFFSET($C$8,$AJ$4-1,0),$S264,0),OFFSET($D$8:OFFSET($D$8,$AJ$4-1,0),$S264,MATCH(AR$6,$D$7:$Q$7,0)-1))/SUMPRODUCT(OFFSET($W$8:OFFSET($W$8,$AJ$4-1,0),$T264,$U264),OFFSET($C$8:OFFSET($C$8,$AJ$4-1,0),$S264,0))</f>
        <v>1</v>
      </c>
      <c r="AT264" s="3">
        <f ca="1">SUMPRODUCT(OFFSET($W$8:OFFSET($W$8,$AJ$4-1,0),$T264,$U264),OFFSET($D$8:OFFSET($D$8,$AJ$4-1,0),$S264,MATCH(AT$6,$D$7:$Q$7,0)-1))</f>
        <v>1.0540039270696098</v>
      </c>
      <c r="AU264" s="3">
        <f ca="1">SUMPRODUCT(OFFSET($W$8:OFFSET($W$8,$AJ$4-1,0),$T264,$U264),OFFSET($C$8:OFFSET($C$8,$AJ$4-1,0),$S264,0),OFFSET($D$8:OFFSET($D$8,$AJ$4-1,0),$S264,MATCH(AT$6,$D$7:$Q$7,0)-1))/SUMPRODUCT(OFFSET($W$8:OFFSET($W$8,$AJ$4-1,0),$T264,$U264),OFFSET($C$8:OFFSET($C$8,$AJ$4-1,0),$S264,0))</f>
        <v>1.0524449095375534</v>
      </c>
      <c r="AV264" s="3">
        <f ca="1">SUMPRODUCT(OFFSET($W$8:OFFSET($W$8,$AJ$4-1,0),$T264,$U264),OFFSET($D$8:OFFSET($D$8,$AJ$4-1,0),$S264,MATCH(AV$6,$D$7:$Q$7,0)-1))</f>
        <v>1.0362698989674308</v>
      </c>
      <c r="AW264" s="3">
        <f ca="1">SUMPRODUCT(OFFSET($W$8:OFFSET($W$8,$AJ$4-1,0),$T264,$U264),OFFSET($C$8:OFFSET($C$8,$AJ$4-1,0),$S264,0),OFFSET($D$8:OFFSET($D$8,$AJ$4-1,0),$S264,MATCH(AV$6,$D$7:$Q$7,0)-1))/SUMPRODUCT(OFFSET($W$8:OFFSET($W$8,$AJ$4-1,0),$T264,$U264),OFFSET($C$8:OFFSET($C$8,$AJ$4-1,0),$S264,0))</f>
        <v>1.0441936584086351</v>
      </c>
      <c r="AX264" s="3">
        <f ca="1">SUMPRODUCT(OFFSET($W$8:OFFSET($W$8,$AJ$4-1,0),$T264,$U264),OFFSET($D$8:OFFSET($D$8,$AJ$4-1,0),$S264,MATCH(AX$6,$D$7:$Q$7,0)-1))</f>
        <v>0.97272781136277697</v>
      </c>
      <c r="AY264" s="3">
        <f ca="1">SUMPRODUCT(OFFSET($W$8:OFFSET($W$8,$AJ$4-1,0),$T264,$U264),OFFSET($C$8:OFFSET($C$8,$AJ$4-1,0),$S264,0),OFFSET($D$8:OFFSET($D$8,$AJ$4-1,0),$S264,MATCH(AX$6,$D$7:$Q$7,0)-1))/SUMPRODUCT(OFFSET($W$8:OFFSET($W$8,$AJ$4-1,0),$T264,$U264),OFFSET($C$8:OFFSET($C$8,$AJ$4-1,0),$S264,0))</f>
        <v>0.97298567405444769</v>
      </c>
      <c r="AZ264" s="3">
        <f ca="1">SUMPRODUCT(OFFSET($W$8:OFFSET($W$8,$AJ$4-1,0),$T264,$U264),OFFSET($D$8:OFFSET($D$8,$AJ$4-1,0),$S264,MATCH(AZ$6,$D$7:$Q$7,0)-1))</f>
        <v>1.0848183466660224</v>
      </c>
      <c r="BA264" s="3">
        <f ca="1">SUMPRODUCT(OFFSET($W$8:OFFSET($W$8,$AJ$4-1,0),$T264,$U264),OFFSET($C$8:OFFSET($C$8,$AJ$4-1,0),$S264,0),OFFSET($D$8:OFFSET($D$8,$AJ$4-1,0),$S264,MATCH(AZ$6,$D$7:$Q$7,0)-1))/SUMPRODUCT(OFFSET($W$8:OFFSET($W$8,$AJ$4-1,0),$T264,$U264),OFFSET($C$8:OFFSET($C$8,$AJ$4-1,0),$S264,0))</f>
        <v>1.083974210662729</v>
      </c>
      <c r="BB264" s="3">
        <f ca="1">SUMPRODUCT(OFFSET($W$8:OFFSET($W$8,$AJ$4-1,0),$T264,$U264),OFFSET($D$8:OFFSET($D$8,$AJ$4-1,0),$S264,MATCH(BB$6,$D$7:$Q$7,0)-1))</f>
        <v>1.0271613606206655</v>
      </c>
      <c r="BC264" s="3">
        <f ca="1">SUMPRODUCT(OFFSET($W$8:OFFSET($W$8,$AJ$4-1,0),$T264,$U264),OFFSET($C$8:OFFSET($C$8,$AJ$4-1,0),$S264,0),OFFSET($D$8:OFFSET($D$8,$AJ$4-1,0),$S264,MATCH(BB$6,$D$7:$Q$7,0)-1))/SUMPRODUCT(OFFSET($W$8:OFFSET($W$8,$AJ$4-1,0),$T264,$U264),OFFSET($C$8:OFFSET($C$8,$AJ$4-1,0),$S264,0))</f>
        <v>1.0269169428254288</v>
      </c>
      <c r="BD264" s="3">
        <f ca="1">SUMPRODUCT(OFFSET($W$8:OFFSET($W$8,$AJ$4-1,0),$T264,$U264),OFFSET($D$8:OFFSET($D$8,$AJ$4-1,0),$S264,MATCH(BD$6,$D$7:$Q$7,0)-1))</f>
        <v>0.99913188662568764</v>
      </c>
      <c r="BE264" s="3">
        <f ca="1">SUMPRODUCT(OFFSET($W$8:OFFSET($W$8,$AJ$4-1,0),$T264,$U264),OFFSET($C$8:OFFSET($C$8,$AJ$4-1,0),$S264,0),OFFSET($D$8:OFFSET($D$8,$AJ$4-1,0),$S264,MATCH(BD$6,$D$7:$Q$7,0)-1))/SUMPRODUCT(OFFSET($W$8:OFFSET($W$8,$AJ$4-1,0),$T264,$U264),OFFSET($C$8:OFFSET($C$8,$AJ$4-1,0),$S264,0))</f>
        <v>0.99915877683077614</v>
      </c>
      <c r="BF264" s="174">
        <f ca="1">SUMPRODUCT(OFFSET($W$8:OFFSET($W$8,$AJ$4-1,0),$T264,$U264),OFFSET($D$8:OFFSET($D$8,$AJ$4-1,0),$S264,MATCH(BF$6,$D$7:$Q$7,0)-1))</f>
        <v>1.0532621466333163</v>
      </c>
      <c r="BG264" s="174">
        <f ca="1">SUMPRODUCT(OFFSET($W$8:OFFSET($W$8,$AJ$4-1,0),$T264,$U264),OFFSET($C$8:OFFSET($C$8,$AJ$4-1,0),$S264,0),OFFSET($D$8:OFFSET($D$8,$AJ$4-1,0),$S264,MATCH(BF$6,$D$7:$Q$7,0)-1))/SUMPRODUCT(OFFSET($W$8:OFFSET($W$8,$AJ$4-1,0),$T264,$U264),OFFSET($C$8:OFFSET($C$8,$AJ$4-1,0),$S264,0))</f>
        <v>1.0459926286557202</v>
      </c>
      <c r="BH264" s="174">
        <f ca="1">SUMPRODUCT(OFFSET($W$8:OFFSET($W$8,$AJ$4-1,0),$T264,$U264),OFFSET($D$8:OFFSET($D$8,$AJ$4-1,0),$S264,MATCH(BH$6,$D$7:$Q$7,0)-1))</f>
        <v>1.1007937891054083</v>
      </c>
      <c r="BI264" s="174">
        <f ca="1">SUMPRODUCT(OFFSET($W$8:OFFSET($W$8,$AJ$4-1,0),$T264,$U264),OFFSET($C$8:OFFSET($C$8,$AJ$4-1,0),$S264,0),OFFSET($D$8:OFFSET($D$8,$AJ$4-1,0),$S264,MATCH(BH$6,$D$7:$Q$7,0)-1))/SUMPRODUCT(OFFSET($W$8:OFFSET($W$8,$AJ$4-1,0),$T264,$U264),OFFSET($C$8:OFFSET($C$8,$AJ$4-1,0),$S264,0))</f>
        <v>1.0976228845609364</v>
      </c>
      <c r="BJ264" s="174">
        <f ca="1">SUMPRODUCT(OFFSET($W$8:OFFSET($W$8,$AJ$4-1,0),$T264,$U264),OFFSET($D$8:OFFSET($D$8,$AJ$4-1,0),$S264,MATCH(BJ$6,$D$7:$Q$7,0)-1))</f>
        <v>1</v>
      </c>
      <c r="BK264" s="174">
        <f ca="1">SUMPRODUCT(OFFSET($W$8:OFFSET($W$8,$AJ$4-1,0),$T264,$U264),OFFSET($C$8:OFFSET($C$8,$AJ$4-1,0),$S264,0),OFFSET($D$8:OFFSET($D$8,$AJ$4-1,0),$S264,MATCH(BJ$6,$D$7:$Q$7,0)-1))/SUMPRODUCT(OFFSET($W$8:OFFSET($W$8,$AJ$4-1,0),$T264,$U264),OFFSET($C$8:OFFSET($C$8,$AJ$4-1,0),$S264,0))</f>
        <v>1</v>
      </c>
      <c r="BM264" s="8">
        <f t="shared" si="59"/>
        <v>43952</v>
      </c>
      <c r="BN264" s="47">
        <f t="shared" ca="1" si="60"/>
        <v>0.95495263361406924</v>
      </c>
      <c r="BO264" s="47">
        <f t="shared" ref="BO264:BO327" ca="1" si="69">1-P$6/BK264*BO$6</f>
        <v>0</v>
      </c>
      <c r="BP264" s="47">
        <f t="shared" ca="1" si="61"/>
        <v>0.30150541058319918</v>
      </c>
      <c r="BQ264" s="47">
        <f t="shared" ref="BQ264:BQ327" ca="1" si="70">BN264-BP264-BO264</f>
        <v>0.65344722303087011</v>
      </c>
    </row>
    <row r="265" spans="1:69">
      <c r="A265" s="58">
        <f t="shared" ref="A265:A328" si="71">EOMONTH(A264,$A$3-1)+1</f>
        <v>43617</v>
      </c>
      <c r="B265" s="34">
        <f t="shared" si="64"/>
        <v>43814</v>
      </c>
      <c r="C265" s="59">
        <f>SUMIF(WP!$A$3:$A$388,"&lt;"&amp;EOMONTH($A265,$A$3-1)+1,WP!$B$3:$B$388)/1000-SUM(C$8:C264)</f>
        <v>1102.7039999999979</v>
      </c>
      <c r="D265" s="42">
        <f>D$6/VLOOKUP($B265,Rate!$B$4:$H$390,7)</f>
        <v>0.70885369429504996</v>
      </c>
      <c r="E265" s="42">
        <f>E$6/VLOOKUP($B265,SAWW!$B$4:$H$390,7)</f>
        <v>1.1221677663778349</v>
      </c>
      <c r="F265" s="42">
        <f>F$6/VLOOKUP($B265,'Indem BL'!$B$4:$H$390,7)</f>
        <v>1.0260444510112499</v>
      </c>
      <c r="G265" s="42">
        <f>G$6/VLOOKUP($B265,'Med BL'!$B$4:$H$390,7)</f>
        <v>1</v>
      </c>
      <c r="H265" s="42">
        <f>H$6/VLOOKUP($B265,'Combined BL &amp; SAWW'!$B$4:$H$390,7)</f>
        <v>1.0766611675852935</v>
      </c>
      <c r="I265" s="42">
        <f>I$6/VLOOKUP($B265,'Freq Trend'!$B$4:$H$390,7)</f>
        <v>0.97236760106826259</v>
      </c>
      <c r="J265" s="42">
        <f>J$6/VLOOKUP($B265,'Severity Trend_IonI'!$B$4:$H$390,7)</f>
        <v>0.96864333636989131</v>
      </c>
      <c r="K265" s="42">
        <f>K$6/VLOOKUP($B265,'Severity Trend_MonI'!$B$4:$H$390,7)</f>
        <v>1.0982209105825105</v>
      </c>
      <c r="L265" s="42">
        <f>L$6/VLOOKUP($B265,'Severity Trend'!$B$4:$H$390,7)</f>
        <v>1.0310747682350396</v>
      </c>
      <c r="M265" s="42">
        <f>M$6/VLOOKUP($B265,'PP Residual Trend'!$B$4:$H$390,7)</f>
        <v>0.99874206843262692</v>
      </c>
      <c r="N265" s="156">
        <f>N$6/VLOOKUP($B265,CR!$B$4:$H$455,7)</f>
        <v>1.0279112748378068</v>
      </c>
      <c r="O265" s="156">
        <f>O$6/VLOOKUP($B265,ER!$B$4:$H$455,7)</f>
        <v>1.1411697878450358</v>
      </c>
      <c r="P265" s="156">
        <f>P$6/VLOOKUP($B265,DR!$B$4:$H$455,7)</f>
        <v>1</v>
      </c>
      <c r="R265">
        <f t="shared" si="63"/>
        <v>258</v>
      </c>
      <c r="S265" s="120">
        <f t="shared" si="65"/>
        <v>257</v>
      </c>
      <c r="T265" s="45">
        <f t="shared" si="66"/>
        <v>0</v>
      </c>
      <c r="U265" s="45">
        <f t="shared" si="67"/>
        <v>0</v>
      </c>
      <c r="V265" s="20">
        <v>0</v>
      </c>
      <c r="W265" s="21">
        <f>(2*W$5*$AJ$3*$R265*$A$3-MIN(W$5*$AJ$3,$R265*$A$3)^2-2*$R265*$A$3*MAX(W$5*$AJ$3-$R265*$A$3,0)-MIN(MAX($R265*$A$3-$A$4,0),W$5*$AJ$3)^2-2*W$5*$AJ$3*MAX($R265*$A$3-$A$4-W$5*+$AJ$3,0))/$AJ$5-SUM($V$7:V265)-SUM($V$7:W264)+SUM($V$7:V264)</f>
        <v>0</v>
      </c>
      <c r="X265" s="21">
        <f>(2*X$5*$AJ$3*$R265*$A$3-MIN(X$5*$AJ$3,$R265*$A$3)^2-2*$R265*$A$3*MAX(X$5*$AJ$3-$R265*$A$3,0)-MIN(MAX($R265*$A$3-$A$4,0),X$5*$AJ$3)^2-2*X$5*$AJ$3*MAX($R265*$A$3-$A$4-X$5*+$AJ$3,0))/$AJ$5-SUM($V$7:W265)-SUM($V$7:X264)+SUM($V$7:W264)</f>
        <v>0</v>
      </c>
      <c r="Y265" s="21">
        <f>(2*Y$5*$AJ$3*$R265*$A$3-MIN(Y$5*$AJ$3,$R265*$A$3)^2-2*$R265*$A$3*MAX(Y$5*$AJ$3-$R265*$A$3,0)-MIN(MAX($R265*$A$3-$A$4,0),Y$5*$AJ$3)^2-2*Y$5*$AJ$3*MAX($R265*$A$3-$A$4-Y$5*+$AJ$3,0))/$AJ$5-SUM($V$7:X265)-SUM($V$7:Y264)+SUM($V$7:X264)</f>
        <v>0</v>
      </c>
      <c r="Z265" s="21">
        <f>(2*Z$5*$AJ$3*$R265*$A$3-MIN(Z$5*$AJ$3,$R265*$A$3)^2-2*$R265*$A$3*MAX(Z$5*$AJ$3-$R265*$A$3,0)-MIN(MAX($R265*$A$3-$A$4,0),Z$5*$AJ$3)^2-2*Z$5*$AJ$3*MAX($R265*$A$3-$A$4-Z$5*+$AJ$3,0))/$AJ$5-SUM($V$7:Y265)-SUM($V$7:Z264)+SUM($V$7:Y264)</f>
        <v>0</v>
      </c>
      <c r="AA265" s="21">
        <f>(2*AA$5*$AJ$3*$R265*$A$3-MIN(AA$5*$AJ$3,$R265*$A$3)^2-2*$R265*$A$3*MAX(AA$5*$AJ$3-$R265*$A$3,0)-MIN(MAX($R265*$A$3-$A$4,0),AA$5*$AJ$3)^2-2*AA$5*$AJ$3*MAX($R265*$A$3-$A$4-AA$5*+$AJ$3,0))/$AJ$5-SUM($V$7:Z265)-SUM($V$7:AA264)+SUM($V$7:Z264)</f>
        <v>0</v>
      </c>
      <c r="AB265" s="21">
        <f>(2*AB$5*$AJ$3*$R265*$A$3-MIN(AB$5*$AJ$3,$R265*$A$3)^2-2*$R265*$A$3*MAX(AB$5*$AJ$3-$R265*$A$3,0)-MIN(MAX($R265*$A$3-$A$4,0),AB$5*$AJ$3)^2-2*AB$5*$AJ$3*MAX($R265*$A$3-$A$4-AB$5*+$AJ$3,0))/$AJ$5-SUM($V$7:AA265)-SUM($V$7:AB264)+SUM($V$7:AA264)</f>
        <v>0</v>
      </c>
      <c r="AC265" s="21">
        <f>(2*AC$5*$AJ$3*$R265*$A$3-MIN(AC$5*$AJ$3,$R265*$A$3)^2-2*$R265*$A$3*MAX(AC$5*$AJ$3-$R265*$A$3,0)-MIN(MAX($R265*$A$3-$A$4,0),AC$5*$AJ$3)^2-2*AC$5*$AJ$3*MAX($R265*$A$3-$A$4-AC$5*+$AJ$3,0))/$AJ$5-SUM($V$7:AB265)-SUM($V$7:AC264)+SUM($V$7:AB264)</f>
        <v>0</v>
      </c>
      <c r="AD265" s="21">
        <f>(2*AD$5*$AJ$3*$R265*$A$3-MIN(AD$5*$AJ$3,$R265*$A$3)^2-2*$R265*$A$3*MAX(AD$5*$AJ$3-$R265*$A$3,0)-MIN(MAX($R265*$A$3-$A$4,0),AD$5*$AJ$3)^2-2*AD$5*$AJ$3*MAX($R265*$A$3-$A$4-AD$5*+$AJ$3,0))/$AJ$5-SUM($V$7:AC265)-SUM($V$7:AD264)+SUM($V$7:AC264)</f>
        <v>0</v>
      </c>
      <c r="AE265" s="21">
        <f>(2*AE$5*$AJ$3*$R265*$A$3-MIN(AE$5*$AJ$3,$R265*$A$3)^2-2*$R265*$A$3*MAX(AE$5*$AJ$3-$R265*$A$3,0)-MIN(MAX($R265*$A$3-$A$4,0),AE$5*$AJ$3)^2-2*AE$5*$AJ$3*MAX($R265*$A$3-$A$4-AE$5*+$AJ$3,0))/$AJ$5-SUM($V$7:AD265)-SUM($V$7:AE264)+SUM($V$7:AD264)</f>
        <v>0</v>
      </c>
      <c r="AF265" s="21">
        <f>(2*AF$5*$AJ$3*$R265*$A$3-MIN(AF$5*$AJ$3,$R265*$A$3)^2-2*$R265*$A$3*MAX(AF$5*$AJ$3-$R265*$A$3,0)-MIN(MAX($R265*$A$3-$A$4,0),AF$5*$AJ$3)^2-2*AF$5*$AJ$3*MAX($R265*$A$3-$A$4-AF$5*+$AJ$3,0))/$AJ$5-SUM($V$7:AE265)-SUM($V$7:AF264)+SUM($V$7:AE264)</f>
        <v>0</v>
      </c>
      <c r="AG265" s="21">
        <f>(2*AG$5*$AJ$3*$R265*$A$3-MIN(AG$5*$AJ$3,$R265*$A$3)^2-2*$R265*$A$3*MAX(AG$5*$AJ$3-$R265*$A$3,0)-MIN(MAX($R265*$A$3-$A$4,0),AG$5*$AJ$3)^2-2*AG$5*$AJ$3*MAX($R265*$A$3-$A$4-AG$5*+$AJ$3,0))/$AJ$5-SUM($V$7:AF265)-SUM($V$7:AG264)+SUM($V$7:AF264)</f>
        <v>0</v>
      </c>
      <c r="AH265" s="21">
        <f>(2*AH$5*$AJ$3*$R265*$A$3-MIN(AH$5*$AJ$3,$R265*$A$3)^2-2*$R265*$A$3*MAX(AH$5*$AJ$3-$R265*$A$3,0)-MIN(MAX($R265*$A$3-$A$4,0),AH$5*$AJ$3)^2-2*AH$5*$AJ$3*MAX($R265*$A$3-$A$4-AH$5*+$AJ$3,0))/$AJ$5-SUM($V$7:AG265)-SUM($V$7:AH264)+SUM($V$7:AG264)</f>
        <v>0</v>
      </c>
      <c r="AJ265" s="8">
        <f t="shared" si="62"/>
        <v>43983</v>
      </c>
      <c r="AK265" s="30">
        <f t="shared" si="68"/>
        <v>43997</v>
      </c>
      <c r="AL265" s="3">
        <f ca="1">SUMPRODUCT(OFFSET($W$8:OFFSET($W$8,$AJ$4-1,0),$T265,$U265),OFFSET($D$8:OFFSET($D$8,$AJ$4-1,0),$S265,MATCH(AL$6,$D$7:$Q$7,0)-1))</f>
        <v>0.75221034880494764</v>
      </c>
      <c r="AM265" s="3">
        <f ca="1">SUMPRODUCT(OFFSET($W$8:OFFSET($W$8,$AJ$4-1,0),$T265,$U265),OFFSET($C$8:OFFSET($C$8,$AJ$4-1,0),$S265,0),OFFSET($D$8:OFFSET($D$8,$AJ$4-1,0),$S265,MATCH(AL$6,$D$7:$Q$7,0)-1))/SUMPRODUCT(OFFSET($W$8:OFFSET($W$8,$AJ$4-1,0),$T265,$U265),OFFSET($C$8:OFFSET($C$8,$AJ$4-1,0),$S265,0))</f>
        <v>0.75213234727660083</v>
      </c>
      <c r="AN265" s="3">
        <f ca="1">SUMPRODUCT(OFFSET($W$8:OFFSET($W$8,$AJ$4-1,0),$T265,$U265),OFFSET($D$8:OFFSET($D$8,$AJ$4-1,0),$S265,MATCH(AN$6,$D$7:$Q$7,0)-1))</f>
        <v>1.0848050183009208</v>
      </c>
      <c r="AO265" s="3">
        <f ca="1">SUMPRODUCT(OFFSET($W$8:OFFSET($W$8,$AJ$4-1,0),$T265,$U265),OFFSET($C$8:OFFSET($C$8,$AJ$4-1,0),$S265,0),OFFSET($D$8:OFFSET($D$8,$AJ$4-1,0),$S265,MATCH(AN$6,$D$7:$Q$7,0)-1))/SUMPRODUCT(OFFSET($W$8:OFFSET($W$8,$AJ$4-1,0),$T265,$U265),OFFSET($C$8:OFFSET($C$8,$AJ$4-1,0),$S265,0))</f>
        <v>1.0844875953706479</v>
      </c>
      <c r="AP265" s="3">
        <f ca="1">SUMPRODUCT(OFFSET($W$8:OFFSET($W$8,$AJ$4-1,0),$T265,$U265),OFFSET($D$8:OFFSET($D$8,$AJ$4-1,0),$S265,MATCH(AP$6,$D$7:$Q$7,0)-1))</f>
        <v>1.0196943249379686</v>
      </c>
      <c r="AQ265" s="3">
        <f ca="1">SUMPRODUCT(OFFSET($W$8:OFFSET($W$8,$AJ$4-1,0),$T265,$U265),OFFSET($C$8:OFFSET($C$8,$AJ$4-1,0),$S265,0),OFFSET($D$8:OFFSET($D$8,$AJ$4-1,0),$S265,MATCH(AP$6,$D$7:$Q$7,0)-1))/SUMPRODUCT(OFFSET($W$8:OFFSET($W$8,$AJ$4-1,0),$T265,$U265),OFFSET($C$8:OFFSET($C$8,$AJ$4-1,0),$S265,0))</f>
        <v>1.0196320679283892</v>
      </c>
      <c r="AR265" s="3">
        <f ca="1">SUMPRODUCT(OFFSET($W$8:OFFSET($W$8,$AJ$4-1,0),$T265,$U265),OFFSET($D$8:OFFSET($D$8,$AJ$4-1,0),$S265,MATCH(AR$6,$D$7:$Q$7,0)-1))</f>
        <v>1</v>
      </c>
      <c r="AS265" s="3">
        <f ca="1">SUMPRODUCT(OFFSET($W$8:OFFSET($W$8,$AJ$4-1,0),$T265,$U265),OFFSET($C$8:OFFSET($C$8,$AJ$4-1,0),$S265,0),OFFSET($D$8:OFFSET($D$8,$AJ$4-1,0),$S265,MATCH(AR$6,$D$7:$Q$7,0)-1))/SUMPRODUCT(OFFSET($W$8:OFFSET($W$8,$AJ$4-1,0),$T265,$U265),OFFSET($C$8:OFFSET($C$8,$AJ$4-1,0),$S265,0))</f>
        <v>1</v>
      </c>
      <c r="AT265" s="3">
        <f ca="1">SUMPRODUCT(OFFSET($W$8:OFFSET($W$8,$AJ$4-1,0),$T265,$U265),OFFSET($D$8:OFFSET($D$8,$AJ$4-1,0),$S265,MATCH(AT$6,$D$7:$Q$7,0)-1))</f>
        <v>1.0507038419210712</v>
      </c>
      <c r="AU265" s="3">
        <f ca="1">SUMPRODUCT(OFFSET($W$8:OFFSET($W$8,$AJ$4-1,0),$T265,$U265),OFFSET($C$8:OFFSET($C$8,$AJ$4-1,0),$S265,0),OFFSET($D$8:OFFSET($D$8,$AJ$4-1,0),$S265,MATCH(AT$6,$D$7:$Q$7,0)-1))/SUMPRODUCT(OFFSET($W$8:OFFSET($W$8,$AJ$4-1,0),$T265,$U265),OFFSET($C$8:OFFSET($C$8,$AJ$4-1,0),$S265,0))</f>
        <v>1.0503875217288587</v>
      </c>
      <c r="AV265" s="3">
        <f ca="1">SUMPRODUCT(OFFSET($W$8:OFFSET($W$8,$AJ$4-1,0),$T265,$U265),OFFSET($D$8:OFFSET($D$8,$AJ$4-1,0),$S265,MATCH(AV$6,$D$7:$Q$7,0)-1))</f>
        <v>1.0366456257156393</v>
      </c>
      <c r="AW265" s="3">
        <f ca="1">SUMPRODUCT(OFFSET($W$8:OFFSET($W$8,$AJ$4-1,0),$T265,$U265),OFFSET($C$8:OFFSET($C$8,$AJ$4-1,0),$S265,0),OFFSET($D$8:OFFSET($D$8,$AJ$4-1,0),$S265,MATCH(AV$6,$D$7:$Q$7,0)-1))/SUMPRODUCT(OFFSET($W$8:OFFSET($W$8,$AJ$4-1,0),$T265,$U265),OFFSET($C$8:OFFSET($C$8,$AJ$4-1,0),$S265,0))</f>
        <v>1.0453469207155439</v>
      </c>
      <c r="AX265" s="3">
        <f ca="1">SUMPRODUCT(OFFSET($W$8:OFFSET($W$8,$AJ$4-1,0),$T265,$U265),OFFSET($D$8:OFFSET($D$8,$AJ$4-1,0),$S265,MATCH(AX$6,$D$7:$Q$7,0)-1))</f>
        <v>0.97354414843818171</v>
      </c>
      <c r="AY265" s="3">
        <f ca="1">SUMPRODUCT(OFFSET($W$8:OFFSET($W$8,$AJ$4-1,0),$T265,$U265),OFFSET($C$8:OFFSET($C$8,$AJ$4-1,0),$S265,0),OFFSET($D$8:OFFSET($D$8,$AJ$4-1,0),$S265,MATCH(AX$6,$D$7:$Q$7,0)-1))/SUMPRODUCT(OFFSET($W$8:OFFSET($W$8,$AJ$4-1,0),$T265,$U265),OFFSET($C$8:OFFSET($C$8,$AJ$4-1,0),$S265,0))</f>
        <v>0.97346915771225384</v>
      </c>
      <c r="AZ265" s="3">
        <f ca="1">SUMPRODUCT(OFFSET($W$8:OFFSET($W$8,$AJ$4-1,0),$T265,$U265),OFFSET($D$8:OFFSET($D$8,$AJ$4-1,0),$S265,MATCH(AZ$6,$D$7:$Q$7,0)-1))</f>
        <v>1.0821452682105777</v>
      </c>
      <c r="BA265" s="3">
        <f ca="1">SUMPRODUCT(OFFSET($W$8:OFFSET($W$8,$AJ$4-1,0),$T265,$U265),OFFSET($C$8:OFFSET($C$8,$AJ$4-1,0),$S265,0),OFFSET($D$8:OFFSET($D$8,$AJ$4-1,0),$S265,MATCH(AZ$6,$D$7:$Q$7,0)-1))/SUMPRODUCT(OFFSET($W$8:OFFSET($W$8,$AJ$4-1,0),$T265,$U265),OFFSET($C$8:OFFSET($C$8,$AJ$4-1,0),$S265,0))</f>
        <v>1.0823902968912407</v>
      </c>
      <c r="BB265" s="3">
        <f ca="1">SUMPRODUCT(OFFSET($W$8:OFFSET($W$8,$AJ$4-1,0),$T265,$U265),OFFSET($D$8:OFFSET($D$8,$AJ$4-1,0),$S265,MATCH(BB$6,$D$7:$Q$7,0)-1))</f>
        <v>1.0263717625694171</v>
      </c>
      <c r="BC265" s="3">
        <f ca="1">SUMPRODUCT(OFFSET($W$8:OFFSET($W$8,$AJ$4-1,0),$T265,$U265),OFFSET($C$8:OFFSET($C$8,$AJ$4-1,0),$S265,0),OFFSET($D$8:OFFSET($D$8,$AJ$4-1,0),$S265,MATCH(BB$6,$D$7:$Q$7,0)-1))/SUMPRODUCT(OFFSET($W$8:OFFSET($W$8,$AJ$4-1,0),$T265,$U265),OFFSET($C$8:OFFSET($C$8,$AJ$4-1,0),$S265,0))</f>
        <v>1.0264499371577287</v>
      </c>
      <c r="BD265" s="3">
        <f ca="1">SUMPRODUCT(OFFSET($W$8:OFFSET($W$8,$AJ$4-1,0),$T265,$U265),OFFSET($D$8:OFFSET($D$8,$AJ$4-1,0),$S265,MATCH(BD$6,$D$7:$Q$7,0)-1))</f>
        <v>0.99920172690111708</v>
      </c>
      <c r="BE265" s="3">
        <f ca="1">SUMPRODUCT(OFFSET($W$8:OFFSET($W$8,$AJ$4-1,0),$T265,$U265),OFFSET($C$8:OFFSET($C$8,$AJ$4-1,0),$S265,0),OFFSET($D$8:OFFSET($D$8,$AJ$4-1,0),$S265,MATCH(BD$6,$D$7:$Q$7,0)-1))/SUMPRODUCT(OFFSET($W$8:OFFSET($W$8,$AJ$4-1,0),$T265,$U265),OFFSET($C$8:OFFSET($C$8,$AJ$4-1,0),$S265,0))</f>
        <v>0.99920087531394097</v>
      </c>
      <c r="BF265" s="174">
        <f ca="1">SUMPRODUCT(OFFSET($W$8:OFFSET($W$8,$AJ$4-1,0),$T265,$U265),OFFSET($D$8:OFFSET($D$8,$AJ$4-1,0),$S265,MATCH(BF$6,$D$7:$Q$7,0)-1))</f>
        <v>1.0555411755525503</v>
      </c>
      <c r="BG265" s="174">
        <f ca="1">SUMPRODUCT(OFFSET($W$8:OFFSET($W$8,$AJ$4-1,0),$T265,$U265),OFFSET($C$8:OFFSET($C$8,$AJ$4-1,0),$S265,0),OFFSET($D$8:OFFSET($D$8,$AJ$4-1,0),$S265,MATCH(BF$6,$D$7:$Q$7,0)-1))/SUMPRODUCT(OFFSET($W$8:OFFSET($W$8,$AJ$4-1,0),$T265,$U265),OFFSET($C$8:OFFSET($C$8,$AJ$4-1,0),$S265,0))</f>
        <v>1.0474783236492204</v>
      </c>
      <c r="BH265" s="174">
        <f ca="1">SUMPRODUCT(OFFSET($W$8:OFFSET($W$8,$AJ$4-1,0),$T265,$U265),OFFSET($D$8:OFFSET($D$8,$AJ$4-1,0),$S265,MATCH(BH$6,$D$7:$Q$7,0)-1))</f>
        <v>1.0958213717291772</v>
      </c>
      <c r="BI265" s="174">
        <f ca="1">SUMPRODUCT(OFFSET($W$8:OFFSET($W$8,$AJ$4-1,0),$T265,$U265),OFFSET($C$8:OFFSET($C$8,$AJ$4-1,0),$S265,0),OFFSET($D$8:OFFSET($D$8,$AJ$4-1,0),$S265,MATCH(BH$6,$D$7:$Q$7,0)-1))/SUMPRODUCT(OFFSET($W$8:OFFSET($W$8,$AJ$4-1,0),$T265,$U265),OFFSET($C$8:OFFSET($C$8,$AJ$4-1,0),$S265,0))</f>
        <v>1.0944400813533581</v>
      </c>
      <c r="BJ265" s="174">
        <f ca="1">SUMPRODUCT(OFFSET($W$8:OFFSET($W$8,$AJ$4-1,0),$T265,$U265),OFFSET($D$8:OFFSET($D$8,$AJ$4-1,0),$S265,MATCH(BJ$6,$D$7:$Q$7,0)-1))</f>
        <v>1</v>
      </c>
      <c r="BK265" s="174">
        <f ca="1">SUMPRODUCT(OFFSET($W$8:OFFSET($W$8,$AJ$4-1,0),$T265,$U265),OFFSET($C$8:OFFSET($C$8,$AJ$4-1,0),$S265,0),OFFSET($D$8:OFFSET($D$8,$AJ$4-1,0),$S265,MATCH(BJ$6,$D$7:$Q$7,0)-1))/SUMPRODUCT(OFFSET($W$8:OFFSET($W$8,$AJ$4-1,0),$T265,$U265),OFFSET($C$8:OFFSET($C$8,$AJ$4-1,0),$S265,0))</f>
        <v>1</v>
      </c>
      <c r="BM265" s="8">
        <f t="shared" ref="BM265:BM328" si="72">AJ265</f>
        <v>43983</v>
      </c>
      <c r="BN265" s="47">
        <f t="shared" ref="BN265:BN328" ca="1" si="73">N$6/BG265*BN$6</f>
        <v>0.95359817279635262</v>
      </c>
      <c r="BO265" s="47">
        <f t="shared" ca="1" si="69"/>
        <v>0</v>
      </c>
      <c r="BP265" s="47">
        <f t="shared" ref="BP265:BP328" ca="1" si="74">O$6/BI265*BP$6</f>
        <v>0.30238223554991617</v>
      </c>
      <c r="BQ265" s="47">
        <f t="shared" ca="1" si="70"/>
        <v>0.65121593724643645</v>
      </c>
    </row>
    <row r="266" spans="1:69">
      <c r="A266" s="58">
        <f t="shared" si="71"/>
        <v>43647</v>
      </c>
      <c r="B266" s="34">
        <f t="shared" si="64"/>
        <v>43845</v>
      </c>
      <c r="C266" s="59">
        <f>SUMIF(WP!$A$3:$A$388,"&lt;"&amp;EOMONTH($A266,$A$3-1)+1,WP!$B$3:$B$388)/1000-SUM(C$8:C265)</f>
        <v>1482.0910000000003</v>
      </c>
      <c r="D266" s="42">
        <f>D$6/VLOOKUP($B266,Rate!$B$4:$H$390,7)</f>
        <v>0.72549372431946102</v>
      </c>
      <c r="E266" s="42">
        <f>E$6/VLOOKUP($B266,SAWW!$B$4:$H$390,7)</f>
        <v>1.11461860468184</v>
      </c>
      <c r="F266" s="42">
        <f>F$6/VLOOKUP($B266,'Indem BL'!$B$4:$H$390,7)</f>
        <v>1.0194182324999999</v>
      </c>
      <c r="G266" s="42">
        <f>G$6/VLOOKUP($B266,'Med BL'!$B$4:$H$390,7)</f>
        <v>1</v>
      </c>
      <c r="H266" s="42">
        <f>H$6/VLOOKUP($B266,'Combined BL &amp; SAWW'!$B$4:$H$390,7)</f>
        <v>1.0674144805710852</v>
      </c>
      <c r="I266" s="42">
        <f>I$6/VLOOKUP($B266,'Freq Trend'!$B$4:$H$390,7)</f>
        <v>0.97390521561800347</v>
      </c>
      <c r="J266" s="42">
        <f>J$6/VLOOKUP($B266,'Severity Trend_IonI'!$B$4:$H$390,7)</f>
        <v>0.96947046129903047</v>
      </c>
      <c r="K266" s="42">
        <f>K$6/VLOOKUP($B266,'Severity Trend_MonI'!$B$4:$H$390,7)</f>
        <v>1.095467067164581</v>
      </c>
      <c r="L266" s="42">
        <f>L$6/VLOOKUP($B266,'Severity Trend'!$B$4:$H$390,7)</f>
        <v>1.0302823928048386</v>
      </c>
      <c r="M266" s="42">
        <f>M$6/VLOOKUP($B266,'PP Residual Trend'!$B$4:$H$390,7)</f>
        <v>0.99882679784805528</v>
      </c>
      <c r="N266" s="156">
        <f>N$6/VLOOKUP($B266,CR!$B$4:$H$455,7)</f>
        <v>1.0933232176392429</v>
      </c>
      <c r="O266" s="156">
        <f>O$6/VLOOKUP($B266,ER!$B$4:$H$455,7)</f>
        <v>1.119929741032353</v>
      </c>
      <c r="P266" s="156">
        <f>P$6/VLOOKUP($B266,DR!$B$4:$H$455,7)</f>
        <v>1</v>
      </c>
      <c r="R266">
        <f t="shared" si="63"/>
        <v>259</v>
      </c>
      <c r="S266" s="120">
        <f t="shared" si="65"/>
        <v>258</v>
      </c>
      <c r="T266" s="45">
        <f t="shared" si="66"/>
        <v>0</v>
      </c>
      <c r="U266" s="45">
        <f t="shared" si="67"/>
        <v>0</v>
      </c>
      <c r="V266" s="20">
        <v>0</v>
      </c>
      <c r="W266" s="21">
        <f>(2*W$5*$AJ$3*$R266*$A$3-MIN(W$5*$AJ$3,$R266*$A$3)^2-2*$R266*$A$3*MAX(W$5*$AJ$3-$R266*$A$3,0)-MIN(MAX($R266*$A$3-$A$4,0),W$5*$AJ$3)^2-2*W$5*$AJ$3*MAX($R266*$A$3-$A$4-W$5*+$AJ$3,0))/$AJ$5-SUM($V$7:V266)-SUM($V$7:W265)+SUM($V$7:V265)</f>
        <v>0</v>
      </c>
      <c r="X266" s="21">
        <f>(2*X$5*$AJ$3*$R266*$A$3-MIN(X$5*$AJ$3,$R266*$A$3)^2-2*$R266*$A$3*MAX(X$5*$AJ$3-$R266*$A$3,0)-MIN(MAX($R266*$A$3-$A$4,0),X$5*$AJ$3)^2-2*X$5*$AJ$3*MAX($R266*$A$3-$A$4-X$5*+$AJ$3,0))/$AJ$5-SUM($V$7:W266)-SUM($V$7:X265)+SUM($V$7:W265)</f>
        <v>0</v>
      </c>
      <c r="Y266" s="21">
        <f>(2*Y$5*$AJ$3*$R266*$A$3-MIN(Y$5*$AJ$3,$R266*$A$3)^2-2*$R266*$A$3*MAX(Y$5*$AJ$3-$R266*$A$3,0)-MIN(MAX($R266*$A$3-$A$4,0),Y$5*$AJ$3)^2-2*Y$5*$AJ$3*MAX($R266*$A$3-$A$4-Y$5*+$AJ$3,0))/$AJ$5-SUM($V$7:X266)-SUM($V$7:Y265)+SUM($V$7:X265)</f>
        <v>0</v>
      </c>
      <c r="Z266" s="21">
        <f>(2*Z$5*$AJ$3*$R266*$A$3-MIN(Z$5*$AJ$3,$R266*$A$3)^2-2*$R266*$A$3*MAX(Z$5*$AJ$3-$R266*$A$3,0)-MIN(MAX($R266*$A$3-$A$4,0),Z$5*$AJ$3)^2-2*Z$5*$AJ$3*MAX($R266*$A$3-$A$4-Z$5*+$AJ$3,0))/$AJ$5-SUM($V$7:Y266)-SUM($V$7:Z265)+SUM($V$7:Y265)</f>
        <v>0</v>
      </c>
      <c r="AA266" s="21">
        <f>(2*AA$5*$AJ$3*$R266*$A$3-MIN(AA$5*$AJ$3,$R266*$A$3)^2-2*$R266*$A$3*MAX(AA$5*$AJ$3-$R266*$A$3,0)-MIN(MAX($R266*$A$3-$A$4,0),AA$5*$AJ$3)^2-2*AA$5*$AJ$3*MAX($R266*$A$3-$A$4-AA$5*+$AJ$3,0))/$AJ$5-SUM($V$7:Z266)-SUM($V$7:AA265)+SUM($V$7:Z265)</f>
        <v>0</v>
      </c>
      <c r="AB266" s="21">
        <f>(2*AB$5*$AJ$3*$R266*$A$3-MIN(AB$5*$AJ$3,$R266*$A$3)^2-2*$R266*$A$3*MAX(AB$5*$AJ$3-$R266*$A$3,0)-MIN(MAX($R266*$A$3-$A$4,0),AB$5*$AJ$3)^2-2*AB$5*$AJ$3*MAX($R266*$A$3-$A$4-AB$5*+$AJ$3,0))/$AJ$5-SUM($V$7:AA266)-SUM($V$7:AB265)+SUM($V$7:AA265)</f>
        <v>0</v>
      </c>
      <c r="AC266" s="21">
        <f>(2*AC$5*$AJ$3*$R266*$A$3-MIN(AC$5*$AJ$3,$R266*$A$3)^2-2*$R266*$A$3*MAX(AC$5*$AJ$3-$R266*$A$3,0)-MIN(MAX($R266*$A$3-$A$4,0),AC$5*$AJ$3)^2-2*AC$5*$AJ$3*MAX($R266*$A$3-$A$4-AC$5*+$AJ$3,0))/$AJ$5-SUM($V$7:AB266)-SUM($V$7:AC265)+SUM($V$7:AB265)</f>
        <v>0</v>
      </c>
      <c r="AD266" s="21">
        <f>(2*AD$5*$AJ$3*$R266*$A$3-MIN(AD$5*$AJ$3,$R266*$A$3)^2-2*$R266*$A$3*MAX(AD$5*$AJ$3-$R266*$A$3,0)-MIN(MAX($R266*$A$3-$A$4,0),AD$5*$AJ$3)^2-2*AD$5*$AJ$3*MAX($R266*$A$3-$A$4-AD$5*+$AJ$3,0))/$AJ$5-SUM($V$7:AC266)-SUM($V$7:AD265)+SUM($V$7:AC265)</f>
        <v>0</v>
      </c>
      <c r="AE266" s="21">
        <f>(2*AE$5*$AJ$3*$R266*$A$3-MIN(AE$5*$AJ$3,$R266*$A$3)^2-2*$R266*$A$3*MAX(AE$5*$AJ$3-$R266*$A$3,0)-MIN(MAX($R266*$A$3-$A$4,0),AE$5*$AJ$3)^2-2*AE$5*$AJ$3*MAX($R266*$A$3-$A$4-AE$5*+$AJ$3,0))/$AJ$5-SUM($V$7:AD266)-SUM($V$7:AE265)+SUM($V$7:AD265)</f>
        <v>0</v>
      </c>
      <c r="AF266" s="21">
        <f>(2*AF$5*$AJ$3*$R266*$A$3-MIN(AF$5*$AJ$3,$R266*$A$3)^2-2*$R266*$A$3*MAX(AF$5*$AJ$3-$R266*$A$3,0)-MIN(MAX($R266*$A$3-$A$4,0),AF$5*$AJ$3)^2-2*AF$5*$AJ$3*MAX($R266*$A$3-$A$4-AF$5*+$AJ$3,0))/$AJ$5-SUM($V$7:AE266)-SUM($V$7:AF265)+SUM($V$7:AE265)</f>
        <v>0</v>
      </c>
      <c r="AG266" s="21">
        <f>(2*AG$5*$AJ$3*$R266*$A$3-MIN(AG$5*$AJ$3,$R266*$A$3)^2-2*$R266*$A$3*MAX(AG$5*$AJ$3-$R266*$A$3,0)-MIN(MAX($R266*$A$3-$A$4,0),AG$5*$AJ$3)^2-2*AG$5*$AJ$3*MAX($R266*$A$3-$A$4-AG$5*+$AJ$3,0))/$AJ$5-SUM($V$7:AF266)-SUM($V$7:AG265)+SUM($V$7:AF265)</f>
        <v>0</v>
      </c>
      <c r="AH266" s="21">
        <f>(2*AH$5*$AJ$3*$R266*$A$3-MIN(AH$5*$AJ$3,$R266*$A$3)^2-2*$R266*$A$3*MAX(AH$5*$AJ$3-$R266*$A$3,0)-MIN(MAX($R266*$A$3-$A$4,0),AH$5*$AJ$3)^2-2*AH$5*$AJ$3*MAX($R266*$A$3-$A$4-AH$5*+$AJ$3,0))/$AJ$5-SUM($V$7:AG266)-SUM($V$7:AH265)+SUM($V$7:AG265)</f>
        <v>0</v>
      </c>
      <c r="AJ266" s="8">
        <f t="shared" ref="AJ266:AJ329" si="75">EOMONTH(AJ265,$AJ$3-1)+1</f>
        <v>44013</v>
      </c>
      <c r="AK266" s="30">
        <f t="shared" si="68"/>
        <v>44027</v>
      </c>
      <c r="AL266" s="3">
        <f ca="1">SUMPRODUCT(OFFSET($W$8:OFFSET($W$8,$AJ$4-1,0),$T266,$U266),OFFSET($D$8:OFFSET($D$8,$AJ$4-1,0),$S266,MATCH(AL$6,$D$7:$Q$7,0)-1))</f>
        <v>0.76025840587418758</v>
      </c>
      <c r="AM266" s="3">
        <f ca="1">SUMPRODUCT(OFFSET($W$8:OFFSET($W$8,$AJ$4-1,0),$T266,$U266),OFFSET($C$8:OFFSET($C$8,$AJ$4-1,0),$S266,0),OFFSET($D$8:OFFSET($D$8,$AJ$4-1,0),$S266,MATCH(AL$6,$D$7:$Q$7,0)-1))/SUMPRODUCT(OFFSET($W$8:OFFSET($W$8,$AJ$4-1,0),$T266,$U266),OFFSET($C$8:OFFSET($C$8,$AJ$4-1,0),$S266,0))</f>
        <v>0.75834921117567755</v>
      </c>
      <c r="AN266" s="3">
        <f ca="1">SUMPRODUCT(OFFSET($W$8:OFFSET($W$8,$AJ$4-1,0),$T266,$U266),OFFSET($D$8:OFFSET($D$8,$AJ$4-1,0),$S266,MATCH(AN$6,$D$7:$Q$7,0)-1))</f>
        <v>1.0799775192183958</v>
      </c>
      <c r="AO266" s="3">
        <f ca="1">SUMPRODUCT(OFFSET($W$8:OFFSET($W$8,$AJ$4-1,0),$T266,$U266),OFFSET($C$8:OFFSET($C$8,$AJ$4-1,0),$S266,0),OFFSET($D$8:OFFSET($D$8,$AJ$4-1,0),$S266,MATCH(AN$6,$D$7:$Q$7,0)-1))/SUMPRODUCT(OFFSET($W$8:OFFSET($W$8,$AJ$4-1,0),$T266,$U266),OFFSET($C$8:OFFSET($C$8,$AJ$4-1,0),$S266,0))</f>
        <v>1.0806073487578962</v>
      </c>
      <c r="AP266" s="3">
        <f ca="1">SUMPRODUCT(OFFSET($W$8:OFFSET($W$8,$AJ$4-1,0),$T266,$U266),OFFSET($D$8:OFFSET($D$8,$AJ$4-1,0),$S266,MATCH(AP$6,$D$7:$Q$7,0)-1))</f>
        <v>1.0190268478124997</v>
      </c>
      <c r="AQ266" s="3">
        <f ca="1">SUMPRODUCT(OFFSET($W$8:OFFSET($W$8,$AJ$4-1,0),$T266,$U266),OFFSET($C$8:OFFSET($C$8,$AJ$4-1,0),$S266,0),OFFSET($D$8:OFFSET($D$8,$AJ$4-1,0),$S266,MATCH(AP$6,$D$7:$Q$7,0)-1))/SUMPRODUCT(OFFSET($W$8:OFFSET($W$8,$AJ$4-1,0),$T266,$U266),OFFSET($C$8:OFFSET($C$8,$AJ$4-1,0),$S266,0))</f>
        <v>1.0190835927316719</v>
      </c>
      <c r="AR266" s="3">
        <f ca="1">SUMPRODUCT(OFFSET($W$8:OFFSET($W$8,$AJ$4-1,0),$T266,$U266),OFFSET($D$8:OFFSET($D$8,$AJ$4-1,0),$S266,MATCH(AR$6,$D$7:$Q$7,0)-1))</f>
        <v>1</v>
      </c>
      <c r="AS266" s="3">
        <f ca="1">SUMPRODUCT(OFFSET($W$8:OFFSET($W$8,$AJ$4-1,0),$T266,$U266),OFFSET($C$8:OFFSET($C$8,$AJ$4-1,0),$S266,0),OFFSET($D$8:OFFSET($D$8,$AJ$4-1,0),$S266,MATCH(AR$6,$D$7:$Q$7,0)-1))/SUMPRODUCT(OFFSET($W$8:OFFSET($W$8,$AJ$4-1,0),$T266,$U266),OFFSET($C$8:OFFSET($C$8,$AJ$4-1,0),$S266,0))</f>
        <v>1</v>
      </c>
      <c r="AT266" s="3">
        <f ca="1">SUMPRODUCT(OFFSET($W$8:OFFSET($W$8,$AJ$4-1,0),$T266,$U266),OFFSET($D$8:OFFSET($D$8,$AJ$4-1,0),$S266,MATCH(AT$6,$D$7:$Q$7,0)-1))</f>
        <v>1.0476040337327568</v>
      </c>
      <c r="AU266" s="3">
        <f ca="1">SUMPRODUCT(OFFSET($W$8:OFFSET($W$8,$AJ$4-1,0),$T266,$U266),OFFSET($C$8:OFFSET($C$8,$AJ$4-1,0),$S266,0),OFFSET($D$8:OFFSET($D$8,$AJ$4-1,0),$S266,MATCH(AT$6,$D$7:$Q$7,0)-1))/SUMPRODUCT(OFFSET($W$8:OFFSET($W$8,$AJ$4-1,0),$T266,$U266),OFFSET($C$8:OFFSET($C$8,$AJ$4-1,0),$S266,0))</f>
        <v>1.0478676776570515</v>
      </c>
      <c r="AV266" s="3">
        <f ca="1">SUMPRODUCT(OFFSET($W$8:OFFSET($W$8,$AJ$4-1,0),$T266,$U266),OFFSET($D$8:OFFSET($D$8,$AJ$4-1,0),$S266,MATCH(AV$6,$D$7:$Q$7,0)-1))</f>
        <v>1.0369859950188893</v>
      </c>
      <c r="AW266" s="3">
        <f ca="1">SUMPRODUCT(OFFSET($W$8:OFFSET($W$8,$AJ$4-1,0),$T266,$U266),OFFSET($C$8:OFFSET($C$8,$AJ$4-1,0),$S266,0),OFFSET($D$8:OFFSET($D$8,$AJ$4-1,0),$S266,MATCH(AV$6,$D$7:$Q$7,0)-1))/SUMPRODUCT(OFFSET($W$8:OFFSET($W$8,$AJ$4-1,0),$T266,$U266),OFFSET($C$8:OFFSET($C$8,$AJ$4-1,0),$S266,0))</f>
        <v>1.047335163105507</v>
      </c>
      <c r="AX266" s="3">
        <f ca="1">SUMPRODUCT(OFFSET($W$8:OFFSET($W$8,$AJ$4-1,0),$T266,$U266),OFFSET($D$8:OFFSET($D$8,$AJ$4-1,0),$S266,MATCH(AX$6,$D$7:$Q$7,0)-1))</f>
        <v>0.97436098499471524</v>
      </c>
      <c r="AY266" s="3">
        <f ca="1">SUMPRODUCT(OFFSET($W$8:OFFSET($W$8,$AJ$4-1,0),$T266,$U266),OFFSET($C$8:OFFSET($C$8,$AJ$4-1,0),$S266,0),OFFSET($D$8:OFFSET($D$8,$AJ$4-1,0),$S266,MATCH(AX$6,$D$7:$Q$7,0)-1))/SUMPRODUCT(OFFSET($W$8:OFFSET($W$8,$AJ$4-1,0),$T266,$U266),OFFSET($C$8:OFFSET($C$8,$AJ$4-1,0),$S266,0))</f>
        <v>0.97409957206346776</v>
      </c>
      <c r="AZ266" s="3">
        <f ca="1">SUMPRODUCT(OFFSET($W$8:OFFSET($W$8,$AJ$4-1,0),$T266,$U266),OFFSET($D$8:OFFSET($D$8,$AJ$4-1,0),$S266,MATCH(AZ$6,$D$7:$Q$7,0)-1))</f>
        <v>1.079479401842274</v>
      </c>
      <c r="BA266" s="3">
        <f ca="1">SUMPRODUCT(OFFSET($W$8:OFFSET($W$8,$AJ$4-1,0),$T266,$U266),OFFSET($C$8:OFFSET($C$8,$AJ$4-1,0),$S266,0),OFFSET($D$8:OFFSET($D$8,$AJ$4-1,0),$S266,MATCH(AZ$6,$D$7:$Q$7,0)-1))/SUMPRODUCT(OFFSET($W$8:OFFSET($W$8,$AJ$4-1,0),$T266,$U266),OFFSET($C$8:OFFSET($C$8,$AJ$4-1,0),$S266,0))</f>
        <v>1.0803323273835863</v>
      </c>
      <c r="BB266" s="3">
        <f ca="1">SUMPRODUCT(OFFSET($W$8:OFFSET($W$8,$AJ$4-1,0),$T266,$U266),OFFSET($D$8:OFFSET($D$8,$AJ$4-1,0),$S266,MATCH(BB$6,$D$7:$Q$7,0)-1))</f>
        <v>1.0255801568465168</v>
      </c>
      <c r="BC266" s="3">
        <f ca="1">SUMPRODUCT(OFFSET($W$8:OFFSET($W$8,$AJ$4-1,0),$T266,$U266),OFFSET($C$8:OFFSET($C$8,$AJ$4-1,0),$S266,0),OFFSET($D$8:OFFSET($D$8,$AJ$4-1,0),$S266,MATCH(BB$6,$D$7:$Q$7,0)-1))/SUMPRODUCT(OFFSET($W$8:OFFSET($W$8,$AJ$4-1,0),$T266,$U266),OFFSET($C$8:OFFSET($C$8,$AJ$4-1,0),$S266,0))</f>
        <v>1.0258400181257519</v>
      </c>
      <c r="BD266" s="3">
        <f ca="1">SUMPRODUCT(OFFSET($W$8:OFFSET($W$8,$AJ$4-1,0),$T266,$U266),OFFSET($D$8:OFFSET($D$8,$AJ$4-1,0),$S266,MATCH(BD$6,$D$7:$Q$7,0)-1))</f>
        <v>0.99926883349179474</v>
      </c>
      <c r="BE266" s="3">
        <f ca="1">SUMPRODUCT(OFFSET($W$8:OFFSET($W$8,$AJ$4-1,0),$T266,$U266),OFFSET($C$8:OFFSET($C$8,$AJ$4-1,0),$S266,0),OFFSET($D$8:OFFSET($D$8,$AJ$4-1,0),$S266,MATCH(BD$6,$D$7:$Q$7,0)-1))/SUMPRODUCT(OFFSET($W$8:OFFSET($W$8,$AJ$4-1,0),$T266,$U266),OFFSET($C$8:OFFSET($C$8,$AJ$4-1,0),$S266,0))</f>
        <v>0.99925373810477669</v>
      </c>
      <c r="BF266" s="174">
        <f ca="1">SUMPRODUCT(OFFSET($W$8:OFFSET($W$8,$AJ$4-1,0),$T266,$U266),OFFSET($D$8:OFFSET($D$8,$AJ$4-1,0),$S266,MATCH(BF$6,$D$7:$Q$7,0)-1))</f>
        <v>1.0534917664902281</v>
      </c>
      <c r="BG266" s="174">
        <f ca="1">SUMPRODUCT(OFFSET($W$8:OFFSET($W$8,$AJ$4-1,0),$T266,$U266),OFFSET($C$8:OFFSET($C$8,$AJ$4-1,0),$S266,0),OFFSET($D$8:OFFSET($D$8,$AJ$4-1,0),$S266,MATCH(BF$6,$D$7:$Q$7,0)-1))/SUMPRODUCT(OFFSET($W$8:OFFSET($W$8,$AJ$4-1,0),$T266,$U266),OFFSET($C$8:OFFSET($C$8,$AJ$4-1,0),$S266,0))</f>
        <v>1.0451886648563375</v>
      </c>
      <c r="BH266" s="174">
        <f ca="1">SUMPRODUCT(OFFSET($W$8:OFFSET($W$8,$AJ$4-1,0),$T266,$U266),OFFSET($D$8:OFFSET($D$8,$AJ$4-1,0),$S266,MATCH(BH$6,$D$7:$Q$7,0)-1))</f>
        <v>1.0904271501825766</v>
      </c>
      <c r="BI266" s="174">
        <f ca="1">SUMPRODUCT(OFFSET($W$8:OFFSET($W$8,$AJ$4-1,0),$T266,$U266),OFFSET($C$8:OFFSET($C$8,$AJ$4-1,0),$S266,0),OFFSET($D$8:OFFSET($D$8,$AJ$4-1,0),$S266,MATCH(BH$6,$D$7:$Q$7,0)-1))/SUMPRODUCT(OFFSET($W$8:OFFSET($W$8,$AJ$4-1,0),$T266,$U266),OFFSET($C$8:OFFSET($C$8,$AJ$4-1,0),$S266,0))</f>
        <v>1.0899595100767896</v>
      </c>
      <c r="BJ266" s="174">
        <f ca="1">SUMPRODUCT(OFFSET($W$8:OFFSET($W$8,$AJ$4-1,0),$T266,$U266),OFFSET($D$8:OFFSET($D$8,$AJ$4-1,0),$S266,MATCH(BJ$6,$D$7:$Q$7,0)-1))</f>
        <v>1</v>
      </c>
      <c r="BK266" s="174">
        <f ca="1">SUMPRODUCT(OFFSET($W$8:OFFSET($W$8,$AJ$4-1,0),$T266,$U266),OFFSET($C$8:OFFSET($C$8,$AJ$4-1,0),$S266,0),OFFSET($D$8:OFFSET($D$8,$AJ$4-1,0),$S266,MATCH(BJ$6,$D$7:$Q$7,0)-1))/SUMPRODUCT(OFFSET($W$8:OFFSET($W$8,$AJ$4-1,0),$T266,$U266),OFFSET($C$8:OFFSET($C$8,$AJ$4-1,0),$S266,0))</f>
        <v>1</v>
      </c>
      <c r="BM266" s="8">
        <f t="shared" si="72"/>
        <v>44013</v>
      </c>
      <c r="BN266" s="47">
        <f t="shared" ca="1" si="73"/>
        <v>0.95568718745431425</v>
      </c>
      <c r="BO266" s="47">
        <f t="shared" ca="1" si="69"/>
        <v>0</v>
      </c>
      <c r="BP266" s="47">
        <f t="shared" ca="1" si="74"/>
        <v>0.30362525893438491</v>
      </c>
      <c r="BQ266" s="47">
        <f t="shared" ca="1" si="70"/>
        <v>0.65206192851992939</v>
      </c>
    </row>
    <row r="267" spans="1:69">
      <c r="A267" s="58">
        <f t="shared" si="71"/>
        <v>43678</v>
      </c>
      <c r="B267" s="34">
        <f t="shared" si="64"/>
        <v>43876</v>
      </c>
      <c r="C267" s="59">
        <f>SUMIF(WP!$A$3:$A$388,"&lt;"&amp;EOMONTH($A267,$A$3-1)+1,WP!$B$3:$B$388)/1000-SUM(C$8:C266)</f>
        <v>781.91400000000431</v>
      </c>
      <c r="D267" s="42">
        <f>D$6/VLOOKUP($B267,Rate!$B$4:$H$390,7)</f>
        <v>0.72549372431946102</v>
      </c>
      <c r="E267" s="42">
        <f>E$6/VLOOKUP($B267,SAWW!$B$4:$H$390,7)</f>
        <v>1.1071703352375166</v>
      </c>
      <c r="F267" s="42">
        <f>F$6/VLOOKUP($B267,'Indem BL'!$B$4:$H$390,7)</f>
        <v>1.0194182324999999</v>
      </c>
      <c r="G267" s="42">
        <f>G$6/VLOOKUP($B267,'Med BL'!$B$4:$H$390,7)</f>
        <v>1</v>
      </c>
      <c r="H267" s="42">
        <f>H$6/VLOOKUP($B267,'Combined BL &amp; SAWW'!$B$4:$H$390,7)</f>
        <v>1.0630737666190475</v>
      </c>
      <c r="I267" s="42">
        <f>I$6/VLOOKUP($B267,'Freq Trend'!$B$4:$H$390,7)</f>
        <v>0.97400458356164377</v>
      </c>
      <c r="J267" s="42">
        <f>J$6/VLOOKUP($B267,'Severity Trend_IonI'!$B$4:$H$390,7)</f>
        <v>0.97029900000000002</v>
      </c>
      <c r="K267" s="42">
        <f>K$6/VLOOKUP($B267,'Severity Trend_MonI'!$B$4:$H$390,7)</f>
        <v>1.0927269999999996</v>
      </c>
      <c r="L267" s="42">
        <f>L$6/VLOOKUP($B267,'Severity Trend'!$B$4:$H$390,7)</f>
        <v>1.0294912343119655</v>
      </c>
      <c r="M267" s="42">
        <f>M$6/VLOOKUP($B267,'PP Residual Trend'!$B$4:$H$390,7)</f>
        <v>0.99891154164093565</v>
      </c>
      <c r="N267" s="156">
        <f>N$6/VLOOKUP($B267,CR!$B$4:$H$455,7)</f>
        <v>1.0939402643349865</v>
      </c>
      <c r="O267" s="156">
        <f>O$6/VLOOKUP($B267,ER!$B$4:$H$455,7)</f>
        <v>1.119929741032353</v>
      </c>
      <c r="P267" s="156">
        <f>P$6/VLOOKUP($B267,DR!$B$4:$H$455,7)</f>
        <v>1</v>
      </c>
      <c r="R267">
        <f t="shared" si="63"/>
        <v>260</v>
      </c>
      <c r="S267" s="120">
        <f t="shared" si="65"/>
        <v>259</v>
      </c>
      <c r="T267" s="45">
        <f t="shared" si="66"/>
        <v>0</v>
      </c>
      <c r="U267" s="45">
        <f t="shared" si="67"/>
        <v>0</v>
      </c>
      <c r="V267" s="20">
        <v>0</v>
      </c>
      <c r="W267" s="21">
        <f>(2*W$5*$AJ$3*$R267*$A$3-MIN(W$5*$AJ$3,$R267*$A$3)^2-2*$R267*$A$3*MAX(W$5*$AJ$3-$R267*$A$3,0)-MIN(MAX($R267*$A$3-$A$4,0),W$5*$AJ$3)^2-2*W$5*$AJ$3*MAX($R267*$A$3-$A$4-W$5*+$AJ$3,0))/$AJ$5-SUM($V$7:V267)-SUM($V$7:W266)+SUM($V$7:V266)</f>
        <v>0</v>
      </c>
      <c r="X267" s="21">
        <f>(2*X$5*$AJ$3*$R267*$A$3-MIN(X$5*$AJ$3,$R267*$A$3)^2-2*$R267*$A$3*MAX(X$5*$AJ$3-$R267*$A$3,0)-MIN(MAX($R267*$A$3-$A$4,0),X$5*$AJ$3)^2-2*X$5*$AJ$3*MAX($R267*$A$3-$A$4-X$5*+$AJ$3,0))/$AJ$5-SUM($V$7:W267)-SUM($V$7:X266)+SUM($V$7:W266)</f>
        <v>0</v>
      </c>
      <c r="Y267" s="21">
        <f>(2*Y$5*$AJ$3*$R267*$A$3-MIN(Y$5*$AJ$3,$R267*$A$3)^2-2*$R267*$A$3*MAX(Y$5*$AJ$3-$R267*$A$3,0)-MIN(MAX($R267*$A$3-$A$4,0),Y$5*$AJ$3)^2-2*Y$5*$AJ$3*MAX($R267*$A$3-$A$4-Y$5*+$AJ$3,0))/$AJ$5-SUM($V$7:X267)-SUM($V$7:Y266)+SUM($V$7:X266)</f>
        <v>0</v>
      </c>
      <c r="Z267" s="21">
        <f>(2*Z$5*$AJ$3*$R267*$A$3-MIN(Z$5*$AJ$3,$R267*$A$3)^2-2*$R267*$A$3*MAX(Z$5*$AJ$3-$R267*$A$3,0)-MIN(MAX($R267*$A$3-$A$4,0),Z$5*$AJ$3)^2-2*Z$5*$AJ$3*MAX($R267*$A$3-$A$4-Z$5*+$AJ$3,0))/$AJ$5-SUM($V$7:Y267)-SUM($V$7:Z266)+SUM($V$7:Y266)</f>
        <v>0</v>
      </c>
      <c r="AA267" s="21">
        <f>(2*AA$5*$AJ$3*$R267*$A$3-MIN(AA$5*$AJ$3,$R267*$A$3)^2-2*$R267*$A$3*MAX(AA$5*$AJ$3-$R267*$A$3,0)-MIN(MAX($R267*$A$3-$A$4,0),AA$5*$AJ$3)^2-2*AA$5*$AJ$3*MAX($R267*$A$3-$A$4-AA$5*+$AJ$3,0))/$AJ$5-SUM($V$7:Z267)-SUM($V$7:AA266)+SUM($V$7:Z266)</f>
        <v>0</v>
      </c>
      <c r="AB267" s="21">
        <f>(2*AB$5*$AJ$3*$R267*$A$3-MIN(AB$5*$AJ$3,$R267*$A$3)^2-2*$R267*$A$3*MAX(AB$5*$AJ$3-$R267*$A$3,0)-MIN(MAX($R267*$A$3-$A$4,0),AB$5*$AJ$3)^2-2*AB$5*$AJ$3*MAX($R267*$A$3-$A$4-AB$5*+$AJ$3,0))/$AJ$5-SUM($V$7:AA267)-SUM($V$7:AB266)+SUM($V$7:AA266)</f>
        <v>0</v>
      </c>
      <c r="AC267" s="21">
        <f>(2*AC$5*$AJ$3*$R267*$A$3-MIN(AC$5*$AJ$3,$R267*$A$3)^2-2*$R267*$A$3*MAX(AC$5*$AJ$3-$R267*$A$3,0)-MIN(MAX($R267*$A$3-$A$4,0),AC$5*$AJ$3)^2-2*AC$5*$AJ$3*MAX($R267*$A$3-$A$4-AC$5*+$AJ$3,0))/$AJ$5-SUM($V$7:AB267)-SUM($V$7:AC266)+SUM($V$7:AB266)</f>
        <v>0</v>
      </c>
      <c r="AD267" s="21">
        <f>(2*AD$5*$AJ$3*$R267*$A$3-MIN(AD$5*$AJ$3,$R267*$A$3)^2-2*$R267*$A$3*MAX(AD$5*$AJ$3-$R267*$A$3,0)-MIN(MAX($R267*$A$3-$A$4,0),AD$5*$AJ$3)^2-2*AD$5*$AJ$3*MAX($R267*$A$3-$A$4-AD$5*+$AJ$3,0))/$AJ$5-SUM($V$7:AC267)-SUM($V$7:AD266)+SUM($V$7:AC266)</f>
        <v>0</v>
      </c>
      <c r="AE267" s="21">
        <f>(2*AE$5*$AJ$3*$R267*$A$3-MIN(AE$5*$AJ$3,$R267*$A$3)^2-2*$R267*$A$3*MAX(AE$5*$AJ$3-$R267*$A$3,0)-MIN(MAX($R267*$A$3-$A$4,0),AE$5*$AJ$3)^2-2*AE$5*$AJ$3*MAX($R267*$A$3-$A$4-AE$5*+$AJ$3,0))/$AJ$5-SUM($V$7:AD267)-SUM($V$7:AE266)+SUM($V$7:AD266)</f>
        <v>0</v>
      </c>
      <c r="AF267" s="21">
        <f>(2*AF$5*$AJ$3*$R267*$A$3-MIN(AF$5*$AJ$3,$R267*$A$3)^2-2*$R267*$A$3*MAX(AF$5*$AJ$3-$R267*$A$3,0)-MIN(MAX($R267*$A$3-$A$4,0),AF$5*$AJ$3)^2-2*AF$5*$AJ$3*MAX($R267*$A$3-$A$4-AF$5*+$AJ$3,0))/$AJ$5-SUM($V$7:AE267)-SUM($V$7:AF266)+SUM($V$7:AE266)</f>
        <v>0</v>
      </c>
      <c r="AG267" s="21">
        <f>(2*AG$5*$AJ$3*$R267*$A$3-MIN(AG$5*$AJ$3,$R267*$A$3)^2-2*$R267*$A$3*MAX(AG$5*$AJ$3-$R267*$A$3,0)-MIN(MAX($R267*$A$3-$A$4,0),AG$5*$AJ$3)^2-2*AG$5*$AJ$3*MAX($R267*$A$3-$A$4-AG$5*+$AJ$3,0))/$AJ$5-SUM($V$7:AF267)-SUM($V$7:AG266)+SUM($V$7:AF266)</f>
        <v>0</v>
      </c>
      <c r="AH267" s="21">
        <f>(2*AH$5*$AJ$3*$R267*$A$3-MIN(AH$5*$AJ$3,$R267*$A$3)^2-2*$R267*$A$3*MAX(AH$5*$AJ$3-$R267*$A$3,0)-MIN(MAX($R267*$A$3-$A$4,0),AH$5*$AJ$3)^2-2*AH$5*$AJ$3*MAX($R267*$A$3-$A$4-AH$5*+$AJ$3,0))/$AJ$5-SUM($V$7:AG267)-SUM($V$7:AH266)+SUM($V$7:AG266)</f>
        <v>0</v>
      </c>
      <c r="AJ267" s="8">
        <f t="shared" si="75"/>
        <v>44044</v>
      </c>
      <c r="AK267" s="30">
        <f t="shared" si="68"/>
        <v>44058</v>
      </c>
      <c r="AL267" s="3">
        <f ca="1">SUMPRODUCT(OFFSET($W$8:OFFSET($W$8,$AJ$4-1,0),$T267,$U267),OFFSET($D$8:OFFSET($D$8,$AJ$4-1,0),$S267,MATCH(AL$6,$D$7:$Q$7,0)-1))</f>
        <v>0.76915304014750063</v>
      </c>
      <c r="AM267" s="3">
        <f ca="1">SUMPRODUCT(OFFSET($W$8:OFFSET($W$8,$AJ$4-1,0),$T267,$U267),OFFSET($C$8:OFFSET($C$8,$AJ$4-1,0),$S267,0),OFFSET($D$8:OFFSET($D$8,$AJ$4-1,0),$S267,MATCH(AL$6,$D$7:$Q$7,0)-1))/SUMPRODUCT(OFFSET($W$8:OFFSET($W$8,$AJ$4-1,0),$T267,$U267),OFFSET($C$8:OFFSET($C$8,$AJ$4-1,0),$S267,0))</f>
        <v>0.76476650424657844</v>
      </c>
      <c r="AN267" s="3">
        <f ca="1">SUMPRODUCT(OFFSET($W$8:OFFSET($W$8,$AJ$4-1,0),$T267,$U267),OFFSET($D$8:OFFSET($D$8,$AJ$4-1,0),$S267,MATCH(AN$6,$D$7:$Q$7,0)-1))</f>
        <v>1.075568683641799</v>
      </c>
      <c r="AO267" s="3">
        <f ca="1">SUMPRODUCT(OFFSET($W$8:OFFSET($W$8,$AJ$4-1,0),$T267,$U267),OFFSET($C$8:OFFSET($C$8,$AJ$4-1,0),$S267,0),OFFSET($D$8:OFFSET($D$8,$AJ$4-1,0),$S267,MATCH(AN$6,$D$7:$Q$7,0)-1))/SUMPRODUCT(OFFSET($W$8:OFFSET($W$8,$AJ$4-1,0),$T267,$U267),OFFSET($C$8:OFFSET($C$8,$AJ$4-1,0),$S267,0))</f>
        <v>1.0771928632781442</v>
      </c>
      <c r="AP267" s="3">
        <f ca="1">SUMPRODUCT(OFFSET($W$8:OFFSET($W$8,$AJ$4-1,0),$T267,$U267),OFFSET($D$8:OFFSET($D$8,$AJ$4-1,0),$S267,MATCH(AP$6,$D$7:$Q$7,0)-1))</f>
        <v>1.0182440784374998</v>
      </c>
      <c r="AQ267" s="3">
        <f ca="1">SUMPRODUCT(OFFSET($W$8:OFFSET($W$8,$AJ$4-1,0),$T267,$U267),OFFSET($C$8:OFFSET($C$8,$AJ$4-1,0),$S267,0),OFFSET($D$8:OFFSET($D$8,$AJ$4-1,0),$S267,MATCH(AP$6,$D$7:$Q$7,0)-1))/SUMPRODUCT(OFFSET($W$8:OFFSET($W$8,$AJ$4-1,0),$T267,$U267),OFFSET($C$8:OFFSET($C$8,$AJ$4-1,0),$S267,0))</f>
        <v>1.0185506151227852</v>
      </c>
      <c r="AR267" s="3">
        <f ca="1">SUMPRODUCT(OFFSET($W$8:OFFSET($W$8,$AJ$4-1,0),$T267,$U267),OFFSET($D$8:OFFSET($D$8,$AJ$4-1,0),$S267,MATCH(AR$6,$D$7:$Q$7,0)-1))</f>
        <v>1</v>
      </c>
      <c r="AS267" s="3">
        <f ca="1">SUMPRODUCT(OFFSET($W$8:OFFSET($W$8,$AJ$4-1,0),$T267,$U267),OFFSET($C$8:OFFSET($C$8,$AJ$4-1,0),$S267,0),OFFSET($D$8:OFFSET($D$8,$AJ$4-1,0),$S267,MATCH(AR$6,$D$7:$Q$7,0)-1))/SUMPRODUCT(OFFSET($W$8:OFFSET($W$8,$AJ$4-1,0),$T267,$U267),OFFSET($C$8:OFFSET($C$8,$AJ$4-1,0),$S267,0))</f>
        <v>1</v>
      </c>
      <c r="AT267" s="3">
        <f ca="1">SUMPRODUCT(OFFSET($W$8:OFFSET($W$8,$AJ$4-1,0),$T267,$U267),OFFSET($D$8:OFFSET($D$8,$AJ$4-1,0),$S267,MATCH(AT$6,$D$7:$Q$7,0)-1))</f>
        <v>1.0447051355271348</v>
      </c>
      <c r="AU267" s="3">
        <f ca="1">SUMPRODUCT(OFFSET($W$8:OFFSET($W$8,$AJ$4-1,0),$T267,$U267),OFFSET($C$8:OFFSET($C$8,$AJ$4-1,0),$S267,0),OFFSET($D$8:OFFSET($D$8,$AJ$4-1,0),$S267,MATCH(AT$6,$D$7:$Q$7,0)-1))/SUMPRODUCT(OFFSET($W$8:OFFSET($W$8,$AJ$4-1,0),$T267,$U267),OFFSET($C$8:OFFSET($C$8,$AJ$4-1,0),$S267,0))</f>
        <v>1.0456552075295122</v>
      </c>
      <c r="AV267" s="3">
        <f ca="1">SUMPRODUCT(OFFSET($W$8:OFFSET($W$8,$AJ$4-1,0),$T267,$U267),OFFSET($D$8:OFFSET($D$8,$AJ$4-1,0),$S267,MATCH(AV$6,$D$7:$Q$7,0)-1))</f>
        <v>1.0373503636977139</v>
      </c>
      <c r="AW267" s="3">
        <f ca="1">SUMPRODUCT(OFFSET($W$8:OFFSET($W$8,$AJ$4-1,0),$T267,$U267),OFFSET($C$8:OFFSET($C$8,$AJ$4-1,0),$S267,0),OFFSET($D$8:OFFSET($D$8,$AJ$4-1,0),$S267,MATCH(AV$6,$D$7:$Q$7,0)-1))/SUMPRODUCT(OFFSET($W$8:OFFSET($W$8,$AJ$4-1,0),$T267,$U267),OFFSET($C$8:OFFSET($C$8,$AJ$4-1,0),$S267,0))</f>
        <v>1.0484855256611989</v>
      </c>
      <c r="AX267" s="3">
        <f ca="1">SUMPRODUCT(OFFSET($W$8:OFFSET($W$8,$AJ$4-1,0),$T267,$U267),OFFSET($D$8:OFFSET($D$8,$AJ$4-1,0),$S267,MATCH(AX$6,$D$7:$Q$7,0)-1))</f>
        <v>0.97517832975667629</v>
      </c>
      <c r="AY267" s="3">
        <f ca="1">SUMPRODUCT(OFFSET($W$8:OFFSET($W$8,$AJ$4-1,0),$T267,$U267),OFFSET($C$8:OFFSET($C$8,$AJ$4-1,0),$S267,0),OFFSET($D$8:OFFSET($D$8,$AJ$4-1,0),$S267,MATCH(AX$6,$D$7:$Q$7,0)-1))/SUMPRODUCT(OFFSET($W$8:OFFSET($W$8,$AJ$4-1,0),$T267,$U267),OFFSET($C$8:OFFSET($C$8,$AJ$4-1,0),$S267,0))</f>
        <v>0.9747063236068122</v>
      </c>
      <c r="AZ267" s="3">
        <f ca="1">SUMPRODUCT(OFFSET($W$8:OFFSET($W$8,$AJ$4-1,0),$T267,$U267),OFFSET($D$8:OFFSET($D$8,$AJ$4-1,0),$S267,MATCH(AZ$6,$D$7:$Q$7,0)-1))</f>
        <v>1.0768208266327994</v>
      </c>
      <c r="BA267" s="3">
        <f ca="1">SUMPRODUCT(OFFSET($W$8:OFFSET($W$8,$AJ$4-1,0),$T267,$U267),OFFSET($C$8:OFFSET($C$8,$AJ$4-1,0),$S267,0),OFFSET($D$8:OFFSET($D$8,$AJ$4-1,0),$S267,MATCH(AZ$6,$D$7:$Q$7,0)-1))/SUMPRODUCT(OFFSET($W$8:OFFSET($W$8,$AJ$4-1,0),$T267,$U267),OFFSET($C$8:OFFSET($C$8,$AJ$4-1,0),$S267,0))</f>
        <v>1.0783570931574984</v>
      </c>
      <c r="BB267" s="3">
        <f ca="1">SUMPRODUCT(OFFSET($W$8:OFFSET($W$8,$AJ$4-1,0),$T267,$U267),OFFSET($D$8:OFFSET($D$8,$AJ$4-1,0),$S267,MATCH(BB$6,$D$7:$Q$7,0)-1))</f>
        <v>1.0247865177845759</v>
      </c>
      <c r="BC267" s="3">
        <f ca="1">SUMPRODUCT(OFFSET($W$8:OFFSET($W$8,$AJ$4-1,0),$T267,$U267),OFFSET($C$8:OFFSET($C$8,$AJ$4-1,0),$S267,0),OFFSET($D$8:OFFSET($D$8,$AJ$4-1,0),$S267,MATCH(BB$6,$D$7:$Q$7,0)-1))/SUMPRODUCT(OFFSET($W$8:OFFSET($W$8,$AJ$4-1,0),$T267,$U267),OFFSET($C$8:OFFSET($C$8,$AJ$4-1,0),$S267,0))</f>
        <v>1.0252516156873746</v>
      </c>
      <c r="BD267" s="3">
        <f ca="1">SUMPRODUCT(OFFSET($W$8:OFFSET($W$8,$AJ$4-1,0),$T267,$U267),OFFSET($D$8:OFFSET($D$8,$AJ$4-1,0),$S267,MATCH(BD$6,$D$7:$Q$7,0)-1))</f>
        <v>0.9993331608376832</v>
      </c>
      <c r="BE267" s="3">
        <f ca="1">SUMPRODUCT(OFFSET($W$8:OFFSET($W$8,$AJ$4-1,0),$T267,$U267),OFFSET($C$8:OFFSET($C$8,$AJ$4-1,0),$S267,0),OFFSET($D$8:OFFSET($D$8,$AJ$4-1,0),$S267,MATCH(BD$6,$D$7:$Q$7,0)-1))/SUMPRODUCT(OFFSET($W$8:OFFSET($W$8,$AJ$4-1,0),$T267,$U267),OFFSET($C$8:OFFSET($C$8,$AJ$4-1,0),$S267,0))</f>
        <v>0.99930246878905071</v>
      </c>
      <c r="BF267" s="174">
        <f ca="1">SUMPRODUCT(OFFSET($W$8:OFFSET($W$8,$AJ$4-1,0),$T267,$U267),OFFSET($D$8:OFFSET($D$8,$AJ$4-1,0),$S267,MATCH(BF$6,$D$7:$Q$7,0)-1))</f>
        <v>1.0490168959464148</v>
      </c>
      <c r="BG267" s="174">
        <f ca="1">SUMPRODUCT(OFFSET($W$8:OFFSET($W$8,$AJ$4-1,0),$T267,$U267),OFFSET($C$8:OFFSET($C$8,$AJ$4-1,0),$S267,0),OFFSET($D$8:OFFSET($D$8,$AJ$4-1,0),$S267,MATCH(BF$6,$D$7:$Q$7,0)-1))/SUMPRODUCT(OFFSET($W$8:OFFSET($W$8,$AJ$4-1,0),$T267,$U267),OFFSET($C$8:OFFSET($C$8,$AJ$4-1,0),$S267,0))</f>
        <v>1.0412545940063431</v>
      </c>
      <c r="BH267" s="174">
        <f ca="1">SUMPRODUCT(OFFSET($W$8:OFFSET($W$8,$AJ$4-1,0),$T267,$U267),OFFSET($D$8:OFFSET($D$8,$AJ$4-1,0),$S267,MATCH(BH$6,$D$7:$Q$7,0)-1))</f>
        <v>1.0846111244656069</v>
      </c>
      <c r="BI267" s="174">
        <f ca="1">SUMPRODUCT(OFFSET($W$8:OFFSET($W$8,$AJ$4-1,0),$T267,$U267),OFFSET($C$8:OFFSET($C$8,$AJ$4-1,0),$S267,0),OFFSET($D$8:OFFSET($D$8,$AJ$4-1,0),$S267,MATCH(BH$6,$D$7:$Q$7,0)-1))/SUMPRODUCT(OFFSET($W$8:OFFSET($W$8,$AJ$4-1,0),$T267,$U267),OFFSET($C$8:OFFSET($C$8,$AJ$4-1,0),$S267,0))</f>
        <v>1.0856579020859223</v>
      </c>
      <c r="BJ267" s="174">
        <f ca="1">SUMPRODUCT(OFFSET($W$8:OFFSET($W$8,$AJ$4-1,0),$T267,$U267),OFFSET($D$8:OFFSET($D$8,$AJ$4-1,0),$S267,MATCH(BJ$6,$D$7:$Q$7,0)-1))</f>
        <v>1</v>
      </c>
      <c r="BK267" s="174">
        <f ca="1">SUMPRODUCT(OFFSET($W$8:OFFSET($W$8,$AJ$4-1,0),$T267,$U267),OFFSET($C$8:OFFSET($C$8,$AJ$4-1,0),$S267,0),OFFSET($D$8:OFFSET($D$8,$AJ$4-1,0),$S267,MATCH(BJ$6,$D$7:$Q$7,0)-1))/SUMPRODUCT(OFFSET($W$8:OFFSET($W$8,$AJ$4-1,0),$T267,$U267),OFFSET($C$8:OFFSET($C$8,$AJ$4-1,0),$S267,0))</f>
        <v>1</v>
      </c>
      <c r="BM267" s="8">
        <f t="shared" si="72"/>
        <v>44044</v>
      </c>
      <c r="BN267" s="47">
        <f t="shared" ca="1" si="73"/>
        <v>0.95929796730346828</v>
      </c>
      <c r="BO267" s="47">
        <f t="shared" ca="1" si="69"/>
        <v>0</v>
      </c>
      <c r="BP267" s="47">
        <f t="shared" ca="1" si="74"/>
        <v>0.30482828692096509</v>
      </c>
      <c r="BQ267" s="47">
        <f t="shared" ca="1" si="70"/>
        <v>0.65446968038250319</v>
      </c>
    </row>
    <row r="268" spans="1:69">
      <c r="A268" s="58">
        <f t="shared" si="71"/>
        <v>43709</v>
      </c>
      <c r="B268" s="34">
        <f t="shared" si="64"/>
        <v>43905</v>
      </c>
      <c r="C268" s="59">
        <f>SUMIF(WP!$A$3:$A$388,"&lt;"&amp;EOMONTH($A268,$A$3-1)+1,WP!$B$3:$B$388)/1000-SUM(C$8:C267)</f>
        <v>1458.7289999999921</v>
      </c>
      <c r="D268" s="42">
        <f>D$6/VLOOKUP($B268,Rate!$B$4:$H$390,7)</f>
        <v>0.72549372431946102</v>
      </c>
      <c r="E268" s="42">
        <f>E$6/VLOOKUP($B268,SAWW!$B$4:$H$390,7)</f>
        <v>1.1002921572069038</v>
      </c>
      <c r="F268" s="42">
        <f>F$6/VLOOKUP($B268,'Indem BL'!$B$4:$H$390,7)</f>
        <v>1.0194182324999999</v>
      </c>
      <c r="G268" s="42">
        <f>G$6/VLOOKUP($B268,'Med BL'!$B$4:$H$390,7)</f>
        <v>1</v>
      </c>
      <c r="H268" s="42">
        <f>H$6/VLOOKUP($B268,'Combined BL &amp; SAWW'!$B$4:$H$390,7)</f>
        <v>1.0590594582091535</v>
      </c>
      <c r="I268" s="42">
        <f>I$6/VLOOKUP($B268,'Freq Trend'!$B$4:$H$390,7)</f>
        <v>1.0742697612812275</v>
      </c>
      <c r="J268" s="42">
        <f>J$6/VLOOKUP($B268,'Severity Trend_IonI'!$B$4:$H$390,7)</f>
        <v>0.97107536770224046</v>
      </c>
      <c r="K268" s="42">
        <f>K$6/VLOOKUP($B268,'Severity Trend_MonI'!$B$4:$H$390,7)</f>
        <v>1.0901760917409038</v>
      </c>
      <c r="L268" s="42">
        <f>L$6/VLOOKUP($B268,'Severity Trend'!$B$4:$H$390,7)</f>
        <v>1.0287522175227093</v>
      </c>
      <c r="M268" s="42">
        <f>M$6/VLOOKUP($B268,'PP Residual Trend'!$B$4:$H$390,7)</f>
        <v>0.99899083111158893</v>
      </c>
      <c r="N268" s="156">
        <f>N$6/VLOOKUP($B268,CR!$B$4:$H$455,7)</f>
        <v>1.1173866316123231</v>
      </c>
      <c r="O268" s="156">
        <f>O$6/VLOOKUP($B268,ER!$B$4:$H$455,7)</f>
        <v>1.119929741032353</v>
      </c>
      <c r="P268" s="156">
        <f>P$6/VLOOKUP($B268,DR!$B$4:$H$455,7)</f>
        <v>1</v>
      </c>
      <c r="R268">
        <f t="shared" si="63"/>
        <v>261</v>
      </c>
      <c r="S268" s="120">
        <f t="shared" si="65"/>
        <v>260</v>
      </c>
      <c r="T268" s="45">
        <f t="shared" si="66"/>
        <v>0</v>
      </c>
      <c r="U268" s="45">
        <f t="shared" si="67"/>
        <v>0</v>
      </c>
      <c r="V268" s="20">
        <v>0</v>
      </c>
      <c r="W268" s="21">
        <f>(2*W$5*$AJ$3*$R268*$A$3-MIN(W$5*$AJ$3,$R268*$A$3)^2-2*$R268*$A$3*MAX(W$5*$AJ$3-$R268*$A$3,0)-MIN(MAX($R268*$A$3-$A$4,0),W$5*$AJ$3)^2-2*W$5*$AJ$3*MAX($R268*$A$3-$A$4-W$5*+$AJ$3,0))/$AJ$5-SUM($V$7:V268)-SUM($V$7:W267)+SUM($V$7:V267)</f>
        <v>0</v>
      </c>
      <c r="X268" s="21">
        <f>(2*X$5*$AJ$3*$R268*$A$3-MIN(X$5*$AJ$3,$R268*$A$3)^2-2*$R268*$A$3*MAX(X$5*$AJ$3-$R268*$A$3,0)-MIN(MAX($R268*$A$3-$A$4,0),X$5*$AJ$3)^2-2*X$5*$AJ$3*MAX($R268*$A$3-$A$4-X$5*+$AJ$3,0))/$AJ$5-SUM($V$7:W268)-SUM($V$7:X267)+SUM($V$7:W267)</f>
        <v>0</v>
      </c>
      <c r="Y268" s="21">
        <f>(2*Y$5*$AJ$3*$R268*$A$3-MIN(Y$5*$AJ$3,$R268*$A$3)^2-2*$R268*$A$3*MAX(Y$5*$AJ$3-$R268*$A$3,0)-MIN(MAX($R268*$A$3-$A$4,0),Y$5*$AJ$3)^2-2*Y$5*$AJ$3*MAX($R268*$A$3-$A$4-Y$5*+$AJ$3,0))/$AJ$5-SUM($V$7:X268)-SUM($V$7:Y267)+SUM($V$7:X267)</f>
        <v>0</v>
      </c>
      <c r="Z268" s="21">
        <f>(2*Z$5*$AJ$3*$R268*$A$3-MIN(Z$5*$AJ$3,$R268*$A$3)^2-2*$R268*$A$3*MAX(Z$5*$AJ$3-$R268*$A$3,0)-MIN(MAX($R268*$A$3-$A$4,0),Z$5*$AJ$3)^2-2*Z$5*$AJ$3*MAX($R268*$A$3-$A$4-Z$5*+$AJ$3,0))/$AJ$5-SUM($V$7:Y268)-SUM($V$7:Z267)+SUM($V$7:Y267)</f>
        <v>0</v>
      </c>
      <c r="AA268" s="21">
        <f>(2*AA$5*$AJ$3*$R268*$A$3-MIN(AA$5*$AJ$3,$R268*$A$3)^2-2*$R268*$A$3*MAX(AA$5*$AJ$3-$R268*$A$3,0)-MIN(MAX($R268*$A$3-$A$4,0),AA$5*$AJ$3)^2-2*AA$5*$AJ$3*MAX($R268*$A$3-$A$4-AA$5*+$AJ$3,0))/$AJ$5-SUM($V$7:Z268)-SUM($V$7:AA267)+SUM($V$7:Z267)</f>
        <v>0</v>
      </c>
      <c r="AB268" s="21">
        <f>(2*AB$5*$AJ$3*$R268*$A$3-MIN(AB$5*$AJ$3,$R268*$A$3)^2-2*$R268*$A$3*MAX(AB$5*$AJ$3-$R268*$A$3,0)-MIN(MAX($R268*$A$3-$A$4,0),AB$5*$AJ$3)^2-2*AB$5*$AJ$3*MAX($R268*$A$3-$A$4-AB$5*+$AJ$3,0))/$AJ$5-SUM($V$7:AA268)-SUM($V$7:AB267)+SUM($V$7:AA267)</f>
        <v>0</v>
      </c>
      <c r="AC268" s="21">
        <f>(2*AC$5*$AJ$3*$R268*$A$3-MIN(AC$5*$AJ$3,$R268*$A$3)^2-2*$R268*$A$3*MAX(AC$5*$AJ$3-$R268*$A$3,0)-MIN(MAX($R268*$A$3-$A$4,0),AC$5*$AJ$3)^2-2*AC$5*$AJ$3*MAX($R268*$A$3-$A$4-AC$5*+$AJ$3,0))/$AJ$5-SUM($V$7:AB268)-SUM($V$7:AC267)+SUM($V$7:AB267)</f>
        <v>0</v>
      </c>
      <c r="AD268" s="21">
        <f>(2*AD$5*$AJ$3*$R268*$A$3-MIN(AD$5*$AJ$3,$R268*$A$3)^2-2*$R268*$A$3*MAX(AD$5*$AJ$3-$R268*$A$3,0)-MIN(MAX($R268*$A$3-$A$4,0),AD$5*$AJ$3)^2-2*AD$5*$AJ$3*MAX($R268*$A$3-$A$4-AD$5*+$AJ$3,0))/$AJ$5-SUM($V$7:AC268)-SUM($V$7:AD267)+SUM($V$7:AC267)</f>
        <v>0</v>
      </c>
      <c r="AE268" s="21">
        <f>(2*AE$5*$AJ$3*$R268*$A$3-MIN(AE$5*$AJ$3,$R268*$A$3)^2-2*$R268*$A$3*MAX(AE$5*$AJ$3-$R268*$A$3,0)-MIN(MAX($R268*$A$3-$A$4,0),AE$5*$AJ$3)^2-2*AE$5*$AJ$3*MAX($R268*$A$3-$A$4-AE$5*+$AJ$3,0))/$AJ$5-SUM($V$7:AD268)-SUM($V$7:AE267)+SUM($V$7:AD267)</f>
        <v>0</v>
      </c>
      <c r="AF268" s="21">
        <f>(2*AF$5*$AJ$3*$R268*$A$3-MIN(AF$5*$AJ$3,$R268*$A$3)^2-2*$R268*$A$3*MAX(AF$5*$AJ$3-$R268*$A$3,0)-MIN(MAX($R268*$A$3-$A$4,0),AF$5*$AJ$3)^2-2*AF$5*$AJ$3*MAX($R268*$A$3-$A$4-AF$5*+$AJ$3,0))/$AJ$5-SUM($V$7:AE268)-SUM($V$7:AF267)+SUM($V$7:AE267)</f>
        <v>0</v>
      </c>
      <c r="AG268" s="21">
        <f>(2*AG$5*$AJ$3*$R268*$A$3-MIN(AG$5*$AJ$3,$R268*$A$3)^2-2*$R268*$A$3*MAX(AG$5*$AJ$3-$R268*$A$3,0)-MIN(MAX($R268*$A$3-$A$4,0),AG$5*$AJ$3)^2-2*AG$5*$AJ$3*MAX($R268*$A$3-$A$4-AG$5*+$AJ$3,0))/$AJ$5-SUM($V$7:AF268)-SUM($V$7:AG267)+SUM($V$7:AF267)</f>
        <v>0</v>
      </c>
      <c r="AH268" s="21">
        <f>(2*AH$5*$AJ$3*$R268*$A$3-MIN(AH$5*$AJ$3,$R268*$A$3)^2-2*$R268*$A$3*MAX(AH$5*$AJ$3-$R268*$A$3,0)-MIN(MAX($R268*$A$3-$A$4,0),AH$5*$AJ$3)^2-2*AH$5*$AJ$3*MAX($R268*$A$3-$A$4-AH$5*+$AJ$3,0))/$AJ$5-SUM($V$7:AG268)-SUM($V$7:AH267)+SUM($V$7:AG267)</f>
        <v>0</v>
      </c>
      <c r="AJ268" s="8">
        <f t="shared" si="75"/>
        <v>44075</v>
      </c>
      <c r="AK268" s="30">
        <f t="shared" si="68"/>
        <v>44089</v>
      </c>
      <c r="AL268" s="3">
        <f ca="1">SUMPRODUCT(OFFSET($W$8:OFFSET($W$8,$AJ$4-1,0),$T268,$U268),OFFSET($D$8:OFFSET($D$8,$AJ$4-1,0),$S268,MATCH(AL$6,$D$7:$Q$7,0)-1))</f>
        <v>0.77804767442081357</v>
      </c>
      <c r="AM268" s="3">
        <f ca="1">SUMPRODUCT(OFFSET($W$8:OFFSET($W$8,$AJ$4-1,0),$T268,$U268),OFFSET($C$8:OFFSET($C$8,$AJ$4-1,0),$S268,0),OFFSET($D$8:OFFSET($D$8,$AJ$4-1,0),$S268,MATCH(AL$6,$D$7:$Q$7,0)-1))/SUMPRODUCT(OFFSET($W$8:OFFSET($W$8,$AJ$4-1,0),$T268,$U268),OFFSET($C$8:OFFSET($C$8,$AJ$4-1,0),$S268,0))</f>
        <v>0.77317554174006198</v>
      </c>
      <c r="AN268" s="3">
        <f ca="1">SUMPRODUCT(OFFSET($W$8:OFFSET($W$8,$AJ$4-1,0),$T268,$U268),OFFSET($D$8:OFFSET($D$8,$AJ$4-1,0),$S268,MATCH(AN$6,$D$7:$Q$7,0)-1))</f>
        <v>1.0715614026233953</v>
      </c>
      <c r="AO268" s="3">
        <f ca="1">SUMPRODUCT(OFFSET($W$8:OFFSET($W$8,$AJ$4-1,0),$T268,$U268),OFFSET($C$8:OFFSET($C$8,$AJ$4-1,0),$S268,0),OFFSET($D$8:OFFSET($D$8,$AJ$4-1,0),$S268,MATCH(AN$6,$D$7:$Q$7,0)-1))/SUMPRODUCT(OFFSET($W$8:OFFSET($W$8,$AJ$4-1,0),$T268,$U268),OFFSET($C$8:OFFSET($C$8,$AJ$4-1,0),$S268,0))</f>
        <v>1.0735913193853901</v>
      </c>
      <c r="AP268" s="3">
        <f ca="1">SUMPRODUCT(OFFSET($W$8:OFFSET($W$8,$AJ$4-1,0),$T268,$U268),OFFSET($D$8:OFFSET($D$8,$AJ$4-1,0),$S268,MATCH(AP$6,$D$7:$Q$7,0)-1))</f>
        <v>1.0174613090624998</v>
      </c>
      <c r="AQ268" s="3">
        <f ca="1">SUMPRODUCT(OFFSET($W$8:OFFSET($W$8,$AJ$4-1,0),$T268,$U268),OFFSET($C$8:OFFSET($C$8,$AJ$4-1,0),$S268,0),OFFSET($D$8:OFFSET($D$8,$AJ$4-1,0),$S268,MATCH(AP$6,$D$7:$Q$7,0)-1))/SUMPRODUCT(OFFSET($W$8:OFFSET($W$8,$AJ$4-1,0),$T268,$U268),OFFSET($C$8:OFFSET($C$8,$AJ$4-1,0),$S268,0))</f>
        <v>1.0177611635275423</v>
      </c>
      <c r="AR268" s="3">
        <f ca="1">SUMPRODUCT(OFFSET($W$8:OFFSET($W$8,$AJ$4-1,0),$T268,$U268),OFFSET($D$8:OFFSET($D$8,$AJ$4-1,0),$S268,MATCH(AR$6,$D$7:$Q$7,0)-1))</f>
        <v>1</v>
      </c>
      <c r="AS268" s="3">
        <f ca="1">SUMPRODUCT(OFFSET($W$8:OFFSET($W$8,$AJ$4-1,0),$T268,$U268),OFFSET($C$8:OFFSET($C$8,$AJ$4-1,0),$S268,0),OFFSET($D$8:OFFSET($D$8,$AJ$4-1,0),$S268,MATCH(AR$6,$D$7:$Q$7,0)-1))/SUMPRODUCT(OFFSET($W$8:OFFSET($W$8,$AJ$4-1,0),$T268,$U268),OFFSET($C$8:OFFSET($C$8,$AJ$4-1,0),$S268,0))</f>
        <v>1</v>
      </c>
      <c r="AT268" s="3">
        <f ca="1">SUMPRODUCT(OFFSET($W$8:OFFSET($W$8,$AJ$4-1,0),$T268,$U268),OFFSET($D$8:OFFSET($D$8,$AJ$4-1,0),$S268,MATCH(AT$6,$D$7:$Q$7,0)-1))</f>
        <v>1.042074291087447</v>
      </c>
      <c r="AU268" s="3">
        <f ca="1">SUMPRODUCT(OFFSET($W$8:OFFSET($W$8,$AJ$4-1,0),$T268,$U268),OFFSET($C$8:OFFSET($C$8,$AJ$4-1,0),$S268,0),OFFSET($D$8:OFFSET($D$8,$AJ$4-1,0),$S268,MATCH(AT$6,$D$7:$Q$7,0)-1))/SUMPRODUCT(OFFSET($W$8:OFFSET($W$8,$AJ$4-1,0),$T268,$U268),OFFSET($C$8:OFFSET($C$8,$AJ$4-1,0),$S268,0))</f>
        <v>1.0432599444945772</v>
      </c>
      <c r="AV268" s="3">
        <f ca="1">SUMPRODUCT(OFFSET($W$8:OFFSET($W$8,$AJ$4-1,0),$T268,$U268),OFFSET($D$8:OFFSET($D$8,$AJ$4-1,0),$S268,MATCH(AV$6,$D$7:$Q$7,0)-1))</f>
        <v>1.0336208109360583</v>
      </c>
      <c r="AW268" s="3">
        <f ca="1">SUMPRODUCT(OFFSET($W$8:OFFSET($W$8,$AJ$4-1,0),$T268,$U268),OFFSET($C$8:OFFSET($C$8,$AJ$4-1,0),$S268,0),OFFSET($D$8:OFFSET($D$8,$AJ$4-1,0),$S268,MATCH(AV$6,$D$7:$Q$7,0)-1))/SUMPRODUCT(OFFSET($W$8:OFFSET($W$8,$AJ$4-1,0),$T268,$U268),OFFSET($C$8:OFFSET($C$8,$AJ$4-1,0),$S268,0))</f>
        <v>1.0431932031324338</v>
      </c>
      <c r="AX268" s="3">
        <f ca="1">SUMPRODUCT(OFFSET($W$8:OFFSET($W$8,$AJ$4-1,0),$T268,$U268),OFFSET($D$8:OFFSET($D$8,$AJ$4-1,0),$S268,MATCH(AX$6,$D$7:$Q$7,0)-1))</f>
        <v>0.97599504229482781</v>
      </c>
      <c r="AY268" s="3">
        <f ca="1">SUMPRODUCT(OFFSET($W$8:OFFSET($W$8,$AJ$4-1,0),$T268,$U268),OFFSET($C$8:OFFSET($C$8,$AJ$4-1,0),$S268,0),OFFSET($D$8:OFFSET($D$8,$AJ$4-1,0),$S268,MATCH(AX$6,$D$7:$Q$7,0)-1))/SUMPRODUCT(OFFSET($W$8:OFFSET($W$8,$AJ$4-1,0),$T268,$U268),OFFSET($C$8:OFFSET($C$8,$AJ$4-1,0),$S268,0))</f>
        <v>0.97548015227626095</v>
      </c>
      <c r="AZ268" s="3">
        <f ca="1">SUMPRODUCT(OFFSET($W$8:OFFSET($W$8,$AJ$4-1,0),$T268,$U268),OFFSET($D$8:OFFSET($D$8,$AJ$4-1,0),$S268,MATCH(AZ$6,$D$7:$Q$7,0)-1))</f>
        <v>1.0741728108532389</v>
      </c>
      <c r="BA268" s="3">
        <f ca="1">SUMPRODUCT(OFFSET($W$8:OFFSET($W$8,$AJ$4-1,0),$T268,$U268),OFFSET($C$8:OFFSET($C$8,$AJ$4-1,0),$S268,0),OFFSET($D$8:OFFSET($D$8,$AJ$4-1,0),$S268,MATCH(AZ$6,$D$7:$Q$7,0)-1))/SUMPRODUCT(OFFSET($W$8:OFFSET($W$8,$AJ$4-1,0),$T268,$U268),OFFSET($C$8:OFFSET($C$8,$AJ$4-1,0),$S268,0))</f>
        <v>1.075851130332472</v>
      </c>
      <c r="BB268" s="3">
        <f ca="1">SUMPRODUCT(OFFSET($W$8:OFFSET($W$8,$AJ$4-1,0),$T268,$U268),OFFSET($D$8:OFFSET($D$8,$AJ$4-1,0),$S268,MATCH(BB$6,$D$7:$Q$7,0)-1))</f>
        <v>1.0239920114861798</v>
      </c>
      <c r="BC268" s="3">
        <f ca="1">SUMPRODUCT(OFFSET($W$8:OFFSET($W$8,$AJ$4-1,0),$T268,$U268),OFFSET($C$8:OFFSET($C$8,$AJ$4-1,0),$S268,0),OFFSET($D$8:OFFSET($D$8,$AJ$4-1,0),$S268,MATCH(BB$6,$D$7:$Q$7,0)-1))/SUMPRODUCT(OFFSET($W$8:OFFSET($W$8,$AJ$4-1,0),$T268,$U268),OFFSET($C$8:OFFSET($C$8,$AJ$4-1,0),$S268,0))</f>
        <v>1.024497883703309</v>
      </c>
      <c r="BD268" s="3">
        <f ca="1">SUMPRODUCT(OFFSET($W$8:OFFSET($W$8,$AJ$4-1,0),$T268,$U268),OFFSET($D$8:OFFSET($D$8,$AJ$4-1,0),$S268,MATCH(BD$6,$D$7:$Q$7,0)-1))</f>
        <v>0.99939472880158398</v>
      </c>
      <c r="BE268" s="3">
        <f ca="1">SUMPRODUCT(OFFSET($W$8:OFFSET($W$8,$AJ$4-1,0),$T268,$U268),OFFSET($C$8:OFFSET($C$8,$AJ$4-1,0),$S268,0),OFFSET($D$8:OFFSET($D$8,$AJ$4-1,0),$S268,MATCH(BD$6,$D$7:$Q$7,0)-1))/SUMPRODUCT(OFFSET($W$8:OFFSET($W$8,$AJ$4-1,0),$T268,$U268),OFFSET($C$8:OFFSET($C$8,$AJ$4-1,0),$S268,0))</f>
        <v>0.99935943047359765</v>
      </c>
      <c r="BF268" s="174">
        <f ca="1">SUMPRODUCT(OFFSET($W$8:OFFSET($W$8,$AJ$4-1,0),$T268,$U268),OFFSET($D$8:OFFSET($D$8,$AJ$4-1,0),$S268,MATCH(BF$6,$D$7:$Q$7,0)-1))</f>
        <v>1.0427385185164773</v>
      </c>
      <c r="BG268" s="174">
        <f ca="1">SUMPRODUCT(OFFSET($W$8:OFFSET($W$8,$AJ$4-1,0),$T268,$U268),OFFSET($C$8:OFFSET($C$8,$AJ$4-1,0),$S268,0),OFFSET($D$8:OFFSET($D$8,$AJ$4-1,0),$S268,MATCH(BF$6,$D$7:$Q$7,0)-1))/SUMPRODUCT(OFFSET($W$8:OFFSET($W$8,$AJ$4-1,0),$T268,$U268),OFFSET($C$8:OFFSET($C$8,$AJ$4-1,0),$S268,0))</f>
        <v>1.034421150004238</v>
      </c>
      <c r="BH268" s="174">
        <f ca="1">SUMPRODUCT(OFFSET($W$8:OFFSET($W$8,$AJ$4-1,0),$T268,$U268),OFFSET($D$8:OFFSET($D$8,$AJ$4-1,0),$S268,MATCH(BH$6,$D$7:$Q$7,0)-1))</f>
        <v>1.0787950987486368</v>
      </c>
      <c r="BI268" s="174">
        <f ca="1">SUMPRODUCT(OFFSET($W$8:OFFSET($W$8,$AJ$4-1,0),$T268,$U268),OFFSET($C$8:OFFSET($C$8,$AJ$4-1,0),$S268,0),OFFSET($D$8:OFFSET($D$8,$AJ$4-1,0),$S268,MATCH(BH$6,$D$7:$Q$7,0)-1))/SUMPRODUCT(OFFSET($W$8:OFFSET($W$8,$AJ$4-1,0),$T268,$U268),OFFSET($C$8:OFFSET($C$8,$AJ$4-1,0),$S268,0))</f>
        <v>1.080323426486834</v>
      </c>
      <c r="BJ268" s="174">
        <f ca="1">SUMPRODUCT(OFFSET($W$8:OFFSET($W$8,$AJ$4-1,0),$T268,$U268),OFFSET($D$8:OFFSET($D$8,$AJ$4-1,0),$S268,MATCH(BJ$6,$D$7:$Q$7,0)-1))</f>
        <v>1</v>
      </c>
      <c r="BK268" s="174">
        <f ca="1">SUMPRODUCT(OFFSET($W$8:OFFSET($W$8,$AJ$4-1,0),$T268,$U268),OFFSET($C$8:OFFSET($C$8,$AJ$4-1,0),$S268,0),OFFSET($D$8:OFFSET($D$8,$AJ$4-1,0),$S268,MATCH(BJ$6,$D$7:$Q$7,0)-1))/SUMPRODUCT(OFFSET($W$8:OFFSET($W$8,$AJ$4-1,0),$T268,$U268),OFFSET($C$8:OFFSET($C$8,$AJ$4-1,0),$S268,0))</f>
        <v>1</v>
      </c>
      <c r="BM268" s="8">
        <f t="shared" si="72"/>
        <v>44075</v>
      </c>
      <c r="BN268" s="47">
        <f t="shared" ca="1" si="73"/>
        <v>0.96563514335683365</v>
      </c>
      <c r="BO268" s="47">
        <f t="shared" ca="1" si="69"/>
        <v>0</v>
      </c>
      <c r="BP268" s="47">
        <f t="shared" ca="1" si="74"/>
        <v>0.3063334834376969</v>
      </c>
      <c r="BQ268" s="47">
        <f t="shared" ca="1" si="70"/>
        <v>0.65930165991913681</v>
      </c>
    </row>
    <row r="269" spans="1:69">
      <c r="A269" s="58">
        <f t="shared" si="71"/>
        <v>43739</v>
      </c>
      <c r="B269" s="34">
        <f t="shared" si="64"/>
        <v>43936</v>
      </c>
      <c r="C269" s="59">
        <f>SUMIF(WP!$A$3:$A$388,"&lt;"&amp;EOMONTH($A269,$A$3-1)+1,WP!$B$3:$B$388)/1000-SUM(C$8:C268)</f>
        <v>2051.7330000000075</v>
      </c>
      <c r="D269" s="42">
        <f>D$6/VLOOKUP($B269,Rate!$B$4:$H$390,7)</f>
        <v>0.74252437176103703</v>
      </c>
      <c r="E269" s="42">
        <f>E$6/VLOOKUP($B269,SAWW!$B$4:$H$390,7)</f>
        <v>1.09303350243995</v>
      </c>
      <c r="F269" s="42">
        <f>F$6/VLOOKUP($B269,'Indem BL'!$B$4:$H$390,7)</f>
        <v>1.0194182324999999</v>
      </c>
      <c r="G269" s="42">
        <f>G$6/VLOOKUP($B269,'Med BL'!$B$4:$H$390,7)</f>
        <v>1</v>
      </c>
      <c r="H269" s="42">
        <f>H$6/VLOOKUP($B269,'Combined BL &amp; SAWW'!$B$4:$H$390,7)</f>
        <v>1.0548170888958881</v>
      </c>
      <c r="I269" s="42">
        <f>I$6/VLOOKUP($B269,'Freq Trend'!$B$4:$H$390,7)</f>
        <v>1.290072296108125</v>
      </c>
      <c r="J269" s="42">
        <f>J$6/VLOOKUP($B269,'Severity Trend_IonI'!$B$4:$H$390,7)</f>
        <v>0.97190665305277124</v>
      </c>
      <c r="K269" s="42">
        <f>K$6/VLOOKUP($B269,'Severity Trend_MonI'!$B$4:$H$390,7)</f>
        <v>1.0874623962688366</v>
      </c>
      <c r="L269" s="42">
        <f>L$6/VLOOKUP($B269,'Severity Trend'!$B$4:$H$390,7)</f>
        <v>1.0279634064420426</v>
      </c>
      <c r="M269" s="42">
        <f>M$6/VLOOKUP($B269,'PP Residual Trend'!$B$4:$H$390,7)</f>
        <v>0.99907560274219276</v>
      </c>
      <c r="N269" s="156">
        <f>N$6/VLOOKUP($B269,CR!$B$4:$H$455,7)</f>
        <v>1.0480068446026438</v>
      </c>
      <c r="O269" s="156">
        <f>O$6/VLOOKUP($B269,ER!$B$4:$H$455,7)</f>
        <v>1.0904093524713685</v>
      </c>
      <c r="P269" s="156">
        <f>P$6/VLOOKUP($B269,DR!$B$4:$H$455,7)</f>
        <v>1</v>
      </c>
      <c r="R269">
        <f t="shared" si="63"/>
        <v>262</v>
      </c>
      <c r="S269" s="120">
        <f t="shared" si="65"/>
        <v>261</v>
      </c>
      <c r="T269" s="45">
        <f t="shared" si="66"/>
        <v>0</v>
      </c>
      <c r="U269" s="45">
        <f t="shared" si="67"/>
        <v>0</v>
      </c>
      <c r="V269" s="20">
        <v>0</v>
      </c>
      <c r="W269" s="21">
        <f>(2*W$5*$AJ$3*$R269*$A$3-MIN(W$5*$AJ$3,$R269*$A$3)^2-2*$R269*$A$3*MAX(W$5*$AJ$3-$R269*$A$3,0)-MIN(MAX($R269*$A$3-$A$4,0),W$5*$AJ$3)^2-2*W$5*$AJ$3*MAX($R269*$A$3-$A$4-W$5*+$AJ$3,0))/$AJ$5-SUM($V$7:V269)-SUM($V$7:W268)+SUM($V$7:V268)</f>
        <v>0</v>
      </c>
      <c r="X269" s="21">
        <f>(2*X$5*$AJ$3*$R269*$A$3-MIN(X$5*$AJ$3,$R269*$A$3)^2-2*$R269*$A$3*MAX(X$5*$AJ$3-$R269*$A$3,0)-MIN(MAX($R269*$A$3-$A$4,0),X$5*$AJ$3)^2-2*X$5*$AJ$3*MAX($R269*$A$3-$A$4-X$5*+$AJ$3,0))/$AJ$5-SUM($V$7:W269)-SUM($V$7:X268)+SUM($V$7:W268)</f>
        <v>0</v>
      </c>
      <c r="Y269" s="21">
        <f>(2*Y$5*$AJ$3*$R269*$A$3-MIN(Y$5*$AJ$3,$R269*$A$3)^2-2*$R269*$A$3*MAX(Y$5*$AJ$3-$R269*$A$3,0)-MIN(MAX($R269*$A$3-$A$4,0),Y$5*$AJ$3)^2-2*Y$5*$AJ$3*MAX($R269*$A$3-$A$4-Y$5*+$AJ$3,0))/$AJ$5-SUM($V$7:X269)-SUM($V$7:Y268)+SUM($V$7:X268)</f>
        <v>0</v>
      </c>
      <c r="Z269" s="21">
        <f>(2*Z$5*$AJ$3*$R269*$A$3-MIN(Z$5*$AJ$3,$R269*$A$3)^2-2*$R269*$A$3*MAX(Z$5*$AJ$3-$R269*$A$3,0)-MIN(MAX($R269*$A$3-$A$4,0),Z$5*$AJ$3)^2-2*Z$5*$AJ$3*MAX($R269*$A$3-$A$4-Z$5*+$AJ$3,0))/$AJ$5-SUM($V$7:Y269)-SUM($V$7:Z268)+SUM($V$7:Y268)</f>
        <v>0</v>
      </c>
      <c r="AA269" s="21">
        <f>(2*AA$5*$AJ$3*$R269*$A$3-MIN(AA$5*$AJ$3,$R269*$A$3)^2-2*$R269*$A$3*MAX(AA$5*$AJ$3-$R269*$A$3,0)-MIN(MAX($R269*$A$3-$A$4,0),AA$5*$AJ$3)^2-2*AA$5*$AJ$3*MAX($R269*$A$3-$A$4-AA$5*+$AJ$3,0))/$AJ$5-SUM($V$7:Z269)-SUM($V$7:AA268)+SUM($V$7:Z268)</f>
        <v>0</v>
      </c>
      <c r="AB269" s="21">
        <f>(2*AB$5*$AJ$3*$R269*$A$3-MIN(AB$5*$AJ$3,$R269*$A$3)^2-2*$R269*$A$3*MAX(AB$5*$AJ$3-$R269*$A$3,0)-MIN(MAX($R269*$A$3-$A$4,0),AB$5*$AJ$3)^2-2*AB$5*$AJ$3*MAX($R269*$A$3-$A$4-AB$5*+$AJ$3,0))/$AJ$5-SUM($V$7:AA269)-SUM($V$7:AB268)+SUM($V$7:AA268)</f>
        <v>0</v>
      </c>
      <c r="AC269" s="21">
        <f>(2*AC$5*$AJ$3*$R269*$A$3-MIN(AC$5*$AJ$3,$R269*$A$3)^2-2*$R269*$A$3*MAX(AC$5*$AJ$3-$R269*$A$3,0)-MIN(MAX($R269*$A$3-$A$4,0),AC$5*$AJ$3)^2-2*AC$5*$AJ$3*MAX($R269*$A$3-$A$4-AC$5*+$AJ$3,0))/$AJ$5-SUM($V$7:AB269)-SUM($V$7:AC268)+SUM($V$7:AB268)</f>
        <v>0</v>
      </c>
      <c r="AD269" s="21">
        <f>(2*AD$5*$AJ$3*$R269*$A$3-MIN(AD$5*$AJ$3,$R269*$A$3)^2-2*$R269*$A$3*MAX(AD$5*$AJ$3-$R269*$A$3,0)-MIN(MAX($R269*$A$3-$A$4,0),AD$5*$AJ$3)^2-2*AD$5*$AJ$3*MAX($R269*$A$3-$A$4-AD$5*+$AJ$3,0))/$AJ$5-SUM($V$7:AC269)-SUM($V$7:AD268)+SUM($V$7:AC268)</f>
        <v>0</v>
      </c>
      <c r="AE269" s="21">
        <f>(2*AE$5*$AJ$3*$R269*$A$3-MIN(AE$5*$AJ$3,$R269*$A$3)^2-2*$R269*$A$3*MAX(AE$5*$AJ$3-$R269*$A$3,0)-MIN(MAX($R269*$A$3-$A$4,0),AE$5*$AJ$3)^2-2*AE$5*$AJ$3*MAX($R269*$A$3-$A$4-AE$5*+$AJ$3,0))/$AJ$5-SUM($V$7:AD269)-SUM($V$7:AE268)+SUM($V$7:AD268)</f>
        <v>0</v>
      </c>
      <c r="AF269" s="21">
        <f>(2*AF$5*$AJ$3*$R269*$A$3-MIN(AF$5*$AJ$3,$R269*$A$3)^2-2*$R269*$A$3*MAX(AF$5*$AJ$3-$R269*$A$3,0)-MIN(MAX($R269*$A$3-$A$4,0),AF$5*$AJ$3)^2-2*AF$5*$AJ$3*MAX($R269*$A$3-$A$4-AF$5*+$AJ$3,0))/$AJ$5-SUM($V$7:AE269)-SUM($V$7:AF268)+SUM($V$7:AE268)</f>
        <v>0</v>
      </c>
      <c r="AG269" s="21">
        <f>(2*AG$5*$AJ$3*$R269*$A$3-MIN(AG$5*$AJ$3,$R269*$A$3)^2-2*$R269*$A$3*MAX(AG$5*$AJ$3-$R269*$A$3,0)-MIN(MAX($R269*$A$3-$A$4,0),AG$5*$AJ$3)^2-2*AG$5*$AJ$3*MAX($R269*$A$3-$A$4-AG$5*+$AJ$3,0))/$AJ$5-SUM($V$7:AF269)-SUM($V$7:AG268)+SUM($V$7:AF268)</f>
        <v>0</v>
      </c>
      <c r="AH269" s="21">
        <f>(2*AH$5*$AJ$3*$R269*$A$3-MIN(AH$5*$AJ$3,$R269*$A$3)^2-2*$R269*$A$3*MAX(AH$5*$AJ$3-$R269*$A$3,0)-MIN(MAX($R269*$A$3-$A$4,0),AH$5*$AJ$3)^2-2*AH$5*$AJ$3*MAX($R269*$A$3-$A$4-AH$5*+$AJ$3,0))/$AJ$5-SUM($V$7:AG269)-SUM($V$7:AH268)+SUM($V$7:AG268)</f>
        <v>0</v>
      </c>
      <c r="AJ269" s="8">
        <f t="shared" si="75"/>
        <v>44105</v>
      </c>
      <c r="AK269" s="30">
        <f t="shared" si="68"/>
        <v>44119</v>
      </c>
      <c r="AL269" s="3">
        <f ca="1">SUMPRODUCT(OFFSET($W$8:OFFSET($W$8,$AJ$4-1,0),$T269,$U269),OFFSET($D$8:OFFSET($D$8,$AJ$4-1,0),$S269,MATCH(AL$6,$D$7:$Q$7,0)-1))</f>
        <v>0.7878441730072816</v>
      </c>
      <c r="AM269" s="3">
        <f ca="1">SUMPRODUCT(OFFSET($W$8:OFFSET($W$8,$AJ$4-1,0),$T269,$U269),OFFSET($C$8:OFFSET($C$8,$AJ$4-1,0),$S269,0),OFFSET($D$8:OFFSET($D$8,$AJ$4-1,0),$S269,MATCH(AL$6,$D$7:$Q$7,0)-1))/SUMPRODUCT(OFFSET($W$8:OFFSET($W$8,$AJ$4-1,0),$T269,$U269),OFFSET($C$8:OFFSET($C$8,$AJ$4-1,0),$S269,0))</f>
        <v>0.78852281637974198</v>
      </c>
      <c r="AN269" s="3">
        <f ca="1">SUMPRODUCT(OFFSET($W$8:OFFSET($W$8,$AJ$4-1,0),$T269,$U269),OFFSET($D$8:OFFSET($D$8,$AJ$4-1,0),$S269,MATCH(AN$6,$D$7:$Q$7,0)-1))</f>
        <v>1.0679486833199587</v>
      </c>
      <c r="AO269" s="3">
        <f ca="1">SUMPRODUCT(OFFSET($W$8:OFFSET($W$8,$AJ$4-1,0),$T269,$U269),OFFSET($C$8:OFFSET($C$8,$AJ$4-1,0),$S269,0),OFFSET($D$8:OFFSET($D$8,$AJ$4-1,0),$S269,MATCH(AN$6,$D$7:$Q$7,0)-1))/SUMPRODUCT(OFFSET($W$8:OFFSET($W$8,$AJ$4-1,0),$T269,$U269),OFFSET($C$8:OFFSET($C$8,$AJ$4-1,0),$S269,0))</f>
        <v>1.0684161537608852</v>
      </c>
      <c r="AP269" s="3">
        <f ca="1">SUMPRODUCT(OFFSET($W$8:OFFSET($W$8,$AJ$4-1,0),$T269,$U269),OFFSET($D$8:OFFSET($D$8,$AJ$4-1,0),$S269,MATCH(AP$6,$D$7:$Q$7,0)-1))</f>
        <v>1.0166785396874998</v>
      </c>
      <c r="AQ269" s="3">
        <f ca="1">SUMPRODUCT(OFFSET($W$8:OFFSET($W$8,$AJ$4-1,0),$T269,$U269),OFFSET($C$8:OFFSET($C$8,$AJ$4-1,0),$S269,0),OFFSET($D$8:OFFSET($D$8,$AJ$4-1,0),$S269,MATCH(AP$6,$D$7:$Q$7,0)-1))/SUMPRODUCT(OFFSET($W$8:OFFSET($W$8,$AJ$4-1,0),$T269,$U269),OFFSET($C$8:OFFSET($C$8,$AJ$4-1,0),$S269,0))</f>
        <v>1.0164860335205144</v>
      </c>
      <c r="AR269" s="3">
        <f ca="1">SUMPRODUCT(OFFSET($W$8:OFFSET($W$8,$AJ$4-1,0),$T269,$U269),OFFSET($D$8:OFFSET($D$8,$AJ$4-1,0),$S269,MATCH(AR$6,$D$7:$Q$7,0)-1))</f>
        <v>1</v>
      </c>
      <c r="AS269" s="3">
        <f ca="1">SUMPRODUCT(OFFSET($W$8:OFFSET($W$8,$AJ$4-1,0),$T269,$U269),OFFSET($C$8:OFFSET($C$8,$AJ$4-1,0),$S269,0),OFFSET($D$8:OFFSET($D$8,$AJ$4-1,0),$S269,MATCH(AR$6,$D$7:$Q$7,0)-1))/SUMPRODUCT(OFFSET($W$8:OFFSET($W$8,$AJ$4-1,0),$T269,$U269),OFFSET($C$8:OFFSET($C$8,$AJ$4-1,0),$S269,0))</f>
        <v>1</v>
      </c>
      <c r="AT269" s="3">
        <f ca="1">SUMPRODUCT(OFFSET($W$8:OFFSET($W$8,$AJ$4-1,0),$T269,$U269),OFFSET($D$8:OFFSET($D$8,$AJ$4-1,0),$S269,MATCH(AT$6,$D$7:$Q$7,0)-1))</f>
        <v>1.0397080011843245</v>
      </c>
      <c r="AU269" s="3">
        <f ca="1">SUMPRODUCT(OFFSET($W$8:OFFSET($W$8,$AJ$4-1,0),$T269,$U269),OFFSET($C$8:OFFSET($C$8,$AJ$4-1,0),$S269,0),OFFSET($D$8:OFFSET($D$8,$AJ$4-1,0),$S269,MATCH(AT$6,$D$7:$Q$7,0)-1))/SUMPRODUCT(OFFSET($W$8:OFFSET($W$8,$AJ$4-1,0),$T269,$U269),OFFSET($C$8:OFFSET($C$8,$AJ$4-1,0),$S269,0))</f>
        <v>1.0398089118759892</v>
      </c>
      <c r="AV269" s="3">
        <f ca="1">SUMPRODUCT(OFFSET($W$8:OFFSET($W$8,$AJ$4-1,0),$T269,$U269),OFFSET($D$8:OFFSET($D$8,$AJ$4-1,0),$S269,MATCH(AV$6,$D$7:$Q$7,0)-1))</f>
        <v>1.0168099043540528</v>
      </c>
      <c r="AW269" s="3">
        <f ca="1">SUMPRODUCT(OFFSET($W$8:OFFSET($W$8,$AJ$4-1,0),$T269,$U269),OFFSET($C$8:OFFSET($C$8,$AJ$4-1,0),$S269,0),OFFSET($D$8:OFFSET($D$8,$AJ$4-1,0),$S269,MATCH(AV$6,$D$7:$Q$7,0)-1))/SUMPRODUCT(OFFSET($W$8:OFFSET($W$8,$AJ$4-1,0),$T269,$U269),OFFSET($C$8:OFFSET($C$8,$AJ$4-1,0),$S269,0))</f>
        <v>1.0184845804228664</v>
      </c>
      <c r="AX269" s="3">
        <f ca="1">SUMPRODUCT(OFFSET($W$8:OFFSET($W$8,$AJ$4-1,0),$T269,$U269),OFFSET($D$8:OFFSET($D$8,$AJ$4-1,0),$S269,MATCH(AX$6,$D$7:$Q$7,0)-1))</f>
        <v>0.97681112121667479</v>
      </c>
      <c r="AY269" s="3">
        <f ca="1">SUMPRODUCT(OFFSET($W$8:OFFSET($W$8,$AJ$4-1,0),$T269,$U269),OFFSET($C$8:OFFSET($C$8,$AJ$4-1,0),$S269,0),OFFSET($D$8:OFFSET($D$8,$AJ$4-1,0),$S269,MATCH(AX$6,$D$7:$Q$7,0)-1))/SUMPRODUCT(OFFSET($W$8:OFFSET($W$8,$AJ$4-1,0),$T269,$U269),OFFSET($C$8:OFFSET($C$8,$AJ$4-1,0),$S269,0))</f>
        <v>0.97671152973007747</v>
      </c>
      <c r="AZ269" s="3">
        <f ca="1">SUMPRODUCT(OFFSET($W$8:OFFSET($W$8,$AJ$4-1,0),$T269,$U269),OFFSET($D$8:OFFSET($D$8,$AJ$4-1,0),$S269,MATCH(AZ$6,$D$7:$Q$7,0)-1))</f>
        <v>1.0715352990344178</v>
      </c>
      <c r="BA269" s="3">
        <f ca="1">SUMPRODUCT(OFFSET($W$8:OFFSET($W$8,$AJ$4-1,0),$T269,$U269),OFFSET($C$8:OFFSET($C$8,$AJ$4-1,0),$S269,0),OFFSET($D$8:OFFSET($D$8,$AJ$4-1,0),$S269,MATCH(AZ$6,$D$7:$Q$7,0)-1))/SUMPRODUCT(OFFSET($W$8:OFFSET($W$8,$AJ$4-1,0),$T269,$U269),OFFSET($C$8:OFFSET($C$8,$AJ$4-1,0),$S269,0))</f>
        <v>1.071875582820343</v>
      </c>
      <c r="BB269" s="3">
        <f ca="1">SUMPRODUCT(OFFSET($W$8:OFFSET($W$8,$AJ$4-1,0),$T269,$U269),OFFSET($D$8:OFFSET($D$8,$AJ$4-1,0),$S269,MATCH(BB$6,$D$7:$Q$7,0)-1))</f>
        <v>1.0231966432826118</v>
      </c>
      <c r="BC269" s="3">
        <f ca="1">SUMPRODUCT(OFFSET($W$8:OFFSET($W$8,$AJ$4-1,0),$T269,$U269),OFFSET($C$8:OFFSET($C$8,$AJ$4-1,0),$S269,0),OFFSET($D$8:OFFSET($D$8,$AJ$4-1,0),$S269,MATCH(BB$6,$D$7:$Q$7,0)-1))/SUMPRODUCT(OFFSET($W$8:OFFSET($W$8,$AJ$4-1,0),$T269,$U269),OFFSET($C$8:OFFSET($C$8,$AJ$4-1,0),$S269,0))</f>
        <v>1.0232963876439736</v>
      </c>
      <c r="BD269" s="3">
        <f ca="1">SUMPRODUCT(OFFSET($W$8:OFFSET($W$8,$AJ$4-1,0),$T269,$U269),OFFSET($D$8:OFFSET($D$8,$AJ$4-1,0),$S269,MATCH(BD$6,$D$7:$Q$7,0)-1))</f>
        <v>0.99945353664263326</v>
      </c>
      <c r="BE269" s="3">
        <f ca="1">SUMPRODUCT(OFFSET($W$8:OFFSET($W$8,$AJ$4-1,0),$T269,$U269),OFFSET($C$8:OFFSET($C$8,$AJ$4-1,0),$S269,0),OFFSET($D$8:OFFSET($D$8,$AJ$4-1,0),$S269,MATCH(BD$6,$D$7:$Q$7,0)-1))/SUMPRODUCT(OFFSET($W$8:OFFSET($W$8,$AJ$4-1,0),$T269,$U269),OFFSET($C$8:OFFSET($C$8,$AJ$4-1,0),$S269,0))</f>
        <v>0.99944619581762839</v>
      </c>
      <c r="BF269" s="174">
        <f ca="1">SUMPRODUCT(OFFSET($W$8:OFFSET($W$8,$AJ$4-1,0),$T269,$U269),OFFSET($D$8:OFFSET($D$8,$AJ$4-1,0),$S269,MATCH(BF$6,$D$7:$Q$7,0)-1))</f>
        <v>1.034953634447197</v>
      </c>
      <c r="BG269" s="174">
        <f ca="1">SUMPRODUCT(OFFSET($W$8:OFFSET($W$8,$AJ$4-1,0),$T269,$U269),OFFSET($C$8:OFFSET($C$8,$AJ$4-1,0),$S269,0),OFFSET($D$8:OFFSET($D$8,$AJ$4-1,0),$S269,MATCH(BF$6,$D$7:$Q$7,0)-1))/SUMPRODUCT(OFFSET($W$8:OFFSET($W$8,$AJ$4-1,0),$T269,$U269),OFFSET($C$8:OFFSET($C$8,$AJ$4-1,0),$S269,0))</f>
        <v>1.0235079443527955</v>
      </c>
      <c r="BH269" s="174">
        <f ca="1">SUMPRODUCT(OFFSET($W$8:OFFSET($W$8,$AJ$4-1,0),$T269,$U269),OFFSET($D$8:OFFSET($D$8,$AJ$4-1,0),$S269,MATCH(BH$6,$D$7:$Q$7,0)-1))</f>
        <v>1.074209089221708</v>
      </c>
      <c r="BI269" s="174">
        <f ca="1">SUMPRODUCT(OFFSET($W$8:OFFSET($W$8,$AJ$4-1,0),$T269,$U269),OFFSET($C$8:OFFSET($C$8,$AJ$4-1,0),$S269,0),OFFSET($D$8:OFFSET($D$8,$AJ$4-1,0),$S269,MATCH(BH$6,$D$7:$Q$7,0)-1))/SUMPRODUCT(OFFSET($W$8:OFFSET($W$8,$AJ$4-1,0),$T269,$U269),OFFSET($C$8:OFFSET($C$8,$AJ$4-1,0),$S269,0))</f>
        <v>1.0737594280528402</v>
      </c>
      <c r="BJ269" s="174">
        <f ca="1">SUMPRODUCT(OFFSET($W$8:OFFSET($W$8,$AJ$4-1,0),$T269,$U269),OFFSET($D$8:OFFSET($D$8,$AJ$4-1,0),$S269,MATCH(BJ$6,$D$7:$Q$7,0)-1))</f>
        <v>1</v>
      </c>
      <c r="BK269" s="174">
        <f ca="1">SUMPRODUCT(OFFSET($W$8:OFFSET($W$8,$AJ$4-1,0),$T269,$U269),OFFSET($C$8:OFFSET($C$8,$AJ$4-1,0),$S269,0),OFFSET($D$8:OFFSET($D$8,$AJ$4-1,0),$S269,MATCH(BJ$6,$D$7:$Q$7,0)-1))/SUMPRODUCT(OFFSET($W$8:OFFSET($W$8,$AJ$4-1,0),$T269,$U269),OFFSET($C$8:OFFSET($C$8,$AJ$4-1,0),$S269,0))</f>
        <v>1</v>
      </c>
      <c r="BM269" s="8">
        <f t="shared" si="72"/>
        <v>44105</v>
      </c>
      <c r="BN269" s="47">
        <f t="shared" ca="1" si="73"/>
        <v>0.97593127731637708</v>
      </c>
      <c r="BO269" s="47">
        <f t="shared" ca="1" si="69"/>
        <v>0</v>
      </c>
      <c r="BP269" s="47">
        <f t="shared" ca="1" si="74"/>
        <v>0.30820613056239904</v>
      </c>
      <c r="BQ269" s="47">
        <f t="shared" ca="1" si="70"/>
        <v>0.66772514675397798</v>
      </c>
    </row>
    <row r="270" spans="1:69">
      <c r="A270" s="58">
        <f t="shared" si="71"/>
        <v>43770</v>
      </c>
      <c r="B270" s="34">
        <f t="shared" si="64"/>
        <v>43966</v>
      </c>
      <c r="C270" s="59">
        <f>SUMIF(WP!$A$3:$A$388,"&lt;"&amp;EOMONTH($A270,$A$3-1)+1,WP!$B$3:$B$388)/1000-SUM(C$8:C269)</f>
        <v>1255.5040000000008</v>
      </c>
      <c r="D270" s="42">
        <f>D$6/VLOOKUP($B270,Rate!$B$4:$H$390,7)</f>
        <v>0.74252437176103703</v>
      </c>
      <c r="E270" s="42">
        <f>E$6/VLOOKUP($B270,SAWW!$B$4:$H$390,7)</f>
        <v>1.0860996061616881</v>
      </c>
      <c r="F270" s="42">
        <f>F$6/VLOOKUP($B270,'Indem BL'!$B$4:$H$390,7)</f>
        <v>1.0194182324999999</v>
      </c>
      <c r="G270" s="42">
        <f>G$6/VLOOKUP($B270,'Med BL'!$B$4:$H$390,7)</f>
        <v>1</v>
      </c>
      <c r="H270" s="42">
        <f>H$6/VLOOKUP($B270,'Combined BL &amp; SAWW'!$B$4:$H$390,7)</f>
        <v>1.0507588389907194</v>
      </c>
      <c r="I270" s="42">
        <f>I$6/VLOOKUP($B270,'Freq Trend'!$B$4:$H$390,7)</f>
        <v>1.2986727780821918</v>
      </c>
      <c r="J270" s="42">
        <f>J$6/VLOOKUP($B270,'Severity Trend_IonI'!$B$4:$H$390,7)</f>
        <v>0.97271247898184232</v>
      </c>
      <c r="K270" s="42">
        <f>K$6/VLOOKUP($B270,'Severity Trend_MonI'!$B$4:$H$390,7)</f>
        <v>1.0848490717737844</v>
      </c>
      <c r="L270" s="42">
        <f>L$6/VLOOKUP($B270,'Severity Trend'!$B$4:$H$390,7)</f>
        <v>1.0272011917885682</v>
      </c>
      <c r="M270" s="42">
        <f>M$6/VLOOKUP($B270,'PP Residual Trend'!$B$4:$H$390,7)</f>
        <v>0.99915765350351149</v>
      </c>
      <c r="N270" s="156">
        <f>N$6/VLOOKUP($B270,CR!$B$4:$H$455,7)</f>
        <v>1.133114573419868</v>
      </c>
      <c r="O270" s="156">
        <f>O$6/VLOOKUP($B270,ER!$B$4:$H$455,7)</f>
        <v>1.0904093524713685</v>
      </c>
      <c r="P270" s="156">
        <f>P$6/VLOOKUP($B270,DR!$B$4:$H$455,7)</f>
        <v>1</v>
      </c>
      <c r="R270">
        <f t="shared" si="63"/>
        <v>263</v>
      </c>
      <c r="S270" s="120">
        <f t="shared" si="65"/>
        <v>262</v>
      </c>
      <c r="T270" s="45">
        <f t="shared" si="66"/>
        <v>0</v>
      </c>
      <c r="U270" s="45">
        <f t="shared" si="67"/>
        <v>0</v>
      </c>
      <c r="V270" s="20">
        <v>0</v>
      </c>
      <c r="W270" s="21">
        <f>(2*W$5*$AJ$3*$R270*$A$3-MIN(W$5*$AJ$3,$R270*$A$3)^2-2*$R270*$A$3*MAX(W$5*$AJ$3-$R270*$A$3,0)-MIN(MAX($R270*$A$3-$A$4,0),W$5*$AJ$3)^2-2*W$5*$AJ$3*MAX($R270*$A$3-$A$4-W$5*+$AJ$3,0))/$AJ$5-SUM($V$7:V270)-SUM($V$7:W269)+SUM($V$7:V269)</f>
        <v>0</v>
      </c>
      <c r="X270" s="21">
        <f>(2*X$5*$AJ$3*$R270*$A$3-MIN(X$5*$AJ$3,$R270*$A$3)^2-2*$R270*$A$3*MAX(X$5*$AJ$3-$R270*$A$3,0)-MIN(MAX($R270*$A$3-$A$4,0),X$5*$AJ$3)^2-2*X$5*$AJ$3*MAX($R270*$A$3-$A$4-X$5*+$AJ$3,0))/$AJ$5-SUM($V$7:W270)-SUM($V$7:X269)+SUM($V$7:W269)</f>
        <v>0</v>
      </c>
      <c r="Y270" s="21">
        <f>(2*Y$5*$AJ$3*$R270*$A$3-MIN(Y$5*$AJ$3,$R270*$A$3)^2-2*$R270*$A$3*MAX(Y$5*$AJ$3-$R270*$A$3,0)-MIN(MAX($R270*$A$3-$A$4,0),Y$5*$AJ$3)^2-2*Y$5*$AJ$3*MAX($R270*$A$3-$A$4-Y$5*+$AJ$3,0))/$AJ$5-SUM($V$7:X270)-SUM($V$7:Y269)+SUM($V$7:X269)</f>
        <v>0</v>
      </c>
      <c r="Z270" s="21">
        <f>(2*Z$5*$AJ$3*$R270*$A$3-MIN(Z$5*$AJ$3,$R270*$A$3)^2-2*$R270*$A$3*MAX(Z$5*$AJ$3-$R270*$A$3,0)-MIN(MAX($R270*$A$3-$A$4,0),Z$5*$AJ$3)^2-2*Z$5*$AJ$3*MAX($R270*$A$3-$A$4-Z$5*+$AJ$3,0))/$AJ$5-SUM($V$7:Y270)-SUM($V$7:Z269)+SUM($V$7:Y269)</f>
        <v>0</v>
      </c>
      <c r="AA270" s="21">
        <f>(2*AA$5*$AJ$3*$R270*$A$3-MIN(AA$5*$AJ$3,$R270*$A$3)^2-2*$R270*$A$3*MAX(AA$5*$AJ$3-$R270*$A$3,0)-MIN(MAX($R270*$A$3-$A$4,0),AA$5*$AJ$3)^2-2*AA$5*$AJ$3*MAX($R270*$A$3-$A$4-AA$5*+$AJ$3,0))/$AJ$5-SUM($V$7:Z270)-SUM($V$7:AA269)+SUM($V$7:Z269)</f>
        <v>0</v>
      </c>
      <c r="AB270" s="21">
        <f>(2*AB$5*$AJ$3*$R270*$A$3-MIN(AB$5*$AJ$3,$R270*$A$3)^2-2*$R270*$A$3*MAX(AB$5*$AJ$3-$R270*$A$3,0)-MIN(MAX($R270*$A$3-$A$4,0),AB$5*$AJ$3)^2-2*AB$5*$AJ$3*MAX($R270*$A$3-$A$4-AB$5*+$AJ$3,0))/$AJ$5-SUM($V$7:AA270)-SUM($V$7:AB269)+SUM($V$7:AA269)</f>
        <v>0</v>
      </c>
      <c r="AC270" s="21">
        <f>(2*AC$5*$AJ$3*$R270*$A$3-MIN(AC$5*$AJ$3,$R270*$A$3)^2-2*$R270*$A$3*MAX(AC$5*$AJ$3-$R270*$A$3,0)-MIN(MAX($R270*$A$3-$A$4,0),AC$5*$AJ$3)^2-2*AC$5*$AJ$3*MAX($R270*$A$3-$A$4-AC$5*+$AJ$3,0))/$AJ$5-SUM($V$7:AB270)-SUM($V$7:AC269)+SUM($V$7:AB269)</f>
        <v>0</v>
      </c>
      <c r="AD270" s="21">
        <f>(2*AD$5*$AJ$3*$R270*$A$3-MIN(AD$5*$AJ$3,$R270*$A$3)^2-2*$R270*$A$3*MAX(AD$5*$AJ$3-$R270*$A$3,0)-MIN(MAX($R270*$A$3-$A$4,0),AD$5*$AJ$3)^2-2*AD$5*$AJ$3*MAX($R270*$A$3-$A$4-AD$5*+$AJ$3,0))/$AJ$5-SUM($V$7:AC270)-SUM($V$7:AD269)+SUM($V$7:AC269)</f>
        <v>0</v>
      </c>
      <c r="AE270" s="21">
        <f>(2*AE$5*$AJ$3*$R270*$A$3-MIN(AE$5*$AJ$3,$R270*$A$3)^2-2*$R270*$A$3*MAX(AE$5*$AJ$3-$R270*$A$3,0)-MIN(MAX($R270*$A$3-$A$4,0),AE$5*$AJ$3)^2-2*AE$5*$AJ$3*MAX($R270*$A$3-$A$4-AE$5*+$AJ$3,0))/$AJ$5-SUM($V$7:AD270)-SUM($V$7:AE269)+SUM($V$7:AD269)</f>
        <v>0</v>
      </c>
      <c r="AF270" s="21">
        <f>(2*AF$5*$AJ$3*$R270*$A$3-MIN(AF$5*$AJ$3,$R270*$A$3)^2-2*$R270*$A$3*MAX(AF$5*$AJ$3-$R270*$A$3,0)-MIN(MAX($R270*$A$3-$A$4,0),AF$5*$AJ$3)^2-2*AF$5*$AJ$3*MAX($R270*$A$3-$A$4-AF$5*+$AJ$3,0))/$AJ$5-SUM($V$7:AE270)-SUM($V$7:AF269)+SUM($V$7:AE269)</f>
        <v>0</v>
      </c>
      <c r="AG270" s="21">
        <f>(2*AG$5*$AJ$3*$R270*$A$3-MIN(AG$5*$AJ$3,$R270*$A$3)^2-2*$R270*$A$3*MAX(AG$5*$AJ$3-$R270*$A$3,0)-MIN(MAX($R270*$A$3-$A$4,0),AG$5*$AJ$3)^2-2*AG$5*$AJ$3*MAX($R270*$A$3-$A$4-AG$5*+$AJ$3,0))/$AJ$5-SUM($V$7:AF270)-SUM($V$7:AG269)+SUM($V$7:AF269)</f>
        <v>0</v>
      </c>
      <c r="AH270" s="21">
        <f>(2*AH$5*$AJ$3*$R270*$A$3-MIN(AH$5*$AJ$3,$R270*$A$3)^2-2*$R270*$A$3*MAX(AH$5*$AJ$3-$R270*$A$3,0)-MIN(MAX($R270*$A$3-$A$4,0),AH$5*$AJ$3)^2-2*AH$5*$AJ$3*MAX($R270*$A$3-$A$4-AH$5*+$AJ$3,0))/$AJ$5-SUM($V$7:AG270)-SUM($V$7:AH269)+SUM($V$7:AG269)</f>
        <v>0</v>
      </c>
      <c r="AJ270" s="8">
        <f t="shared" si="75"/>
        <v>44136</v>
      </c>
      <c r="AK270" s="30">
        <f t="shared" si="68"/>
        <v>44150</v>
      </c>
      <c r="AL270" s="3">
        <f ca="1">SUMPRODUCT(OFFSET($W$8:OFFSET($W$8,$AJ$4-1,0),$T270,$U270),OFFSET($D$8:OFFSET($D$8,$AJ$4-1,0),$S270,MATCH(AL$6,$D$7:$Q$7,0)-1))</f>
        <v>0.79854253590690438</v>
      </c>
      <c r="AM270" s="3">
        <f ca="1">SUMPRODUCT(OFFSET($W$8:OFFSET($W$8,$AJ$4-1,0),$T270,$U270),OFFSET($C$8:OFFSET($C$8,$AJ$4-1,0),$S270,0),OFFSET($D$8:OFFSET($D$8,$AJ$4-1,0),$S270,MATCH(AL$6,$D$7:$Q$7,0)-1))/SUMPRODUCT(OFFSET($W$8:OFFSET($W$8,$AJ$4-1,0),$T270,$U270),OFFSET($C$8:OFFSET($C$8,$AJ$4-1,0),$S270,0))</f>
        <v>0.8016966358559936</v>
      </c>
      <c r="AN270" s="3">
        <f ca="1">SUMPRODUCT(OFFSET($W$8:OFFSET($W$8,$AJ$4-1,0),$T270,$U270),OFFSET($D$8:OFFSET($D$8,$AJ$4-1,0),$S270,MATCH(AN$6,$D$7:$Q$7,0)-1))</f>
        <v>1.0647271270334318</v>
      </c>
      <c r="AO270" s="3">
        <f ca="1">SUMPRODUCT(OFFSET($W$8:OFFSET($W$8,$AJ$4-1,0),$T270,$U270),OFFSET($C$8:OFFSET($C$8,$AJ$4-1,0),$S270,0),OFFSET($D$8:OFFSET($D$8,$AJ$4-1,0),$S270,MATCH(AN$6,$D$7:$Q$7,0)-1))/SUMPRODUCT(OFFSET($W$8:OFFSET($W$8,$AJ$4-1,0),$T270,$U270),OFFSET($C$8:OFFSET($C$8,$AJ$4-1,0),$S270,0))</f>
        <v>1.0645429064473095</v>
      </c>
      <c r="AP270" s="3">
        <f ca="1">SUMPRODUCT(OFFSET($W$8:OFFSET($W$8,$AJ$4-1,0),$T270,$U270),OFFSET($D$8:OFFSET($D$8,$AJ$4-1,0),$S270,MATCH(AP$6,$D$7:$Q$7,0)-1))</f>
        <v>1.0158957703124998</v>
      </c>
      <c r="AQ270" s="3">
        <f ca="1">SUMPRODUCT(OFFSET($W$8:OFFSET($W$8,$AJ$4-1,0),$T270,$U270),OFFSET($C$8:OFFSET($C$8,$AJ$4-1,0),$S270,0),OFFSET($D$8:OFFSET($D$8,$AJ$4-1,0),$S270,MATCH(AP$6,$D$7:$Q$7,0)-1))/SUMPRODUCT(OFFSET($W$8:OFFSET($W$8,$AJ$4-1,0),$T270,$U270),OFFSET($C$8:OFFSET($C$8,$AJ$4-1,0),$S270,0))</f>
        <v>1.0155154810244724</v>
      </c>
      <c r="AR270" s="3">
        <f ca="1">SUMPRODUCT(OFFSET($W$8:OFFSET($W$8,$AJ$4-1,0),$T270,$U270),OFFSET($D$8:OFFSET($D$8,$AJ$4-1,0),$S270,MATCH(AR$6,$D$7:$Q$7,0)-1))</f>
        <v>1</v>
      </c>
      <c r="AS270" s="3">
        <f ca="1">SUMPRODUCT(OFFSET($W$8:OFFSET($W$8,$AJ$4-1,0),$T270,$U270),OFFSET($C$8:OFFSET($C$8,$AJ$4-1,0),$S270,0),OFFSET($D$8:OFFSET($D$8,$AJ$4-1,0),$S270,MATCH(AR$6,$D$7:$Q$7,0)-1))/SUMPRODUCT(OFFSET($W$8:OFFSET($W$8,$AJ$4-1,0),$T270,$U270),OFFSET($C$8:OFFSET($C$8,$AJ$4-1,0),$S270,0))</f>
        <v>1</v>
      </c>
      <c r="AT270" s="3">
        <f ca="1">SUMPRODUCT(OFFSET($W$8:OFFSET($W$8,$AJ$4-1,0),$T270,$U270),OFFSET($D$8:OFFSET($D$8,$AJ$4-1,0),$S270,MATCH(AT$6,$D$7:$Q$7,0)-1))</f>
        <v>1.0376059786463463</v>
      </c>
      <c r="AU270" s="3">
        <f ca="1">SUMPRODUCT(OFFSET($W$8:OFFSET($W$8,$AJ$4-1,0),$T270,$U270),OFFSET($C$8:OFFSET($C$8,$AJ$4-1,0),$S270,0),OFFSET($D$8:OFFSET($D$8,$AJ$4-1,0),$S270,MATCH(AT$6,$D$7:$Q$7,0)-1))/SUMPRODUCT(OFFSET($W$8:OFFSET($W$8,$AJ$4-1,0),$T270,$U270),OFFSET($C$8:OFFSET($C$8,$AJ$4-1,0),$S270,0))</f>
        <v>1.0372597723652968</v>
      </c>
      <c r="AV270" s="3">
        <f ca="1">SUMPRODUCT(OFFSET($W$8:OFFSET($W$8,$AJ$4-1,0),$T270,$U270),OFFSET($D$8:OFFSET($D$8,$AJ$4-1,0),$S270,MATCH(AV$6,$D$7:$Q$7,0)-1))</f>
        <v>0.99074018754507676</v>
      </c>
      <c r="AW270" s="3">
        <f ca="1">SUMPRODUCT(OFFSET($W$8:OFFSET($W$8,$AJ$4-1,0),$T270,$U270),OFFSET($C$8:OFFSET($C$8,$AJ$4-1,0),$S270,0),OFFSET($D$8:OFFSET($D$8,$AJ$4-1,0),$S270,MATCH(AV$6,$D$7:$Q$7,0)-1))/SUMPRODUCT(OFFSET($W$8:OFFSET($W$8,$AJ$4-1,0),$T270,$U270),OFFSET($C$8:OFFSET($C$8,$AJ$4-1,0),$S270,0))</f>
        <v>0.98896924987417667</v>
      </c>
      <c r="AX270" s="3">
        <f ca="1">SUMPRODUCT(OFFSET($W$8:OFFSET($W$8,$AJ$4-1,0),$T270,$U270),OFFSET($D$8:OFFSET($D$8,$AJ$4-1,0),$S270,MATCH(AX$6,$D$7:$Q$7,0)-1))</f>
        <v>0.97762769793082949</v>
      </c>
      <c r="AY270" s="3">
        <f ca="1">SUMPRODUCT(OFFSET($W$8:OFFSET($W$8,$AJ$4-1,0),$T270,$U270),OFFSET($C$8:OFFSET($C$8,$AJ$4-1,0),$S270,0),OFFSET($D$8:OFFSET($D$8,$AJ$4-1,0),$S270,MATCH(AX$6,$D$7:$Q$7,0)-1))/SUMPRODUCT(OFFSET($W$8:OFFSET($W$8,$AJ$4-1,0),$T270,$U270),OFFSET($C$8:OFFSET($C$8,$AJ$4-1,0),$S270,0))</f>
        <v>0.97769205004154724</v>
      </c>
      <c r="AZ270" s="3">
        <f ca="1">SUMPRODUCT(OFFSET($W$8:OFFSET($W$8,$AJ$4-1,0),$T270,$U270),OFFSET($D$8:OFFSET($D$8,$AJ$4-1,0),$S270,MATCH(AZ$6,$D$7:$Q$7,0)-1))</f>
        <v>1.068904813815053</v>
      </c>
      <c r="BA270" s="3">
        <f ca="1">SUMPRODUCT(OFFSET($W$8:OFFSET($W$8,$AJ$4-1,0),$T270,$U270),OFFSET($C$8:OFFSET($C$8,$AJ$4-1,0),$S270,0),OFFSET($D$8:OFFSET($D$8,$AJ$4-1,0),$S270,MATCH(AZ$6,$D$7:$Q$7,0)-1))/SUMPRODUCT(OFFSET($W$8:OFFSET($W$8,$AJ$4-1,0),$T270,$U270),OFFSET($C$8:OFFSET($C$8,$AJ$4-1,0),$S270,0))</f>
        <v>1.0687162107272945</v>
      </c>
      <c r="BB270" s="3">
        <f ca="1">SUMPRODUCT(OFFSET($W$8:OFFSET($W$8,$AJ$4-1,0),$T270,$U270),OFFSET($D$8:OFFSET($D$8,$AJ$4-1,0),$S270,MATCH(BB$6,$D$7:$Q$7,0)-1))</f>
        <v>1.0223992921084979</v>
      </c>
      <c r="BC270" s="3">
        <f ca="1">SUMPRODUCT(OFFSET($W$8:OFFSET($W$8,$AJ$4-1,0),$T270,$U270),OFFSET($C$8:OFFSET($C$8,$AJ$4-1,0),$S270,0),OFFSET($D$8:OFFSET($D$8,$AJ$4-1,0),$S270,MATCH(BB$6,$D$7:$Q$7,0)-1))/SUMPRODUCT(OFFSET($W$8:OFFSET($W$8,$AJ$4-1,0),$T270,$U270),OFFSET($C$8:OFFSET($C$8,$AJ$4-1,0),$S270,0))</f>
        <v>1.0223388616102842</v>
      </c>
      <c r="BD270" s="3">
        <f ca="1">SUMPRODUCT(OFFSET($W$8:OFFSET($W$8,$AJ$4-1,0),$T270,$U270),OFFSET($D$8:OFFSET($D$8,$AJ$4-1,0),$S270,MATCH(BD$6,$D$7:$Q$7,0)-1))</f>
        <v>0.99950960787364285</v>
      </c>
      <c r="BE270" s="3">
        <f ca="1">SUMPRODUCT(OFFSET($W$8:OFFSET($W$8,$AJ$4-1,0),$T270,$U270),OFFSET($C$8:OFFSET($C$8,$AJ$4-1,0),$S270,0),OFFSET($D$8:OFFSET($D$8,$AJ$4-1,0),$S270,MATCH(BD$6,$D$7:$Q$7,0)-1))/SUMPRODUCT(OFFSET($W$8:OFFSET($W$8,$AJ$4-1,0),$T270,$U270),OFFSET($C$8:OFFSET($C$8,$AJ$4-1,0),$S270,0))</f>
        <v>0.99951355299663835</v>
      </c>
      <c r="BF270" s="174">
        <f ca="1">SUMPRODUCT(OFFSET($W$8:OFFSET($W$8,$AJ$4-1,0),$T270,$U270),OFFSET($D$8:OFFSET($D$8,$AJ$4-1,0),$S270,MATCH(BF$6,$D$7:$Q$7,0)-1))</f>
        <v>1.0275280218824361</v>
      </c>
      <c r="BG270" s="174">
        <f ca="1">SUMPRODUCT(OFFSET($W$8:OFFSET($W$8,$AJ$4-1,0),$T270,$U270),OFFSET($C$8:OFFSET($C$8,$AJ$4-1,0),$S270,0),OFFSET($D$8:OFFSET($D$8,$AJ$4-1,0),$S270,MATCH(BF$6,$D$7:$Q$7,0)-1))/SUMPRODUCT(OFFSET($W$8:OFFSET($W$8,$AJ$4-1,0),$T270,$U270),OFFSET($C$8:OFFSET($C$8,$AJ$4-1,0),$S270,0))</f>
        <v>1.0146691120087856</v>
      </c>
      <c r="BH270" s="174">
        <f ca="1">SUMPRODUCT(OFFSET($W$8:OFFSET($W$8,$AJ$4-1,0),$T270,$U270),OFFSET($D$8:OFFSET($D$8,$AJ$4-1,0),$S270,MATCH(BH$6,$D$7:$Q$7,0)-1))</f>
        <v>1.0708530958848201</v>
      </c>
      <c r="BI270" s="174">
        <f ca="1">SUMPRODUCT(OFFSET($W$8:OFFSET($W$8,$AJ$4-1,0),$T270,$U270),OFFSET($C$8:OFFSET($C$8,$AJ$4-1,0),$S270,0),OFFSET($D$8:OFFSET($D$8,$AJ$4-1,0),$S270,MATCH(BH$6,$D$7:$Q$7,0)-1))/SUMPRODUCT(OFFSET($W$8:OFFSET($W$8,$AJ$4-1,0),$T270,$U270),OFFSET($C$8:OFFSET($C$8,$AJ$4-1,0),$S270,0))</f>
        <v>1.0696610325197338</v>
      </c>
      <c r="BJ270" s="174">
        <f ca="1">SUMPRODUCT(OFFSET($W$8:OFFSET($W$8,$AJ$4-1,0),$T270,$U270),OFFSET($D$8:OFFSET($D$8,$AJ$4-1,0),$S270,MATCH(BJ$6,$D$7:$Q$7,0)-1))</f>
        <v>1</v>
      </c>
      <c r="BK270" s="174">
        <f ca="1">SUMPRODUCT(OFFSET($W$8:OFFSET($W$8,$AJ$4-1,0),$T270,$U270),OFFSET($C$8:OFFSET($C$8,$AJ$4-1,0),$S270,0),OFFSET($D$8:OFFSET($D$8,$AJ$4-1,0),$S270,MATCH(BJ$6,$D$7:$Q$7,0)-1))/SUMPRODUCT(OFFSET($W$8:OFFSET($W$8,$AJ$4-1,0),$T270,$U270),OFFSET($C$8:OFFSET($C$8,$AJ$4-1,0),$S270,0))</f>
        <v>1</v>
      </c>
      <c r="BM270" s="8">
        <f t="shared" si="72"/>
        <v>44136</v>
      </c>
      <c r="BN270" s="47">
        <f t="shared" ca="1" si="73"/>
        <v>0.9844326624845896</v>
      </c>
      <c r="BO270" s="47">
        <f t="shared" ca="1" si="69"/>
        <v>0</v>
      </c>
      <c r="BP270" s="47">
        <f t="shared" ca="1" si="74"/>
        <v>0.30938701926486711</v>
      </c>
      <c r="BQ270" s="47">
        <f t="shared" ca="1" si="70"/>
        <v>0.67504564321972249</v>
      </c>
    </row>
    <row r="271" spans="1:69" s="225" customFormat="1">
      <c r="A271" s="220">
        <f t="shared" si="71"/>
        <v>43800</v>
      </c>
      <c r="B271" s="221">
        <f t="shared" si="64"/>
        <v>43997</v>
      </c>
      <c r="C271" s="222">
        <f>SUMIF(WP!$A$3:$A$388,"&lt;"&amp;EOMONTH($A271,$A$3-1)+1,WP!$B$3:$B$388)/1000-SUM(C$8:C270)</f>
        <v>1756.2649999999994</v>
      </c>
      <c r="D271" s="223">
        <f>D$6/VLOOKUP($B271,Rate!$B$4:$H$390,7)</f>
        <v>0.74252437176103703</v>
      </c>
      <c r="E271" s="223">
        <f>E$6/VLOOKUP($B271,SAWW!$B$4:$H$390,7)</f>
        <v>1.0790263990250071</v>
      </c>
      <c r="F271" s="223">
        <f>F$6/VLOOKUP($B271,'Indem BL'!$B$4:$H$390,7)</f>
        <v>1.0194182324999999</v>
      </c>
      <c r="G271" s="223">
        <f>G$6/VLOOKUP($B271,'Med BL'!$B$4:$H$390,7)</f>
        <v>1</v>
      </c>
      <c r="H271" s="223">
        <f>H$6/VLOOKUP($B271,'Combined BL &amp; SAWW'!$B$4:$H$390,7)</f>
        <v>1.046613401221796</v>
      </c>
      <c r="I271" s="223">
        <f>I$6/VLOOKUP($B271,'Freq Trend'!$B$4:$H$390,7)</f>
        <v>0.98218949602856498</v>
      </c>
      <c r="J271" s="223">
        <f>J$6/VLOOKUP($B271,'Severity Trend_IonI'!$B$4:$H$390,7)</f>
        <v>0.97354657078446571</v>
      </c>
      <c r="K271" s="223">
        <f>K$6/VLOOKUP($B271,'Severity Trend_MonI'!$B$4:$H$390,7)</f>
        <v>1.0821617991423398</v>
      </c>
      <c r="L271" s="223">
        <f>L$6/VLOOKUP($B271,'Severity Trend'!$B$4:$H$390,7)</f>
        <v>1.0264147565498705</v>
      </c>
      <c r="M271" s="223">
        <f>M$6/VLOOKUP($B271,'PP Residual Trend'!$B$4:$H$390,7)</f>
        <v>0.99924245344986518</v>
      </c>
      <c r="N271" s="223">
        <f>N$6/VLOOKUP($B271,CR!$B$4:$H$455,7)</f>
        <v>1.0275542153412558</v>
      </c>
      <c r="O271" s="223">
        <f>O$6/VLOOKUP($B271,ER!$B$4:$H$455,7)</f>
        <v>1.0904093524713685</v>
      </c>
      <c r="P271" s="223">
        <f>P$6/VLOOKUP($B271,DR!$B$4:$H$455,7)</f>
        <v>1</v>
      </c>
      <c r="Q271" s="397"/>
      <c r="R271" s="225">
        <f t="shared" si="63"/>
        <v>264</v>
      </c>
      <c r="S271" s="226">
        <f t="shared" si="65"/>
        <v>263</v>
      </c>
      <c r="T271" s="227">
        <f t="shared" si="66"/>
        <v>0</v>
      </c>
      <c r="U271" s="227">
        <f t="shared" si="67"/>
        <v>0</v>
      </c>
      <c r="V271" s="228">
        <v>0</v>
      </c>
      <c r="W271" s="229">
        <f>(2*W$5*$AJ$3*$R271*$A$3-MIN(W$5*$AJ$3,$R271*$A$3)^2-2*$R271*$A$3*MAX(W$5*$AJ$3-$R271*$A$3,0)-MIN(MAX($R271*$A$3-$A$4,0),W$5*$AJ$3)^2-2*W$5*$AJ$3*MAX($R271*$A$3-$A$4-W$5*+$AJ$3,0))/$AJ$5-SUM($V$7:V271)-SUM($V$7:W270)+SUM($V$7:V270)</f>
        <v>0</v>
      </c>
      <c r="X271" s="229">
        <f>(2*X$5*$AJ$3*$R271*$A$3-MIN(X$5*$AJ$3,$R271*$A$3)^2-2*$R271*$A$3*MAX(X$5*$AJ$3-$R271*$A$3,0)-MIN(MAX($R271*$A$3-$A$4,0),X$5*$AJ$3)^2-2*X$5*$AJ$3*MAX($R271*$A$3-$A$4-X$5*+$AJ$3,0))/$AJ$5-SUM($V$7:W271)-SUM($V$7:X270)+SUM($V$7:W270)</f>
        <v>0</v>
      </c>
      <c r="Y271" s="229">
        <f>(2*Y$5*$AJ$3*$R271*$A$3-MIN(Y$5*$AJ$3,$R271*$A$3)^2-2*$R271*$A$3*MAX(Y$5*$AJ$3-$R271*$A$3,0)-MIN(MAX($R271*$A$3-$A$4,0),Y$5*$AJ$3)^2-2*Y$5*$AJ$3*MAX($R271*$A$3-$A$4-Y$5*+$AJ$3,0))/$AJ$5-SUM($V$7:X271)-SUM($V$7:Y270)+SUM($V$7:X270)</f>
        <v>0</v>
      </c>
      <c r="Z271" s="229">
        <f>(2*Z$5*$AJ$3*$R271*$A$3-MIN(Z$5*$AJ$3,$R271*$A$3)^2-2*$R271*$A$3*MAX(Z$5*$AJ$3-$R271*$A$3,0)-MIN(MAX($R271*$A$3-$A$4,0),Z$5*$AJ$3)^2-2*Z$5*$AJ$3*MAX($R271*$A$3-$A$4-Z$5*+$AJ$3,0))/$AJ$5-SUM($V$7:Y271)-SUM($V$7:Z270)+SUM($V$7:Y270)</f>
        <v>0</v>
      </c>
      <c r="AA271" s="229">
        <f>(2*AA$5*$AJ$3*$R271*$A$3-MIN(AA$5*$AJ$3,$R271*$A$3)^2-2*$R271*$A$3*MAX(AA$5*$AJ$3-$R271*$A$3,0)-MIN(MAX($R271*$A$3-$A$4,0),AA$5*$AJ$3)^2-2*AA$5*$AJ$3*MAX($R271*$A$3-$A$4-AA$5*+$AJ$3,0))/$AJ$5-SUM($V$7:Z271)-SUM($V$7:AA270)+SUM($V$7:Z270)</f>
        <v>0</v>
      </c>
      <c r="AB271" s="229">
        <f>(2*AB$5*$AJ$3*$R271*$A$3-MIN(AB$5*$AJ$3,$R271*$A$3)^2-2*$R271*$A$3*MAX(AB$5*$AJ$3-$R271*$A$3,0)-MIN(MAX($R271*$A$3-$A$4,0),AB$5*$AJ$3)^2-2*AB$5*$AJ$3*MAX($R271*$A$3-$A$4-AB$5*+$AJ$3,0))/$AJ$5-SUM($V$7:AA271)-SUM($V$7:AB270)+SUM($V$7:AA270)</f>
        <v>0</v>
      </c>
      <c r="AC271" s="229">
        <f>(2*AC$5*$AJ$3*$R271*$A$3-MIN(AC$5*$AJ$3,$R271*$A$3)^2-2*$R271*$A$3*MAX(AC$5*$AJ$3-$R271*$A$3,0)-MIN(MAX($R271*$A$3-$A$4,0),AC$5*$AJ$3)^2-2*AC$5*$AJ$3*MAX($R271*$A$3-$A$4-AC$5*+$AJ$3,0))/$AJ$5-SUM($V$7:AB271)-SUM($V$7:AC270)+SUM($V$7:AB270)</f>
        <v>0</v>
      </c>
      <c r="AD271" s="229">
        <f>(2*AD$5*$AJ$3*$R271*$A$3-MIN(AD$5*$AJ$3,$R271*$A$3)^2-2*$R271*$A$3*MAX(AD$5*$AJ$3-$R271*$A$3,0)-MIN(MAX($R271*$A$3-$A$4,0),AD$5*$AJ$3)^2-2*AD$5*$AJ$3*MAX($R271*$A$3-$A$4-AD$5*+$AJ$3,0))/$AJ$5-SUM($V$7:AC271)-SUM($V$7:AD270)+SUM($V$7:AC270)</f>
        <v>0</v>
      </c>
      <c r="AE271" s="229">
        <f>(2*AE$5*$AJ$3*$R271*$A$3-MIN(AE$5*$AJ$3,$R271*$A$3)^2-2*$R271*$A$3*MAX(AE$5*$AJ$3-$R271*$A$3,0)-MIN(MAX($R271*$A$3-$A$4,0),AE$5*$AJ$3)^2-2*AE$5*$AJ$3*MAX($R271*$A$3-$A$4-AE$5*+$AJ$3,0))/$AJ$5-SUM($V$7:AD271)-SUM($V$7:AE270)+SUM($V$7:AD270)</f>
        <v>0</v>
      </c>
      <c r="AF271" s="229">
        <f>(2*AF$5*$AJ$3*$R271*$A$3-MIN(AF$5*$AJ$3,$R271*$A$3)^2-2*$R271*$A$3*MAX(AF$5*$AJ$3-$R271*$A$3,0)-MIN(MAX($R271*$A$3-$A$4,0),AF$5*$AJ$3)^2-2*AF$5*$AJ$3*MAX($R271*$A$3-$A$4-AF$5*+$AJ$3,0))/$AJ$5-SUM($V$7:AE271)-SUM($V$7:AF270)+SUM($V$7:AE270)</f>
        <v>0</v>
      </c>
      <c r="AG271" s="229">
        <f>(2*AG$5*$AJ$3*$R271*$A$3-MIN(AG$5*$AJ$3,$R271*$A$3)^2-2*$R271*$A$3*MAX(AG$5*$AJ$3-$R271*$A$3,0)-MIN(MAX($R271*$A$3-$A$4,0),AG$5*$AJ$3)^2-2*AG$5*$AJ$3*MAX($R271*$A$3-$A$4-AG$5*+$AJ$3,0))/$AJ$5-SUM($V$7:AF271)-SUM($V$7:AG270)+SUM($V$7:AF270)</f>
        <v>0</v>
      </c>
      <c r="AH271" s="229">
        <f>(2*AH$5*$AJ$3*$R271*$A$3-MIN(AH$5*$AJ$3,$R271*$A$3)^2-2*$R271*$A$3*MAX(AH$5*$AJ$3-$R271*$A$3,0)-MIN(MAX($R271*$A$3-$A$4,0),AH$5*$AJ$3)^2-2*AH$5*$AJ$3*MAX($R271*$A$3-$A$4-AH$5*+$AJ$3,0))/$AJ$5-SUM($V$7:AG271)-SUM($V$7:AH270)+SUM($V$7:AG270)</f>
        <v>0</v>
      </c>
      <c r="AI271" s="224"/>
      <c r="AJ271" s="230">
        <f t="shared" si="75"/>
        <v>44166</v>
      </c>
      <c r="AK271" s="231">
        <f t="shared" si="68"/>
        <v>44180</v>
      </c>
      <c r="AL271" s="232">
        <f ca="1">SUMPRODUCT(OFFSET($W$8:OFFSET($W$8,$AJ$4-1,0),$T271,$U271),OFFSET($D$8:OFFSET($D$8,$AJ$4-1,0),$S271,MATCH(AL$6,$D$7:$Q$7,0)-1))</f>
        <v>0.8092408988065275</v>
      </c>
      <c r="AM271" s="232">
        <f ca="1">SUMPRODUCT(OFFSET($W$8:OFFSET($W$8,$AJ$4-1,0),$T271,$U271),OFFSET($C$8:OFFSET($C$8,$AJ$4-1,0),$S271,0),OFFSET($D$8:OFFSET($D$8,$AJ$4-1,0),$S271,MATCH(AL$6,$D$7:$Q$7,0)-1))/SUMPRODUCT(OFFSET($W$8:OFFSET($W$8,$AJ$4-1,0),$T271,$U271),OFFSET($C$8:OFFSET($C$8,$AJ$4-1,0),$S271,0))</f>
        <v>0.81183826314188612</v>
      </c>
      <c r="AN271" s="232">
        <f ca="1">SUMPRODUCT(OFFSET($W$8:OFFSET($W$8,$AJ$4-1,0),$T271,$U271),OFFSET($D$8:OFFSET($D$8,$AJ$4-1,0),$S271,MATCH(AN$6,$D$7:$Q$7,0)-1))</f>
        <v>1.0618899327441618</v>
      </c>
      <c r="AO271" s="232">
        <f ca="1">SUMPRODUCT(OFFSET($W$8:OFFSET($W$8,$AJ$4-1,0),$T271,$U271),OFFSET($C$8:OFFSET($C$8,$AJ$4-1,0),$S271,0),OFFSET($D$8:OFFSET($D$8,$AJ$4-1,0),$S271,MATCH(AN$6,$D$7:$Q$7,0)-1))/SUMPRODUCT(OFFSET($W$8:OFFSET($W$8,$AJ$4-1,0),$T271,$U271),OFFSET($C$8:OFFSET($C$8,$AJ$4-1,0),$S271,0))</f>
        <v>1.0618578472877842</v>
      </c>
      <c r="AP271" s="232">
        <f ca="1">SUMPRODUCT(OFFSET($W$8:OFFSET($W$8,$AJ$4-1,0),$T271,$U271),OFFSET($D$8:OFFSET($D$8,$AJ$4-1,0),$S271,MATCH(AP$6,$D$7:$Q$7,0)-1))</f>
        <v>1.0151130009374998</v>
      </c>
      <c r="AQ271" s="232">
        <f ca="1">SUMPRODUCT(OFFSET($W$8:OFFSET($W$8,$AJ$4-1,0),$T271,$U271),OFFSET($C$8:OFFSET($C$8,$AJ$4-1,0),$S271,0),OFFSET($D$8:OFFSET($D$8,$AJ$4-1,0),$S271,MATCH(AP$6,$D$7:$Q$7,0)-1))/SUMPRODUCT(OFFSET($W$8:OFFSET($W$8,$AJ$4-1,0),$T271,$U271),OFFSET($C$8:OFFSET($C$8,$AJ$4-1,0),$S271,0))</f>
        <v>1.0147785803347416</v>
      </c>
      <c r="AR271" s="232">
        <f ca="1">SUMPRODUCT(OFFSET($W$8:OFFSET($W$8,$AJ$4-1,0),$T271,$U271),OFFSET($D$8:OFFSET($D$8,$AJ$4-1,0),$S271,MATCH(AR$6,$D$7:$Q$7,0)-1))</f>
        <v>1</v>
      </c>
      <c r="AS271" s="232">
        <f ca="1">SUMPRODUCT(OFFSET($W$8:OFFSET($W$8,$AJ$4-1,0),$T271,$U271),OFFSET($C$8:OFFSET($C$8,$AJ$4-1,0),$S271,0),OFFSET($D$8:OFFSET($D$8,$AJ$4-1,0),$S271,MATCH(AR$6,$D$7:$Q$7,0)-1))/SUMPRODUCT(OFFSET($W$8:OFFSET($W$8,$AJ$4-1,0),$T271,$U271),OFFSET($C$8:OFFSET($C$8,$AJ$4-1,0),$S271,0))</f>
        <v>1</v>
      </c>
      <c r="AT271" s="232">
        <f ca="1">SUMPRODUCT(OFFSET($W$8:OFFSET($W$8,$AJ$4-1,0),$T271,$U271),OFFSET($D$8:OFFSET($D$8,$AJ$4-1,0),$S271,MATCH(AT$6,$D$7:$Q$7,0)-1))</f>
        <v>1.0357647973640476</v>
      </c>
      <c r="AU271" s="232">
        <f ca="1">SUMPRODUCT(OFFSET($W$8:OFFSET($W$8,$AJ$4-1,0),$T271,$U271),OFFSET($C$8:OFFSET($C$8,$AJ$4-1,0),$S271,0),OFFSET($D$8:OFFSET($D$8,$AJ$4-1,0),$S271,MATCH(AT$6,$D$7:$Q$7,0)-1))/SUMPRODUCT(OFFSET($W$8:OFFSET($W$8,$AJ$4-1,0),$T271,$U271),OFFSET($C$8:OFFSET($C$8,$AJ$4-1,0),$S271,0))</f>
        <v>1.0355216997872296</v>
      </c>
      <c r="AV271" s="232">
        <f ca="1">SUMPRODUCT(OFFSET($W$8:OFFSET($W$8,$AJ$4-1,0),$T271,$U271),OFFSET($D$8:OFFSET($D$8,$AJ$4-1,0),$S271,MATCH(AV$6,$D$7:$Q$7,0)-1))</f>
        <v>0.97759044391534566</v>
      </c>
      <c r="AW271" s="232">
        <f ca="1">SUMPRODUCT(OFFSET($W$8:OFFSET($W$8,$AJ$4-1,0),$T271,$U271),OFFSET($C$8:OFFSET($C$8,$AJ$4-1,0),$S271,0),OFFSET($D$8:OFFSET($D$8,$AJ$4-1,0),$S271,MATCH(AV$6,$D$7:$Q$7,0)-1))/SUMPRODUCT(OFFSET($W$8:OFFSET($W$8,$AJ$4-1,0),$T271,$U271),OFFSET($C$8:OFFSET($C$8,$AJ$4-1,0),$S271,0))</f>
        <v>0.9778138677124848</v>
      </c>
      <c r="AX271" s="232">
        <f ca="1">SUMPRODUCT(OFFSET($W$8:OFFSET($W$8,$AJ$4-1,0),$T271,$U271),OFFSET($D$8:OFFSET($D$8,$AJ$4-1,0),$S271,MATCH(AX$6,$D$7:$Q$7,0)-1))</f>
        <v>0.97844477296585985</v>
      </c>
      <c r="AY271" s="232">
        <f ca="1">SUMPRODUCT(OFFSET($W$8:OFFSET($W$8,$AJ$4-1,0),$T271,$U271),OFFSET($C$8:OFFSET($C$8,$AJ$4-1,0),$S271,0),OFFSET($D$8:OFFSET($D$8,$AJ$4-1,0),$S271,MATCH(AX$6,$D$7:$Q$7,0)-1))/SUMPRODUCT(OFFSET($W$8:OFFSET($W$8,$AJ$4-1,0),$T271,$U271),OFFSET($C$8:OFFSET($C$8,$AJ$4-1,0),$S271,0))</f>
        <v>0.97846735603240897</v>
      </c>
      <c r="AZ271" s="232">
        <f ca="1">SUMPRODUCT(OFFSET($W$8:OFFSET($W$8,$AJ$4-1,0),$T271,$U271),OFFSET($D$8:OFFSET($D$8,$AJ$4-1,0),$S271,MATCH(AZ$6,$D$7:$Q$7,0)-1))</f>
        <v>1.0662813175066579</v>
      </c>
      <c r="BA271" s="232">
        <f ca="1">SUMPRODUCT(OFFSET($W$8:OFFSET($W$8,$AJ$4-1,0),$T271,$U271),OFFSET($C$8:OFFSET($C$8,$AJ$4-1,0),$S271,0),OFFSET($D$8:OFFSET($D$8,$AJ$4-1,0),$S271,MATCH(AZ$6,$D$7:$Q$7,0)-1))/SUMPRODUCT(OFFSET($W$8:OFFSET($W$8,$AJ$4-1,0),$T271,$U271),OFFSET($C$8:OFFSET($C$8,$AJ$4-1,0),$S271,0))</f>
        <v>1.0662259115985293</v>
      </c>
      <c r="BB271" s="232">
        <f ca="1">SUMPRODUCT(OFFSET($W$8:OFFSET($W$8,$AJ$4-1,0),$T271,$U271),OFFSET($D$8:OFFSET($D$8,$AJ$4-1,0),$S271,MATCH(BB$6,$D$7:$Q$7,0)-1))</f>
        <v>1.0215999651138588</v>
      </c>
      <c r="BC271" s="232">
        <f ca="1">SUMPRODUCT(OFFSET($W$8:OFFSET($W$8,$AJ$4-1,0),$T271,$U271),OFFSET($C$8:OFFSET($C$8,$AJ$4-1,0),$S271,0),OFFSET($D$8:OFFSET($D$8,$AJ$4-1,0),$S271,MATCH(BB$6,$D$7:$Q$7,0)-1))/SUMPRODUCT(OFFSET($W$8:OFFSET($W$8,$AJ$4-1,0),$T271,$U271),OFFSET($C$8:OFFSET($C$8,$AJ$4-1,0),$S271,0))</f>
        <v>1.0215802017543567</v>
      </c>
      <c r="BD271" s="232">
        <f ca="1">SUMPRODUCT(OFFSET($W$8:OFFSET($W$8,$AJ$4-1,0),$T271,$U271),OFFSET($D$8:OFFSET($D$8,$AJ$4-1,0),$S271,MATCH(BD$6,$D$7:$Q$7,0)-1))</f>
        <v>0.99956294174816573</v>
      </c>
      <c r="BE271" s="232">
        <f ca="1">SUMPRODUCT(OFFSET($W$8:OFFSET($W$8,$AJ$4-1,0),$T271,$U271),OFFSET($C$8:OFFSET($C$8,$AJ$4-1,0),$S271,0),OFFSET($D$8:OFFSET($D$8,$AJ$4-1,0),$S271,MATCH(BD$6,$D$7:$Q$7,0)-1))/SUMPRODUCT(OFFSET($W$8:OFFSET($W$8,$AJ$4-1,0),$T271,$U271),OFFSET($C$8:OFFSET($C$8,$AJ$4-1,0),$S271,0))</f>
        <v>0.99956410825735975</v>
      </c>
      <c r="BF271" s="232">
        <f ca="1">SUMPRODUCT(OFFSET($W$8:OFFSET($W$8,$AJ$4-1,0),$T271,$U271),OFFSET($D$8:OFFSET($D$8,$AJ$4-1,0),$S271,MATCH(BF$6,$D$7:$Q$7,0)-1))</f>
        <v>1.0221484460740846</v>
      </c>
      <c r="BG271" s="232">
        <f ca="1">SUMPRODUCT(OFFSET($W$8:OFFSET($W$8,$AJ$4-1,0),$T271,$U271),OFFSET($C$8:OFFSET($C$8,$AJ$4-1,0),$S271,0),OFFSET($D$8:OFFSET($D$8,$AJ$4-1,0),$S271,MATCH(BF$6,$D$7:$Q$7,0)-1))/SUMPRODUCT(OFFSET($W$8:OFFSET($W$8,$AJ$4-1,0),$T271,$U271),OFFSET($C$8:OFFSET($C$8,$AJ$4-1,0),$S271,0))</f>
        <v>1.0097503494381752</v>
      </c>
      <c r="BH271" s="232">
        <f ca="1">SUMPRODUCT(OFFSET($W$8:OFFSET($W$8,$AJ$4-1,0),$T271,$U271),OFFSET($D$8:OFFSET($D$8,$AJ$4-1,0),$S271,MATCH(BH$6,$D$7:$Q$7,0)-1))</f>
        <v>1.0674971025479323</v>
      </c>
      <c r="BI271" s="232">
        <f ca="1">SUMPRODUCT(OFFSET($W$8:OFFSET($W$8,$AJ$4-1,0),$T271,$U271),OFFSET($C$8:OFFSET($C$8,$AJ$4-1,0),$S271,0),OFFSET($D$8:OFFSET($D$8,$AJ$4-1,0),$S271,MATCH(BH$6,$D$7:$Q$7,0)-1))/SUMPRODUCT(OFFSET($W$8:OFFSET($W$8,$AJ$4-1,0),$T271,$U271),OFFSET($C$8:OFFSET($C$8,$AJ$4-1,0),$S271,0))</f>
        <v>1.0664533775088691</v>
      </c>
      <c r="BJ271" s="232">
        <f ca="1">SUMPRODUCT(OFFSET($W$8:OFFSET($W$8,$AJ$4-1,0),$T271,$U271),OFFSET($D$8:OFFSET($D$8,$AJ$4-1,0),$S271,MATCH(BJ$6,$D$7:$Q$7,0)-1))</f>
        <v>1</v>
      </c>
      <c r="BK271" s="232">
        <f ca="1">SUMPRODUCT(OFFSET($W$8:OFFSET($W$8,$AJ$4-1,0),$T271,$U271),OFFSET($C$8:OFFSET($C$8,$AJ$4-1,0),$S271,0),OFFSET($D$8:OFFSET($D$8,$AJ$4-1,0),$S271,MATCH(BJ$6,$D$7:$Q$7,0)-1))/SUMPRODUCT(OFFSET($W$8:OFFSET($W$8,$AJ$4-1,0),$T271,$U271),OFFSET($C$8:OFFSET($C$8,$AJ$4-1,0),$S271,0))</f>
        <v>1</v>
      </c>
      <c r="BM271" s="230">
        <f t="shared" si="72"/>
        <v>44166</v>
      </c>
      <c r="BN271" s="311">
        <f t="shared" ca="1" si="73"/>
        <v>0.98922809586691995</v>
      </c>
      <c r="BO271" s="311">
        <f t="shared" ca="1" si="69"/>
        <v>0</v>
      </c>
      <c r="BP271" s="311">
        <f t="shared" ca="1" si="74"/>
        <v>0.31031758673604865</v>
      </c>
      <c r="BQ271" s="311">
        <f t="shared" ca="1" si="70"/>
        <v>0.67891050913087136</v>
      </c>
    </row>
    <row r="272" spans="1:69">
      <c r="A272" s="58">
        <f t="shared" si="71"/>
        <v>43831</v>
      </c>
      <c r="B272" s="34">
        <f t="shared" si="64"/>
        <v>44027</v>
      </c>
      <c r="C272" s="59">
        <f>SUMIF(WP!$A$3:$A$388,"&lt;"&amp;EOMONTH($A272,$A$3-1)+1,WP!$B$3:$B$388)/1000-SUM(C$8:C271)</f>
        <v>2455.5439999999944</v>
      </c>
      <c r="D272" s="42">
        <f>D$6/VLOOKUP($B272,Rate!$B$4:$H$390,7)</f>
        <v>0.75995480619257127</v>
      </c>
      <c r="E272" s="42">
        <f>E$6/VLOOKUP($B272,SAWW!$B$4:$H$390,7)</f>
        <v>1.0741182693225679</v>
      </c>
      <c r="F272" s="42">
        <f>F$6/VLOOKUP($B272,'Indem BL'!$B$4:$H$390,7)</f>
        <v>1.0194182324999999</v>
      </c>
      <c r="G272" s="42">
        <f>G$6/VLOOKUP($B272,'Med BL'!$B$4:$H$390,7)</f>
        <v>1</v>
      </c>
      <c r="H272" s="42">
        <f>H$6/VLOOKUP($B272,'Combined BL &amp; SAWW'!$B$4:$H$390,7)</f>
        <v>1.0439104601870954</v>
      </c>
      <c r="I272" s="42">
        <f>I$6/VLOOKUP($B272,'Freq Trend'!$B$4:$H$390,7)</f>
        <v>0.97400458356164399</v>
      </c>
      <c r="J272" s="42">
        <f>J$6/VLOOKUP($B272,'Severity Trend_IonI'!$B$4:$H$390,7)</f>
        <v>0.97435066439872553</v>
      </c>
      <c r="K272" s="42">
        <f>K$6/VLOOKUP($B272,'Severity Trend_MonI'!$B$4:$H$390,7)</f>
        <v>1.0795434449031973</v>
      </c>
      <c r="L272" s="42">
        <f>L$6/VLOOKUP($B272,'Severity Trend'!$B$4:$H$390,7)</f>
        <v>1.0256383449499038</v>
      </c>
      <c r="M272" s="42">
        <f>M$6/VLOOKUP($B272,'PP Residual Trend'!$B$4:$H$390,7)</f>
        <v>0.99931049797773785</v>
      </c>
      <c r="N272" s="156">
        <f>N$6/VLOOKUP($B272,CR!$B$4:$H$455,7)</f>
        <v>1.0077933658260783</v>
      </c>
      <c r="O272" s="156">
        <f>O$6/VLOOKUP($B272,ER!$B$4:$H$455,7)</f>
        <v>1.0815007793302622</v>
      </c>
      <c r="P272" s="156">
        <f>P$6/VLOOKUP($B272,DR!$B$4:$H$455,7)</f>
        <v>1</v>
      </c>
      <c r="R272">
        <f t="shared" si="63"/>
        <v>265</v>
      </c>
      <c r="S272" s="120">
        <f t="shared" si="65"/>
        <v>264</v>
      </c>
      <c r="T272" s="45">
        <f t="shared" si="66"/>
        <v>0</v>
      </c>
      <c r="U272" s="45">
        <f t="shared" si="67"/>
        <v>0</v>
      </c>
      <c r="V272" s="20">
        <v>0</v>
      </c>
      <c r="W272" s="21">
        <f>(2*W$5*$AJ$3*$R272*$A$3-MIN(W$5*$AJ$3,$R272*$A$3)^2-2*$R272*$A$3*MAX(W$5*$AJ$3-$R272*$A$3,0)-MIN(MAX($R272*$A$3-$A$4,0),W$5*$AJ$3)^2-2*W$5*$AJ$3*MAX($R272*$A$3-$A$4-W$5*+$AJ$3,0))/$AJ$5-SUM($V$7:V272)-SUM($V$7:W271)+SUM($V$7:V271)</f>
        <v>0</v>
      </c>
      <c r="X272" s="21">
        <f>(2*X$5*$AJ$3*$R272*$A$3-MIN(X$5*$AJ$3,$R272*$A$3)^2-2*$R272*$A$3*MAX(X$5*$AJ$3-$R272*$A$3,0)-MIN(MAX($R272*$A$3-$A$4,0),X$5*$AJ$3)^2-2*X$5*$AJ$3*MAX($R272*$A$3-$A$4-X$5*+$AJ$3,0))/$AJ$5-SUM($V$7:W272)-SUM($V$7:X271)+SUM($V$7:W271)</f>
        <v>0</v>
      </c>
      <c r="Y272" s="21">
        <f>(2*Y$5*$AJ$3*$R272*$A$3-MIN(Y$5*$AJ$3,$R272*$A$3)^2-2*$R272*$A$3*MAX(Y$5*$AJ$3-$R272*$A$3,0)-MIN(MAX($R272*$A$3-$A$4,0),Y$5*$AJ$3)^2-2*Y$5*$AJ$3*MAX($R272*$A$3-$A$4-Y$5*+$AJ$3,0))/$AJ$5-SUM($V$7:X272)-SUM($V$7:Y271)+SUM($V$7:X271)</f>
        <v>0</v>
      </c>
      <c r="Z272" s="21">
        <f>(2*Z$5*$AJ$3*$R272*$A$3-MIN(Z$5*$AJ$3,$R272*$A$3)^2-2*$R272*$A$3*MAX(Z$5*$AJ$3-$R272*$A$3,0)-MIN(MAX($R272*$A$3-$A$4,0),Z$5*$AJ$3)^2-2*Z$5*$AJ$3*MAX($R272*$A$3-$A$4-Z$5*+$AJ$3,0))/$AJ$5-SUM($V$7:Y272)-SUM($V$7:Z271)+SUM($V$7:Y271)</f>
        <v>0</v>
      </c>
      <c r="AA272" s="21">
        <f>(2*AA$5*$AJ$3*$R272*$A$3-MIN(AA$5*$AJ$3,$R272*$A$3)^2-2*$R272*$A$3*MAX(AA$5*$AJ$3-$R272*$A$3,0)-MIN(MAX($R272*$A$3-$A$4,0),AA$5*$AJ$3)^2-2*AA$5*$AJ$3*MAX($R272*$A$3-$A$4-AA$5*+$AJ$3,0))/$AJ$5-SUM($V$7:Z272)-SUM($V$7:AA271)+SUM($V$7:Z271)</f>
        <v>0</v>
      </c>
      <c r="AB272" s="21">
        <f>(2*AB$5*$AJ$3*$R272*$A$3-MIN(AB$5*$AJ$3,$R272*$A$3)^2-2*$R272*$A$3*MAX(AB$5*$AJ$3-$R272*$A$3,0)-MIN(MAX($R272*$A$3-$A$4,0),AB$5*$AJ$3)^2-2*AB$5*$AJ$3*MAX($R272*$A$3-$A$4-AB$5*+$AJ$3,0))/$AJ$5-SUM($V$7:AA272)-SUM($V$7:AB271)+SUM($V$7:AA271)</f>
        <v>0</v>
      </c>
      <c r="AC272" s="21">
        <f>(2*AC$5*$AJ$3*$R272*$A$3-MIN(AC$5*$AJ$3,$R272*$A$3)^2-2*$R272*$A$3*MAX(AC$5*$AJ$3-$R272*$A$3,0)-MIN(MAX($R272*$A$3-$A$4,0),AC$5*$AJ$3)^2-2*AC$5*$AJ$3*MAX($R272*$A$3-$A$4-AC$5*+$AJ$3,0))/$AJ$5-SUM($V$7:AB272)-SUM($V$7:AC271)+SUM($V$7:AB271)</f>
        <v>0</v>
      </c>
      <c r="AD272" s="21">
        <f>(2*AD$5*$AJ$3*$R272*$A$3-MIN(AD$5*$AJ$3,$R272*$A$3)^2-2*$R272*$A$3*MAX(AD$5*$AJ$3-$R272*$A$3,0)-MIN(MAX($R272*$A$3-$A$4,0),AD$5*$AJ$3)^2-2*AD$5*$AJ$3*MAX($R272*$A$3-$A$4-AD$5*+$AJ$3,0))/$AJ$5-SUM($V$7:AC272)-SUM($V$7:AD271)+SUM($V$7:AC271)</f>
        <v>0</v>
      </c>
      <c r="AE272" s="21">
        <f>(2*AE$5*$AJ$3*$R272*$A$3-MIN(AE$5*$AJ$3,$R272*$A$3)^2-2*$R272*$A$3*MAX(AE$5*$AJ$3-$R272*$A$3,0)-MIN(MAX($R272*$A$3-$A$4,0),AE$5*$AJ$3)^2-2*AE$5*$AJ$3*MAX($R272*$A$3-$A$4-AE$5*+$AJ$3,0))/$AJ$5-SUM($V$7:AD272)-SUM($V$7:AE271)+SUM($V$7:AD271)</f>
        <v>0</v>
      </c>
      <c r="AF272" s="21">
        <f>(2*AF$5*$AJ$3*$R272*$A$3-MIN(AF$5*$AJ$3,$R272*$A$3)^2-2*$R272*$A$3*MAX(AF$5*$AJ$3-$R272*$A$3,0)-MIN(MAX($R272*$A$3-$A$4,0),AF$5*$AJ$3)^2-2*AF$5*$AJ$3*MAX($R272*$A$3-$A$4-AF$5*+$AJ$3,0))/$AJ$5-SUM($V$7:AE272)-SUM($V$7:AF271)+SUM($V$7:AE271)</f>
        <v>0</v>
      </c>
      <c r="AG272" s="21">
        <f>(2*AG$5*$AJ$3*$R272*$A$3-MIN(AG$5*$AJ$3,$R272*$A$3)^2-2*$R272*$A$3*MAX(AG$5*$AJ$3-$R272*$A$3,0)-MIN(MAX($R272*$A$3-$A$4,0),AG$5*$AJ$3)^2-2*AG$5*$AJ$3*MAX($R272*$A$3-$A$4-AG$5*+$AJ$3,0))/$AJ$5-SUM($V$7:AF272)-SUM($V$7:AG271)+SUM($V$7:AF271)</f>
        <v>0</v>
      </c>
      <c r="AH272" s="21">
        <f>(2*AH$5*$AJ$3*$R272*$A$3-MIN(AH$5*$AJ$3,$R272*$A$3)^2-2*$R272*$A$3*MAX(AH$5*$AJ$3-$R272*$A$3,0)-MIN(MAX($R272*$A$3-$A$4,0),AH$5*$AJ$3)^2-2*AH$5*$AJ$3*MAX($R272*$A$3-$A$4-AH$5*+$AJ$3,0))/$AJ$5-SUM($V$7:AG272)-SUM($V$7:AH271)+SUM($V$7:AG271)</f>
        <v>0</v>
      </c>
      <c r="AJ272" s="8">
        <f t="shared" si="75"/>
        <v>44197</v>
      </c>
      <c r="AK272" s="30">
        <f t="shared" si="68"/>
        <v>44211</v>
      </c>
      <c r="AL272" s="3">
        <f ca="1">SUMPRODUCT(OFFSET($W$8:OFFSET($W$8,$AJ$4-1,0),$T272,$U272),OFFSET($D$8:OFFSET($D$8,$AJ$4-1,0),$S272,MATCH(AL$6,$D$7:$Q$7,0)-1))</f>
        <v>0.8208993567334304</v>
      </c>
      <c r="AM272" s="3">
        <f ca="1">SUMPRODUCT(OFFSET($W$8:OFFSET($W$8,$AJ$4-1,0),$T272,$U272),OFFSET($C$8:OFFSET($C$8,$AJ$4-1,0),$S272,0),OFFSET($D$8:OFFSET($D$8,$AJ$4-1,0),$S272,MATCH(AL$6,$D$7:$Q$7,0)-1))/SUMPRODUCT(OFFSET($W$8:OFFSET($W$8,$AJ$4-1,0),$T272,$U272),OFFSET($C$8:OFFSET($C$8,$AJ$4-1,0),$S272,0))</f>
        <v>0.82792044857072733</v>
      </c>
      <c r="AN272" s="3">
        <f ca="1">SUMPRODUCT(OFFSET($W$8:OFFSET($W$8,$AJ$4-1,0),$T272,$U272),OFFSET($D$8:OFFSET($D$8,$AJ$4-1,0),$S272,MATCH(AN$6,$D$7:$Q$7,0)-1))</f>
        <v>1.0593523863776693</v>
      </c>
      <c r="AO272" s="3">
        <f ca="1">SUMPRODUCT(OFFSET($W$8:OFFSET($W$8,$AJ$4-1,0),$T272,$U272),OFFSET($C$8:OFFSET($C$8,$AJ$4-1,0),$S272,0),OFFSET($D$8:OFFSET($D$8,$AJ$4-1,0),$S272,MATCH(AN$6,$D$7:$Q$7,0)-1))/SUMPRODUCT(OFFSET($W$8:OFFSET($W$8,$AJ$4-1,0),$T272,$U272),OFFSET($C$8:OFFSET($C$8,$AJ$4-1,0),$S272,0))</f>
        <v>1.0584075908055008</v>
      </c>
      <c r="AP272" s="3">
        <f ca="1">SUMPRODUCT(OFFSET($W$8:OFFSET($W$8,$AJ$4-1,0),$T272,$U272),OFFSET($D$8:OFFSET($D$8,$AJ$4-1,0),$S272,MATCH(AP$6,$D$7:$Q$7,0)-1))</f>
        <v>1.0143302315624998</v>
      </c>
      <c r="AQ272" s="3">
        <f ca="1">SUMPRODUCT(OFFSET($W$8:OFFSET($W$8,$AJ$4-1,0),$T272,$U272),OFFSET($C$8:OFFSET($C$8,$AJ$4-1,0),$S272,0),OFFSET($D$8:OFFSET($D$8,$AJ$4-1,0),$S272,MATCH(AP$6,$D$7:$Q$7,0)-1))/SUMPRODUCT(OFFSET($W$8:OFFSET($W$8,$AJ$4-1,0),$T272,$U272),OFFSET($C$8:OFFSET($C$8,$AJ$4-1,0),$S272,0))</f>
        <v>1.0137044103608124</v>
      </c>
      <c r="AR272" s="3">
        <f ca="1">SUMPRODUCT(OFFSET($W$8:OFFSET($W$8,$AJ$4-1,0),$T272,$U272),OFFSET($D$8:OFFSET($D$8,$AJ$4-1,0),$S272,MATCH(AR$6,$D$7:$Q$7,0)-1))</f>
        <v>1</v>
      </c>
      <c r="AS272" s="3">
        <f ca="1">SUMPRODUCT(OFFSET($W$8:OFFSET($W$8,$AJ$4-1,0),$T272,$U272),OFFSET($C$8:OFFSET($C$8,$AJ$4-1,0),$S272,0),OFFSET($D$8:OFFSET($D$8,$AJ$4-1,0),$S272,MATCH(AR$6,$D$7:$Q$7,0)-1))/SUMPRODUCT(OFFSET($W$8:OFFSET($W$8,$AJ$4-1,0),$T272,$U272),OFFSET($C$8:OFFSET($C$8,$AJ$4-1,0),$S272,0))</f>
        <v>1</v>
      </c>
      <c r="AT272" s="3">
        <f ca="1">SUMPRODUCT(OFFSET($W$8:OFFSET($W$8,$AJ$4-1,0),$T272,$U272),OFFSET($D$8:OFFSET($D$8,$AJ$4-1,0),$S272,MATCH(AT$6,$D$7:$Q$7,0)-1))</f>
        <v>1.0341277846733223</v>
      </c>
      <c r="AU272" s="3">
        <f ca="1">SUMPRODUCT(OFFSET($W$8:OFFSET($W$8,$AJ$4-1,0),$T272,$U272),OFFSET($C$8:OFFSET($C$8,$AJ$4-1,0),$S272,0),OFFSET($D$8:OFFSET($D$8,$AJ$4-1,0),$S272,MATCH(AT$6,$D$7:$Q$7,0)-1))/SUMPRODUCT(OFFSET($W$8:OFFSET($W$8,$AJ$4-1,0),$T272,$U272),OFFSET($C$8:OFFSET($C$8,$AJ$4-1,0),$S272,0))</f>
        <v>1.0332930729909751</v>
      </c>
      <c r="AV272" s="3">
        <f ca="1">SUMPRODUCT(OFFSET($W$8:OFFSET($W$8,$AJ$4-1,0),$T272,$U272),OFFSET($D$8:OFFSET($D$8,$AJ$4-1,0),$S272,MATCH(AV$6,$D$7:$Q$7,0)-1))</f>
        <v>0.97805567160213025</v>
      </c>
      <c r="AW272" s="3">
        <f ca="1">SUMPRODUCT(OFFSET($W$8:OFFSET($W$8,$AJ$4-1,0),$T272,$U272),OFFSET($C$8:OFFSET($C$8,$AJ$4-1,0),$S272,0),OFFSET($D$8:OFFSET($D$8,$AJ$4-1,0),$S272,MATCH(AV$6,$D$7:$Q$7,0)-1))/SUMPRODUCT(OFFSET($W$8:OFFSET($W$8,$AJ$4-1,0),$T272,$U272),OFFSET($C$8:OFFSET($C$8,$AJ$4-1,0),$S272,0))</f>
        <v>0.97850276715211792</v>
      </c>
      <c r="AX272" s="3">
        <f ca="1">SUMPRODUCT(OFFSET($W$8:OFFSET($W$8,$AJ$4-1,0),$T272,$U272),OFFSET($D$8:OFFSET($D$8,$AJ$4-1,0),$S272,MATCH(AX$6,$D$7:$Q$7,0)-1))</f>
        <v>0.97926243345898378</v>
      </c>
      <c r="AY272" s="3">
        <f ca="1">SUMPRODUCT(OFFSET($W$8:OFFSET($W$8,$AJ$4-1,0),$T272,$U272),OFFSET($C$8:OFFSET($C$8,$AJ$4-1,0),$S272,0),OFFSET($D$8:OFFSET($D$8,$AJ$4-1,0),$S272,MATCH(AX$6,$D$7:$Q$7,0)-1))/SUMPRODUCT(OFFSET($W$8:OFFSET($W$8,$AJ$4-1,0),$T272,$U272),OFFSET($C$8:OFFSET($C$8,$AJ$4-1,0),$S272,0))</f>
        <v>0.9795844064910757</v>
      </c>
      <c r="AZ272" s="3">
        <f ca="1">SUMPRODUCT(OFFSET($W$8:OFFSET($W$8,$AJ$4-1,0),$T272,$U272),OFFSET($D$8:OFFSET($D$8,$AJ$4-1,0),$S272,MATCH(AZ$6,$D$7:$Q$7,0)-1))</f>
        <v>1.0636646735500173</v>
      </c>
      <c r="BA272" s="3">
        <f ca="1">SUMPRODUCT(OFFSET($W$8:OFFSET($W$8,$AJ$4-1,0),$T272,$U272),OFFSET($C$8:OFFSET($C$8,$AJ$4-1,0),$S272,0),OFFSET($D$8:OFFSET($D$8,$AJ$4-1,0),$S272,MATCH(AZ$6,$D$7:$Q$7,0)-1))/SUMPRODUCT(OFFSET($W$8:OFFSET($W$8,$AJ$4-1,0),$T272,$U272),OFFSET($C$8:OFFSET($C$8,$AJ$4-1,0),$S272,0))</f>
        <v>1.0626499490347954</v>
      </c>
      <c r="BB272" s="3">
        <f ca="1">SUMPRODUCT(OFFSET($W$8:OFFSET($W$8,$AJ$4-1,0),$T272,$U272),OFFSET($D$8:OFFSET($D$8,$AJ$4-1,0),$S272,MATCH(BB$6,$D$7:$Q$7,0)-1))</f>
        <v>1.0207986455500784</v>
      </c>
      <c r="BC272" s="3">
        <f ca="1">SUMPRODUCT(OFFSET($W$8:OFFSET($W$8,$AJ$4-1,0),$T272,$U272),OFFSET($C$8:OFFSET($C$8,$AJ$4-1,0),$S272,0),OFFSET($D$8:OFFSET($D$8,$AJ$4-1,0),$S272,MATCH(BB$6,$D$7:$Q$7,0)-1))/SUMPRODUCT(OFFSET($W$8:OFFSET($W$8,$AJ$4-1,0),$T272,$U272),OFFSET($C$8:OFFSET($C$8,$AJ$4-1,0),$S272,0))</f>
        <v>1.0204850782556094</v>
      </c>
      <c r="BD272" s="3">
        <f ca="1">SUMPRODUCT(OFFSET($W$8:OFFSET($W$8,$AJ$4-1,0),$T272,$U272),OFFSET($D$8:OFFSET($D$8,$AJ$4-1,0),$S272,MATCH(BD$6,$D$7:$Q$7,0)-1))</f>
        <v>0.99961358707261638</v>
      </c>
      <c r="BE272" s="3">
        <f ca="1">SUMPRODUCT(OFFSET($W$8:OFFSET($W$8,$AJ$4-1,0),$T272,$U272),OFFSET($C$8:OFFSET($C$8,$AJ$4-1,0),$S272,0),OFFSET($D$8:OFFSET($D$8,$AJ$4-1,0),$S272,MATCH(BD$6,$D$7:$Q$7,0)-1))/SUMPRODUCT(OFFSET($W$8:OFFSET($W$8,$AJ$4-1,0),$T272,$U272),OFFSET($C$8:OFFSET($C$8,$AJ$4-1,0),$S272,0))</f>
        <v>0.99963309468849892</v>
      </c>
      <c r="BF272" s="174">
        <f ca="1">SUMPRODUCT(OFFSET($W$8:OFFSET($W$8,$AJ$4-1,0),$T272,$U272),OFFSET($D$8:OFFSET($D$8,$AJ$4-1,0),$S272,MATCH(BF$6,$D$7:$Q$7,0)-1))</f>
        <v>1.0218451395708703</v>
      </c>
      <c r="BG272" s="174">
        <f ca="1">SUMPRODUCT(OFFSET($W$8:OFFSET($W$8,$AJ$4-1,0),$T272,$U272),OFFSET($C$8:OFFSET($C$8,$AJ$4-1,0),$S272,0),OFFSET($D$8:OFFSET($D$8,$AJ$4-1,0),$S272,MATCH(BF$6,$D$7:$Q$7,0)-1))/SUMPRODUCT(OFFSET($W$8:OFFSET($W$8,$AJ$4-1,0),$T272,$U272),OFFSET($C$8:OFFSET($C$8,$AJ$4-1,0),$S272,0))</f>
        <v>1.0095911087095824</v>
      </c>
      <c r="BH272" s="174">
        <f ca="1">SUMPRODUCT(OFFSET($W$8:OFFSET($W$8,$AJ$4-1,0),$T272,$U272),OFFSET($D$8:OFFSET($D$8,$AJ$4-1,0),$S272,MATCH(BH$6,$D$7:$Q$7,0)-1))</f>
        <v>1.0634951630553691</v>
      </c>
      <c r="BI272" s="174">
        <f ca="1">SUMPRODUCT(OFFSET($W$8:OFFSET($W$8,$AJ$4-1,0),$T272,$U272),OFFSET($C$8:OFFSET($C$8,$AJ$4-1,0),$S272,0),OFFSET($D$8:OFFSET($D$8,$AJ$4-1,0),$S272,MATCH(BH$6,$D$7:$Q$7,0)-1))/SUMPRODUCT(OFFSET($W$8:OFFSET($W$8,$AJ$4-1,0),$T272,$U272),OFFSET($C$8:OFFSET($C$8,$AJ$4-1,0),$S272,0))</f>
        <v>1.0608828337784686</v>
      </c>
      <c r="BJ272" s="174">
        <f ca="1">SUMPRODUCT(OFFSET($W$8:OFFSET($W$8,$AJ$4-1,0),$T272,$U272),OFFSET($D$8:OFFSET($D$8,$AJ$4-1,0),$S272,MATCH(BJ$6,$D$7:$Q$7,0)-1))</f>
        <v>1</v>
      </c>
      <c r="BK272" s="174">
        <f ca="1">SUMPRODUCT(OFFSET($W$8:OFFSET($W$8,$AJ$4-1,0),$T272,$U272),OFFSET($C$8:OFFSET($C$8,$AJ$4-1,0),$S272,0),OFFSET($D$8:OFFSET($D$8,$AJ$4-1,0),$S272,MATCH(BJ$6,$D$7:$Q$7,0)-1))/SUMPRODUCT(OFFSET($W$8:OFFSET($W$8,$AJ$4-1,0),$T272,$U272),OFFSET($C$8:OFFSET($C$8,$AJ$4-1,0),$S272,0))</f>
        <v>1</v>
      </c>
      <c r="BM272" s="8">
        <f t="shared" si="72"/>
        <v>44197</v>
      </c>
      <c r="BN272" s="47">
        <f t="shared" ca="1" si="73"/>
        <v>0.98938412477938897</v>
      </c>
      <c r="BO272" s="47">
        <f t="shared" ca="1" si="69"/>
        <v>0</v>
      </c>
      <c r="BP272" s="47">
        <f t="shared" ca="1" si="74"/>
        <v>0.3119470199139508</v>
      </c>
      <c r="BQ272" s="47">
        <f t="shared" ca="1" si="70"/>
        <v>0.67743710486543818</v>
      </c>
    </row>
    <row r="273" spans="1:69">
      <c r="A273" s="58">
        <f t="shared" si="71"/>
        <v>43862</v>
      </c>
      <c r="B273" s="34">
        <f t="shared" si="64"/>
        <v>44058</v>
      </c>
      <c r="C273" s="59">
        <f>SUMIF(WP!$A$3:$A$388,"&lt;"&amp;EOMONTH($A273,$A$3-1)+1,WP!$B$3:$B$388)/1000-SUM(C$8:C272)</f>
        <v>915.30299999999988</v>
      </c>
      <c r="D273" s="42">
        <f>D$6/VLOOKUP($B273,Rate!$B$4:$H$390,7)</f>
        <v>0.75995480619257127</v>
      </c>
      <c r="E273" s="42">
        <f>E$6/VLOOKUP($B273,SAWW!$B$4:$H$390,7)</f>
        <v>1.0715794528311617</v>
      </c>
      <c r="F273" s="42">
        <f>F$6/VLOOKUP($B273,'Indem BL'!$B$4:$H$390,7)</f>
        <v>1.0194182324999999</v>
      </c>
      <c r="G273" s="42">
        <f>G$6/VLOOKUP($B273,'Med BL'!$B$4:$H$390,7)</f>
        <v>1</v>
      </c>
      <c r="H273" s="42">
        <f>H$6/VLOOKUP($B273,'Combined BL &amp; SAWW'!$B$4:$H$390,7)</f>
        <v>1.0428426994984994</v>
      </c>
      <c r="I273" s="42">
        <f>I$6/VLOOKUP($B273,'Freq Trend'!$B$4:$H$390,7)</f>
        <v>0.97400458356164399</v>
      </c>
      <c r="J273" s="42">
        <f>J$6/VLOOKUP($B273,'Severity Trend_IonI'!$B$4:$H$390,7)</f>
        <v>0.97517692740880213</v>
      </c>
      <c r="K273" s="42">
        <f>K$6/VLOOKUP($B273,'Severity Trend_MonI'!$B$4:$H$390,7)</f>
        <v>1.0768102003105802</v>
      </c>
      <c r="L273" s="42">
        <f>L$6/VLOOKUP($B273,'Severity Trend'!$B$4:$H$390,7)</f>
        <v>1.0248150376905381</v>
      </c>
      <c r="M273" s="42">
        <f>M$6/VLOOKUP($B273,'PP Residual Trend'!$B$4:$H$390,7)</f>
        <v>0.99936185494066088</v>
      </c>
      <c r="N273" s="156">
        <f>N$6/VLOOKUP($B273,CR!$B$4:$H$455,7)</f>
        <v>1.0566346004763645</v>
      </c>
      <c r="O273" s="156">
        <f>O$6/VLOOKUP($B273,ER!$B$4:$H$455,7)</f>
        <v>1.0815007793302622</v>
      </c>
      <c r="P273" s="156">
        <f>P$6/VLOOKUP($B273,DR!$B$4:$H$455,7)</f>
        <v>1</v>
      </c>
      <c r="R273">
        <f t="shared" si="63"/>
        <v>266</v>
      </c>
      <c r="S273" s="120">
        <f t="shared" si="65"/>
        <v>265</v>
      </c>
      <c r="T273" s="45">
        <f t="shared" si="66"/>
        <v>0</v>
      </c>
      <c r="U273" s="45">
        <f t="shared" si="67"/>
        <v>0</v>
      </c>
      <c r="V273" s="20">
        <v>0</v>
      </c>
      <c r="W273" s="21">
        <f>(2*W$5*$AJ$3*$R273*$A$3-MIN(W$5*$AJ$3,$R273*$A$3)^2-2*$R273*$A$3*MAX(W$5*$AJ$3-$R273*$A$3,0)-MIN(MAX($R273*$A$3-$A$4,0),W$5*$AJ$3)^2-2*W$5*$AJ$3*MAX($R273*$A$3-$A$4-W$5*+$AJ$3,0))/$AJ$5-SUM($V$7:V273)-SUM($V$7:W272)+SUM($V$7:V272)</f>
        <v>0</v>
      </c>
      <c r="X273" s="21">
        <f>(2*X$5*$AJ$3*$R273*$A$3-MIN(X$5*$AJ$3,$R273*$A$3)^2-2*$R273*$A$3*MAX(X$5*$AJ$3-$R273*$A$3,0)-MIN(MAX($R273*$A$3-$A$4,0),X$5*$AJ$3)^2-2*X$5*$AJ$3*MAX($R273*$A$3-$A$4-X$5*+$AJ$3,0))/$AJ$5-SUM($V$7:W273)-SUM($V$7:X272)+SUM($V$7:W272)</f>
        <v>0</v>
      </c>
      <c r="Y273" s="21">
        <f>(2*Y$5*$AJ$3*$R273*$A$3-MIN(Y$5*$AJ$3,$R273*$A$3)^2-2*$R273*$A$3*MAX(Y$5*$AJ$3-$R273*$A$3,0)-MIN(MAX($R273*$A$3-$A$4,0),Y$5*$AJ$3)^2-2*Y$5*$AJ$3*MAX($R273*$A$3-$A$4-Y$5*+$AJ$3,0))/$AJ$5-SUM($V$7:X273)-SUM($V$7:Y272)+SUM($V$7:X272)</f>
        <v>0</v>
      </c>
      <c r="Z273" s="21">
        <f>(2*Z$5*$AJ$3*$R273*$A$3-MIN(Z$5*$AJ$3,$R273*$A$3)^2-2*$R273*$A$3*MAX(Z$5*$AJ$3-$R273*$A$3,0)-MIN(MAX($R273*$A$3-$A$4,0),Z$5*$AJ$3)^2-2*Z$5*$AJ$3*MAX($R273*$A$3-$A$4-Z$5*+$AJ$3,0))/$AJ$5-SUM($V$7:Y273)-SUM($V$7:Z272)+SUM($V$7:Y272)</f>
        <v>0</v>
      </c>
      <c r="AA273" s="21">
        <f>(2*AA$5*$AJ$3*$R273*$A$3-MIN(AA$5*$AJ$3,$R273*$A$3)^2-2*$R273*$A$3*MAX(AA$5*$AJ$3-$R273*$A$3,0)-MIN(MAX($R273*$A$3-$A$4,0),AA$5*$AJ$3)^2-2*AA$5*$AJ$3*MAX($R273*$A$3-$A$4-AA$5*+$AJ$3,0))/$AJ$5-SUM($V$7:Z273)-SUM($V$7:AA272)+SUM($V$7:Z272)</f>
        <v>0</v>
      </c>
      <c r="AB273" s="21">
        <f>(2*AB$5*$AJ$3*$R273*$A$3-MIN(AB$5*$AJ$3,$R273*$A$3)^2-2*$R273*$A$3*MAX(AB$5*$AJ$3-$R273*$A$3,0)-MIN(MAX($R273*$A$3-$A$4,0),AB$5*$AJ$3)^2-2*AB$5*$AJ$3*MAX($R273*$A$3-$A$4-AB$5*+$AJ$3,0))/$AJ$5-SUM($V$7:AA273)-SUM($V$7:AB272)+SUM($V$7:AA272)</f>
        <v>0</v>
      </c>
      <c r="AC273" s="21">
        <f>(2*AC$5*$AJ$3*$R273*$A$3-MIN(AC$5*$AJ$3,$R273*$A$3)^2-2*$R273*$A$3*MAX(AC$5*$AJ$3-$R273*$A$3,0)-MIN(MAX($R273*$A$3-$A$4,0),AC$5*$AJ$3)^2-2*AC$5*$AJ$3*MAX($R273*$A$3-$A$4-AC$5*+$AJ$3,0))/$AJ$5-SUM($V$7:AB273)-SUM($V$7:AC272)+SUM($V$7:AB272)</f>
        <v>0</v>
      </c>
      <c r="AD273" s="21">
        <f>(2*AD$5*$AJ$3*$R273*$A$3-MIN(AD$5*$AJ$3,$R273*$A$3)^2-2*$R273*$A$3*MAX(AD$5*$AJ$3-$R273*$A$3,0)-MIN(MAX($R273*$A$3-$A$4,0),AD$5*$AJ$3)^2-2*AD$5*$AJ$3*MAX($R273*$A$3-$A$4-AD$5*+$AJ$3,0))/$AJ$5-SUM($V$7:AC273)-SUM($V$7:AD272)+SUM($V$7:AC272)</f>
        <v>0</v>
      </c>
      <c r="AE273" s="21">
        <f>(2*AE$5*$AJ$3*$R273*$A$3-MIN(AE$5*$AJ$3,$R273*$A$3)^2-2*$R273*$A$3*MAX(AE$5*$AJ$3-$R273*$A$3,0)-MIN(MAX($R273*$A$3-$A$4,0),AE$5*$AJ$3)^2-2*AE$5*$AJ$3*MAX($R273*$A$3-$A$4-AE$5*+$AJ$3,0))/$AJ$5-SUM($V$7:AD273)-SUM($V$7:AE272)+SUM($V$7:AD272)</f>
        <v>0</v>
      </c>
      <c r="AF273" s="21">
        <f>(2*AF$5*$AJ$3*$R273*$A$3-MIN(AF$5*$AJ$3,$R273*$A$3)^2-2*$R273*$A$3*MAX(AF$5*$AJ$3-$R273*$A$3,0)-MIN(MAX($R273*$A$3-$A$4,0),AF$5*$AJ$3)^2-2*AF$5*$AJ$3*MAX($R273*$A$3-$A$4-AF$5*+$AJ$3,0))/$AJ$5-SUM($V$7:AE273)-SUM($V$7:AF272)+SUM($V$7:AE272)</f>
        <v>0</v>
      </c>
      <c r="AG273" s="21">
        <f>(2*AG$5*$AJ$3*$R273*$A$3-MIN(AG$5*$AJ$3,$R273*$A$3)^2-2*$R273*$A$3*MAX(AG$5*$AJ$3-$R273*$A$3,0)-MIN(MAX($R273*$A$3-$A$4,0),AG$5*$AJ$3)^2-2*AG$5*$AJ$3*MAX($R273*$A$3-$A$4-AG$5*+$AJ$3,0))/$AJ$5-SUM($V$7:AF273)-SUM($V$7:AG272)+SUM($V$7:AF272)</f>
        <v>0</v>
      </c>
      <c r="AH273" s="21">
        <f>(2*AH$5*$AJ$3*$R273*$A$3-MIN(AH$5*$AJ$3,$R273*$A$3)^2-2*$R273*$A$3*MAX(AH$5*$AJ$3-$R273*$A$3,0)-MIN(MAX($R273*$A$3-$A$4,0),AH$5*$AJ$3)^2-2*AH$5*$AJ$3*MAX($R273*$A$3-$A$4-AH$5*+$AJ$3,0))/$AJ$5-SUM($V$7:AG273)-SUM($V$7:AH272)+SUM($V$7:AG272)</f>
        <v>0</v>
      </c>
      <c r="AJ273" s="8">
        <f t="shared" si="75"/>
        <v>44228</v>
      </c>
      <c r="AK273" s="30">
        <f t="shared" si="68"/>
        <v>44242</v>
      </c>
      <c r="AL273" s="3">
        <f ca="1">SUMPRODUCT(OFFSET($W$8:OFFSET($W$8,$AJ$4-1,0),$T273,$U273),OFFSET($D$8:OFFSET($D$8,$AJ$4-1,0),$S273,MATCH(AL$6,$D$7:$Q$7,0)-1))</f>
        <v>0.83351790968761352</v>
      </c>
      <c r="AM273" s="3">
        <f ca="1">SUMPRODUCT(OFFSET($W$8:OFFSET($W$8,$AJ$4-1,0),$T273,$U273),OFFSET($C$8:OFFSET($C$8,$AJ$4-1,0),$S273,0),OFFSET($D$8:OFFSET($D$8,$AJ$4-1,0),$S273,MATCH(AL$6,$D$7:$Q$7,0)-1))/SUMPRODUCT(OFFSET($W$8:OFFSET($W$8,$AJ$4-1,0),$T273,$U273),OFFSET($C$8:OFFSET($C$8,$AJ$4-1,0),$S273,0))</f>
        <v>0.84257318203460718</v>
      </c>
      <c r="AN273" s="3">
        <f ca="1">SUMPRODUCT(OFFSET($W$8:OFFSET($W$8,$AJ$4-1,0),$T273,$U273),OFFSET($D$8:OFFSET($D$8,$AJ$4-1,0),$S273,MATCH(AN$6,$D$7:$Q$7,0)-1))</f>
        <v>1.0569233958338726</v>
      </c>
      <c r="AO273" s="3">
        <f ca="1">SUMPRODUCT(OFFSET($W$8:OFFSET($W$8,$AJ$4-1,0),$T273,$U273),OFFSET($C$8:OFFSET($C$8,$AJ$4-1,0),$S273,0),OFFSET($D$8:OFFSET($D$8,$AJ$4-1,0),$S273,MATCH(AN$6,$D$7:$Q$7,0)-1))/SUMPRODUCT(OFFSET($W$8:OFFSET($W$8,$AJ$4-1,0),$T273,$U273),OFFSET($C$8:OFFSET($C$8,$AJ$4-1,0),$S273,0))</f>
        <v>1.0555669021641922</v>
      </c>
      <c r="AP273" s="3">
        <f ca="1">SUMPRODUCT(OFFSET($W$8:OFFSET($W$8,$AJ$4-1,0),$T273,$U273),OFFSET($D$8:OFFSET($D$8,$AJ$4-1,0),$S273,MATCH(AP$6,$D$7:$Q$7,0)-1))</f>
        <v>1.0135474621874998</v>
      </c>
      <c r="AQ273" s="3">
        <f ca="1">SUMPRODUCT(OFFSET($W$8:OFFSET($W$8,$AJ$4-1,0),$T273,$U273),OFFSET($C$8:OFFSET($C$8,$AJ$4-1,0),$S273,0),OFFSET($D$8:OFFSET($D$8,$AJ$4-1,0),$S273,MATCH(AP$6,$D$7:$Q$7,0)-1))/SUMPRODUCT(OFFSET($W$8:OFFSET($W$8,$AJ$4-1,0),$T273,$U273),OFFSET($C$8:OFFSET($C$8,$AJ$4-1,0),$S273,0))</f>
        <v>1.0127948242359412</v>
      </c>
      <c r="AR273" s="3">
        <f ca="1">SUMPRODUCT(OFFSET($W$8:OFFSET($W$8,$AJ$4-1,0),$T273,$U273),OFFSET($D$8:OFFSET($D$8,$AJ$4-1,0),$S273,MATCH(AR$6,$D$7:$Q$7,0)-1))</f>
        <v>1</v>
      </c>
      <c r="AS273" s="3">
        <f ca="1">SUMPRODUCT(OFFSET($W$8:OFFSET($W$8,$AJ$4-1,0),$T273,$U273),OFFSET($C$8:OFFSET($C$8,$AJ$4-1,0),$S273,0),OFFSET($D$8:OFFSET($D$8,$AJ$4-1,0),$S273,MATCH(AR$6,$D$7:$Q$7,0)-1))/SUMPRODUCT(OFFSET($W$8:OFFSET($W$8,$AJ$4-1,0),$T273,$U273),OFFSET($C$8:OFFSET($C$8,$AJ$4-1,0),$S273,0))</f>
        <v>1</v>
      </c>
      <c r="AT273" s="3">
        <f ca="1">SUMPRODUCT(OFFSET($W$8:OFFSET($W$8,$AJ$4-1,0),$T273,$U273),OFFSET($D$8:OFFSET($D$8,$AJ$4-1,0),$S273,MATCH(AT$6,$D$7:$Q$7,0)-1))</f>
        <v>1.032565276978789</v>
      </c>
      <c r="AU273" s="3">
        <f ca="1">SUMPRODUCT(OFFSET($W$8:OFFSET($W$8,$AJ$4-1,0),$T273,$U273),OFFSET($C$8:OFFSET($C$8,$AJ$4-1,0),$S273,0),OFFSET($D$8:OFFSET($D$8,$AJ$4-1,0),$S273,MATCH(AT$6,$D$7:$Q$7,0)-1))/SUMPRODUCT(OFFSET($W$8:OFFSET($W$8,$AJ$4-1,0),$T273,$U273),OFFSET($C$8:OFFSET($C$8,$AJ$4-1,0),$S273,0))</f>
        <v>1.0314694065173813</v>
      </c>
      <c r="AV273" s="3">
        <f ca="1">SUMPRODUCT(OFFSET($W$8:OFFSET($W$8,$AJ$4-1,0),$T273,$U273),OFFSET($D$8:OFFSET($D$8,$AJ$4-1,0),$S273,MATCH(AV$6,$D$7:$Q$7,0)-1))</f>
        <v>0.9789373731390455</v>
      </c>
      <c r="AW273" s="3">
        <f ca="1">SUMPRODUCT(OFFSET($W$8:OFFSET($W$8,$AJ$4-1,0),$T273,$U273),OFFSET($C$8:OFFSET($C$8,$AJ$4-1,0),$S273,0),OFFSET($D$8:OFFSET($D$8,$AJ$4-1,0),$S273,MATCH(AV$6,$D$7:$Q$7,0)-1))/SUMPRODUCT(OFFSET($W$8:OFFSET($W$8,$AJ$4-1,0),$T273,$U273),OFFSET($C$8:OFFSET($C$8,$AJ$4-1,0),$S273,0))</f>
        <v>0.9795140973827442</v>
      </c>
      <c r="AX273" s="3">
        <f ca="1">SUMPRODUCT(OFFSET($W$8:OFFSET($W$8,$AJ$4-1,0),$T273,$U273),OFFSET($D$8:OFFSET($D$8,$AJ$4-1,0),$S273,MATCH(AX$6,$D$7:$Q$7,0)-1))</f>
        <v>0.98008086730072241</v>
      </c>
      <c r="AY273" s="3">
        <f ca="1">SUMPRODUCT(OFFSET($W$8:OFFSET($W$8,$AJ$4-1,0),$T273,$U273),OFFSET($C$8:OFFSET($C$8,$AJ$4-1,0),$S273,0),OFFSET($D$8:OFFSET($D$8,$AJ$4-1,0),$S273,MATCH(AX$6,$D$7:$Q$7,0)-1))/SUMPRODUCT(OFFSET($W$8:OFFSET($W$8,$AJ$4-1,0),$T273,$U273),OFFSET($C$8:OFFSET($C$8,$AJ$4-1,0),$S273,0))</f>
        <v>0.98054085960003756</v>
      </c>
      <c r="AZ273" s="3">
        <f ca="1">SUMPRODUCT(OFFSET($W$8:OFFSET($W$8,$AJ$4-1,0),$T273,$U273),OFFSET($D$8:OFFSET($D$8,$AJ$4-1,0),$S273,MATCH(AZ$6,$D$7:$Q$7,0)-1))</f>
        <v>1.0610543367824374</v>
      </c>
      <c r="BA273" s="3">
        <f ca="1">SUMPRODUCT(OFFSET($W$8:OFFSET($W$8,$AJ$4-1,0),$T273,$U273),OFFSET($C$8:OFFSET($C$8,$AJ$4-1,0),$S273,0),OFFSET($D$8:OFFSET($D$8,$AJ$4-1,0),$S273,MATCH(AZ$6,$D$7:$Q$7,0)-1))/SUMPRODUCT(OFFSET($W$8:OFFSET($W$8,$AJ$4-1,0),$T273,$U273),OFFSET($C$8:OFFSET($C$8,$AJ$4-1,0),$S273,0))</f>
        <v>1.059597060095125</v>
      </c>
      <c r="BB273" s="3">
        <f ca="1">SUMPRODUCT(OFFSET($W$8:OFFSET($W$8,$AJ$4-1,0),$T273,$U273),OFFSET($D$8:OFFSET($D$8,$AJ$4-1,0),$S273,MATCH(BB$6,$D$7:$Q$7,0)-1))</f>
        <v>1.0199951434101096</v>
      </c>
      <c r="BC273" s="3">
        <f ca="1">SUMPRODUCT(OFFSET($W$8:OFFSET($W$8,$AJ$4-1,0),$T273,$U273),OFFSET($C$8:OFFSET($C$8,$AJ$4-1,0),$S273,0),OFFSET($D$8:OFFSET($D$8,$AJ$4-1,0),$S273,MATCH(BB$6,$D$7:$Q$7,0)-1))/SUMPRODUCT(OFFSET($W$8:OFFSET($W$8,$AJ$4-1,0),$T273,$U273),OFFSET($C$8:OFFSET($C$8,$AJ$4-1,0),$S273,0))</f>
        <v>1.0195462521455556</v>
      </c>
      <c r="BD273" s="3">
        <f ca="1">SUMPRODUCT(OFFSET($W$8:OFFSET($W$8,$AJ$4-1,0),$T273,$U273),OFFSET($D$8:OFFSET($D$8,$AJ$4-1,0),$S273,MATCH(BD$6,$D$7:$Q$7,0)-1))</f>
        <v>0.99966155498877796</v>
      </c>
      <c r="BE273" s="3">
        <f ca="1">SUMPRODUCT(OFFSET($W$8:OFFSET($W$8,$AJ$4-1,0),$T273,$U273),OFFSET($C$8:OFFSET($C$8,$AJ$4-1,0),$S273,0),OFFSET($D$8:OFFSET($D$8,$AJ$4-1,0),$S273,MATCH(BD$6,$D$7:$Q$7,0)-1))/SUMPRODUCT(OFFSET($W$8:OFFSET($W$8,$AJ$4-1,0),$T273,$U273),OFFSET($C$8:OFFSET($C$8,$AJ$4-1,0),$S273,0))</f>
        <v>0.99968967944111731</v>
      </c>
      <c r="BF273" s="174">
        <f ca="1">SUMPRODUCT(OFFSET($W$8:OFFSET($W$8,$AJ$4-1,0),$T273,$U273),OFFSET($D$8:OFFSET($D$8,$AJ$4-1,0),$S273,MATCH(BF$6,$D$7:$Q$7,0)-1))</f>
        <v>1.0218693195823907</v>
      </c>
      <c r="BG273" s="174">
        <f ca="1">SUMPRODUCT(OFFSET($W$8:OFFSET($W$8,$AJ$4-1,0),$T273,$U273),OFFSET($C$8:OFFSET($C$8,$AJ$4-1,0),$S273,0),OFFSET($D$8:OFFSET($D$8,$AJ$4-1,0),$S273,MATCH(BF$6,$D$7:$Q$7,0)-1))/SUMPRODUCT(OFFSET($W$8:OFFSET($W$8,$AJ$4-1,0),$T273,$U273),OFFSET($C$8:OFFSET($C$8,$AJ$4-1,0),$S273,0))</f>
        <v>1.010370375356977</v>
      </c>
      <c r="BH273" s="174">
        <f ca="1">SUMPRODUCT(OFFSET($W$8:OFFSET($W$8,$AJ$4-1,0),$T273,$U273),OFFSET($D$8:OFFSET($D$8,$AJ$4-1,0),$S273,MATCH(BH$6,$D$7:$Q$7,0)-1))</f>
        <v>1.0588472774071309</v>
      </c>
      <c r="BI273" s="174">
        <f ca="1">SUMPRODUCT(OFFSET($W$8:OFFSET($W$8,$AJ$4-1,0),$T273,$U273),OFFSET($C$8:OFFSET($C$8,$AJ$4-1,0),$S273,0),OFFSET($D$8:OFFSET($D$8,$AJ$4-1,0),$S273,MATCH(BH$6,$D$7:$Q$7,0)-1))/SUMPRODUCT(OFFSET($W$8:OFFSET($W$8,$AJ$4-1,0),$T273,$U273),OFFSET($C$8:OFFSET($C$8,$AJ$4-1,0),$S273,0))</f>
        <v>1.0554875409786826</v>
      </c>
      <c r="BJ273" s="174">
        <f ca="1">SUMPRODUCT(OFFSET($W$8:OFFSET($W$8,$AJ$4-1,0),$T273,$U273),OFFSET($D$8:OFFSET($D$8,$AJ$4-1,0),$S273,MATCH(BJ$6,$D$7:$Q$7,0)-1))</f>
        <v>1</v>
      </c>
      <c r="BK273" s="174">
        <f ca="1">SUMPRODUCT(OFFSET($W$8:OFFSET($W$8,$AJ$4-1,0),$T273,$U273),OFFSET($C$8:OFFSET($C$8,$AJ$4-1,0),$S273,0),OFFSET($D$8:OFFSET($D$8,$AJ$4-1,0),$S273,MATCH(BJ$6,$D$7:$Q$7,0)-1))/SUMPRODUCT(OFFSET($W$8:OFFSET($W$8,$AJ$4-1,0),$T273,$U273),OFFSET($C$8:OFFSET($C$8,$AJ$4-1,0),$S273,0))</f>
        <v>1</v>
      </c>
      <c r="BM273" s="8">
        <f t="shared" si="72"/>
        <v>44228</v>
      </c>
      <c r="BN273" s="47">
        <f t="shared" ca="1" si="73"/>
        <v>0.98862104416191743</v>
      </c>
      <c r="BO273" s="47">
        <f t="shared" ca="1" si="69"/>
        <v>0</v>
      </c>
      <c r="BP273" s="47">
        <f t="shared" ca="1" si="74"/>
        <v>0.3135415868274512</v>
      </c>
      <c r="BQ273" s="47">
        <f t="shared" ca="1" si="70"/>
        <v>0.67507945733446628</v>
      </c>
    </row>
    <row r="274" spans="1:69">
      <c r="A274" s="58">
        <f t="shared" si="71"/>
        <v>43891</v>
      </c>
      <c r="B274" s="34">
        <f t="shared" si="64"/>
        <v>44089</v>
      </c>
      <c r="C274" s="59">
        <f>SUMIF(WP!$A$3:$A$388,"&lt;"&amp;EOMONTH($A274,$A$3-1)+1,WP!$B$3:$B$388)/1000-SUM(C$8:C273)</f>
        <v>1231.4089999999997</v>
      </c>
      <c r="D274" s="42">
        <f>D$6/VLOOKUP($B274,Rate!$B$4:$H$390,7)</f>
        <v>0.75995480619257127</v>
      </c>
      <c r="E274" s="42">
        <f>E$6/VLOOKUP($B274,SAWW!$B$4:$H$390,7)</f>
        <v>1.0690526096769719</v>
      </c>
      <c r="F274" s="42">
        <f>F$6/VLOOKUP($B274,'Indem BL'!$B$4:$H$390,7)</f>
        <v>1.0194182324999999</v>
      </c>
      <c r="G274" s="42">
        <f>G$6/VLOOKUP($B274,'Med BL'!$B$4:$H$390,7)</f>
        <v>1</v>
      </c>
      <c r="H274" s="42">
        <f>H$6/VLOOKUP($B274,'Combined BL &amp; SAWW'!$B$4:$H$390,7)</f>
        <v>1.0417827830202802</v>
      </c>
      <c r="I274" s="42">
        <f>I$6/VLOOKUP($B274,'Freq Trend'!$B$4:$H$390,7)</f>
        <v>0.97400458356164399</v>
      </c>
      <c r="J274" s="42">
        <f>J$6/VLOOKUP($B274,'Severity Trend_IonI'!$B$4:$H$390,7)</f>
        <v>0.97600459297347497</v>
      </c>
      <c r="K274" s="42">
        <f>K$6/VLOOKUP($B274,'Severity Trend_MonI'!$B$4:$H$390,7)</f>
        <v>1.0740907611081667</v>
      </c>
      <c r="L274" s="42">
        <f>L$6/VLOOKUP($B274,'Severity Trend'!$B$4:$H$390,7)</f>
        <v>1.0239930511523931</v>
      </c>
      <c r="M274" s="42">
        <f>M$6/VLOOKUP($B274,'PP Residual Trend'!$B$4:$H$390,7)</f>
        <v>0.99941321718257037</v>
      </c>
      <c r="N274" s="156">
        <f>N$6/VLOOKUP($B274,CR!$B$4:$H$455,7)</f>
        <v>1.015503571329011</v>
      </c>
      <c r="O274" s="156">
        <f>O$6/VLOOKUP($B274,ER!$B$4:$H$455,7)</f>
        <v>1.0815007793302622</v>
      </c>
      <c r="P274" s="156">
        <f>P$6/VLOOKUP($B274,DR!$B$4:$H$455,7)</f>
        <v>1</v>
      </c>
      <c r="R274">
        <f t="shared" si="63"/>
        <v>267</v>
      </c>
      <c r="S274" s="120">
        <f t="shared" si="65"/>
        <v>266</v>
      </c>
      <c r="T274" s="45">
        <f t="shared" si="66"/>
        <v>0</v>
      </c>
      <c r="U274" s="45">
        <f t="shared" si="67"/>
        <v>0</v>
      </c>
      <c r="V274" s="20">
        <v>0</v>
      </c>
      <c r="W274" s="21">
        <f>(2*W$5*$AJ$3*$R274*$A$3-MIN(W$5*$AJ$3,$R274*$A$3)^2-2*$R274*$A$3*MAX(W$5*$AJ$3-$R274*$A$3,0)-MIN(MAX($R274*$A$3-$A$4,0),W$5*$AJ$3)^2-2*W$5*$AJ$3*MAX($R274*$A$3-$A$4-W$5*+$AJ$3,0))/$AJ$5-SUM($V$7:V274)-SUM($V$7:W273)+SUM($V$7:V273)</f>
        <v>0</v>
      </c>
      <c r="X274" s="21">
        <f>(2*X$5*$AJ$3*$R274*$A$3-MIN(X$5*$AJ$3,$R274*$A$3)^2-2*$R274*$A$3*MAX(X$5*$AJ$3-$R274*$A$3,0)-MIN(MAX($R274*$A$3-$A$4,0),X$5*$AJ$3)^2-2*X$5*$AJ$3*MAX($R274*$A$3-$A$4-X$5*+$AJ$3,0))/$AJ$5-SUM($V$7:W274)-SUM($V$7:X273)+SUM($V$7:W273)</f>
        <v>0</v>
      </c>
      <c r="Y274" s="21">
        <f>(2*Y$5*$AJ$3*$R274*$A$3-MIN(Y$5*$AJ$3,$R274*$A$3)^2-2*$R274*$A$3*MAX(Y$5*$AJ$3-$R274*$A$3,0)-MIN(MAX($R274*$A$3-$A$4,0),Y$5*$AJ$3)^2-2*Y$5*$AJ$3*MAX($R274*$A$3-$A$4-Y$5*+$AJ$3,0))/$AJ$5-SUM($V$7:X274)-SUM($V$7:Y273)+SUM($V$7:X273)</f>
        <v>0</v>
      </c>
      <c r="Z274" s="21">
        <f>(2*Z$5*$AJ$3*$R274*$A$3-MIN(Z$5*$AJ$3,$R274*$A$3)^2-2*$R274*$A$3*MAX(Z$5*$AJ$3-$R274*$A$3,0)-MIN(MAX($R274*$A$3-$A$4,0),Z$5*$AJ$3)^2-2*Z$5*$AJ$3*MAX($R274*$A$3-$A$4-Z$5*+$AJ$3,0))/$AJ$5-SUM($V$7:Y274)-SUM($V$7:Z273)+SUM($V$7:Y273)</f>
        <v>0</v>
      </c>
      <c r="AA274" s="21">
        <f>(2*AA$5*$AJ$3*$R274*$A$3-MIN(AA$5*$AJ$3,$R274*$A$3)^2-2*$R274*$A$3*MAX(AA$5*$AJ$3-$R274*$A$3,0)-MIN(MAX($R274*$A$3-$A$4,0),AA$5*$AJ$3)^2-2*AA$5*$AJ$3*MAX($R274*$A$3-$A$4-AA$5*+$AJ$3,0))/$AJ$5-SUM($V$7:Z274)-SUM($V$7:AA273)+SUM($V$7:Z273)</f>
        <v>0</v>
      </c>
      <c r="AB274" s="21">
        <f>(2*AB$5*$AJ$3*$R274*$A$3-MIN(AB$5*$AJ$3,$R274*$A$3)^2-2*$R274*$A$3*MAX(AB$5*$AJ$3-$R274*$A$3,0)-MIN(MAX($R274*$A$3-$A$4,0),AB$5*$AJ$3)^2-2*AB$5*$AJ$3*MAX($R274*$A$3-$A$4-AB$5*+$AJ$3,0))/$AJ$5-SUM($V$7:AA274)-SUM($V$7:AB273)+SUM($V$7:AA273)</f>
        <v>0</v>
      </c>
      <c r="AC274" s="21">
        <f>(2*AC$5*$AJ$3*$R274*$A$3-MIN(AC$5*$AJ$3,$R274*$A$3)^2-2*$R274*$A$3*MAX(AC$5*$AJ$3-$R274*$A$3,0)-MIN(MAX($R274*$A$3-$A$4,0),AC$5*$AJ$3)^2-2*AC$5*$AJ$3*MAX($R274*$A$3-$A$4-AC$5*+$AJ$3,0))/$AJ$5-SUM($V$7:AB274)-SUM($V$7:AC273)+SUM($V$7:AB273)</f>
        <v>0</v>
      </c>
      <c r="AD274" s="21">
        <f>(2*AD$5*$AJ$3*$R274*$A$3-MIN(AD$5*$AJ$3,$R274*$A$3)^2-2*$R274*$A$3*MAX(AD$5*$AJ$3-$R274*$A$3,0)-MIN(MAX($R274*$A$3-$A$4,0),AD$5*$AJ$3)^2-2*AD$5*$AJ$3*MAX($R274*$A$3-$A$4-AD$5*+$AJ$3,0))/$AJ$5-SUM($V$7:AC274)-SUM($V$7:AD273)+SUM($V$7:AC273)</f>
        <v>0</v>
      </c>
      <c r="AE274" s="21">
        <f>(2*AE$5*$AJ$3*$R274*$A$3-MIN(AE$5*$AJ$3,$R274*$A$3)^2-2*$R274*$A$3*MAX(AE$5*$AJ$3-$R274*$A$3,0)-MIN(MAX($R274*$A$3-$A$4,0),AE$5*$AJ$3)^2-2*AE$5*$AJ$3*MAX($R274*$A$3-$A$4-AE$5*+$AJ$3,0))/$AJ$5-SUM($V$7:AD274)-SUM($V$7:AE273)+SUM($V$7:AD273)</f>
        <v>0</v>
      </c>
      <c r="AF274" s="21">
        <f>(2*AF$5*$AJ$3*$R274*$A$3-MIN(AF$5*$AJ$3,$R274*$A$3)^2-2*$R274*$A$3*MAX(AF$5*$AJ$3-$R274*$A$3,0)-MIN(MAX($R274*$A$3-$A$4,0),AF$5*$AJ$3)^2-2*AF$5*$AJ$3*MAX($R274*$A$3-$A$4-AF$5*+$AJ$3,0))/$AJ$5-SUM($V$7:AE274)-SUM($V$7:AF273)+SUM($V$7:AE273)</f>
        <v>0</v>
      </c>
      <c r="AG274" s="21">
        <f>(2*AG$5*$AJ$3*$R274*$A$3-MIN(AG$5*$AJ$3,$R274*$A$3)^2-2*$R274*$A$3*MAX(AG$5*$AJ$3-$R274*$A$3,0)-MIN(MAX($R274*$A$3-$A$4,0),AG$5*$AJ$3)^2-2*AG$5*$AJ$3*MAX($R274*$A$3-$A$4-AG$5*+$AJ$3,0))/$AJ$5-SUM($V$7:AF274)-SUM($V$7:AG273)+SUM($V$7:AF273)</f>
        <v>0</v>
      </c>
      <c r="AH274" s="21">
        <f>(2*AH$5*$AJ$3*$R274*$A$3-MIN(AH$5*$AJ$3,$R274*$A$3)^2-2*$R274*$A$3*MAX(AH$5*$AJ$3-$R274*$A$3,0)-MIN(MAX($R274*$A$3-$A$4,0),AH$5*$AJ$3)^2-2*AH$5*$AJ$3*MAX($R274*$A$3-$A$4-AH$5*+$AJ$3,0))/$AJ$5-SUM($V$7:AG274)-SUM($V$7:AH273)+SUM($V$7:AG273)</f>
        <v>0</v>
      </c>
      <c r="AJ274" s="8">
        <f t="shared" si="75"/>
        <v>44256</v>
      </c>
      <c r="AK274" s="30">
        <f t="shared" si="68"/>
        <v>44270</v>
      </c>
      <c r="AL274" s="3">
        <f ca="1">SUMPRODUCT(OFFSET($W$8:OFFSET($W$8,$AJ$4-1,0),$T274,$U274),OFFSET($D$8:OFFSET($D$8,$AJ$4-1,0),$S274,MATCH(AL$6,$D$7:$Q$7,0)-1))</f>
        <v>0.84613646264179665</v>
      </c>
      <c r="AM274" s="3">
        <f ca="1">SUMPRODUCT(OFFSET($W$8:OFFSET($W$8,$AJ$4-1,0),$T274,$U274),OFFSET($C$8:OFFSET($C$8,$AJ$4-1,0),$S274,0),OFFSET($D$8:OFFSET($D$8,$AJ$4-1,0),$S274,MATCH(AL$6,$D$7:$Q$7,0)-1))/SUMPRODUCT(OFFSET($W$8:OFFSET($W$8,$AJ$4-1,0),$T274,$U274),OFFSET($C$8:OFFSET($C$8,$AJ$4-1,0),$S274,0))</f>
        <v>0.85357448633454192</v>
      </c>
      <c r="AN274" s="3">
        <f ca="1">SUMPRODUCT(OFFSET($W$8:OFFSET($W$8,$AJ$4-1,0),$T274,$U274),OFFSET($D$8:OFFSET($D$8,$AJ$4-1,0),$S274,MATCH(AN$6,$D$7:$Q$7,0)-1))</f>
        <v>1.0544995640281305</v>
      </c>
      <c r="AO274" s="3">
        <f ca="1">SUMPRODUCT(OFFSET($W$8:OFFSET($W$8,$AJ$4-1,0),$T274,$U274),OFFSET($C$8:OFFSET($C$8,$AJ$4-1,0),$S274,0),OFFSET($D$8:OFFSET($D$8,$AJ$4-1,0),$S274,MATCH(AN$6,$D$7:$Q$7,0)-1))/SUMPRODUCT(OFFSET($W$8:OFFSET($W$8,$AJ$4-1,0),$T274,$U274),OFFSET($C$8:OFFSET($C$8,$AJ$4-1,0),$S274,0))</f>
        <v>1.0534058791518337</v>
      </c>
      <c r="AP274" s="3">
        <f ca="1">SUMPRODUCT(OFFSET($W$8:OFFSET($W$8,$AJ$4-1,0),$T274,$U274),OFFSET($D$8:OFFSET($D$8,$AJ$4-1,0),$S274,MATCH(AP$6,$D$7:$Q$7,0)-1))</f>
        <v>1.0127646928124998</v>
      </c>
      <c r="AQ274" s="3">
        <f ca="1">SUMPRODUCT(OFFSET($W$8:OFFSET($W$8,$AJ$4-1,0),$T274,$U274),OFFSET($C$8:OFFSET($C$8,$AJ$4-1,0),$S274,0),OFFSET($D$8:OFFSET($D$8,$AJ$4-1,0),$S274,MATCH(AP$6,$D$7:$Q$7,0)-1))/SUMPRODUCT(OFFSET($W$8:OFFSET($W$8,$AJ$4-1,0),$T274,$U274),OFFSET($C$8:OFFSET($C$8,$AJ$4-1,0),$S274,0))</f>
        <v>1.0121538974902859</v>
      </c>
      <c r="AR274" s="3">
        <f ca="1">SUMPRODUCT(OFFSET($W$8:OFFSET($W$8,$AJ$4-1,0),$T274,$U274),OFFSET($D$8:OFFSET($D$8,$AJ$4-1,0),$S274,MATCH(AR$6,$D$7:$Q$7,0)-1))</f>
        <v>1</v>
      </c>
      <c r="AS274" s="3">
        <f ca="1">SUMPRODUCT(OFFSET($W$8:OFFSET($W$8,$AJ$4-1,0),$T274,$U274),OFFSET($C$8:OFFSET($C$8,$AJ$4-1,0),$S274,0),OFFSET($D$8:OFFSET($D$8,$AJ$4-1,0),$S274,MATCH(AR$6,$D$7:$Q$7,0)-1))/SUMPRODUCT(OFFSET($W$8:OFFSET($W$8,$AJ$4-1,0),$T274,$U274),OFFSET($C$8:OFFSET($C$8,$AJ$4-1,0),$S274,0))</f>
        <v>1</v>
      </c>
      <c r="AT274" s="3">
        <f ca="1">SUMPRODUCT(OFFSET($W$8:OFFSET($W$8,$AJ$4-1,0),$T274,$U274),OFFSET($D$8:OFFSET($D$8,$AJ$4-1,0),$S274,MATCH(AT$6,$D$7:$Q$7,0)-1))</f>
        <v>1.0310068840348272</v>
      </c>
      <c r="AU274" s="3">
        <f ca="1">SUMPRODUCT(OFFSET($W$8:OFFSET($W$8,$AJ$4-1,0),$T274,$U274),OFFSET($C$8:OFFSET($C$8,$AJ$4-1,0),$S274,0),OFFSET($D$8:OFFSET($D$8,$AJ$4-1,0),$S274,MATCH(AT$6,$D$7:$Q$7,0)-1))/SUMPRODUCT(OFFSET($W$8:OFFSET($W$8,$AJ$4-1,0),$T274,$U274),OFFSET($C$8:OFFSET($C$8,$AJ$4-1,0),$S274,0))</f>
        <v>1.0301217012637156</v>
      </c>
      <c r="AV274" s="3">
        <f ca="1">SUMPRODUCT(OFFSET($W$8:OFFSET($W$8,$AJ$4-1,0),$T274,$U274),OFFSET($D$8:OFFSET($D$8,$AJ$4-1,0),$S274,MATCH(AV$6,$D$7:$Q$7,0)-1))</f>
        <v>0.97988887180766771</v>
      </c>
      <c r="AW274" s="3">
        <f ca="1">SUMPRODUCT(OFFSET($W$8:OFFSET($W$8,$AJ$4-1,0),$T274,$U274),OFFSET($C$8:OFFSET($C$8,$AJ$4-1,0),$S274,0),OFFSET($D$8:OFFSET($D$8,$AJ$4-1,0),$S274,MATCH(AV$6,$D$7:$Q$7,0)-1))/SUMPRODUCT(OFFSET($W$8:OFFSET($W$8,$AJ$4-1,0),$T274,$U274),OFFSET($C$8:OFFSET($C$8,$AJ$4-1,0),$S274,0))</f>
        <v>0.98037311649505743</v>
      </c>
      <c r="AX274" s="3">
        <f ca="1">SUMPRODUCT(OFFSET($W$8:OFFSET($W$8,$AJ$4-1,0),$T274,$U274),OFFSET($D$8:OFFSET($D$8,$AJ$4-1,0),$S274,MATCH(AX$6,$D$7:$Q$7,0)-1))</f>
        <v>0.98090018458355333</v>
      </c>
      <c r="AY274" s="3">
        <f ca="1">SUMPRODUCT(OFFSET($W$8:OFFSET($W$8,$AJ$4-1,0),$T274,$U274),OFFSET($C$8:OFFSET($C$8,$AJ$4-1,0),$S274,0),OFFSET($D$8:OFFSET($D$8,$AJ$4-1,0),$S274,MATCH(AX$6,$D$7:$Q$7,0)-1))/SUMPRODUCT(OFFSET($W$8:OFFSET($W$8,$AJ$4-1,0),$T274,$U274),OFFSET($C$8:OFFSET($C$8,$AJ$4-1,0),$S274,0))</f>
        <v>0.98127249808700823</v>
      </c>
      <c r="AZ274" s="3">
        <f ca="1">SUMPRODUCT(OFFSET($W$8:OFFSET($W$8,$AJ$4-1,0),$T274,$U274),OFFSET($D$8:OFFSET($D$8,$AJ$4-1,0),$S274,MATCH(AZ$6,$D$7:$Q$7,0)-1))</f>
        <v>1.0584499811425594</v>
      </c>
      <c r="BA274" s="3">
        <f ca="1">SUMPRODUCT(OFFSET($W$8:OFFSET($W$8,$AJ$4-1,0),$T274,$U274),OFFSET($C$8:OFFSET($C$8,$AJ$4-1,0),$S274,0),OFFSET($D$8:OFFSET($D$8,$AJ$4-1,0),$S274,MATCH(AZ$6,$D$7:$Q$7,0)-1))/SUMPRODUCT(OFFSET($W$8:OFFSET($W$8,$AJ$4-1,0),$T274,$U274),OFFSET($C$8:OFFSET($C$8,$AJ$4-1,0),$S274,0))</f>
        <v>1.0572752764315776</v>
      </c>
      <c r="BB274" s="3">
        <f ca="1">SUMPRODUCT(OFFSET($W$8:OFFSET($W$8,$AJ$4-1,0),$T274,$U274),OFFSET($D$8:OFFSET($D$8,$AJ$4-1,0),$S274,MATCH(BB$6,$D$7:$Q$7,0)-1))</f>
        <v>1.0191892610032092</v>
      </c>
      <c r="BC274" s="3">
        <f ca="1">SUMPRODUCT(OFFSET($W$8:OFFSET($W$8,$AJ$4-1,0),$T274,$U274),OFFSET($C$8:OFFSET($C$8,$AJ$4-1,0),$S274,0),OFFSET($D$8:OFFSET($D$8,$AJ$4-1,0),$S274,MATCH(BB$6,$D$7:$Q$7,0)-1))/SUMPRODUCT(OFFSET($W$8:OFFSET($W$8,$AJ$4-1,0),$T274,$U274),OFFSET($C$8:OFFSET($C$8,$AJ$4-1,0),$S274,0))</f>
        <v>1.0188260425788895</v>
      </c>
      <c r="BD274" s="3">
        <f ca="1">SUMPRODUCT(OFFSET($W$8:OFFSET($W$8,$AJ$4-1,0),$T274,$U274),OFFSET($D$8:OFFSET($D$8,$AJ$4-1,0),$S274,MATCH(BD$6,$D$7:$Q$7,0)-1))</f>
        <v>0.99970676239791056</v>
      </c>
      <c r="BE274" s="3">
        <f ca="1">SUMPRODUCT(OFFSET($W$8:OFFSET($W$8,$AJ$4-1,0),$T274,$U274),OFFSET($C$8:OFFSET($C$8,$AJ$4-1,0),$S274,0),OFFSET($D$8:OFFSET($D$8,$AJ$4-1,0),$S274,MATCH(BD$6,$D$7:$Q$7,0)-1))/SUMPRODUCT(OFFSET($W$8:OFFSET($W$8,$AJ$4-1,0),$T274,$U274),OFFSET($C$8:OFFSET($C$8,$AJ$4-1,0),$S274,0))</f>
        <v>0.99972890205140763</v>
      </c>
      <c r="BF274" s="174">
        <f ca="1">SUMPRODUCT(OFFSET($W$8:OFFSET($W$8,$AJ$4-1,0),$T274,$U274),OFFSET($D$8:OFFSET($D$8,$AJ$4-1,0),$S274,MATCH(BF$6,$D$7:$Q$7,0)-1))</f>
        <v>1.0197630047919632</v>
      </c>
      <c r="BG274" s="174">
        <f ca="1">SUMPRODUCT(OFFSET($W$8:OFFSET($W$8,$AJ$4-1,0),$T274,$U274),OFFSET($C$8:OFFSET($C$8,$AJ$4-1,0),$S274,0),OFFSET($D$8:OFFSET($D$8,$AJ$4-1,0),$S274,MATCH(BF$6,$D$7:$Q$7,0)-1))/SUMPRODUCT(OFFSET($W$8:OFFSET($W$8,$AJ$4-1,0),$T274,$U274),OFFSET($C$8:OFFSET($C$8,$AJ$4-1,0),$S274,0))</f>
        <v>1.0083071650337025</v>
      </c>
      <c r="BH274" s="174">
        <f ca="1">SUMPRODUCT(OFFSET($W$8:OFFSET($W$8,$AJ$4-1,0),$T274,$U274),OFFSET($D$8:OFFSET($D$8,$AJ$4-1,0),$S274,MATCH(BH$6,$D$7:$Q$7,0)-1))</f>
        <v>1.0541993917588923</v>
      </c>
      <c r="BI274" s="174">
        <f ca="1">SUMPRODUCT(OFFSET($W$8:OFFSET($W$8,$AJ$4-1,0),$T274,$U274),OFFSET($C$8:OFFSET($C$8,$AJ$4-1,0),$S274,0),OFFSET($D$8:OFFSET($D$8,$AJ$4-1,0),$S274,MATCH(BH$6,$D$7:$Q$7,0)-1))/SUMPRODUCT(OFFSET($W$8:OFFSET($W$8,$AJ$4-1,0),$T274,$U274),OFFSET($C$8:OFFSET($C$8,$AJ$4-1,0),$S274,0))</f>
        <v>1.0513129174589222</v>
      </c>
      <c r="BJ274" s="174">
        <f ca="1">SUMPRODUCT(OFFSET($W$8:OFFSET($W$8,$AJ$4-1,0),$T274,$U274),OFFSET($D$8:OFFSET($D$8,$AJ$4-1,0),$S274,MATCH(BJ$6,$D$7:$Q$7,0)-1))</f>
        <v>1</v>
      </c>
      <c r="BK274" s="174">
        <f ca="1">SUMPRODUCT(OFFSET($W$8:OFFSET($W$8,$AJ$4-1,0),$T274,$U274),OFFSET($C$8:OFFSET($C$8,$AJ$4-1,0),$S274,0),OFFSET($D$8:OFFSET($D$8,$AJ$4-1,0),$S274,MATCH(BJ$6,$D$7:$Q$7,0)-1))/SUMPRODUCT(OFFSET($W$8:OFFSET($W$8,$AJ$4-1,0),$T274,$U274),OFFSET($C$8:OFFSET($C$8,$AJ$4-1,0),$S274,0))</f>
        <v>1</v>
      </c>
      <c r="BM274" s="8">
        <f t="shared" si="72"/>
        <v>44256</v>
      </c>
      <c r="BN274" s="47">
        <f t="shared" ca="1" si="73"/>
        <v>0.99064397250642955</v>
      </c>
      <c r="BO274" s="47">
        <f t="shared" ca="1" si="69"/>
        <v>0</v>
      </c>
      <c r="BP274" s="47">
        <f t="shared" ca="1" si="74"/>
        <v>0.31478661869289865</v>
      </c>
      <c r="BQ274" s="47">
        <f t="shared" ca="1" si="70"/>
        <v>0.67585735381353085</v>
      </c>
    </row>
    <row r="275" spans="1:69">
      <c r="A275" s="58">
        <f t="shared" si="71"/>
        <v>43922</v>
      </c>
      <c r="B275" s="34">
        <f t="shared" si="64"/>
        <v>44119</v>
      </c>
      <c r="C275" s="59">
        <f>SUMIF(WP!$A$3:$A$388,"&lt;"&amp;EOMONTH($A275,$A$3-1)+1,WP!$B$3:$B$388)/1000-SUM(C$8:C274)</f>
        <v>1944.3859999999986</v>
      </c>
      <c r="D275" s="42">
        <f>D$6/VLOOKUP($B275,Rate!$B$4:$H$390,7)</f>
        <v>0.79527145267705568</v>
      </c>
      <c r="E275" s="42">
        <f>E$6/VLOOKUP($B275,SAWW!$B$4:$H$390,7)</f>
        <v>1.0666185982059231</v>
      </c>
      <c r="F275" s="42">
        <f>F$6/VLOOKUP($B275,'Indem BL'!$B$4:$H$390,7)</f>
        <v>1.0194182324999999</v>
      </c>
      <c r="G275" s="42">
        <f>G$6/VLOOKUP($B275,'Med BL'!$B$4:$H$390,7)</f>
        <v>1</v>
      </c>
      <c r="H275" s="42">
        <f>H$6/VLOOKUP($B275,'Combined BL &amp; SAWW'!$B$4:$H$390,7)</f>
        <v>1.0407644873591191</v>
      </c>
      <c r="I275" s="42">
        <f>I$6/VLOOKUP($B275,'Freq Trend'!$B$4:$H$390,7)</f>
        <v>0.97450069300535591</v>
      </c>
      <c r="J275" s="42">
        <f>J$6/VLOOKUP($B275,'Severity Trend_IonI'!$B$4:$H$390,7)</f>
        <v>0.9768068984342011</v>
      </c>
      <c r="K275" s="42">
        <f>K$6/VLOOKUP($B275,'Severity Trend_MonI'!$B$4:$H$390,7)</f>
        <v>1.0714720920441081</v>
      </c>
      <c r="L275" s="42">
        <f>L$6/VLOOKUP($B275,'Severity Trend'!$B$4:$H$390,7)</f>
        <v>1.0231988348205372</v>
      </c>
      <c r="M275" s="42">
        <f>M$6/VLOOKUP($B275,'PP Residual Trend'!$B$4:$H$390,7)</f>
        <v>0.99946292760503119</v>
      </c>
      <c r="N275" s="156">
        <f>N$6/VLOOKUP($B275,CR!$B$4:$H$455,7)</f>
        <v>0.96449283372544459</v>
      </c>
      <c r="O275" s="156">
        <f>O$6/VLOOKUP($B275,ER!$B$4:$H$455,7)</f>
        <v>1.0815007793302622</v>
      </c>
      <c r="P275" s="156">
        <f>P$6/VLOOKUP($B275,DR!$B$4:$H$455,7)</f>
        <v>1</v>
      </c>
      <c r="R275">
        <f t="shared" si="63"/>
        <v>268</v>
      </c>
      <c r="S275" s="120">
        <f t="shared" si="65"/>
        <v>267</v>
      </c>
      <c r="T275" s="45">
        <f t="shared" si="66"/>
        <v>0</v>
      </c>
      <c r="U275" s="45">
        <f t="shared" si="67"/>
        <v>0</v>
      </c>
      <c r="V275" s="20">
        <v>0</v>
      </c>
      <c r="W275" s="21">
        <f>(2*W$5*$AJ$3*$R275*$A$3-MIN(W$5*$AJ$3,$R275*$A$3)^2-2*$R275*$A$3*MAX(W$5*$AJ$3-$R275*$A$3,0)-MIN(MAX($R275*$A$3-$A$4,0),W$5*$AJ$3)^2-2*W$5*$AJ$3*MAX($R275*$A$3-$A$4-W$5*+$AJ$3,0))/$AJ$5-SUM($V$7:V275)-SUM($V$7:W274)+SUM($V$7:V274)</f>
        <v>0</v>
      </c>
      <c r="X275" s="21">
        <f>(2*X$5*$AJ$3*$R275*$A$3-MIN(X$5*$AJ$3,$R275*$A$3)^2-2*$R275*$A$3*MAX(X$5*$AJ$3-$R275*$A$3,0)-MIN(MAX($R275*$A$3-$A$4,0),X$5*$AJ$3)^2-2*X$5*$AJ$3*MAX($R275*$A$3-$A$4-X$5*+$AJ$3,0))/$AJ$5-SUM($V$7:W275)-SUM($V$7:X274)+SUM($V$7:W274)</f>
        <v>0</v>
      </c>
      <c r="Y275" s="21">
        <f>(2*Y$5*$AJ$3*$R275*$A$3-MIN(Y$5*$AJ$3,$R275*$A$3)^2-2*$R275*$A$3*MAX(Y$5*$AJ$3-$R275*$A$3,0)-MIN(MAX($R275*$A$3-$A$4,0),Y$5*$AJ$3)^2-2*Y$5*$AJ$3*MAX($R275*$A$3-$A$4-Y$5*+$AJ$3,0))/$AJ$5-SUM($V$7:X275)-SUM($V$7:Y274)+SUM($V$7:X274)</f>
        <v>0</v>
      </c>
      <c r="Z275" s="21">
        <f>(2*Z$5*$AJ$3*$R275*$A$3-MIN(Z$5*$AJ$3,$R275*$A$3)^2-2*$R275*$A$3*MAX(Z$5*$AJ$3-$R275*$A$3,0)-MIN(MAX($R275*$A$3-$A$4,0),Z$5*$AJ$3)^2-2*Z$5*$AJ$3*MAX($R275*$A$3-$A$4-Z$5*+$AJ$3,0))/$AJ$5-SUM($V$7:Y275)-SUM($V$7:Z274)+SUM($V$7:Y274)</f>
        <v>0</v>
      </c>
      <c r="AA275" s="21">
        <f>(2*AA$5*$AJ$3*$R275*$A$3-MIN(AA$5*$AJ$3,$R275*$A$3)^2-2*$R275*$A$3*MAX(AA$5*$AJ$3-$R275*$A$3,0)-MIN(MAX($R275*$A$3-$A$4,0),AA$5*$AJ$3)^2-2*AA$5*$AJ$3*MAX($R275*$A$3-$A$4-AA$5*+$AJ$3,0))/$AJ$5-SUM($V$7:Z275)-SUM($V$7:AA274)+SUM($V$7:Z274)</f>
        <v>0</v>
      </c>
      <c r="AB275" s="21">
        <f>(2*AB$5*$AJ$3*$R275*$A$3-MIN(AB$5*$AJ$3,$R275*$A$3)^2-2*$R275*$A$3*MAX(AB$5*$AJ$3-$R275*$A$3,0)-MIN(MAX($R275*$A$3-$A$4,0),AB$5*$AJ$3)^2-2*AB$5*$AJ$3*MAX($R275*$A$3-$A$4-AB$5*+$AJ$3,0))/$AJ$5-SUM($V$7:AA275)-SUM($V$7:AB274)+SUM($V$7:AA274)</f>
        <v>0</v>
      </c>
      <c r="AC275" s="21">
        <f>(2*AC$5*$AJ$3*$R275*$A$3-MIN(AC$5*$AJ$3,$R275*$A$3)^2-2*$R275*$A$3*MAX(AC$5*$AJ$3-$R275*$A$3,0)-MIN(MAX($R275*$A$3-$A$4,0),AC$5*$AJ$3)^2-2*AC$5*$AJ$3*MAX($R275*$A$3-$A$4-AC$5*+$AJ$3,0))/$AJ$5-SUM($V$7:AB275)-SUM($V$7:AC274)+SUM($V$7:AB274)</f>
        <v>0</v>
      </c>
      <c r="AD275" s="21">
        <f>(2*AD$5*$AJ$3*$R275*$A$3-MIN(AD$5*$AJ$3,$R275*$A$3)^2-2*$R275*$A$3*MAX(AD$5*$AJ$3-$R275*$A$3,0)-MIN(MAX($R275*$A$3-$A$4,0),AD$5*$AJ$3)^2-2*AD$5*$AJ$3*MAX($R275*$A$3-$A$4-AD$5*+$AJ$3,0))/$AJ$5-SUM($V$7:AC275)-SUM($V$7:AD274)+SUM($V$7:AC274)</f>
        <v>0</v>
      </c>
      <c r="AE275" s="21">
        <f>(2*AE$5*$AJ$3*$R275*$A$3-MIN(AE$5*$AJ$3,$R275*$A$3)^2-2*$R275*$A$3*MAX(AE$5*$AJ$3-$R275*$A$3,0)-MIN(MAX($R275*$A$3-$A$4,0),AE$5*$AJ$3)^2-2*AE$5*$AJ$3*MAX($R275*$A$3-$A$4-AE$5*+$AJ$3,0))/$AJ$5-SUM($V$7:AD275)-SUM($V$7:AE274)+SUM($V$7:AD274)</f>
        <v>0</v>
      </c>
      <c r="AF275" s="21">
        <f>(2*AF$5*$AJ$3*$R275*$A$3-MIN(AF$5*$AJ$3,$R275*$A$3)^2-2*$R275*$A$3*MAX(AF$5*$AJ$3-$R275*$A$3,0)-MIN(MAX($R275*$A$3-$A$4,0),AF$5*$AJ$3)^2-2*AF$5*$AJ$3*MAX($R275*$A$3-$A$4-AF$5*+$AJ$3,0))/$AJ$5-SUM($V$7:AE275)-SUM($V$7:AF274)+SUM($V$7:AE274)</f>
        <v>0</v>
      </c>
      <c r="AG275" s="21">
        <f>(2*AG$5*$AJ$3*$R275*$A$3-MIN(AG$5*$AJ$3,$R275*$A$3)^2-2*$R275*$A$3*MAX(AG$5*$AJ$3-$R275*$A$3,0)-MIN(MAX($R275*$A$3-$A$4,0),AG$5*$AJ$3)^2-2*AG$5*$AJ$3*MAX($R275*$A$3-$A$4-AG$5*+$AJ$3,0))/$AJ$5-SUM($V$7:AF275)-SUM($V$7:AG274)+SUM($V$7:AF274)</f>
        <v>0</v>
      </c>
      <c r="AH275" s="21">
        <f>(2*AH$5*$AJ$3*$R275*$A$3-MIN(AH$5*$AJ$3,$R275*$A$3)^2-2*$R275*$A$3*MAX(AH$5*$AJ$3-$R275*$A$3,0)-MIN(MAX($R275*$A$3-$A$4,0),AH$5*$AJ$3)^2-2*AH$5*$AJ$3*MAX($R275*$A$3-$A$4-AH$5*+$AJ$3,0))/$AJ$5-SUM($V$7:AG275)-SUM($V$7:AH274)+SUM($V$7:AG274)</f>
        <v>0</v>
      </c>
      <c r="AJ275" s="8">
        <f t="shared" si="75"/>
        <v>44287</v>
      </c>
      <c r="AK275" s="30">
        <f t="shared" si="68"/>
        <v>44301</v>
      </c>
      <c r="AL275" s="3">
        <f ca="1">SUMPRODUCT(OFFSET($W$8:OFFSET($W$8,$AJ$4-1,0),$T275,$U275),OFFSET($D$8:OFFSET($D$8,$AJ$4-1,0),$S275,MATCH(AL$6,$D$7:$Q$7,0)-1))</f>
        <v>0.85817476796579173</v>
      </c>
      <c r="AM275" s="3">
        <f ca="1">SUMPRODUCT(OFFSET($W$8:OFFSET($W$8,$AJ$4-1,0),$T275,$U275),OFFSET($C$8:OFFSET($C$8,$AJ$4-1,0),$S275,0),OFFSET($D$8:OFFSET($D$8,$AJ$4-1,0),$S275,MATCH(AL$6,$D$7:$Q$7,0)-1))/SUMPRODUCT(OFFSET($W$8:OFFSET($W$8,$AJ$4-1,0),$T275,$U275),OFFSET($C$8:OFFSET($C$8,$AJ$4-1,0),$S275,0))</f>
        <v>0.86781178636473322</v>
      </c>
      <c r="AN275" s="3">
        <f ca="1">SUMPRODUCT(OFFSET($W$8:OFFSET($W$8,$AJ$4-1,0),$T275,$U275),OFFSET($D$8:OFFSET($D$8,$AJ$4-1,0),$S275,MATCH(AN$6,$D$7:$Q$7,0)-1))</f>
        <v>1.0520807868565949</v>
      </c>
      <c r="AO275" s="3">
        <f ca="1">SUMPRODUCT(OFFSET($W$8:OFFSET($W$8,$AJ$4-1,0),$T275,$U275),OFFSET($C$8:OFFSET($C$8,$AJ$4-1,0),$S275,0),OFFSET($D$8:OFFSET($D$8,$AJ$4-1,0),$S275,MATCH(AN$6,$D$7:$Q$7,0)-1))/SUMPRODUCT(OFFSET($W$8:OFFSET($W$8,$AJ$4-1,0),$T275,$U275),OFFSET($C$8:OFFSET($C$8,$AJ$4-1,0),$S275,0))</f>
        <v>1.0504838173749083</v>
      </c>
      <c r="AP275" s="3">
        <f ca="1">SUMPRODUCT(OFFSET($W$8:OFFSET($W$8,$AJ$4-1,0),$T275,$U275),OFFSET($D$8:OFFSET($D$8,$AJ$4-1,0),$S275,MATCH(AP$6,$D$7:$Q$7,0)-1))</f>
        <v>1.0119819234374998</v>
      </c>
      <c r="AQ275" s="3">
        <f ca="1">SUMPRODUCT(OFFSET($W$8:OFFSET($W$8,$AJ$4-1,0),$T275,$U275),OFFSET($C$8:OFFSET($C$8,$AJ$4-1,0),$S275,0),OFFSET($D$8:OFFSET($D$8,$AJ$4-1,0),$S275,MATCH(AP$6,$D$7:$Q$7,0)-1))/SUMPRODUCT(OFFSET($W$8:OFFSET($W$8,$AJ$4-1,0),$T275,$U275),OFFSET($C$8:OFFSET($C$8,$AJ$4-1,0),$S275,0))</f>
        <v>1.0112808974118859</v>
      </c>
      <c r="AR275" s="3">
        <f ca="1">SUMPRODUCT(OFFSET($W$8:OFFSET($W$8,$AJ$4-1,0),$T275,$U275),OFFSET($D$8:OFFSET($D$8,$AJ$4-1,0),$S275,MATCH(AR$6,$D$7:$Q$7,0)-1))</f>
        <v>1</v>
      </c>
      <c r="AS275" s="3">
        <f ca="1">SUMPRODUCT(OFFSET($W$8:OFFSET($W$8,$AJ$4-1,0),$T275,$U275),OFFSET($C$8:OFFSET($C$8,$AJ$4-1,0),$S275,0),OFFSET($D$8:OFFSET($D$8,$AJ$4-1,0),$S275,MATCH(AR$6,$D$7:$Q$7,0)-1))/SUMPRODUCT(OFFSET($W$8:OFFSET($W$8,$AJ$4-1,0),$T275,$U275),OFFSET($C$8:OFFSET($C$8,$AJ$4-1,0),$S275,0))</f>
        <v>1</v>
      </c>
      <c r="AT275" s="3">
        <f ca="1">SUMPRODUCT(OFFSET($W$8:OFFSET($W$8,$AJ$4-1,0),$T275,$U275),OFFSET($D$8:OFFSET($D$8,$AJ$4-1,0),$S275,MATCH(AT$6,$D$7:$Q$7,0)-1))</f>
        <v>1.0294525294755954</v>
      </c>
      <c r="AU275" s="3">
        <f ca="1">SUMPRODUCT(OFFSET($W$8:OFFSET($W$8,$AJ$4-1,0),$T275,$U275),OFFSET($C$8:OFFSET($C$8,$AJ$4-1,0),$S275,0),OFFSET($D$8:OFFSET($D$8,$AJ$4-1,0),$S275,MATCH(AT$6,$D$7:$Q$7,0)-1))/SUMPRODUCT(OFFSET($W$8:OFFSET($W$8,$AJ$4-1,0),$T275,$U275),OFFSET($C$8:OFFSET($C$8,$AJ$4-1,0),$S275,0))</f>
        <v>1.0282967703400561</v>
      </c>
      <c r="AV275" s="3">
        <f ca="1">SUMPRODUCT(OFFSET($W$8:OFFSET($W$8,$AJ$4-1,0),$T275,$U275),OFFSET($D$8:OFFSET($D$8,$AJ$4-1,0),$S275,MATCH(AV$6,$D$7:$Q$7,0)-1))</f>
        <v>0.98088848566504361</v>
      </c>
      <c r="AW275" s="3">
        <f ca="1">SUMPRODUCT(OFFSET($W$8:OFFSET($W$8,$AJ$4-1,0),$T275,$U275),OFFSET($C$8:OFFSET($C$8,$AJ$4-1,0),$S275,0),OFFSET($D$8:OFFSET($D$8,$AJ$4-1,0),$S275,MATCH(AV$6,$D$7:$Q$7,0)-1))/SUMPRODUCT(OFFSET($W$8:OFFSET($W$8,$AJ$4-1,0),$T275,$U275),OFFSET($C$8:OFFSET($C$8,$AJ$4-1,0),$S275,0))</f>
        <v>0.98158026804247878</v>
      </c>
      <c r="AX275" s="3">
        <f ca="1">SUMPRODUCT(OFFSET($W$8:OFFSET($W$8,$AJ$4-1,0),$T275,$U275),OFFSET($D$8:OFFSET($D$8,$AJ$4-1,0),$S275,MATCH(AX$6,$D$7:$Q$7,0)-1))</f>
        <v>0.98172037282256785</v>
      </c>
      <c r="AY275" s="3">
        <f ca="1">SUMPRODUCT(OFFSET($W$8:OFFSET($W$8,$AJ$4-1,0),$T275,$U275),OFFSET($C$8:OFFSET($C$8,$AJ$4-1,0),$S275,0),OFFSET($D$8:OFFSET($D$8,$AJ$4-1,0),$S275,MATCH(AX$6,$D$7:$Q$7,0)-1))/SUMPRODUCT(OFFSET($W$8:OFFSET($W$8,$AJ$4-1,0),$T275,$U275),OFFSET($C$8:OFFSET($C$8,$AJ$4-1,0),$S275,0))</f>
        <v>0.9822643799223113</v>
      </c>
      <c r="AZ275" s="3">
        <f ca="1">SUMPRODUCT(OFFSET($W$8:OFFSET($W$8,$AJ$4-1,0),$T275,$U275),OFFSET($D$8:OFFSET($D$8,$AJ$4-1,0),$S275,MATCH(AZ$6,$D$7:$Q$7,0)-1))</f>
        <v>1.0558514839775148</v>
      </c>
      <c r="BA275" s="3">
        <f ca="1">SUMPRODUCT(OFFSET($W$8:OFFSET($W$8,$AJ$4-1,0),$T275,$U275),OFFSET($C$8:OFFSET($C$8,$AJ$4-1,0),$S275,0),OFFSET($D$8:OFFSET($D$8,$AJ$4-1,0),$S275,MATCH(AZ$6,$D$7:$Q$7,0)-1))/SUMPRODUCT(OFFSET($W$8:OFFSET($W$8,$AJ$4-1,0),$T275,$U275),OFFSET($C$8:OFFSET($C$8,$AJ$4-1,0),$S275,0))</f>
        <v>1.0541362683109397</v>
      </c>
      <c r="BB275" s="3">
        <f ca="1">SUMPRODUCT(OFFSET($W$8:OFFSET($W$8,$AJ$4-1,0),$T275,$U275),OFFSET($D$8:OFFSET($D$8,$AJ$4-1,0),$S275,MATCH(BB$6,$D$7:$Q$7,0)-1))</f>
        <v>1.0183810453164086</v>
      </c>
      <c r="BC275" s="3">
        <f ca="1">SUMPRODUCT(OFFSET($W$8:OFFSET($W$8,$AJ$4-1,0),$T275,$U275),OFFSET($C$8:OFFSET($C$8,$AJ$4-1,0),$S275,0),OFFSET($D$8:OFFSET($D$8,$AJ$4-1,0),$S275,MATCH(BB$6,$D$7:$Q$7,0)-1))/SUMPRODUCT(OFFSET($W$8:OFFSET($W$8,$AJ$4-1,0),$T275,$U275),OFFSET($C$8:OFFSET($C$8,$AJ$4-1,0),$S275,0))</f>
        <v>1.0178478182557806</v>
      </c>
      <c r="BD275" s="3">
        <f ca="1">SUMPRODUCT(OFFSET($W$8:OFFSET($W$8,$AJ$4-1,0),$T275,$U275),OFFSET($D$8:OFFSET($D$8,$AJ$4-1,0),$S275,MATCH(BD$6,$D$7:$Q$7,0)-1))</f>
        <v>0.99974925345209276</v>
      </c>
      <c r="BE275" s="3">
        <f ca="1">SUMPRODUCT(OFFSET($W$8:OFFSET($W$8,$AJ$4-1,0),$T275,$U275),OFFSET($C$8:OFFSET($C$8,$AJ$4-1,0),$S275,0),OFFSET($D$8:OFFSET($D$8,$AJ$4-1,0),$S275,MATCH(BD$6,$D$7:$Q$7,0)-1))/SUMPRODUCT(OFFSET($W$8:OFFSET($W$8,$AJ$4-1,0),$T275,$U275),OFFSET($C$8:OFFSET($C$8,$AJ$4-1,0),$S275,0))</f>
        <v>0.9997789554326304</v>
      </c>
      <c r="BF275" s="174">
        <f ca="1">SUMPRODUCT(OFFSET($W$8:OFFSET($W$8,$AJ$4-1,0),$T275,$U275),OFFSET($D$8:OFFSET($D$8,$AJ$4-1,0),$S275,MATCH(BF$6,$D$7:$Q$7,0)-1))</f>
        <v>1.0183231855628623</v>
      </c>
      <c r="BG275" s="174">
        <f ca="1">SUMPRODUCT(OFFSET($W$8:OFFSET($W$8,$AJ$4-1,0),$T275,$U275),OFFSET($C$8:OFFSET($C$8,$AJ$4-1,0),$S275,0),OFFSET($D$8:OFFSET($D$8,$AJ$4-1,0),$S275,MATCH(BF$6,$D$7:$Q$7,0)-1))/SUMPRODUCT(OFFSET($W$8:OFFSET($W$8,$AJ$4-1,0),$T275,$U275),OFFSET($C$8:OFFSET($C$8,$AJ$4-1,0),$S275,0))</f>
        <v>1.0062081527136391</v>
      </c>
      <c r="BH275" s="174">
        <f ca="1">SUMPRODUCT(OFFSET($W$8:OFFSET($W$8,$AJ$4-1,0),$T275,$U275),OFFSET($D$8:OFFSET($D$8,$AJ$4-1,0),$S275,MATCH(BH$6,$D$7:$Q$7,0)-1))</f>
        <v>1.049551506110654</v>
      </c>
      <c r="BI275" s="174">
        <f ca="1">SUMPRODUCT(OFFSET($W$8:OFFSET($W$8,$AJ$4-1,0),$T275,$U275),OFFSET($C$8:OFFSET($C$8,$AJ$4-1,0),$S275,0),OFFSET($D$8:OFFSET($D$8,$AJ$4-1,0),$S275,MATCH(BH$6,$D$7:$Q$7,0)-1))/SUMPRODUCT(OFFSET($W$8:OFFSET($W$8,$AJ$4-1,0),$T275,$U275),OFFSET($C$8:OFFSET($C$8,$AJ$4-1,0),$S275,0))</f>
        <v>1.0457454150095329</v>
      </c>
      <c r="BJ275" s="174">
        <f ca="1">SUMPRODUCT(OFFSET($W$8:OFFSET($W$8,$AJ$4-1,0),$T275,$U275),OFFSET($D$8:OFFSET($D$8,$AJ$4-1,0),$S275,MATCH(BJ$6,$D$7:$Q$7,0)-1))</f>
        <v>1</v>
      </c>
      <c r="BK275" s="174">
        <f ca="1">SUMPRODUCT(OFFSET($W$8:OFFSET($W$8,$AJ$4-1,0),$T275,$U275),OFFSET($C$8:OFFSET($C$8,$AJ$4-1,0),$S275,0),OFFSET($D$8:OFFSET($D$8,$AJ$4-1,0),$S275,MATCH(BJ$6,$D$7:$Q$7,0)-1))/SUMPRODUCT(OFFSET($W$8:OFFSET($W$8,$AJ$4-1,0),$T275,$U275),OFFSET($C$8:OFFSET($C$8,$AJ$4-1,0),$S275,0))</f>
        <v>1</v>
      </c>
      <c r="BM275" s="8">
        <f t="shared" si="72"/>
        <v>44287</v>
      </c>
      <c r="BN275" s="47">
        <f t="shared" ca="1" si="73"/>
        <v>0.99271051698579971</v>
      </c>
      <c r="BO275" s="47">
        <f t="shared" ca="1" si="69"/>
        <v>0</v>
      </c>
      <c r="BP275" s="47">
        <f t="shared" ca="1" si="74"/>
        <v>0.31646252876188202</v>
      </c>
      <c r="BQ275" s="47">
        <f t="shared" ca="1" si="70"/>
        <v>0.67624798822391763</v>
      </c>
    </row>
    <row r="276" spans="1:69">
      <c r="A276" s="58">
        <f t="shared" si="71"/>
        <v>43952</v>
      </c>
      <c r="B276" s="34">
        <f t="shared" si="64"/>
        <v>44150</v>
      </c>
      <c r="C276" s="59">
        <f>SUMIF(WP!$A$3:$A$388,"&lt;"&amp;EOMONTH($A276,$A$3-1)+1,WP!$B$3:$B$388)/1000-SUM(C$8:C275)</f>
        <v>911.34600000000501</v>
      </c>
      <c r="D276" s="42">
        <f>D$6/VLOOKUP($B276,Rate!$B$4:$H$390,7)</f>
        <v>0.79527145267705568</v>
      </c>
      <c r="E276" s="42">
        <f>E$6/VLOOKUP($B276,SAWW!$B$4:$H$390,7)</f>
        <v>1.0641150695011823</v>
      </c>
      <c r="F276" s="42">
        <f>F$6/VLOOKUP($B276,'Indem BL'!$B$4:$H$390,7)</f>
        <v>1.0194182324999999</v>
      </c>
      <c r="G276" s="42">
        <f>G$6/VLOOKUP($B276,'Med BL'!$B$4:$H$390,7)</f>
        <v>1</v>
      </c>
      <c r="H276" s="42">
        <f>H$6/VLOOKUP($B276,'Combined BL &amp; SAWW'!$B$4:$H$390,7)</f>
        <v>1.0397198864811241</v>
      </c>
      <c r="I276" s="42">
        <f>I$6/VLOOKUP($B276,'Freq Trend'!$B$4:$H$390,7)</f>
        <v>0.97560102159698459</v>
      </c>
      <c r="J276" s="42">
        <f>J$6/VLOOKUP($B276,'Severity Trend_IonI'!$B$4:$H$390,7)</f>
        <v>0.97763733431209332</v>
      </c>
      <c r="K276" s="42">
        <f>K$6/VLOOKUP($B276,'Severity Trend_MonI'!$B$4:$H$390,7)</f>
        <v>1.0687795146403001</v>
      </c>
      <c r="L276" s="42">
        <f>L$6/VLOOKUP($B276,'Severity Trend'!$B$4:$H$390,7)</f>
        <v>1.0223794378586268</v>
      </c>
      <c r="M276" s="42">
        <f>M$6/VLOOKUP($B276,'PP Residual Trend'!$B$4:$H$390,7)</f>
        <v>0.99951430023699994</v>
      </c>
      <c r="N276" s="156">
        <f>N$6/VLOOKUP($B276,CR!$B$4:$H$455,7)</f>
        <v>1.0687709029623673</v>
      </c>
      <c r="O276" s="156">
        <f>O$6/VLOOKUP($B276,ER!$B$4:$H$455,7)</f>
        <v>1.0815007793302622</v>
      </c>
      <c r="P276" s="156">
        <f>P$6/VLOOKUP($B276,DR!$B$4:$H$455,7)</f>
        <v>1</v>
      </c>
      <c r="R276">
        <f t="shared" si="63"/>
        <v>269</v>
      </c>
      <c r="S276" s="120">
        <f t="shared" si="65"/>
        <v>268</v>
      </c>
      <c r="T276" s="45">
        <f t="shared" si="66"/>
        <v>0</v>
      </c>
      <c r="U276" s="45">
        <f t="shared" si="67"/>
        <v>0</v>
      </c>
      <c r="V276" s="20">
        <v>0</v>
      </c>
      <c r="W276" s="21">
        <f>(2*W$5*$AJ$3*$R276*$A$3-MIN(W$5*$AJ$3,$R276*$A$3)^2-2*$R276*$A$3*MAX(W$5*$AJ$3-$R276*$A$3,0)-MIN(MAX($R276*$A$3-$A$4,0),W$5*$AJ$3)^2-2*W$5*$AJ$3*MAX($R276*$A$3-$A$4-W$5*+$AJ$3,0))/$AJ$5-SUM($V$7:V276)-SUM($V$7:W275)+SUM($V$7:V275)</f>
        <v>0</v>
      </c>
      <c r="X276" s="21">
        <f>(2*X$5*$AJ$3*$R276*$A$3-MIN(X$5*$AJ$3,$R276*$A$3)^2-2*$R276*$A$3*MAX(X$5*$AJ$3-$R276*$A$3,0)-MIN(MAX($R276*$A$3-$A$4,0),X$5*$AJ$3)^2-2*X$5*$AJ$3*MAX($R276*$A$3-$A$4-X$5*+$AJ$3,0))/$AJ$5-SUM($V$7:W276)-SUM($V$7:X275)+SUM($V$7:W275)</f>
        <v>0</v>
      </c>
      <c r="Y276" s="21">
        <f>(2*Y$5*$AJ$3*$R276*$A$3-MIN(Y$5*$AJ$3,$R276*$A$3)^2-2*$R276*$A$3*MAX(Y$5*$AJ$3-$R276*$A$3,0)-MIN(MAX($R276*$A$3-$A$4,0),Y$5*$AJ$3)^2-2*Y$5*$AJ$3*MAX($R276*$A$3-$A$4-Y$5*+$AJ$3,0))/$AJ$5-SUM($V$7:X276)-SUM($V$7:Y275)+SUM($V$7:X275)</f>
        <v>0</v>
      </c>
      <c r="Z276" s="21">
        <f>(2*Z$5*$AJ$3*$R276*$A$3-MIN(Z$5*$AJ$3,$R276*$A$3)^2-2*$R276*$A$3*MAX(Z$5*$AJ$3-$R276*$A$3,0)-MIN(MAX($R276*$A$3-$A$4,0),Z$5*$AJ$3)^2-2*Z$5*$AJ$3*MAX($R276*$A$3-$A$4-Z$5*+$AJ$3,0))/$AJ$5-SUM($V$7:Y276)-SUM($V$7:Z275)+SUM($V$7:Y275)</f>
        <v>0</v>
      </c>
      <c r="AA276" s="21">
        <f>(2*AA$5*$AJ$3*$R276*$A$3-MIN(AA$5*$AJ$3,$R276*$A$3)^2-2*$R276*$A$3*MAX(AA$5*$AJ$3-$R276*$A$3,0)-MIN(MAX($R276*$A$3-$A$4,0),AA$5*$AJ$3)^2-2*AA$5*$AJ$3*MAX($R276*$A$3-$A$4-AA$5*+$AJ$3,0))/$AJ$5-SUM($V$7:Z276)-SUM($V$7:AA275)+SUM($V$7:Z275)</f>
        <v>0</v>
      </c>
      <c r="AB276" s="21">
        <f>(2*AB$5*$AJ$3*$R276*$A$3-MIN(AB$5*$AJ$3,$R276*$A$3)^2-2*$R276*$A$3*MAX(AB$5*$AJ$3-$R276*$A$3,0)-MIN(MAX($R276*$A$3-$A$4,0),AB$5*$AJ$3)^2-2*AB$5*$AJ$3*MAX($R276*$A$3-$A$4-AB$5*+$AJ$3,0))/$AJ$5-SUM($V$7:AA276)-SUM($V$7:AB275)+SUM($V$7:AA275)</f>
        <v>0</v>
      </c>
      <c r="AC276" s="21">
        <f>(2*AC$5*$AJ$3*$R276*$A$3-MIN(AC$5*$AJ$3,$R276*$A$3)^2-2*$R276*$A$3*MAX(AC$5*$AJ$3-$R276*$A$3,0)-MIN(MAX($R276*$A$3-$A$4,0),AC$5*$AJ$3)^2-2*AC$5*$AJ$3*MAX($R276*$A$3-$A$4-AC$5*+$AJ$3,0))/$AJ$5-SUM($V$7:AB276)-SUM($V$7:AC275)+SUM($V$7:AB275)</f>
        <v>0</v>
      </c>
      <c r="AD276" s="21">
        <f>(2*AD$5*$AJ$3*$R276*$A$3-MIN(AD$5*$AJ$3,$R276*$A$3)^2-2*$R276*$A$3*MAX(AD$5*$AJ$3-$R276*$A$3,0)-MIN(MAX($R276*$A$3-$A$4,0),AD$5*$AJ$3)^2-2*AD$5*$AJ$3*MAX($R276*$A$3-$A$4-AD$5*+$AJ$3,0))/$AJ$5-SUM($V$7:AC276)-SUM($V$7:AD275)+SUM($V$7:AC275)</f>
        <v>0</v>
      </c>
      <c r="AE276" s="21">
        <f>(2*AE$5*$AJ$3*$R276*$A$3-MIN(AE$5*$AJ$3,$R276*$A$3)^2-2*$R276*$A$3*MAX(AE$5*$AJ$3-$R276*$A$3,0)-MIN(MAX($R276*$A$3-$A$4,0),AE$5*$AJ$3)^2-2*AE$5*$AJ$3*MAX($R276*$A$3-$A$4-AE$5*+$AJ$3,0))/$AJ$5-SUM($V$7:AD276)-SUM($V$7:AE275)+SUM($V$7:AD275)</f>
        <v>0</v>
      </c>
      <c r="AF276" s="21">
        <f>(2*AF$5*$AJ$3*$R276*$A$3-MIN(AF$5*$AJ$3,$R276*$A$3)^2-2*$R276*$A$3*MAX(AF$5*$AJ$3-$R276*$A$3,0)-MIN(MAX($R276*$A$3-$A$4,0),AF$5*$AJ$3)^2-2*AF$5*$AJ$3*MAX($R276*$A$3-$A$4-AF$5*+$AJ$3,0))/$AJ$5-SUM($V$7:AE276)-SUM($V$7:AF275)+SUM($V$7:AE275)</f>
        <v>0</v>
      </c>
      <c r="AG276" s="21">
        <f>(2*AG$5*$AJ$3*$R276*$A$3-MIN(AG$5*$AJ$3,$R276*$A$3)^2-2*$R276*$A$3*MAX(AG$5*$AJ$3-$R276*$A$3,0)-MIN(MAX($R276*$A$3-$A$4,0),AG$5*$AJ$3)^2-2*AG$5*$AJ$3*MAX($R276*$A$3-$A$4-AG$5*+$AJ$3,0))/$AJ$5-SUM($V$7:AF276)-SUM($V$7:AG275)+SUM($V$7:AF275)</f>
        <v>0</v>
      </c>
      <c r="AH276" s="21">
        <f>(2*AH$5*$AJ$3*$R276*$A$3-MIN(AH$5*$AJ$3,$R276*$A$3)^2-2*$R276*$A$3*MAX(AH$5*$AJ$3-$R276*$A$3,0)-MIN(MAX($R276*$A$3-$A$4,0),AH$5*$AJ$3)^2-2*AH$5*$AJ$3*MAX($R276*$A$3-$A$4-AH$5*+$AJ$3,0))/$AJ$5-SUM($V$7:AG276)-SUM($V$7:AH275)+SUM($V$7:AG275)</f>
        <v>0</v>
      </c>
      <c r="AJ276" s="8">
        <f t="shared" si="75"/>
        <v>44317</v>
      </c>
      <c r="AK276" s="30">
        <f t="shared" si="68"/>
        <v>44331</v>
      </c>
      <c r="AL276" s="3">
        <f ca="1">SUMPRODUCT(OFFSET($W$8:OFFSET($W$8,$AJ$4-1,0),$T276,$U276),OFFSET($D$8:OFFSET($D$8,$AJ$4-1,0),$S276,MATCH(AL$6,$D$7:$Q$7,0)-1))</f>
        <v>0.86963282565959876</v>
      </c>
      <c r="AM276" s="3">
        <f ca="1">SUMPRODUCT(OFFSET($W$8:OFFSET($W$8,$AJ$4-1,0),$T276,$U276),OFFSET($C$8:OFFSET($C$8,$AJ$4-1,0),$S276,0),OFFSET($D$8:OFFSET($D$8,$AJ$4-1,0),$S276,MATCH(AL$6,$D$7:$Q$7,0)-1))/SUMPRODUCT(OFFSET($W$8:OFFSET($W$8,$AJ$4-1,0),$T276,$U276),OFFSET($C$8:OFFSET($C$8,$AJ$4-1,0),$S276,0))</f>
        <v>0.88015302715389643</v>
      </c>
      <c r="AN276" s="3">
        <f ca="1">SUMPRODUCT(OFFSET($W$8:OFFSET($W$8,$AJ$4-1,0),$T276,$U276),OFFSET($D$8:OFFSET($D$8,$AJ$4-1,0),$S276,MATCH(AN$6,$D$7:$Q$7,0)-1))</f>
        <v>1.0496670432088409</v>
      </c>
      <c r="AO276" s="3">
        <f ca="1">SUMPRODUCT(OFFSET($W$8:OFFSET($W$8,$AJ$4-1,0),$T276,$U276),OFFSET($C$8:OFFSET($C$8,$AJ$4-1,0),$S276,0),OFFSET($D$8:OFFSET($D$8,$AJ$4-1,0),$S276,MATCH(AN$6,$D$7:$Q$7,0)-1))/SUMPRODUCT(OFFSET($W$8:OFFSET($W$8,$AJ$4-1,0),$T276,$U276),OFFSET($C$8:OFFSET($C$8,$AJ$4-1,0),$S276,0))</f>
        <v>1.0478555101634464</v>
      </c>
      <c r="AP276" s="3">
        <f ca="1">SUMPRODUCT(OFFSET($W$8:OFFSET($W$8,$AJ$4-1,0),$T276,$U276),OFFSET($D$8:OFFSET($D$8,$AJ$4-1,0),$S276,MATCH(AP$6,$D$7:$Q$7,0)-1))</f>
        <v>1.0111991540624998</v>
      </c>
      <c r="AQ276" s="3">
        <f ca="1">SUMPRODUCT(OFFSET($W$8:OFFSET($W$8,$AJ$4-1,0),$T276,$U276),OFFSET($C$8:OFFSET($C$8,$AJ$4-1,0),$S276,0),OFFSET($D$8:OFFSET($D$8,$AJ$4-1,0),$S276,MATCH(AP$6,$D$7:$Q$7,0)-1))/SUMPRODUCT(OFFSET($W$8:OFFSET($W$8,$AJ$4-1,0),$T276,$U276),OFFSET($C$8:OFFSET($C$8,$AJ$4-1,0),$S276,0))</f>
        <v>1.0105363038825161</v>
      </c>
      <c r="AR276" s="3">
        <f ca="1">SUMPRODUCT(OFFSET($W$8:OFFSET($W$8,$AJ$4-1,0),$T276,$U276),OFFSET($D$8:OFFSET($D$8,$AJ$4-1,0),$S276,MATCH(AR$6,$D$7:$Q$7,0)-1))</f>
        <v>1</v>
      </c>
      <c r="AS276" s="3">
        <f ca="1">SUMPRODUCT(OFFSET($W$8:OFFSET($W$8,$AJ$4-1,0),$T276,$U276),OFFSET($C$8:OFFSET($C$8,$AJ$4-1,0),$S276,0),OFFSET($D$8:OFFSET($D$8,$AJ$4-1,0),$S276,MATCH(AR$6,$D$7:$Q$7,0)-1))/SUMPRODUCT(OFFSET($W$8:OFFSET($W$8,$AJ$4-1,0),$T276,$U276),OFFSET($C$8:OFFSET($C$8,$AJ$4-1,0),$S276,0))</f>
        <v>1</v>
      </c>
      <c r="AT276" s="3">
        <f ca="1">SUMPRODUCT(OFFSET($W$8:OFFSET($W$8,$AJ$4-1,0),$T276,$U276),OFFSET($D$8:OFFSET($D$8,$AJ$4-1,0),$S276,MATCH(AT$6,$D$7:$Q$7,0)-1))</f>
        <v>1.0279022032571661</v>
      </c>
      <c r="AU276" s="3">
        <f ca="1">SUMPRODUCT(OFFSET($W$8:OFFSET($W$8,$AJ$4-1,0),$T276,$U276),OFFSET($C$8:OFFSET($C$8,$AJ$4-1,0),$S276,0),OFFSET($D$8:OFFSET($D$8,$AJ$4-1,0),$S276,MATCH(AT$6,$D$7:$Q$7,0)-1))/SUMPRODUCT(OFFSET($W$8:OFFSET($W$8,$AJ$4-1,0),$T276,$U276),OFFSET($C$8:OFFSET($C$8,$AJ$4-1,0),$S276,0))</f>
        <v>1.0266859833666593</v>
      </c>
      <c r="AV276" s="3">
        <f ca="1">SUMPRODUCT(OFFSET($W$8:OFFSET($W$8,$AJ$4-1,0),$T276,$U276),OFFSET($D$8:OFFSET($D$8,$AJ$4-1,0),$S276,MATCH(AV$6,$D$7:$Q$7,0)-1))</f>
        <v>0.98189048491466902</v>
      </c>
      <c r="AW276" s="3">
        <f ca="1">SUMPRODUCT(OFFSET($W$8:OFFSET($W$8,$AJ$4-1,0),$T276,$U276),OFFSET($C$8:OFFSET($C$8,$AJ$4-1,0),$S276,0),OFFSET($D$8:OFFSET($D$8,$AJ$4-1,0),$S276,MATCH(AV$6,$D$7:$Q$7,0)-1))/SUMPRODUCT(OFFSET($W$8:OFFSET($W$8,$AJ$4-1,0),$T276,$U276),OFFSET($C$8:OFFSET($C$8,$AJ$4-1,0),$S276,0))</f>
        <v>0.98266255690260496</v>
      </c>
      <c r="AX276" s="3">
        <f ca="1">SUMPRODUCT(OFFSET($W$8:OFFSET($W$8,$AJ$4-1,0),$T276,$U276),OFFSET($D$8:OFFSET($D$8,$AJ$4-1,0),$S276,MATCH(AX$6,$D$7:$Q$7,0)-1))</f>
        <v>0.98254143381619519</v>
      </c>
      <c r="AY276" s="3">
        <f ca="1">SUMPRODUCT(OFFSET($W$8:OFFSET($W$8,$AJ$4-1,0),$T276,$U276),OFFSET($C$8:OFFSET($C$8,$AJ$4-1,0),$S276,0),OFFSET($D$8:OFFSET($D$8,$AJ$4-1,0),$S276,MATCH(AX$6,$D$7:$Q$7,0)-1))/SUMPRODUCT(OFFSET($W$8:OFFSET($W$8,$AJ$4-1,0),$T276,$U276),OFFSET($C$8:OFFSET($C$8,$AJ$4-1,0),$S276,0))</f>
        <v>0.98315869420508428</v>
      </c>
      <c r="AZ276" s="3">
        <f ca="1">SUMPRODUCT(OFFSET($W$8:OFFSET($W$8,$AJ$4-1,0),$T276,$U276),OFFSET($D$8:OFFSET($D$8,$AJ$4-1,0),$S276,MATCH(AZ$6,$D$7:$Q$7,0)-1))</f>
        <v>1.0532588188521881</v>
      </c>
      <c r="BA276" s="3">
        <f ca="1">SUMPRODUCT(OFFSET($W$8:OFFSET($W$8,$AJ$4-1,0),$T276,$U276),OFFSET($C$8:OFFSET($C$8,$AJ$4-1,0),$S276,0),OFFSET($D$8:OFFSET($D$8,$AJ$4-1,0),$S276,MATCH(AZ$6,$D$7:$Q$7,0)-1))/SUMPRODUCT(OFFSET($W$8:OFFSET($W$8,$AJ$4-1,0),$T276,$U276),OFFSET($C$8:OFFSET($C$8,$AJ$4-1,0),$S276,0))</f>
        <v>1.0513131774177891</v>
      </c>
      <c r="BB276" s="3">
        <f ca="1">SUMPRODUCT(OFFSET($W$8:OFFSET($W$8,$AJ$4-1,0),$T276,$U276),OFFSET($D$8:OFFSET($D$8,$AJ$4-1,0),$S276,MATCH(BB$6,$D$7:$Q$7,0)-1))</f>
        <v>1.0175705050528467</v>
      </c>
      <c r="BC276" s="3">
        <f ca="1">SUMPRODUCT(OFFSET($W$8:OFFSET($W$8,$AJ$4-1,0),$T276,$U276),OFFSET($C$8:OFFSET($C$8,$AJ$4-1,0),$S276,0),OFFSET($D$8:OFFSET($D$8,$AJ$4-1,0),$S276,MATCH(BB$6,$D$7:$Q$7,0)-1))/SUMPRODUCT(OFFSET($W$8:OFFSET($W$8,$AJ$4-1,0),$T276,$U276),OFFSET($C$8:OFFSET($C$8,$AJ$4-1,0),$S276,0))</f>
        <v>1.0169639706752027</v>
      </c>
      <c r="BD276" s="3">
        <f ca="1">SUMPRODUCT(OFFSET($W$8:OFFSET($W$8,$AJ$4-1,0),$T276,$U276),OFFSET($D$8:OFFSET($D$8,$AJ$4-1,0),$S276,MATCH(BD$6,$D$7:$Q$7,0)-1))</f>
        <v>0.99978902777293066</v>
      </c>
      <c r="BE276" s="3">
        <f ca="1">SUMPRODUCT(OFFSET($W$8:OFFSET($W$8,$AJ$4-1,0),$T276,$U276),OFFSET($C$8:OFFSET($C$8,$AJ$4-1,0),$S276,0),OFFSET($D$8:OFFSET($D$8,$AJ$4-1,0),$S276,MATCH(BD$6,$D$7:$Q$7,0)-1))/SUMPRODUCT(OFFSET($W$8:OFFSET($W$8,$AJ$4-1,0),$T276,$U276),OFFSET($C$8:OFFSET($C$8,$AJ$4-1,0),$S276,0))</f>
        <v>0.99982116739674753</v>
      </c>
      <c r="BF276" s="174">
        <f ca="1">SUMPRODUCT(OFFSET($W$8:OFFSET($W$8,$AJ$4-1,0),$T276,$U276),OFFSET($D$8:OFFSET($D$8,$AJ$4-1,0),$S276,MATCH(BF$6,$D$7:$Q$7,0)-1))</f>
        <v>1.0152013091634022</v>
      </c>
      <c r="BG276" s="174">
        <f ca="1">SUMPRODUCT(OFFSET($W$8:OFFSET($W$8,$AJ$4-1,0),$T276,$U276),OFFSET($C$8:OFFSET($C$8,$AJ$4-1,0),$S276,0),OFFSET($D$8:OFFSET($D$8,$AJ$4-1,0),$S276,MATCH(BF$6,$D$7:$Q$7,0)-1))/SUMPRODUCT(OFFSET($W$8:OFFSET($W$8,$AJ$4-1,0),$T276,$U276),OFFSET($C$8:OFFSET($C$8,$AJ$4-1,0),$S276,0))</f>
        <v>1.0037987401935928</v>
      </c>
      <c r="BH276" s="174">
        <f ca="1">SUMPRODUCT(OFFSET($W$8:OFFSET($W$8,$AJ$4-1,0),$T276,$U276),OFFSET($D$8:OFFSET($D$8,$AJ$4-1,0),$S276,MATCH(BH$6,$D$7:$Q$7,0)-1))</f>
        <v>1.0449036204624154</v>
      </c>
      <c r="BI276" s="174">
        <f ca="1">SUMPRODUCT(OFFSET($W$8:OFFSET($W$8,$AJ$4-1,0),$T276,$U276),OFFSET($C$8:OFFSET($C$8,$AJ$4-1,0),$S276,0),OFFSET($D$8:OFFSET($D$8,$AJ$4-1,0),$S276,MATCH(BH$6,$D$7:$Q$7,0)-1))/SUMPRODUCT(OFFSET($W$8:OFFSET($W$8,$AJ$4-1,0),$T276,$U276),OFFSET($C$8:OFFSET($C$8,$AJ$4-1,0),$S276,0))</f>
        <v>1.0409352583760259</v>
      </c>
      <c r="BJ276" s="174">
        <f ca="1">SUMPRODUCT(OFFSET($W$8:OFFSET($W$8,$AJ$4-1,0),$T276,$U276),OFFSET($D$8:OFFSET($D$8,$AJ$4-1,0),$S276,MATCH(BJ$6,$D$7:$Q$7,0)-1))</f>
        <v>1</v>
      </c>
      <c r="BK276" s="174">
        <f ca="1">SUMPRODUCT(OFFSET($W$8:OFFSET($W$8,$AJ$4-1,0),$T276,$U276),OFFSET($C$8:OFFSET($C$8,$AJ$4-1,0),$S276,0),OFFSET($D$8:OFFSET($D$8,$AJ$4-1,0),$S276,MATCH(BJ$6,$D$7:$Q$7,0)-1))/SUMPRODUCT(OFFSET($W$8:OFFSET($W$8,$AJ$4-1,0),$T276,$U276),OFFSET($C$8:OFFSET($C$8,$AJ$4-1,0),$S276,0))</f>
        <v>1</v>
      </c>
      <c r="BM276" s="8">
        <f t="shared" si="72"/>
        <v>44317</v>
      </c>
      <c r="BN276" s="47">
        <f t="shared" ca="1" si="73"/>
        <v>0.99509331450549554</v>
      </c>
      <c r="BO276" s="47">
        <f t="shared" ca="1" si="69"/>
        <v>0</v>
      </c>
      <c r="BP276" s="47">
        <f t="shared" ca="1" si="74"/>
        <v>0.31792490052778338</v>
      </c>
      <c r="BQ276" s="47">
        <f t="shared" ca="1" si="70"/>
        <v>0.6771684139777121</v>
      </c>
    </row>
    <row r="277" spans="1:69">
      <c r="A277" s="58">
        <f t="shared" si="71"/>
        <v>43983</v>
      </c>
      <c r="B277" s="34">
        <f t="shared" si="64"/>
        <v>44180</v>
      </c>
      <c r="C277" s="59">
        <f>SUMIF(WP!$A$3:$A$388,"&lt;"&amp;EOMONTH($A277,$A$3-1)+1,WP!$B$3:$B$388)/1000-SUM(C$8:C276)</f>
        <v>578.85300000000279</v>
      </c>
      <c r="D277" s="42">
        <f>D$6/VLOOKUP($B277,Rate!$B$4:$H$390,7)</f>
        <v>0.79527145267705568</v>
      </c>
      <c r="E277" s="42">
        <f>E$6/VLOOKUP($B277,SAWW!$B$4:$H$390,7)</f>
        <v>1.0617034642628405</v>
      </c>
      <c r="F277" s="42">
        <f>F$6/VLOOKUP($B277,'Indem BL'!$B$4:$H$390,7)</f>
        <v>1.0194182324999999</v>
      </c>
      <c r="G277" s="42">
        <f>G$6/VLOOKUP($B277,'Med BL'!$B$4:$H$390,7)</f>
        <v>1</v>
      </c>
      <c r="H277" s="42">
        <f>H$6/VLOOKUP($B277,'Combined BL &amp; SAWW'!$B$4:$H$390,7)</f>
        <v>1.0387163364128036</v>
      </c>
      <c r="I277" s="42">
        <f>I$6/VLOOKUP($B277,'Freq Trend'!$B$4:$H$390,7)</f>
        <v>0.97666822417302512</v>
      </c>
      <c r="J277" s="42">
        <f>J$6/VLOOKUP($B277,'Severity Trend_IonI'!$B$4:$H$390,7)</f>
        <v>0.97844232745117676</v>
      </c>
      <c r="K277" s="42">
        <f>K$6/VLOOKUP($B277,'Severity Trend_MonI'!$B$4:$H$390,7)</f>
        <v>1.0661866482777573</v>
      </c>
      <c r="L277" s="42">
        <f>L$6/VLOOKUP($B277,'Severity Trend'!$B$4:$H$390,7)</f>
        <v>1.0215877216469789</v>
      </c>
      <c r="M277" s="42">
        <f>M$6/VLOOKUP($B277,'PP Residual Trend'!$B$4:$H$390,7)</f>
        <v>0.99956402071588257</v>
      </c>
      <c r="N277" s="156">
        <f>N$6/VLOOKUP($B277,CR!$B$4:$H$455,7)</f>
        <v>1.0520348958842269</v>
      </c>
      <c r="O277" s="156">
        <f>O$6/VLOOKUP($B277,ER!$B$4:$H$455,7)</f>
        <v>1.0815007793302622</v>
      </c>
      <c r="P277" s="156">
        <f>P$6/VLOOKUP($B277,DR!$B$4:$H$455,7)</f>
        <v>1</v>
      </c>
      <c r="R277">
        <f t="shared" si="63"/>
        <v>270</v>
      </c>
      <c r="S277" s="120">
        <f t="shared" si="65"/>
        <v>269</v>
      </c>
      <c r="T277" s="45">
        <f t="shared" si="66"/>
        <v>0</v>
      </c>
      <c r="U277" s="45">
        <f t="shared" si="67"/>
        <v>0</v>
      </c>
      <c r="V277" s="20">
        <v>0</v>
      </c>
      <c r="W277" s="21">
        <f>(2*W$5*$AJ$3*$R277*$A$3-MIN(W$5*$AJ$3,$R277*$A$3)^2-2*$R277*$A$3*MAX(W$5*$AJ$3-$R277*$A$3,0)-MIN(MAX($R277*$A$3-$A$4,0),W$5*$AJ$3)^2-2*W$5*$AJ$3*MAX($R277*$A$3-$A$4-W$5*+$AJ$3,0))/$AJ$5-SUM($V$7:V277)-SUM($V$7:W276)+SUM($V$7:V276)</f>
        <v>0</v>
      </c>
      <c r="X277" s="21">
        <f>(2*X$5*$AJ$3*$R277*$A$3-MIN(X$5*$AJ$3,$R277*$A$3)^2-2*$R277*$A$3*MAX(X$5*$AJ$3-$R277*$A$3,0)-MIN(MAX($R277*$A$3-$A$4,0),X$5*$AJ$3)^2-2*X$5*$AJ$3*MAX($R277*$A$3-$A$4-X$5*+$AJ$3,0))/$AJ$5-SUM($V$7:W277)-SUM($V$7:X276)+SUM($V$7:W276)</f>
        <v>0</v>
      </c>
      <c r="Y277" s="21">
        <f>(2*Y$5*$AJ$3*$R277*$A$3-MIN(Y$5*$AJ$3,$R277*$A$3)^2-2*$R277*$A$3*MAX(Y$5*$AJ$3-$R277*$A$3,0)-MIN(MAX($R277*$A$3-$A$4,0),Y$5*$AJ$3)^2-2*Y$5*$AJ$3*MAX($R277*$A$3-$A$4-Y$5*+$AJ$3,0))/$AJ$5-SUM($V$7:X277)-SUM($V$7:Y276)+SUM($V$7:X276)</f>
        <v>0</v>
      </c>
      <c r="Z277" s="21">
        <f>(2*Z$5*$AJ$3*$R277*$A$3-MIN(Z$5*$AJ$3,$R277*$A$3)^2-2*$R277*$A$3*MAX(Z$5*$AJ$3-$R277*$A$3,0)-MIN(MAX($R277*$A$3-$A$4,0),Z$5*$AJ$3)^2-2*Z$5*$AJ$3*MAX($R277*$A$3-$A$4-Z$5*+$AJ$3,0))/$AJ$5-SUM($V$7:Y277)-SUM($V$7:Z276)+SUM($V$7:Y276)</f>
        <v>0</v>
      </c>
      <c r="AA277" s="21">
        <f>(2*AA$5*$AJ$3*$R277*$A$3-MIN(AA$5*$AJ$3,$R277*$A$3)^2-2*$R277*$A$3*MAX(AA$5*$AJ$3-$R277*$A$3,0)-MIN(MAX($R277*$A$3-$A$4,0),AA$5*$AJ$3)^2-2*AA$5*$AJ$3*MAX($R277*$A$3-$A$4-AA$5*+$AJ$3,0))/$AJ$5-SUM($V$7:Z277)-SUM($V$7:AA276)+SUM($V$7:Z276)</f>
        <v>0</v>
      </c>
      <c r="AB277" s="21">
        <f>(2*AB$5*$AJ$3*$R277*$A$3-MIN(AB$5*$AJ$3,$R277*$A$3)^2-2*$R277*$A$3*MAX(AB$5*$AJ$3-$R277*$A$3,0)-MIN(MAX($R277*$A$3-$A$4,0),AB$5*$AJ$3)^2-2*AB$5*$AJ$3*MAX($R277*$A$3-$A$4-AB$5*+$AJ$3,0))/$AJ$5-SUM($V$7:AA277)-SUM($V$7:AB276)+SUM($V$7:AA276)</f>
        <v>0</v>
      </c>
      <c r="AC277" s="21">
        <f>(2*AC$5*$AJ$3*$R277*$A$3-MIN(AC$5*$AJ$3,$R277*$A$3)^2-2*$R277*$A$3*MAX(AC$5*$AJ$3-$R277*$A$3,0)-MIN(MAX($R277*$A$3-$A$4,0),AC$5*$AJ$3)^2-2*AC$5*$AJ$3*MAX($R277*$A$3-$A$4-AC$5*+$AJ$3,0))/$AJ$5-SUM($V$7:AB277)-SUM($V$7:AC276)+SUM($V$7:AB276)</f>
        <v>0</v>
      </c>
      <c r="AD277" s="21">
        <f>(2*AD$5*$AJ$3*$R277*$A$3-MIN(AD$5*$AJ$3,$R277*$A$3)^2-2*$R277*$A$3*MAX(AD$5*$AJ$3-$R277*$A$3,0)-MIN(MAX($R277*$A$3-$A$4,0),AD$5*$AJ$3)^2-2*AD$5*$AJ$3*MAX($R277*$A$3-$A$4-AD$5*+$AJ$3,0))/$AJ$5-SUM($V$7:AC277)-SUM($V$7:AD276)+SUM($V$7:AC276)</f>
        <v>0</v>
      </c>
      <c r="AE277" s="21">
        <f>(2*AE$5*$AJ$3*$R277*$A$3-MIN(AE$5*$AJ$3,$R277*$A$3)^2-2*$R277*$A$3*MAX(AE$5*$AJ$3-$R277*$A$3,0)-MIN(MAX($R277*$A$3-$A$4,0),AE$5*$AJ$3)^2-2*AE$5*$AJ$3*MAX($R277*$A$3-$A$4-AE$5*+$AJ$3,0))/$AJ$5-SUM($V$7:AD277)-SUM($V$7:AE276)+SUM($V$7:AD276)</f>
        <v>0</v>
      </c>
      <c r="AF277" s="21">
        <f>(2*AF$5*$AJ$3*$R277*$A$3-MIN(AF$5*$AJ$3,$R277*$A$3)^2-2*$R277*$A$3*MAX(AF$5*$AJ$3-$R277*$A$3,0)-MIN(MAX($R277*$A$3-$A$4,0),AF$5*$AJ$3)^2-2*AF$5*$AJ$3*MAX($R277*$A$3-$A$4-AF$5*+$AJ$3,0))/$AJ$5-SUM($V$7:AE277)-SUM($V$7:AF276)+SUM($V$7:AE276)</f>
        <v>0</v>
      </c>
      <c r="AG277" s="21">
        <f>(2*AG$5*$AJ$3*$R277*$A$3-MIN(AG$5*$AJ$3,$R277*$A$3)^2-2*$R277*$A$3*MAX(AG$5*$AJ$3-$R277*$A$3,0)-MIN(MAX($R277*$A$3-$A$4,0),AG$5*$AJ$3)^2-2*AG$5*$AJ$3*MAX($R277*$A$3-$A$4-AG$5*+$AJ$3,0))/$AJ$5-SUM($V$7:AF277)-SUM($V$7:AG276)+SUM($V$7:AF276)</f>
        <v>0</v>
      </c>
      <c r="AH277" s="21">
        <f>(2*AH$5*$AJ$3*$R277*$A$3-MIN(AH$5*$AJ$3,$R277*$A$3)^2-2*$R277*$A$3*MAX(AH$5*$AJ$3-$R277*$A$3,0)-MIN(MAX($R277*$A$3-$A$4,0),AH$5*$AJ$3)^2-2*AH$5*$AJ$3*MAX($R277*$A$3-$A$4-AH$5*+$AJ$3,0))/$AJ$5-SUM($V$7:AG277)-SUM($V$7:AH276)+SUM($V$7:AG276)</f>
        <v>0</v>
      </c>
      <c r="AJ277" s="8">
        <f t="shared" si="75"/>
        <v>44348</v>
      </c>
      <c r="AK277" s="30">
        <f t="shared" si="68"/>
        <v>44362</v>
      </c>
      <c r="AL277" s="3">
        <f ca="1">SUMPRODUCT(OFFSET($W$8:OFFSET($W$8,$AJ$4-1,0),$T277,$U277),OFFSET($D$8:OFFSET($D$8,$AJ$4-1,0),$S277,MATCH(AL$6,$D$7:$Q$7,0)-1))</f>
        <v>0.88109088335340568</v>
      </c>
      <c r="AM277" s="3">
        <f ca="1">SUMPRODUCT(OFFSET($W$8:OFFSET($W$8,$AJ$4-1,0),$T277,$U277),OFFSET($C$8:OFFSET($C$8,$AJ$4-1,0),$S277,0),OFFSET($D$8:OFFSET($D$8,$AJ$4-1,0),$S277,MATCH(AL$6,$D$7:$Q$7,0)-1))/SUMPRODUCT(OFFSET($W$8:OFFSET($W$8,$AJ$4-1,0),$T277,$U277),OFFSET($C$8:OFFSET($C$8,$AJ$4-1,0),$S277,0))</f>
        <v>0.88744976281547583</v>
      </c>
      <c r="AN277" s="3">
        <f ca="1">SUMPRODUCT(OFFSET($W$8:OFFSET($W$8,$AJ$4-1,0),$T277,$U277),OFFSET($D$8:OFFSET($D$8,$AJ$4-1,0),$S277,MATCH(AN$6,$D$7:$Q$7,0)-1))</f>
        <v>1.0472583127790787</v>
      </c>
      <c r="AO277" s="3">
        <f ca="1">SUMPRODUCT(OFFSET($W$8:OFFSET($W$8,$AJ$4-1,0),$T277,$U277),OFFSET($C$8:OFFSET($C$8,$AJ$4-1,0),$S277,0),OFFSET($D$8:OFFSET($D$8,$AJ$4-1,0),$S277,MATCH(AN$6,$D$7:$Q$7,0)-1))/SUMPRODUCT(OFFSET($W$8:OFFSET($W$8,$AJ$4-1,0),$T277,$U277),OFFSET($C$8:OFFSET($C$8,$AJ$4-1,0),$S277,0))</f>
        <v>1.046210363178123</v>
      </c>
      <c r="AP277" s="3">
        <f ca="1">SUMPRODUCT(OFFSET($W$8:OFFSET($W$8,$AJ$4-1,0),$T277,$U277),OFFSET($D$8:OFFSET($D$8,$AJ$4-1,0),$S277,MATCH(AP$6,$D$7:$Q$7,0)-1))</f>
        <v>1.0104163846874998</v>
      </c>
      <c r="AQ277" s="3">
        <f ca="1">SUMPRODUCT(OFFSET($W$8:OFFSET($W$8,$AJ$4-1,0),$T277,$U277),OFFSET($C$8:OFFSET($C$8,$AJ$4-1,0),$S277,0),OFFSET($D$8:OFFSET($D$8,$AJ$4-1,0),$S277,MATCH(AP$6,$D$7:$Q$7,0)-1))/SUMPRODUCT(OFFSET($W$8:OFFSET($W$8,$AJ$4-1,0),$T277,$U277),OFFSET($C$8:OFFSET($C$8,$AJ$4-1,0),$S277,0))</f>
        <v>1.0101622719894949</v>
      </c>
      <c r="AR277" s="3">
        <f ca="1">SUMPRODUCT(OFFSET($W$8:OFFSET($W$8,$AJ$4-1,0),$T277,$U277),OFFSET($D$8:OFFSET($D$8,$AJ$4-1,0),$S277,MATCH(AR$6,$D$7:$Q$7,0)-1))</f>
        <v>1</v>
      </c>
      <c r="AS277" s="3">
        <f ca="1">SUMPRODUCT(OFFSET($W$8:OFFSET($W$8,$AJ$4-1,0),$T277,$U277),OFFSET($C$8:OFFSET($C$8,$AJ$4-1,0),$S277,0),OFFSET($D$8:OFFSET($D$8,$AJ$4-1,0),$S277,MATCH(AR$6,$D$7:$Q$7,0)-1))/SUMPRODUCT(OFFSET($W$8:OFFSET($W$8,$AJ$4-1,0),$T277,$U277),OFFSET($C$8:OFFSET($C$8,$AJ$4-1,0),$S277,0))</f>
        <v>1</v>
      </c>
      <c r="AT277" s="3">
        <f ca="1">SUMPRODUCT(OFFSET($W$8:OFFSET($W$8,$AJ$4-1,0),$T277,$U277),OFFSET($D$8:OFFSET($D$8,$AJ$4-1,0),$S277,MATCH(AT$6,$D$7:$Q$7,0)-1))</f>
        <v>1.0263558957724601</v>
      </c>
      <c r="AU277" s="3">
        <f ca="1">SUMPRODUCT(OFFSET($W$8:OFFSET($W$8,$AJ$4-1,0),$T277,$U277),OFFSET($C$8:OFFSET($C$8,$AJ$4-1,0),$S277,0),OFFSET($D$8:OFFSET($D$8,$AJ$4-1,0),$S277,MATCH(AT$6,$D$7:$Q$7,0)-1))/SUMPRODUCT(OFFSET($W$8:OFFSET($W$8,$AJ$4-1,0),$T277,$U277),OFFSET($C$8:OFFSET($C$8,$AJ$4-1,0),$S277,0))</f>
        <v>1.0257452120111348</v>
      </c>
      <c r="AV277" s="3">
        <f ca="1">SUMPRODUCT(OFFSET($W$8:OFFSET($W$8,$AJ$4-1,0),$T277,$U277),OFFSET($D$8:OFFSET($D$8,$AJ$4-1,0),$S277,MATCH(AV$6,$D$7:$Q$7,0)-1))</f>
        <v>0.98287118774152205</v>
      </c>
      <c r="AW277" s="3">
        <f ca="1">SUMPRODUCT(OFFSET($W$8:OFFSET($W$8,$AJ$4-1,0),$T277,$U277),OFFSET($C$8:OFFSET($C$8,$AJ$4-1,0),$S277,0),OFFSET($D$8:OFFSET($D$8,$AJ$4-1,0),$S277,MATCH(AV$6,$D$7:$Q$7,0)-1))/SUMPRODUCT(OFFSET($W$8:OFFSET($W$8,$AJ$4-1,0),$T277,$U277),OFFSET($C$8:OFFSET($C$8,$AJ$4-1,0),$S277,0))</f>
        <v>0.98331732663245863</v>
      </c>
      <c r="AX277" s="3">
        <f ca="1">SUMPRODUCT(OFFSET($W$8:OFFSET($W$8,$AJ$4-1,0),$T277,$U277),OFFSET($D$8:OFFSET($D$8,$AJ$4-1,0),$S277,MATCH(AX$6,$D$7:$Q$7,0)-1))</f>
        <v>0.98336336930999568</v>
      </c>
      <c r="AY277" s="3">
        <f ca="1">SUMPRODUCT(OFFSET($W$8:OFFSET($W$8,$AJ$4-1,0),$T277,$U277),OFFSET($C$8:OFFSET($C$8,$AJ$4-1,0),$S277,0),OFFSET($D$8:OFFSET($D$8,$AJ$4-1,0),$S277,MATCH(AX$6,$D$7:$Q$7,0)-1))/SUMPRODUCT(OFFSET($W$8:OFFSET($W$8,$AJ$4-1,0),$T277,$U277),OFFSET($C$8:OFFSET($C$8,$AJ$4-1,0),$S277,0))</f>
        <v>0.98372065879942117</v>
      </c>
      <c r="AZ277" s="3">
        <f ca="1">SUMPRODUCT(OFFSET($W$8:OFFSET($W$8,$AJ$4-1,0),$T277,$U277),OFFSET($D$8:OFFSET($D$8,$AJ$4-1,0),$S277,MATCH(AZ$6,$D$7:$Q$7,0)-1))</f>
        <v>1.0506719603518961</v>
      </c>
      <c r="BA277" s="3">
        <f ca="1">SUMPRODUCT(OFFSET($W$8:OFFSET($W$8,$AJ$4-1,0),$T277,$U277),OFFSET($C$8:OFFSET($C$8,$AJ$4-1,0),$S277,0),OFFSET($D$8:OFFSET($D$8,$AJ$4-1,0),$S277,MATCH(AZ$6,$D$7:$Q$7,0)-1))/SUMPRODUCT(OFFSET($W$8:OFFSET($W$8,$AJ$4-1,0),$T277,$U277),OFFSET($C$8:OFFSET($C$8,$AJ$4-1,0),$S277,0))</f>
        <v>1.0495464651747315</v>
      </c>
      <c r="BB277" s="3">
        <f ca="1">SUMPRODUCT(OFFSET($W$8:OFFSET($W$8,$AJ$4-1,0),$T277,$U277),OFFSET($D$8:OFFSET($D$8,$AJ$4-1,0),$S277,MATCH(BB$6,$D$7:$Q$7,0)-1))</f>
        <v>1.0167576486031662</v>
      </c>
      <c r="BC277" s="3">
        <f ca="1">SUMPRODUCT(OFFSET($W$8:OFFSET($W$8,$AJ$4-1,0),$T277,$U277),OFFSET($C$8:OFFSET($C$8,$AJ$4-1,0),$S277,0),OFFSET($D$8:OFFSET($D$8,$AJ$4-1,0),$S277,MATCH(BB$6,$D$7:$Q$7,0)-1))/SUMPRODUCT(OFFSET($W$8:OFFSET($W$8,$AJ$4-1,0),$T277,$U277),OFFSET($C$8:OFFSET($C$8,$AJ$4-1,0),$S277,0))</f>
        <v>1.0164065700177698</v>
      </c>
      <c r="BD277" s="3">
        <f ca="1">SUMPRODUCT(OFFSET($W$8:OFFSET($W$8,$AJ$4-1,0),$T277,$U277),OFFSET($D$8:OFFSET($D$8,$AJ$4-1,0),$S277,MATCH(BD$6,$D$7:$Q$7,0)-1))</f>
        <v>0.99982608499417602</v>
      </c>
      <c r="BE277" s="3">
        <f ca="1">SUMPRODUCT(OFFSET($W$8:OFFSET($W$8,$AJ$4-1,0),$T277,$U277),OFFSET($C$8:OFFSET($C$8,$AJ$4-1,0),$S277,0),OFFSET($D$8:OFFSET($D$8,$AJ$4-1,0),$S277,MATCH(BD$6,$D$7:$Q$7,0)-1))/SUMPRODUCT(OFFSET($W$8:OFFSET($W$8,$AJ$4-1,0),$T277,$U277),OFFSET($C$8:OFFSET($C$8,$AJ$4-1,0),$S277,0))</f>
        <v>0.99984458622292427</v>
      </c>
      <c r="BF277" s="174">
        <f ca="1">SUMPRODUCT(OFFSET($W$8:OFFSET($W$8,$AJ$4-1,0),$T277,$U277),OFFSET($D$8:OFFSET($D$8,$AJ$4-1,0),$S277,MATCH(BF$6,$D$7:$Q$7,0)-1))</f>
        <v>1.0087052349366032</v>
      </c>
      <c r="BG277" s="174">
        <f ca="1">SUMPRODUCT(OFFSET($W$8:OFFSET($W$8,$AJ$4-1,0),$T277,$U277),OFFSET($C$8:OFFSET($C$8,$AJ$4-1,0),$S277,0),OFFSET($D$8:OFFSET($D$8,$AJ$4-1,0),$S277,MATCH(BF$6,$D$7:$Q$7,0)-1))/SUMPRODUCT(OFFSET($W$8:OFFSET($W$8,$AJ$4-1,0),$T277,$U277),OFFSET($C$8:OFFSET($C$8,$AJ$4-1,0),$S277,0))</f>
        <v>1.0000190874159516</v>
      </c>
      <c r="BH277" s="174">
        <f ca="1">SUMPRODUCT(OFFSET($W$8:OFFSET($W$8,$AJ$4-1,0),$T277,$U277),OFFSET($D$8:OFFSET($D$8,$AJ$4-1,0),$S277,MATCH(BH$6,$D$7:$Q$7,0)-1))</f>
        <v>1.040255734814177</v>
      </c>
      <c r="BI277" s="174">
        <f ca="1">SUMPRODUCT(OFFSET($W$8:OFFSET($W$8,$AJ$4-1,0),$T277,$U277),OFFSET($C$8:OFFSET($C$8,$AJ$4-1,0),$S277,0),OFFSET($D$8:OFFSET($D$8,$AJ$4-1,0),$S277,MATCH(BH$6,$D$7:$Q$7,0)-1))/SUMPRODUCT(OFFSET($W$8:OFFSET($W$8,$AJ$4-1,0),$T277,$U277),OFFSET($C$8:OFFSET($C$8,$AJ$4-1,0),$S277,0))</f>
        <v>1.0382229809268742</v>
      </c>
      <c r="BJ277" s="174">
        <f ca="1">SUMPRODUCT(OFFSET($W$8:OFFSET($W$8,$AJ$4-1,0),$T277,$U277),OFFSET($D$8:OFFSET($D$8,$AJ$4-1,0),$S277,MATCH(BJ$6,$D$7:$Q$7,0)-1))</f>
        <v>1</v>
      </c>
      <c r="BK277" s="174">
        <f ca="1">SUMPRODUCT(OFFSET($W$8:OFFSET($W$8,$AJ$4-1,0),$T277,$U277),OFFSET($C$8:OFFSET($C$8,$AJ$4-1,0),$S277,0),OFFSET($D$8:OFFSET($D$8,$AJ$4-1,0),$S277,MATCH(BJ$6,$D$7:$Q$7,0)-1))/SUMPRODUCT(OFFSET($W$8:OFFSET($W$8,$AJ$4-1,0),$T277,$U277),OFFSET($C$8:OFFSET($C$8,$AJ$4-1,0),$S277,0))</f>
        <v>1</v>
      </c>
      <c r="BM277" s="8">
        <f t="shared" si="72"/>
        <v>44348</v>
      </c>
      <c r="BN277" s="47">
        <f t="shared" ca="1" si="73"/>
        <v>0.99885434992723099</v>
      </c>
      <c r="BO277" s="47">
        <f t="shared" ca="1" si="69"/>
        <v>0</v>
      </c>
      <c r="BP277" s="47">
        <f t="shared" ca="1" si="74"/>
        <v>0.31875545480568573</v>
      </c>
      <c r="BQ277" s="47">
        <f t="shared" ca="1" si="70"/>
        <v>0.6800988951215452</v>
      </c>
    </row>
    <row r="278" spans="1:69">
      <c r="A278" s="58">
        <f t="shared" si="71"/>
        <v>44013</v>
      </c>
      <c r="B278" s="155">
        <f t="shared" ref="B278:B341" si="76">DATE(YEAR(A278),MONTH(A278)+FLOOR(($A$3+$A$4)/2,1),1+14*MOD($A$3+$A$4,2))</f>
        <v>44211</v>
      </c>
      <c r="C278" s="59">
        <f>SUMIF(WP!$A$3:$A$388,"&lt;"&amp;EOMONTH($A278,$A$3-1)+1,WP!$B$3:$B$388)/1000-SUM(C$8:C277)</f>
        <v>1188.1949999999924</v>
      </c>
      <c r="D278" s="156">
        <f>D$6/VLOOKUP($B278,Rate!$B$4:$H$390,7)</f>
        <v>0.83222933559921564</v>
      </c>
      <c r="E278" s="156">
        <f>E$6/VLOOKUP($B278,SAWW!$B$4:$H$390,7)</f>
        <v>1.0592229288162374</v>
      </c>
      <c r="F278" s="156">
        <f>F$6/VLOOKUP($B278,'Indem BL'!$B$4:$H$390,7)</f>
        <v>1.0100249999999997</v>
      </c>
      <c r="G278" s="156">
        <f>G$6/VLOOKUP($B278,'Med BL'!$B$4:$H$390,7)</f>
        <v>1</v>
      </c>
      <c r="H278" s="156">
        <f>H$6/VLOOKUP($B278,'Combined BL &amp; SAWW'!$B$4:$H$390,7)</f>
        <v>1.0309639152240255</v>
      </c>
      <c r="I278" s="156">
        <f>I$6/VLOOKUP($B278,'Freq Trend'!$B$4:$H$390,7)</f>
        <v>0.97777345579123942</v>
      </c>
      <c r="J278" s="156">
        <f>J$6/VLOOKUP($B278,'Severity Trend_IonI'!$B$4:$H$390,7)</f>
        <v>0.97927554757454527</v>
      </c>
      <c r="K278" s="156">
        <f>K$6/VLOOKUP($B278,'Severity Trend_MonI'!$B$4:$H$390,7)</f>
        <v>1.0635205366300515</v>
      </c>
      <c r="L278" s="156">
        <f>L$6/VLOOKUP($B278,'Severity Trend'!$B$4:$H$390,7)</f>
        <v>1.0207709020432976</v>
      </c>
      <c r="M278" s="156">
        <f>M$6/VLOOKUP($B278,'PP Residual Trend'!$B$4:$H$390,7)</f>
        <v>0.99961540374106417</v>
      </c>
      <c r="N278" s="156">
        <f>N$6/VLOOKUP($B278,CR!$B$4:$H$455,7)</f>
        <v>1.0200137790970913</v>
      </c>
      <c r="O278" s="156">
        <f>O$6/VLOOKUP($B278,ER!$B$4:$H$455,7)</f>
        <v>1.0501374324287145</v>
      </c>
      <c r="P278" s="156">
        <f>P$6/VLOOKUP($B278,DR!$B$4:$H$455,7)</f>
        <v>1</v>
      </c>
      <c r="R278">
        <f t="shared" si="63"/>
        <v>271</v>
      </c>
      <c r="S278" s="159">
        <f t="shared" ref="S278:S341" si="77">QUOTIENT($AJ$3*(R278-1),$A$3)</f>
        <v>270</v>
      </c>
      <c r="T278" s="157">
        <f t="shared" ref="T278:T341" si="78">MOD(S278,$AJ$3)</f>
        <v>0</v>
      </c>
      <c r="U278" s="157">
        <f t="shared" ref="U278:U341" si="79">MOD(R278-1,$A$3)</f>
        <v>0</v>
      </c>
      <c r="V278" s="152">
        <v>0</v>
      </c>
      <c r="W278" s="153">
        <f>(2*W$5*$AJ$3*$R278*$A$3-MIN(W$5*$AJ$3,$R278*$A$3)^2-2*$R278*$A$3*MAX(W$5*$AJ$3-$R278*$A$3,0)-MIN(MAX($R278*$A$3-$A$4,0),W$5*$AJ$3)^2-2*W$5*$AJ$3*MAX($R278*$A$3-$A$4-W$5*+$AJ$3,0))/$AJ$5-SUM($V$7:V278)-SUM($V$7:W277)+SUM($V$7:V277)</f>
        <v>0</v>
      </c>
      <c r="X278" s="153">
        <f>(2*X$5*$AJ$3*$R278*$A$3-MIN(X$5*$AJ$3,$R278*$A$3)^2-2*$R278*$A$3*MAX(X$5*$AJ$3-$R278*$A$3,0)-MIN(MAX($R278*$A$3-$A$4,0),X$5*$AJ$3)^2-2*X$5*$AJ$3*MAX($R278*$A$3-$A$4-X$5*+$AJ$3,0))/$AJ$5-SUM($V$7:W278)-SUM($V$7:X277)+SUM($V$7:W277)</f>
        <v>0</v>
      </c>
      <c r="Y278" s="153">
        <f>(2*Y$5*$AJ$3*$R278*$A$3-MIN(Y$5*$AJ$3,$R278*$A$3)^2-2*$R278*$A$3*MAX(Y$5*$AJ$3-$R278*$A$3,0)-MIN(MAX($R278*$A$3-$A$4,0),Y$5*$AJ$3)^2-2*Y$5*$AJ$3*MAX($R278*$A$3-$A$4-Y$5*+$AJ$3,0))/$AJ$5-SUM($V$7:X278)-SUM($V$7:Y277)+SUM($V$7:X277)</f>
        <v>0</v>
      </c>
      <c r="Z278" s="153">
        <f>(2*Z$5*$AJ$3*$R278*$A$3-MIN(Z$5*$AJ$3,$R278*$A$3)^2-2*$R278*$A$3*MAX(Z$5*$AJ$3-$R278*$A$3,0)-MIN(MAX($R278*$A$3-$A$4,0),Z$5*$AJ$3)^2-2*Z$5*$AJ$3*MAX($R278*$A$3-$A$4-Z$5*+$AJ$3,0))/$AJ$5-SUM($V$7:Y278)-SUM($V$7:Z277)+SUM($V$7:Y277)</f>
        <v>0</v>
      </c>
      <c r="AA278" s="153">
        <f>(2*AA$5*$AJ$3*$R278*$A$3-MIN(AA$5*$AJ$3,$R278*$A$3)^2-2*$R278*$A$3*MAX(AA$5*$AJ$3-$R278*$A$3,0)-MIN(MAX($R278*$A$3-$A$4,0),AA$5*$AJ$3)^2-2*AA$5*$AJ$3*MAX($R278*$A$3-$A$4-AA$5*+$AJ$3,0))/$AJ$5-SUM($V$7:Z278)-SUM($V$7:AA277)+SUM($V$7:Z277)</f>
        <v>0</v>
      </c>
      <c r="AB278" s="153">
        <f>(2*AB$5*$AJ$3*$R278*$A$3-MIN(AB$5*$AJ$3,$R278*$A$3)^2-2*$R278*$A$3*MAX(AB$5*$AJ$3-$R278*$A$3,0)-MIN(MAX($R278*$A$3-$A$4,0),AB$5*$AJ$3)^2-2*AB$5*$AJ$3*MAX($R278*$A$3-$A$4-AB$5*+$AJ$3,0))/$AJ$5-SUM($V$7:AA278)-SUM($V$7:AB277)+SUM($V$7:AA277)</f>
        <v>0</v>
      </c>
      <c r="AC278" s="153">
        <f>(2*AC$5*$AJ$3*$R278*$A$3-MIN(AC$5*$AJ$3,$R278*$A$3)^2-2*$R278*$A$3*MAX(AC$5*$AJ$3-$R278*$A$3,0)-MIN(MAX($R278*$A$3-$A$4,0),AC$5*$AJ$3)^2-2*AC$5*$AJ$3*MAX($R278*$A$3-$A$4-AC$5*+$AJ$3,0))/$AJ$5-SUM($V$7:AB278)-SUM($V$7:AC277)+SUM($V$7:AB277)</f>
        <v>0</v>
      </c>
      <c r="AD278" s="153">
        <f>(2*AD$5*$AJ$3*$R278*$A$3-MIN(AD$5*$AJ$3,$R278*$A$3)^2-2*$R278*$A$3*MAX(AD$5*$AJ$3-$R278*$A$3,0)-MIN(MAX($R278*$A$3-$A$4,0),AD$5*$AJ$3)^2-2*AD$5*$AJ$3*MAX($R278*$A$3-$A$4-AD$5*+$AJ$3,0))/$AJ$5-SUM($V$7:AC278)-SUM($V$7:AD277)+SUM($V$7:AC277)</f>
        <v>0</v>
      </c>
      <c r="AE278" s="153">
        <f>(2*AE$5*$AJ$3*$R278*$A$3-MIN(AE$5*$AJ$3,$R278*$A$3)^2-2*$R278*$A$3*MAX(AE$5*$AJ$3-$R278*$A$3,0)-MIN(MAX($R278*$A$3-$A$4,0),AE$5*$AJ$3)^2-2*AE$5*$AJ$3*MAX($R278*$A$3-$A$4-AE$5*+$AJ$3,0))/$AJ$5-SUM($V$7:AD278)-SUM($V$7:AE277)+SUM($V$7:AD277)</f>
        <v>0</v>
      </c>
      <c r="AF278" s="153">
        <f>(2*AF$5*$AJ$3*$R278*$A$3-MIN(AF$5*$AJ$3,$R278*$A$3)^2-2*$R278*$A$3*MAX(AF$5*$AJ$3-$R278*$A$3,0)-MIN(MAX($R278*$A$3-$A$4,0),AF$5*$AJ$3)^2-2*AF$5*$AJ$3*MAX($R278*$A$3-$A$4-AF$5*+$AJ$3,0))/$AJ$5-SUM($V$7:AE278)-SUM($V$7:AF277)+SUM($V$7:AE277)</f>
        <v>0</v>
      </c>
      <c r="AG278" s="153">
        <f>(2*AG$5*$AJ$3*$R278*$A$3-MIN(AG$5*$AJ$3,$R278*$A$3)^2-2*$R278*$A$3*MAX(AG$5*$AJ$3-$R278*$A$3,0)-MIN(MAX($R278*$A$3-$A$4,0),AG$5*$AJ$3)^2-2*AG$5*$AJ$3*MAX($R278*$A$3-$A$4-AG$5*+$AJ$3,0))/$AJ$5-SUM($V$7:AF278)-SUM($V$7:AG277)+SUM($V$7:AF277)</f>
        <v>0</v>
      </c>
      <c r="AH278" s="153">
        <f>(2*AH$5*$AJ$3*$R278*$A$3-MIN(AH$5*$AJ$3,$R278*$A$3)^2-2*$R278*$A$3*MAX(AH$5*$AJ$3-$R278*$A$3,0)-MIN(MAX($R278*$A$3-$A$4,0),AH$5*$AJ$3)^2-2*AH$5*$AJ$3*MAX($R278*$A$3-$A$4-AH$5*+$AJ$3,0))/$AJ$5-SUM($V$7:AG278)-SUM($V$7:AH277)+SUM($V$7:AG277)</f>
        <v>0</v>
      </c>
      <c r="AJ278" s="8">
        <f t="shared" si="75"/>
        <v>44378</v>
      </c>
      <c r="AK278" s="30">
        <f t="shared" ref="AK278:AK341" si="80">DATE(YEAR(AJ278),MONTH(AJ278)+FLOOR($AJ$3/2,1),1+14*MOD($AJ$3,2))</f>
        <v>44392</v>
      </c>
      <c r="AL278" s="3">
        <f ca="1">SUMPRODUCT(OFFSET($W$8:OFFSET($W$8,$AJ$4-1,0),$T278,$U278),OFFSET($D$8:OFFSET($D$8,$AJ$4-1,0),$S278,MATCH(AL$6,$D$7:$Q$7,0)-1))</f>
        <v>0.8919212275507058</v>
      </c>
      <c r="AM278" s="3">
        <f ca="1">SUMPRODUCT(OFFSET($W$8:OFFSET($W$8,$AJ$4-1,0),$T278,$U278),OFFSET($C$8:OFFSET($C$8,$AJ$4-1,0),$S278,0),OFFSET($D$8:OFFSET($D$8,$AJ$4-1,0),$S278,MATCH(AL$6,$D$7:$Q$7,0)-1))/SUMPRODUCT(OFFSET($W$8:OFFSET($W$8,$AJ$4-1,0),$T278,$U278),OFFSET($C$8:OFFSET($C$8,$AJ$4-1,0),$S278,0))</f>
        <v>0.89411026501560176</v>
      </c>
      <c r="AN278" s="3">
        <f ca="1">SUMPRODUCT(OFFSET($W$8:OFFSET($W$8,$AJ$4-1,0),$T278,$U278),OFFSET($D$8:OFFSET($D$8,$AJ$4-1,0),$S278,MATCH(AN$6,$D$7:$Q$7,0)-1))</f>
        <v>1.0448545747114253</v>
      </c>
      <c r="AO278" s="3">
        <f ca="1">SUMPRODUCT(OFFSET($W$8:OFFSET($W$8,$AJ$4-1,0),$T278,$U278),OFFSET($C$8:OFFSET($C$8,$AJ$4-1,0),$S278,0),OFFSET($D$8:OFFSET($D$8,$AJ$4-1,0),$S278,MATCH(AN$6,$D$7:$Q$7,0)-1))/SUMPRODUCT(OFFSET($W$8:OFFSET($W$8,$AJ$4-1,0),$T278,$U278),OFFSET($C$8:OFFSET($C$8,$AJ$4-1,0),$S278,0))</f>
        <v>1.0446409252123499</v>
      </c>
      <c r="AP278" s="3">
        <f ca="1">SUMPRODUCT(OFFSET($W$8:OFFSET($W$8,$AJ$4-1,0),$T278,$U278),OFFSET($D$8:OFFSET($D$8,$AJ$4-1,0),$S278,MATCH(AP$6,$D$7:$Q$7,0)-1))</f>
        <v>1.0098156249999997</v>
      </c>
      <c r="AQ278" s="3">
        <f ca="1">SUMPRODUCT(OFFSET($W$8:OFFSET($W$8,$AJ$4-1,0),$T278,$U278),OFFSET($C$8:OFFSET($C$8,$AJ$4-1,0),$S278,0),OFFSET($D$8:OFFSET($D$8,$AJ$4-1,0),$S278,MATCH(AP$6,$D$7:$Q$7,0)-1))/SUMPRODUCT(OFFSET($W$8:OFFSET($W$8,$AJ$4-1,0),$T278,$U278),OFFSET($C$8:OFFSET($C$8,$AJ$4-1,0),$S278,0))</f>
        <v>1.009859389718343</v>
      </c>
      <c r="AR278" s="3">
        <f ca="1">SUMPRODUCT(OFFSET($W$8:OFFSET($W$8,$AJ$4-1,0),$T278,$U278),OFFSET($D$8:OFFSET($D$8,$AJ$4-1,0),$S278,MATCH(AR$6,$D$7:$Q$7,0)-1))</f>
        <v>1</v>
      </c>
      <c r="AS278" s="3">
        <f ca="1">SUMPRODUCT(OFFSET($W$8:OFFSET($W$8,$AJ$4-1,0),$T278,$U278),OFFSET($C$8:OFFSET($C$8,$AJ$4-1,0),$S278,0),OFFSET($D$8:OFFSET($D$8,$AJ$4-1,0),$S278,MATCH(AR$6,$D$7:$Q$7,0)-1))/SUMPRODUCT(OFFSET($W$8:OFFSET($W$8,$AJ$4-1,0),$T278,$U278),OFFSET($C$8:OFFSET($C$8,$AJ$4-1,0),$S278,0))</f>
        <v>1</v>
      </c>
      <c r="AT278" s="3">
        <f ca="1">SUMPRODUCT(OFFSET($W$8:OFFSET($W$8,$AJ$4-1,0),$T278,$U278),OFFSET($D$8:OFFSET($D$8,$AJ$4-1,0),$S278,MATCH(AT$6,$D$7:$Q$7,0)-1))</f>
        <v>1.0249454752241565</v>
      </c>
      <c r="AU278" s="3">
        <f ca="1">SUMPRODUCT(OFFSET($W$8:OFFSET($W$8,$AJ$4-1,0),$T278,$U278),OFFSET($C$8:OFFSET($C$8,$AJ$4-1,0),$S278,0),OFFSET($D$8:OFFSET($D$8,$AJ$4-1,0),$S278,MATCH(AT$6,$D$7:$Q$7,0)-1))/SUMPRODUCT(OFFSET($W$8:OFFSET($W$8,$AJ$4-1,0),$T278,$U278),OFFSET($C$8:OFFSET($C$8,$AJ$4-1,0),$S278,0))</f>
        <v>1.0248888234189037</v>
      </c>
      <c r="AV278" s="3">
        <f ca="1">SUMPRODUCT(OFFSET($W$8:OFFSET($W$8,$AJ$4-1,0),$T278,$U278),OFFSET($D$8:OFFSET($D$8,$AJ$4-1,0),$S278,MATCH(AV$6,$D$7:$Q$7,0)-1))</f>
        <v>0.98383050767213909</v>
      </c>
      <c r="AW278" s="3">
        <f ca="1">SUMPRODUCT(OFFSET($W$8:OFFSET($W$8,$AJ$4-1,0),$T278,$U278),OFFSET($C$8:OFFSET($C$8,$AJ$4-1,0),$S278,0),OFFSET($D$8:OFFSET($D$8,$AJ$4-1,0),$S278,MATCH(AV$6,$D$7:$Q$7,0)-1))/SUMPRODUCT(OFFSET($W$8:OFFSET($W$8,$AJ$4-1,0),$T278,$U278),OFFSET($C$8:OFFSET($C$8,$AJ$4-1,0),$S278,0))</f>
        <v>0.9839335795299301</v>
      </c>
      <c r="AX278" s="3">
        <f ca="1">SUMPRODUCT(OFFSET($W$8:OFFSET($W$8,$AJ$4-1,0),$T278,$U278),OFFSET($D$8:OFFSET($D$8,$AJ$4-1,0),$S278,MATCH(AX$6,$D$7:$Q$7,0)-1))</f>
        <v>0.98418618111305201</v>
      </c>
      <c r="AY278" s="3">
        <f ca="1">SUMPRODUCT(OFFSET($W$8:OFFSET($W$8,$AJ$4-1,0),$T278,$U278),OFFSET($C$8:OFFSET($C$8,$AJ$4-1,0),$S278,0),OFFSET($D$8:OFFSET($D$8,$AJ$4-1,0),$S278,MATCH(AX$6,$D$7:$Q$7,0)-1))/SUMPRODUCT(OFFSET($W$8:OFFSET($W$8,$AJ$4-1,0),$T278,$U278),OFFSET($C$8:OFFSET($C$8,$AJ$4-1,0),$S278,0))</f>
        <v>0.98425838965028278</v>
      </c>
      <c r="AZ278" s="3">
        <f ca="1">SUMPRODUCT(OFFSET($W$8:OFFSET($W$8,$AJ$4-1,0),$T278,$U278),OFFSET($D$8:OFFSET($D$8,$AJ$4-1,0),$S278,MATCH(AZ$6,$D$7:$Q$7,0)-1))</f>
        <v>1.0480908823865838</v>
      </c>
      <c r="BA278" s="3">
        <f ca="1">SUMPRODUCT(OFFSET($W$8:OFFSET($W$8,$AJ$4-1,0),$T278,$U278),OFFSET($C$8:OFFSET($C$8,$AJ$4-1,0),$S278,0),OFFSET($D$8:OFFSET($D$8,$AJ$4-1,0),$S278,MATCH(AZ$6,$D$7:$Q$7,0)-1))/SUMPRODUCT(OFFSET($W$8:OFFSET($W$8,$AJ$4-1,0),$T278,$U278),OFFSET($C$8:OFFSET($C$8,$AJ$4-1,0),$S278,0))</f>
        <v>1.0478613208358358</v>
      </c>
      <c r="BB278" s="3">
        <f ca="1">SUMPRODUCT(OFFSET($W$8:OFFSET($W$8,$AJ$4-1,0),$T278,$U278),OFFSET($D$8:OFFSET($D$8,$AJ$4-1,0),$S278,MATCH(BB$6,$D$7:$Q$7,0)-1))</f>
        <v>1.0159424846050376</v>
      </c>
      <c r="BC278" s="3">
        <f ca="1">SUMPRODUCT(OFFSET($W$8:OFFSET($W$8,$AJ$4-1,0),$T278,$U278),OFFSET($C$8:OFFSET($C$8,$AJ$4-1,0),$S278,0),OFFSET($D$8:OFFSET($D$8,$AJ$4-1,0),$S278,MATCH(BB$6,$D$7:$Q$7,0)-1))/SUMPRODUCT(OFFSET($W$8:OFFSET($W$8,$AJ$4-1,0),$T278,$U278),OFFSET($C$8:OFFSET($C$8,$AJ$4-1,0),$S278,0))</f>
        <v>1.0158727807405823</v>
      </c>
      <c r="BD278" s="3">
        <f ca="1">SUMPRODUCT(OFFSET($W$8:OFFSET($W$8,$AJ$4-1,0),$T278,$U278),OFFSET($D$8:OFFSET($D$8,$AJ$4-1,0),$S278,MATCH(BD$6,$D$7:$Q$7,0)-1))</f>
        <v>0.99986042473730941</v>
      </c>
      <c r="BE278" s="3">
        <f ca="1">SUMPRODUCT(OFFSET($W$8:OFFSET($W$8,$AJ$4-1,0),$T278,$U278),OFFSET($C$8:OFFSET($C$8,$AJ$4-1,0),$S278,0),OFFSET($D$8:OFFSET($D$8,$AJ$4-1,0),$S278,MATCH(BD$6,$D$7:$Q$7,0)-1))/SUMPRODUCT(OFFSET($W$8:OFFSET($W$8,$AJ$4-1,0),$T278,$U278),OFFSET($C$8:OFFSET($C$8,$AJ$4-1,0),$S278,0))</f>
        <v>0.9998657279147235</v>
      </c>
      <c r="BF278" s="174">
        <f ca="1">SUMPRODUCT(OFFSET($W$8:OFFSET($W$8,$AJ$4-1,0),$T278,$U278),OFFSET($D$8:OFFSET($D$8,$AJ$4-1,0),$S278,MATCH(BF$6,$D$7:$Q$7,0)-1))</f>
        <v>1.0039974435338579</v>
      </c>
      <c r="BG278" s="174">
        <f ca="1">SUMPRODUCT(OFFSET($W$8:OFFSET($W$8,$AJ$4-1,0),$T278,$U278),OFFSET($C$8:OFFSET($C$8,$AJ$4-1,0),$S278,0),OFFSET($D$8:OFFSET($D$8,$AJ$4-1,0),$S278,MATCH(BF$6,$D$7:$Q$7,0)-1))/SUMPRODUCT(OFFSET($W$8:OFFSET($W$8,$AJ$4-1,0),$T278,$U278),OFFSET($C$8:OFFSET($C$8,$AJ$4-1,0),$S278,0))</f>
        <v>0.99733001810970567</v>
      </c>
      <c r="BH278" s="174">
        <f ca="1">SUMPRODUCT(OFFSET($W$8:OFFSET($W$8,$AJ$4-1,0),$T278,$U278),OFFSET($D$8:OFFSET($D$8,$AJ$4-1,0),$S278,MATCH(BH$6,$D$7:$Q$7,0)-1))</f>
        <v>1.035779875133187</v>
      </c>
      <c r="BI278" s="174">
        <f ca="1">SUMPRODUCT(OFFSET($W$8:OFFSET($W$8,$AJ$4-1,0),$T278,$U278),OFFSET($C$8:OFFSET($C$8,$AJ$4-1,0),$S278,0),OFFSET($D$8:OFFSET($D$8,$AJ$4-1,0),$S278,MATCH(BH$6,$D$7:$Q$7,0)-1))/SUMPRODUCT(OFFSET($W$8:OFFSET($W$8,$AJ$4-1,0),$T278,$U278),OFFSET($C$8:OFFSET($C$8,$AJ$4-1,0),$S278,0))</f>
        <v>1.0355297423522993</v>
      </c>
      <c r="BJ278" s="174">
        <f ca="1">SUMPRODUCT(OFFSET($W$8:OFFSET($W$8,$AJ$4-1,0),$T278,$U278),OFFSET($D$8:OFFSET($D$8,$AJ$4-1,0),$S278,MATCH(BJ$6,$D$7:$Q$7,0)-1))</f>
        <v>1</v>
      </c>
      <c r="BK278" s="174">
        <f ca="1">SUMPRODUCT(OFFSET($W$8:OFFSET($W$8,$AJ$4-1,0),$T278,$U278),OFFSET($C$8:OFFSET($C$8,$AJ$4-1,0),$S278,0),OFFSET($D$8:OFFSET($D$8,$AJ$4-1,0),$S278,MATCH(BJ$6,$D$7:$Q$7,0)-1))/SUMPRODUCT(OFFSET($W$8:OFFSET($W$8,$AJ$4-1,0),$T278,$U278),OFFSET($C$8:OFFSET($C$8,$AJ$4-1,0),$S278,0))</f>
        <v>1</v>
      </c>
      <c r="BM278" s="8">
        <f t="shared" si="72"/>
        <v>44378</v>
      </c>
      <c r="BN278" s="47">
        <f t="shared" ca="1" si="73"/>
        <v>1.0015475292410256</v>
      </c>
      <c r="BO278" s="47">
        <f t="shared" ca="1" si="69"/>
        <v>0</v>
      </c>
      <c r="BP278" s="47">
        <f t="shared" ca="1" si="74"/>
        <v>0.31958448409535994</v>
      </c>
      <c r="BQ278" s="47">
        <f t="shared" ca="1" si="70"/>
        <v>0.68196304514566575</v>
      </c>
    </row>
    <row r="279" spans="1:69">
      <c r="A279" s="58">
        <f t="shared" si="71"/>
        <v>44044</v>
      </c>
      <c r="B279" s="155">
        <f t="shared" si="76"/>
        <v>44242</v>
      </c>
      <c r="C279" s="59">
        <f>SUMIF(WP!$A$3:$A$388,"&lt;"&amp;EOMONTH($A279,$A$3-1)+1,WP!$B$3:$B$388)/1000-SUM(C$8:C278)</f>
        <v>666.41800000000512</v>
      </c>
      <c r="D279" s="156">
        <f>D$6/VLOOKUP($B279,Rate!$B$4:$H$390,7)</f>
        <v>0.83222933559921564</v>
      </c>
      <c r="E279" s="156">
        <f>E$6/VLOOKUP($B279,SAWW!$B$4:$H$390,7)</f>
        <v>1.0567539572647944</v>
      </c>
      <c r="F279" s="156">
        <f>F$6/VLOOKUP($B279,'Indem BL'!$B$4:$H$390,7)</f>
        <v>1.0100249999999997</v>
      </c>
      <c r="G279" s="156">
        <f>G$6/VLOOKUP($B279,'Med BL'!$B$4:$H$390,7)</f>
        <v>1</v>
      </c>
      <c r="H279" s="156">
        <f>H$6/VLOOKUP($B279,'Combined BL &amp; SAWW'!$B$4:$H$390,7)</f>
        <v>1.0299507750311778</v>
      </c>
      <c r="I279" s="156">
        <f>I$6/VLOOKUP($B279,'Freq Trend'!$B$4:$H$390,7)</f>
        <v>0.97888119168019638</v>
      </c>
      <c r="J279" s="156">
        <f>J$6/VLOOKUP($B279,'Severity Trend_IonI'!$B$4:$H$390,7)</f>
        <v>0.98011018801155214</v>
      </c>
      <c r="K279" s="156">
        <f>K$6/VLOOKUP($B279,'Severity Trend_MonI'!$B$4:$H$390,7)</f>
        <v>1.0608677255071406</v>
      </c>
      <c r="L279" s="156">
        <f>L$6/VLOOKUP($B279,'Severity Trend'!$B$4:$H$390,7)</f>
        <v>1.0199553875869196</v>
      </c>
      <c r="M279" s="156">
        <f>M$6/VLOOKUP($B279,'PP Residual Trend'!$B$4:$H$390,7)</f>
        <v>0.9996667920492508</v>
      </c>
      <c r="N279" s="156">
        <f>N$6/VLOOKUP($B279,CR!$B$4:$H$455,7)</f>
        <v>1.059852809825619</v>
      </c>
      <c r="O279" s="156">
        <f>O$6/VLOOKUP($B279,ER!$B$4:$H$455,7)</f>
        <v>1.0501374324287145</v>
      </c>
      <c r="P279" s="156">
        <f>P$6/VLOOKUP($B279,DR!$B$4:$H$455,7)</f>
        <v>1</v>
      </c>
      <c r="R279">
        <f t="shared" si="63"/>
        <v>272</v>
      </c>
      <c r="S279" s="159">
        <f t="shared" si="77"/>
        <v>271</v>
      </c>
      <c r="T279" s="157">
        <f t="shared" si="78"/>
        <v>0</v>
      </c>
      <c r="U279" s="157">
        <f t="shared" si="79"/>
        <v>0</v>
      </c>
      <c r="V279" s="152">
        <v>0</v>
      </c>
      <c r="W279" s="153">
        <f>(2*W$5*$AJ$3*$R279*$A$3-MIN(W$5*$AJ$3,$R279*$A$3)^2-2*$R279*$A$3*MAX(W$5*$AJ$3-$R279*$A$3,0)-MIN(MAX($R279*$A$3-$A$4,0),W$5*$AJ$3)^2-2*W$5*$AJ$3*MAX($R279*$A$3-$A$4-W$5*+$AJ$3,0))/$AJ$5-SUM($V$7:V279)-SUM($V$7:W278)+SUM($V$7:V278)</f>
        <v>0</v>
      </c>
      <c r="X279" s="153">
        <f>(2*X$5*$AJ$3*$R279*$A$3-MIN(X$5*$AJ$3,$R279*$A$3)^2-2*$R279*$A$3*MAX(X$5*$AJ$3-$R279*$A$3,0)-MIN(MAX($R279*$A$3-$A$4,0),X$5*$AJ$3)^2-2*X$5*$AJ$3*MAX($R279*$A$3-$A$4-X$5*+$AJ$3,0))/$AJ$5-SUM($V$7:W279)-SUM($V$7:X278)+SUM($V$7:W278)</f>
        <v>0</v>
      </c>
      <c r="Y279" s="153">
        <f>(2*Y$5*$AJ$3*$R279*$A$3-MIN(Y$5*$AJ$3,$R279*$A$3)^2-2*$R279*$A$3*MAX(Y$5*$AJ$3-$R279*$A$3,0)-MIN(MAX($R279*$A$3-$A$4,0),Y$5*$AJ$3)^2-2*Y$5*$AJ$3*MAX($R279*$A$3-$A$4-Y$5*+$AJ$3,0))/$AJ$5-SUM($V$7:X279)-SUM($V$7:Y278)+SUM($V$7:X278)</f>
        <v>0</v>
      </c>
      <c r="Z279" s="153">
        <f>(2*Z$5*$AJ$3*$R279*$A$3-MIN(Z$5*$AJ$3,$R279*$A$3)^2-2*$R279*$A$3*MAX(Z$5*$AJ$3-$R279*$A$3,0)-MIN(MAX($R279*$A$3-$A$4,0),Z$5*$AJ$3)^2-2*Z$5*$AJ$3*MAX($R279*$A$3-$A$4-Z$5*+$AJ$3,0))/$AJ$5-SUM($V$7:Y279)-SUM($V$7:Z278)+SUM($V$7:Y278)</f>
        <v>0</v>
      </c>
      <c r="AA279" s="153">
        <f>(2*AA$5*$AJ$3*$R279*$A$3-MIN(AA$5*$AJ$3,$R279*$A$3)^2-2*$R279*$A$3*MAX(AA$5*$AJ$3-$R279*$A$3,0)-MIN(MAX($R279*$A$3-$A$4,0),AA$5*$AJ$3)^2-2*AA$5*$AJ$3*MAX($R279*$A$3-$A$4-AA$5*+$AJ$3,0))/$AJ$5-SUM($V$7:Z279)-SUM($V$7:AA278)+SUM($V$7:Z278)</f>
        <v>0</v>
      </c>
      <c r="AB279" s="153">
        <f>(2*AB$5*$AJ$3*$R279*$A$3-MIN(AB$5*$AJ$3,$R279*$A$3)^2-2*$R279*$A$3*MAX(AB$5*$AJ$3-$R279*$A$3,0)-MIN(MAX($R279*$A$3-$A$4,0),AB$5*$AJ$3)^2-2*AB$5*$AJ$3*MAX($R279*$A$3-$A$4-AB$5*+$AJ$3,0))/$AJ$5-SUM($V$7:AA279)-SUM($V$7:AB278)+SUM($V$7:AA278)</f>
        <v>0</v>
      </c>
      <c r="AC279" s="153">
        <f>(2*AC$5*$AJ$3*$R279*$A$3-MIN(AC$5*$AJ$3,$R279*$A$3)^2-2*$R279*$A$3*MAX(AC$5*$AJ$3-$R279*$A$3,0)-MIN(MAX($R279*$A$3-$A$4,0),AC$5*$AJ$3)^2-2*AC$5*$AJ$3*MAX($R279*$A$3-$A$4-AC$5*+$AJ$3,0))/$AJ$5-SUM($V$7:AB279)-SUM($V$7:AC278)+SUM($V$7:AB278)</f>
        <v>0</v>
      </c>
      <c r="AD279" s="153">
        <f>(2*AD$5*$AJ$3*$R279*$A$3-MIN(AD$5*$AJ$3,$R279*$A$3)^2-2*$R279*$A$3*MAX(AD$5*$AJ$3-$R279*$A$3,0)-MIN(MAX($R279*$A$3-$A$4,0),AD$5*$AJ$3)^2-2*AD$5*$AJ$3*MAX($R279*$A$3-$A$4-AD$5*+$AJ$3,0))/$AJ$5-SUM($V$7:AC279)-SUM($V$7:AD278)+SUM($V$7:AC278)</f>
        <v>0</v>
      </c>
      <c r="AE279" s="153">
        <f>(2*AE$5*$AJ$3*$R279*$A$3-MIN(AE$5*$AJ$3,$R279*$A$3)^2-2*$R279*$A$3*MAX(AE$5*$AJ$3-$R279*$A$3,0)-MIN(MAX($R279*$A$3-$A$4,0),AE$5*$AJ$3)^2-2*AE$5*$AJ$3*MAX($R279*$A$3-$A$4-AE$5*+$AJ$3,0))/$AJ$5-SUM($V$7:AD279)-SUM($V$7:AE278)+SUM($V$7:AD278)</f>
        <v>0</v>
      </c>
      <c r="AF279" s="153">
        <f>(2*AF$5*$AJ$3*$R279*$A$3-MIN(AF$5*$AJ$3,$R279*$A$3)^2-2*$R279*$A$3*MAX(AF$5*$AJ$3-$R279*$A$3,0)-MIN(MAX($R279*$A$3-$A$4,0),AF$5*$AJ$3)^2-2*AF$5*$AJ$3*MAX($R279*$A$3-$A$4-AF$5*+$AJ$3,0))/$AJ$5-SUM($V$7:AE279)-SUM($V$7:AF278)+SUM($V$7:AE278)</f>
        <v>0</v>
      </c>
      <c r="AG279" s="153">
        <f>(2*AG$5*$AJ$3*$R279*$A$3-MIN(AG$5*$AJ$3,$R279*$A$3)^2-2*$R279*$A$3*MAX(AG$5*$AJ$3-$R279*$A$3,0)-MIN(MAX($R279*$A$3-$A$4,0),AG$5*$AJ$3)^2-2*AG$5*$AJ$3*MAX($R279*$A$3-$A$4-AG$5*+$AJ$3,0))/$AJ$5-SUM($V$7:AF279)-SUM($V$7:AG278)+SUM($V$7:AF278)</f>
        <v>0</v>
      </c>
      <c r="AH279" s="153">
        <f>(2*AH$5*$AJ$3*$R279*$A$3-MIN(AH$5*$AJ$3,$R279*$A$3)^2-2*$R279*$A$3*MAX(AH$5*$AJ$3-$R279*$A$3,0)-MIN(MAX($R279*$A$3-$A$4,0),AH$5*$AJ$3)^2-2*AH$5*$AJ$3*MAX($R279*$A$3-$A$4-AH$5*+$AJ$3,0))/$AJ$5-SUM($V$7:AG279)-SUM($V$7:AH278)+SUM($V$7:AG278)</f>
        <v>0</v>
      </c>
      <c r="AJ279" s="8">
        <f t="shared" si="75"/>
        <v>44409</v>
      </c>
      <c r="AK279" s="30">
        <f t="shared" si="80"/>
        <v>44423</v>
      </c>
      <c r="AL279" s="3">
        <f ca="1">SUMPRODUCT(OFFSET($W$8:OFFSET($W$8,$AJ$4-1,0),$T279,$U279),OFFSET($D$8:OFFSET($D$8,$AJ$4-1,0),$S279,MATCH(AL$6,$D$7:$Q$7,0)-1))</f>
        <v>0.90212385825149877</v>
      </c>
      <c r="AM279" s="3">
        <f ca="1">SUMPRODUCT(OFFSET($W$8:OFFSET($W$8,$AJ$4-1,0),$T279,$U279),OFFSET($C$8:OFFSET($C$8,$AJ$4-1,0),$S279,0),OFFSET($D$8:OFFSET($D$8,$AJ$4-1,0),$S279,MATCH(AL$6,$D$7:$Q$7,0)-1))/SUMPRODUCT(OFFSET($W$8:OFFSET($W$8,$AJ$4-1,0),$T279,$U279),OFFSET($C$8:OFFSET($C$8,$AJ$4-1,0),$S279,0))</f>
        <v>0.9005233956922265</v>
      </c>
      <c r="AN279" s="3">
        <f ca="1">SUMPRODUCT(OFFSET($W$8:OFFSET($W$8,$AJ$4-1,0),$T279,$U279),OFFSET($D$8:OFFSET($D$8,$AJ$4-1,0),$S279,MATCH(AN$6,$D$7:$Q$7,0)-1))</f>
        <v>1.0424558901194829</v>
      </c>
      <c r="AO279" s="3">
        <f ca="1">SUMPRODUCT(OFFSET($W$8:OFFSET($W$8,$AJ$4-1,0),$T279,$U279),OFFSET($C$8:OFFSET($C$8,$AJ$4-1,0),$S279,0),OFFSET($D$8:OFFSET($D$8,$AJ$4-1,0),$S279,MATCH(AN$6,$D$7:$Q$7,0)-1))/SUMPRODUCT(OFFSET($W$8:OFFSET($W$8,$AJ$4-1,0),$T279,$U279),OFFSET($C$8:OFFSET($C$8,$AJ$4-1,0),$S279,0))</f>
        <v>1.0431059407105849</v>
      </c>
      <c r="AP279" s="3">
        <f ca="1">SUMPRODUCT(OFFSET($W$8:OFFSET($W$8,$AJ$4-1,0),$T279,$U279),OFFSET($D$8:OFFSET($D$8,$AJ$4-1,0),$S279,MATCH(AP$6,$D$7:$Q$7,0)-1))</f>
        <v>1.0093968749999997</v>
      </c>
      <c r="AQ279" s="3">
        <f ca="1">SUMPRODUCT(OFFSET($W$8:OFFSET($W$8,$AJ$4-1,0),$T279,$U279),OFFSET($C$8:OFFSET($C$8,$AJ$4-1,0),$S279,0),OFFSET($D$8:OFFSET($D$8,$AJ$4-1,0),$S279,MATCH(AP$6,$D$7:$Q$7,0)-1))/SUMPRODUCT(OFFSET($W$8:OFFSET($W$8,$AJ$4-1,0),$T279,$U279),OFFSET($C$8:OFFSET($C$8,$AJ$4-1,0),$S279,0))</f>
        <v>1.0095611489241627</v>
      </c>
      <c r="AR279" s="3">
        <f ca="1">SUMPRODUCT(OFFSET($W$8:OFFSET($W$8,$AJ$4-1,0),$T279,$U279),OFFSET($D$8:OFFSET($D$8,$AJ$4-1,0),$S279,MATCH(AR$6,$D$7:$Q$7,0)-1))</f>
        <v>1</v>
      </c>
      <c r="AS279" s="3">
        <f ca="1">SUMPRODUCT(OFFSET($W$8:OFFSET($W$8,$AJ$4-1,0),$T279,$U279),OFFSET($C$8:OFFSET($C$8,$AJ$4-1,0),$S279,0),OFFSET($D$8:OFFSET($D$8,$AJ$4-1,0),$S279,MATCH(AR$6,$D$7:$Q$7,0)-1))/SUMPRODUCT(OFFSET($W$8:OFFSET($W$8,$AJ$4-1,0),$T279,$U279),OFFSET($C$8:OFFSET($C$8,$AJ$4-1,0),$S279,0))</f>
        <v>1</v>
      </c>
      <c r="AT279" s="3">
        <f ca="1">SUMPRODUCT(OFFSET($W$8:OFFSET($W$8,$AJ$4-1,0),$T279,$U279),OFFSET($D$8:OFFSET($D$8,$AJ$4-1,0),$S279,MATCH(AT$6,$D$7:$Q$7,0)-1))</f>
        <v>1.023670823751347</v>
      </c>
      <c r="AU279" s="3">
        <f ca="1">SUMPRODUCT(OFFSET($W$8:OFFSET($W$8,$AJ$4-1,0),$T279,$U279),OFFSET($C$8:OFFSET($C$8,$AJ$4-1,0),$S279,0),OFFSET($D$8:OFFSET($D$8,$AJ$4-1,0),$S279,MATCH(AT$6,$D$7:$Q$7,0)-1))/SUMPRODUCT(OFFSET($W$8:OFFSET($W$8,$AJ$4-1,0),$T279,$U279),OFFSET($C$8:OFFSET($C$8,$AJ$4-1,0),$S279,0))</f>
        <v>1.0240517530521929</v>
      </c>
      <c r="AV279" s="3">
        <f ca="1">SUMPRODUCT(OFFSET($W$8:OFFSET($W$8,$AJ$4-1,0),$T279,$U279),OFFSET($D$8:OFFSET($D$8,$AJ$4-1,0),$S279,MATCH(AV$6,$D$7:$Q$7,0)-1))</f>
        <v>0.98476800730280079</v>
      </c>
      <c r="AW279" s="3">
        <f ca="1">SUMPRODUCT(OFFSET($W$8:OFFSET($W$8,$AJ$4-1,0),$T279,$U279),OFFSET($C$8:OFFSET($C$8,$AJ$4-1,0),$S279,0),OFFSET($D$8:OFFSET($D$8,$AJ$4-1,0),$S279,MATCH(AV$6,$D$7:$Q$7,0)-1))/SUMPRODUCT(OFFSET($W$8:OFFSET($W$8,$AJ$4-1,0),$T279,$U279),OFFSET($C$8:OFFSET($C$8,$AJ$4-1,0),$S279,0))</f>
        <v>0.98452891543793097</v>
      </c>
      <c r="AX279" s="3">
        <f ca="1">SUMPRODUCT(OFFSET($W$8:OFFSET($W$8,$AJ$4-1,0),$T279,$U279),OFFSET($D$8:OFFSET($D$8,$AJ$4-1,0),$S279,MATCH(AX$6,$D$7:$Q$7,0)-1))</f>
        <v>0.98500988540560275</v>
      </c>
      <c r="AY279" s="3">
        <f ca="1">SUMPRODUCT(OFFSET($W$8:OFFSET($W$8,$AJ$4-1,0),$T279,$U279),OFFSET($C$8:OFFSET($C$8,$AJ$4-1,0),$S279,0),OFFSET($D$8:OFFSET($D$8,$AJ$4-1,0),$S279,MATCH(AX$6,$D$7:$Q$7,0)-1))/SUMPRODUCT(OFFSET($W$8:OFFSET($W$8,$AJ$4-1,0),$T279,$U279),OFFSET($C$8:OFFSET($C$8,$AJ$4-1,0),$S279,0))</f>
        <v>0.98478563578561606</v>
      </c>
      <c r="AZ279" s="3">
        <f ca="1">SUMPRODUCT(OFFSET($W$8:OFFSET($W$8,$AJ$4-1,0),$T279,$U279),OFFSET($D$8:OFFSET($D$8,$AJ$4-1,0),$S279,MATCH(AZ$6,$D$7:$Q$7,0)-1))</f>
        <v>1.0455156538017045</v>
      </c>
      <c r="BA279" s="3">
        <f ca="1">SUMPRODUCT(OFFSET($W$8:OFFSET($W$8,$AJ$4-1,0),$T279,$U279),OFFSET($C$8:OFFSET($C$8,$AJ$4-1,0),$S279,0),OFFSET($D$8:OFFSET($D$8,$AJ$4-1,0),$S279,MATCH(AZ$6,$D$7:$Q$7,0)-1))/SUMPRODUCT(OFFSET($W$8:OFFSET($W$8,$AJ$4-1,0),$T279,$U279),OFFSET($C$8:OFFSET($C$8,$AJ$4-1,0),$S279,0))</f>
        <v>1.0462133829240892</v>
      </c>
      <c r="BB279" s="3">
        <f ca="1">SUMPRODUCT(OFFSET($W$8:OFFSET($W$8,$AJ$4-1,0),$T279,$U279),OFFSET($D$8:OFFSET($D$8,$AJ$4-1,0),$S279,MATCH(BB$6,$D$7:$Q$7,0)-1))</f>
        <v>1.0151249838345033</v>
      </c>
      <c r="BC279" s="3">
        <f ca="1">SUMPRODUCT(OFFSET($W$8:OFFSET($W$8,$AJ$4-1,0),$T279,$U279),OFFSET($C$8:OFFSET($C$8,$AJ$4-1,0),$S279,0),OFFSET($D$8:OFFSET($D$8,$AJ$4-1,0),$S279,MATCH(BB$6,$D$7:$Q$7,0)-1))/SUMPRODUCT(OFFSET($W$8:OFFSET($W$8,$AJ$4-1,0),$T279,$U279),OFFSET($C$8:OFFSET($C$8,$AJ$4-1,0),$S279,0))</f>
        <v>1.0153489968665015</v>
      </c>
      <c r="BD279" s="3">
        <f ca="1">SUMPRODUCT(OFFSET($W$8:OFFSET($W$8,$AJ$4-1,0),$T279,$U279),OFFSET($D$8:OFFSET($D$8,$AJ$4-1,0),$S279,MATCH(BD$6,$D$7:$Q$7,0)-1))</f>
        <v>0.99989200207492601</v>
      </c>
      <c r="BE279" s="3">
        <f ca="1">SUMPRODUCT(OFFSET($W$8:OFFSET($W$8,$AJ$4-1,0),$T279,$U279),OFFSET($C$8:OFFSET($C$8,$AJ$4-1,0),$S279,0),OFFSET($D$8:OFFSET($D$8,$AJ$4-1,0),$S279,MATCH(BD$6,$D$7:$Q$7,0)-1))/SUMPRODUCT(OFFSET($W$8:OFFSET($W$8,$AJ$4-1,0),$T279,$U279),OFFSET($C$8:OFFSET($C$8,$AJ$4-1,0),$S279,0))</f>
        <v>0.99988536763761404</v>
      </c>
      <c r="BF279" s="174">
        <f ca="1">SUMPRODUCT(OFFSET($W$8:OFFSET($W$8,$AJ$4-1,0),$T279,$U279),OFFSET($D$8:OFFSET($D$8,$AJ$4-1,0),$S279,MATCH(BF$6,$D$7:$Q$7,0)-1))</f>
        <v>0.99838887551513389</v>
      </c>
      <c r="BG279" s="174">
        <f ca="1">SUMPRODUCT(OFFSET($W$8:OFFSET($W$8,$AJ$4-1,0),$T279,$U279),OFFSET($C$8:OFFSET($C$8,$AJ$4-1,0),$S279,0),OFFSET($D$8:OFFSET($D$8,$AJ$4-1,0),$S279,MATCH(BF$6,$D$7:$Q$7,0)-1))/SUMPRODUCT(OFFSET($W$8:OFFSET($W$8,$AJ$4-1,0),$T279,$U279),OFFSET($C$8:OFFSET($C$8,$AJ$4-1,0),$S279,0))</f>
        <v>0.99424856209101753</v>
      </c>
      <c r="BH279" s="174">
        <f ca="1">SUMPRODUCT(OFFSET($W$8:OFFSET($W$8,$AJ$4-1,0),$T279,$U279),OFFSET($D$8:OFFSET($D$8,$AJ$4-1,0),$S279,MATCH(BH$6,$D$7:$Q$7,0)-1))</f>
        <v>1.0314760414194462</v>
      </c>
      <c r="BI279" s="174">
        <f ca="1">SUMPRODUCT(OFFSET($W$8:OFFSET($W$8,$AJ$4-1,0),$T279,$U279),OFFSET($C$8:OFFSET($C$8,$AJ$4-1,0),$S279,0),OFFSET($D$8:OFFSET($D$8,$AJ$4-1,0),$S279,MATCH(BH$6,$D$7:$Q$7,0)-1))/SUMPRODUCT(OFFSET($W$8:OFFSET($W$8,$AJ$4-1,0),$T279,$U279),OFFSET($C$8:OFFSET($C$8,$AJ$4-1,0),$S279,0))</f>
        <v>1.0326548652543963</v>
      </c>
      <c r="BJ279" s="174">
        <f ca="1">SUMPRODUCT(OFFSET($W$8:OFFSET($W$8,$AJ$4-1,0),$T279,$U279),OFFSET($D$8:OFFSET($D$8,$AJ$4-1,0),$S279,MATCH(BJ$6,$D$7:$Q$7,0)-1))</f>
        <v>1</v>
      </c>
      <c r="BK279" s="174">
        <f ca="1">SUMPRODUCT(OFFSET($W$8:OFFSET($W$8,$AJ$4-1,0),$T279,$U279),OFFSET($C$8:OFFSET($C$8,$AJ$4-1,0),$S279,0),OFFSET($D$8:OFFSET($D$8,$AJ$4-1,0),$S279,MATCH(BJ$6,$D$7:$Q$7,0)-1))/SUMPRODUCT(OFFSET($W$8:OFFSET($W$8,$AJ$4-1,0),$T279,$U279),OFFSET($C$8:OFFSET($C$8,$AJ$4-1,0),$S279,0))</f>
        <v>1</v>
      </c>
      <c r="BM279" s="8">
        <f t="shared" si="72"/>
        <v>44409</v>
      </c>
      <c r="BN279" s="47">
        <f t="shared" ca="1" si="73"/>
        <v>1.0046516068124243</v>
      </c>
      <c r="BO279" s="47">
        <f t="shared" ca="1" si="69"/>
        <v>0</v>
      </c>
      <c r="BP279" s="47">
        <f t="shared" ca="1" si="74"/>
        <v>0.32047419676227751</v>
      </c>
      <c r="BQ279" s="47">
        <f t="shared" ca="1" si="70"/>
        <v>0.68417741005014676</v>
      </c>
    </row>
    <row r="280" spans="1:69">
      <c r="A280" s="58">
        <f t="shared" si="71"/>
        <v>44075</v>
      </c>
      <c r="B280" s="155">
        <f t="shared" si="76"/>
        <v>44270</v>
      </c>
      <c r="C280" s="59">
        <f>SUMIF(WP!$A$3:$A$388,"&lt;"&amp;EOMONTH($A280,$A$3-1)+1,WP!$B$3:$B$388)/1000-SUM(C$8:C279)</f>
        <v>2215.3589999999967</v>
      </c>
      <c r="D280" s="156">
        <f>D$6/VLOOKUP($B280,Rate!$B$4:$H$390,7)</f>
        <v>0.83222933559921564</v>
      </c>
      <c r="E280" s="156">
        <f>E$6/VLOOKUP($B280,SAWW!$B$4:$H$390,7)</f>
        <v>1.0545337907379337</v>
      </c>
      <c r="F280" s="156">
        <f>F$6/VLOOKUP($B280,'Indem BL'!$B$4:$H$390,7)</f>
        <v>1.0100249999999997</v>
      </c>
      <c r="G280" s="156">
        <f>G$6/VLOOKUP($B280,'Med BL'!$B$4:$H$390,7)</f>
        <v>1</v>
      </c>
      <c r="H280" s="156">
        <f>H$6/VLOOKUP($B280,'Combined BL &amp; SAWW'!$B$4:$H$390,7)</f>
        <v>1.0290421832445131</v>
      </c>
      <c r="I280" s="156">
        <f>I$6/VLOOKUP($B280,'Freq Trend'!$B$4:$H$390,7)</f>
        <v>0.97988388688294181</v>
      </c>
      <c r="J280" s="156">
        <f>J$6/VLOOKUP($B280,'Severity Trend_IonI'!$B$4:$H$390,7)</f>
        <v>0.98086528060632205</v>
      </c>
      <c r="K280" s="156">
        <f>K$6/VLOOKUP($B280,'Severity Trend_MonI'!$B$4:$H$390,7)</f>
        <v>1.0584829875243056</v>
      </c>
      <c r="L280" s="156">
        <f>L$6/VLOOKUP($B280,'Severity Trend'!$B$4:$H$390,7)</f>
        <v>1.0192199130862505</v>
      </c>
      <c r="M280" s="156">
        <f>M$6/VLOOKUP($B280,'PP Residual Trend'!$B$4:$H$390,7)</f>
        <v>0.99971321183688855</v>
      </c>
      <c r="N280" s="156">
        <f>N$6/VLOOKUP($B280,CR!$B$4:$H$455,7)</f>
        <v>1.0007930278031878</v>
      </c>
      <c r="O280" s="156">
        <f>O$6/VLOOKUP($B280,ER!$B$4:$H$455,7)</f>
        <v>1.0501374324287145</v>
      </c>
      <c r="P280" s="156">
        <f>P$6/VLOOKUP($B280,DR!$B$4:$H$455,7)</f>
        <v>1</v>
      </c>
      <c r="R280">
        <f t="shared" si="63"/>
        <v>273</v>
      </c>
      <c r="S280" s="159">
        <f t="shared" si="77"/>
        <v>272</v>
      </c>
      <c r="T280" s="157">
        <f t="shared" si="78"/>
        <v>0</v>
      </c>
      <c r="U280" s="157">
        <f t="shared" si="79"/>
        <v>0</v>
      </c>
      <c r="V280" s="152">
        <v>0</v>
      </c>
      <c r="W280" s="153">
        <f>(2*W$5*$AJ$3*$R280*$A$3-MIN(W$5*$AJ$3,$R280*$A$3)^2-2*$R280*$A$3*MAX(W$5*$AJ$3-$R280*$A$3,0)-MIN(MAX($R280*$A$3-$A$4,0),W$5*$AJ$3)^2-2*W$5*$AJ$3*MAX($R280*$A$3-$A$4-W$5*+$AJ$3,0))/$AJ$5-SUM($V$7:V280)-SUM($V$7:W279)+SUM($V$7:V279)</f>
        <v>0</v>
      </c>
      <c r="X280" s="153">
        <f>(2*X$5*$AJ$3*$R280*$A$3-MIN(X$5*$AJ$3,$R280*$A$3)^2-2*$R280*$A$3*MAX(X$5*$AJ$3-$R280*$A$3,0)-MIN(MAX($R280*$A$3-$A$4,0),X$5*$AJ$3)^2-2*X$5*$AJ$3*MAX($R280*$A$3-$A$4-X$5*+$AJ$3,0))/$AJ$5-SUM($V$7:W280)-SUM($V$7:X279)+SUM($V$7:W279)</f>
        <v>0</v>
      </c>
      <c r="Y280" s="153">
        <f>(2*Y$5*$AJ$3*$R280*$A$3-MIN(Y$5*$AJ$3,$R280*$A$3)^2-2*$R280*$A$3*MAX(Y$5*$AJ$3-$R280*$A$3,0)-MIN(MAX($R280*$A$3-$A$4,0),Y$5*$AJ$3)^2-2*Y$5*$AJ$3*MAX($R280*$A$3-$A$4-Y$5*+$AJ$3,0))/$AJ$5-SUM($V$7:X280)-SUM($V$7:Y279)+SUM($V$7:X279)</f>
        <v>0</v>
      </c>
      <c r="Z280" s="153">
        <f>(2*Z$5*$AJ$3*$R280*$A$3-MIN(Z$5*$AJ$3,$R280*$A$3)^2-2*$R280*$A$3*MAX(Z$5*$AJ$3-$R280*$A$3,0)-MIN(MAX($R280*$A$3-$A$4,0),Z$5*$AJ$3)^2-2*Z$5*$AJ$3*MAX($R280*$A$3-$A$4-Z$5*+$AJ$3,0))/$AJ$5-SUM($V$7:Y280)-SUM($V$7:Z279)+SUM($V$7:Y279)</f>
        <v>0</v>
      </c>
      <c r="AA280" s="153">
        <f>(2*AA$5*$AJ$3*$R280*$A$3-MIN(AA$5*$AJ$3,$R280*$A$3)^2-2*$R280*$A$3*MAX(AA$5*$AJ$3-$R280*$A$3,0)-MIN(MAX($R280*$A$3-$A$4,0),AA$5*$AJ$3)^2-2*AA$5*$AJ$3*MAX($R280*$A$3-$A$4-AA$5*+$AJ$3,0))/$AJ$5-SUM($V$7:Z280)-SUM($V$7:AA279)+SUM($V$7:Z279)</f>
        <v>0</v>
      </c>
      <c r="AB280" s="153">
        <f>(2*AB$5*$AJ$3*$R280*$A$3-MIN(AB$5*$AJ$3,$R280*$A$3)^2-2*$R280*$A$3*MAX(AB$5*$AJ$3-$R280*$A$3,0)-MIN(MAX($R280*$A$3-$A$4,0),AB$5*$AJ$3)^2-2*AB$5*$AJ$3*MAX($R280*$A$3-$A$4-AB$5*+$AJ$3,0))/$AJ$5-SUM($V$7:AA280)-SUM($V$7:AB279)+SUM($V$7:AA279)</f>
        <v>0</v>
      </c>
      <c r="AC280" s="153">
        <f>(2*AC$5*$AJ$3*$R280*$A$3-MIN(AC$5*$AJ$3,$R280*$A$3)^2-2*$R280*$A$3*MAX(AC$5*$AJ$3-$R280*$A$3,0)-MIN(MAX($R280*$A$3-$A$4,0),AC$5*$AJ$3)^2-2*AC$5*$AJ$3*MAX($R280*$A$3-$A$4-AC$5*+$AJ$3,0))/$AJ$5-SUM($V$7:AB280)-SUM($V$7:AC279)+SUM($V$7:AB279)</f>
        <v>0</v>
      </c>
      <c r="AD280" s="153">
        <f>(2*AD$5*$AJ$3*$R280*$A$3-MIN(AD$5*$AJ$3,$R280*$A$3)^2-2*$R280*$A$3*MAX(AD$5*$AJ$3-$R280*$A$3,0)-MIN(MAX($R280*$A$3-$A$4,0),AD$5*$AJ$3)^2-2*AD$5*$AJ$3*MAX($R280*$A$3-$A$4-AD$5*+$AJ$3,0))/$AJ$5-SUM($V$7:AC280)-SUM($V$7:AD279)+SUM($V$7:AC279)</f>
        <v>0</v>
      </c>
      <c r="AE280" s="153">
        <f>(2*AE$5*$AJ$3*$R280*$A$3-MIN(AE$5*$AJ$3,$R280*$A$3)^2-2*$R280*$A$3*MAX(AE$5*$AJ$3-$R280*$A$3,0)-MIN(MAX($R280*$A$3-$A$4,0),AE$5*$AJ$3)^2-2*AE$5*$AJ$3*MAX($R280*$A$3-$A$4-AE$5*+$AJ$3,0))/$AJ$5-SUM($V$7:AD280)-SUM($V$7:AE279)+SUM($V$7:AD279)</f>
        <v>0</v>
      </c>
      <c r="AF280" s="153">
        <f>(2*AF$5*$AJ$3*$R280*$A$3-MIN(AF$5*$AJ$3,$R280*$A$3)^2-2*$R280*$A$3*MAX(AF$5*$AJ$3-$R280*$A$3,0)-MIN(MAX($R280*$A$3-$A$4,0),AF$5*$AJ$3)^2-2*AF$5*$AJ$3*MAX($R280*$A$3-$A$4-AF$5*+$AJ$3,0))/$AJ$5-SUM($V$7:AE280)-SUM($V$7:AF279)+SUM($V$7:AE279)</f>
        <v>0</v>
      </c>
      <c r="AG280" s="153">
        <f>(2*AG$5*$AJ$3*$R280*$A$3-MIN(AG$5*$AJ$3,$R280*$A$3)^2-2*$R280*$A$3*MAX(AG$5*$AJ$3-$R280*$A$3,0)-MIN(MAX($R280*$A$3-$A$4,0),AG$5*$AJ$3)^2-2*AG$5*$AJ$3*MAX($R280*$A$3-$A$4-AG$5*+$AJ$3,0))/$AJ$5-SUM($V$7:AF280)-SUM($V$7:AG279)+SUM($V$7:AF279)</f>
        <v>0</v>
      </c>
      <c r="AH280" s="153">
        <f>(2*AH$5*$AJ$3*$R280*$A$3-MIN(AH$5*$AJ$3,$R280*$A$3)^2-2*$R280*$A$3*MAX(AH$5*$AJ$3-$R280*$A$3,0)-MIN(MAX($R280*$A$3-$A$4,0),AH$5*$AJ$3)^2-2*AH$5*$AJ$3*MAX($R280*$A$3-$A$4-AH$5*+$AJ$3,0))/$AJ$5-SUM($V$7:AG280)-SUM($V$7:AH279)+SUM($V$7:AG279)</f>
        <v>0</v>
      </c>
      <c r="AJ280" s="8">
        <f t="shared" si="75"/>
        <v>44440</v>
      </c>
      <c r="AK280" s="30">
        <f t="shared" si="80"/>
        <v>44454</v>
      </c>
      <c r="AL280" s="3">
        <f ca="1">SUMPRODUCT(OFFSET($W$8:OFFSET($W$8,$AJ$4-1,0),$T280,$U280),OFFSET($D$8:OFFSET($D$8,$AJ$4-1,0),$S280,MATCH(AL$6,$D$7:$Q$7,0)-1))</f>
        <v>0.91232648895229174</v>
      </c>
      <c r="AM280" s="3">
        <f ca="1">SUMPRODUCT(OFFSET($W$8:OFFSET($W$8,$AJ$4-1,0),$T280,$U280),OFFSET($C$8:OFFSET($C$8,$AJ$4-1,0),$S280,0),OFFSET($D$8:OFFSET($D$8,$AJ$4-1,0),$S280,MATCH(AL$6,$D$7:$Q$7,0)-1))/SUMPRODUCT(OFFSET($W$8:OFFSET($W$8,$AJ$4-1,0),$T280,$U280),OFFSET($C$8:OFFSET($C$8,$AJ$4-1,0),$S280,0))</f>
        <v>0.91029722313431427</v>
      </c>
      <c r="AN280" s="3">
        <f ca="1">SUMPRODUCT(OFFSET($W$8:OFFSET($W$8,$AJ$4-1,0),$T280,$U280),OFFSET($D$8:OFFSET($D$8,$AJ$4-1,0),$S280,MATCH(AN$6,$D$7:$Q$7,0)-1))</f>
        <v>1.0400619955119723</v>
      </c>
      <c r="AO280" s="3">
        <f ca="1">SUMPRODUCT(OFFSET($W$8:OFFSET($W$8,$AJ$4-1,0),$T280,$U280),OFFSET($C$8:OFFSET($C$8,$AJ$4-1,0),$S280,0),OFFSET($D$8:OFFSET($D$8,$AJ$4-1,0),$S280,MATCH(AN$6,$D$7:$Q$7,0)-1))/SUMPRODUCT(OFFSET($W$8:OFFSET($W$8,$AJ$4-1,0),$T280,$U280),OFFSET($C$8:OFFSET($C$8,$AJ$4-1,0),$S280,0))</f>
        <v>1.040717179771447</v>
      </c>
      <c r="AP280" s="3">
        <f ca="1">SUMPRODUCT(OFFSET($W$8:OFFSET($W$8,$AJ$4-1,0),$T280,$U280),OFFSET($D$8:OFFSET($D$8,$AJ$4-1,0),$S280,MATCH(AP$6,$D$7:$Q$7,0)-1))</f>
        <v>1.0089781249999996</v>
      </c>
      <c r="AQ280" s="3">
        <f ca="1">SUMPRODUCT(OFFSET($W$8:OFFSET($W$8,$AJ$4-1,0),$T280,$U280),OFFSET($C$8:OFFSET($C$8,$AJ$4-1,0),$S280,0),OFFSET($D$8:OFFSET($D$8,$AJ$4-1,0),$S280,MATCH(AP$6,$D$7:$Q$7,0)-1))/SUMPRODUCT(OFFSET($W$8:OFFSET($W$8,$AJ$4-1,0),$T280,$U280),OFFSET($C$8:OFFSET($C$8,$AJ$4-1,0),$S280,0))</f>
        <v>1.0090985519324474</v>
      </c>
      <c r="AR280" s="3">
        <f ca="1">SUMPRODUCT(OFFSET($W$8:OFFSET($W$8,$AJ$4-1,0),$T280,$U280),OFFSET($D$8:OFFSET($D$8,$AJ$4-1,0),$S280,MATCH(AR$6,$D$7:$Q$7,0)-1))</f>
        <v>1</v>
      </c>
      <c r="AS280" s="3">
        <f ca="1">SUMPRODUCT(OFFSET($W$8:OFFSET($W$8,$AJ$4-1,0),$T280,$U280),OFFSET($C$8:OFFSET($C$8,$AJ$4-1,0),$S280,0),OFFSET($D$8:OFFSET($D$8,$AJ$4-1,0),$S280,MATCH(AR$6,$D$7:$Q$7,0)-1))/SUMPRODUCT(OFFSET($W$8:OFFSET($W$8,$AJ$4-1,0),$T280,$U280),OFFSET($C$8:OFFSET($C$8,$AJ$4-1,0),$S280,0))</f>
        <v>1</v>
      </c>
      <c r="AT280" s="3">
        <f ca="1">SUMPRODUCT(OFFSET($W$8:OFFSET($W$8,$AJ$4-1,0),$T280,$U280),OFFSET($D$8:OFFSET($D$8,$AJ$4-1,0),$S280,MATCH(AT$6,$D$7:$Q$7,0)-1))</f>
        <v>1.0223997014851023</v>
      </c>
      <c r="AU280" s="3">
        <f ca="1">SUMPRODUCT(OFFSET($W$8:OFFSET($W$8,$AJ$4-1,0),$T280,$U280),OFFSET($C$8:OFFSET($C$8,$AJ$4-1,0),$S280,0),OFFSET($D$8:OFFSET($D$8,$AJ$4-1,0),$S280,MATCH(AT$6,$D$7:$Q$7,0)-1))/SUMPRODUCT(OFFSET($W$8:OFFSET($W$8,$AJ$4-1,0),$T280,$U280),OFFSET($C$8:OFFSET($C$8,$AJ$4-1,0),$S280,0))</f>
        <v>1.0227523428862659</v>
      </c>
      <c r="AV280" s="3">
        <f ca="1">SUMPRODUCT(OFFSET($W$8:OFFSET($W$8,$AJ$4-1,0),$T280,$U280),OFFSET($D$8:OFFSET($D$8,$AJ$4-1,0),$S280,MATCH(AV$6,$D$7:$Q$7,0)-1))</f>
        <v>0.98568466216034323</v>
      </c>
      <c r="AW280" s="3">
        <f ca="1">SUMPRODUCT(OFFSET($W$8:OFFSET($W$8,$AJ$4-1,0),$T280,$U280),OFFSET($C$8:OFFSET($C$8,$AJ$4-1,0),$S280,0),OFFSET($D$8:OFFSET($D$8,$AJ$4-1,0),$S280,MATCH(AV$6,$D$7:$Q$7,0)-1))/SUMPRODUCT(OFFSET($W$8:OFFSET($W$8,$AJ$4-1,0),$T280,$U280),OFFSET($C$8:OFFSET($C$8,$AJ$4-1,0),$S280,0))</f>
        <v>0.98543040556028283</v>
      </c>
      <c r="AX280" s="3">
        <f ca="1">SUMPRODUCT(OFFSET($W$8:OFFSET($W$8,$AJ$4-1,0),$T280,$U280),OFFSET($D$8:OFFSET($D$8,$AJ$4-1,0),$S280,MATCH(AX$6,$D$7:$Q$7,0)-1))</f>
        <v>0.98583444067753123</v>
      </c>
      <c r="AY280" s="3">
        <f ca="1">SUMPRODUCT(OFFSET($W$8:OFFSET($W$8,$AJ$4-1,0),$T280,$U280),OFFSET($C$8:OFFSET($C$8,$AJ$4-1,0),$S280,0),OFFSET($D$8:OFFSET($D$8,$AJ$4-1,0),$S280,MATCH(AX$6,$D$7:$Q$7,0)-1))/SUMPRODUCT(OFFSET($W$8:OFFSET($W$8,$AJ$4-1,0),$T280,$U280),OFFSET($C$8:OFFSET($C$8,$AJ$4-1,0),$S280,0))</f>
        <v>0.98560953018937414</v>
      </c>
      <c r="AZ280" s="3">
        <f ca="1">SUMPRODUCT(OFFSET($W$8:OFFSET($W$8,$AJ$4-1,0),$T280,$U280),OFFSET($D$8:OFFSET($D$8,$AJ$4-1,0),$S280,MATCH(AZ$6,$D$7:$Q$7,0)-1))</f>
        <v>1.0429459678574349</v>
      </c>
      <c r="BA280" s="3">
        <f ca="1">SUMPRODUCT(OFFSET($W$8:OFFSET($W$8,$AJ$4-1,0),$T280,$U280),OFFSET($C$8:OFFSET($C$8,$AJ$4-1,0),$S280,0),OFFSET($D$8:OFFSET($D$8,$AJ$4-1,0),$S280,MATCH(AZ$6,$D$7:$Q$7,0)-1))/SUMPRODUCT(OFFSET($W$8:OFFSET($W$8,$AJ$4-1,0),$T280,$U280),OFFSET($C$8:OFFSET($C$8,$AJ$4-1,0),$S280,0))</f>
        <v>1.0436493855135764</v>
      </c>
      <c r="BB280" s="3">
        <f ca="1">SUMPRODUCT(OFFSET($W$8:OFFSET($W$8,$AJ$4-1,0),$T280,$U280),OFFSET($D$8:OFFSET($D$8,$AJ$4-1,0),$S280,MATCH(BB$6,$D$7:$Q$7,0)-1))</f>
        <v>1.0143052672524262</v>
      </c>
      <c r="BC280" s="3">
        <f ca="1">SUMPRODUCT(OFFSET($W$8:OFFSET($W$8,$AJ$4-1,0),$T280,$U280),OFFSET($C$8:OFFSET($C$8,$AJ$4-1,0),$S280,0),OFFSET($D$8:OFFSET($D$8,$AJ$4-1,0),$S280,MATCH(BB$6,$D$7:$Q$7,0)-1))/SUMPRODUCT(OFFSET($W$8:OFFSET($W$8,$AJ$4-1,0),$T280,$U280),OFFSET($C$8:OFFSET($C$8,$AJ$4-1,0),$S280,0))</f>
        <v>1.0145287576461333</v>
      </c>
      <c r="BD280" s="3">
        <f ca="1">SUMPRODUCT(OFFSET($W$8:OFFSET($W$8,$AJ$4-1,0),$T280,$U280),OFFSET($D$8:OFFSET($D$8,$AJ$4-1,0),$S280,MATCH(BD$6,$D$7:$Q$7,0)-1))</f>
        <v>0.99992095032330086</v>
      </c>
      <c r="BE280" s="3">
        <f ca="1">SUMPRODUCT(OFFSET($W$8:OFFSET($W$8,$AJ$4-1,0),$T280,$U280),OFFSET($C$8:OFFSET($C$8,$AJ$4-1,0),$S280,0),OFFSET($D$8:OFFSET($D$8,$AJ$4-1,0),$S280,MATCH(BD$6,$D$7:$Q$7,0)-1))/SUMPRODUCT(OFFSET($W$8:OFFSET($W$8,$AJ$4-1,0),$T280,$U280),OFFSET($C$8:OFFSET($C$8,$AJ$4-1,0),$S280,0))</f>
        <v>0.99991254563476639</v>
      </c>
      <c r="BF280" s="174">
        <f ca="1">SUMPRODUCT(OFFSET($W$8:OFFSET($W$8,$AJ$4-1,0),$T280,$U280),OFFSET($D$8:OFFSET($D$8,$AJ$4-1,0),$S280,MATCH(BF$6,$D$7:$Q$7,0)-1))</f>
        <v>0.99297394244521764</v>
      </c>
      <c r="BG280" s="174">
        <f ca="1">SUMPRODUCT(OFFSET($W$8:OFFSET($W$8,$AJ$4-1,0),$T280,$U280),OFFSET($C$8:OFFSET($C$8,$AJ$4-1,0),$S280,0),OFFSET($D$8:OFFSET($D$8,$AJ$4-1,0),$S280,MATCH(BF$6,$D$7:$Q$7,0)-1))/SUMPRODUCT(OFFSET($W$8:OFFSET($W$8,$AJ$4-1,0),$T280,$U280),OFFSET($C$8:OFFSET($C$8,$AJ$4-1,0),$S280,0))</f>
        <v>0.99036074586426304</v>
      </c>
      <c r="BH280" s="174">
        <f ca="1">SUMPRODUCT(OFFSET($W$8:OFFSET($W$8,$AJ$4-1,0),$T280,$U280),OFFSET($D$8:OFFSET($D$8,$AJ$4-1,0),$S280,MATCH(BH$6,$D$7:$Q$7,0)-1))</f>
        <v>1.0273613507568011</v>
      </c>
      <c r="BI280" s="174">
        <f ca="1">SUMPRODUCT(OFFSET($W$8:OFFSET($W$8,$AJ$4-1,0),$T280,$U280),OFFSET($C$8:OFFSET($C$8,$AJ$4-1,0),$S280,0),OFFSET($D$8:OFFSET($D$8,$AJ$4-1,0),$S280,MATCH(BH$6,$D$7:$Q$7,0)-1))/SUMPRODUCT(OFFSET($W$8:OFFSET($W$8,$AJ$4-1,0),$T280,$U280),OFFSET($C$8:OFFSET($C$8,$AJ$4-1,0),$S280,0))</f>
        <v>1.0285423285616031</v>
      </c>
      <c r="BJ280" s="174">
        <f ca="1">SUMPRODUCT(OFFSET($W$8:OFFSET($W$8,$AJ$4-1,0),$T280,$U280),OFFSET($D$8:OFFSET($D$8,$AJ$4-1,0),$S280,MATCH(BJ$6,$D$7:$Q$7,0)-1))</f>
        <v>1</v>
      </c>
      <c r="BK280" s="174">
        <f ca="1">SUMPRODUCT(OFFSET($W$8:OFFSET($W$8,$AJ$4-1,0),$T280,$U280),OFFSET($C$8:OFFSET($C$8,$AJ$4-1,0),$S280,0),OFFSET($D$8:OFFSET($D$8,$AJ$4-1,0),$S280,MATCH(BJ$6,$D$7:$Q$7,0)-1))/SUMPRODUCT(OFFSET($W$8:OFFSET($W$8,$AJ$4-1,0),$T280,$U280),OFFSET($C$8:OFFSET($C$8,$AJ$4-1,0),$S280,0))</f>
        <v>1</v>
      </c>
      <c r="BM280" s="8">
        <f t="shared" si="72"/>
        <v>44440</v>
      </c>
      <c r="BN280" s="47">
        <f t="shared" ca="1" si="73"/>
        <v>1.0085955240521889</v>
      </c>
      <c r="BO280" s="47">
        <f t="shared" ca="1" si="69"/>
        <v>0</v>
      </c>
      <c r="BP280" s="47">
        <f t="shared" ca="1" si="74"/>
        <v>0.3217555848555817</v>
      </c>
      <c r="BQ280" s="47">
        <f t="shared" ca="1" si="70"/>
        <v>0.68683993919660713</v>
      </c>
    </row>
    <row r="281" spans="1:69">
      <c r="A281" s="58">
        <f t="shared" si="71"/>
        <v>44105</v>
      </c>
      <c r="B281" s="155">
        <f t="shared" si="76"/>
        <v>44301</v>
      </c>
      <c r="C281" s="59">
        <f>SUMIF(WP!$A$3:$A$388,"&lt;"&amp;EOMONTH($A281,$A$3-1)+1,WP!$B$3:$B$388)/1000-SUM(C$8:C280)</f>
        <v>2819.5310000000027</v>
      </c>
      <c r="D281" s="156">
        <f>D$6/VLOOKUP($B281,Rate!$B$4:$H$390,7)</f>
        <v>0.87090472655651296</v>
      </c>
      <c r="E281" s="156">
        <f>E$6/VLOOKUP($B281,SAWW!$B$4:$H$390,7)</f>
        <v>1.0520866056264457</v>
      </c>
      <c r="F281" s="156">
        <f>F$6/VLOOKUP($B281,'Indem BL'!$B$4:$H$390,7)</f>
        <v>1.0100249999999997</v>
      </c>
      <c r="G281" s="156">
        <f>G$6/VLOOKUP($B281,'Med BL'!$B$4:$H$390,7)</f>
        <v>1</v>
      </c>
      <c r="H281" s="156">
        <f>H$6/VLOOKUP($B281,'Combined BL &amp; SAWW'!$B$4:$H$390,7)</f>
        <v>1.0280434061855901</v>
      </c>
      <c r="I281" s="156">
        <f>I$6/VLOOKUP($B281,'Freq Trend'!$B$4:$H$390,7)</f>
        <v>0.98099641253828063</v>
      </c>
      <c r="J281" s="156">
        <f>J$6/VLOOKUP($B281,'Severity Trend_IonI'!$B$4:$H$390,7)</f>
        <v>0.98170263427301996</v>
      </c>
      <c r="K281" s="156">
        <f>K$6/VLOOKUP($B281,'Severity Trend_MonI'!$B$4:$H$390,7)</f>
        <v>1.0558552168337265</v>
      </c>
      <c r="L281" s="156">
        <f>L$6/VLOOKUP($B281,'Severity Trend'!$B$4:$H$390,7)</f>
        <v>1.0184068739928767</v>
      </c>
      <c r="M281" s="156">
        <f>M$6/VLOOKUP($B281,'PP Residual Trend'!$B$4:$H$390,7)</f>
        <v>0.99976461020207863</v>
      </c>
      <c r="N281" s="156">
        <f>N$6/VLOOKUP($B281,CR!$B$4:$H$455,7)</f>
        <v>0.9777632307490518</v>
      </c>
      <c r="O281" s="156">
        <f>O$6/VLOOKUP($B281,ER!$B$4:$H$455,7)</f>
        <v>1.0501374324287145</v>
      </c>
      <c r="P281" s="156">
        <f>P$6/VLOOKUP($B281,DR!$B$4:$H$455,7)</f>
        <v>1</v>
      </c>
      <c r="R281">
        <f t="shared" si="63"/>
        <v>274</v>
      </c>
      <c r="S281" s="159">
        <f t="shared" si="77"/>
        <v>273</v>
      </c>
      <c r="T281" s="157">
        <f t="shared" si="78"/>
        <v>0</v>
      </c>
      <c r="U281" s="157">
        <f t="shared" si="79"/>
        <v>0</v>
      </c>
      <c r="V281" s="152">
        <v>0</v>
      </c>
      <c r="W281" s="153">
        <f>(2*W$5*$AJ$3*$R281*$A$3-MIN(W$5*$AJ$3,$R281*$A$3)^2-2*$R281*$A$3*MAX(W$5*$AJ$3-$R281*$A$3,0)-MIN(MAX($R281*$A$3-$A$4,0),W$5*$AJ$3)^2-2*W$5*$AJ$3*MAX($R281*$A$3-$A$4-W$5*+$AJ$3,0))/$AJ$5-SUM($V$7:V281)-SUM($V$7:W280)+SUM($V$7:V280)</f>
        <v>0</v>
      </c>
      <c r="X281" s="153">
        <f>(2*X$5*$AJ$3*$R281*$A$3-MIN(X$5*$AJ$3,$R281*$A$3)^2-2*$R281*$A$3*MAX(X$5*$AJ$3-$R281*$A$3,0)-MIN(MAX($R281*$A$3-$A$4,0),X$5*$AJ$3)^2-2*X$5*$AJ$3*MAX($R281*$A$3-$A$4-X$5*+$AJ$3,0))/$AJ$5-SUM($V$7:W281)-SUM($V$7:X280)+SUM($V$7:W280)</f>
        <v>0</v>
      </c>
      <c r="Y281" s="153">
        <f>(2*Y$5*$AJ$3*$R281*$A$3-MIN(Y$5*$AJ$3,$R281*$A$3)^2-2*$R281*$A$3*MAX(Y$5*$AJ$3-$R281*$A$3,0)-MIN(MAX($R281*$A$3-$A$4,0),Y$5*$AJ$3)^2-2*Y$5*$AJ$3*MAX($R281*$A$3-$A$4-Y$5*+$AJ$3,0))/$AJ$5-SUM($V$7:X281)-SUM($V$7:Y280)+SUM($V$7:X280)</f>
        <v>0</v>
      </c>
      <c r="Z281" s="153">
        <f>(2*Z$5*$AJ$3*$R281*$A$3-MIN(Z$5*$AJ$3,$R281*$A$3)^2-2*$R281*$A$3*MAX(Z$5*$AJ$3-$R281*$A$3,0)-MIN(MAX($R281*$A$3-$A$4,0),Z$5*$AJ$3)^2-2*Z$5*$AJ$3*MAX($R281*$A$3-$A$4-Z$5*+$AJ$3,0))/$AJ$5-SUM($V$7:Y281)-SUM($V$7:Z280)+SUM($V$7:Y280)</f>
        <v>0</v>
      </c>
      <c r="AA281" s="153">
        <f>(2*AA$5*$AJ$3*$R281*$A$3-MIN(AA$5*$AJ$3,$R281*$A$3)^2-2*$R281*$A$3*MAX(AA$5*$AJ$3-$R281*$A$3,0)-MIN(MAX($R281*$A$3-$A$4,0),AA$5*$AJ$3)^2-2*AA$5*$AJ$3*MAX($R281*$A$3-$A$4-AA$5*+$AJ$3,0))/$AJ$5-SUM($V$7:Z281)-SUM($V$7:AA280)+SUM($V$7:Z280)</f>
        <v>0</v>
      </c>
      <c r="AB281" s="153">
        <f>(2*AB$5*$AJ$3*$R281*$A$3-MIN(AB$5*$AJ$3,$R281*$A$3)^2-2*$R281*$A$3*MAX(AB$5*$AJ$3-$R281*$A$3,0)-MIN(MAX($R281*$A$3-$A$4,0),AB$5*$AJ$3)^2-2*AB$5*$AJ$3*MAX($R281*$A$3-$A$4-AB$5*+$AJ$3,0))/$AJ$5-SUM($V$7:AA281)-SUM($V$7:AB280)+SUM($V$7:AA280)</f>
        <v>0</v>
      </c>
      <c r="AC281" s="153">
        <f>(2*AC$5*$AJ$3*$R281*$A$3-MIN(AC$5*$AJ$3,$R281*$A$3)^2-2*$R281*$A$3*MAX(AC$5*$AJ$3-$R281*$A$3,0)-MIN(MAX($R281*$A$3-$A$4,0),AC$5*$AJ$3)^2-2*AC$5*$AJ$3*MAX($R281*$A$3-$A$4-AC$5*+$AJ$3,0))/$AJ$5-SUM($V$7:AB281)-SUM($V$7:AC280)+SUM($V$7:AB280)</f>
        <v>0</v>
      </c>
      <c r="AD281" s="153">
        <f>(2*AD$5*$AJ$3*$R281*$A$3-MIN(AD$5*$AJ$3,$R281*$A$3)^2-2*$R281*$A$3*MAX(AD$5*$AJ$3-$R281*$A$3,0)-MIN(MAX($R281*$A$3-$A$4,0),AD$5*$AJ$3)^2-2*AD$5*$AJ$3*MAX($R281*$A$3-$A$4-AD$5*+$AJ$3,0))/$AJ$5-SUM($V$7:AC281)-SUM($V$7:AD280)+SUM($V$7:AC280)</f>
        <v>0</v>
      </c>
      <c r="AE281" s="153">
        <f>(2*AE$5*$AJ$3*$R281*$A$3-MIN(AE$5*$AJ$3,$R281*$A$3)^2-2*$R281*$A$3*MAX(AE$5*$AJ$3-$R281*$A$3,0)-MIN(MAX($R281*$A$3-$A$4,0),AE$5*$AJ$3)^2-2*AE$5*$AJ$3*MAX($R281*$A$3-$A$4-AE$5*+$AJ$3,0))/$AJ$5-SUM($V$7:AD281)-SUM($V$7:AE280)+SUM($V$7:AD280)</f>
        <v>0</v>
      </c>
      <c r="AF281" s="153">
        <f>(2*AF$5*$AJ$3*$R281*$A$3-MIN(AF$5*$AJ$3,$R281*$A$3)^2-2*$R281*$A$3*MAX(AF$5*$AJ$3-$R281*$A$3,0)-MIN(MAX($R281*$A$3-$A$4,0),AF$5*$AJ$3)^2-2*AF$5*$AJ$3*MAX($R281*$A$3-$A$4-AF$5*+$AJ$3,0))/$AJ$5-SUM($V$7:AE281)-SUM($V$7:AF280)+SUM($V$7:AE280)</f>
        <v>0</v>
      </c>
      <c r="AG281" s="153">
        <f>(2*AG$5*$AJ$3*$R281*$A$3-MIN(AG$5*$AJ$3,$R281*$A$3)^2-2*$R281*$A$3*MAX(AG$5*$AJ$3-$R281*$A$3,0)-MIN(MAX($R281*$A$3-$A$4,0),AG$5*$AJ$3)^2-2*AG$5*$AJ$3*MAX($R281*$A$3-$A$4-AG$5*+$AJ$3,0))/$AJ$5-SUM($V$7:AF281)-SUM($V$7:AG280)+SUM($V$7:AF280)</f>
        <v>0</v>
      </c>
      <c r="AH281" s="153">
        <f>(2*AH$5*$AJ$3*$R281*$A$3-MIN(AH$5*$AJ$3,$R281*$A$3)^2-2*$R281*$A$3*MAX(AH$5*$AJ$3-$R281*$A$3,0)-MIN(MAX($R281*$A$3-$A$4,0),AH$5*$AJ$3)^2-2*AH$5*$AJ$3*MAX($R281*$A$3-$A$4-AH$5*+$AJ$3,0))/$AJ$5-SUM($V$7:AG281)-SUM($V$7:AH280)+SUM($V$7:AG280)</f>
        <v>0</v>
      </c>
      <c r="AJ281" s="8">
        <f t="shared" si="75"/>
        <v>44470</v>
      </c>
      <c r="AK281" s="30">
        <f t="shared" si="80"/>
        <v>44484</v>
      </c>
      <c r="AL281" s="3">
        <f ca="1">SUMPRODUCT(OFFSET($W$8:OFFSET($W$8,$AJ$4-1,0),$T281,$U281),OFFSET($D$8:OFFSET($D$8,$AJ$4-1,0),$S281,MATCH(AL$6,$D$7:$Q$7,0)-1))</f>
        <v>0.92185125329110407</v>
      </c>
      <c r="AM281" s="3">
        <f ca="1">SUMPRODUCT(OFFSET($W$8:OFFSET($W$8,$AJ$4-1,0),$T281,$U281),OFFSET($C$8:OFFSET($C$8,$AJ$4-1,0),$S281,0),OFFSET($D$8:OFFSET($D$8,$AJ$4-1,0),$S281,MATCH(AL$6,$D$7:$Q$7,0)-1))/SUMPRODUCT(OFFSET($W$8:OFFSET($W$8,$AJ$4-1,0),$T281,$U281),OFFSET($C$8:OFFSET($C$8,$AJ$4-1,0),$S281,0))</f>
        <v>0.92433425003879111</v>
      </c>
      <c r="AN281" s="3">
        <f ca="1">SUMPRODUCT(OFFSET($W$8:OFFSET($W$8,$AJ$4-1,0),$T281,$U281),OFFSET($D$8:OFFSET($D$8,$AJ$4-1,0),$S281,MATCH(AN$6,$D$7:$Q$7,0)-1))</f>
        <v>1.0376728710769421</v>
      </c>
      <c r="AO281" s="3">
        <f ca="1">SUMPRODUCT(OFFSET($W$8:OFFSET($W$8,$AJ$4-1,0),$T281,$U281),OFFSET($C$8:OFFSET($C$8,$AJ$4-1,0),$S281,0),OFFSET($D$8:OFFSET($D$8,$AJ$4-1,0),$S281,MATCH(AN$6,$D$7:$Q$7,0)-1))/SUMPRODUCT(OFFSET($W$8:OFFSET($W$8,$AJ$4-1,0),$T281,$U281),OFFSET($C$8:OFFSET($C$8,$AJ$4-1,0),$S281,0))</f>
        <v>1.0371104573440468</v>
      </c>
      <c r="AP281" s="3">
        <f ca="1">SUMPRODUCT(OFFSET($W$8:OFFSET($W$8,$AJ$4-1,0),$T281,$U281),OFFSET($D$8:OFFSET($D$8,$AJ$4-1,0),$S281,MATCH(AP$6,$D$7:$Q$7,0)-1))</f>
        <v>1.0085593749999997</v>
      </c>
      <c r="AQ281" s="3">
        <f ca="1">SUMPRODUCT(OFFSET($W$8:OFFSET($W$8,$AJ$4-1,0),$T281,$U281),OFFSET($C$8:OFFSET($C$8,$AJ$4-1,0),$S281,0),OFFSET($D$8:OFFSET($D$8,$AJ$4-1,0),$S281,MATCH(AP$6,$D$7:$Q$7,0)-1))/SUMPRODUCT(OFFSET($W$8:OFFSET($W$8,$AJ$4-1,0),$T281,$U281),OFFSET($C$8:OFFSET($C$8,$AJ$4-1,0),$S281,0))</f>
        <v>1.0084424663785714</v>
      </c>
      <c r="AR281" s="3">
        <f ca="1">SUMPRODUCT(OFFSET($W$8:OFFSET($W$8,$AJ$4-1,0),$T281,$U281),OFFSET($D$8:OFFSET($D$8,$AJ$4-1,0),$S281,MATCH(AR$6,$D$7:$Q$7,0)-1))</f>
        <v>1</v>
      </c>
      <c r="AS281" s="3">
        <f ca="1">SUMPRODUCT(OFFSET($W$8:OFFSET($W$8,$AJ$4-1,0),$T281,$U281),OFFSET($C$8:OFFSET($C$8,$AJ$4-1,0),$S281,0),OFFSET($D$8:OFFSET($D$8,$AJ$4-1,0),$S281,MATCH(AR$6,$D$7:$Q$7,0)-1))/SUMPRODUCT(OFFSET($W$8:OFFSET($W$8,$AJ$4-1,0),$T281,$U281),OFFSET($C$8:OFFSET($C$8,$AJ$4-1,0),$S281,0))</f>
        <v>1</v>
      </c>
      <c r="AT281" s="3">
        <f ca="1">SUMPRODUCT(OFFSET($W$8:OFFSET($W$8,$AJ$4-1,0),$T281,$U281),OFFSET($D$8:OFFSET($D$8,$AJ$4-1,0),$S281,MATCH(AT$6,$D$7:$Q$7,0)-1))</f>
        <v>1.0211321008480541</v>
      </c>
      <c r="AU281" s="3">
        <f ca="1">SUMPRODUCT(OFFSET($W$8:OFFSET($W$8,$AJ$4-1,0),$T281,$U281),OFFSET($C$8:OFFSET($C$8,$AJ$4-1,0),$S281,0),OFFSET($D$8:OFFSET($D$8,$AJ$4-1,0),$S281,MATCH(AT$6,$D$7:$Q$7,0)-1))/SUMPRODUCT(OFFSET($W$8:OFFSET($W$8,$AJ$4-1,0),$T281,$U281),OFFSET($C$8:OFFSET($C$8,$AJ$4-1,0),$S281,0))</f>
        <v>1.0208220691375691</v>
      </c>
      <c r="AV281" s="3">
        <f ca="1">SUMPRODUCT(OFFSET($W$8:OFFSET($W$8,$AJ$4-1,0),$T281,$U281),OFFSET($D$8:OFFSET($D$8,$AJ$4-1,0),$S281,MATCH(AV$6,$D$7:$Q$7,0)-1))</f>
        <v>0.98658038748769195</v>
      </c>
      <c r="AW281" s="3">
        <f ca="1">SUMPRODUCT(OFFSET($W$8:OFFSET($W$8,$AJ$4-1,0),$T281,$U281),OFFSET($C$8:OFFSET($C$8,$AJ$4-1,0),$S281,0),OFFSET($D$8:OFFSET($D$8,$AJ$4-1,0),$S281,MATCH(AV$6,$D$7:$Q$7,0)-1))/SUMPRODUCT(OFFSET($W$8:OFFSET($W$8,$AJ$4-1,0),$T281,$U281),OFFSET($C$8:OFFSET($C$8,$AJ$4-1,0),$S281,0))</f>
        <v>0.98677686063228554</v>
      </c>
      <c r="AX281" s="3">
        <f ca="1">SUMPRODUCT(OFFSET($W$8:OFFSET($W$8,$AJ$4-1,0),$T281,$U281),OFFSET($D$8:OFFSET($D$8,$AJ$4-1,0),$S281,MATCH(AX$6,$D$7:$Q$7,0)-1))</f>
        <v>0.98665984869412482</v>
      </c>
      <c r="AY281" s="3">
        <f ca="1">SUMPRODUCT(OFFSET($W$8:OFFSET($W$8,$AJ$4-1,0),$T281,$U281),OFFSET($C$8:OFFSET($C$8,$AJ$4-1,0),$S281,0),OFFSET($D$8:OFFSET($D$8,$AJ$4-1,0),$S281,MATCH(AX$6,$D$7:$Q$7,0)-1))/SUMPRODUCT(OFFSET($W$8:OFFSET($W$8,$AJ$4-1,0),$T281,$U281),OFFSET($C$8:OFFSET($C$8,$AJ$4-1,0),$S281,0))</f>
        <v>0.98685606999138908</v>
      </c>
      <c r="AZ281" s="3">
        <f ca="1">SUMPRODUCT(OFFSET($W$8:OFFSET($W$8,$AJ$4-1,0),$T281,$U281),OFFSET($D$8:OFFSET($D$8,$AJ$4-1,0),$S281,MATCH(AZ$6,$D$7:$Q$7,0)-1))</f>
        <v>1.040381799806501</v>
      </c>
      <c r="BA281" s="3">
        <f ca="1">SUMPRODUCT(OFFSET($W$8:OFFSET($W$8,$AJ$4-1,0),$T281,$U281),OFFSET($C$8:OFFSET($C$8,$AJ$4-1,0),$S281,0),OFFSET($D$8:OFFSET($D$8,$AJ$4-1,0),$S281,MATCH(AZ$6,$D$7:$Q$7,0)-1))/SUMPRODUCT(OFFSET($W$8:OFFSET($W$8,$AJ$4-1,0),$T281,$U281),OFFSET($C$8:OFFSET($C$8,$AJ$4-1,0),$S281,0))</f>
        <v>1.039778485338074</v>
      </c>
      <c r="BB281" s="3">
        <f ca="1">SUMPRODUCT(OFFSET($W$8:OFFSET($W$8,$AJ$4-1,0),$T281,$U281),OFFSET($D$8:OFFSET($D$8,$AJ$4-1,0),$S281,MATCH(BB$6,$D$7:$Q$7,0)-1))</f>
        <v>1.0134833431198333</v>
      </c>
      <c r="BC281" s="3">
        <f ca="1">SUMPRODUCT(OFFSET($W$8:OFFSET($W$8,$AJ$4-1,0),$T281,$U281),OFFSET($C$8:OFFSET($C$8,$AJ$4-1,0),$S281,0),OFFSET($D$8:OFFSET($D$8,$AJ$4-1,0),$S281,MATCH(BB$6,$D$7:$Q$7,0)-1))/SUMPRODUCT(OFFSET($W$8:OFFSET($W$8,$AJ$4-1,0),$T281,$U281),OFFSET($C$8:OFFSET($C$8,$AJ$4-1,0),$S281,0))</f>
        <v>1.0132869626544849</v>
      </c>
      <c r="BD281" s="3">
        <f ca="1">SUMPRODUCT(OFFSET($W$8:OFFSET($W$8,$AJ$4-1,0),$T281,$U281),OFFSET($D$8:OFFSET($D$8,$AJ$4-1,0),$S281,MATCH(BD$6,$D$7:$Q$7,0)-1))</f>
        <v>0.99994726911614373</v>
      </c>
      <c r="BE281" s="3">
        <f ca="1">SUMPRODUCT(OFFSET($W$8:OFFSET($W$8,$AJ$4-1,0),$T281,$U281),OFFSET($C$8:OFFSET($C$8,$AJ$4-1,0),$S281,0),OFFSET($D$8:OFFSET($D$8,$AJ$4-1,0),$S281,MATCH(BD$6,$D$7:$Q$7,0)-1))/SUMPRODUCT(OFFSET($W$8:OFFSET($W$8,$AJ$4-1,0),$T281,$U281),OFFSET($C$8:OFFSET($C$8,$AJ$4-1,0),$S281,0))</f>
        <v>0.99995153467640319</v>
      </c>
      <c r="BF281" s="174">
        <f ca="1">SUMPRODUCT(OFFSET($W$8:OFFSET($W$8,$AJ$4-1,0),$T281,$U281),OFFSET($D$8:OFFSET($D$8,$AJ$4-1,0),$S281,MATCH(BF$6,$D$7:$Q$7,0)-1))</f>
        <v>0.99089536686468804</v>
      </c>
      <c r="BG281" s="174">
        <f ca="1">SUMPRODUCT(OFFSET($W$8:OFFSET($W$8,$AJ$4-1,0),$T281,$U281),OFFSET($C$8:OFFSET($C$8,$AJ$4-1,0),$S281,0),OFFSET($D$8:OFFSET($D$8,$AJ$4-1,0),$S281,MATCH(BF$6,$D$7:$Q$7,0)-1))/SUMPRODUCT(OFFSET($W$8:OFFSET($W$8,$AJ$4-1,0),$T281,$U281),OFFSET($C$8:OFFSET($C$8,$AJ$4-1,0),$S281,0))</f>
        <v>0.98717245443120505</v>
      </c>
      <c r="BH281" s="174">
        <f ca="1">SUMPRODUCT(OFFSET($W$8:OFFSET($W$8,$AJ$4-1,0),$T281,$U281),OFFSET($D$8:OFFSET($D$8,$AJ$4-1,0),$S281,MATCH(BH$6,$D$7:$Q$7,0)-1))</f>
        <v>1.0234358031452522</v>
      </c>
      <c r="BI281" s="174">
        <f ca="1">SUMPRODUCT(OFFSET($W$8:OFFSET($W$8,$AJ$4-1,0),$T281,$U281),OFFSET($C$8:OFFSET($C$8,$AJ$4-1,0),$S281,0),OFFSET($D$8:OFFSET($D$8,$AJ$4-1,0),$S281,MATCH(BH$6,$D$7:$Q$7,0)-1))/SUMPRODUCT(OFFSET($W$8:OFFSET($W$8,$AJ$4-1,0),$T281,$U281),OFFSET($C$8:OFFSET($C$8,$AJ$4-1,0),$S281,0))</f>
        <v>1.0226028818089417</v>
      </c>
      <c r="BJ281" s="174">
        <f ca="1">SUMPRODUCT(OFFSET($W$8:OFFSET($W$8,$AJ$4-1,0),$T281,$U281),OFFSET($D$8:OFFSET($D$8,$AJ$4-1,0),$S281,MATCH(BJ$6,$D$7:$Q$7,0)-1))</f>
        <v>1</v>
      </c>
      <c r="BK281" s="174">
        <f ca="1">SUMPRODUCT(OFFSET($W$8:OFFSET($W$8,$AJ$4-1,0),$T281,$U281),OFFSET($C$8:OFFSET($C$8,$AJ$4-1,0),$S281,0),OFFSET($D$8:OFFSET($D$8,$AJ$4-1,0),$S281,MATCH(BJ$6,$D$7:$Q$7,0)-1))/SUMPRODUCT(OFFSET($W$8:OFFSET($W$8,$AJ$4-1,0),$T281,$U281),OFFSET($C$8:OFFSET($C$8,$AJ$4-1,0),$S281,0))</f>
        <v>1</v>
      </c>
      <c r="BM281" s="8">
        <f t="shared" si="72"/>
        <v>44470</v>
      </c>
      <c r="BN281" s="47">
        <f t="shared" ca="1" si="73"/>
        <v>1.011853006019318</v>
      </c>
      <c r="BO281" s="47">
        <f t="shared" ca="1" si="69"/>
        <v>0</v>
      </c>
      <c r="BP281" s="47">
        <f t="shared" ca="1" si="74"/>
        <v>0.32362439453489794</v>
      </c>
      <c r="BQ281" s="47">
        <f t="shared" ca="1" si="70"/>
        <v>0.68822861148442005</v>
      </c>
    </row>
    <row r="282" spans="1:69">
      <c r="A282" s="58">
        <f t="shared" si="71"/>
        <v>44136</v>
      </c>
      <c r="B282" s="155">
        <f t="shared" si="76"/>
        <v>44331</v>
      </c>
      <c r="C282" s="59">
        <f>SUMIF(WP!$A$3:$A$388,"&lt;"&amp;EOMONTH($A282,$A$3-1)+1,WP!$B$3:$B$388)/1000-SUM(C$8:C281)</f>
        <v>1035.7320000000036</v>
      </c>
      <c r="D282" s="156">
        <f>D$6/VLOOKUP($B282,Rate!$B$4:$H$390,7)</f>
        <v>0.87090472655651296</v>
      </c>
      <c r="E282" s="156">
        <f>E$6/VLOOKUP($B282,SAWW!$B$4:$H$390,7)</f>
        <v>1.0497291520985428</v>
      </c>
      <c r="F282" s="156">
        <f>F$6/VLOOKUP($B282,'Indem BL'!$B$4:$H$390,7)</f>
        <v>1.0100249999999997</v>
      </c>
      <c r="G282" s="156">
        <f>G$6/VLOOKUP($B282,'Med BL'!$B$4:$H$390,7)</f>
        <v>1</v>
      </c>
      <c r="H282" s="156">
        <f>H$6/VLOOKUP($B282,'Combined BL &amp; SAWW'!$B$4:$H$390,7)</f>
        <v>1.0270839807895455</v>
      </c>
      <c r="I282" s="156">
        <f>I$6/VLOOKUP($B282,'Freq Trend'!$B$4:$H$390,7)</f>
        <v>0.98207545823660658</v>
      </c>
      <c r="J282" s="156">
        <f>J$6/VLOOKUP($B282,'Severity Trend_IonI'!$B$4:$H$390,7)</f>
        <v>0.98251433890130846</v>
      </c>
      <c r="K282" s="156">
        <f>K$6/VLOOKUP($B282,'Severity Trend_MonI'!$B$4:$H$390,7)</f>
        <v>1.0533246059441357</v>
      </c>
      <c r="L282" s="156">
        <f>L$6/VLOOKUP($B282,'Severity Trend'!$B$4:$H$390,7)</f>
        <v>1.0176212960589923</v>
      </c>
      <c r="M282" s="156">
        <f>M$6/VLOOKUP($B282,'PP Residual Trend'!$B$4:$H$390,7)</f>
        <v>0.99981435558785736</v>
      </c>
      <c r="N282" s="156">
        <f>N$6/VLOOKUP($B282,CR!$B$4:$H$455,7)</f>
        <v>1.0251434857191959</v>
      </c>
      <c r="O282" s="156">
        <f>O$6/VLOOKUP($B282,ER!$B$4:$H$455,7)</f>
        <v>1.0501374324287145</v>
      </c>
      <c r="P282" s="156">
        <f>P$6/VLOOKUP($B282,DR!$B$4:$H$455,7)</f>
        <v>1</v>
      </c>
      <c r="R282">
        <f t="shared" si="63"/>
        <v>275</v>
      </c>
      <c r="S282" s="159">
        <f t="shared" si="77"/>
        <v>274</v>
      </c>
      <c r="T282" s="157">
        <f t="shared" si="78"/>
        <v>0</v>
      </c>
      <c r="U282" s="157">
        <f t="shared" si="79"/>
        <v>0</v>
      </c>
      <c r="V282" s="152">
        <v>0</v>
      </c>
      <c r="W282" s="153">
        <f>(2*W$5*$AJ$3*$R282*$A$3-MIN(W$5*$AJ$3,$R282*$A$3)^2-2*$R282*$A$3*MAX(W$5*$AJ$3-$R282*$A$3,0)-MIN(MAX($R282*$A$3-$A$4,0),W$5*$AJ$3)^2-2*W$5*$AJ$3*MAX($R282*$A$3-$A$4-W$5*+$AJ$3,0))/$AJ$5-SUM($V$7:V282)-SUM($V$7:W281)+SUM($V$7:V281)</f>
        <v>0</v>
      </c>
      <c r="X282" s="153">
        <f>(2*X$5*$AJ$3*$R282*$A$3-MIN(X$5*$AJ$3,$R282*$A$3)^2-2*$R282*$A$3*MAX(X$5*$AJ$3-$R282*$A$3,0)-MIN(MAX($R282*$A$3-$A$4,0),X$5*$AJ$3)^2-2*X$5*$AJ$3*MAX($R282*$A$3-$A$4-X$5*+$AJ$3,0))/$AJ$5-SUM($V$7:W282)-SUM($V$7:X281)+SUM($V$7:W281)</f>
        <v>0</v>
      </c>
      <c r="Y282" s="153">
        <f>(2*Y$5*$AJ$3*$R282*$A$3-MIN(Y$5*$AJ$3,$R282*$A$3)^2-2*$R282*$A$3*MAX(Y$5*$AJ$3-$R282*$A$3,0)-MIN(MAX($R282*$A$3-$A$4,0),Y$5*$AJ$3)^2-2*Y$5*$AJ$3*MAX($R282*$A$3-$A$4-Y$5*+$AJ$3,0))/$AJ$5-SUM($V$7:X282)-SUM($V$7:Y281)+SUM($V$7:X281)</f>
        <v>0</v>
      </c>
      <c r="Z282" s="153">
        <f>(2*Z$5*$AJ$3*$R282*$A$3-MIN(Z$5*$AJ$3,$R282*$A$3)^2-2*$R282*$A$3*MAX(Z$5*$AJ$3-$R282*$A$3,0)-MIN(MAX($R282*$A$3-$A$4,0),Z$5*$AJ$3)^2-2*Z$5*$AJ$3*MAX($R282*$A$3-$A$4-Z$5*+$AJ$3,0))/$AJ$5-SUM($V$7:Y282)-SUM($V$7:Z281)+SUM($V$7:Y281)</f>
        <v>0</v>
      </c>
      <c r="AA282" s="153">
        <f>(2*AA$5*$AJ$3*$R282*$A$3-MIN(AA$5*$AJ$3,$R282*$A$3)^2-2*$R282*$A$3*MAX(AA$5*$AJ$3-$R282*$A$3,0)-MIN(MAX($R282*$A$3-$A$4,0),AA$5*$AJ$3)^2-2*AA$5*$AJ$3*MAX($R282*$A$3-$A$4-AA$5*+$AJ$3,0))/$AJ$5-SUM($V$7:Z282)-SUM($V$7:AA281)+SUM($V$7:Z281)</f>
        <v>0</v>
      </c>
      <c r="AB282" s="153">
        <f>(2*AB$5*$AJ$3*$R282*$A$3-MIN(AB$5*$AJ$3,$R282*$A$3)^2-2*$R282*$A$3*MAX(AB$5*$AJ$3-$R282*$A$3,0)-MIN(MAX($R282*$A$3-$A$4,0),AB$5*$AJ$3)^2-2*AB$5*$AJ$3*MAX($R282*$A$3-$A$4-AB$5*+$AJ$3,0))/$AJ$5-SUM($V$7:AA282)-SUM($V$7:AB281)+SUM($V$7:AA281)</f>
        <v>0</v>
      </c>
      <c r="AC282" s="153">
        <f>(2*AC$5*$AJ$3*$R282*$A$3-MIN(AC$5*$AJ$3,$R282*$A$3)^2-2*$R282*$A$3*MAX(AC$5*$AJ$3-$R282*$A$3,0)-MIN(MAX($R282*$A$3-$A$4,0),AC$5*$AJ$3)^2-2*AC$5*$AJ$3*MAX($R282*$A$3-$A$4-AC$5*+$AJ$3,0))/$AJ$5-SUM($V$7:AB282)-SUM($V$7:AC281)+SUM($V$7:AB281)</f>
        <v>0</v>
      </c>
      <c r="AD282" s="153">
        <f>(2*AD$5*$AJ$3*$R282*$A$3-MIN(AD$5*$AJ$3,$R282*$A$3)^2-2*$R282*$A$3*MAX(AD$5*$AJ$3-$R282*$A$3,0)-MIN(MAX($R282*$A$3-$A$4,0),AD$5*$AJ$3)^2-2*AD$5*$AJ$3*MAX($R282*$A$3-$A$4-AD$5*+$AJ$3,0))/$AJ$5-SUM($V$7:AC282)-SUM($V$7:AD281)+SUM($V$7:AC281)</f>
        <v>0</v>
      </c>
      <c r="AE282" s="153">
        <f>(2*AE$5*$AJ$3*$R282*$A$3-MIN(AE$5*$AJ$3,$R282*$A$3)^2-2*$R282*$A$3*MAX(AE$5*$AJ$3-$R282*$A$3,0)-MIN(MAX($R282*$A$3-$A$4,0),AE$5*$AJ$3)^2-2*AE$5*$AJ$3*MAX($R282*$A$3-$A$4-AE$5*+$AJ$3,0))/$AJ$5-SUM($V$7:AD282)-SUM($V$7:AE281)+SUM($V$7:AD281)</f>
        <v>0</v>
      </c>
      <c r="AF282" s="153">
        <f>(2*AF$5*$AJ$3*$R282*$A$3-MIN(AF$5*$AJ$3,$R282*$A$3)^2-2*$R282*$A$3*MAX(AF$5*$AJ$3-$R282*$A$3,0)-MIN(MAX($R282*$A$3-$A$4,0),AF$5*$AJ$3)^2-2*AF$5*$AJ$3*MAX($R282*$A$3-$A$4-AF$5*+$AJ$3,0))/$AJ$5-SUM($V$7:AE282)-SUM($V$7:AF281)+SUM($V$7:AE281)</f>
        <v>0</v>
      </c>
      <c r="AG282" s="153">
        <f>(2*AG$5*$AJ$3*$R282*$A$3-MIN(AG$5*$AJ$3,$R282*$A$3)^2-2*$R282*$A$3*MAX(AG$5*$AJ$3-$R282*$A$3,0)-MIN(MAX($R282*$A$3-$A$4,0),AG$5*$AJ$3)^2-2*AG$5*$AJ$3*MAX($R282*$A$3-$A$4-AG$5*+$AJ$3,0))/$AJ$5-SUM($V$7:AF282)-SUM($V$7:AG281)+SUM($V$7:AF281)</f>
        <v>0</v>
      </c>
      <c r="AH282" s="153">
        <f>(2*AH$5*$AJ$3*$R282*$A$3-MIN(AH$5*$AJ$3,$R282*$A$3)^2-2*$R282*$A$3*MAX(AH$5*$AJ$3-$R282*$A$3,0)-MIN(MAX($R282*$A$3-$A$4,0),AH$5*$AJ$3)^2-2*AH$5*$AJ$3*MAX($R282*$A$3-$A$4-AH$5*+$AJ$3,0))/$AJ$5-SUM($V$7:AG282)-SUM($V$7:AH281)+SUM($V$7:AG281)</f>
        <v>0</v>
      </c>
      <c r="AJ282" s="8">
        <f t="shared" si="75"/>
        <v>44501</v>
      </c>
      <c r="AK282" s="30">
        <f t="shared" si="80"/>
        <v>44515</v>
      </c>
      <c r="AL282" s="3">
        <f ca="1">SUMPRODUCT(OFFSET($W$8:OFFSET($W$8,$AJ$4-1,0),$T282,$U282),OFFSET($D$8:OFFSET($D$8,$AJ$4-1,0),$S282,MATCH(AL$6,$D$7:$Q$7,0)-1))</f>
        <v>0.93069815126793565</v>
      </c>
      <c r="AM282" s="3">
        <f ca="1">SUMPRODUCT(OFFSET($W$8:OFFSET($W$8,$AJ$4-1,0),$T282,$U282),OFFSET($C$8:OFFSET($C$8,$AJ$4-1,0),$S282,0),OFFSET($D$8:OFFSET($D$8,$AJ$4-1,0),$S282,MATCH(AL$6,$D$7:$Q$7,0)-1))/SUMPRODUCT(OFFSET($W$8:OFFSET($W$8,$AJ$4-1,0),$T282,$U282),OFFSET($C$8:OFFSET($C$8,$AJ$4-1,0),$S282,0))</f>
        <v>0.93412602985031423</v>
      </c>
      <c r="AN282" s="3">
        <f ca="1">SUMPRODUCT(OFFSET($W$8:OFFSET($W$8,$AJ$4-1,0),$T282,$U282),OFFSET($D$8:OFFSET($D$8,$AJ$4-1,0),$S282,MATCH(AN$6,$D$7:$Q$7,0)-1))</f>
        <v>1.0352886594674702</v>
      </c>
      <c r="AO282" s="3">
        <f ca="1">SUMPRODUCT(OFFSET($W$8:OFFSET($W$8,$AJ$4-1,0),$T282,$U282),OFFSET($C$8:OFFSET($C$8,$AJ$4-1,0),$S282,0),OFFSET($D$8:OFFSET($D$8,$AJ$4-1,0),$S282,MATCH(AN$6,$D$7:$Q$7,0)-1))/SUMPRODUCT(OFFSET($W$8:OFFSET($W$8,$AJ$4-1,0),$T282,$U282),OFFSET($C$8:OFFSET($C$8,$AJ$4-1,0),$S282,0))</f>
        <v>1.0344625345295948</v>
      </c>
      <c r="AP282" s="3">
        <f ca="1">SUMPRODUCT(OFFSET($W$8:OFFSET($W$8,$AJ$4-1,0),$T282,$U282),OFFSET($D$8:OFFSET($D$8,$AJ$4-1,0),$S282,MATCH(AP$6,$D$7:$Q$7,0)-1))</f>
        <v>1.0081406249999996</v>
      </c>
      <c r="AQ282" s="3">
        <f ca="1">SUMPRODUCT(OFFSET($W$8:OFFSET($W$8,$AJ$4-1,0),$T282,$U282),OFFSET($C$8:OFFSET($C$8,$AJ$4-1,0),$S282,0),OFFSET($D$8:OFFSET($D$8,$AJ$4-1,0),$S282,MATCH(AP$6,$D$7:$Q$7,0)-1))/SUMPRODUCT(OFFSET($W$8:OFFSET($W$8,$AJ$4-1,0),$T282,$U282),OFFSET($C$8:OFFSET($C$8,$AJ$4-1,0),$S282,0))</f>
        <v>1.0079732570212272</v>
      </c>
      <c r="AR282" s="3">
        <f ca="1">SUMPRODUCT(OFFSET($W$8:OFFSET($W$8,$AJ$4-1,0),$T282,$U282),OFFSET($D$8:OFFSET($D$8,$AJ$4-1,0),$S282,MATCH(AR$6,$D$7:$Q$7,0)-1))</f>
        <v>1</v>
      </c>
      <c r="AS282" s="3">
        <f ca="1">SUMPRODUCT(OFFSET($W$8:OFFSET($W$8,$AJ$4-1,0),$T282,$U282),OFFSET($C$8:OFFSET($C$8,$AJ$4-1,0),$S282,0),OFFSET($D$8:OFFSET($D$8,$AJ$4-1,0),$S282,MATCH(AR$6,$D$7:$Q$7,0)-1))/SUMPRODUCT(OFFSET($W$8:OFFSET($W$8,$AJ$4-1,0),$T282,$U282),OFFSET($C$8:OFFSET($C$8,$AJ$4-1,0),$S282,0))</f>
        <v>1</v>
      </c>
      <c r="AT282" s="3">
        <f ca="1">SUMPRODUCT(OFFSET($W$8:OFFSET($W$8,$AJ$4-1,0),$T282,$U282),OFFSET($D$8:OFFSET($D$8,$AJ$4-1,0),$S282,MATCH(AT$6,$D$7:$Q$7,0)-1))</f>
        <v>1.0198681339848659</v>
      </c>
      <c r="AU282" s="3">
        <f ca="1">SUMPRODUCT(OFFSET($W$8:OFFSET($W$8,$AJ$4-1,0),$T282,$U282),OFFSET($C$8:OFFSET($C$8,$AJ$4-1,0),$S282,0),OFFSET($D$8:OFFSET($D$8,$AJ$4-1,0),$S282,MATCH(AT$6,$D$7:$Q$7,0)-1))/SUMPRODUCT(OFFSET($W$8:OFFSET($W$8,$AJ$4-1,0),$T282,$U282),OFFSET($C$8:OFFSET($C$8,$AJ$4-1,0),$S282,0))</f>
        <v>1.0194151314283386</v>
      </c>
      <c r="AV282" s="3">
        <f ca="1">SUMPRODUCT(OFFSET($W$8:OFFSET($W$8,$AJ$4-1,0),$T282,$U282),OFFSET($D$8:OFFSET($D$8,$AJ$4-1,0),$S282,MATCH(AV$6,$D$7:$Q$7,0)-1))</f>
        <v>0.98745439146794722</v>
      </c>
      <c r="AW282" s="3">
        <f ca="1">SUMPRODUCT(OFFSET($W$8:OFFSET($W$8,$AJ$4-1,0),$T282,$U282),OFFSET($C$8:OFFSET($C$8,$AJ$4-1,0),$S282,0),OFFSET($D$8:OFFSET($D$8,$AJ$4-1,0),$S282,MATCH(AV$6,$D$7:$Q$7,0)-1))/SUMPRODUCT(OFFSET($W$8:OFFSET($W$8,$AJ$4-1,0),$T282,$U282),OFFSET($C$8:OFFSET($C$8,$AJ$4-1,0),$S282,0))</f>
        <v>0.98775125316540036</v>
      </c>
      <c r="AX282" s="3">
        <f ca="1">SUMPRODUCT(OFFSET($W$8:OFFSET($W$8,$AJ$4-1,0),$T282,$U282),OFFSET($D$8:OFFSET($D$8,$AJ$4-1,0),$S282,MATCH(AX$6,$D$7:$Q$7,0)-1))</f>
        <v>0.98748614007440361</v>
      </c>
      <c r="AY282" s="3">
        <f ca="1">SUMPRODUCT(OFFSET($W$8:OFFSET($W$8,$AJ$4-1,0),$T282,$U282),OFFSET($C$8:OFFSET($C$8,$AJ$4-1,0),$S282,0),OFFSET($D$8:OFFSET($D$8,$AJ$4-1,0),$S282,MATCH(AX$6,$D$7:$Q$7,0)-1))/SUMPRODUCT(OFFSET($W$8:OFFSET($W$8,$AJ$4-1,0),$T282,$U282),OFFSET($C$8:OFFSET($C$8,$AJ$4-1,0),$S282,0))</f>
        <v>0.98777337912172392</v>
      </c>
      <c r="AZ282" s="3">
        <f ca="1">SUMPRODUCT(OFFSET($W$8:OFFSET($W$8,$AJ$4-1,0),$T282,$U282),OFFSET($D$8:OFFSET($D$8,$AJ$4-1,0),$S282,MATCH(AZ$6,$D$7:$Q$7,0)-1))</f>
        <v>1.0378233129152157</v>
      </c>
      <c r="BA282" s="3">
        <f ca="1">SUMPRODUCT(OFFSET($W$8:OFFSET($W$8,$AJ$4-1,0),$T282,$U282),OFFSET($C$8:OFFSET($C$8,$AJ$4-1,0),$S282,0),OFFSET($D$8:OFFSET($D$8,$AJ$4-1,0),$S282,MATCH(AZ$6,$D$7:$Q$7,0)-1))/SUMPRODUCT(OFFSET($W$8:OFFSET($W$8,$AJ$4-1,0),$T282,$U282),OFFSET($C$8:OFFSET($C$8,$AJ$4-1,0),$S282,0))</f>
        <v>1.0369369523281469</v>
      </c>
      <c r="BB282" s="3">
        <f ca="1">SUMPRODUCT(OFFSET($W$8:OFFSET($W$8,$AJ$4-1,0),$T282,$U282),OFFSET($D$8:OFFSET($D$8,$AJ$4-1,0),$S282,MATCH(BB$6,$D$7:$Q$7,0)-1))</f>
        <v>1.0126591445646553</v>
      </c>
      <c r="BC282" s="3">
        <f ca="1">SUMPRODUCT(OFFSET($W$8:OFFSET($W$8,$AJ$4-1,0),$T282,$U282),OFFSET($C$8:OFFSET($C$8,$AJ$4-1,0),$S282,0),OFFSET($D$8:OFFSET($D$8,$AJ$4-1,0),$S282,MATCH(BB$6,$D$7:$Q$7,0)-1))/SUMPRODUCT(OFFSET($W$8:OFFSET($W$8,$AJ$4-1,0),$T282,$U282),OFFSET($C$8:OFFSET($C$8,$AJ$4-1,0),$S282,0))</f>
        <v>1.0123722780891311</v>
      </c>
      <c r="BD282" s="3">
        <f ca="1">SUMPRODUCT(OFFSET($W$8:OFFSET($W$8,$AJ$4-1,0),$T282,$U282),OFFSET($D$8:OFFSET($D$8,$AJ$4-1,0),$S282,MATCH(BD$6,$D$7:$Q$7,0)-1))</f>
        <v>0.99997086896503662</v>
      </c>
      <c r="BE282" s="3">
        <f ca="1">SUMPRODUCT(OFFSET($W$8:OFFSET($W$8,$AJ$4-1,0),$T282,$U282),OFFSET($C$8:OFFSET($C$8,$AJ$4-1,0),$S282,0),OFFSET($D$8:OFFSET($D$8,$AJ$4-1,0),$S282,MATCH(BD$6,$D$7:$Q$7,0)-1))/SUMPRODUCT(OFFSET($W$8:OFFSET($W$8,$AJ$4-1,0),$T282,$U282),OFFSET($C$8:OFFSET($C$8,$AJ$4-1,0),$S282,0))</f>
        <v>0.99997823170096756</v>
      </c>
      <c r="BF282" s="174">
        <f ca="1">SUMPRODUCT(OFFSET($W$8:OFFSET($W$8,$AJ$4-1,0),$T282,$U282),OFFSET($D$8:OFFSET($D$8,$AJ$4-1,0),$S282,MATCH(BF$6,$D$7:$Q$7,0)-1))</f>
        <v>0.98928084530735083</v>
      </c>
      <c r="BG282" s="174">
        <f ca="1">SUMPRODUCT(OFFSET($W$8:OFFSET($W$8,$AJ$4-1,0),$T282,$U282),OFFSET($C$8:OFFSET($C$8,$AJ$4-1,0),$S282,0),OFFSET($D$8:OFFSET($D$8,$AJ$4-1,0),$S282,MATCH(BF$6,$D$7:$Q$7,0)-1))/SUMPRODUCT(OFFSET($W$8:OFFSET($W$8,$AJ$4-1,0),$T282,$U282),OFFSET($C$8:OFFSET($C$8,$AJ$4-1,0),$S282,0))</f>
        <v>0.98548367584783891</v>
      </c>
      <c r="BH282" s="174">
        <f ca="1">SUMPRODUCT(OFFSET($W$8:OFFSET($W$8,$AJ$4-1,0),$T282,$U282),OFFSET($D$8:OFFSET($D$8,$AJ$4-1,0),$S282,MATCH(BH$6,$D$7:$Q$7,0)-1))</f>
        <v>1.0195102555337032</v>
      </c>
      <c r="BI282" s="174">
        <f ca="1">SUMPRODUCT(OFFSET($W$8:OFFSET($W$8,$AJ$4-1,0),$T282,$U282),OFFSET($C$8:OFFSET($C$8,$AJ$4-1,0),$S282,0),OFFSET($D$8:OFFSET($D$8,$AJ$4-1,0),$S282,MATCH(BH$6,$D$7:$Q$7,0)-1))/SUMPRODUCT(OFFSET($W$8:OFFSET($W$8,$AJ$4-1,0),$T282,$U282),OFFSET($C$8:OFFSET($C$8,$AJ$4-1,0),$S282,0))</f>
        <v>1.0182812606905021</v>
      </c>
      <c r="BJ282" s="174">
        <f ca="1">SUMPRODUCT(OFFSET($W$8:OFFSET($W$8,$AJ$4-1,0),$T282,$U282),OFFSET($D$8:OFFSET($D$8,$AJ$4-1,0),$S282,MATCH(BJ$6,$D$7:$Q$7,0)-1))</f>
        <v>1</v>
      </c>
      <c r="BK282" s="174">
        <f ca="1">SUMPRODUCT(OFFSET($W$8:OFFSET($W$8,$AJ$4-1,0),$T282,$U282),OFFSET($C$8:OFFSET($C$8,$AJ$4-1,0),$S282,0),OFFSET($D$8:OFFSET($D$8,$AJ$4-1,0),$S282,MATCH(BJ$6,$D$7:$Q$7,0)-1))/SUMPRODUCT(OFFSET($W$8:OFFSET($W$8,$AJ$4-1,0),$T282,$U282),OFFSET($C$8:OFFSET($C$8,$AJ$4-1,0),$S282,0))</f>
        <v>1</v>
      </c>
      <c r="BM282" s="8">
        <f t="shared" si="72"/>
        <v>44501</v>
      </c>
      <c r="BN282" s="47">
        <f t="shared" ca="1" si="73"/>
        <v>1.0135869725252675</v>
      </c>
      <c r="BO282" s="47">
        <f t="shared" ca="1" si="69"/>
        <v>0</v>
      </c>
      <c r="BP282" s="47">
        <f t="shared" ca="1" si="74"/>
        <v>0.32499786773120898</v>
      </c>
      <c r="BQ282" s="47">
        <f t="shared" ca="1" si="70"/>
        <v>0.68858910479405855</v>
      </c>
    </row>
    <row r="283" spans="1:69">
      <c r="A283" s="58">
        <f t="shared" si="71"/>
        <v>44166</v>
      </c>
      <c r="B283" s="155">
        <f t="shared" si="76"/>
        <v>44362</v>
      </c>
      <c r="C283" s="59">
        <f>SUMIF(WP!$A$3:$A$388,"&lt;"&amp;EOMONTH($A283,$A$3-1)+1,WP!$B$3:$B$388)/1000-SUM(C$8:C282)</f>
        <v>1552.1499999999942</v>
      </c>
      <c r="D283" s="156">
        <f>D$6/VLOOKUP($B283,Rate!$B$4:$H$390,7)</f>
        <v>0.87090472655651296</v>
      </c>
      <c r="E283" s="156">
        <f>E$6/VLOOKUP($B283,SAWW!$B$4:$H$390,7)</f>
        <v>1.0473041901456663</v>
      </c>
      <c r="F283" s="156">
        <f>F$6/VLOOKUP($B283,'Indem BL'!$B$4:$H$390,7)</f>
        <v>1.0100249999999997</v>
      </c>
      <c r="G283" s="156">
        <f>G$6/VLOOKUP($B283,'Med BL'!$B$4:$H$390,7)</f>
        <v>1</v>
      </c>
      <c r="H283" s="156">
        <f>H$6/VLOOKUP($B283,'Combined BL &amp; SAWW'!$B$4:$H$390,7)</f>
        <v>1.0260999086477931</v>
      </c>
      <c r="I283" s="156">
        <f>I$6/VLOOKUP($B283,'Freq Trend'!$B$4:$H$390,7)</f>
        <v>0.98319296876060669</v>
      </c>
      <c r="J283" s="156">
        <f>J$6/VLOOKUP($B283,'Severity Trend_IonI'!$B$4:$H$390,7)</f>
        <v>0.98335451170573129</v>
      </c>
      <c r="K283" s="156">
        <f>K$6/VLOOKUP($B283,'Severity Trend_MonI'!$B$4:$H$390,7)</f>
        <v>1.0507223535705092</v>
      </c>
      <c r="L283" s="156">
        <f>L$6/VLOOKUP($B283,'Severity Trend'!$B$4:$H$390,7)</f>
        <v>1.0168108044081081</v>
      </c>
      <c r="M283" s="156">
        <f>M$6/VLOOKUP($B283,'PP Residual Trend'!$B$4:$H$390,7)</f>
        <v>0.99986576435407037</v>
      </c>
      <c r="N283" s="156">
        <f>N$6/VLOOKUP($B283,CR!$B$4:$H$455,7)</f>
        <v>1.0064154836414969</v>
      </c>
      <c r="O283" s="156">
        <f>O$6/VLOOKUP($B283,ER!$B$4:$H$455,7)</f>
        <v>1.0501374324287145</v>
      </c>
      <c r="P283" s="156">
        <f>P$6/VLOOKUP($B283,DR!$B$4:$H$455,7)</f>
        <v>1</v>
      </c>
      <c r="R283">
        <f t="shared" si="63"/>
        <v>276</v>
      </c>
      <c r="S283" s="159">
        <f t="shared" si="77"/>
        <v>275</v>
      </c>
      <c r="T283" s="157">
        <f t="shared" si="78"/>
        <v>0</v>
      </c>
      <c r="U283" s="157">
        <f t="shared" si="79"/>
        <v>0</v>
      </c>
      <c r="V283" s="152">
        <v>0</v>
      </c>
      <c r="W283" s="153">
        <f>(2*W$5*$AJ$3*$R283*$A$3-MIN(W$5*$AJ$3,$R283*$A$3)^2-2*$R283*$A$3*MAX(W$5*$AJ$3-$R283*$A$3,0)-MIN(MAX($R283*$A$3-$A$4,0),W$5*$AJ$3)^2-2*W$5*$AJ$3*MAX($R283*$A$3-$A$4-W$5*+$AJ$3,0))/$AJ$5-SUM($V$7:V283)-SUM($V$7:W282)+SUM($V$7:V282)</f>
        <v>0</v>
      </c>
      <c r="X283" s="153">
        <f>(2*X$5*$AJ$3*$R283*$A$3-MIN(X$5*$AJ$3,$R283*$A$3)^2-2*$R283*$A$3*MAX(X$5*$AJ$3-$R283*$A$3,0)-MIN(MAX($R283*$A$3-$A$4,0),X$5*$AJ$3)^2-2*X$5*$AJ$3*MAX($R283*$A$3-$A$4-X$5*+$AJ$3,0))/$AJ$5-SUM($V$7:W283)-SUM($V$7:X282)+SUM($V$7:W282)</f>
        <v>0</v>
      </c>
      <c r="Y283" s="153">
        <f>(2*Y$5*$AJ$3*$R283*$A$3-MIN(Y$5*$AJ$3,$R283*$A$3)^2-2*$R283*$A$3*MAX(Y$5*$AJ$3-$R283*$A$3,0)-MIN(MAX($R283*$A$3-$A$4,0),Y$5*$AJ$3)^2-2*Y$5*$AJ$3*MAX($R283*$A$3-$A$4-Y$5*+$AJ$3,0))/$AJ$5-SUM($V$7:X283)-SUM($V$7:Y282)+SUM($V$7:X282)</f>
        <v>0</v>
      </c>
      <c r="Z283" s="153">
        <f>(2*Z$5*$AJ$3*$R283*$A$3-MIN(Z$5*$AJ$3,$R283*$A$3)^2-2*$R283*$A$3*MAX(Z$5*$AJ$3-$R283*$A$3,0)-MIN(MAX($R283*$A$3-$A$4,0),Z$5*$AJ$3)^2-2*Z$5*$AJ$3*MAX($R283*$A$3-$A$4-Z$5*+$AJ$3,0))/$AJ$5-SUM($V$7:Y283)-SUM($V$7:Z282)+SUM($V$7:Y282)</f>
        <v>0</v>
      </c>
      <c r="AA283" s="153">
        <f>(2*AA$5*$AJ$3*$R283*$A$3-MIN(AA$5*$AJ$3,$R283*$A$3)^2-2*$R283*$A$3*MAX(AA$5*$AJ$3-$R283*$A$3,0)-MIN(MAX($R283*$A$3-$A$4,0),AA$5*$AJ$3)^2-2*AA$5*$AJ$3*MAX($R283*$A$3-$A$4-AA$5*+$AJ$3,0))/$AJ$5-SUM($V$7:Z283)-SUM($V$7:AA282)+SUM($V$7:Z282)</f>
        <v>0</v>
      </c>
      <c r="AB283" s="153">
        <f>(2*AB$5*$AJ$3*$R283*$A$3-MIN(AB$5*$AJ$3,$R283*$A$3)^2-2*$R283*$A$3*MAX(AB$5*$AJ$3-$R283*$A$3,0)-MIN(MAX($R283*$A$3-$A$4,0),AB$5*$AJ$3)^2-2*AB$5*$AJ$3*MAX($R283*$A$3-$A$4-AB$5*+$AJ$3,0))/$AJ$5-SUM($V$7:AA283)-SUM($V$7:AB282)+SUM($V$7:AA282)</f>
        <v>0</v>
      </c>
      <c r="AC283" s="153">
        <f>(2*AC$5*$AJ$3*$R283*$A$3-MIN(AC$5*$AJ$3,$R283*$A$3)^2-2*$R283*$A$3*MAX(AC$5*$AJ$3-$R283*$A$3,0)-MIN(MAX($R283*$A$3-$A$4,0),AC$5*$AJ$3)^2-2*AC$5*$AJ$3*MAX($R283*$A$3-$A$4-AC$5*+$AJ$3,0))/$AJ$5-SUM($V$7:AB283)-SUM($V$7:AC282)+SUM($V$7:AB282)</f>
        <v>0</v>
      </c>
      <c r="AD283" s="153">
        <f>(2*AD$5*$AJ$3*$R283*$A$3-MIN(AD$5*$AJ$3,$R283*$A$3)^2-2*$R283*$A$3*MAX(AD$5*$AJ$3-$R283*$A$3,0)-MIN(MAX($R283*$A$3-$A$4,0),AD$5*$AJ$3)^2-2*AD$5*$AJ$3*MAX($R283*$A$3-$A$4-AD$5*+$AJ$3,0))/$AJ$5-SUM($V$7:AC283)-SUM($V$7:AD282)+SUM($V$7:AC282)</f>
        <v>0</v>
      </c>
      <c r="AE283" s="153">
        <f>(2*AE$5*$AJ$3*$R283*$A$3-MIN(AE$5*$AJ$3,$R283*$A$3)^2-2*$R283*$A$3*MAX(AE$5*$AJ$3-$R283*$A$3,0)-MIN(MAX($R283*$A$3-$A$4,0),AE$5*$AJ$3)^2-2*AE$5*$AJ$3*MAX($R283*$A$3-$A$4-AE$5*+$AJ$3,0))/$AJ$5-SUM($V$7:AD283)-SUM($V$7:AE282)+SUM($V$7:AD282)</f>
        <v>0</v>
      </c>
      <c r="AF283" s="153">
        <f>(2*AF$5*$AJ$3*$R283*$A$3-MIN(AF$5*$AJ$3,$R283*$A$3)^2-2*$R283*$A$3*MAX(AF$5*$AJ$3-$R283*$A$3,0)-MIN(MAX($R283*$A$3-$A$4,0),AF$5*$AJ$3)^2-2*AF$5*$AJ$3*MAX($R283*$A$3-$A$4-AF$5*+$AJ$3,0))/$AJ$5-SUM($V$7:AE283)-SUM($V$7:AF282)+SUM($V$7:AE282)</f>
        <v>0</v>
      </c>
      <c r="AG283" s="153">
        <f>(2*AG$5*$AJ$3*$R283*$A$3-MIN(AG$5*$AJ$3,$R283*$A$3)^2-2*$R283*$A$3*MAX(AG$5*$AJ$3-$R283*$A$3,0)-MIN(MAX($R283*$A$3-$A$4,0),AG$5*$AJ$3)^2-2*AG$5*$AJ$3*MAX($R283*$A$3-$A$4-AG$5*+$AJ$3,0))/$AJ$5-SUM($V$7:AF283)-SUM($V$7:AG282)+SUM($V$7:AF282)</f>
        <v>0</v>
      </c>
      <c r="AH283" s="153">
        <f>(2*AH$5*$AJ$3*$R283*$A$3-MIN(AH$5*$AJ$3,$R283*$A$3)^2-2*$R283*$A$3*MAX(AH$5*$AJ$3-$R283*$A$3,0)-MIN(MAX($R283*$A$3-$A$4,0),AH$5*$AJ$3)^2-2*AH$5*$AJ$3*MAX($R283*$A$3-$A$4-AH$5*+$AJ$3,0))/$AJ$5-SUM($V$7:AG283)-SUM($V$7:AH282)+SUM($V$7:AG282)</f>
        <v>0</v>
      </c>
      <c r="AJ283" s="8">
        <f t="shared" si="75"/>
        <v>44531</v>
      </c>
      <c r="AK283" s="30">
        <f t="shared" si="80"/>
        <v>44545</v>
      </c>
      <c r="AL283" s="3">
        <f ca="1">SUMPRODUCT(OFFSET($W$8:OFFSET($W$8,$AJ$4-1,0),$T283,$U283),OFFSET($D$8:OFFSET($D$8,$AJ$4-1,0),$S283,MATCH(AL$6,$D$7:$Q$7,0)-1))</f>
        <v>0.93954504924476723</v>
      </c>
      <c r="AM283" s="3">
        <f ca="1">SUMPRODUCT(OFFSET($W$8:OFFSET($W$8,$AJ$4-1,0),$T283,$U283),OFFSET($C$8:OFFSET($C$8,$AJ$4-1,0),$S283,0),OFFSET($D$8:OFFSET($D$8,$AJ$4-1,0),$S283,MATCH(AL$6,$D$7:$Q$7,0)-1))/SUMPRODUCT(OFFSET($W$8:OFFSET($W$8,$AJ$4-1,0),$T283,$U283),OFFSET($C$8:OFFSET($C$8,$AJ$4-1,0),$S283,0))</f>
        <v>0.94089076761910373</v>
      </c>
      <c r="AN283" s="3">
        <f ca="1">SUMPRODUCT(OFFSET($W$8:OFFSET($W$8,$AJ$4-1,0),$T283,$U283),OFFSET($D$8:OFFSET($D$8,$AJ$4-1,0),$S283,MATCH(AN$6,$D$7:$Q$7,0)-1))</f>
        <v>1.0329093404407568</v>
      </c>
      <c r="AO283" s="3">
        <f ca="1">SUMPRODUCT(OFFSET($W$8:OFFSET($W$8,$AJ$4-1,0),$T283,$U283),OFFSET($C$8:OFFSET($C$8,$AJ$4-1,0),$S283,0),OFFSET($D$8:OFFSET($D$8,$AJ$4-1,0),$S283,MATCH(AN$6,$D$7:$Q$7,0)-1))/SUMPRODUCT(OFFSET($W$8:OFFSET($W$8,$AJ$4-1,0),$T283,$U283),OFFSET($C$8:OFFSET($C$8,$AJ$4-1,0),$S283,0))</f>
        <v>1.0326090407597037</v>
      </c>
      <c r="AP283" s="3">
        <f ca="1">SUMPRODUCT(OFFSET($W$8:OFFSET($W$8,$AJ$4-1,0),$T283,$U283),OFFSET($D$8:OFFSET($D$8,$AJ$4-1,0),$S283,MATCH(AP$6,$D$7:$Q$7,0)-1))</f>
        <v>1.0077218749999997</v>
      </c>
      <c r="AQ283" s="3">
        <f ca="1">SUMPRODUCT(OFFSET($W$8:OFFSET($W$8,$AJ$4-1,0),$T283,$U283),OFFSET($C$8:OFFSET($C$8,$AJ$4-1,0),$S283,0),OFFSET($D$8:OFFSET($D$8,$AJ$4-1,0),$S283,MATCH(AP$6,$D$7:$Q$7,0)-1))/SUMPRODUCT(OFFSET($W$8:OFFSET($W$8,$AJ$4-1,0),$T283,$U283),OFFSET($C$8:OFFSET($C$8,$AJ$4-1,0),$S283,0))</f>
        <v>1.0076426111585275</v>
      </c>
      <c r="AR283" s="3">
        <f ca="1">SUMPRODUCT(OFFSET($W$8:OFFSET($W$8,$AJ$4-1,0),$T283,$U283),OFFSET($D$8:OFFSET($D$8,$AJ$4-1,0),$S283,MATCH(AR$6,$D$7:$Q$7,0)-1))</f>
        <v>1</v>
      </c>
      <c r="AS283" s="3">
        <f ca="1">SUMPRODUCT(OFFSET($W$8:OFFSET($W$8,$AJ$4-1,0),$T283,$U283),OFFSET($C$8:OFFSET($C$8,$AJ$4-1,0),$S283,0),OFFSET($D$8:OFFSET($D$8,$AJ$4-1,0),$S283,MATCH(AR$6,$D$7:$Q$7,0)-1))/SUMPRODUCT(OFFSET($W$8:OFFSET($W$8,$AJ$4-1,0),$T283,$U283),OFFSET($C$8:OFFSET($C$8,$AJ$4-1,0),$S283,0))</f>
        <v>1</v>
      </c>
      <c r="AT283" s="3">
        <f ca="1">SUMPRODUCT(OFFSET($W$8:OFFSET($W$8,$AJ$4-1,0),$T283,$U283),OFFSET($D$8:OFFSET($D$8,$AJ$4-1,0),$S283,MATCH(AT$6,$D$7:$Q$7,0)-1))</f>
        <v>1.0186077932641242</v>
      </c>
      <c r="AU283" s="3">
        <f ca="1">SUMPRODUCT(OFFSET($W$8:OFFSET($W$8,$AJ$4-1,0),$T283,$U283),OFFSET($C$8:OFFSET($C$8,$AJ$4-1,0),$S283,0),OFFSET($D$8:OFFSET($D$8,$AJ$4-1,0),$S283,MATCH(AT$6,$D$7:$Q$7,0)-1))/SUMPRODUCT(OFFSET($W$8:OFFSET($W$8,$AJ$4-1,0),$T283,$U283),OFFSET($C$8:OFFSET($C$8,$AJ$4-1,0),$S283,0))</f>
        <v>1.0184306556140068</v>
      </c>
      <c r="AV283" s="3">
        <f ca="1">SUMPRODUCT(OFFSET($W$8:OFFSET($W$8,$AJ$4-1,0),$T283,$U283),OFFSET($D$8:OFFSET($D$8,$AJ$4-1,0),$S283,MATCH(AV$6,$D$7:$Q$7,0)-1))</f>
        <v>0.98830658569812935</v>
      </c>
      <c r="AW283" s="3">
        <f ca="1">SUMPRODUCT(OFFSET($W$8:OFFSET($W$8,$AJ$4-1,0),$T283,$U283),OFFSET($C$8:OFFSET($C$8,$AJ$4-1,0),$S283,0),OFFSET($D$8:OFFSET($D$8,$AJ$4-1,0),$S283,MATCH(AV$6,$D$7:$Q$7,0)-1))/SUMPRODUCT(OFFSET($W$8:OFFSET($W$8,$AJ$4-1,0),$T283,$U283),OFFSET($C$8:OFFSET($C$8,$AJ$4-1,0),$S283,0))</f>
        <v>0.98841274229335185</v>
      </c>
      <c r="AX283" s="3">
        <f ca="1">SUMPRODUCT(OFFSET($W$8:OFFSET($W$8,$AJ$4-1,0),$T283,$U283),OFFSET($D$8:OFFSET($D$8,$AJ$4-1,0),$S283,MATCH(AX$6,$D$7:$Q$7,0)-1))</f>
        <v>0.98831331665417621</v>
      </c>
      <c r="AY283" s="3">
        <f ca="1">SUMPRODUCT(OFFSET($W$8:OFFSET($W$8,$AJ$4-1,0),$T283,$U283),OFFSET($C$8:OFFSET($C$8,$AJ$4-1,0),$S283,0),OFFSET($D$8:OFFSET($D$8,$AJ$4-1,0),$S283,MATCH(AX$6,$D$7:$Q$7,0)-1))/SUMPRODUCT(OFFSET($W$8:OFFSET($W$8,$AJ$4-1,0),$T283,$U283),OFFSET($C$8:OFFSET($C$8,$AJ$4-1,0),$S283,0))</f>
        <v>0.98841848075781791</v>
      </c>
      <c r="AZ283" s="3">
        <f ca="1">SUMPRODUCT(OFFSET($W$8:OFFSET($W$8,$AJ$4-1,0),$T283,$U283),OFFSET($D$8:OFFSET($D$8,$AJ$4-1,0),$S283,MATCH(AZ$6,$D$7:$Q$7,0)-1))</f>
        <v>1.0352704819226637</v>
      </c>
      <c r="BA283" s="3">
        <f ca="1">SUMPRODUCT(OFFSET($W$8:OFFSET($W$8,$AJ$4-1,0),$T283,$U283),OFFSET($C$8:OFFSET($C$8,$AJ$4-1,0),$S283,0),OFFSET($D$8:OFFSET($D$8,$AJ$4-1,0),$S283,MATCH(AZ$6,$D$7:$Q$7,0)-1))/SUMPRODUCT(OFFSET($W$8:OFFSET($W$8,$AJ$4-1,0),$T283,$U283),OFFSET($C$8:OFFSET($C$8,$AJ$4-1,0),$S283,0))</f>
        <v>1.0349484081601479</v>
      </c>
      <c r="BB283" s="3">
        <f ca="1">SUMPRODUCT(OFFSET($W$8:OFFSET($W$8,$AJ$4-1,0),$T283,$U283),OFFSET($D$8:OFFSET($D$8,$AJ$4-1,0),$S283,MATCH(BB$6,$D$7:$Q$7,0)-1))</f>
        <v>1.0118326800649455</v>
      </c>
      <c r="BC283" s="3">
        <f ca="1">SUMPRODUCT(OFFSET($W$8:OFFSET($W$8,$AJ$4-1,0),$T283,$U283),OFFSET($C$8:OFFSET($C$8,$AJ$4-1,0),$S283,0),OFFSET($D$8:OFFSET($D$8,$AJ$4-1,0),$S283,MATCH(BB$6,$D$7:$Q$7,0)-1))/SUMPRODUCT(OFFSET($W$8:OFFSET($W$8,$AJ$4-1,0),$T283,$U283),OFFSET($C$8:OFFSET($C$8,$AJ$4-1,0),$S283,0))</f>
        <v>1.0117277413935835</v>
      </c>
      <c r="BD283" s="3">
        <f ca="1">SUMPRODUCT(OFFSET($W$8:OFFSET($W$8,$AJ$4-1,0),$T283,$U283),OFFSET($D$8:OFFSET($D$8,$AJ$4-1,0),$S283,MATCH(BD$6,$D$7:$Q$7,0)-1))</f>
        <v>0.99999174949114888</v>
      </c>
      <c r="BE283" s="3">
        <f ca="1">SUMPRODUCT(OFFSET($W$8:OFFSET($W$8,$AJ$4-1,0),$T283,$U283),OFFSET($C$8:OFFSET($C$8,$AJ$4-1,0),$S283,0),OFFSET($D$8:OFFSET($D$8,$AJ$4-1,0),$S283,MATCH(BD$6,$D$7:$Q$7,0)-1))/SUMPRODUCT(OFFSET($W$8:OFFSET($W$8,$AJ$4-1,0),$T283,$U283),OFFSET($C$8:OFFSET($C$8,$AJ$4-1,0),$S283,0))</f>
        <v>0.99999413807579474</v>
      </c>
      <c r="BF283" s="174">
        <f ca="1">SUMPRODUCT(OFFSET($W$8:OFFSET($W$8,$AJ$4-1,0),$T283,$U283),OFFSET($D$8:OFFSET($D$8,$AJ$4-1,0),$S283,MATCH(BF$6,$D$7:$Q$7,0)-1))</f>
        <v>0.98661405306484506</v>
      </c>
      <c r="BG283" s="174">
        <f ca="1">SUMPRODUCT(OFFSET($W$8:OFFSET($W$8,$AJ$4-1,0),$T283,$U283),OFFSET($C$8:OFFSET($C$8,$AJ$4-1,0),$S283,0),OFFSET($D$8:OFFSET($D$8,$AJ$4-1,0),$S283,MATCH(BF$6,$D$7:$Q$7,0)-1))/SUMPRODUCT(OFFSET($W$8:OFFSET($W$8,$AJ$4-1,0),$T283,$U283),OFFSET($C$8:OFFSET($C$8,$AJ$4-1,0),$S283,0))</f>
        <v>0.98338178526759112</v>
      </c>
      <c r="BH283" s="174">
        <f ca="1">SUMPRODUCT(OFFSET($W$8:OFFSET($W$8,$AJ$4-1,0),$T283,$U283),OFFSET($D$8:OFFSET($D$8,$AJ$4-1,0),$S283,MATCH(BH$6,$D$7:$Q$7,0)-1))</f>
        <v>1.0155847079221541</v>
      </c>
      <c r="BI283" s="174">
        <f ca="1">SUMPRODUCT(OFFSET($W$8:OFFSET($W$8,$AJ$4-1,0),$T283,$U283),OFFSET($C$8:OFFSET($C$8,$AJ$4-1,0),$S283,0),OFFSET($D$8:OFFSET($D$8,$AJ$4-1,0),$S283,MATCH(BH$6,$D$7:$Q$7,0)-1))/SUMPRODUCT(OFFSET($W$8:OFFSET($W$8,$AJ$4-1,0),$T283,$U283),OFFSET($C$8:OFFSET($C$8,$AJ$4-1,0),$S283,0))</f>
        <v>1.0153218653360685</v>
      </c>
      <c r="BJ283" s="174">
        <f ca="1">SUMPRODUCT(OFFSET($W$8:OFFSET($W$8,$AJ$4-1,0),$T283,$U283),OFFSET($D$8:OFFSET($D$8,$AJ$4-1,0),$S283,MATCH(BJ$6,$D$7:$Q$7,0)-1))</f>
        <v>1</v>
      </c>
      <c r="BK283" s="174">
        <f ca="1">SUMPRODUCT(OFFSET($W$8:OFFSET($W$8,$AJ$4-1,0),$T283,$U283),OFFSET($C$8:OFFSET($C$8,$AJ$4-1,0),$S283,0),OFFSET($D$8:OFFSET($D$8,$AJ$4-1,0),$S283,MATCH(BJ$6,$D$7:$Q$7,0)-1))/SUMPRODUCT(OFFSET($W$8:OFFSET($W$8,$AJ$4-1,0),$T283,$U283),OFFSET($C$8:OFFSET($C$8,$AJ$4-1,0),$S283,0))</f>
        <v>1</v>
      </c>
      <c r="BM283" s="8">
        <f t="shared" si="72"/>
        <v>44531</v>
      </c>
      <c r="BN283" s="47">
        <f t="shared" ca="1" si="73"/>
        <v>1.0157534239907409</v>
      </c>
      <c r="BO283" s="47">
        <f t="shared" ca="1" si="69"/>
        <v>0</v>
      </c>
      <c r="BP283" s="47">
        <f t="shared" ca="1" si="74"/>
        <v>0.32594515076804792</v>
      </c>
      <c r="BQ283" s="47">
        <f t="shared" ca="1" si="70"/>
        <v>0.68980827322269289</v>
      </c>
    </row>
    <row r="284" spans="1:69">
      <c r="A284" s="58">
        <f t="shared" si="71"/>
        <v>44197</v>
      </c>
      <c r="B284" s="155">
        <f t="shared" si="76"/>
        <v>44392</v>
      </c>
      <c r="C284" s="59">
        <f>SUMIF(WP!$A$3:$A$388,"&lt;"&amp;EOMONTH($A284,$A$3-1)+1,WP!$B$3:$B$388)/1000-SUM(C$8:C283)</f>
        <v>2193.0800000000017</v>
      </c>
      <c r="D284" s="156">
        <f>D$6/VLOOKUP($B284,Rate!$B$4:$H$390,7)</f>
        <v>0.9113774416427689</v>
      </c>
      <c r="E284" s="156">
        <f>E$6/VLOOKUP($B284,SAWW!$B$4:$H$390,7)</f>
        <v>1.0449393654060926</v>
      </c>
      <c r="F284" s="156">
        <f>F$6/VLOOKUP($B284,'Indem BL'!$B$4:$H$390,7)</f>
        <v>1.0100249999999997</v>
      </c>
      <c r="G284" s="156">
        <f>G$6/VLOOKUP($B284,'Med BL'!$B$4:$H$390,7)</f>
        <v>1</v>
      </c>
      <c r="H284" s="156">
        <f>H$6/VLOOKUP($B284,'Combined BL &amp; SAWW'!$B$4:$H$390,7)</f>
        <v>1.0251356481836924</v>
      </c>
      <c r="I284" s="156">
        <f>I$6/VLOOKUP($B284,'Freq Trend'!$B$4:$H$390,7)</f>
        <v>0.98416657531243157</v>
      </c>
      <c r="J284" s="156">
        <f>J$6/VLOOKUP($B284,'Severity Trend_IonI'!$B$4:$H$390,7)</f>
        <v>0.98416657531243157</v>
      </c>
      <c r="K284" s="156">
        <f>K$6/VLOOKUP($B284,'Severity Trend_MonI'!$B$4:$H$390,7)</f>
        <v>1.0481834355156565</v>
      </c>
      <c r="L284" s="156">
        <f>L$6/VLOOKUP($B284,'Severity Trend'!$B$4:$H$390,7)</f>
        <v>1.016010627560944</v>
      </c>
      <c r="M284" s="156">
        <f>M$6/VLOOKUP($B284,'PP Residual Trend'!$B$4:$H$390,7)</f>
        <v>0.99990267486034778</v>
      </c>
      <c r="N284" s="156">
        <f>N$6/VLOOKUP($B284,CR!$B$4:$H$455,7)</f>
        <v>1.0216527414486973</v>
      </c>
      <c r="O284" s="156">
        <f>O$6/VLOOKUP($B284,ER!$B$4:$H$455,7)</f>
        <v>1.0257261515514013</v>
      </c>
      <c r="P284" s="156">
        <f>P$6/VLOOKUP($B284,DR!$B$4:$H$455,7)</f>
        <v>1</v>
      </c>
      <c r="R284">
        <f t="shared" ref="R284:R347" si="81">R283+1</f>
        <v>277</v>
      </c>
      <c r="S284" s="159">
        <f t="shared" si="77"/>
        <v>276</v>
      </c>
      <c r="T284" s="157">
        <f t="shared" si="78"/>
        <v>0</v>
      </c>
      <c r="U284" s="157">
        <f t="shared" si="79"/>
        <v>0</v>
      </c>
      <c r="V284" s="152">
        <v>0</v>
      </c>
      <c r="W284" s="153">
        <f>(2*W$5*$AJ$3*$R284*$A$3-MIN(W$5*$AJ$3,$R284*$A$3)^2-2*$R284*$A$3*MAX(W$5*$AJ$3-$R284*$A$3,0)-MIN(MAX($R284*$A$3-$A$4,0),W$5*$AJ$3)^2-2*W$5*$AJ$3*MAX($R284*$A$3-$A$4-W$5*+$AJ$3,0))/$AJ$5-SUM($V$7:V284)-SUM($V$7:W283)+SUM($V$7:V283)</f>
        <v>0</v>
      </c>
      <c r="X284" s="153">
        <f>(2*X$5*$AJ$3*$R284*$A$3-MIN(X$5*$AJ$3,$R284*$A$3)^2-2*$R284*$A$3*MAX(X$5*$AJ$3-$R284*$A$3,0)-MIN(MAX($R284*$A$3-$A$4,0),X$5*$AJ$3)^2-2*X$5*$AJ$3*MAX($R284*$A$3-$A$4-X$5*+$AJ$3,0))/$AJ$5-SUM($V$7:W284)-SUM($V$7:X283)+SUM($V$7:W283)</f>
        <v>0</v>
      </c>
      <c r="Y284" s="153">
        <f>(2*Y$5*$AJ$3*$R284*$A$3-MIN(Y$5*$AJ$3,$R284*$A$3)^2-2*$R284*$A$3*MAX(Y$5*$AJ$3-$R284*$A$3,0)-MIN(MAX($R284*$A$3-$A$4,0),Y$5*$AJ$3)^2-2*Y$5*$AJ$3*MAX($R284*$A$3-$A$4-Y$5*+$AJ$3,0))/$AJ$5-SUM($V$7:X284)-SUM($V$7:Y283)+SUM($V$7:X283)</f>
        <v>0</v>
      </c>
      <c r="Z284" s="153">
        <f>(2*Z$5*$AJ$3*$R284*$A$3-MIN(Z$5*$AJ$3,$R284*$A$3)^2-2*$R284*$A$3*MAX(Z$5*$AJ$3-$R284*$A$3,0)-MIN(MAX($R284*$A$3-$A$4,0),Z$5*$AJ$3)^2-2*Z$5*$AJ$3*MAX($R284*$A$3-$A$4-Z$5*+$AJ$3,0))/$AJ$5-SUM($V$7:Y284)-SUM($V$7:Z283)+SUM($V$7:Y283)</f>
        <v>0</v>
      </c>
      <c r="AA284" s="153">
        <f>(2*AA$5*$AJ$3*$R284*$A$3-MIN(AA$5*$AJ$3,$R284*$A$3)^2-2*$R284*$A$3*MAX(AA$5*$AJ$3-$R284*$A$3,0)-MIN(MAX($R284*$A$3-$A$4,0),AA$5*$AJ$3)^2-2*AA$5*$AJ$3*MAX($R284*$A$3-$A$4-AA$5*+$AJ$3,0))/$AJ$5-SUM($V$7:Z284)-SUM($V$7:AA283)+SUM($V$7:Z283)</f>
        <v>0</v>
      </c>
      <c r="AB284" s="153">
        <f>(2*AB$5*$AJ$3*$R284*$A$3-MIN(AB$5*$AJ$3,$R284*$A$3)^2-2*$R284*$A$3*MAX(AB$5*$AJ$3-$R284*$A$3,0)-MIN(MAX($R284*$A$3-$A$4,0),AB$5*$AJ$3)^2-2*AB$5*$AJ$3*MAX($R284*$A$3-$A$4-AB$5*+$AJ$3,0))/$AJ$5-SUM($V$7:AA284)-SUM($V$7:AB283)+SUM($V$7:AA283)</f>
        <v>0</v>
      </c>
      <c r="AC284" s="153">
        <f>(2*AC$5*$AJ$3*$R284*$A$3-MIN(AC$5*$AJ$3,$R284*$A$3)^2-2*$R284*$A$3*MAX(AC$5*$AJ$3-$R284*$A$3,0)-MIN(MAX($R284*$A$3-$A$4,0),AC$5*$AJ$3)^2-2*AC$5*$AJ$3*MAX($R284*$A$3-$A$4-AC$5*+$AJ$3,0))/$AJ$5-SUM($V$7:AB284)-SUM($V$7:AC283)+SUM($V$7:AB283)</f>
        <v>0</v>
      </c>
      <c r="AD284" s="153">
        <f>(2*AD$5*$AJ$3*$R284*$A$3-MIN(AD$5*$AJ$3,$R284*$A$3)^2-2*$R284*$A$3*MAX(AD$5*$AJ$3-$R284*$A$3,0)-MIN(MAX($R284*$A$3-$A$4,0),AD$5*$AJ$3)^2-2*AD$5*$AJ$3*MAX($R284*$A$3-$A$4-AD$5*+$AJ$3,0))/$AJ$5-SUM($V$7:AC284)-SUM($V$7:AD283)+SUM($V$7:AC283)</f>
        <v>0</v>
      </c>
      <c r="AE284" s="153">
        <f>(2*AE$5*$AJ$3*$R284*$A$3-MIN(AE$5*$AJ$3,$R284*$A$3)^2-2*$R284*$A$3*MAX(AE$5*$AJ$3-$R284*$A$3,0)-MIN(MAX($R284*$A$3-$A$4,0),AE$5*$AJ$3)^2-2*AE$5*$AJ$3*MAX($R284*$A$3-$A$4-AE$5*+$AJ$3,0))/$AJ$5-SUM($V$7:AD284)-SUM($V$7:AE283)+SUM($V$7:AD283)</f>
        <v>0</v>
      </c>
      <c r="AF284" s="153">
        <f>(2*AF$5*$AJ$3*$R284*$A$3-MIN(AF$5*$AJ$3,$R284*$A$3)^2-2*$R284*$A$3*MAX(AF$5*$AJ$3-$R284*$A$3,0)-MIN(MAX($R284*$A$3-$A$4,0),AF$5*$AJ$3)^2-2*AF$5*$AJ$3*MAX($R284*$A$3-$A$4-AF$5*+$AJ$3,0))/$AJ$5-SUM($V$7:AE284)-SUM($V$7:AF283)+SUM($V$7:AE283)</f>
        <v>0</v>
      </c>
      <c r="AG284" s="153">
        <f>(2*AG$5*$AJ$3*$R284*$A$3-MIN(AG$5*$AJ$3,$R284*$A$3)^2-2*$R284*$A$3*MAX(AG$5*$AJ$3-$R284*$A$3,0)-MIN(MAX($R284*$A$3-$A$4,0),AG$5*$AJ$3)^2-2*AG$5*$AJ$3*MAX($R284*$A$3-$A$4-AG$5*+$AJ$3,0))/$AJ$5-SUM($V$7:AF284)-SUM($V$7:AG283)+SUM($V$7:AF283)</f>
        <v>0</v>
      </c>
      <c r="AH284" s="153">
        <f>(2*AH$5*$AJ$3*$R284*$A$3-MIN(AH$5*$AJ$3,$R284*$A$3)^2-2*$R284*$A$3*MAX(AH$5*$AJ$3-$R284*$A$3,0)-MIN(MAX($R284*$A$3-$A$4,0),AH$5*$AJ$3)^2-2*AH$5*$AJ$3*MAX($R284*$A$3-$A$4-AH$5*+$AJ$3,0))/$AJ$5-SUM($V$7:AG284)-SUM($V$7:AH283)+SUM($V$7:AG283)</f>
        <v>0</v>
      </c>
      <c r="AJ284" s="8">
        <f t="shared" si="75"/>
        <v>44562</v>
      </c>
      <c r="AK284" s="30">
        <f t="shared" si="80"/>
        <v>44576</v>
      </c>
      <c r="AL284" s="3">
        <f ca="1">SUMPRODUCT(OFFSET($W$8:OFFSET($W$8,$AJ$4-1,0),$T284,$U284),OFFSET($D$8:OFFSET($D$8,$AJ$4-1,0),$S284,MATCH(AL$6,$D$7:$Q$7,0)-1))</f>
        <v>0.94766110483140087</v>
      </c>
      <c r="AM284" s="3">
        <f ca="1">SUMPRODUCT(OFFSET($W$8:OFFSET($W$8,$AJ$4-1,0),$T284,$U284),OFFSET($C$8:OFFSET($C$8,$AJ$4-1,0),$S284,0),OFFSET($D$8:OFFSET($D$8,$AJ$4-1,0),$S284,MATCH(AL$6,$D$7:$Q$7,0)-1))/SUMPRODUCT(OFFSET($W$8:OFFSET($W$8,$AJ$4-1,0),$T284,$U284),OFFSET($C$8:OFFSET($C$8,$AJ$4-1,0),$S284,0))</f>
        <v>0.95010132794679514</v>
      </c>
      <c r="AN284" s="3">
        <f ca="1">SUMPRODUCT(OFFSET($W$8:OFFSET($W$8,$AJ$4-1,0),$T284,$U284),OFFSET($D$8:OFFSET($D$8,$AJ$4-1,0),$S284,MATCH(AN$6,$D$7:$Q$7,0)-1))</f>
        <v>1.0305350306643981</v>
      </c>
      <c r="AO284" s="3">
        <f ca="1">SUMPRODUCT(OFFSET($W$8:OFFSET($W$8,$AJ$4-1,0),$T284,$U284),OFFSET($C$8:OFFSET($C$8,$AJ$4-1,0),$S284,0),OFFSET($D$8:OFFSET($D$8,$AJ$4-1,0),$S284,MATCH(AN$6,$D$7:$Q$7,0)-1))/SUMPRODUCT(OFFSET($W$8:OFFSET($W$8,$AJ$4-1,0),$T284,$U284),OFFSET($C$8:OFFSET($C$8,$AJ$4-1,0),$S284,0))</f>
        <v>1.0298769035717468</v>
      </c>
      <c r="AP284" s="3">
        <f ca="1">SUMPRODUCT(OFFSET($W$8:OFFSET($W$8,$AJ$4-1,0),$T284,$U284),OFFSET($D$8:OFFSET($D$8,$AJ$4-1,0),$S284,MATCH(AP$6,$D$7:$Q$7,0)-1))</f>
        <v>1.0073031249999995</v>
      </c>
      <c r="AQ284" s="3">
        <f ca="1">SUMPRODUCT(OFFSET($W$8:OFFSET($W$8,$AJ$4-1,0),$T284,$U284),OFFSET($C$8:OFFSET($C$8,$AJ$4-1,0),$S284,0),OFFSET($D$8:OFFSET($D$8,$AJ$4-1,0),$S284,MATCH(AP$6,$D$7:$Q$7,0)-1))/SUMPRODUCT(OFFSET($W$8:OFFSET($W$8,$AJ$4-1,0),$T284,$U284),OFFSET($C$8:OFFSET($C$8,$AJ$4-1,0),$S284,0))</f>
        <v>1.0071626776052478</v>
      </c>
      <c r="AR284" s="3">
        <f ca="1">SUMPRODUCT(OFFSET($W$8:OFFSET($W$8,$AJ$4-1,0),$T284,$U284),OFFSET($D$8:OFFSET($D$8,$AJ$4-1,0),$S284,MATCH(AR$6,$D$7:$Q$7,0)-1))</f>
        <v>1</v>
      </c>
      <c r="AS284" s="3">
        <f ca="1">SUMPRODUCT(OFFSET($W$8:OFFSET($W$8,$AJ$4-1,0),$T284,$U284),OFFSET($C$8:OFFSET($C$8,$AJ$4-1,0),$S284,0),OFFSET($D$8:OFFSET($D$8,$AJ$4-1,0),$S284,MATCH(AR$6,$D$7:$Q$7,0)-1))/SUMPRODUCT(OFFSET($W$8:OFFSET($W$8,$AJ$4-1,0),$T284,$U284),OFFSET($C$8:OFFSET($C$8,$AJ$4-1,0),$S284,0))</f>
        <v>1</v>
      </c>
      <c r="AT284" s="3">
        <f ca="1">SUMPRODUCT(OFFSET($W$8:OFFSET($W$8,$AJ$4-1,0),$T284,$U284),OFFSET($D$8:OFFSET($D$8,$AJ$4-1,0),$S284,MATCH(AT$6,$D$7:$Q$7,0)-1))</f>
        <v>1.0173511181241301</v>
      </c>
      <c r="AU284" s="3">
        <f ca="1">SUMPRODUCT(OFFSET($W$8:OFFSET($W$8,$AJ$4-1,0),$T284,$U284),OFFSET($C$8:OFFSET($C$8,$AJ$4-1,0),$S284,0),OFFSET($D$8:OFFSET($D$8,$AJ$4-1,0),$S284,MATCH(AT$6,$D$7:$Q$7,0)-1))/SUMPRODUCT(OFFSET($W$8:OFFSET($W$8,$AJ$4-1,0),$T284,$U284),OFFSET($C$8:OFFSET($C$8,$AJ$4-1,0),$S284,0))</f>
        <v>1.0169869411044397</v>
      </c>
      <c r="AV284" s="3">
        <f ca="1">SUMPRODUCT(OFFSET($W$8:OFFSET($W$8,$AJ$4-1,0),$T284,$U284),OFFSET($D$8:OFFSET($D$8,$AJ$4-1,0),$S284,MATCH(AV$6,$D$7:$Q$7,0)-1))</f>
        <v>0.98914134161944989</v>
      </c>
      <c r="AW284" s="3">
        <f ca="1">SUMPRODUCT(OFFSET($W$8:OFFSET($W$8,$AJ$4-1,0),$T284,$U284),OFFSET($C$8:OFFSET($C$8,$AJ$4-1,0),$S284,0),OFFSET($D$8:OFFSET($D$8,$AJ$4-1,0),$S284,MATCH(AV$6,$D$7:$Q$7,0)-1))/SUMPRODUCT(OFFSET($W$8:OFFSET($W$8,$AJ$4-1,0),$T284,$U284),OFFSET($C$8:OFFSET($C$8,$AJ$4-1,0),$S284,0))</f>
        <v>0.9893728193593796</v>
      </c>
      <c r="AX284" s="3">
        <f ca="1">SUMPRODUCT(OFFSET($W$8:OFFSET($W$8,$AJ$4-1,0),$T284,$U284),OFFSET($D$8:OFFSET($D$8,$AJ$4-1,0),$S284,MATCH(AX$6,$D$7:$Q$7,0)-1))</f>
        <v>0.98914134161944978</v>
      </c>
      <c r="AY284" s="3">
        <f ca="1">SUMPRODUCT(OFFSET($W$8:OFFSET($W$8,$AJ$4-1,0),$T284,$U284),OFFSET($C$8:OFFSET($C$8,$AJ$4-1,0),$S284,0),OFFSET($D$8:OFFSET($D$8,$AJ$4-1,0),$S284,MATCH(AX$6,$D$7:$Q$7,0)-1))/SUMPRODUCT(OFFSET($W$8:OFFSET($W$8,$AJ$4-1,0),$T284,$U284),OFFSET($C$8:OFFSET($C$8,$AJ$4-1,0),$S284,0))</f>
        <v>0.98937281935937937</v>
      </c>
      <c r="AZ284" s="3">
        <f ca="1">SUMPRODUCT(OFFSET($W$8:OFFSET($W$8,$AJ$4-1,0),$T284,$U284),OFFSET($D$8:OFFSET($D$8,$AJ$4-1,0),$S284,MATCH(AZ$6,$D$7:$Q$7,0)-1))</f>
        <v>1.0327234332091566</v>
      </c>
      <c r="BA284" s="3">
        <f ca="1">SUMPRODUCT(OFFSET($W$8:OFFSET($W$8,$AJ$4-1,0),$T284,$U284),OFFSET($C$8:OFFSET($C$8,$AJ$4-1,0),$S284,0),OFFSET($D$8:OFFSET($D$8,$AJ$4-1,0),$S284,MATCH(AZ$6,$D$7:$Q$7,0)-1))/SUMPRODUCT(OFFSET($W$8:OFFSET($W$8,$AJ$4-1,0),$T284,$U284),OFFSET($C$8:OFFSET($C$8,$AJ$4-1,0),$S284,0))</f>
        <v>1.0320177402744115</v>
      </c>
      <c r="BB284" s="3">
        <f ca="1">SUMPRODUCT(OFFSET($W$8:OFFSET($W$8,$AJ$4-1,0),$T284,$U284),OFFSET($D$8:OFFSET($D$8,$AJ$4-1,0),$S284,MATCH(BB$6,$D$7:$Q$7,0)-1))</f>
        <v>1.0110039896077356</v>
      </c>
      <c r="BC284" s="3">
        <f ca="1">SUMPRODUCT(OFFSET($W$8:OFFSET($W$8,$AJ$4-1,0),$T284,$U284),OFFSET($C$8:OFFSET($C$8,$AJ$4-1,0),$S284,0),OFFSET($D$8:OFFSET($D$8,$AJ$4-1,0),$S284,MATCH(BB$6,$D$7:$Q$7,0)-1))/SUMPRODUCT(OFFSET($W$8:OFFSET($W$8,$AJ$4-1,0),$T284,$U284),OFFSET($C$8:OFFSET($C$8,$AJ$4-1,0),$S284,0))</f>
        <v>1.0107729743457901</v>
      </c>
      <c r="BD284" s="3">
        <f ca="1">SUMPRODUCT(OFFSET($W$8:OFFSET($W$8,$AJ$4-1,0),$T284,$U284),OFFSET($D$8:OFFSET($D$8,$AJ$4-1,0),$S284,MATCH(BD$6,$D$7:$Q$7,0)-1))</f>
        <v>1.0000099082724292</v>
      </c>
      <c r="BE284" s="3">
        <f ca="1">SUMPRODUCT(OFFSET($W$8:OFFSET($W$8,$AJ$4-1,0),$T284,$U284),OFFSET($C$8:OFFSET($C$8,$AJ$4-1,0),$S284,0),OFFSET($D$8:OFFSET($D$8,$AJ$4-1,0),$S284,MATCH(BD$6,$D$7:$Q$7,0)-1))/SUMPRODUCT(OFFSET($W$8:OFFSET($W$8,$AJ$4-1,0),$T284,$U284),OFFSET($C$8:OFFSET($C$8,$AJ$4-1,0),$S284,0))</f>
        <v>1.0000145960766873</v>
      </c>
      <c r="BF284" s="174">
        <f ca="1">SUMPRODUCT(OFFSET($W$8:OFFSET($W$8,$AJ$4-1,0),$T284,$U284),OFFSET($D$8:OFFSET($D$8,$AJ$4-1,0),$S284,MATCH(BF$6,$D$7:$Q$7,0)-1))</f>
        <v>0.9835026496220739</v>
      </c>
      <c r="BG284" s="174">
        <f ca="1">SUMPRODUCT(OFFSET($W$8:OFFSET($W$8,$AJ$4-1,0),$T284,$U284),OFFSET($C$8:OFFSET($C$8,$AJ$4-1,0),$S284,0),OFFSET($D$8:OFFSET($D$8,$AJ$4-1,0),$S284,MATCH(BF$6,$D$7:$Q$7,0)-1))/SUMPRODUCT(OFFSET($W$8:OFFSET($W$8,$AJ$4-1,0),$T284,$U284),OFFSET($C$8:OFFSET($C$8,$AJ$4-1,0),$S284,0))</f>
        <v>0.98036736917923728</v>
      </c>
      <c r="BH284" s="174">
        <f ca="1">SUMPRODUCT(OFFSET($W$8:OFFSET($W$8,$AJ$4-1,0),$T284,$U284),OFFSET($D$8:OFFSET($D$8,$AJ$4-1,0),$S284,MATCH(BH$6,$D$7:$Q$7,0)-1))</f>
        <v>1.0125500111350711</v>
      </c>
      <c r="BI284" s="174">
        <f ca="1">SUMPRODUCT(OFFSET($W$8:OFFSET($W$8,$AJ$4-1,0),$T284,$U284),OFFSET($C$8:OFFSET($C$8,$AJ$4-1,0),$S284,0),OFFSET($D$8:OFFSET($D$8,$AJ$4-1,0),$S284,MATCH(BH$6,$D$7:$Q$7,0)-1))/SUMPRODUCT(OFFSET($W$8:OFFSET($W$8,$AJ$4-1,0),$T284,$U284),OFFSET($C$8:OFFSET($C$8,$AJ$4-1,0),$S284,0))</f>
        <v>1.0121009528427176</v>
      </c>
      <c r="BJ284" s="174">
        <f ca="1">SUMPRODUCT(OFFSET($W$8:OFFSET($W$8,$AJ$4-1,0),$T284,$U284),OFFSET($D$8:OFFSET($D$8,$AJ$4-1,0),$S284,MATCH(BJ$6,$D$7:$Q$7,0)-1))</f>
        <v>1</v>
      </c>
      <c r="BK284" s="174">
        <f ca="1">SUMPRODUCT(OFFSET($W$8:OFFSET($W$8,$AJ$4-1,0),$T284,$U284),OFFSET($C$8:OFFSET($C$8,$AJ$4-1,0),$S284,0),OFFSET($D$8:OFFSET($D$8,$AJ$4-1,0),$S284,MATCH(BJ$6,$D$7:$Q$7,0)-1))/SUMPRODUCT(OFFSET($W$8:OFFSET($W$8,$AJ$4-1,0),$T284,$U284),OFFSET($C$8:OFFSET($C$8,$AJ$4-1,0),$S284,0))</f>
        <v>1</v>
      </c>
      <c r="BM284" s="8">
        <f t="shared" si="72"/>
        <v>44562</v>
      </c>
      <c r="BN284" s="47">
        <f t="shared" ca="1" si="73"/>
        <v>1.0188766444888298</v>
      </c>
      <c r="BO284" s="47">
        <f t="shared" ca="1" si="69"/>
        <v>0</v>
      </c>
      <c r="BP284" s="47">
        <f t="shared" ca="1" si="74"/>
        <v>0.32698243939553839</v>
      </c>
      <c r="BQ284" s="47">
        <f t="shared" ca="1" si="70"/>
        <v>0.69189420509329136</v>
      </c>
    </row>
    <row r="285" spans="1:69">
      <c r="A285" s="58">
        <f t="shared" si="71"/>
        <v>44228</v>
      </c>
      <c r="B285" s="155">
        <f t="shared" si="76"/>
        <v>44423</v>
      </c>
      <c r="C285" s="59">
        <f>SUMIF(WP!$A$3:$A$388,"&lt;"&amp;EOMONTH($A285,$A$3-1)+1,WP!$B$3:$B$388)/1000-SUM(C$8:C284)</f>
        <v>1163.1490000000049</v>
      </c>
      <c r="D285" s="156">
        <f>D$6/VLOOKUP($B285,Rate!$B$4:$H$390,7)</f>
        <v>0.9113774416427689</v>
      </c>
      <c r="E285" s="156">
        <f>E$6/VLOOKUP($B285,SAWW!$B$4:$H$390,7)</f>
        <v>1.0424625836965193</v>
      </c>
      <c r="F285" s="156">
        <f>F$6/VLOOKUP($B285,'Indem BL'!$B$4:$H$390,7)</f>
        <v>1.0100249999999997</v>
      </c>
      <c r="G285" s="156">
        <f>G$6/VLOOKUP($B285,'Med BL'!$B$4:$H$390,7)</f>
        <v>1</v>
      </c>
      <c r="H285" s="156">
        <f>H$6/VLOOKUP($B285,'Combined BL &amp; SAWW'!$B$4:$H$390,7)</f>
        <v>1.024117326833111</v>
      </c>
      <c r="I285" s="156">
        <f>I$6/VLOOKUP($B285,'Freq Trend'!$B$4:$H$390,7)</f>
        <v>0.985003428696821</v>
      </c>
      <c r="J285" s="156">
        <f>J$6/VLOOKUP($B285,'Severity Trend_IonI'!$B$4:$H$390,7)</f>
        <v>0.985003428696821</v>
      </c>
      <c r="K285" s="156">
        <f>K$6/VLOOKUP($B285,'Severity Trend_MonI'!$B$4:$H$390,7)</f>
        <v>1.0455221272762023</v>
      </c>
      <c r="L285" s="156">
        <f>L$6/VLOOKUP($B285,'Severity Trend'!$B$4:$H$390,7)</f>
        <v>1.0151587037202405</v>
      </c>
      <c r="M285" s="156">
        <f>M$6/VLOOKUP($B285,'PP Residual Trend'!$B$4:$H$390,7)</f>
        <v>0.99992090804592848</v>
      </c>
      <c r="N285" s="156">
        <f>N$6/VLOOKUP($B285,CR!$B$4:$H$455,7)</f>
        <v>1.0433555451302308</v>
      </c>
      <c r="O285" s="156">
        <f>O$6/VLOOKUP($B285,ER!$B$4:$H$455,7)</f>
        <v>1.0257261515514013</v>
      </c>
      <c r="P285" s="156">
        <f>P$6/VLOOKUP($B285,DR!$B$4:$H$455,7)</f>
        <v>1</v>
      </c>
      <c r="R285">
        <f t="shared" si="81"/>
        <v>278</v>
      </c>
      <c r="S285" s="159">
        <f t="shared" si="77"/>
        <v>277</v>
      </c>
      <c r="T285" s="157">
        <f t="shared" si="78"/>
        <v>0</v>
      </c>
      <c r="U285" s="157">
        <f t="shared" si="79"/>
        <v>0</v>
      </c>
      <c r="V285" s="152">
        <v>0</v>
      </c>
      <c r="W285" s="153">
        <f>(2*W$5*$AJ$3*$R285*$A$3-MIN(W$5*$AJ$3,$R285*$A$3)^2-2*$R285*$A$3*MAX(W$5*$AJ$3-$R285*$A$3,0)-MIN(MAX($R285*$A$3-$A$4,0),W$5*$AJ$3)^2-2*W$5*$AJ$3*MAX($R285*$A$3-$A$4-W$5*+$AJ$3,0))/$AJ$5-SUM($V$7:V285)-SUM($V$7:W284)+SUM($V$7:V284)</f>
        <v>0</v>
      </c>
      <c r="X285" s="153">
        <f>(2*X$5*$AJ$3*$R285*$A$3-MIN(X$5*$AJ$3,$R285*$A$3)^2-2*$R285*$A$3*MAX(X$5*$AJ$3-$R285*$A$3,0)-MIN(MAX($R285*$A$3-$A$4,0),X$5*$AJ$3)^2-2*X$5*$AJ$3*MAX($R285*$A$3-$A$4-X$5*+$AJ$3,0))/$AJ$5-SUM($V$7:W285)-SUM($V$7:X284)+SUM($V$7:W284)</f>
        <v>0</v>
      </c>
      <c r="Y285" s="153">
        <f>(2*Y$5*$AJ$3*$R285*$A$3-MIN(Y$5*$AJ$3,$R285*$A$3)^2-2*$R285*$A$3*MAX(Y$5*$AJ$3-$R285*$A$3,0)-MIN(MAX($R285*$A$3-$A$4,0),Y$5*$AJ$3)^2-2*Y$5*$AJ$3*MAX($R285*$A$3-$A$4-Y$5*+$AJ$3,0))/$AJ$5-SUM($V$7:X285)-SUM($V$7:Y284)+SUM($V$7:X284)</f>
        <v>0</v>
      </c>
      <c r="Z285" s="153">
        <f>(2*Z$5*$AJ$3*$R285*$A$3-MIN(Z$5*$AJ$3,$R285*$A$3)^2-2*$R285*$A$3*MAX(Z$5*$AJ$3-$R285*$A$3,0)-MIN(MAX($R285*$A$3-$A$4,0),Z$5*$AJ$3)^2-2*Z$5*$AJ$3*MAX($R285*$A$3-$A$4-Z$5*+$AJ$3,0))/$AJ$5-SUM($V$7:Y285)-SUM($V$7:Z284)+SUM($V$7:Y284)</f>
        <v>0</v>
      </c>
      <c r="AA285" s="153">
        <f>(2*AA$5*$AJ$3*$R285*$A$3-MIN(AA$5*$AJ$3,$R285*$A$3)^2-2*$R285*$A$3*MAX(AA$5*$AJ$3-$R285*$A$3,0)-MIN(MAX($R285*$A$3-$A$4,0),AA$5*$AJ$3)^2-2*AA$5*$AJ$3*MAX($R285*$A$3-$A$4-AA$5*+$AJ$3,0))/$AJ$5-SUM($V$7:Z285)-SUM($V$7:AA284)+SUM($V$7:Z284)</f>
        <v>0</v>
      </c>
      <c r="AB285" s="153">
        <f>(2*AB$5*$AJ$3*$R285*$A$3-MIN(AB$5*$AJ$3,$R285*$A$3)^2-2*$R285*$A$3*MAX(AB$5*$AJ$3-$R285*$A$3,0)-MIN(MAX($R285*$A$3-$A$4,0),AB$5*$AJ$3)^2-2*AB$5*$AJ$3*MAX($R285*$A$3-$A$4-AB$5*+$AJ$3,0))/$AJ$5-SUM($V$7:AA285)-SUM($V$7:AB284)+SUM($V$7:AA284)</f>
        <v>0</v>
      </c>
      <c r="AC285" s="153">
        <f>(2*AC$5*$AJ$3*$R285*$A$3-MIN(AC$5*$AJ$3,$R285*$A$3)^2-2*$R285*$A$3*MAX(AC$5*$AJ$3-$R285*$A$3,0)-MIN(MAX($R285*$A$3-$A$4,0),AC$5*$AJ$3)^2-2*AC$5*$AJ$3*MAX($R285*$A$3-$A$4-AC$5*+$AJ$3,0))/$AJ$5-SUM($V$7:AB285)-SUM($V$7:AC284)+SUM($V$7:AB284)</f>
        <v>0</v>
      </c>
      <c r="AD285" s="153">
        <f>(2*AD$5*$AJ$3*$R285*$A$3-MIN(AD$5*$AJ$3,$R285*$A$3)^2-2*$R285*$A$3*MAX(AD$5*$AJ$3-$R285*$A$3,0)-MIN(MAX($R285*$A$3-$A$4,0),AD$5*$AJ$3)^2-2*AD$5*$AJ$3*MAX($R285*$A$3-$A$4-AD$5*+$AJ$3,0))/$AJ$5-SUM($V$7:AC285)-SUM($V$7:AD284)+SUM($V$7:AC284)</f>
        <v>0</v>
      </c>
      <c r="AE285" s="153">
        <f>(2*AE$5*$AJ$3*$R285*$A$3-MIN(AE$5*$AJ$3,$R285*$A$3)^2-2*$R285*$A$3*MAX(AE$5*$AJ$3-$R285*$A$3,0)-MIN(MAX($R285*$A$3-$A$4,0),AE$5*$AJ$3)^2-2*AE$5*$AJ$3*MAX($R285*$A$3-$A$4-AE$5*+$AJ$3,0))/$AJ$5-SUM($V$7:AD285)-SUM($V$7:AE284)+SUM($V$7:AD284)</f>
        <v>0</v>
      </c>
      <c r="AF285" s="153">
        <f>(2*AF$5*$AJ$3*$R285*$A$3-MIN(AF$5*$AJ$3,$R285*$A$3)^2-2*$R285*$A$3*MAX(AF$5*$AJ$3-$R285*$A$3,0)-MIN(MAX($R285*$A$3-$A$4,0),AF$5*$AJ$3)^2-2*AF$5*$AJ$3*MAX($R285*$A$3-$A$4-AF$5*+$AJ$3,0))/$AJ$5-SUM($V$7:AE285)-SUM($V$7:AF284)+SUM($V$7:AE284)</f>
        <v>0</v>
      </c>
      <c r="AG285" s="153">
        <f>(2*AG$5*$AJ$3*$R285*$A$3-MIN(AG$5*$AJ$3,$R285*$A$3)^2-2*$R285*$A$3*MAX(AG$5*$AJ$3-$R285*$A$3,0)-MIN(MAX($R285*$A$3-$A$4,0),AG$5*$AJ$3)^2-2*AG$5*$AJ$3*MAX($R285*$A$3-$A$4-AG$5*+$AJ$3,0))/$AJ$5-SUM($V$7:AF285)-SUM($V$7:AG284)+SUM($V$7:AF284)</f>
        <v>0</v>
      </c>
      <c r="AH285" s="153">
        <f>(2*AH$5*$AJ$3*$R285*$A$3-MIN(AH$5*$AJ$3,$R285*$A$3)^2-2*$R285*$A$3*MAX(AH$5*$AJ$3-$R285*$A$3,0)-MIN(MAX($R285*$A$3-$A$4,0),AH$5*$AJ$3)^2-2*AH$5*$AJ$3*MAX($R285*$A$3-$A$4-AH$5*+$AJ$3,0))/$AJ$5-SUM($V$7:AG285)-SUM($V$7:AH284)+SUM($V$7:AG284)</f>
        <v>0</v>
      </c>
      <c r="AJ285" s="8">
        <f t="shared" si="75"/>
        <v>44593</v>
      </c>
      <c r="AK285" s="30">
        <f t="shared" si="80"/>
        <v>44607</v>
      </c>
      <c r="AL285" s="3">
        <f ca="1">SUMPRODUCT(OFFSET($W$8:OFFSET($W$8,$AJ$4-1,0),$T285,$U285),OFFSET($D$8:OFFSET($D$8,$AJ$4-1,0),$S285,MATCH(AL$6,$D$7:$Q$7,0)-1))</f>
        <v>0.9550463180278369</v>
      </c>
      <c r="AM285" s="3">
        <f ca="1">SUMPRODUCT(OFFSET($W$8:OFFSET($W$8,$AJ$4-1,0),$T285,$U285),OFFSET($C$8:OFFSET($C$8,$AJ$4-1,0),$S285,0),OFFSET($D$8:OFFSET($D$8,$AJ$4-1,0),$S285,MATCH(AL$6,$D$7:$Q$7,0)-1))/SUMPRODUCT(OFFSET($W$8:OFFSET($W$8,$AJ$4-1,0),$T285,$U285),OFFSET($C$8:OFFSET($C$8,$AJ$4-1,0),$S285,0))</f>
        <v>0.95783079470369314</v>
      </c>
      <c r="AN285" s="3">
        <f ca="1">SUMPRODUCT(OFFSET($W$8:OFFSET($W$8,$AJ$4-1,0),$T285,$U285),OFFSET($D$8:OFFSET($D$8,$AJ$4-1,0),$S285,MATCH(AN$6,$D$7:$Q$7,0)-1))</f>
        <v>1.0281660595807862</v>
      </c>
      <c r="AO285" s="3">
        <f ca="1">SUMPRODUCT(OFFSET($W$8:OFFSET($W$8,$AJ$4-1,0),$T285,$U285),OFFSET($C$8:OFFSET($C$8,$AJ$4-1,0),$S285,0),OFFSET($D$8:OFFSET($D$8,$AJ$4-1,0),$S285,MATCH(AN$6,$D$7:$Q$7,0)-1))/SUMPRODUCT(OFFSET($W$8:OFFSET($W$8,$AJ$4-1,0),$T285,$U285),OFFSET($C$8:OFFSET($C$8,$AJ$4-1,0),$S285,0))</f>
        <v>1.0274394814052665</v>
      </c>
      <c r="AP285" s="3">
        <f ca="1">SUMPRODUCT(OFFSET($W$8:OFFSET($W$8,$AJ$4-1,0),$T285,$U285),OFFSET($D$8:OFFSET($D$8,$AJ$4-1,0),$S285,MATCH(AP$6,$D$7:$Q$7,0)-1))</f>
        <v>1.0068843749999996</v>
      </c>
      <c r="AQ285" s="3">
        <f ca="1">SUMPRODUCT(OFFSET($W$8:OFFSET($W$8,$AJ$4-1,0),$T285,$U285),OFFSET($C$8:OFFSET($C$8,$AJ$4-1,0),$S285,0),OFFSET($D$8:OFFSET($D$8,$AJ$4-1,0),$S285,MATCH(AP$6,$D$7:$Q$7,0)-1))/SUMPRODUCT(OFFSET($W$8:OFFSET($W$8,$AJ$4-1,0),$T285,$U285),OFFSET($C$8:OFFSET($C$8,$AJ$4-1,0),$S285,0))</f>
        <v>1.0067409605604212</v>
      </c>
      <c r="AR285" s="3">
        <f ca="1">SUMPRODUCT(OFFSET($W$8:OFFSET($W$8,$AJ$4-1,0),$T285,$U285),OFFSET($D$8:OFFSET($D$8,$AJ$4-1,0),$S285,MATCH(AR$6,$D$7:$Q$7,0)-1))</f>
        <v>1</v>
      </c>
      <c r="AS285" s="3">
        <f ca="1">SUMPRODUCT(OFFSET($W$8:OFFSET($W$8,$AJ$4-1,0),$T285,$U285),OFFSET($C$8:OFFSET($C$8,$AJ$4-1,0),$S285,0),OFFSET($D$8:OFFSET($D$8,$AJ$4-1,0),$S285,MATCH(AR$6,$D$7:$Q$7,0)-1))/SUMPRODUCT(OFFSET($W$8:OFFSET($W$8,$AJ$4-1,0),$T285,$U285),OFFSET($C$8:OFFSET($C$8,$AJ$4-1,0),$S285,0))</f>
        <v>1</v>
      </c>
      <c r="AT285" s="3">
        <f ca="1">SUMPRODUCT(OFFSET($W$8:OFFSET($W$8,$AJ$4-1,0),$T285,$U285),OFFSET($D$8:OFFSET($D$8,$AJ$4-1,0),$S285,MATCH(AT$6,$D$7:$Q$7,0)-1))</f>
        <v>1.0160982203647548</v>
      </c>
      <c r="AU285" s="3">
        <f ca="1">SUMPRODUCT(OFFSET($W$8:OFFSET($W$8,$AJ$4-1,0),$T285,$U285),OFFSET($C$8:OFFSET($C$8,$AJ$4-1,0),$S285,0),OFFSET($D$8:OFFSET($D$8,$AJ$4-1,0),$S285,MATCH(AT$6,$D$7:$Q$7,0)-1))/SUMPRODUCT(OFFSET($W$8:OFFSET($W$8,$AJ$4-1,0),$T285,$U285),OFFSET($C$8:OFFSET($C$8,$AJ$4-1,0),$S285,0))</f>
        <v>1.0157048728875224</v>
      </c>
      <c r="AV285" s="3">
        <f ca="1">SUMPRODUCT(OFFSET($W$8:OFFSET($W$8,$AJ$4-1,0),$T285,$U285),OFFSET($D$8:OFFSET($D$8,$AJ$4-1,0),$S285,MATCH(AV$6,$D$7:$Q$7,0)-1))</f>
        <v>0.98997011687366254</v>
      </c>
      <c r="AW285" s="3">
        <f ca="1">SUMPRODUCT(OFFSET($W$8:OFFSET($W$8,$AJ$4-1,0),$T285,$U285),OFFSET($C$8:OFFSET($C$8,$AJ$4-1,0),$S285,0),OFFSET($D$8:OFFSET($D$8,$AJ$4-1,0),$S285,MATCH(AV$6,$D$7:$Q$7,0)-1))/SUMPRODUCT(OFFSET($W$8:OFFSET($W$8,$AJ$4-1,0),$T285,$U285),OFFSET($C$8:OFFSET($C$8,$AJ$4-1,0),$S285,0))</f>
        <v>0.99022637758227838</v>
      </c>
      <c r="AX285" s="3">
        <f ca="1">SUMPRODUCT(OFFSET($W$8:OFFSET($W$8,$AJ$4-1,0),$T285,$U285),OFFSET($D$8:OFFSET($D$8,$AJ$4-1,0),$S285,MATCH(AX$6,$D$7:$Q$7,0)-1))</f>
        <v>0.98997011687366243</v>
      </c>
      <c r="AY285" s="3">
        <f ca="1">SUMPRODUCT(OFFSET($W$8:OFFSET($W$8,$AJ$4-1,0),$T285,$U285),OFFSET($C$8:OFFSET($C$8,$AJ$4-1,0),$S285,0),OFFSET($D$8:OFFSET($D$8,$AJ$4-1,0),$S285,MATCH(AX$6,$D$7:$Q$7,0)-1))/SUMPRODUCT(OFFSET($W$8:OFFSET($W$8,$AJ$4-1,0),$T285,$U285),OFFSET($C$8:OFFSET($C$8,$AJ$4-1,0),$S285,0))</f>
        <v>0.99022637758227838</v>
      </c>
      <c r="AZ285" s="3">
        <f ca="1">SUMPRODUCT(OFFSET($W$8:OFFSET($W$8,$AJ$4-1,0),$T285,$U285),OFFSET($D$8:OFFSET($D$8,$AJ$4-1,0),$S285,MATCH(AZ$6,$D$7:$Q$7,0)-1))</f>
        <v>1.0301825283999433</v>
      </c>
      <c r="BA285" s="3">
        <f ca="1">SUMPRODUCT(OFFSET($W$8:OFFSET($W$8,$AJ$4-1,0),$T285,$U285),OFFSET($C$8:OFFSET($C$8,$AJ$4-1,0),$S285,0),OFFSET($D$8:OFFSET($D$8,$AJ$4-1,0),$S285,MATCH(AZ$6,$D$7:$Q$7,0)-1))/SUMPRODUCT(OFFSET($W$8:OFFSET($W$8,$AJ$4-1,0),$T285,$U285),OFFSET($C$8:OFFSET($C$8,$AJ$4-1,0),$S285,0))</f>
        <v>1.0294035472384711</v>
      </c>
      <c r="BB285" s="3">
        <f ca="1">SUMPRODUCT(OFFSET($W$8:OFFSET($W$8,$AJ$4-1,0),$T285,$U285),OFFSET($D$8:OFFSET($D$8,$AJ$4-1,0),$S285,MATCH(BB$6,$D$7:$Q$7,0)-1))</f>
        <v>1.0101731637725462</v>
      </c>
      <c r="BC285" s="3">
        <f ca="1">SUMPRODUCT(OFFSET($W$8:OFFSET($W$8,$AJ$4-1,0),$T285,$U285),OFFSET($C$8:OFFSET($C$8,$AJ$4-1,0),$S285,0),OFFSET($D$8:OFFSET($D$8,$AJ$4-1,0),$S285,MATCH(BB$6,$D$7:$Q$7,0)-1))/SUMPRODUCT(OFFSET($W$8:OFFSET($W$8,$AJ$4-1,0),$T285,$U285),OFFSET($C$8:OFFSET($C$8,$AJ$4-1,0),$S285,0))</f>
        <v>1.0099178915069216</v>
      </c>
      <c r="BD285" s="3">
        <f ca="1">SUMPRODUCT(OFFSET($W$8:OFFSET($W$8,$AJ$4-1,0),$T285,$U285),OFFSET($D$8:OFFSET($D$8,$AJ$4-1,0),$S285,MATCH(BD$6,$D$7:$Q$7,0)-1))</f>
        <v>1.0000253397476782</v>
      </c>
      <c r="BE285" s="3">
        <f ca="1">SUMPRODUCT(OFFSET($W$8:OFFSET($W$8,$AJ$4-1,0),$T285,$U285),OFFSET($C$8:OFFSET($C$8,$AJ$4-1,0),$S285,0),OFFSET($D$8:OFFSET($D$8,$AJ$4-1,0),$S285,MATCH(BD$6,$D$7:$Q$7,0)-1))/SUMPRODUCT(OFFSET($W$8:OFFSET($W$8,$AJ$4-1,0),$T285,$U285),OFFSET($C$8:OFFSET($C$8,$AJ$4-1,0),$S285,0))</f>
        <v>1.0000306270247548</v>
      </c>
      <c r="BF285" s="174">
        <f ca="1">SUMPRODUCT(OFFSET($W$8:OFFSET($W$8,$AJ$4-1,0),$T285,$U285),OFFSET($D$8:OFFSET($D$8,$AJ$4-1,0),$S285,MATCH(BF$6,$D$7:$Q$7,0)-1))</f>
        <v>0.98009038064863974</v>
      </c>
      <c r="BG285" s="174">
        <f ca="1">SUMPRODUCT(OFFSET($W$8:OFFSET($W$8,$AJ$4-1,0),$T285,$U285),OFFSET($C$8:OFFSET($C$8,$AJ$4-1,0),$S285,0),OFFSET($D$8:OFFSET($D$8,$AJ$4-1,0),$S285,MATCH(BF$6,$D$7:$Q$7,0)-1))/SUMPRODUCT(OFFSET($W$8:OFFSET($W$8,$AJ$4-1,0),$T285,$U285),OFFSET($C$8:OFFSET($C$8,$AJ$4-1,0),$S285,0))</f>
        <v>0.97790434920480773</v>
      </c>
      <c r="BH285" s="174">
        <f ca="1">SUMPRODUCT(OFFSET($W$8:OFFSET($W$8,$AJ$4-1,0),$T285,$U285),OFFSET($D$8:OFFSET($D$8,$AJ$4-1,0),$S285,MATCH(BH$6,$D$7:$Q$7,0)-1))</f>
        <v>1.0104061651724543</v>
      </c>
      <c r="BI285" s="174">
        <f ca="1">SUMPRODUCT(OFFSET($W$8:OFFSET($W$8,$AJ$4-1,0),$T285,$U285),OFFSET($C$8:OFFSET($C$8,$AJ$4-1,0),$S285,0),OFFSET($D$8:OFFSET($D$8,$AJ$4-1,0),$S285,MATCH(BH$6,$D$7:$Q$7,0)-1))/SUMPRODUCT(OFFSET($W$8:OFFSET($W$8,$AJ$4-1,0),$T285,$U285),OFFSET($C$8:OFFSET($C$8,$AJ$4-1,0),$S285,0))</f>
        <v>1.0099163706230216</v>
      </c>
      <c r="BJ285" s="174">
        <f ca="1">SUMPRODUCT(OFFSET($W$8:OFFSET($W$8,$AJ$4-1,0),$T285,$U285),OFFSET($D$8:OFFSET($D$8,$AJ$4-1,0),$S285,MATCH(BJ$6,$D$7:$Q$7,0)-1))</f>
        <v>1</v>
      </c>
      <c r="BK285" s="174">
        <f ca="1">SUMPRODUCT(OFFSET($W$8:OFFSET($W$8,$AJ$4-1,0),$T285,$U285),OFFSET($C$8:OFFSET($C$8,$AJ$4-1,0),$S285,0),OFFSET($D$8:OFFSET($D$8,$AJ$4-1,0),$S285,MATCH(BJ$6,$D$7:$Q$7,0)-1))/SUMPRODUCT(OFFSET($W$8:OFFSET($W$8,$AJ$4-1,0),$T285,$U285),OFFSET($C$8:OFFSET($C$8,$AJ$4-1,0),$S285,0))</f>
        <v>1</v>
      </c>
      <c r="BM285" s="8">
        <f t="shared" si="72"/>
        <v>44593</v>
      </c>
      <c r="BN285" s="47">
        <f t="shared" ca="1" si="73"/>
        <v>1.0214428602223997</v>
      </c>
      <c r="BO285" s="47">
        <f t="shared" ca="1" si="69"/>
        <v>0</v>
      </c>
      <c r="BP285" s="47">
        <f t="shared" ca="1" si="74"/>
        <v>0.32768974550922741</v>
      </c>
      <c r="BQ285" s="47">
        <f t="shared" ca="1" si="70"/>
        <v>0.69375311471317236</v>
      </c>
    </row>
    <row r="286" spans="1:69">
      <c r="A286" s="58">
        <f t="shared" si="71"/>
        <v>44256</v>
      </c>
      <c r="B286" s="155">
        <f t="shared" si="76"/>
        <v>44454</v>
      </c>
      <c r="C286" s="59">
        <f>SUMIF(WP!$A$3:$A$388,"&lt;"&amp;EOMONTH($A286,$A$3-1)+1,WP!$B$3:$B$388)/1000-SUM(C$8:C285)</f>
        <v>1973.9899999999907</v>
      </c>
      <c r="D286" s="156">
        <f>D$6/VLOOKUP($B286,Rate!$B$4:$H$390,7)</f>
        <v>0.9113774416427689</v>
      </c>
      <c r="E286" s="156">
        <f>E$6/VLOOKUP($B286,SAWW!$B$4:$H$390,7)</f>
        <v>1.0399975154738039</v>
      </c>
      <c r="F286" s="156">
        <f>F$6/VLOOKUP($B286,'Indem BL'!$B$4:$H$390,7)</f>
        <v>1.0100249999999997</v>
      </c>
      <c r="G286" s="156">
        <f>G$6/VLOOKUP($B286,'Med BL'!$B$4:$H$390,7)</f>
        <v>1</v>
      </c>
      <c r="H286" s="156">
        <f>H$6/VLOOKUP($B286,'Combined BL &amp; SAWW'!$B$4:$H$390,7)</f>
        <v>1.0231067250305845</v>
      </c>
      <c r="I286" s="156">
        <f>I$6/VLOOKUP($B286,'Freq Trend'!$B$4:$H$390,7)</f>
        <v>0.98584170647339808</v>
      </c>
      <c r="J286" s="156">
        <f>J$6/VLOOKUP($B286,'Severity Trend_IonI'!$B$4:$H$390,7)</f>
        <v>0.98584170647339819</v>
      </c>
      <c r="K286" s="156">
        <f>K$6/VLOOKUP($B286,'Severity Trend_MonI'!$B$4:$H$390,7)</f>
        <v>1.0428742987854693</v>
      </c>
      <c r="L286" s="156">
        <f>L$6/VLOOKUP($B286,'Severity Trend'!$B$4:$H$390,7)</f>
        <v>1.0143082073570842</v>
      </c>
      <c r="M286" s="156">
        <f>M$6/VLOOKUP($B286,'PP Residual Trend'!$B$4:$H$390,7)</f>
        <v>0.99993914189648381</v>
      </c>
      <c r="N286" s="156">
        <f>N$6/VLOOKUP($B286,CR!$B$4:$H$455,7)</f>
        <v>0.97823107170488988</v>
      </c>
      <c r="O286" s="156">
        <f>O$6/VLOOKUP($B286,ER!$B$4:$H$455,7)</f>
        <v>1.0257261515514013</v>
      </c>
      <c r="P286" s="156">
        <f>P$6/VLOOKUP($B286,DR!$B$4:$H$455,7)</f>
        <v>1</v>
      </c>
      <c r="R286">
        <f t="shared" si="81"/>
        <v>279</v>
      </c>
      <c r="S286" s="159">
        <f t="shared" si="77"/>
        <v>278</v>
      </c>
      <c r="T286" s="157">
        <f t="shared" si="78"/>
        <v>0</v>
      </c>
      <c r="U286" s="157">
        <f t="shared" si="79"/>
        <v>0</v>
      </c>
      <c r="V286" s="152">
        <v>0</v>
      </c>
      <c r="W286" s="153">
        <f>(2*W$5*$AJ$3*$R286*$A$3-MIN(W$5*$AJ$3,$R286*$A$3)^2-2*$R286*$A$3*MAX(W$5*$AJ$3-$R286*$A$3,0)-MIN(MAX($R286*$A$3-$A$4,0),W$5*$AJ$3)^2-2*W$5*$AJ$3*MAX($R286*$A$3-$A$4-W$5*+$AJ$3,0))/$AJ$5-SUM($V$7:V286)-SUM($V$7:W285)+SUM($V$7:V285)</f>
        <v>0</v>
      </c>
      <c r="X286" s="153">
        <f>(2*X$5*$AJ$3*$R286*$A$3-MIN(X$5*$AJ$3,$R286*$A$3)^2-2*$R286*$A$3*MAX(X$5*$AJ$3-$R286*$A$3,0)-MIN(MAX($R286*$A$3-$A$4,0),X$5*$AJ$3)^2-2*X$5*$AJ$3*MAX($R286*$A$3-$A$4-X$5*+$AJ$3,0))/$AJ$5-SUM($V$7:W286)-SUM($V$7:X285)+SUM($V$7:W285)</f>
        <v>0</v>
      </c>
      <c r="Y286" s="153">
        <f>(2*Y$5*$AJ$3*$R286*$A$3-MIN(Y$5*$AJ$3,$R286*$A$3)^2-2*$R286*$A$3*MAX(Y$5*$AJ$3-$R286*$A$3,0)-MIN(MAX($R286*$A$3-$A$4,0),Y$5*$AJ$3)^2-2*Y$5*$AJ$3*MAX($R286*$A$3-$A$4-Y$5*+$AJ$3,0))/$AJ$5-SUM($V$7:X286)-SUM($V$7:Y285)+SUM($V$7:X285)</f>
        <v>0</v>
      </c>
      <c r="Z286" s="153">
        <f>(2*Z$5*$AJ$3*$R286*$A$3-MIN(Z$5*$AJ$3,$R286*$A$3)^2-2*$R286*$A$3*MAX(Z$5*$AJ$3-$R286*$A$3,0)-MIN(MAX($R286*$A$3-$A$4,0),Z$5*$AJ$3)^2-2*Z$5*$AJ$3*MAX($R286*$A$3-$A$4-Z$5*+$AJ$3,0))/$AJ$5-SUM($V$7:Y286)-SUM($V$7:Z285)+SUM($V$7:Y285)</f>
        <v>0</v>
      </c>
      <c r="AA286" s="153">
        <f>(2*AA$5*$AJ$3*$R286*$A$3-MIN(AA$5*$AJ$3,$R286*$A$3)^2-2*$R286*$A$3*MAX(AA$5*$AJ$3-$R286*$A$3,0)-MIN(MAX($R286*$A$3-$A$4,0),AA$5*$AJ$3)^2-2*AA$5*$AJ$3*MAX($R286*$A$3-$A$4-AA$5*+$AJ$3,0))/$AJ$5-SUM($V$7:Z286)-SUM($V$7:AA285)+SUM($V$7:Z285)</f>
        <v>0</v>
      </c>
      <c r="AB286" s="153">
        <f>(2*AB$5*$AJ$3*$R286*$A$3-MIN(AB$5*$AJ$3,$R286*$A$3)^2-2*$R286*$A$3*MAX(AB$5*$AJ$3-$R286*$A$3,0)-MIN(MAX($R286*$A$3-$A$4,0),AB$5*$AJ$3)^2-2*AB$5*$AJ$3*MAX($R286*$A$3-$A$4-AB$5*+$AJ$3,0))/$AJ$5-SUM($V$7:AA286)-SUM($V$7:AB285)+SUM($V$7:AA285)</f>
        <v>0</v>
      </c>
      <c r="AC286" s="153">
        <f>(2*AC$5*$AJ$3*$R286*$A$3-MIN(AC$5*$AJ$3,$R286*$A$3)^2-2*$R286*$A$3*MAX(AC$5*$AJ$3-$R286*$A$3,0)-MIN(MAX($R286*$A$3-$A$4,0),AC$5*$AJ$3)^2-2*AC$5*$AJ$3*MAX($R286*$A$3-$A$4-AC$5*+$AJ$3,0))/$AJ$5-SUM($V$7:AB286)-SUM($V$7:AC285)+SUM($V$7:AB285)</f>
        <v>0</v>
      </c>
      <c r="AD286" s="153">
        <f>(2*AD$5*$AJ$3*$R286*$A$3-MIN(AD$5*$AJ$3,$R286*$A$3)^2-2*$R286*$A$3*MAX(AD$5*$AJ$3-$R286*$A$3,0)-MIN(MAX($R286*$A$3-$A$4,0),AD$5*$AJ$3)^2-2*AD$5*$AJ$3*MAX($R286*$A$3-$A$4-AD$5*+$AJ$3,0))/$AJ$5-SUM($V$7:AC286)-SUM($V$7:AD285)+SUM($V$7:AC285)</f>
        <v>0</v>
      </c>
      <c r="AE286" s="153">
        <f>(2*AE$5*$AJ$3*$R286*$A$3-MIN(AE$5*$AJ$3,$R286*$A$3)^2-2*$R286*$A$3*MAX(AE$5*$AJ$3-$R286*$A$3,0)-MIN(MAX($R286*$A$3-$A$4,0),AE$5*$AJ$3)^2-2*AE$5*$AJ$3*MAX($R286*$A$3-$A$4-AE$5*+$AJ$3,0))/$AJ$5-SUM($V$7:AD286)-SUM($V$7:AE285)+SUM($V$7:AD285)</f>
        <v>0</v>
      </c>
      <c r="AF286" s="153">
        <f>(2*AF$5*$AJ$3*$R286*$A$3-MIN(AF$5*$AJ$3,$R286*$A$3)^2-2*$R286*$A$3*MAX(AF$5*$AJ$3-$R286*$A$3,0)-MIN(MAX($R286*$A$3-$A$4,0),AF$5*$AJ$3)^2-2*AF$5*$AJ$3*MAX($R286*$A$3-$A$4-AF$5*+$AJ$3,0))/$AJ$5-SUM($V$7:AE286)-SUM($V$7:AF285)+SUM($V$7:AE285)</f>
        <v>0</v>
      </c>
      <c r="AG286" s="153">
        <f>(2*AG$5*$AJ$3*$R286*$A$3-MIN(AG$5*$AJ$3,$R286*$A$3)^2-2*$R286*$A$3*MAX(AG$5*$AJ$3-$R286*$A$3,0)-MIN(MAX($R286*$A$3-$A$4,0),AG$5*$AJ$3)^2-2*AG$5*$AJ$3*MAX($R286*$A$3-$A$4-AG$5*+$AJ$3,0))/$AJ$5-SUM($V$7:AF286)-SUM($V$7:AG285)+SUM($V$7:AF285)</f>
        <v>0</v>
      </c>
      <c r="AH286" s="153">
        <f>(2*AH$5*$AJ$3*$R286*$A$3-MIN(AH$5*$AJ$3,$R286*$A$3)^2-2*$R286*$A$3*MAX(AH$5*$AJ$3-$R286*$A$3,0)-MIN(MAX($R286*$A$3-$A$4,0),AH$5*$AJ$3)^2-2*AH$5*$AJ$3*MAX($R286*$A$3-$A$4-AH$5*+$AJ$3,0))/$AJ$5-SUM($V$7:AG286)-SUM($V$7:AH285)+SUM($V$7:AG285)</f>
        <v>0</v>
      </c>
      <c r="AJ286" s="8">
        <f t="shared" si="75"/>
        <v>44621</v>
      </c>
      <c r="AK286" s="30">
        <f t="shared" si="80"/>
        <v>44635</v>
      </c>
      <c r="AL286" s="3">
        <f ca="1">SUMPRODUCT(OFFSET($W$8:OFFSET($W$8,$AJ$4-1,0),$T286,$U286),OFFSET($D$8:OFFSET($D$8,$AJ$4-1,0),$S286,MATCH(AL$6,$D$7:$Q$7,0)-1))</f>
        <v>0.96243153122427272</v>
      </c>
      <c r="AM286" s="3">
        <f ca="1">SUMPRODUCT(OFFSET($W$8:OFFSET($W$8,$AJ$4-1,0),$T286,$U286),OFFSET($C$8:OFFSET($C$8,$AJ$4-1,0),$S286,0),OFFSET($D$8:OFFSET($D$8,$AJ$4-1,0),$S286,MATCH(AL$6,$D$7:$Q$7,0)-1))/SUMPRODUCT(OFFSET($W$8:OFFSET($W$8,$AJ$4-1,0),$T286,$U286),OFFSET($C$8:OFFSET($C$8,$AJ$4-1,0),$S286,0))</f>
        <v>0.96486425153717148</v>
      </c>
      <c r="AN286" s="3">
        <f ca="1">SUMPRODUCT(OFFSET($W$8:OFFSET($W$8,$AJ$4-1,0),$T286,$U286),OFFSET($D$8:OFFSET($D$8,$AJ$4-1,0),$S286,MATCH(AN$6,$D$7:$Q$7,0)-1))</f>
        <v>1.025802696952026</v>
      </c>
      <c r="AO286" s="3">
        <f ca="1">SUMPRODUCT(OFFSET($W$8:OFFSET($W$8,$AJ$4-1,0),$T286,$U286),OFFSET($C$8:OFFSET($C$8,$AJ$4-1,0),$S286,0),OFFSET($D$8:OFFSET($D$8,$AJ$4-1,0),$S286,MATCH(AN$6,$D$7:$Q$7,0)-1))/SUMPRODUCT(OFFSET($W$8:OFFSET($W$8,$AJ$4-1,0),$T286,$U286),OFFSET($C$8:OFFSET($C$8,$AJ$4-1,0),$S286,0))</f>
        <v>1.0251496860642677</v>
      </c>
      <c r="AP286" s="3">
        <f ca="1">SUMPRODUCT(OFFSET($W$8:OFFSET($W$8,$AJ$4-1,0),$T286,$U286),OFFSET($D$8:OFFSET($D$8,$AJ$4-1,0),$S286,MATCH(AP$6,$D$7:$Q$7,0)-1))</f>
        <v>1.0064656249999997</v>
      </c>
      <c r="AQ286" s="3">
        <f ca="1">SUMPRODUCT(OFFSET($W$8:OFFSET($W$8,$AJ$4-1,0),$T286,$U286),OFFSET($C$8:OFFSET($C$8,$AJ$4-1,0),$S286,0),OFFSET($D$8:OFFSET($D$8,$AJ$4-1,0),$S286,MATCH(AP$6,$D$7:$Q$7,0)-1))/SUMPRODUCT(OFFSET($W$8:OFFSET($W$8,$AJ$4-1,0),$T286,$U286),OFFSET($C$8:OFFSET($C$8,$AJ$4-1,0),$S286,0))</f>
        <v>1.0063595618730587</v>
      </c>
      <c r="AR286" s="3">
        <f ca="1">SUMPRODUCT(OFFSET($W$8:OFFSET($W$8,$AJ$4-1,0),$T286,$U286),OFFSET($D$8:OFFSET($D$8,$AJ$4-1,0),$S286,MATCH(AR$6,$D$7:$Q$7,0)-1))</f>
        <v>1</v>
      </c>
      <c r="AS286" s="3">
        <f ca="1">SUMPRODUCT(OFFSET($W$8:OFFSET($W$8,$AJ$4-1,0),$T286,$U286),OFFSET($C$8:OFFSET($C$8,$AJ$4-1,0),$S286,0),OFFSET($D$8:OFFSET($D$8,$AJ$4-1,0),$S286,MATCH(AR$6,$D$7:$Q$7,0)-1))/SUMPRODUCT(OFFSET($W$8:OFFSET($W$8,$AJ$4-1,0),$T286,$U286),OFFSET($C$8:OFFSET($C$8,$AJ$4-1,0),$S286,0))</f>
        <v>1</v>
      </c>
      <c r="AT286" s="3">
        <f ca="1">SUMPRODUCT(OFFSET($W$8:OFFSET($W$8,$AJ$4-1,0),$T286,$U286),OFFSET($D$8:OFFSET($D$8,$AJ$4-1,0),$S286,MATCH(AT$6,$D$7:$Q$7,0)-1))</f>
        <v>1.0148492222497922</v>
      </c>
      <c r="AU286" s="3">
        <f ca="1">SUMPRODUCT(OFFSET($W$8:OFFSET($W$8,$AJ$4-1,0),$T286,$U286),OFFSET($C$8:OFFSET($C$8,$AJ$4-1,0),$S286,0),OFFSET($D$8:OFFSET($D$8,$AJ$4-1,0),$S286,MATCH(AT$6,$D$7:$Q$7,0)-1))/SUMPRODUCT(OFFSET($W$8:OFFSET($W$8,$AJ$4-1,0),$T286,$U286),OFFSET($C$8:OFFSET($C$8,$AJ$4-1,0),$S286,0))</f>
        <v>1.0145127918032371</v>
      </c>
      <c r="AV286" s="3">
        <f ca="1">SUMPRODUCT(OFFSET($W$8:OFFSET($W$8,$AJ$4-1,0),$T286,$U286),OFFSET($D$8:OFFSET($D$8,$AJ$4-1,0),$S286,MATCH(AV$6,$D$7:$Q$7,0)-1))</f>
        <v>0.99079959714940757</v>
      </c>
      <c r="AW286" s="3">
        <f ca="1">SUMPRODUCT(OFFSET($W$8:OFFSET($W$8,$AJ$4-1,0),$T286,$U286),OFFSET($C$8:OFFSET($C$8,$AJ$4-1,0),$S286,0),OFFSET($D$8:OFFSET($D$8,$AJ$4-1,0),$S286,MATCH(AV$6,$D$7:$Q$7,0)-1))/SUMPRODUCT(OFFSET($W$8:OFFSET($W$8,$AJ$4-1,0),$T286,$U286),OFFSET($C$8:OFFSET($C$8,$AJ$4-1,0),$S286,0))</f>
        <v>0.99103130924841465</v>
      </c>
      <c r="AX286" s="3">
        <f ca="1">SUMPRODUCT(OFFSET($W$8:OFFSET($W$8,$AJ$4-1,0),$T286,$U286),OFFSET($D$8:OFFSET($D$8,$AJ$4-1,0),$S286,MATCH(AX$6,$D$7:$Q$7,0)-1))</f>
        <v>0.99079959714940757</v>
      </c>
      <c r="AY286" s="3">
        <f ca="1">SUMPRODUCT(OFFSET($W$8:OFFSET($W$8,$AJ$4-1,0),$T286,$U286),OFFSET($C$8:OFFSET($C$8,$AJ$4-1,0),$S286,0),OFFSET($D$8:OFFSET($D$8,$AJ$4-1,0),$S286,MATCH(AX$6,$D$7:$Q$7,0)-1))/SUMPRODUCT(OFFSET($W$8:OFFSET($W$8,$AJ$4-1,0),$T286,$U286),OFFSET($C$8:OFFSET($C$8,$AJ$4-1,0),$S286,0))</f>
        <v>0.99103130924841476</v>
      </c>
      <c r="AZ286" s="3">
        <f ca="1">SUMPRODUCT(OFFSET($W$8:OFFSET($W$8,$AJ$4-1,0),$T286,$U286),OFFSET($D$8:OFFSET($D$8,$AJ$4-1,0),$S286,MATCH(AZ$6,$D$7:$Q$7,0)-1))</f>
        <v>1.0276480667178296</v>
      </c>
      <c r="BA286" s="3">
        <f ca="1">SUMPRODUCT(OFFSET($W$8:OFFSET($W$8,$AJ$4-1,0),$T286,$U286),OFFSET($C$8:OFFSET($C$8,$AJ$4-1,0),$S286,0),OFFSET($D$8:OFFSET($D$8,$AJ$4-1,0),$S286,MATCH(AZ$6,$D$7:$Q$7,0)-1))/SUMPRODUCT(OFFSET($W$8:OFFSET($W$8,$AJ$4-1,0),$T286,$U286),OFFSET($C$8:OFFSET($C$8,$AJ$4-1,0),$S286,0))</f>
        <v>1.0269481794906554</v>
      </c>
      <c r="BB286" s="3">
        <f ca="1">SUMPRODUCT(OFFSET($W$8:OFFSET($W$8,$AJ$4-1,0),$T286,$U286),OFFSET($D$8:OFFSET($D$8,$AJ$4-1,0),$S286,MATCH(BB$6,$D$7:$Q$7,0)-1))</f>
        <v>1.0093402243905123</v>
      </c>
      <c r="BC286" s="3">
        <f ca="1">SUMPRODUCT(OFFSET($W$8:OFFSET($W$8,$AJ$4-1,0),$T286,$U286),OFFSET($C$8:OFFSET($C$8,$AJ$4-1,0),$S286,0),OFFSET($D$8:OFFSET($D$8,$AJ$4-1,0),$S286,MATCH(BB$6,$D$7:$Q$7,0)-1))/SUMPRODUCT(OFFSET($W$8:OFFSET($W$8,$AJ$4-1,0),$T286,$U286),OFFSET($C$8:OFFSET($C$8,$AJ$4-1,0),$S286,0))</f>
        <v>1.0091091218143178</v>
      </c>
      <c r="BD286" s="3">
        <f ca="1">SUMPRODUCT(OFFSET($W$8:OFFSET($W$8,$AJ$4-1,0),$T286,$U286),OFFSET($D$8:OFFSET($D$8,$AJ$4-1,0),$S286,MATCH(BD$6,$D$7:$Q$7,0)-1))</f>
        <v>1.0000379960035748</v>
      </c>
      <c r="BE286" s="3">
        <f ca="1">SUMPRODUCT(OFFSET($W$8:OFFSET($W$8,$AJ$4-1,0),$T286,$U286),OFFSET($C$8:OFFSET($C$8,$AJ$4-1,0),$S286,0),OFFSET($D$8:OFFSET($D$8,$AJ$4-1,0),$S286,MATCH(BD$6,$D$7:$Q$7,0)-1))/SUMPRODUCT(OFFSET($W$8:OFFSET($W$8,$AJ$4-1,0),$T286,$U286),OFFSET($C$8:OFFSET($C$8,$AJ$4-1,0),$S286,0))</f>
        <v>1.0000417638036019</v>
      </c>
      <c r="BF286" s="174">
        <f ca="1">SUMPRODUCT(OFFSET($W$8:OFFSET($W$8,$AJ$4-1,0),$T286,$U286),OFFSET($D$8:OFFSET($D$8,$AJ$4-1,0),$S286,MATCH(BF$6,$D$7:$Q$7,0)-1))</f>
        <v>0.97844679721231209</v>
      </c>
      <c r="BG286" s="174">
        <f ca="1">SUMPRODUCT(OFFSET($W$8:OFFSET($W$8,$AJ$4-1,0),$T286,$U286),OFFSET($C$8:OFFSET($C$8,$AJ$4-1,0),$S286,0),OFFSET($D$8:OFFSET($D$8,$AJ$4-1,0),$S286,MATCH(BF$6,$D$7:$Q$7,0)-1))/SUMPRODUCT(OFFSET($W$8:OFFSET($W$8,$AJ$4-1,0),$T286,$U286),OFFSET($C$8:OFFSET($C$8,$AJ$4-1,0),$S286,0))</f>
        <v>0.97750357652388609</v>
      </c>
      <c r="BH286" s="174">
        <f ca="1">SUMPRODUCT(OFFSET($W$8:OFFSET($W$8,$AJ$4-1,0),$T286,$U286),OFFSET($D$8:OFFSET($D$8,$AJ$4-1,0),$S286,MATCH(BH$6,$D$7:$Q$7,0)-1))</f>
        <v>1.0082623192098374</v>
      </c>
      <c r="BI286" s="174">
        <f ca="1">SUMPRODUCT(OFFSET($W$8:OFFSET($W$8,$AJ$4-1,0),$T286,$U286),OFFSET($C$8:OFFSET($C$8,$AJ$4-1,0),$S286,0),OFFSET($D$8:OFFSET($D$8,$AJ$4-1,0),$S286,MATCH(BH$6,$D$7:$Q$7,0)-1))/SUMPRODUCT(OFFSET($W$8:OFFSET($W$8,$AJ$4-1,0),$T286,$U286),OFFSET($C$8:OFFSET($C$8,$AJ$4-1,0),$S286,0))</f>
        <v>1.0079368858603892</v>
      </c>
      <c r="BJ286" s="174">
        <f ca="1">SUMPRODUCT(OFFSET($W$8:OFFSET($W$8,$AJ$4-1,0),$T286,$U286),OFFSET($D$8:OFFSET($D$8,$AJ$4-1,0),$S286,MATCH(BJ$6,$D$7:$Q$7,0)-1))</f>
        <v>1</v>
      </c>
      <c r="BK286" s="174">
        <f ca="1">SUMPRODUCT(OFFSET($W$8:OFFSET($W$8,$AJ$4-1,0),$T286,$U286),OFFSET($C$8:OFFSET($C$8,$AJ$4-1,0),$S286,0),OFFSET($D$8:OFFSET($D$8,$AJ$4-1,0),$S286,MATCH(BJ$6,$D$7:$Q$7,0)-1))/SUMPRODUCT(OFFSET($W$8:OFFSET($W$8,$AJ$4-1,0),$T286,$U286),OFFSET($C$8:OFFSET($C$8,$AJ$4-1,0),$S286,0))</f>
        <v>1</v>
      </c>
      <c r="BM286" s="8">
        <f t="shared" si="72"/>
        <v>44621</v>
      </c>
      <c r="BN286" s="47">
        <f t="shared" ca="1" si="73"/>
        <v>1.0218616478394795</v>
      </c>
      <c r="BO286" s="47">
        <f t="shared" ca="1" si="69"/>
        <v>0</v>
      </c>
      <c r="BP286" s="47">
        <f t="shared" ca="1" si="74"/>
        <v>0.3283332945917205</v>
      </c>
      <c r="BQ286" s="47">
        <f t="shared" ca="1" si="70"/>
        <v>0.69352835324775897</v>
      </c>
    </row>
    <row r="287" spans="1:69">
      <c r="A287" s="58">
        <f t="shared" si="71"/>
        <v>44287</v>
      </c>
      <c r="B287" s="155">
        <f t="shared" si="76"/>
        <v>44484</v>
      </c>
      <c r="C287" s="59">
        <f>SUMIF(WP!$A$3:$A$388,"&lt;"&amp;EOMONTH($A287,$A$3-1)+1,WP!$B$3:$B$388)/1000-SUM(C$8:C286)</f>
        <v>2293.9410000000062</v>
      </c>
      <c r="D287" s="156">
        <f>D$6/VLOOKUP($B287,Rate!$B$4:$H$390,7)</f>
        <v>0.93276814500273908</v>
      </c>
      <c r="E287" s="156">
        <f>E$6/VLOOKUP($B287,SAWW!$B$4:$H$390,7)</f>
        <v>1.0376230402922444</v>
      </c>
      <c r="F287" s="156">
        <f>F$6/VLOOKUP($B287,'Indem BL'!$B$4:$H$390,7)</f>
        <v>1.0100249999999997</v>
      </c>
      <c r="G287" s="156">
        <f>G$6/VLOOKUP($B287,'Med BL'!$B$4:$H$390,7)</f>
        <v>1</v>
      </c>
      <c r="H287" s="156">
        <f>H$6/VLOOKUP($B287,'Combined BL &amp; SAWW'!$B$4:$H$390,7)</f>
        <v>1.0221360359272536</v>
      </c>
      <c r="I287" s="156">
        <f>I$6/VLOOKUP($B287,'Freq Trend'!$B$4:$H$390,7)</f>
        <v>0.98665430267062315</v>
      </c>
      <c r="J287" s="156">
        <f>J$6/VLOOKUP($B287,'Severity Trend_IonI'!$B$4:$H$390,7)</f>
        <v>0.98665430267062315</v>
      </c>
      <c r="K287" s="156">
        <f>K$6/VLOOKUP($B287,'Severity Trend_MonI'!$B$4:$H$390,7)</f>
        <v>1.0403246224057376</v>
      </c>
      <c r="L287" s="156">
        <f>L$6/VLOOKUP($B287,'Severity Trend'!$B$4:$H$390,7)</f>
        <v>1.013486502132638</v>
      </c>
      <c r="M287" s="156">
        <f>M$6/VLOOKUP($B287,'PP Residual Trend'!$B$4:$H$390,7)</f>
        <v>0.9999567881914907</v>
      </c>
      <c r="N287" s="156">
        <f>N$6/VLOOKUP($B287,CR!$B$4:$H$455,7)</f>
        <v>0.96720967185114148</v>
      </c>
      <c r="O287" s="156">
        <f>O$6/VLOOKUP($B287,ER!$B$4:$H$455,7)</f>
        <v>1.0257261515514013</v>
      </c>
      <c r="P287" s="156">
        <f>P$6/VLOOKUP($B287,DR!$B$4:$H$455,7)</f>
        <v>1</v>
      </c>
      <c r="R287">
        <f t="shared" si="81"/>
        <v>280</v>
      </c>
      <c r="S287" s="159">
        <f t="shared" si="77"/>
        <v>279</v>
      </c>
      <c r="T287" s="157">
        <f t="shared" si="78"/>
        <v>0</v>
      </c>
      <c r="U287" s="157">
        <f t="shared" si="79"/>
        <v>0</v>
      </c>
      <c r="V287" s="152">
        <v>0</v>
      </c>
      <c r="W287" s="153">
        <f>(2*W$5*$AJ$3*$R287*$A$3-MIN(W$5*$AJ$3,$R287*$A$3)^2-2*$R287*$A$3*MAX(W$5*$AJ$3-$R287*$A$3,0)-MIN(MAX($R287*$A$3-$A$4,0),W$5*$AJ$3)^2-2*W$5*$AJ$3*MAX($R287*$A$3-$A$4-W$5*+$AJ$3,0))/$AJ$5-SUM($V$7:V287)-SUM($V$7:W286)+SUM($V$7:V286)</f>
        <v>0</v>
      </c>
      <c r="X287" s="153">
        <f>(2*X$5*$AJ$3*$R287*$A$3-MIN(X$5*$AJ$3,$R287*$A$3)^2-2*$R287*$A$3*MAX(X$5*$AJ$3-$R287*$A$3,0)-MIN(MAX($R287*$A$3-$A$4,0),X$5*$AJ$3)^2-2*X$5*$AJ$3*MAX($R287*$A$3-$A$4-X$5*+$AJ$3,0))/$AJ$5-SUM($V$7:W287)-SUM($V$7:X286)+SUM($V$7:W286)</f>
        <v>0</v>
      </c>
      <c r="Y287" s="153">
        <f>(2*Y$5*$AJ$3*$R287*$A$3-MIN(Y$5*$AJ$3,$R287*$A$3)^2-2*$R287*$A$3*MAX(Y$5*$AJ$3-$R287*$A$3,0)-MIN(MAX($R287*$A$3-$A$4,0),Y$5*$AJ$3)^2-2*Y$5*$AJ$3*MAX($R287*$A$3-$A$4-Y$5*+$AJ$3,0))/$AJ$5-SUM($V$7:X287)-SUM($V$7:Y286)+SUM($V$7:X286)</f>
        <v>0</v>
      </c>
      <c r="Z287" s="153">
        <f>(2*Z$5*$AJ$3*$R287*$A$3-MIN(Z$5*$AJ$3,$R287*$A$3)^2-2*$R287*$A$3*MAX(Z$5*$AJ$3-$R287*$A$3,0)-MIN(MAX($R287*$A$3-$A$4,0),Z$5*$AJ$3)^2-2*Z$5*$AJ$3*MAX($R287*$A$3-$A$4-Z$5*+$AJ$3,0))/$AJ$5-SUM($V$7:Y287)-SUM($V$7:Z286)+SUM($V$7:Y286)</f>
        <v>0</v>
      </c>
      <c r="AA287" s="153">
        <f>(2*AA$5*$AJ$3*$R287*$A$3-MIN(AA$5*$AJ$3,$R287*$A$3)^2-2*$R287*$A$3*MAX(AA$5*$AJ$3-$R287*$A$3,0)-MIN(MAX($R287*$A$3-$A$4,0),AA$5*$AJ$3)^2-2*AA$5*$AJ$3*MAX($R287*$A$3-$A$4-AA$5*+$AJ$3,0))/$AJ$5-SUM($V$7:Z287)-SUM($V$7:AA286)+SUM($V$7:Z286)</f>
        <v>0</v>
      </c>
      <c r="AB287" s="153">
        <f>(2*AB$5*$AJ$3*$R287*$A$3-MIN(AB$5*$AJ$3,$R287*$A$3)^2-2*$R287*$A$3*MAX(AB$5*$AJ$3-$R287*$A$3,0)-MIN(MAX($R287*$A$3-$A$4,0),AB$5*$AJ$3)^2-2*AB$5*$AJ$3*MAX($R287*$A$3-$A$4-AB$5*+$AJ$3,0))/$AJ$5-SUM($V$7:AA287)-SUM($V$7:AB286)+SUM($V$7:AA286)</f>
        <v>0</v>
      </c>
      <c r="AC287" s="153">
        <f>(2*AC$5*$AJ$3*$R287*$A$3-MIN(AC$5*$AJ$3,$R287*$A$3)^2-2*$R287*$A$3*MAX(AC$5*$AJ$3-$R287*$A$3,0)-MIN(MAX($R287*$A$3-$A$4,0),AC$5*$AJ$3)^2-2*AC$5*$AJ$3*MAX($R287*$A$3-$A$4-AC$5*+$AJ$3,0))/$AJ$5-SUM($V$7:AB287)-SUM($V$7:AC286)+SUM($V$7:AB286)</f>
        <v>0</v>
      </c>
      <c r="AD287" s="153">
        <f>(2*AD$5*$AJ$3*$R287*$A$3-MIN(AD$5*$AJ$3,$R287*$A$3)^2-2*$R287*$A$3*MAX(AD$5*$AJ$3-$R287*$A$3,0)-MIN(MAX($R287*$A$3-$A$4,0),AD$5*$AJ$3)^2-2*AD$5*$AJ$3*MAX($R287*$A$3-$A$4-AD$5*+$AJ$3,0))/$AJ$5-SUM($V$7:AC287)-SUM($V$7:AD286)+SUM($V$7:AC286)</f>
        <v>0</v>
      </c>
      <c r="AE287" s="153">
        <f>(2*AE$5*$AJ$3*$R287*$A$3-MIN(AE$5*$AJ$3,$R287*$A$3)^2-2*$R287*$A$3*MAX(AE$5*$AJ$3-$R287*$A$3,0)-MIN(MAX($R287*$A$3-$A$4,0),AE$5*$AJ$3)^2-2*AE$5*$AJ$3*MAX($R287*$A$3-$A$4-AE$5*+$AJ$3,0))/$AJ$5-SUM($V$7:AD287)-SUM($V$7:AE286)+SUM($V$7:AD286)</f>
        <v>0</v>
      </c>
      <c r="AF287" s="153">
        <f>(2*AF$5*$AJ$3*$R287*$A$3-MIN(AF$5*$AJ$3,$R287*$A$3)^2-2*$R287*$A$3*MAX(AF$5*$AJ$3-$R287*$A$3,0)-MIN(MAX($R287*$A$3-$A$4,0),AF$5*$AJ$3)^2-2*AF$5*$AJ$3*MAX($R287*$A$3-$A$4-AF$5*+$AJ$3,0))/$AJ$5-SUM($V$7:AE287)-SUM($V$7:AF286)+SUM($V$7:AE286)</f>
        <v>0</v>
      </c>
      <c r="AG287" s="153">
        <f>(2*AG$5*$AJ$3*$R287*$A$3-MIN(AG$5*$AJ$3,$R287*$A$3)^2-2*$R287*$A$3*MAX(AG$5*$AJ$3-$R287*$A$3,0)-MIN(MAX($R287*$A$3-$A$4,0),AG$5*$AJ$3)^2-2*AG$5*$AJ$3*MAX($R287*$A$3-$A$4-AG$5*+$AJ$3,0))/$AJ$5-SUM($V$7:AF287)-SUM($V$7:AG286)+SUM($V$7:AF286)</f>
        <v>0</v>
      </c>
      <c r="AH287" s="153">
        <f>(2*AH$5*$AJ$3*$R287*$A$3-MIN(AH$5*$AJ$3,$R287*$A$3)^2-2*$R287*$A$3*MAX(AH$5*$AJ$3-$R287*$A$3,0)-MIN(MAX($R287*$A$3-$A$4,0),AH$5*$AJ$3)^2-2*AH$5*$AJ$3*MAX($R287*$A$3-$A$4-AH$5*+$AJ$3,0))/$AJ$5-SUM($V$7:AG287)-SUM($V$7:AH286)+SUM($V$7:AG286)</f>
        <v>0</v>
      </c>
      <c r="AJ287" s="8">
        <f t="shared" si="75"/>
        <v>44652</v>
      </c>
      <c r="AK287" s="30">
        <f t="shared" si="80"/>
        <v>44666</v>
      </c>
      <c r="AL287" s="3">
        <f ca="1">SUMPRODUCT(OFFSET($W$8:OFFSET($W$8,$AJ$4-1,0),$T287,$U287),OFFSET($D$8:OFFSET($D$8,$AJ$4-1,0),$S287,MATCH(AL$6,$D$7:$Q$7,0)-1))</f>
        <v>0.96892546511404332</v>
      </c>
      <c r="AM287" s="3">
        <f ca="1">SUMPRODUCT(OFFSET($W$8:OFFSET($W$8,$AJ$4-1,0),$T287,$U287),OFFSET($C$8:OFFSET($C$8,$AJ$4-1,0),$S287,0),OFFSET($D$8:OFFSET($D$8,$AJ$4-1,0),$S287,MATCH(AL$6,$D$7:$Q$7,0)-1))/SUMPRODUCT(OFFSET($W$8:OFFSET($W$8,$AJ$4-1,0),$T287,$U287),OFFSET($C$8:OFFSET($C$8,$AJ$4-1,0),$S287,0))</f>
        <v>0.97295332267010715</v>
      </c>
      <c r="AN287" s="3">
        <f ca="1">SUMPRODUCT(OFFSET($W$8:OFFSET($W$8,$AJ$4-1,0),$T287,$U287),OFFSET($D$8:OFFSET($D$8,$AJ$4-1,0),$S287,MATCH(AN$6,$D$7:$Q$7,0)-1))</f>
        <v>1.0234448266714873</v>
      </c>
      <c r="AO287" s="3">
        <f ca="1">SUMPRODUCT(OFFSET($W$8:OFFSET($W$8,$AJ$4-1,0),$T287,$U287),OFFSET($C$8:OFFSET($C$8,$AJ$4-1,0),$S287,0),OFFSET($D$8:OFFSET($D$8,$AJ$4-1,0),$S287,MATCH(AN$6,$D$7:$Q$7,0)-1))/SUMPRODUCT(OFFSET($W$8:OFFSET($W$8,$AJ$4-1,0),$T287,$U287),OFFSET($C$8:OFFSET($C$8,$AJ$4-1,0),$S287,0))</f>
        <v>1.0221088794563531</v>
      </c>
      <c r="AP287" s="3">
        <f ca="1">SUMPRODUCT(OFFSET($W$8:OFFSET($W$8,$AJ$4-1,0),$T287,$U287),OFFSET($D$8:OFFSET($D$8,$AJ$4-1,0),$S287,MATCH(AP$6,$D$7:$Q$7,0)-1))</f>
        <v>1.0060468749999998</v>
      </c>
      <c r="AQ287" s="3">
        <f ca="1">SUMPRODUCT(OFFSET($W$8:OFFSET($W$8,$AJ$4-1,0),$T287,$U287),OFFSET($C$8:OFFSET($C$8,$AJ$4-1,0),$S287,0),OFFSET($D$8:OFFSET($D$8,$AJ$4-1,0),$S287,MATCH(AP$6,$D$7:$Q$7,0)-1))/SUMPRODUCT(OFFSET($W$8:OFFSET($W$8,$AJ$4-1,0),$T287,$U287),OFFSET($C$8:OFFSET($C$8,$AJ$4-1,0),$S287,0))</f>
        <v>1.0058688158728937</v>
      </c>
      <c r="AR287" s="3">
        <f ca="1">SUMPRODUCT(OFFSET($W$8:OFFSET($W$8,$AJ$4-1,0),$T287,$U287),OFFSET($D$8:OFFSET($D$8,$AJ$4-1,0),$S287,MATCH(AR$6,$D$7:$Q$7,0)-1))</f>
        <v>1</v>
      </c>
      <c r="AS287" s="3">
        <f ca="1">SUMPRODUCT(OFFSET($W$8:OFFSET($W$8,$AJ$4-1,0),$T287,$U287),OFFSET($C$8:OFFSET($C$8,$AJ$4-1,0),$S287,0),OFFSET($D$8:OFFSET($D$8,$AJ$4-1,0),$S287,MATCH(AR$6,$D$7:$Q$7,0)-1))/SUMPRODUCT(OFFSET($W$8:OFFSET($W$8,$AJ$4-1,0),$T287,$U287),OFFSET($C$8:OFFSET($C$8,$AJ$4-1,0),$S287,0))</f>
        <v>1</v>
      </c>
      <c r="AT287" s="3">
        <f ca="1">SUMPRODUCT(OFFSET($W$8:OFFSET($W$8,$AJ$4-1,0),$T287,$U287),OFFSET($D$8:OFFSET($D$8,$AJ$4-1,0),$S287,MATCH(AT$6,$D$7:$Q$7,0)-1))</f>
        <v>1.0136040496879275</v>
      </c>
      <c r="AU287" s="3">
        <f ca="1">SUMPRODUCT(OFFSET($W$8:OFFSET($W$8,$AJ$4-1,0),$T287,$U287),OFFSET($C$8:OFFSET($C$8,$AJ$4-1,0),$S287,0),OFFSET($D$8:OFFSET($D$8,$AJ$4-1,0),$S287,MATCH(AT$6,$D$7:$Q$7,0)-1))/SUMPRODUCT(OFFSET($W$8:OFFSET($W$8,$AJ$4-1,0),$T287,$U287),OFFSET($C$8:OFFSET($C$8,$AJ$4-1,0),$S287,0))</f>
        <v>1.0129426014595908</v>
      </c>
      <c r="AV287" s="3">
        <f ca="1">SUMPRODUCT(OFFSET($W$8:OFFSET($W$8,$AJ$4-1,0),$T287,$U287),OFFSET($D$8:OFFSET($D$8,$AJ$4-1,0),$S287,MATCH(AV$6,$D$7:$Q$7,0)-1))</f>
        <v>0.99162977223743121</v>
      </c>
      <c r="AW287" s="3">
        <f ca="1">SUMPRODUCT(OFFSET($W$8:OFFSET($W$8,$AJ$4-1,0),$T287,$U287),OFFSET($C$8:OFFSET($C$8,$AJ$4-1,0),$S287,0),OFFSET($D$8:OFFSET($D$8,$AJ$4-1,0),$S287,MATCH(AV$6,$D$7:$Q$7,0)-1))/SUMPRODUCT(OFFSET($W$8:OFFSET($W$8,$AJ$4-1,0),$T287,$U287),OFFSET($C$8:OFFSET($C$8,$AJ$4-1,0),$S287,0))</f>
        <v>0.99210308676430736</v>
      </c>
      <c r="AX287" s="3">
        <f ca="1">SUMPRODUCT(OFFSET($W$8:OFFSET($W$8,$AJ$4-1,0),$T287,$U287),OFFSET($D$8:OFFSET($D$8,$AJ$4-1,0),$S287,MATCH(AX$6,$D$7:$Q$7,0)-1))</f>
        <v>0.99162977223743121</v>
      </c>
      <c r="AY287" s="3">
        <f ca="1">SUMPRODUCT(OFFSET($W$8:OFFSET($W$8,$AJ$4-1,0),$T287,$U287),OFFSET($C$8:OFFSET($C$8,$AJ$4-1,0),$S287,0),OFFSET($D$8:OFFSET($D$8,$AJ$4-1,0),$S287,MATCH(AX$6,$D$7:$Q$7,0)-1))/SUMPRODUCT(OFFSET($W$8:OFFSET($W$8,$AJ$4-1,0),$T287,$U287),OFFSET($C$8:OFFSET($C$8,$AJ$4-1,0),$S287,0))</f>
        <v>0.99210308676430736</v>
      </c>
      <c r="AZ287" s="3">
        <f ca="1">SUMPRODUCT(OFFSET($W$8:OFFSET($W$8,$AJ$4-1,0),$T287,$U287),OFFSET($D$8:OFFSET($D$8,$AJ$4-1,0),$S287,MATCH(AZ$6,$D$7:$Q$7,0)-1))</f>
        <v>1.0251199126872574</v>
      </c>
      <c r="BA287" s="3">
        <f ca="1">SUMPRODUCT(OFFSET($W$8:OFFSET($W$8,$AJ$4-1,0),$T287,$U287),OFFSET($C$8:OFFSET($C$8,$AJ$4-1,0),$S287,0),OFFSET($D$8:OFFSET($D$8,$AJ$4-1,0),$S287,MATCH(AZ$6,$D$7:$Q$7,0)-1))/SUMPRODUCT(OFFSET($W$8:OFFSET($W$8,$AJ$4-1,0),$T287,$U287),OFFSET($C$8:OFFSET($C$8,$AJ$4-1,0),$S287,0))</f>
        <v>1.0236879480242713</v>
      </c>
      <c r="BB287" s="3">
        <f ca="1">SUMPRODUCT(OFFSET($W$8:OFFSET($W$8,$AJ$4-1,0),$T287,$U287),OFFSET($D$8:OFFSET($D$8,$AJ$4-1,0),$S287,MATCH(BB$6,$D$7:$Q$7,0)-1))</f>
        <v>1.008505213712054</v>
      </c>
      <c r="BC287" s="3">
        <f ca="1">SUMPRODUCT(OFFSET($W$8:OFFSET($W$8,$AJ$4-1,0),$T287,$U287),OFFSET($C$8:OFFSET($C$8,$AJ$4-1,0),$S287,0),OFFSET($D$8:OFFSET($D$8,$AJ$4-1,0),$S287,MATCH(BB$6,$D$7:$Q$7,0)-1))/SUMPRODUCT(OFFSET($W$8:OFFSET($W$8,$AJ$4-1,0),$T287,$U287),OFFSET($C$8:OFFSET($C$8,$AJ$4-1,0),$S287,0))</f>
        <v>1.0080301058557282</v>
      </c>
      <c r="BD287" s="3">
        <f ca="1">SUMPRODUCT(OFFSET($W$8:OFFSET($W$8,$AJ$4-1,0),$T287,$U287),OFFSET($D$8:OFFSET($D$8,$AJ$4-1,0),$S287,MATCH(BD$6,$D$7:$Q$7,0)-1))</f>
        <v>1.0000479217847094</v>
      </c>
      <c r="BE287" s="3">
        <f ca="1">SUMPRODUCT(OFFSET($W$8:OFFSET($W$8,$AJ$4-1,0),$T287,$U287),OFFSET($C$8:OFFSET($C$8,$AJ$4-1,0),$S287,0),OFFSET($D$8:OFFSET($D$8,$AJ$4-1,0),$S287,MATCH(BD$6,$D$7:$Q$7,0)-1))/SUMPRODUCT(OFFSET($W$8:OFFSET($W$8,$AJ$4-1,0),$T287,$U287),OFFSET($C$8:OFFSET($C$8,$AJ$4-1,0),$S287,0))</f>
        <v>1.0000529870633663</v>
      </c>
      <c r="BF287" s="174">
        <f ca="1">SUMPRODUCT(OFFSET($W$8:OFFSET($W$8,$AJ$4-1,0),$T287,$U287),OFFSET($D$8:OFFSET($D$8,$AJ$4-1,0),$S287,MATCH(BF$6,$D$7:$Q$7,0)-1))</f>
        <v>0.98034802903004548</v>
      </c>
      <c r="BG287" s="174">
        <f ca="1">SUMPRODUCT(OFFSET($W$8:OFFSET($W$8,$AJ$4-1,0),$T287,$U287),OFFSET($C$8:OFFSET($C$8,$AJ$4-1,0),$S287,0),OFFSET($D$8:OFFSET($D$8,$AJ$4-1,0),$S287,MATCH(BF$6,$D$7:$Q$7,0)-1))/SUMPRODUCT(OFFSET($W$8:OFFSET($W$8,$AJ$4-1,0),$T287,$U287),OFFSET($C$8:OFFSET($C$8,$AJ$4-1,0),$S287,0))</f>
        <v>0.98028046788259293</v>
      </c>
      <c r="BH287" s="174">
        <f ca="1">SUMPRODUCT(OFFSET($W$8:OFFSET($W$8,$AJ$4-1,0),$T287,$U287),OFFSET($D$8:OFFSET($D$8,$AJ$4-1,0),$S287,MATCH(BH$6,$D$7:$Q$7,0)-1))</f>
        <v>1.0061184732472208</v>
      </c>
      <c r="BI287" s="174">
        <f ca="1">SUMPRODUCT(OFFSET($W$8:OFFSET($W$8,$AJ$4-1,0),$T287,$U287),OFFSET($C$8:OFFSET($C$8,$AJ$4-1,0),$S287,0),OFFSET($D$8:OFFSET($D$8,$AJ$4-1,0),$S287,MATCH(BH$6,$D$7:$Q$7,0)-1))/SUMPRODUCT(OFFSET($W$8:OFFSET($W$8,$AJ$4-1,0),$T287,$U287),OFFSET($C$8:OFFSET($C$8,$AJ$4-1,0),$S287,0))</f>
        <v>1.0053863350856038</v>
      </c>
      <c r="BJ287" s="174">
        <f ca="1">SUMPRODUCT(OFFSET($W$8:OFFSET($W$8,$AJ$4-1,0),$T287,$U287),OFFSET($D$8:OFFSET($D$8,$AJ$4-1,0),$S287,MATCH(BJ$6,$D$7:$Q$7,0)-1))</f>
        <v>1</v>
      </c>
      <c r="BK287" s="174">
        <f ca="1">SUMPRODUCT(OFFSET($W$8:OFFSET($W$8,$AJ$4-1,0),$T287,$U287),OFFSET($C$8:OFFSET($C$8,$AJ$4-1,0),$S287,0),OFFSET($D$8:OFFSET($D$8,$AJ$4-1,0),$S287,MATCH(BJ$6,$D$7:$Q$7,0)-1))/SUMPRODUCT(OFFSET($W$8:OFFSET($W$8,$AJ$4-1,0),$T287,$U287),OFFSET($C$8:OFFSET($C$8,$AJ$4-1,0),$S287,0))</f>
        <v>1</v>
      </c>
      <c r="BM287" s="8">
        <f t="shared" si="72"/>
        <v>44652</v>
      </c>
      <c r="BN287" s="47">
        <f t="shared" ca="1" si="73"/>
        <v>1.0189669673142125</v>
      </c>
      <c r="BO287" s="47">
        <f t="shared" ca="1" si="69"/>
        <v>0</v>
      </c>
      <c r="BP287" s="47">
        <f t="shared" ca="1" si="74"/>
        <v>0.32916623881394075</v>
      </c>
      <c r="BQ287" s="47">
        <f t="shared" ca="1" si="70"/>
        <v>0.68980072850027185</v>
      </c>
    </row>
    <row r="288" spans="1:69">
      <c r="A288" s="58">
        <f t="shared" si="71"/>
        <v>44317</v>
      </c>
      <c r="B288" s="155">
        <f t="shared" si="76"/>
        <v>44515</v>
      </c>
      <c r="C288" s="59">
        <f>SUMIF(WP!$A$3:$A$388,"&lt;"&amp;EOMONTH($A288,$A$3-1)+1,WP!$B$3:$B$388)/1000-SUM(C$8:C287)</f>
        <v>1738.6909999999916</v>
      </c>
      <c r="D288" s="156">
        <f>D$6/VLOOKUP($B288,Rate!$B$4:$H$390,7)</f>
        <v>0.93276814500273908</v>
      </c>
      <c r="E288" s="156">
        <f>E$6/VLOOKUP($B288,SAWW!$B$4:$H$390,7)</f>
        <v>1.0351807798687569</v>
      </c>
      <c r="F288" s="156">
        <f>F$6/VLOOKUP($B288,'Indem BL'!$B$4:$H$390,7)</f>
        <v>1.0100249999999997</v>
      </c>
      <c r="G288" s="156">
        <f>G$6/VLOOKUP($B288,'Med BL'!$B$4:$H$390,7)</f>
        <v>1</v>
      </c>
      <c r="H288" s="156">
        <f>H$6/VLOOKUP($B288,'Combined BL &amp; SAWW'!$B$4:$H$390,7)</f>
        <v>1.0211405086706828</v>
      </c>
      <c r="I288" s="156">
        <f>I$6/VLOOKUP($B288,'Freq Trend'!$B$4:$H$390,7)</f>
        <v>0.98749539392272789</v>
      </c>
      <c r="J288" s="156">
        <f>J$6/VLOOKUP($B288,'Severity Trend_IonI'!$B$4:$H$390,7)</f>
        <v>0.98749539392272789</v>
      </c>
      <c r="K288" s="156">
        <f>K$6/VLOOKUP($B288,'Severity Trend_MonI'!$B$4:$H$390,7)</f>
        <v>1.0377030212708307</v>
      </c>
      <c r="L288" s="156">
        <f>L$6/VLOOKUP($B288,'Severity Trend'!$B$4:$H$390,7)</f>
        <v>1.0126388042210313</v>
      </c>
      <c r="M288" s="156">
        <f>M$6/VLOOKUP($B288,'PP Residual Trend'!$B$4:$H$390,7)</f>
        <v>0.99997502335065158</v>
      </c>
      <c r="N288" s="156">
        <f>N$6/VLOOKUP($B288,CR!$B$4:$H$455,7)</f>
        <v>0.99112903124963092</v>
      </c>
      <c r="O288" s="156">
        <f>O$6/VLOOKUP($B288,ER!$B$4:$H$455,7)</f>
        <v>1.0257261515514013</v>
      </c>
      <c r="P288" s="156">
        <f>P$6/VLOOKUP($B288,DR!$B$4:$H$455,7)</f>
        <v>1</v>
      </c>
      <c r="R288">
        <f t="shared" si="81"/>
        <v>281</v>
      </c>
      <c r="S288" s="159">
        <f t="shared" si="77"/>
        <v>280</v>
      </c>
      <c r="T288" s="157">
        <f t="shared" si="78"/>
        <v>0</v>
      </c>
      <c r="U288" s="157">
        <f t="shared" si="79"/>
        <v>0</v>
      </c>
      <c r="V288" s="152">
        <v>0</v>
      </c>
      <c r="W288" s="153">
        <f>(2*W$5*$AJ$3*$R288*$A$3-MIN(W$5*$AJ$3,$R288*$A$3)^2-2*$R288*$A$3*MAX(W$5*$AJ$3-$R288*$A$3,0)-MIN(MAX($R288*$A$3-$A$4,0),W$5*$AJ$3)^2-2*W$5*$AJ$3*MAX($R288*$A$3-$A$4-W$5*+$AJ$3,0))/$AJ$5-SUM($V$7:V288)-SUM($V$7:W287)+SUM($V$7:V287)</f>
        <v>0</v>
      </c>
      <c r="X288" s="153">
        <f>(2*X$5*$AJ$3*$R288*$A$3-MIN(X$5*$AJ$3,$R288*$A$3)^2-2*$R288*$A$3*MAX(X$5*$AJ$3-$R288*$A$3,0)-MIN(MAX($R288*$A$3-$A$4,0),X$5*$AJ$3)^2-2*X$5*$AJ$3*MAX($R288*$A$3-$A$4-X$5*+$AJ$3,0))/$AJ$5-SUM($V$7:W288)-SUM($V$7:X287)+SUM($V$7:W287)</f>
        <v>0</v>
      </c>
      <c r="Y288" s="153">
        <f>(2*Y$5*$AJ$3*$R288*$A$3-MIN(Y$5*$AJ$3,$R288*$A$3)^2-2*$R288*$A$3*MAX(Y$5*$AJ$3-$R288*$A$3,0)-MIN(MAX($R288*$A$3-$A$4,0),Y$5*$AJ$3)^2-2*Y$5*$AJ$3*MAX($R288*$A$3-$A$4-Y$5*+$AJ$3,0))/$AJ$5-SUM($V$7:X288)-SUM($V$7:Y287)+SUM($V$7:X287)</f>
        <v>0</v>
      </c>
      <c r="Z288" s="153">
        <f>(2*Z$5*$AJ$3*$R288*$A$3-MIN(Z$5*$AJ$3,$R288*$A$3)^2-2*$R288*$A$3*MAX(Z$5*$AJ$3-$R288*$A$3,0)-MIN(MAX($R288*$A$3-$A$4,0),Z$5*$AJ$3)^2-2*Z$5*$AJ$3*MAX($R288*$A$3-$A$4-Z$5*+$AJ$3,0))/$AJ$5-SUM($V$7:Y288)-SUM($V$7:Z287)+SUM($V$7:Y287)</f>
        <v>0</v>
      </c>
      <c r="AA288" s="153">
        <f>(2*AA$5*$AJ$3*$R288*$A$3-MIN(AA$5*$AJ$3,$R288*$A$3)^2-2*$R288*$A$3*MAX(AA$5*$AJ$3-$R288*$A$3,0)-MIN(MAX($R288*$A$3-$A$4,0),AA$5*$AJ$3)^2-2*AA$5*$AJ$3*MAX($R288*$A$3-$A$4-AA$5*+$AJ$3,0))/$AJ$5-SUM($V$7:Z288)-SUM($V$7:AA287)+SUM($V$7:Z287)</f>
        <v>0</v>
      </c>
      <c r="AB288" s="153">
        <f>(2*AB$5*$AJ$3*$R288*$A$3-MIN(AB$5*$AJ$3,$R288*$A$3)^2-2*$R288*$A$3*MAX(AB$5*$AJ$3-$R288*$A$3,0)-MIN(MAX($R288*$A$3-$A$4,0),AB$5*$AJ$3)^2-2*AB$5*$AJ$3*MAX($R288*$A$3-$A$4-AB$5*+$AJ$3,0))/$AJ$5-SUM($V$7:AA288)-SUM($V$7:AB287)+SUM($V$7:AA287)</f>
        <v>0</v>
      </c>
      <c r="AC288" s="153">
        <f>(2*AC$5*$AJ$3*$R288*$A$3-MIN(AC$5*$AJ$3,$R288*$A$3)^2-2*$R288*$A$3*MAX(AC$5*$AJ$3-$R288*$A$3,0)-MIN(MAX($R288*$A$3-$A$4,0),AC$5*$AJ$3)^2-2*AC$5*$AJ$3*MAX($R288*$A$3-$A$4-AC$5*+$AJ$3,0))/$AJ$5-SUM($V$7:AB288)-SUM($V$7:AC287)+SUM($V$7:AB287)</f>
        <v>0</v>
      </c>
      <c r="AD288" s="153">
        <f>(2*AD$5*$AJ$3*$R288*$A$3-MIN(AD$5*$AJ$3,$R288*$A$3)^2-2*$R288*$A$3*MAX(AD$5*$AJ$3-$R288*$A$3,0)-MIN(MAX($R288*$A$3-$A$4,0),AD$5*$AJ$3)^2-2*AD$5*$AJ$3*MAX($R288*$A$3-$A$4-AD$5*+$AJ$3,0))/$AJ$5-SUM($V$7:AC288)-SUM($V$7:AD287)+SUM($V$7:AC287)</f>
        <v>0</v>
      </c>
      <c r="AE288" s="153">
        <f>(2*AE$5*$AJ$3*$R288*$A$3-MIN(AE$5*$AJ$3,$R288*$A$3)^2-2*$R288*$A$3*MAX(AE$5*$AJ$3-$R288*$A$3,0)-MIN(MAX($R288*$A$3-$A$4,0),AE$5*$AJ$3)^2-2*AE$5*$AJ$3*MAX($R288*$A$3-$A$4-AE$5*+$AJ$3,0))/$AJ$5-SUM($V$7:AD288)-SUM($V$7:AE287)+SUM($V$7:AD287)</f>
        <v>0</v>
      </c>
      <c r="AF288" s="153">
        <f>(2*AF$5*$AJ$3*$R288*$A$3-MIN(AF$5*$AJ$3,$R288*$A$3)^2-2*$R288*$A$3*MAX(AF$5*$AJ$3-$R288*$A$3,0)-MIN(MAX($R288*$A$3-$A$4,0),AF$5*$AJ$3)^2-2*AF$5*$AJ$3*MAX($R288*$A$3-$A$4-AF$5*+$AJ$3,0))/$AJ$5-SUM($V$7:AE288)-SUM($V$7:AF287)+SUM($V$7:AE287)</f>
        <v>0</v>
      </c>
      <c r="AG288" s="153">
        <f>(2*AG$5*$AJ$3*$R288*$A$3-MIN(AG$5*$AJ$3,$R288*$A$3)^2-2*$R288*$A$3*MAX(AG$5*$AJ$3-$R288*$A$3,0)-MIN(MAX($R288*$A$3-$A$4,0),AG$5*$AJ$3)^2-2*AG$5*$AJ$3*MAX($R288*$A$3-$A$4-AG$5*+$AJ$3,0))/$AJ$5-SUM($V$7:AF288)-SUM($V$7:AG287)+SUM($V$7:AF287)</f>
        <v>0</v>
      </c>
      <c r="AH288" s="153">
        <f>(2*AH$5*$AJ$3*$R288*$A$3-MIN(AH$5*$AJ$3,$R288*$A$3)^2-2*$R288*$A$3*MAX(AH$5*$AJ$3-$R288*$A$3,0)-MIN(MAX($R288*$A$3-$A$4,0),AH$5*$AJ$3)^2-2*AH$5*$AJ$3*MAX($R288*$A$3-$A$4-AH$5*+$AJ$3,0))/$AJ$5-SUM($V$7:AG288)-SUM($V$7:AH287)+SUM($V$7:AG287)</f>
        <v>0</v>
      </c>
      <c r="AJ288" s="8">
        <f t="shared" si="75"/>
        <v>44682</v>
      </c>
      <c r="AK288" s="30">
        <f t="shared" si="80"/>
        <v>44696</v>
      </c>
      <c r="AL288" s="3">
        <f ca="1">SUMPRODUCT(OFFSET($W$8:OFFSET($W$8,$AJ$4-1,0),$T288,$U288),OFFSET($D$8:OFFSET($D$8,$AJ$4-1,0),$S288,MATCH(AL$6,$D$7:$Q$7,0)-1))</f>
        <v>0.97452811969714848</v>
      </c>
      <c r="AM288" s="3">
        <f ca="1">SUMPRODUCT(OFFSET($W$8:OFFSET($W$8,$AJ$4-1,0),$T288,$U288),OFFSET($C$8:OFFSET($C$8,$AJ$4-1,0),$S288,0),OFFSET($D$8:OFFSET($D$8,$AJ$4-1,0),$S288,MATCH(AL$6,$D$7:$Q$7,0)-1))/SUMPRODUCT(OFFSET($W$8:OFFSET($W$8,$AJ$4-1,0),$T288,$U288),OFFSET($C$8:OFFSET($C$8,$AJ$4-1,0),$S288,0))</f>
        <v>0.97969534107777223</v>
      </c>
      <c r="AN288" s="3">
        <f ca="1">SUMPRODUCT(OFFSET($W$8:OFFSET($W$8,$AJ$4-1,0),$T288,$U288),OFFSET($D$8:OFFSET($D$8,$AJ$4-1,0),$S288,MATCH(AN$6,$D$7:$Q$7,0)-1))</f>
        <v>1.0210924228548324</v>
      </c>
      <c r="AO288" s="3">
        <f ca="1">SUMPRODUCT(OFFSET($W$8:OFFSET($W$8,$AJ$4-1,0),$T288,$U288),OFFSET($C$8:OFFSET($C$8,$AJ$4-1,0),$S288,0),OFFSET($D$8:OFFSET($D$8,$AJ$4-1,0),$S288,MATCH(AN$6,$D$7:$Q$7,0)-1))/SUMPRODUCT(OFFSET($W$8:OFFSET($W$8,$AJ$4-1,0),$T288,$U288),OFFSET($C$8:OFFSET($C$8,$AJ$4-1,0),$S288,0))</f>
        <v>1.019114994306408</v>
      </c>
      <c r="AP288" s="3">
        <f ca="1">SUMPRODUCT(OFFSET($W$8:OFFSET($W$8,$AJ$4-1,0),$T288,$U288),OFFSET($D$8:OFFSET($D$8,$AJ$4-1,0),$S288,MATCH(AP$6,$D$7:$Q$7,0)-1))</f>
        <v>1.0056281249999997</v>
      </c>
      <c r="AQ288" s="3">
        <f ca="1">SUMPRODUCT(OFFSET($W$8:OFFSET($W$8,$AJ$4-1,0),$T288,$U288),OFFSET($C$8:OFFSET($C$8,$AJ$4-1,0),$S288,0),OFFSET($D$8:OFFSET($D$8,$AJ$4-1,0),$S288,MATCH(AP$6,$D$7:$Q$7,0)-1))/SUMPRODUCT(OFFSET($W$8:OFFSET($W$8,$AJ$4-1,0),$T288,$U288),OFFSET($C$8:OFFSET($C$8,$AJ$4-1,0),$S288,0))</f>
        <v>1.0054296827782723</v>
      </c>
      <c r="AR288" s="3">
        <f ca="1">SUMPRODUCT(OFFSET($W$8:OFFSET($W$8,$AJ$4-1,0),$T288,$U288),OFFSET($D$8:OFFSET($D$8,$AJ$4-1,0),$S288,MATCH(AR$6,$D$7:$Q$7,0)-1))</f>
        <v>1</v>
      </c>
      <c r="AS288" s="3">
        <f ca="1">SUMPRODUCT(OFFSET($W$8:OFFSET($W$8,$AJ$4-1,0),$T288,$U288),OFFSET($C$8:OFFSET($C$8,$AJ$4-1,0),$S288,0),OFFSET($D$8:OFFSET($D$8,$AJ$4-1,0),$S288,MATCH(AR$6,$D$7:$Q$7,0)-1))/SUMPRODUCT(OFFSET($W$8:OFFSET($W$8,$AJ$4-1,0),$T288,$U288),OFFSET($C$8:OFFSET($C$8,$AJ$4-1,0),$S288,0))</f>
        <v>1</v>
      </c>
      <c r="AT288" s="3">
        <f ca="1">SUMPRODUCT(OFFSET($W$8:OFFSET($W$8,$AJ$4-1,0),$T288,$U288),OFFSET($D$8:OFFSET($D$8,$AJ$4-1,0),$S288,MATCH(AT$6,$D$7:$Q$7,0)-1))</f>
        <v>1.0123626914345858</v>
      </c>
      <c r="AU288" s="3">
        <f ca="1">SUMPRODUCT(OFFSET($W$8:OFFSET($W$8,$AJ$4-1,0),$T288,$U288),OFFSET($C$8:OFFSET($C$8,$AJ$4-1,0),$S288,0),OFFSET($D$8:OFFSET($D$8,$AJ$4-1,0),$S288,MATCH(AT$6,$D$7:$Q$7,0)-1))/SUMPRODUCT(OFFSET($W$8:OFFSET($W$8,$AJ$4-1,0),$T288,$U288),OFFSET($C$8:OFFSET($C$8,$AJ$4-1,0),$S288,0))</f>
        <v>1.0114297605355604</v>
      </c>
      <c r="AV288" s="3">
        <f ca="1">SUMPRODUCT(OFFSET($W$8:OFFSET($W$8,$AJ$4-1,0),$T288,$U288),OFFSET($D$8:OFFSET($D$8,$AJ$4-1,0),$S288,MATCH(AV$6,$D$7:$Q$7,0)-1))</f>
        <v>0.99246064332185591</v>
      </c>
      <c r="AW288" s="3">
        <f ca="1">SUMPRODUCT(OFFSET($W$8:OFFSET($W$8,$AJ$4-1,0),$T288,$U288),OFFSET($C$8:OFFSET($C$8,$AJ$4-1,0),$S288,0),OFFSET($D$8:OFFSET($D$8,$AJ$4-1,0),$S288,MATCH(AV$6,$D$7:$Q$7,0)-1))/SUMPRODUCT(OFFSET($W$8:OFFSET($W$8,$AJ$4-1,0),$T288,$U288),OFFSET($C$8:OFFSET($C$8,$AJ$4-1,0),$S288,0))</f>
        <v>0.99316156487186869</v>
      </c>
      <c r="AX288" s="3">
        <f ca="1">SUMPRODUCT(OFFSET($W$8:OFFSET($W$8,$AJ$4-1,0),$T288,$U288),OFFSET($D$8:OFFSET($D$8,$AJ$4-1,0),$S288,MATCH(AX$6,$D$7:$Q$7,0)-1))</f>
        <v>0.99246064332185591</v>
      </c>
      <c r="AY288" s="3">
        <f ca="1">SUMPRODUCT(OFFSET($W$8:OFFSET($W$8,$AJ$4-1,0),$T288,$U288),OFFSET($C$8:OFFSET($C$8,$AJ$4-1,0),$S288,0),OFFSET($D$8:OFFSET($D$8,$AJ$4-1,0),$S288,MATCH(AX$6,$D$7:$Q$7,0)-1))/SUMPRODUCT(OFFSET($W$8:OFFSET($W$8,$AJ$4-1,0),$T288,$U288),OFFSET($C$8:OFFSET($C$8,$AJ$4-1,0),$S288,0))</f>
        <v>0.99316156487186869</v>
      </c>
      <c r="AZ288" s="3">
        <f ca="1">SUMPRODUCT(OFFSET($W$8:OFFSET($W$8,$AJ$4-1,0),$T288,$U288),OFFSET($D$8:OFFSET($D$8,$AJ$4-1,0),$S288,MATCH(AZ$6,$D$7:$Q$7,0)-1))</f>
        <v>1.0225980344789121</v>
      </c>
      <c r="BA288" s="3">
        <f ca="1">SUMPRODUCT(OFFSET($W$8:OFFSET($W$8,$AJ$4-1,0),$T288,$U288),OFFSET($C$8:OFFSET($C$8,$AJ$4-1,0),$S288,0),OFFSET($D$8:OFFSET($D$8,$AJ$4-1,0),$S288,MATCH(AZ$6,$D$7:$Q$7,0)-1))/SUMPRODUCT(OFFSET($W$8:OFFSET($W$8,$AJ$4-1,0),$T288,$U288),OFFSET($C$8:OFFSET($C$8,$AJ$4-1,0),$S288,0))</f>
        <v>1.0204785354354209</v>
      </c>
      <c r="BB288" s="3">
        <f ca="1">SUMPRODUCT(OFFSET($W$8:OFFSET($W$8,$AJ$4-1,0),$T288,$U288),OFFSET($D$8:OFFSET($D$8,$AJ$4-1,0),$S288,MATCH(BB$6,$D$7:$Q$7,0)-1))</f>
        <v>1.0076681399986274</v>
      </c>
      <c r="BC288" s="3">
        <f ca="1">SUMPRODUCT(OFFSET($W$8:OFFSET($W$8,$AJ$4-1,0),$T288,$U288),OFFSET($C$8:OFFSET($C$8,$AJ$4-1,0),$S288,0),OFFSET($D$8:OFFSET($D$8,$AJ$4-1,0),$S288,MATCH(BB$6,$D$7:$Q$7,0)-1))/SUMPRODUCT(OFFSET($W$8:OFFSET($W$8,$AJ$4-1,0),$T288,$U288),OFFSET($C$8:OFFSET($C$8,$AJ$4-1,0),$S288,0))</f>
        <v>1.0069618209655793</v>
      </c>
      <c r="BD288" s="3">
        <f ca="1">SUMPRODUCT(OFFSET($W$8:OFFSET($W$8,$AJ$4-1,0),$T288,$U288),OFFSET($D$8:OFFSET($D$8,$AJ$4-1,0),$S288,MATCH(BD$6,$D$7:$Q$7,0)-1))</f>
        <v>1.0000551170737875</v>
      </c>
      <c r="BE288" s="3">
        <f ca="1">SUMPRODUCT(OFFSET($W$8:OFFSET($W$8,$AJ$4-1,0),$T288,$U288),OFFSET($C$8:OFFSET($C$8,$AJ$4-1,0),$S288,0),OFFSET($D$8:OFFSET($D$8,$AJ$4-1,0),$S288,MATCH(BD$6,$D$7:$Q$7,0)-1))/SUMPRODUCT(OFFSET($W$8:OFFSET($W$8,$AJ$4-1,0),$T288,$U288),OFFSET($C$8:OFFSET($C$8,$AJ$4-1,0),$S288,0))</f>
        <v>1.0000597175645594</v>
      </c>
      <c r="BF288" s="174">
        <f ca="1">SUMPRODUCT(OFFSET($W$8:OFFSET($W$8,$AJ$4-1,0),$T288,$U288),OFFSET($D$8:OFFSET($D$8,$AJ$4-1,0),$S288,MATCH(BF$6,$D$7:$Q$7,0)-1))</f>
        <v>0.98208391640084669</v>
      </c>
      <c r="BG288" s="174">
        <f ca="1">SUMPRODUCT(OFFSET($W$8:OFFSET($W$8,$AJ$4-1,0),$T288,$U288),OFFSET($C$8:OFFSET($C$8,$AJ$4-1,0),$S288,0),OFFSET($D$8:OFFSET($D$8,$AJ$4-1,0),$S288,MATCH(BF$6,$D$7:$Q$7,0)-1))/SUMPRODUCT(OFFSET($W$8:OFFSET($W$8,$AJ$4-1,0),$T288,$U288),OFFSET($C$8:OFFSET($C$8,$AJ$4-1,0),$S288,0))</f>
        <v>0.98313449358872829</v>
      </c>
      <c r="BH288" s="174">
        <f ca="1">SUMPRODUCT(OFFSET($W$8:OFFSET($W$8,$AJ$4-1,0),$T288,$U288),OFFSET($D$8:OFFSET($D$8,$AJ$4-1,0),$S288,MATCH(BH$6,$D$7:$Q$7,0)-1))</f>
        <v>1.0039746272846042</v>
      </c>
      <c r="BI288" s="174">
        <f ca="1">SUMPRODUCT(OFFSET($W$8:OFFSET($W$8,$AJ$4-1,0),$T288,$U288),OFFSET($C$8:OFFSET($C$8,$AJ$4-1,0),$S288,0),OFFSET($D$8:OFFSET($D$8,$AJ$4-1,0),$S288,MATCH(BH$6,$D$7:$Q$7,0)-1))/SUMPRODUCT(OFFSET($W$8:OFFSET($W$8,$AJ$4-1,0),$T288,$U288),OFFSET($C$8:OFFSET($C$8,$AJ$4-1,0),$S288,0))</f>
        <v>1.0030854071474404</v>
      </c>
      <c r="BJ288" s="174">
        <f ca="1">SUMPRODUCT(OFFSET($W$8:OFFSET($W$8,$AJ$4-1,0),$T288,$U288),OFFSET($D$8:OFFSET($D$8,$AJ$4-1,0),$S288,MATCH(BJ$6,$D$7:$Q$7,0)-1))</f>
        <v>1</v>
      </c>
      <c r="BK288" s="174">
        <f ca="1">SUMPRODUCT(OFFSET($W$8:OFFSET($W$8,$AJ$4-1,0),$T288,$U288),OFFSET($C$8:OFFSET($C$8,$AJ$4-1,0),$S288,0),OFFSET($D$8:OFFSET($D$8,$AJ$4-1,0),$S288,MATCH(BJ$6,$D$7:$Q$7,0)-1))/SUMPRODUCT(OFFSET($W$8:OFFSET($W$8,$AJ$4-1,0),$T288,$U288),OFFSET($C$8:OFFSET($C$8,$AJ$4-1,0),$S288,0))</f>
        <v>1</v>
      </c>
      <c r="BM288" s="8">
        <f t="shared" si="72"/>
        <v>44682</v>
      </c>
      <c r="BN288" s="47">
        <f t="shared" ca="1" si="73"/>
        <v>1.0160089204372265</v>
      </c>
      <c r="BO288" s="47">
        <f t="shared" ca="1" si="69"/>
        <v>0</v>
      </c>
      <c r="BP288" s="47">
        <f t="shared" ca="1" si="74"/>
        <v>0.32992129694736633</v>
      </c>
      <c r="BQ288" s="47">
        <f t="shared" ca="1" si="70"/>
        <v>0.68608762348986008</v>
      </c>
    </row>
    <row r="289" spans="1:69">
      <c r="A289" s="58">
        <f t="shared" si="71"/>
        <v>44348</v>
      </c>
      <c r="B289" s="155">
        <f t="shared" si="76"/>
        <v>44545</v>
      </c>
      <c r="C289" s="59">
        <f>SUMIF(WP!$A$3:$A$388,"&lt;"&amp;EOMONTH($A289,$A$3-1)+1,WP!$B$3:$B$388)/1000-SUM(C$8:C288)</f>
        <v>1350.3640000000014</v>
      </c>
      <c r="D289" s="156">
        <f>D$6/VLOOKUP($B289,Rate!$B$4:$H$390,7)</f>
        <v>0.93276814500273908</v>
      </c>
      <c r="E289" s="156">
        <f>E$6/VLOOKUP($B289,SAWW!$B$4:$H$390,7)</f>
        <v>1.0328282235809758</v>
      </c>
      <c r="F289" s="156">
        <f>F$6/VLOOKUP($B289,'Indem BL'!$B$4:$H$390,7)</f>
        <v>1.0100249999999997</v>
      </c>
      <c r="G289" s="156">
        <f>G$6/VLOOKUP($B289,'Med BL'!$B$4:$H$390,7)</f>
        <v>1</v>
      </c>
      <c r="H289" s="156">
        <f>H$6/VLOOKUP($B289,'Combined BL &amp; SAWW'!$B$4:$H$390,7)</f>
        <v>1.0201843345902983</v>
      </c>
      <c r="I289" s="156">
        <f>I$6/VLOOKUP($B289,'Freq Trend'!$B$4:$H$390,7)</f>
        <v>0.98831071969175732</v>
      </c>
      <c r="J289" s="156">
        <f>J$6/VLOOKUP($B289,'Severity Trend_IonI'!$B$4:$H$390,7)</f>
        <v>0.98831071969175732</v>
      </c>
      <c r="K289" s="156">
        <f>K$6/VLOOKUP($B289,'Severity Trend_MonI'!$B$4:$H$390,7)</f>
        <v>1.0351785376402221</v>
      </c>
      <c r="L289" s="156">
        <f>L$6/VLOOKUP($B289,'Severity Trend'!$B$4:$H$390,7)</f>
        <v>1.0118198004922441</v>
      </c>
      <c r="M289" s="156">
        <f>M$6/VLOOKUP($B289,'PP Residual Trend'!$B$4:$H$390,7)</f>
        <v>0.99999267091211885</v>
      </c>
      <c r="N289" s="156">
        <f>N$6/VLOOKUP($B289,CR!$B$4:$H$455,7)</f>
        <v>0.9737709861537821</v>
      </c>
      <c r="O289" s="156">
        <f>O$6/VLOOKUP($B289,ER!$B$4:$H$455,7)</f>
        <v>1.0257261515514013</v>
      </c>
      <c r="P289" s="156">
        <f>P$6/VLOOKUP($B289,DR!$B$4:$H$455,7)</f>
        <v>1</v>
      </c>
      <c r="R289">
        <f t="shared" si="81"/>
        <v>282</v>
      </c>
      <c r="S289" s="159">
        <f t="shared" si="77"/>
        <v>281</v>
      </c>
      <c r="T289" s="157">
        <f t="shared" si="78"/>
        <v>0</v>
      </c>
      <c r="U289" s="157">
        <f t="shared" si="79"/>
        <v>0</v>
      </c>
      <c r="V289" s="152">
        <v>0</v>
      </c>
      <c r="W289" s="153">
        <f>(2*W$5*$AJ$3*$R289*$A$3-MIN(W$5*$AJ$3,$R289*$A$3)^2-2*$R289*$A$3*MAX(W$5*$AJ$3-$R289*$A$3,0)-MIN(MAX($R289*$A$3-$A$4,0),W$5*$AJ$3)^2-2*W$5*$AJ$3*MAX($R289*$A$3-$A$4-W$5*+$AJ$3,0))/$AJ$5-SUM($V$7:V289)-SUM($V$7:W288)+SUM($V$7:V288)</f>
        <v>0</v>
      </c>
      <c r="X289" s="153">
        <f>(2*X$5*$AJ$3*$R289*$A$3-MIN(X$5*$AJ$3,$R289*$A$3)^2-2*$R289*$A$3*MAX(X$5*$AJ$3-$R289*$A$3,0)-MIN(MAX($R289*$A$3-$A$4,0),X$5*$AJ$3)^2-2*X$5*$AJ$3*MAX($R289*$A$3-$A$4-X$5*+$AJ$3,0))/$AJ$5-SUM($V$7:W289)-SUM($V$7:X288)+SUM($V$7:W288)</f>
        <v>0</v>
      </c>
      <c r="Y289" s="153">
        <f>(2*Y$5*$AJ$3*$R289*$A$3-MIN(Y$5*$AJ$3,$R289*$A$3)^2-2*$R289*$A$3*MAX(Y$5*$AJ$3-$R289*$A$3,0)-MIN(MAX($R289*$A$3-$A$4,0),Y$5*$AJ$3)^2-2*Y$5*$AJ$3*MAX($R289*$A$3-$A$4-Y$5*+$AJ$3,0))/$AJ$5-SUM($V$7:X289)-SUM($V$7:Y288)+SUM($V$7:X288)</f>
        <v>0</v>
      </c>
      <c r="Z289" s="153">
        <f>(2*Z$5*$AJ$3*$R289*$A$3-MIN(Z$5*$AJ$3,$R289*$A$3)^2-2*$R289*$A$3*MAX(Z$5*$AJ$3-$R289*$A$3,0)-MIN(MAX($R289*$A$3-$A$4,0),Z$5*$AJ$3)^2-2*Z$5*$AJ$3*MAX($R289*$A$3-$A$4-Z$5*+$AJ$3,0))/$AJ$5-SUM($V$7:Y289)-SUM($V$7:Z288)+SUM($V$7:Y288)</f>
        <v>0</v>
      </c>
      <c r="AA289" s="153">
        <f>(2*AA$5*$AJ$3*$R289*$A$3-MIN(AA$5*$AJ$3,$R289*$A$3)^2-2*$R289*$A$3*MAX(AA$5*$AJ$3-$R289*$A$3,0)-MIN(MAX($R289*$A$3-$A$4,0),AA$5*$AJ$3)^2-2*AA$5*$AJ$3*MAX($R289*$A$3-$A$4-AA$5*+$AJ$3,0))/$AJ$5-SUM($V$7:Z289)-SUM($V$7:AA288)+SUM($V$7:Z288)</f>
        <v>0</v>
      </c>
      <c r="AB289" s="153">
        <f>(2*AB$5*$AJ$3*$R289*$A$3-MIN(AB$5*$AJ$3,$R289*$A$3)^2-2*$R289*$A$3*MAX(AB$5*$AJ$3-$R289*$A$3,0)-MIN(MAX($R289*$A$3-$A$4,0),AB$5*$AJ$3)^2-2*AB$5*$AJ$3*MAX($R289*$A$3-$A$4-AB$5*+$AJ$3,0))/$AJ$5-SUM($V$7:AA289)-SUM($V$7:AB288)+SUM($V$7:AA288)</f>
        <v>0</v>
      </c>
      <c r="AC289" s="153">
        <f>(2*AC$5*$AJ$3*$R289*$A$3-MIN(AC$5*$AJ$3,$R289*$A$3)^2-2*$R289*$A$3*MAX(AC$5*$AJ$3-$R289*$A$3,0)-MIN(MAX($R289*$A$3-$A$4,0),AC$5*$AJ$3)^2-2*AC$5*$AJ$3*MAX($R289*$A$3-$A$4-AC$5*+$AJ$3,0))/$AJ$5-SUM($V$7:AB289)-SUM($V$7:AC288)+SUM($V$7:AB288)</f>
        <v>0</v>
      </c>
      <c r="AD289" s="153">
        <f>(2*AD$5*$AJ$3*$R289*$A$3-MIN(AD$5*$AJ$3,$R289*$A$3)^2-2*$R289*$A$3*MAX(AD$5*$AJ$3-$R289*$A$3,0)-MIN(MAX($R289*$A$3-$A$4,0),AD$5*$AJ$3)^2-2*AD$5*$AJ$3*MAX($R289*$A$3-$A$4-AD$5*+$AJ$3,0))/$AJ$5-SUM($V$7:AC289)-SUM($V$7:AD288)+SUM($V$7:AC288)</f>
        <v>0</v>
      </c>
      <c r="AE289" s="153">
        <f>(2*AE$5*$AJ$3*$R289*$A$3-MIN(AE$5*$AJ$3,$R289*$A$3)^2-2*$R289*$A$3*MAX(AE$5*$AJ$3-$R289*$A$3,0)-MIN(MAX($R289*$A$3-$A$4,0),AE$5*$AJ$3)^2-2*AE$5*$AJ$3*MAX($R289*$A$3-$A$4-AE$5*+$AJ$3,0))/$AJ$5-SUM($V$7:AD289)-SUM($V$7:AE288)+SUM($V$7:AD288)</f>
        <v>0</v>
      </c>
      <c r="AF289" s="153">
        <f>(2*AF$5*$AJ$3*$R289*$A$3-MIN(AF$5*$AJ$3,$R289*$A$3)^2-2*$R289*$A$3*MAX(AF$5*$AJ$3-$R289*$A$3,0)-MIN(MAX($R289*$A$3-$A$4,0),AF$5*$AJ$3)^2-2*AF$5*$AJ$3*MAX($R289*$A$3-$A$4-AF$5*+$AJ$3,0))/$AJ$5-SUM($V$7:AE289)-SUM($V$7:AF288)+SUM($V$7:AE288)</f>
        <v>0</v>
      </c>
      <c r="AG289" s="153">
        <f>(2*AG$5*$AJ$3*$R289*$A$3-MIN(AG$5*$AJ$3,$R289*$A$3)^2-2*$R289*$A$3*MAX(AG$5*$AJ$3-$R289*$A$3,0)-MIN(MAX($R289*$A$3-$A$4,0),AG$5*$AJ$3)^2-2*AG$5*$AJ$3*MAX($R289*$A$3-$A$4-AG$5*+$AJ$3,0))/$AJ$5-SUM($V$7:AF289)-SUM($V$7:AG288)+SUM($V$7:AF288)</f>
        <v>0</v>
      </c>
      <c r="AH289" s="153">
        <f>(2*AH$5*$AJ$3*$R289*$A$3-MIN(AH$5*$AJ$3,$R289*$A$3)^2-2*$R289*$A$3*MAX(AH$5*$AJ$3-$R289*$A$3,0)-MIN(MAX($R289*$A$3-$A$4,0),AH$5*$AJ$3)^2-2*AH$5*$AJ$3*MAX($R289*$A$3-$A$4-AH$5*+$AJ$3,0))/$AJ$5-SUM($V$7:AG289)-SUM($V$7:AH288)+SUM($V$7:AG288)</f>
        <v>0</v>
      </c>
      <c r="AJ289" s="8">
        <f t="shared" si="75"/>
        <v>44713</v>
      </c>
      <c r="AK289" s="30">
        <f t="shared" si="80"/>
        <v>44727</v>
      </c>
      <c r="AL289" s="3">
        <f ca="1">SUMPRODUCT(OFFSET($W$8:OFFSET($W$8,$AJ$4-1,0),$T289,$U289),OFFSET($D$8:OFFSET($D$8,$AJ$4-1,0),$S289,MATCH(AL$6,$D$7:$Q$7,0)-1))</f>
        <v>0.98013077428025352</v>
      </c>
      <c r="AM289" s="3">
        <f ca="1">SUMPRODUCT(OFFSET($W$8:OFFSET($W$8,$AJ$4-1,0),$T289,$U289),OFFSET($C$8:OFFSET($C$8,$AJ$4-1,0),$S289,0),OFFSET($D$8:OFFSET($D$8,$AJ$4-1,0),$S289,MATCH(AL$6,$D$7:$Q$7,0)-1))/SUMPRODUCT(OFFSET($W$8:OFFSET($W$8,$AJ$4-1,0),$T289,$U289),OFFSET($C$8:OFFSET($C$8,$AJ$4-1,0),$S289,0))</f>
        <v>0.98465607662447197</v>
      </c>
      <c r="AN289" s="3">
        <f ca="1">SUMPRODUCT(OFFSET($W$8:OFFSET($W$8,$AJ$4-1,0),$T289,$U289),OFFSET($D$8:OFFSET($D$8,$AJ$4-1,0),$S289,MATCH(AN$6,$D$7:$Q$7,0)-1))</f>
        <v>1.0187454606265334</v>
      </c>
      <c r="AO289" s="3">
        <f ca="1">SUMPRODUCT(OFFSET($W$8:OFFSET($W$8,$AJ$4-1,0),$T289,$U289),OFFSET($C$8:OFFSET($C$8,$AJ$4-1,0),$S289,0),OFFSET($D$8:OFFSET($D$8,$AJ$4-1,0),$S289,MATCH(AN$6,$D$7:$Q$7,0)-1))/SUMPRODUCT(OFFSET($W$8:OFFSET($W$8,$AJ$4-1,0),$T289,$U289),OFFSET($C$8:OFFSET($C$8,$AJ$4-1,0),$S289,0))</f>
        <v>1.0167650221508295</v>
      </c>
      <c r="AP289" s="3">
        <f ca="1">SUMPRODUCT(OFFSET($W$8:OFFSET($W$8,$AJ$4-1,0),$T289,$U289),OFFSET($D$8:OFFSET($D$8,$AJ$4-1,0),$S289,MATCH(AP$6,$D$7:$Q$7,0)-1))</f>
        <v>1.0052093749999997</v>
      </c>
      <c r="AQ289" s="3">
        <f ca="1">SUMPRODUCT(OFFSET($W$8:OFFSET($W$8,$AJ$4-1,0),$T289,$U289),OFFSET($C$8:OFFSET($C$8,$AJ$4-1,0),$S289,0),OFFSET($D$8:OFFSET($D$8,$AJ$4-1,0),$S289,MATCH(AP$6,$D$7:$Q$7,0)-1))/SUMPRODUCT(OFFSET($W$8:OFFSET($W$8,$AJ$4-1,0),$T289,$U289),OFFSET($C$8:OFFSET($C$8,$AJ$4-1,0),$S289,0))</f>
        <v>1.0051229996466784</v>
      </c>
      <c r="AR289" s="3">
        <f ca="1">SUMPRODUCT(OFFSET($W$8:OFFSET($W$8,$AJ$4-1,0),$T289,$U289),OFFSET($D$8:OFFSET($D$8,$AJ$4-1,0),$S289,MATCH(AR$6,$D$7:$Q$7,0)-1))</f>
        <v>1</v>
      </c>
      <c r="AS289" s="3">
        <f ca="1">SUMPRODUCT(OFFSET($W$8:OFFSET($W$8,$AJ$4-1,0),$T289,$U289),OFFSET($C$8:OFFSET($C$8,$AJ$4-1,0),$S289,0),OFFSET($D$8:OFFSET($D$8,$AJ$4-1,0),$S289,MATCH(AR$6,$D$7:$Q$7,0)-1))/SUMPRODUCT(OFFSET($W$8:OFFSET($W$8,$AJ$4-1,0),$T289,$U289),OFFSET($C$8:OFFSET($C$8,$AJ$4-1,0),$S289,0))</f>
        <v>1</v>
      </c>
      <c r="AT289" s="3">
        <f ca="1">SUMPRODUCT(OFFSET($W$8:OFFSET($W$8,$AJ$4-1,0),$T289,$U289),OFFSET($D$8:OFFSET($D$8,$AJ$4-1,0),$S289,MATCH(AT$6,$D$7:$Q$7,0)-1))</f>
        <v>1.0111251367337817</v>
      </c>
      <c r="AU289" s="3">
        <f ca="1">SUMPRODUCT(OFFSET($W$8:OFFSET($W$8,$AJ$4-1,0),$T289,$U289),OFFSET($C$8:OFFSET($C$8,$AJ$4-1,0),$S289,0),OFFSET($D$8:OFFSET($D$8,$AJ$4-1,0),$S289,MATCH(AT$6,$D$7:$Q$7,0)-1))/SUMPRODUCT(OFFSET($W$8:OFFSET($W$8,$AJ$4-1,0),$T289,$U289),OFFSET($C$8:OFFSET($C$8,$AJ$4-1,0),$S289,0))</f>
        <v>1.0102707688830583</v>
      </c>
      <c r="AV289" s="3">
        <f ca="1">SUMPRODUCT(OFFSET($W$8:OFFSET($W$8,$AJ$4-1,0),$T289,$U289),OFFSET($D$8:OFFSET($D$8,$AJ$4-1,0),$S289,MATCH(AV$6,$D$7:$Q$7,0)-1))</f>
        <v>0.99329221155149161</v>
      </c>
      <c r="AW289" s="3">
        <f ca="1">SUMPRODUCT(OFFSET($W$8:OFFSET($W$8,$AJ$4-1,0),$T289,$U289),OFFSET($C$8:OFFSET($C$8,$AJ$4-1,0),$S289,0),OFFSET($D$8:OFFSET($D$8,$AJ$4-1,0),$S289,MATCH(AV$6,$D$7:$Q$7,0)-1))/SUMPRODUCT(OFFSET($W$8:OFFSET($W$8,$AJ$4-1,0),$T289,$U289),OFFSET($C$8:OFFSET($C$8,$AJ$4-1,0),$S289,0))</f>
        <v>0.99399504652447968</v>
      </c>
      <c r="AX289" s="3">
        <f ca="1">SUMPRODUCT(OFFSET($W$8:OFFSET($W$8,$AJ$4-1,0),$T289,$U289),OFFSET($D$8:OFFSET($D$8,$AJ$4-1,0),$S289,MATCH(AX$6,$D$7:$Q$7,0)-1))</f>
        <v>0.99329221155149172</v>
      </c>
      <c r="AY289" s="3">
        <f ca="1">SUMPRODUCT(OFFSET($W$8:OFFSET($W$8,$AJ$4-1,0),$T289,$U289),OFFSET($C$8:OFFSET($C$8,$AJ$4-1,0),$S289,0),OFFSET($D$8:OFFSET($D$8,$AJ$4-1,0),$S289,MATCH(AX$6,$D$7:$Q$7,0)-1))/SUMPRODUCT(OFFSET($W$8:OFFSET($W$8,$AJ$4-1,0),$T289,$U289),OFFSET($C$8:OFFSET($C$8,$AJ$4-1,0),$S289,0))</f>
        <v>0.99399504652447968</v>
      </c>
      <c r="AZ289" s="3">
        <f ca="1">SUMPRODUCT(OFFSET($W$8:OFFSET($W$8,$AJ$4-1,0),$T289,$U289),OFFSET($D$8:OFFSET($D$8,$AJ$4-1,0),$S289,MATCH(AZ$6,$D$7:$Q$7,0)-1))</f>
        <v>1.0200824015190688</v>
      </c>
      <c r="BA289" s="3">
        <f ca="1">SUMPRODUCT(OFFSET($W$8:OFFSET($W$8,$AJ$4-1,0),$T289,$U289),OFFSET($C$8:OFFSET($C$8,$AJ$4-1,0),$S289,0),OFFSET($D$8:OFFSET($D$8,$AJ$4-1,0),$S289,MATCH(AZ$6,$D$7:$Q$7,0)-1))/SUMPRODUCT(OFFSET($W$8:OFFSET($W$8,$AJ$4-1,0),$T289,$U289),OFFSET($C$8:OFFSET($C$8,$AJ$4-1,0),$S289,0))</f>
        <v>1.0179598079847005</v>
      </c>
      <c r="BB289" s="3">
        <f ca="1">SUMPRODUCT(OFFSET($W$8:OFFSET($W$8,$AJ$4-1,0),$T289,$U289),OFFSET($D$8:OFFSET($D$8,$AJ$4-1,0),$S289,MATCH(BB$6,$D$7:$Q$7,0)-1))</f>
        <v>1.0068290112135601</v>
      </c>
      <c r="BC289" s="3">
        <f ca="1">SUMPRODUCT(OFFSET($W$8:OFFSET($W$8,$AJ$4-1,0),$T289,$U289),OFFSET($C$8:OFFSET($C$8,$AJ$4-1,0),$S289,0),OFFSET($D$8:OFFSET($D$8,$AJ$4-1,0),$S289,MATCH(BB$6,$D$7:$Q$7,0)-1))/SUMPRODUCT(OFFSET($W$8:OFFSET($W$8,$AJ$4-1,0),$T289,$U289),OFFSET($C$8:OFFSET($C$8,$AJ$4-1,0),$S289,0))</f>
        <v>1.0061185784495115</v>
      </c>
      <c r="BD289" s="3">
        <f ca="1">SUMPRODUCT(OFFSET($W$8:OFFSET($W$8,$AJ$4-1,0),$T289,$U289),OFFSET($D$8:OFFSET($D$8,$AJ$4-1,0),$S289,MATCH(BD$6,$D$7:$Q$7,0)-1))</f>
        <v>1.000059581854067</v>
      </c>
      <c r="BE289" s="3">
        <f ca="1">SUMPRODUCT(OFFSET($W$8:OFFSET($W$8,$AJ$4-1,0),$T289,$U289),OFFSET($C$8:OFFSET($C$8,$AJ$4-1,0),$S289,0),OFFSET($D$8:OFFSET($D$8,$AJ$4-1,0),$S289,MATCH(BD$6,$D$7:$Q$7,0)-1))/SUMPRODUCT(OFFSET($W$8:OFFSET($W$8,$AJ$4-1,0),$T289,$U289),OFFSET($C$8:OFFSET($C$8,$AJ$4-1,0),$S289,0))</f>
        <v>1.0000615764746714</v>
      </c>
      <c r="BF289" s="174">
        <f ca="1">SUMPRODUCT(OFFSET($W$8:OFFSET($W$8,$AJ$4-1,0),$T289,$U289),OFFSET($D$8:OFFSET($D$8,$AJ$4-1,0),$S289,MATCH(BF$6,$D$7:$Q$7,0)-1))</f>
        <v>0.98354641567570444</v>
      </c>
      <c r="BG289" s="174">
        <f ca="1">SUMPRODUCT(OFFSET($W$8:OFFSET($W$8,$AJ$4-1,0),$T289,$U289),OFFSET($C$8:OFFSET($C$8,$AJ$4-1,0),$S289,0),OFFSET($D$8:OFFSET($D$8,$AJ$4-1,0),$S289,MATCH(BF$6,$D$7:$Q$7,0)-1))/SUMPRODUCT(OFFSET($W$8:OFFSET($W$8,$AJ$4-1,0),$T289,$U289),OFFSET($C$8:OFFSET($C$8,$AJ$4-1,0),$S289,0))</f>
        <v>0.9850496435525552</v>
      </c>
      <c r="BH289" s="174">
        <f ca="1">SUMPRODUCT(OFFSET($W$8:OFFSET($W$8,$AJ$4-1,0),$T289,$U289),OFFSET($D$8:OFFSET($D$8,$AJ$4-1,0),$S289,MATCH(BH$6,$D$7:$Q$7,0)-1))</f>
        <v>1.0018307813219873</v>
      </c>
      <c r="BI289" s="174">
        <f ca="1">SUMPRODUCT(OFFSET($W$8:OFFSET($W$8,$AJ$4-1,0),$T289,$U289),OFFSET($C$8:OFFSET($C$8,$AJ$4-1,0),$S289,0),OFFSET($D$8:OFFSET($D$8,$AJ$4-1,0),$S289,MATCH(BH$6,$D$7:$Q$7,0)-1))/SUMPRODUCT(OFFSET($W$8:OFFSET($W$8,$AJ$4-1,0),$T289,$U289),OFFSET($C$8:OFFSET($C$8,$AJ$4-1,0),$S289,0))</f>
        <v>1.0014631323389747</v>
      </c>
      <c r="BJ289" s="174">
        <f ca="1">SUMPRODUCT(OFFSET($W$8:OFFSET($W$8,$AJ$4-1,0),$T289,$U289),OFFSET($D$8:OFFSET($D$8,$AJ$4-1,0),$S289,MATCH(BJ$6,$D$7:$Q$7,0)-1))</f>
        <v>1</v>
      </c>
      <c r="BK289" s="174">
        <f ca="1">SUMPRODUCT(OFFSET($W$8:OFFSET($W$8,$AJ$4-1,0),$T289,$U289),OFFSET($C$8:OFFSET($C$8,$AJ$4-1,0),$S289,0),OFFSET($D$8:OFFSET($D$8,$AJ$4-1,0),$S289,MATCH(BJ$6,$D$7:$Q$7,0)-1))/SUMPRODUCT(OFFSET($W$8:OFFSET($W$8,$AJ$4-1,0),$T289,$U289),OFFSET($C$8:OFFSET($C$8,$AJ$4-1,0),$S289,0))</f>
        <v>1</v>
      </c>
      <c r="BM289" s="8">
        <f t="shared" si="72"/>
        <v>44713</v>
      </c>
      <c r="BN289" s="47">
        <f t="shared" ca="1" si="73"/>
        <v>1.0140335789303703</v>
      </c>
      <c r="BO289" s="47">
        <f t="shared" ca="1" si="69"/>
        <v>0</v>
      </c>
      <c r="BP289" s="47">
        <f t="shared" ca="1" si="74"/>
        <v>0.33045573799819561</v>
      </c>
      <c r="BQ289" s="47">
        <f t="shared" ca="1" si="70"/>
        <v>0.68357784093217466</v>
      </c>
    </row>
    <row r="290" spans="1:69">
      <c r="A290" s="58">
        <f t="shared" si="71"/>
        <v>44378</v>
      </c>
      <c r="B290" s="155">
        <f t="shared" si="76"/>
        <v>44576</v>
      </c>
      <c r="C290" s="59">
        <f>SUMIF(WP!$A$3:$A$388,"&lt;"&amp;EOMONTH($A290,$A$3-1)+1,WP!$B$3:$B$388)/1000-SUM(C$8:C289)</f>
        <v>1335.7160000000003</v>
      </c>
      <c r="D290" s="156">
        <f>D$6/VLOOKUP($B290,Rate!$B$4:$H$390,7)</f>
        <v>0.95466090400873183</v>
      </c>
      <c r="E290" s="156">
        <f>E$6/VLOOKUP($B290,SAWW!$B$4:$H$390,7)</f>
        <v>1.0304084558744149</v>
      </c>
      <c r="F290" s="156">
        <f>F$6/VLOOKUP($B290,'Indem BL'!$B$4:$H$390,7)</f>
        <v>1.0049999999999999</v>
      </c>
      <c r="G290" s="156">
        <f>G$6/VLOOKUP($B290,'Med BL'!$B$4:$H$390,7)</f>
        <v>1</v>
      </c>
      <c r="H290" s="156">
        <f>H$6/VLOOKUP($B290,'Combined BL &amp; SAWW'!$B$4:$H$390,7)</f>
        <v>1.0156458238872508</v>
      </c>
      <c r="I290" s="156">
        <f>I$6/VLOOKUP($B290,'Freq Trend'!$B$4:$H$390,7)</f>
        <v>0.98915463860731601</v>
      </c>
      <c r="J290" s="156">
        <f>J$6/VLOOKUP($B290,'Severity Trend_IonI'!$B$4:$H$390,7)</f>
        <v>0.98915463860731612</v>
      </c>
      <c r="K290" s="156">
        <f>K$6/VLOOKUP($B290,'Severity Trend_MonI'!$B$4:$H$390,7)</f>
        <v>1.0325827761000865</v>
      </c>
      <c r="L290" s="156">
        <f>L$6/VLOOKUP($B290,'Severity Trend'!$B$4:$H$390,7)</f>
        <v>1.0109748872429445</v>
      </c>
      <c r="M290" s="156">
        <f>M$6/VLOOKUP($B290,'PP Residual Trend'!$B$4:$H$390,7)</f>
        <v>1.0000109073800261</v>
      </c>
      <c r="N290" s="156">
        <f>N$6/VLOOKUP($B290,CR!$B$4:$H$455,7)</f>
        <v>0.98529069516164391</v>
      </c>
      <c r="O290" s="156">
        <f>O$6/VLOOKUP($B290,ER!$B$4:$H$455,7)</f>
        <v>0.99849142786382072</v>
      </c>
      <c r="P290" s="156">
        <f>P$6/VLOOKUP($B290,DR!$B$4:$H$455,7)</f>
        <v>1</v>
      </c>
      <c r="R290">
        <f t="shared" si="81"/>
        <v>283</v>
      </c>
      <c r="S290" s="159">
        <f t="shared" si="77"/>
        <v>282</v>
      </c>
      <c r="T290" s="157">
        <f t="shared" si="78"/>
        <v>0</v>
      </c>
      <c r="U290" s="157">
        <f t="shared" si="79"/>
        <v>0</v>
      </c>
      <c r="V290" s="152">
        <v>0</v>
      </c>
      <c r="W290" s="153">
        <f>(2*W$5*$AJ$3*$R290*$A$3-MIN(W$5*$AJ$3,$R290*$A$3)^2-2*$R290*$A$3*MAX(W$5*$AJ$3-$R290*$A$3,0)-MIN(MAX($R290*$A$3-$A$4,0),W$5*$AJ$3)^2-2*W$5*$AJ$3*MAX($R290*$A$3-$A$4-W$5*+$AJ$3,0))/$AJ$5-SUM($V$7:V290)-SUM($V$7:W289)+SUM($V$7:V289)</f>
        <v>0</v>
      </c>
      <c r="X290" s="153">
        <f>(2*X$5*$AJ$3*$R290*$A$3-MIN(X$5*$AJ$3,$R290*$A$3)^2-2*$R290*$A$3*MAX(X$5*$AJ$3-$R290*$A$3,0)-MIN(MAX($R290*$A$3-$A$4,0),X$5*$AJ$3)^2-2*X$5*$AJ$3*MAX($R290*$A$3-$A$4-X$5*+$AJ$3,0))/$AJ$5-SUM($V$7:W290)-SUM($V$7:X289)+SUM($V$7:W289)</f>
        <v>0</v>
      </c>
      <c r="Y290" s="153">
        <f>(2*Y$5*$AJ$3*$R290*$A$3-MIN(Y$5*$AJ$3,$R290*$A$3)^2-2*$R290*$A$3*MAX(Y$5*$AJ$3-$R290*$A$3,0)-MIN(MAX($R290*$A$3-$A$4,0),Y$5*$AJ$3)^2-2*Y$5*$AJ$3*MAX($R290*$A$3-$A$4-Y$5*+$AJ$3,0))/$AJ$5-SUM($V$7:X290)-SUM($V$7:Y289)+SUM($V$7:X289)</f>
        <v>0</v>
      </c>
      <c r="Z290" s="153">
        <f>(2*Z$5*$AJ$3*$R290*$A$3-MIN(Z$5*$AJ$3,$R290*$A$3)^2-2*$R290*$A$3*MAX(Z$5*$AJ$3-$R290*$A$3,0)-MIN(MAX($R290*$A$3-$A$4,0),Z$5*$AJ$3)^2-2*Z$5*$AJ$3*MAX($R290*$A$3-$A$4-Z$5*+$AJ$3,0))/$AJ$5-SUM($V$7:Y290)-SUM($V$7:Z289)+SUM($V$7:Y289)</f>
        <v>0</v>
      </c>
      <c r="AA290" s="153">
        <f>(2*AA$5*$AJ$3*$R290*$A$3-MIN(AA$5*$AJ$3,$R290*$A$3)^2-2*$R290*$A$3*MAX(AA$5*$AJ$3-$R290*$A$3,0)-MIN(MAX($R290*$A$3-$A$4,0),AA$5*$AJ$3)^2-2*AA$5*$AJ$3*MAX($R290*$A$3-$A$4-AA$5*+$AJ$3,0))/$AJ$5-SUM($V$7:Z290)-SUM($V$7:AA289)+SUM($V$7:Z289)</f>
        <v>0</v>
      </c>
      <c r="AB290" s="153">
        <f>(2*AB$5*$AJ$3*$R290*$A$3-MIN(AB$5*$AJ$3,$R290*$A$3)^2-2*$R290*$A$3*MAX(AB$5*$AJ$3-$R290*$A$3,0)-MIN(MAX($R290*$A$3-$A$4,0),AB$5*$AJ$3)^2-2*AB$5*$AJ$3*MAX($R290*$A$3-$A$4-AB$5*+$AJ$3,0))/$AJ$5-SUM($V$7:AA290)-SUM($V$7:AB289)+SUM($V$7:AA289)</f>
        <v>0</v>
      </c>
      <c r="AC290" s="153">
        <f>(2*AC$5*$AJ$3*$R290*$A$3-MIN(AC$5*$AJ$3,$R290*$A$3)^2-2*$R290*$A$3*MAX(AC$5*$AJ$3-$R290*$A$3,0)-MIN(MAX($R290*$A$3-$A$4,0),AC$5*$AJ$3)^2-2*AC$5*$AJ$3*MAX($R290*$A$3-$A$4-AC$5*+$AJ$3,0))/$AJ$5-SUM($V$7:AB290)-SUM($V$7:AC289)+SUM($V$7:AB289)</f>
        <v>0</v>
      </c>
      <c r="AD290" s="153">
        <f>(2*AD$5*$AJ$3*$R290*$A$3-MIN(AD$5*$AJ$3,$R290*$A$3)^2-2*$R290*$A$3*MAX(AD$5*$AJ$3-$R290*$A$3,0)-MIN(MAX($R290*$A$3-$A$4,0),AD$5*$AJ$3)^2-2*AD$5*$AJ$3*MAX($R290*$A$3-$A$4-AD$5*+$AJ$3,0))/$AJ$5-SUM($V$7:AC290)-SUM($V$7:AD289)+SUM($V$7:AC289)</f>
        <v>0</v>
      </c>
      <c r="AE290" s="153">
        <f>(2*AE$5*$AJ$3*$R290*$A$3-MIN(AE$5*$AJ$3,$R290*$A$3)^2-2*$R290*$A$3*MAX(AE$5*$AJ$3-$R290*$A$3,0)-MIN(MAX($R290*$A$3-$A$4,0),AE$5*$AJ$3)^2-2*AE$5*$AJ$3*MAX($R290*$A$3-$A$4-AE$5*+$AJ$3,0))/$AJ$5-SUM($V$7:AD290)-SUM($V$7:AE289)+SUM($V$7:AD289)</f>
        <v>0</v>
      </c>
      <c r="AF290" s="153">
        <f>(2*AF$5*$AJ$3*$R290*$A$3-MIN(AF$5*$AJ$3,$R290*$A$3)^2-2*$R290*$A$3*MAX(AF$5*$AJ$3-$R290*$A$3,0)-MIN(MAX($R290*$A$3-$A$4,0),AF$5*$AJ$3)^2-2*AF$5*$AJ$3*MAX($R290*$A$3-$A$4-AF$5*+$AJ$3,0))/$AJ$5-SUM($V$7:AE290)-SUM($V$7:AF289)+SUM($V$7:AE289)</f>
        <v>0</v>
      </c>
      <c r="AG290" s="153">
        <f>(2*AG$5*$AJ$3*$R290*$A$3-MIN(AG$5*$AJ$3,$R290*$A$3)^2-2*$R290*$A$3*MAX(AG$5*$AJ$3-$R290*$A$3,0)-MIN(MAX($R290*$A$3-$A$4,0),AG$5*$AJ$3)^2-2*AG$5*$AJ$3*MAX($R290*$A$3-$A$4-AG$5*+$AJ$3,0))/$AJ$5-SUM($V$7:AF290)-SUM($V$7:AG289)+SUM($V$7:AF289)</f>
        <v>0</v>
      </c>
      <c r="AH290" s="153">
        <f>(2*AH$5*$AJ$3*$R290*$A$3-MIN(AH$5*$AJ$3,$R290*$A$3)^2-2*$R290*$A$3*MAX(AH$5*$AJ$3-$R290*$A$3,0)-MIN(MAX($R290*$A$3-$A$4,0),AH$5*$AJ$3)^2-2*AH$5*$AJ$3*MAX($R290*$A$3-$A$4-AH$5*+$AJ$3,0))/$AJ$5-SUM($V$7:AG290)-SUM($V$7:AH289)+SUM($V$7:AG289)</f>
        <v>0</v>
      </c>
      <c r="AJ290" s="8">
        <f t="shared" si="75"/>
        <v>44743</v>
      </c>
      <c r="AK290" s="30">
        <f t="shared" si="80"/>
        <v>44757</v>
      </c>
      <c r="AL290" s="3">
        <f ca="1">SUMPRODUCT(OFFSET($W$8:OFFSET($W$8,$AJ$4-1,0),$T290,$U290),OFFSET($D$8:OFFSET($D$8,$AJ$4-1,0),$S290,MATCH(AL$6,$D$7:$Q$7,0)-1))</f>
        <v>0.98482123057144222</v>
      </c>
      <c r="AM290" s="3">
        <f ca="1">SUMPRODUCT(OFFSET($W$8:OFFSET($W$8,$AJ$4-1,0),$T290,$U290),OFFSET($C$8:OFFSET($C$8,$AJ$4-1,0),$S290,0),OFFSET($D$8:OFFSET($D$8,$AJ$4-1,0),$S290,MATCH(AL$6,$D$7:$Q$7,0)-1))/SUMPRODUCT(OFFSET($W$8:OFFSET($W$8,$AJ$4-1,0),$T290,$U290),OFFSET($C$8:OFFSET($C$8,$AJ$4-1,0),$S290,0))</f>
        <v>0.98797701765159762</v>
      </c>
      <c r="AN290" s="3">
        <f ca="1">SUMPRODUCT(OFFSET($W$8:OFFSET($W$8,$AJ$4-1,0),$T290,$U290),OFFSET($D$8:OFFSET($D$8,$AJ$4-1,0),$S290,MATCH(AN$6,$D$7:$Q$7,0)-1))</f>
        <v>1.0164039144598362</v>
      </c>
      <c r="AO290" s="3">
        <f ca="1">SUMPRODUCT(OFFSET($W$8:OFFSET($W$8,$AJ$4-1,0),$T290,$U290),OFFSET($C$8:OFFSET($C$8,$AJ$4-1,0),$S290,0),OFFSET($D$8:OFFSET($D$8,$AJ$4-1,0),$S290,MATCH(AN$6,$D$7:$Q$7,0)-1))/SUMPRODUCT(OFFSET($W$8:OFFSET($W$8,$AJ$4-1,0),$T290,$U290),OFFSET($C$8:OFFSET($C$8,$AJ$4-1,0),$S290,0))</f>
        <v>1.0148557071450484</v>
      </c>
      <c r="AP290" s="3">
        <f ca="1">SUMPRODUCT(OFFSET($W$8:OFFSET($W$8,$AJ$4-1,0),$T290,$U290),OFFSET($D$8:OFFSET($D$8,$AJ$4-1,0),$S290,MATCH(AP$6,$D$7:$Q$7,0)-1))</f>
        <v>1.0047916666666663</v>
      </c>
      <c r="AQ290" s="3">
        <f ca="1">SUMPRODUCT(OFFSET($W$8:OFFSET($W$8,$AJ$4-1,0),$T290,$U290),OFFSET($C$8:OFFSET($C$8,$AJ$4-1,0),$S290,0),OFFSET($D$8:OFFSET($D$8,$AJ$4-1,0),$S290,MATCH(AP$6,$D$7:$Q$7,0)-1))/SUMPRODUCT(OFFSET($W$8:OFFSET($W$8,$AJ$4-1,0),$T290,$U290),OFFSET($C$8:OFFSET($C$8,$AJ$4-1,0),$S290,0))</f>
        <v>1.0047766281090837</v>
      </c>
      <c r="AR290" s="3">
        <f ca="1">SUMPRODUCT(OFFSET($W$8:OFFSET($W$8,$AJ$4-1,0),$T290,$U290),OFFSET($D$8:OFFSET($D$8,$AJ$4-1,0),$S290,MATCH(AR$6,$D$7:$Q$7,0)-1))</f>
        <v>1</v>
      </c>
      <c r="AS290" s="3">
        <f ca="1">SUMPRODUCT(OFFSET($W$8:OFFSET($W$8,$AJ$4-1,0),$T290,$U290),OFFSET($C$8:OFFSET($C$8,$AJ$4-1,0),$S290,0),OFFSET($D$8:OFFSET($D$8,$AJ$4-1,0),$S290,MATCH(AR$6,$D$7:$Q$7,0)-1))/SUMPRODUCT(OFFSET($W$8:OFFSET($W$8,$AJ$4-1,0),$T290,$U290),OFFSET($C$8:OFFSET($C$8,$AJ$4-1,0),$S290,0))</f>
        <v>1</v>
      </c>
      <c r="AT290" s="3">
        <f ca="1">SUMPRODUCT(OFFSET($W$8:OFFSET($W$8,$AJ$4-1,0),$T290,$U290),OFFSET($D$8:OFFSET($D$8,$AJ$4-1,0),$S290,MATCH(AT$6,$D$7:$Q$7,0)-1))</f>
        <v>1.0098938303336107</v>
      </c>
      <c r="AU290" s="3">
        <f ca="1">SUMPRODUCT(OFFSET($W$8:OFFSET($W$8,$AJ$4-1,0),$T290,$U290),OFFSET($C$8:OFFSET($C$8,$AJ$4-1,0),$S290,0),OFFSET($D$8:OFFSET($D$8,$AJ$4-1,0),$S290,MATCH(AT$6,$D$7:$Q$7,0)-1))/SUMPRODUCT(OFFSET($W$8:OFFSET($W$8,$AJ$4-1,0),$T290,$U290),OFFSET($C$8:OFFSET($C$8,$AJ$4-1,0),$S290,0))</f>
        <v>1.0092634158426401</v>
      </c>
      <c r="AV290" s="3">
        <f ca="1">SUMPRODUCT(OFFSET($W$8:OFFSET($W$8,$AJ$4-1,0),$T290,$U290),OFFSET($D$8:OFFSET($D$8,$AJ$4-1,0),$S290,MATCH(AV$6,$D$7:$Q$7,0)-1))</f>
        <v>0.99412447811643245</v>
      </c>
      <c r="AW290" s="3">
        <f ca="1">SUMPRODUCT(OFFSET($W$8:OFFSET($W$8,$AJ$4-1,0),$T290,$U290),OFFSET($C$8:OFFSET($C$8,$AJ$4-1,0),$S290,0),OFFSET($D$8:OFFSET($D$8,$AJ$4-1,0),$S290,MATCH(AV$6,$D$7:$Q$7,0)-1))/SUMPRODUCT(OFFSET($W$8:OFFSET($W$8,$AJ$4-1,0),$T290,$U290),OFFSET($C$8:OFFSET($C$8,$AJ$4-1,0),$S290,0))</f>
        <v>0.9946744377713912</v>
      </c>
      <c r="AX290" s="3">
        <f ca="1">SUMPRODUCT(OFFSET($W$8:OFFSET($W$8,$AJ$4-1,0),$T290,$U290),OFFSET($D$8:OFFSET($D$8,$AJ$4-1,0),$S290,MATCH(AX$6,$D$7:$Q$7,0)-1))</f>
        <v>0.99412447811643245</v>
      </c>
      <c r="AY290" s="3">
        <f ca="1">SUMPRODUCT(OFFSET($W$8:OFFSET($W$8,$AJ$4-1,0),$T290,$U290),OFFSET($C$8:OFFSET($C$8,$AJ$4-1,0),$S290,0),OFFSET($D$8:OFFSET($D$8,$AJ$4-1,0),$S290,MATCH(AX$6,$D$7:$Q$7,0)-1))/SUMPRODUCT(OFFSET($W$8:OFFSET($W$8,$AJ$4-1,0),$T290,$U290),OFFSET($C$8:OFFSET($C$8,$AJ$4-1,0),$S290,0))</f>
        <v>0.99467443777139131</v>
      </c>
      <c r="AZ290" s="3">
        <f ca="1">SUMPRODUCT(OFFSET($W$8:OFFSET($W$8,$AJ$4-1,0),$T290,$U290),OFFSET($D$8:OFFSET($D$8,$AJ$4-1,0),$S290,MATCH(AZ$6,$D$7:$Q$7,0)-1))</f>
        <v>1.0175729824489956</v>
      </c>
      <c r="BA290" s="3">
        <f ca="1">SUMPRODUCT(OFFSET($W$8:OFFSET($W$8,$AJ$4-1,0),$T290,$U290),OFFSET($C$8:OFFSET($C$8,$AJ$4-1,0),$S290,0),OFFSET($D$8:OFFSET($D$8,$AJ$4-1,0),$S290,MATCH(AZ$6,$D$7:$Q$7,0)-1))/SUMPRODUCT(OFFSET($W$8:OFFSET($W$8,$AJ$4-1,0),$T290,$U290),OFFSET($C$8:OFFSET($C$8,$AJ$4-1,0),$S290,0))</f>
        <v>1.0159137256110771</v>
      </c>
      <c r="BB290" s="3">
        <f ca="1">SUMPRODUCT(OFFSET($W$8:OFFSET($W$8,$AJ$4-1,0),$T290,$U290),OFFSET($D$8:OFFSET($D$8,$AJ$4-1,0),$S290,MATCH(BB$6,$D$7:$Q$7,0)-1))</f>
        <v>1.0059878355530918</v>
      </c>
      <c r="BC290" s="3">
        <f ca="1">SUMPRODUCT(OFFSET($W$8:OFFSET($W$8,$AJ$4-1,0),$T290,$U290),OFFSET($C$8:OFFSET($C$8,$AJ$4-1,0),$S290,0),OFFSET($D$8:OFFSET($D$8,$AJ$4-1,0),$S290,MATCH(BB$6,$D$7:$Q$7,0)-1))/SUMPRODUCT(OFFSET($W$8:OFFSET($W$8,$AJ$4-1,0),$T290,$U290),OFFSET($C$8:OFFSET($C$8,$AJ$4-1,0),$S290,0))</f>
        <v>1.0054300974736801</v>
      </c>
      <c r="BD290" s="3">
        <f ca="1">SUMPRODUCT(OFFSET($W$8:OFFSET($W$8,$AJ$4-1,0),$T290,$U290),OFFSET($D$8:OFFSET($D$8,$AJ$4-1,0),$S290,MATCH(BD$6,$D$7:$Q$7,0)-1))</f>
        <v>1.0000613161082437</v>
      </c>
      <c r="BE290" s="3">
        <f ca="1">SUMPRODUCT(OFFSET($W$8:OFFSET($W$8,$AJ$4-1,0),$T290,$U290),OFFSET($C$8:OFFSET($C$8,$AJ$4-1,0),$S290,0),OFFSET($D$8:OFFSET($D$8,$AJ$4-1,0),$S290,MATCH(BD$6,$D$7:$Q$7,0)-1))/SUMPRODUCT(OFFSET($W$8:OFFSET($W$8,$AJ$4-1,0),$T290,$U290),OFFSET($C$8:OFFSET($C$8,$AJ$4-1,0),$S290,0))</f>
        <v>1.0000607813883635</v>
      </c>
      <c r="BF290" s="174">
        <f ca="1">SUMPRODUCT(OFFSET($W$8:OFFSET($W$8,$AJ$4-1,0),$T290,$U290),OFFSET($D$8:OFFSET($D$8,$AJ$4-1,0),$S290,MATCH(BF$6,$D$7:$Q$7,0)-1))</f>
        <v>0.98525217895422823</v>
      </c>
      <c r="BG290" s="174">
        <f ca="1">SUMPRODUCT(OFFSET($W$8:OFFSET($W$8,$AJ$4-1,0),$T290,$U290),OFFSET($C$8:OFFSET($C$8,$AJ$4-1,0),$S290,0),OFFSET($D$8:OFFSET($D$8,$AJ$4-1,0),$S290,MATCH(BF$6,$D$7:$Q$7,0)-1))/SUMPRODUCT(OFFSET($W$8:OFFSET($W$8,$AJ$4-1,0),$T290,$U290),OFFSET($C$8:OFFSET($C$8,$AJ$4-1,0),$S290,0))</f>
        <v>0.98668727873224282</v>
      </c>
      <c r="BH290" s="174">
        <f ca="1">SUMPRODUCT(OFFSET($W$8:OFFSET($W$8,$AJ$4-1,0),$T290,$U290),OFFSET($D$8:OFFSET($D$8,$AJ$4-1,0),$S290,MATCH(BH$6,$D$7:$Q$7,0)-1))</f>
        <v>1.0008217155130197</v>
      </c>
      <c r="BI290" s="174">
        <f ca="1">SUMPRODUCT(OFFSET($W$8:OFFSET($W$8,$AJ$4-1,0),$T290,$U290),OFFSET($C$8:OFFSET($C$8,$AJ$4-1,0),$S290,0),OFFSET($D$8:OFFSET($D$8,$AJ$4-1,0),$S290,MATCH(BH$6,$D$7:$Q$7,0)-1))/SUMPRODUCT(OFFSET($W$8:OFFSET($W$8,$AJ$4-1,0),$T290,$U290),OFFSET($C$8:OFFSET($C$8,$AJ$4-1,0),$S290,0))</f>
        <v>1.0008300727552149</v>
      </c>
      <c r="BJ290" s="174">
        <f ca="1">SUMPRODUCT(OFFSET($W$8:OFFSET($W$8,$AJ$4-1,0),$T290,$U290),OFFSET($D$8:OFFSET($D$8,$AJ$4-1,0),$S290,MATCH(BJ$6,$D$7:$Q$7,0)-1))</f>
        <v>1</v>
      </c>
      <c r="BK290" s="174">
        <f ca="1">SUMPRODUCT(OFFSET($W$8:OFFSET($W$8,$AJ$4-1,0),$T290,$U290),OFFSET($C$8:OFFSET($C$8,$AJ$4-1,0),$S290,0),OFFSET($D$8:OFFSET($D$8,$AJ$4-1,0),$S290,MATCH(BJ$6,$D$7:$Q$7,0)-1))/SUMPRODUCT(OFFSET($W$8:OFFSET($W$8,$AJ$4-1,0),$T290,$U290),OFFSET($C$8:OFFSET($C$8,$AJ$4-1,0),$S290,0))</f>
        <v>1</v>
      </c>
      <c r="BM290" s="8">
        <f t="shared" si="72"/>
        <v>44743</v>
      </c>
      <c r="BN290" s="47">
        <f t="shared" ca="1" si="73"/>
        <v>1.0123505562563833</v>
      </c>
      <c r="BO290" s="47">
        <f t="shared" ca="1" si="69"/>
        <v>0</v>
      </c>
      <c r="BP290" s="47">
        <f t="shared" ca="1" si="74"/>
        <v>0.33066476266446315</v>
      </c>
      <c r="BQ290" s="47">
        <f t="shared" ca="1" si="70"/>
        <v>0.68168579359192005</v>
      </c>
    </row>
    <row r="291" spans="1:69">
      <c r="A291" s="58">
        <f t="shared" si="71"/>
        <v>44409</v>
      </c>
      <c r="B291" s="155">
        <f t="shared" si="76"/>
        <v>44607</v>
      </c>
      <c r="C291" s="59">
        <f>SUMIF(WP!$A$3:$A$388,"&lt;"&amp;EOMONTH($A291,$A$3-1)+1,WP!$B$3:$B$388)/1000-SUM(C$8:C290)</f>
        <v>1125.7370000000083</v>
      </c>
      <c r="D291" s="156">
        <f>D$6/VLOOKUP($B291,Rate!$B$4:$H$390,7)</f>
        <v>0.95466090400873183</v>
      </c>
      <c r="E291" s="156">
        <f>E$6/VLOOKUP($B291,SAWW!$B$4:$H$390,7)</f>
        <v>1.0280000000000007</v>
      </c>
      <c r="F291" s="156">
        <f>F$6/VLOOKUP($B291,'Indem BL'!$B$4:$H$390,7)</f>
        <v>1.0049999999999999</v>
      </c>
      <c r="G291" s="156">
        <f>G$6/VLOOKUP($B291,'Med BL'!$B$4:$H$390,7)</f>
        <v>1</v>
      </c>
      <c r="H291" s="156">
        <f>H$6/VLOOKUP($B291,'Combined BL &amp; SAWW'!$B$4:$H$390,7)</f>
        <v>1.0146772310205234</v>
      </c>
      <c r="I291" s="156">
        <f>I$6/VLOOKUP($B291,'Freq Trend'!$B$4:$H$390,7)</f>
        <v>0.99000000000000021</v>
      </c>
      <c r="J291" s="156">
        <f>J$6/VLOOKUP($B291,'Severity Trend_IonI'!$B$4:$H$390,7)</f>
        <v>0.98999999999999988</v>
      </c>
      <c r="K291" s="156">
        <f>K$6/VLOOKUP($B291,'Severity Trend_MonI'!$B$4:$H$390,7)</f>
        <v>1.0300000000000007</v>
      </c>
      <c r="L291" s="156">
        <f>L$6/VLOOKUP($B291,'Severity Trend'!$B$4:$H$390,7)</f>
        <v>1.0101313838944528</v>
      </c>
      <c r="M291" s="156">
        <f>M$6/VLOOKUP($B291,'PP Residual Trend'!$B$4:$H$390,7)</f>
        <v>1.0000291445130873</v>
      </c>
      <c r="N291" s="156">
        <f>N$6/VLOOKUP($B291,CR!$B$4:$H$455,7)</f>
        <v>0.95997026131169461</v>
      </c>
      <c r="O291" s="156">
        <f>O$6/VLOOKUP($B291,ER!$B$4:$H$455,7)</f>
        <v>0.99849142786382072</v>
      </c>
      <c r="P291" s="156">
        <f>P$6/VLOOKUP($B291,DR!$B$4:$H$455,7)</f>
        <v>1</v>
      </c>
      <c r="R291">
        <f t="shared" si="81"/>
        <v>284</v>
      </c>
      <c r="S291" s="159">
        <f t="shared" si="77"/>
        <v>283</v>
      </c>
      <c r="T291" s="157">
        <f t="shared" si="78"/>
        <v>0</v>
      </c>
      <c r="U291" s="157">
        <f t="shared" si="79"/>
        <v>0</v>
      </c>
      <c r="V291" s="152">
        <v>0</v>
      </c>
      <c r="W291" s="153">
        <f>(2*W$5*$AJ$3*$R291*$A$3-MIN(W$5*$AJ$3,$R291*$A$3)^2-2*$R291*$A$3*MAX(W$5*$AJ$3-$R291*$A$3,0)-MIN(MAX($R291*$A$3-$A$4,0),W$5*$AJ$3)^2-2*W$5*$AJ$3*MAX($R291*$A$3-$A$4-W$5*+$AJ$3,0))/$AJ$5-SUM($V$7:V291)-SUM($V$7:W290)+SUM($V$7:V290)</f>
        <v>0</v>
      </c>
      <c r="X291" s="153">
        <f>(2*X$5*$AJ$3*$R291*$A$3-MIN(X$5*$AJ$3,$R291*$A$3)^2-2*$R291*$A$3*MAX(X$5*$AJ$3-$R291*$A$3,0)-MIN(MAX($R291*$A$3-$A$4,0),X$5*$AJ$3)^2-2*X$5*$AJ$3*MAX($R291*$A$3-$A$4-X$5*+$AJ$3,0))/$AJ$5-SUM($V$7:W291)-SUM($V$7:X290)+SUM($V$7:W290)</f>
        <v>0</v>
      </c>
      <c r="Y291" s="153">
        <f>(2*Y$5*$AJ$3*$R291*$A$3-MIN(Y$5*$AJ$3,$R291*$A$3)^2-2*$R291*$A$3*MAX(Y$5*$AJ$3-$R291*$A$3,0)-MIN(MAX($R291*$A$3-$A$4,0),Y$5*$AJ$3)^2-2*Y$5*$AJ$3*MAX($R291*$A$3-$A$4-Y$5*+$AJ$3,0))/$AJ$5-SUM($V$7:X291)-SUM($V$7:Y290)+SUM($V$7:X290)</f>
        <v>0</v>
      </c>
      <c r="Z291" s="153">
        <f>(2*Z$5*$AJ$3*$R291*$A$3-MIN(Z$5*$AJ$3,$R291*$A$3)^2-2*$R291*$A$3*MAX(Z$5*$AJ$3-$R291*$A$3,0)-MIN(MAX($R291*$A$3-$A$4,0),Z$5*$AJ$3)^2-2*Z$5*$AJ$3*MAX($R291*$A$3-$A$4-Z$5*+$AJ$3,0))/$AJ$5-SUM($V$7:Y291)-SUM($V$7:Z290)+SUM($V$7:Y290)</f>
        <v>0</v>
      </c>
      <c r="AA291" s="153">
        <f>(2*AA$5*$AJ$3*$R291*$A$3-MIN(AA$5*$AJ$3,$R291*$A$3)^2-2*$R291*$A$3*MAX(AA$5*$AJ$3-$R291*$A$3,0)-MIN(MAX($R291*$A$3-$A$4,0),AA$5*$AJ$3)^2-2*AA$5*$AJ$3*MAX($R291*$A$3-$A$4-AA$5*+$AJ$3,0))/$AJ$5-SUM($V$7:Z291)-SUM($V$7:AA290)+SUM($V$7:Z290)</f>
        <v>0</v>
      </c>
      <c r="AB291" s="153">
        <f>(2*AB$5*$AJ$3*$R291*$A$3-MIN(AB$5*$AJ$3,$R291*$A$3)^2-2*$R291*$A$3*MAX(AB$5*$AJ$3-$R291*$A$3,0)-MIN(MAX($R291*$A$3-$A$4,0),AB$5*$AJ$3)^2-2*AB$5*$AJ$3*MAX($R291*$A$3-$A$4-AB$5*+$AJ$3,0))/$AJ$5-SUM($V$7:AA291)-SUM($V$7:AB290)+SUM($V$7:AA290)</f>
        <v>0</v>
      </c>
      <c r="AC291" s="153">
        <f>(2*AC$5*$AJ$3*$R291*$A$3-MIN(AC$5*$AJ$3,$R291*$A$3)^2-2*$R291*$A$3*MAX(AC$5*$AJ$3-$R291*$A$3,0)-MIN(MAX($R291*$A$3-$A$4,0),AC$5*$AJ$3)^2-2*AC$5*$AJ$3*MAX($R291*$A$3-$A$4-AC$5*+$AJ$3,0))/$AJ$5-SUM($V$7:AB291)-SUM($V$7:AC290)+SUM($V$7:AB290)</f>
        <v>0</v>
      </c>
      <c r="AD291" s="153">
        <f>(2*AD$5*$AJ$3*$R291*$A$3-MIN(AD$5*$AJ$3,$R291*$A$3)^2-2*$R291*$A$3*MAX(AD$5*$AJ$3-$R291*$A$3,0)-MIN(MAX($R291*$A$3-$A$4,0),AD$5*$AJ$3)^2-2*AD$5*$AJ$3*MAX($R291*$A$3-$A$4-AD$5*+$AJ$3,0))/$AJ$5-SUM($V$7:AC291)-SUM($V$7:AD290)+SUM($V$7:AC290)</f>
        <v>0</v>
      </c>
      <c r="AE291" s="153">
        <f>(2*AE$5*$AJ$3*$R291*$A$3-MIN(AE$5*$AJ$3,$R291*$A$3)^2-2*$R291*$A$3*MAX(AE$5*$AJ$3-$R291*$A$3,0)-MIN(MAX($R291*$A$3-$A$4,0),AE$5*$AJ$3)^2-2*AE$5*$AJ$3*MAX($R291*$A$3-$A$4-AE$5*+$AJ$3,0))/$AJ$5-SUM($V$7:AD291)-SUM($V$7:AE290)+SUM($V$7:AD290)</f>
        <v>0</v>
      </c>
      <c r="AF291" s="153">
        <f>(2*AF$5*$AJ$3*$R291*$A$3-MIN(AF$5*$AJ$3,$R291*$A$3)^2-2*$R291*$A$3*MAX(AF$5*$AJ$3-$R291*$A$3,0)-MIN(MAX($R291*$A$3-$A$4,0),AF$5*$AJ$3)^2-2*AF$5*$AJ$3*MAX($R291*$A$3-$A$4-AF$5*+$AJ$3,0))/$AJ$5-SUM($V$7:AE291)-SUM($V$7:AF290)+SUM($V$7:AE290)</f>
        <v>0</v>
      </c>
      <c r="AG291" s="153">
        <f>(2*AG$5*$AJ$3*$R291*$A$3-MIN(AG$5*$AJ$3,$R291*$A$3)^2-2*$R291*$A$3*MAX(AG$5*$AJ$3-$R291*$A$3,0)-MIN(MAX($R291*$A$3-$A$4,0),AG$5*$AJ$3)^2-2*AG$5*$AJ$3*MAX($R291*$A$3-$A$4-AG$5*+$AJ$3,0))/$AJ$5-SUM($V$7:AF291)-SUM($V$7:AG290)+SUM($V$7:AF290)</f>
        <v>0</v>
      </c>
      <c r="AH291" s="153">
        <f>(2*AH$5*$AJ$3*$R291*$A$3-MIN(AH$5*$AJ$3,$R291*$A$3)^2-2*$R291*$A$3*MAX(AH$5*$AJ$3-$R291*$A$3,0)-MIN(MAX($R291*$A$3-$A$4,0),AH$5*$AJ$3)^2-2*AH$5*$AJ$3*MAX($R291*$A$3-$A$4-AH$5*+$AJ$3,0))/$AJ$5-SUM($V$7:AG291)-SUM($V$7:AH290)+SUM($V$7:AG290)</f>
        <v>0</v>
      </c>
      <c r="AJ291" s="8">
        <f t="shared" si="75"/>
        <v>44774</v>
      </c>
      <c r="AK291" s="30">
        <f t="shared" si="80"/>
        <v>44788</v>
      </c>
      <c r="AL291" s="3">
        <f ca="1">SUMPRODUCT(OFFSET($W$8:OFFSET($W$8,$AJ$4-1,0),$T291,$U291),OFFSET($D$8:OFFSET($D$8,$AJ$4-1,0),$S291,MATCH(AL$6,$D$7:$Q$7,0)-1))</f>
        <v>0.98859948857071456</v>
      </c>
      <c r="AM291" s="3">
        <f ca="1">SUMPRODUCT(OFFSET($W$8:OFFSET($W$8,$AJ$4-1,0),$T291,$U291),OFFSET($C$8:OFFSET($C$8,$AJ$4-1,0),$S291,0),OFFSET($D$8:OFFSET($D$8,$AJ$4-1,0),$S291,MATCH(AL$6,$D$7:$Q$7,0)-1))/SUMPRODUCT(OFFSET($W$8:OFFSET($W$8,$AJ$4-1,0),$T291,$U291),OFFSET($C$8:OFFSET($C$8,$AJ$4-1,0),$S291,0))</f>
        <v>0.99026460913778258</v>
      </c>
      <c r="AN291" s="3">
        <f ca="1">SUMPRODUCT(OFFSET($W$8:OFFSET($W$8,$AJ$4-1,0),$T291,$U291),OFFSET($D$8:OFFSET($D$8,$AJ$4-1,0),$S291,MATCH(AN$6,$D$7:$Q$7,0)-1))</f>
        <v>1.014067847794609</v>
      </c>
      <c r="AO291" s="3">
        <f ca="1">SUMPRODUCT(OFFSET($W$8:OFFSET($W$8,$AJ$4-1,0),$T291,$U291),OFFSET($C$8:OFFSET($C$8,$AJ$4-1,0),$S291,0),OFFSET($D$8:OFFSET($D$8,$AJ$4-1,0),$S291,MATCH(AN$6,$D$7:$Q$7,0)-1))/SUMPRODUCT(OFFSET($W$8:OFFSET($W$8,$AJ$4-1,0),$T291,$U291),OFFSET($C$8:OFFSET($C$8,$AJ$4-1,0),$S291,0))</f>
        <v>1.0132271369169124</v>
      </c>
      <c r="AP291" s="3">
        <f ca="1">SUMPRODUCT(OFFSET($W$8:OFFSET($W$8,$AJ$4-1,0),$T291,$U291),OFFSET($D$8:OFFSET($D$8,$AJ$4-1,0),$S291,MATCH(AP$6,$D$7:$Q$7,0)-1))</f>
        <v>1.0043749999999998</v>
      </c>
      <c r="AQ291" s="3">
        <f ca="1">SUMPRODUCT(OFFSET($W$8:OFFSET($W$8,$AJ$4-1,0),$T291,$U291),OFFSET($C$8:OFFSET($C$8,$AJ$4-1,0),$S291,0),OFFSET($D$8:OFFSET($D$8,$AJ$4-1,0),$S291,MATCH(AP$6,$D$7:$Q$7,0)-1))/SUMPRODUCT(OFFSET($W$8:OFFSET($W$8,$AJ$4-1,0),$T291,$U291),OFFSET($C$8:OFFSET($C$8,$AJ$4-1,0),$S291,0))</f>
        <v>1.0044021647896506</v>
      </c>
      <c r="AR291" s="3">
        <f ca="1">SUMPRODUCT(OFFSET($W$8:OFFSET($W$8,$AJ$4-1,0),$T291,$U291),OFFSET($D$8:OFFSET($D$8,$AJ$4-1,0),$S291,MATCH(AR$6,$D$7:$Q$7,0)-1))</f>
        <v>1</v>
      </c>
      <c r="AS291" s="3">
        <f ca="1">SUMPRODUCT(OFFSET($W$8:OFFSET($W$8,$AJ$4-1,0),$T291,$U291),OFFSET($C$8:OFFSET($C$8,$AJ$4-1,0),$S291,0),OFFSET($D$8:OFFSET($D$8,$AJ$4-1,0),$S291,MATCH(AR$6,$D$7:$Q$7,0)-1))/SUMPRODUCT(OFFSET($W$8:OFFSET($W$8,$AJ$4-1,0),$T291,$U291),OFFSET($C$8:OFFSET($C$8,$AJ$4-1,0),$S291,0))</f>
        <v>1</v>
      </c>
      <c r="AT291" s="3">
        <f ca="1">SUMPRODUCT(OFFSET($W$8:OFFSET($W$8,$AJ$4-1,0),$T291,$U291),OFFSET($D$8:OFFSET($D$8,$AJ$4-1,0),$S291,MATCH(AT$6,$D$7:$Q$7,0)-1))</f>
        <v>1.0086688160501303</v>
      </c>
      <c r="AU291" s="3">
        <f ca="1">SUMPRODUCT(OFFSET($W$8:OFFSET($W$8,$AJ$4-1,0),$T291,$U291),OFFSET($C$8:OFFSET($C$8,$AJ$4-1,0),$S291,0),OFFSET($D$8:OFFSET($D$8,$AJ$4-1,0),$S291,MATCH(AT$6,$D$7:$Q$7,0)-1))/SUMPRODUCT(OFFSET($W$8:OFFSET($W$8,$AJ$4-1,0),$T291,$U291),OFFSET($C$8:OFFSET($C$8,$AJ$4-1,0),$S291,0))</f>
        <v>1.0083508574392444</v>
      </c>
      <c r="AV291" s="3">
        <f ca="1">SUMPRODUCT(OFFSET($W$8:OFFSET($W$8,$AJ$4-1,0),$T291,$U291),OFFSET($D$8:OFFSET($D$8,$AJ$4-1,0),$S291,MATCH(AV$6,$D$7:$Q$7,0)-1))</f>
        <v>0.99495745565793381</v>
      </c>
      <c r="AW291" s="3">
        <f ca="1">SUMPRODUCT(OFFSET($W$8:OFFSET($W$8,$AJ$4-1,0),$T291,$U291),OFFSET($C$8:OFFSET($C$8,$AJ$4-1,0),$S291,0),OFFSET($D$8:OFFSET($D$8,$AJ$4-1,0),$S291,MATCH(AV$6,$D$7:$Q$7,0)-1))/SUMPRODUCT(OFFSET($W$8:OFFSET($W$8,$AJ$4-1,0),$T291,$U291),OFFSET($C$8:OFFSET($C$8,$AJ$4-1,0),$S291,0))</f>
        <v>0.99525570692706289</v>
      </c>
      <c r="AX291" s="3">
        <f ca="1">SUMPRODUCT(OFFSET($W$8:OFFSET($W$8,$AJ$4-1,0),$T291,$U291),OFFSET($D$8:OFFSET($D$8,$AJ$4-1,0),$S291,MATCH(AX$6,$D$7:$Q$7,0)-1))</f>
        <v>0.9949574556579337</v>
      </c>
      <c r="AY291" s="3">
        <f ca="1">SUMPRODUCT(OFFSET($W$8:OFFSET($W$8,$AJ$4-1,0),$T291,$U291),OFFSET($C$8:OFFSET($C$8,$AJ$4-1,0),$S291,0),OFFSET($D$8:OFFSET($D$8,$AJ$4-1,0),$S291,MATCH(AX$6,$D$7:$Q$7,0)-1))/SUMPRODUCT(OFFSET($W$8:OFFSET($W$8,$AJ$4-1,0),$T291,$U291),OFFSET($C$8:OFFSET($C$8,$AJ$4-1,0),$S291,0))</f>
        <v>0.99525570692706333</v>
      </c>
      <c r="AZ291" s="3">
        <f ca="1">SUMPRODUCT(OFFSET($W$8:OFFSET($W$8,$AJ$4-1,0),$T291,$U291),OFFSET($D$8:OFFSET($D$8,$AJ$4-1,0),$S291,MATCH(AZ$6,$D$7:$Q$7,0)-1))</f>
        <v>1.0150698480119806</v>
      </c>
      <c r="BA291" s="3">
        <f ca="1">SUMPRODUCT(OFFSET($W$8:OFFSET($W$8,$AJ$4-1,0),$T291,$U291),OFFSET($C$8:OFFSET($C$8,$AJ$4-1,0),$S291,0),OFFSET($D$8:OFFSET($D$8,$AJ$4-1,0),$S291,MATCH(AZ$6,$D$7:$Q$7,0)-1))/SUMPRODUCT(OFFSET($W$8:OFFSET($W$8,$AJ$4-1,0),$T291,$U291),OFFSET($C$8:OFFSET($C$8,$AJ$4-1,0),$S291,0))</f>
        <v>1.0141687735197231</v>
      </c>
      <c r="BB291" s="3">
        <f ca="1">SUMPRODUCT(OFFSET($W$8:OFFSET($W$8,$AJ$4-1,0),$T291,$U291),OFFSET($D$8:OFFSET($D$8,$AJ$4-1,0),$S291,MATCH(BB$6,$D$7:$Q$7,0)-1))</f>
        <v>1.0051445876252996</v>
      </c>
      <c r="BC291" s="3">
        <f ca="1">SUMPRODUCT(OFFSET($W$8:OFFSET($W$8,$AJ$4-1,0),$T291,$U291),OFFSET($C$8:OFFSET($C$8,$AJ$4-1,0),$S291,0),OFFSET($D$8:OFFSET($D$8,$AJ$4-1,0),$S291,MATCH(BB$6,$D$7:$Q$7,0)-1))/SUMPRODUCT(OFFSET($W$8:OFFSET($W$8,$AJ$4-1,0),$T291,$U291),OFFSET($C$8:OFFSET($C$8,$AJ$4-1,0),$S291,0))</f>
        <v>1.0048403943016251</v>
      </c>
      <c r="BD291" s="3">
        <f ca="1">SUMPRODUCT(OFFSET($W$8:OFFSET($W$8,$AJ$4-1,0),$T291,$U291),OFFSET($D$8:OFFSET($D$8,$AJ$4-1,0),$S291,MATCH(BD$6,$D$7:$Q$7,0)-1))</f>
        <v>1.0000602750562859</v>
      </c>
      <c r="BE291" s="3">
        <f ca="1">SUMPRODUCT(OFFSET($W$8:OFFSET($W$8,$AJ$4-1,0),$T291,$U291),OFFSET($C$8:OFFSET($C$8,$AJ$4-1,0),$S291,0),OFFSET($D$8:OFFSET($D$8,$AJ$4-1,0),$S291,MATCH(BD$6,$D$7:$Q$7,0)-1))/SUMPRODUCT(OFFSET($W$8:OFFSET($W$8,$AJ$4-1,0),$T291,$U291),OFFSET($C$8:OFFSET($C$8,$AJ$4-1,0),$S291,0))</f>
        <v>1.0000584880008456</v>
      </c>
      <c r="BF291" s="174">
        <f ca="1">SUMPRODUCT(OFFSET($W$8:OFFSET($W$8,$AJ$4-1,0),$T291,$U291),OFFSET($D$8:OFFSET($D$8,$AJ$4-1,0),$S291,MATCH(BF$6,$D$7:$Q$7,0)-1))</f>
        <v>0.98753297243450577</v>
      </c>
      <c r="BG291" s="174">
        <f ca="1">SUMPRODUCT(OFFSET($W$8:OFFSET($W$8,$AJ$4-1,0),$T291,$U291),OFFSET($C$8:OFFSET($C$8,$AJ$4-1,0),$S291,0),OFFSET($D$8:OFFSET($D$8,$AJ$4-1,0),$S291,MATCH(BF$6,$D$7:$Q$7,0)-1))/SUMPRODUCT(OFFSET($W$8:OFFSET($W$8,$AJ$4-1,0),$T291,$U291),OFFSET($C$8:OFFSET($C$8,$AJ$4-1,0),$S291,0))</f>
        <v>0.98823826030931727</v>
      </c>
      <c r="BH291" s="174">
        <f ca="1">SUMPRODUCT(OFFSET($W$8:OFFSET($W$8,$AJ$4-1,0),$T291,$U291),OFFSET($D$8:OFFSET($D$8,$AJ$4-1,0),$S291,MATCH(BH$6,$D$7:$Q$7,0)-1))</f>
        <v>1.0009474298577015</v>
      </c>
      <c r="BI291" s="174">
        <f ca="1">SUMPRODUCT(OFFSET($W$8:OFFSET($W$8,$AJ$4-1,0),$T291,$U291),OFFSET($C$8:OFFSET($C$8,$AJ$4-1,0),$S291,0),OFFSET($D$8:OFFSET($D$8,$AJ$4-1,0),$S291,MATCH(BH$6,$D$7:$Q$7,0)-1))/SUMPRODUCT(OFFSET($W$8:OFFSET($W$8,$AJ$4-1,0),$T291,$U291),OFFSET($C$8:OFFSET($C$8,$AJ$4-1,0),$S291,0))</f>
        <v>1.0008626306951078</v>
      </c>
      <c r="BJ291" s="174">
        <f ca="1">SUMPRODUCT(OFFSET($W$8:OFFSET($W$8,$AJ$4-1,0),$T291,$U291),OFFSET($D$8:OFFSET($D$8,$AJ$4-1,0),$S291,MATCH(BJ$6,$D$7:$Q$7,0)-1))</f>
        <v>1</v>
      </c>
      <c r="BK291" s="174">
        <f ca="1">SUMPRODUCT(OFFSET($W$8:OFFSET($W$8,$AJ$4-1,0),$T291,$U291),OFFSET($C$8:OFFSET($C$8,$AJ$4-1,0),$S291,0),OFFSET($D$8:OFFSET($D$8,$AJ$4-1,0),$S291,MATCH(BJ$6,$D$7:$Q$7,0)-1))/SUMPRODUCT(OFFSET($W$8:OFFSET($W$8,$AJ$4-1,0),$T291,$U291),OFFSET($C$8:OFFSET($C$8,$AJ$4-1,0),$S291,0))</f>
        <v>1</v>
      </c>
      <c r="BM291" s="8">
        <f t="shared" si="72"/>
        <v>44774</v>
      </c>
      <c r="BN291" s="47">
        <f t="shared" ca="1" si="73"/>
        <v>1.0107617318550661</v>
      </c>
      <c r="BO291" s="47">
        <f t="shared" ca="1" si="69"/>
        <v>0</v>
      </c>
      <c r="BP291" s="47">
        <f t="shared" ca="1" si="74"/>
        <v>0.3306540061798694</v>
      </c>
      <c r="BQ291" s="47">
        <f t="shared" ca="1" si="70"/>
        <v>0.68010772567519673</v>
      </c>
    </row>
    <row r="292" spans="1:69">
      <c r="A292" s="58">
        <f t="shared" si="71"/>
        <v>44440</v>
      </c>
      <c r="B292" s="155">
        <f t="shared" si="76"/>
        <v>44635</v>
      </c>
      <c r="C292" s="59">
        <f>SUMIF(WP!$A$3:$A$388,"&lt;"&amp;EOMONTH($A292,$A$3-1)+1,WP!$B$3:$B$388)/1000-SUM(C$8:C291)</f>
        <v>2865.7629999999917</v>
      </c>
      <c r="D292" s="156">
        <f>D$6/VLOOKUP($B292,Rate!$B$4:$H$390,7)</f>
        <v>0.95466090400873183</v>
      </c>
      <c r="E292" s="156">
        <f>E$6/VLOOKUP($B292,SAWW!$B$4:$H$390,7)</f>
        <v>1.0258342774224758</v>
      </c>
      <c r="F292" s="156">
        <f>F$6/VLOOKUP($B292,'Indem BL'!$B$4:$H$390,7)</f>
        <v>1.0049999999999999</v>
      </c>
      <c r="G292" s="156">
        <f>G$6/VLOOKUP($B292,'Med BL'!$B$4:$H$390,7)</f>
        <v>1</v>
      </c>
      <c r="H292" s="156">
        <f>H$6/VLOOKUP($B292,'Combined BL &amp; SAWW'!$B$4:$H$390,7)</f>
        <v>1.0138087928652908</v>
      </c>
      <c r="I292" s="156">
        <f>I$6/VLOOKUP($B292,'Freq Trend'!$B$4:$H$390,7)</f>
        <v>0.99076479514415794</v>
      </c>
      <c r="J292" s="156">
        <f>J$6/VLOOKUP($B292,'Severity Trend_IonI'!$B$4:$H$390,7)</f>
        <v>0.99076479514415783</v>
      </c>
      <c r="K292" s="156">
        <f>K$6/VLOOKUP($B292,'Severity Trend_MonI'!$B$4:$H$390,7)</f>
        <v>1.0276782503689794</v>
      </c>
      <c r="L292" s="156">
        <f>L$6/VLOOKUP($B292,'Severity Trend'!$B$4:$H$390,7)</f>
        <v>1.0093707188088623</v>
      </c>
      <c r="M292" s="156">
        <f>M$6/VLOOKUP($B292,'PP Residual Trend'!$B$4:$H$390,7)</f>
        <v>1.0000456173340491</v>
      </c>
      <c r="N292" s="156">
        <f>N$6/VLOOKUP($B292,CR!$B$4:$H$455,7)</f>
        <v>0.97071718263912543</v>
      </c>
      <c r="O292" s="156">
        <f>O$6/VLOOKUP($B292,ER!$B$4:$H$455,7)</f>
        <v>1.0030308610901264</v>
      </c>
      <c r="P292" s="156">
        <f>P$6/VLOOKUP($B292,DR!$B$4:$H$455,7)</f>
        <v>1</v>
      </c>
      <c r="R292">
        <f t="shared" si="81"/>
        <v>285</v>
      </c>
      <c r="S292" s="159">
        <f t="shared" si="77"/>
        <v>284</v>
      </c>
      <c r="T292" s="157">
        <f t="shared" si="78"/>
        <v>0</v>
      </c>
      <c r="U292" s="157">
        <f t="shared" si="79"/>
        <v>0</v>
      </c>
      <c r="V292" s="152">
        <v>0</v>
      </c>
      <c r="W292" s="153">
        <f>(2*W$5*$AJ$3*$R292*$A$3-MIN(W$5*$AJ$3,$R292*$A$3)^2-2*$R292*$A$3*MAX(W$5*$AJ$3-$R292*$A$3,0)-MIN(MAX($R292*$A$3-$A$4,0),W$5*$AJ$3)^2-2*W$5*$AJ$3*MAX($R292*$A$3-$A$4-W$5*+$AJ$3,0))/$AJ$5-SUM($V$7:V292)-SUM($V$7:W291)+SUM($V$7:V291)</f>
        <v>0</v>
      </c>
      <c r="X292" s="153">
        <f>(2*X$5*$AJ$3*$R292*$A$3-MIN(X$5*$AJ$3,$R292*$A$3)^2-2*$R292*$A$3*MAX(X$5*$AJ$3-$R292*$A$3,0)-MIN(MAX($R292*$A$3-$A$4,0),X$5*$AJ$3)^2-2*X$5*$AJ$3*MAX($R292*$A$3-$A$4-X$5*+$AJ$3,0))/$AJ$5-SUM($V$7:W292)-SUM($V$7:X291)+SUM($V$7:W291)</f>
        <v>0</v>
      </c>
      <c r="Y292" s="153">
        <f>(2*Y$5*$AJ$3*$R292*$A$3-MIN(Y$5*$AJ$3,$R292*$A$3)^2-2*$R292*$A$3*MAX(Y$5*$AJ$3-$R292*$A$3,0)-MIN(MAX($R292*$A$3-$A$4,0),Y$5*$AJ$3)^2-2*Y$5*$AJ$3*MAX($R292*$A$3-$A$4-Y$5*+$AJ$3,0))/$AJ$5-SUM($V$7:X292)-SUM($V$7:Y291)+SUM($V$7:X291)</f>
        <v>0</v>
      </c>
      <c r="Z292" s="153">
        <f>(2*Z$5*$AJ$3*$R292*$A$3-MIN(Z$5*$AJ$3,$R292*$A$3)^2-2*$R292*$A$3*MAX(Z$5*$AJ$3-$R292*$A$3,0)-MIN(MAX($R292*$A$3-$A$4,0),Z$5*$AJ$3)^2-2*Z$5*$AJ$3*MAX($R292*$A$3-$A$4-Z$5*+$AJ$3,0))/$AJ$5-SUM($V$7:Y292)-SUM($V$7:Z291)+SUM($V$7:Y291)</f>
        <v>0</v>
      </c>
      <c r="AA292" s="153">
        <f>(2*AA$5*$AJ$3*$R292*$A$3-MIN(AA$5*$AJ$3,$R292*$A$3)^2-2*$R292*$A$3*MAX(AA$5*$AJ$3-$R292*$A$3,0)-MIN(MAX($R292*$A$3-$A$4,0),AA$5*$AJ$3)^2-2*AA$5*$AJ$3*MAX($R292*$A$3-$A$4-AA$5*+$AJ$3,0))/$AJ$5-SUM($V$7:Z292)-SUM($V$7:AA291)+SUM($V$7:Z291)</f>
        <v>0</v>
      </c>
      <c r="AB292" s="153">
        <f>(2*AB$5*$AJ$3*$R292*$A$3-MIN(AB$5*$AJ$3,$R292*$A$3)^2-2*$R292*$A$3*MAX(AB$5*$AJ$3-$R292*$A$3,0)-MIN(MAX($R292*$A$3-$A$4,0),AB$5*$AJ$3)^2-2*AB$5*$AJ$3*MAX($R292*$A$3-$A$4-AB$5*+$AJ$3,0))/$AJ$5-SUM($V$7:AA292)-SUM($V$7:AB291)+SUM($V$7:AA291)</f>
        <v>0</v>
      </c>
      <c r="AC292" s="153">
        <f>(2*AC$5*$AJ$3*$R292*$A$3-MIN(AC$5*$AJ$3,$R292*$A$3)^2-2*$R292*$A$3*MAX(AC$5*$AJ$3-$R292*$A$3,0)-MIN(MAX($R292*$A$3-$A$4,0),AC$5*$AJ$3)^2-2*AC$5*$AJ$3*MAX($R292*$A$3-$A$4-AC$5*+$AJ$3,0))/$AJ$5-SUM($V$7:AB292)-SUM($V$7:AC291)+SUM($V$7:AB291)</f>
        <v>0</v>
      </c>
      <c r="AD292" s="153">
        <f>(2*AD$5*$AJ$3*$R292*$A$3-MIN(AD$5*$AJ$3,$R292*$A$3)^2-2*$R292*$A$3*MAX(AD$5*$AJ$3-$R292*$A$3,0)-MIN(MAX($R292*$A$3-$A$4,0),AD$5*$AJ$3)^2-2*AD$5*$AJ$3*MAX($R292*$A$3-$A$4-AD$5*+$AJ$3,0))/$AJ$5-SUM($V$7:AC292)-SUM($V$7:AD291)+SUM($V$7:AC291)</f>
        <v>0</v>
      </c>
      <c r="AE292" s="153">
        <f>(2*AE$5*$AJ$3*$R292*$A$3-MIN(AE$5*$AJ$3,$R292*$A$3)^2-2*$R292*$A$3*MAX(AE$5*$AJ$3-$R292*$A$3,0)-MIN(MAX($R292*$A$3-$A$4,0),AE$5*$AJ$3)^2-2*AE$5*$AJ$3*MAX($R292*$A$3-$A$4-AE$5*+$AJ$3,0))/$AJ$5-SUM($V$7:AD292)-SUM($V$7:AE291)+SUM($V$7:AD291)</f>
        <v>0</v>
      </c>
      <c r="AF292" s="153">
        <f>(2*AF$5*$AJ$3*$R292*$A$3-MIN(AF$5*$AJ$3,$R292*$A$3)^2-2*$R292*$A$3*MAX(AF$5*$AJ$3-$R292*$A$3,0)-MIN(MAX($R292*$A$3-$A$4,0),AF$5*$AJ$3)^2-2*AF$5*$AJ$3*MAX($R292*$A$3-$A$4-AF$5*+$AJ$3,0))/$AJ$5-SUM($V$7:AE292)-SUM($V$7:AF291)+SUM($V$7:AE291)</f>
        <v>0</v>
      </c>
      <c r="AG292" s="153">
        <f>(2*AG$5*$AJ$3*$R292*$A$3-MIN(AG$5*$AJ$3,$R292*$A$3)^2-2*$R292*$A$3*MAX(AG$5*$AJ$3-$R292*$A$3,0)-MIN(MAX($R292*$A$3-$A$4,0),AG$5*$AJ$3)^2-2*AG$5*$AJ$3*MAX($R292*$A$3-$A$4-AG$5*+$AJ$3,0))/$AJ$5-SUM($V$7:AF292)-SUM($V$7:AG291)+SUM($V$7:AF291)</f>
        <v>0</v>
      </c>
      <c r="AH292" s="153">
        <f>(2*AH$5*$AJ$3*$R292*$A$3-MIN(AH$5*$AJ$3,$R292*$A$3)^2-2*$R292*$A$3*MAX(AH$5*$AJ$3-$R292*$A$3,0)-MIN(MAX($R292*$A$3-$A$4,0),AH$5*$AJ$3)^2-2*AH$5*$AJ$3*MAX($R292*$A$3-$A$4-AH$5*+$AJ$3,0))/$AJ$5-SUM($V$7:AG292)-SUM($V$7:AH291)+SUM($V$7:AG291)</f>
        <v>0</v>
      </c>
      <c r="AJ292" s="8">
        <f t="shared" si="75"/>
        <v>44805</v>
      </c>
      <c r="AK292" s="30">
        <f t="shared" si="80"/>
        <v>44819</v>
      </c>
      <c r="AL292" s="3">
        <f ca="1">SUMPRODUCT(OFFSET($W$8:OFFSET($W$8,$AJ$4-1,0),$T292,$U292),OFFSET($D$8:OFFSET($D$8,$AJ$4-1,0),$S292,MATCH(AL$6,$D$7:$Q$7,0)-1))</f>
        <v>0.9923777465699869</v>
      </c>
      <c r="AM292" s="3">
        <f ca="1">SUMPRODUCT(OFFSET($W$8:OFFSET($W$8,$AJ$4-1,0),$T292,$U292),OFFSET($C$8:OFFSET($C$8,$AJ$4-1,0),$S292,0),OFFSET($D$8:OFFSET($D$8,$AJ$4-1,0),$S292,MATCH(AL$6,$D$7:$Q$7,0)-1))/SUMPRODUCT(OFFSET($W$8:OFFSET($W$8,$AJ$4-1,0),$T292,$U292),OFFSET($C$8:OFFSET($C$8,$AJ$4-1,0),$S292,0))</f>
        <v>0.99347594762997993</v>
      </c>
      <c r="AN292" s="3">
        <f ca="1">SUMPRODUCT(OFFSET($W$8:OFFSET($W$8,$AJ$4-1,0),$T292,$U292),OFFSET($D$8:OFFSET($D$8,$AJ$4-1,0),$S292,MATCH(AN$6,$D$7:$Q$7,0)-1))</f>
        <v>1.0117369723176379</v>
      </c>
      <c r="AO292" s="3">
        <f ca="1">SUMPRODUCT(OFFSET($W$8:OFFSET($W$8,$AJ$4-1,0),$T292,$U292),OFFSET($C$8:OFFSET($C$8,$AJ$4-1,0),$S292,0),OFFSET($D$8:OFFSET($D$8,$AJ$4-1,0),$S292,MATCH(AN$6,$D$7:$Q$7,0)-1))/SUMPRODUCT(OFFSET($W$8:OFFSET($W$8,$AJ$4-1,0),$T292,$U292),OFFSET($C$8:OFFSET($C$8,$AJ$4-1,0),$S292,0))</f>
        <v>1.0110098751743519</v>
      </c>
      <c r="AP292" s="3">
        <f ca="1">SUMPRODUCT(OFFSET($W$8:OFFSET($W$8,$AJ$4-1,0),$T292,$U292),OFFSET($D$8:OFFSET($D$8,$AJ$4-1,0),$S292,MATCH(AP$6,$D$7:$Q$7,0)-1))</f>
        <v>1.0039583333333333</v>
      </c>
      <c r="AQ292" s="3">
        <f ca="1">SUMPRODUCT(OFFSET($W$8:OFFSET($W$8,$AJ$4-1,0),$T292,$U292),OFFSET($C$8:OFFSET($C$8,$AJ$4-1,0),$S292,0),OFFSET($D$8:OFFSET($D$8,$AJ$4-1,0),$S292,MATCH(AP$6,$D$7:$Q$7,0)-1))/SUMPRODUCT(OFFSET($W$8:OFFSET($W$8,$AJ$4-1,0),$T292,$U292),OFFSET($C$8:OFFSET($C$8,$AJ$4-1,0),$S292,0))</f>
        <v>1.0039527994477426</v>
      </c>
      <c r="AR292" s="3">
        <f ca="1">SUMPRODUCT(OFFSET($W$8:OFFSET($W$8,$AJ$4-1,0),$T292,$U292),OFFSET($D$8:OFFSET($D$8,$AJ$4-1,0),$S292,MATCH(AR$6,$D$7:$Q$7,0)-1))</f>
        <v>1</v>
      </c>
      <c r="AS292" s="3">
        <f ca="1">SUMPRODUCT(OFFSET($W$8:OFFSET($W$8,$AJ$4-1,0),$T292,$U292),OFFSET($C$8:OFFSET($C$8,$AJ$4-1,0),$S292,0),OFFSET($D$8:OFFSET($D$8,$AJ$4-1,0),$S292,MATCH(AR$6,$D$7:$Q$7,0)-1))/SUMPRODUCT(OFFSET($W$8:OFFSET($W$8,$AJ$4-1,0),$T292,$U292),OFFSET($C$8:OFFSET($C$8,$AJ$4-1,0),$S292,0))</f>
        <v>1</v>
      </c>
      <c r="AT292" s="3">
        <f ca="1">SUMPRODUCT(OFFSET($W$8:OFFSET($W$8,$AJ$4-1,0),$T292,$U292),OFFSET($D$8:OFFSET($D$8,$AJ$4-1,0),$S292,MATCH(AT$6,$D$7:$Q$7,0)-1))</f>
        <v>1.0074474355281291</v>
      </c>
      <c r="AU292" s="3">
        <f ca="1">SUMPRODUCT(OFFSET($W$8:OFFSET($W$8,$AJ$4-1,0),$T292,$U292),OFFSET($C$8:OFFSET($C$8,$AJ$4-1,0),$S292,0),OFFSET($D$8:OFFSET($D$8,$AJ$4-1,0),$S292,MATCH(AT$6,$D$7:$Q$7,0)-1))/SUMPRODUCT(OFFSET($W$8:OFFSET($W$8,$AJ$4-1,0),$T292,$U292),OFFSET($C$8:OFFSET($C$8,$AJ$4-1,0),$S292,0))</f>
        <v>1.0071525336740863</v>
      </c>
      <c r="AV292" s="3">
        <f ca="1">SUMPRODUCT(OFFSET($W$8:OFFSET($W$8,$AJ$4-1,0),$T292,$U292),OFFSET($D$8:OFFSET($D$8,$AJ$4-1,0),$S292,MATCH(AV$6,$D$7:$Q$7,0)-1))</f>
        <v>0.99579111087474526</v>
      </c>
      <c r="AW292" s="3">
        <f ca="1">SUMPRODUCT(OFFSET($W$8:OFFSET($W$8,$AJ$4-1,0),$T292,$U292),OFFSET($C$8:OFFSET($C$8,$AJ$4-1,0),$S292,0),OFFSET($D$8:OFFSET($D$8,$AJ$4-1,0),$S292,MATCH(AV$6,$D$7:$Q$7,0)-1))/SUMPRODUCT(OFFSET($W$8:OFFSET($W$8,$AJ$4-1,0),$T292,$U292),OFFSET($C$8:OFFSET($C$8,$AJ$4-1,0),$S292,0))</f>
        <v>0.99604979462573329</v>
      </c>
      <c r="AX292" s="3">
        <f ca="1">SUMPRODUCT(OFFSET($W$8:OFFSET($W$8,$AJ$4-1,0),$T292,$U292),OFFSET($D$8:OFFSET($D$8,$AJ$4-1,0),$S292,MATCH(AX$6,$D$7:$Q$7,0)-1))</f>
        <v>0.99579111087474526</v>
      </c>
      <c r="AY292" s="3">
        <f ca="1">SUMPRODUCT(OFFSET($W$8:OFFSET($W$8,$AJ$4-1,0),$T292,$U292),OFFSET($C$8:OFFSET($C$8,$AJ$4-1,0),$S292,0),OFFSET($D$8:OFFSET($D$8,$AJ$4-1,0),$S292,MATCH(AX$6,$D$7:$Q$7,0)-1))/SUMPRODUCT(OFFSET($W$8:OFFSET($W$8,$AJ$4-1,0),$T292,$U292),OFFSET($C$8:OFFSET($C$8,$AJ$4-1,0),$S292,0))</f>
        <v>0.99604979462573329</v>
      </c>
      <c r="AZ292" s="3">
        <f ca="1">SUMPRODUCT(OFFSET($W$8:OFFSET($W$8,$AJ$4-1,0),$T292,$U292),OFFSET($D$8:OFFSET($D$8,$AJ$4-1,0),$S292,MATCH(AZ$6,$D$7:$Q$7,0)-1))</f>
        <v>1.0125726656692999</v>
      </c>
      <c r="BA292" s="3">
        <f ca="1">SUMPRODUCT(OFFSET($W$8:OFFSET($W$8,$AJ$4-1,0),$T292,$U292),OFFSET($C$8:OFFSET($C$8,$AJ$4-1,0),$S292,0),OFFSET($D$8:OFFSET($D$8,$AJ$4-1,0),$S292,MATCH(AZ$6,$D$7:$Q$7,0)-1))/SUMPRODUCT(OFFSET($W$8:OFFSET($W$8,$AJ$4-1,0),$T292,$U292),OFFSET($C$8:OFFSET($C$8,$AJ$4-1,0),$S292,0))</f>
        <v>1.0117934762196035</v>
      </c>
      <c r="BB292" s="3">
        <f ca="1">SUMPRODUCT(OFFSET($W$8:OFFSET($W$8,$AJ$4-1,0),$T292,$U292),OFFSET($D$8:OFFSET($D$8,$AJ$4-1,0),$S292,MATCH(BB$6,$D$7:$Q$7,0)-1))</f>
        <v>1.0042993751863643</v>
      </c>
      <c r="BC292" s="3">
        <f ca="1">SUMPRODUCT(OFFSET($W$8:OFFSET($W$8,$AJ$4-1,0),$T292,$U292),OFFSET($C$8:OFFSET($C$8,$AJ$4-1,0),$S292,0),OFFSET($D$8:OFFSET($D$8,$AJ$4-1,0),$S292,MATCH(BB$6,$D$7:$Q$7,0)-1))/SUMPRODUCT(OFFSET($W$8:OFFSET($W$8,$AJ$4-1,0),$T292,$U292),OFFSET($C$8:OFFSET($C$8,$AJ$4-1,0),$S292,0))</f>
        <v>1.0040342292446056</v>
      </c>
      <c r="BD292" s="3">
        <f ca="1">SUMPRODUCT(OFFSET($W$8:OFFSET($W$8,$AJ$4-1,0),$T292,$U292),OFFSET($D$8:OFFSET($D$8,$AJ$4-1,0),$S292,MATCH(BD$6,$D$7:$Q$7,0)-1))</f>
        <v>1.0000565929712644</v>
      </c>
      <c r="BE292" s="3">
        <f ca="1">SUMPRODUCT(OFFSET($W$8:OFFSET($W$8,$AJ$4-1,0),$T292,$U292),OFFSET($C$8:OFFSET($C$8,$AJ$4-1,0),$S292,0),OFFSET($D$8:OFFSET($D$8,$AJ$4-1,0),$S292,MATCH(BD$6,$D$7:$Q$7,0)-1))/SUMPRODUCT(OFFSET($W$8:OFFSET($W$8,$AJ$4-1,0),$T292,$U292),OFFSET($C$8:OFFSET($C$8,$AJ$4-1,0),$S292,0))</f>
        <v>1.0000533362599349</v>
      </c>
      <c r="BF292" s="174">
        <f ca="1">SUMPRODUCT(OFFSET($W$8:OFFSET($W$8,$AJ$4-1,0),$T292,$U292),OFFSET($D$8:OFFSET($D$8,$AJ$4-1,0),$S292,MATCH(BF$6,$D$7:$Q$7,0)-1))</f>
        <v>0.99042099560322172</v>
      </c>
      <c r="BG292" s="174">
        <f ca="1">SUMPRODUCT(OFFSET($W$8:OFFSET($W$8,$AJ$4-1,0),$T292,$U292),OFFSET($C$8:OFFSET($C$8,$AJ$4-1,0),$S292,0),OFFSET($D$8:OFFSET($D$8,$AJ$4-1,0),$S292,MATCH(BF$6,$D$7:$Q$7,0)-1))/SUMPRODUCT(OFFSET($W$8:OFFSET($W$8,$AJ$4-1,0),$T292,$U292),OFFSET($C$8:OFFSET($C$8,$AJ$4-1,0),$S292,0))</f>
        <v>0.99066500176413064</v>
      </c>
      <c r="BH292" s="174">
        <f ca="1">SUMPRODUCT(OFFSET($W$8:OFFSET($W$8,$AJ$4-1,0),$T292,$U292),OFFSET($D$8:OFFSET($D$8,$AJ$4-1,0),$S292,MATCH(BH$6,$D$7:$Q$7,0)-1))</f>
        <v>1.0008840011512867</v>
      </c>
      <c r="BI292" s="174">
        <f ca="1">SUMPRODUCT(OFFSET($W$8:OFFSET($W$8,$AJ$4-1,0),$T292,$U292),OFFSET($C$8:OFFSET($C$8,$AJ$4-1,0),$S292,0),OFFSET($D$8:OFFSET($D$8,$AJ$4-1,0),$S292,MATCH(BH$6,$D$7:$Q$7,0)-1))/SUMPRODUCT(OFFSET($W$8:OFFSET($W$8,$AJ$4-1,0),$T292,$U292),OFFSET($C$8:OFFSET($C$8,$AJ$4-1,0),$S292,0))</f>
        <v>1.0007247137161972</v>
      </c>
      <c r="BJ292" s="174">
        <f ca="1">SUMPRODUCT(OFFSET($W$8:OFFSET($W$8,$AJ$4-1,0),$T292,$U292),OFFSET($D$8:OFFSET($D$8,$AJ$4-1,0),$S292,MATCH(BJ$6,$D$7:$Q$7,0)-1))</f>
        <v>1</v>
      </c>
      <c r="BK292" s="174">
        <f ca="1">SUMPRODUCT(OFFSET($W$8:OFFSET($W$8,$AJ$4-1,0),$T292,$U292),OFFSET($C$8:OFFSET($C$8,$AJ$4-1,0),$S292,0),OFFSET($D$8:OFFSET($D$8,$AJ$4-1,0),$S292,MATCH(BJ$6,$D$7:$Q$7,0)-1))/SUMPRODUCT(OFFSET($W$8:OFFSET($W$8,$AJ$4-1,0),$T292,$U292),OFFSET($C$8:OFFSET($C$8,$AJ$4-1,0),$S292,0))</f>
        <v>1</v>
      </c>
      <c r="BM292" s="8">
        <f t="shared" si="72"/>
        <v>44805</v>
      </c>
      <c r="BN292" s="47">
        <f t="shared" ca="1" si="73"/>
        <v>1.0082857612784697</v>
      </c>
      <c r="BO292" s="47">
        <f t="shared" ca="1" si="69"/>
        <v>0</v>
      </c>
      <c r="BP292" s="47">
        <f t="shared" ca="1" si="74"/>
        <v>0.33069957595642435</v>
      </c>
      <c r="BQ292" s="47">
        <f t="shared" ca="1" si="70"/>
        <v>0.67758618532204529</v>
      </c>
    </row>
    <row r="293" spans="1:69">
      <c r="A293" s="58">
        <f t="shared" si="71"/>
        <v>44470</v>
      </c>
      <c r="B293" s="155">
        <f t="shared" si="76"/>
        <v>44666</v>
      </c>
      <c r="C293" s="59">
        <f>SUMIF(WP!$A$3:$A$388,"&lt;"&amp;EOMONTH($A293,$A$3-1)+1,WP!$B$3:$B$388)/1000-SUM(C$8:C292)</f>
        <v>2871.0070000000123</v>
      </c>
      <c r="D293" s="156">
        <f>D$6/VLOOKUP($B293,Rate!$B$4:$H$390,7)</f>
        <v>0.97706750227849237</v>
      </c>
      <c r="E293" s="156">
        <f>E$6/VLOOKUP($B293,SAWW!$B$4:$H$390,7)</f>
        <v>1.0234471325011805</v>
      </c>
      <c r="F293" s="156">
        <f>F$6/VLOOKUP($B293,'Indem BL'!$B$4:$H$390,7)</f>
        <v>1.0049999999999999</v>
      </c>
      <c r="G293" s="156">
        <f>G$6/VLOOKUP($B293,'Med BL'!$B$4:$H$390,7)</f>
        <v>1</v>
      </c>
      <c r="H293" s="156">
        <f>H$6/VLOOKUP($B293,'Combined BL &amp; SAWW'!$B$4:$H$390,7)</f>
        <v>1.0128543812756567</v>
      </c>
      <c r="I293" s="156">
        <f>I$6/VLOOKUP($B293,'Freq Trend'!$B$4:$H$390,7)</f>
        <v>0.99161291213342906</v>
      </c>
      <c r="J293" s="156">
        <f>J$6/VLOOKUP($B293,'Severity Trend_IonI'!$B$4:$H$390,7)</f>
        <v>0.99161291213342906</v>
      </c>
      <c r="K293" s="156">
        <f>K$6/VLOOKUP($B293,'Severity Trend_MonI'!$B$4:$H$390,7)</f>
        <v>1.0251199207666366</v>
      </c>
      <c r="L293" s="156">
        <f>L$6/VLOOKUP($B293,'Severity Trend'!$B$4:$H$390,7)</f>
        <v>1.008529889088035</v>
      </c>
      <c r="M293" s="156">
        <f>M$6/VLOOKUP($B293,'PP Residual Trend'!$B$4:$H$390,7)</f>
        <v>1.0000638557331505</v>
      </c>
      <c r="N293" s="156">
        <f>N$6/VLOOKUP($B293,CR!$B$4:$H$455,7)</f>
        <v>0.95795326198040009</v>
      </c>
      <c r="O293" s="156">
        <f>O$6/VLOOKUP($B293,ER!$B$4:$H$455,7)</f>
        <v>1.0030308610901264</v>
      </c>
      <c r="P293" s="156">
        <f>P$6/VLOOKUP($B293,DR!$B$4:$H$455,7)</f>
        <v>1</v>
      </c>
      <c r="R293">
        <f t="shared" si="81"/>
        <v>286</v>
      </c>
      <c r="S293" s="159">
        <f t="shared" si="77"/>
        <v>285</v>
      </c>
      <c r="T293" s="157">
        <f t="shared" si="78"/>
        <v>0</v>
      </c>
      <c r="U293" s="157">
        <f t="shared" si="79"/>
        <v>0</v>
      </c>
      <c r="V293" s="152">
        <v>0</v>
      </c>
      <c r="W293" s="153">
        <f>(2*W$5*$AJ$3*$R293*$A$3-MIN(W$5*$AJ$3,$R293*$A$3)^2-2*$R293*$A$3*MAX(W$5*$AJ$3-$R293*$A$3,0)-MIN(MAX($R293*$A$3-$A$4,0),W$5*$AJ$3)^2-2*W$5*$AJ$3*MAX($R293*$A$3-$A$4-W$5*+$AJ$3,0))/$AJ$5-SUM($V$7:V293)-SUM($V$7:W292)+SUM($V$7:V292)</f>
        <v>0</v>
      </c>
      <c r="X293" s="153">
        <f>(2*X$5*$AJ$3*$R293*$A$3-MIN(X$5*$AJ$3,$R293*$A$3)^2-2*$R293*$A$3*MAX(X$5*$AJ$3-$R293*$A$3,0)-MIN(MAX($R293*$A$3-$A$4,0),X$5*$AJ$3)^2-2*X$5*$AJ$3*MAX($R293*$A$3-$A$4-X$5*+$AJ$3,0))/$AJ$5-SUM($V$7:W293)-SUM($V$7:X292)+SUM($V$7:W292)</f>
        <v>0</v>
      </c>
      <c r="Y293" s="153">
        <f>(2*Y$5*$AJ$3*$R293*$A$3-MIN(Y$5*$AJ$3,$R293*$A$3)^2-2*$R293*$A$3*MAX(Y$5*$AJ$3-$R293*$A$3,0)-MIN(MAX($R293*$A$3-$A$4,0),Y$5*$AJ$3)^2-2*Y$5*$AJ$3*MAX($R293*$A$3-$A$4-Y$5*+$AJ$3,0))/$AJ$5-SUM($V$7:X293)-SUM($V$7:Y292)+SUM($V$7:X292)</f>
        <v>0</v>
      </c>
      <c r="Z293" s="153">
        <f>(2*Z$5*$AJ$3*$R293*$A$3-MIN(Z$5*$AJ$3,$R293*$A$3)^2-2*$R293*$A$3*MAX(Z$5*$AJ$3-$R293*$A$3,0)-MIN(MAX($R293*$A$3-$A$4,0),Z$5*$AJ$3)^2-2*Z$5*$AJ$3*MAX($R293*$A$3-$A$4-Z$5*+$AJ$3,0))/$AJ$5-SUM($V$7:Y293)-SUM($V$7:Z292)+SUM($V$7:Y292)</f>
        <v>0</v>
      </c>
      <c r="AA293" s="153">
        <f>(2*AA$5*$AJ$3*$R293*$A$3-MIN(AA$5*$AJ$3,$R293*$A$3)^2-2*$R293*$A$3*MAX(AA$5*$AJ$3-$R293*$A$3,0)-MIN(MAX($R293*$A$3-$A$4,0),AA$5*$AJ$3)^2-2*AA$5*$AJ$3*MAX($R293*$A$3-$A$4-AA$5*+$AJ$3,0))/$AJ$5-SUM($V$7:Z293)-SUM($V$7:AA292)+SUM($V$7:Z292)</f>
        <v>0</v>
      </c>
      <c r="AB293" s="153">
        <f>(2*AB$5*$AJ$3*$R293*$A$3-MIN(AB$5*$AJ$3,$R293*$A$3)^2-2*$R293*$A$3*MAX(AB$5*$AJ$3-$R293*$A$3,0)-MIN(MAX($R293*$A$3-$A$4,0),AB$5*$AJ$3)^2-2*AB$5*$AJ$3*MAX($R293*$A$3-$A$4-AB$5*+$AJ$3,0))/$AJ$5-SUM($V$7:AA293)-SUM($V$7:AB292)+SUM($V$7:AA292)</f>
        <v>0</v>
      </c>
      <c r="AC293" s="153">
        <f>(2*AC$5*$AJ$3*$R293*$A$3-MIN(AC$5*$AJ$3,$R293*$A$3)^2-2*$R293*$A$3*MAX(AC$5*$AJ$3-$R293*$A$3,0)-MIN(MAX($R293*$A$3-$A$4,0),AC$5*$AJ$3)^2-2*AC$5*$AJ$3*MAX($R293*$A$3-$A$4-AC$5*+$AJ$3,0))/$AJ$5-SUM($V$7:AB293)-SUM($V$7:AC292)+SUM($V$7:AB292)</f>
        <v>0</v>
      </c>
      <c r="AD293" s="153">
        <f>(2*AD$5*$AJ$3*$R293*$A$3-MIN(AD$5*$AJ$3,$R293*$A$3)^2-2*$R293*$A$3*MAX(AD$5*$AJ$3-$R293*$A$3,0)-MIN(MAX($R293*$A$3-$A$4,0),AD$5*$AJ$3)^2-2*AD$5*$AJ$3*MAX($R293*$A$3-$A$4-AD$5*+$AJ$3,0))/$AJ$5-SUM($V$7:AC293)-SUM($V$7:AD292)+SUM($V$7:AC292)</f>
        <v>0</v>
      </c>
      <c r="AE293" s="153">
        <f>(2*AE$5*$AJ$3*$R293*$A$3-MIN(AE$5*$AJ$3,$R293*$A$3)^2-2*$R293*$A$3*MAX(AE$5*$AJ$3-$R293*$A$3,0)-MIN(MAX($R293*$A$3-$A$4,0),AE$5*$AJ$3)^2-2*AE$5*$AJ$3*MAX($R293*$A$3-$A$4-AE$5*+$AJ$3,0))/$AJ$5-SUM($V$7:AD293)-SUM($V$7:AE292)+SUM($V$7:AD292)</f>
        <v>0</v>
      </c>
      <c r="AF293" s="153">
        <f>(2*AF$5*$AJ$3*$R293*$A$3-MIN(AF$5*$AJ$3,$R293*$A$3)^2-2*$R293*$A$3*MAX(AF$5*$AJ$3-$R293*$A$3,0)-MIN(MAX($R293*$A$3-$A$4,0),AF$5*$AJ$3)^2-2*AF$5*$AJ$3*MAX($R293*$A$3-$A$4-AF$5*+$AJ$3,0))/$AJ$5-SUM($V$7:AE293)-SUM($V$7:AF292)+SUM($V$7:AE292)</f>
        <v>0</v>
      </c>
      <c r="AG293" s="153">
        <f>(2*AG$5*$AJ$3*$R293*$A$3-MIN(AG$5*$AJ$3,$R293*$A$3)^2-2*$R293*$A$3*MAX(AG$5*$AJ$3-$R293*$A$3,0)-MIN(MAX($R293*$A$3-$A$4,0),AG$5*$AJ$3)^2-2*AG$5*$AJ$3*MAX($R293*$A$3-$A$4-AG$5*+$AJ$3,0))/$AJ$5-SUM($V$7:AF293)-SUM($V$7:AG292)+SUM($V$7:AF292)</f>
        <v>0</v>
      </c>
      <c r="AH293" s="153">
        <f>(2*AH$5*$AJ$3*$R293*$A$3-MIN(AH$5*$AJ$3,$R293*$A$3)^2-2*$R293*$A$3*MAX(AH$5*$AJ$3-$R293*$A$3,0)-MIN(MAX($R293*$A$3-$A$4,0),AH$5*$AJ$3)^2-2*AH$5*$AJ$3*MAX($R293*$A$3-$A$4-AH$5*+$AJ$3,0))/$AJ$5-SUM($V$7:AG293)-SUM($V$7:AH292)+SUM($V$7:AG292)</f>
        <v>0</v>
      </c>
      <c r="AJ293" s="8">
        <f t="shared" si="75"/>
        <v>44835</v>
      </c>
      <c r="AK293" s="30">
        <f t="shared" si="80"/>
        <v>44849</v>
      </c>
      <c r="AL293" s="3">
        <f ca="1">SUMPRODUCT(OFFSET($W$8:OFFSET($W$8,$AJ$4-1,0),$T293,$U293),OFFSET($D$8:OFFSET($D$8,$AJ$4-1,0),$S293,MATCH(AL$6,$D$7:$Q$7,0)-1))</f>
        <v>0.99522239630801923</v>
      </c>
      <c r="AM293" s="3">
        <f ca="1">SUMPRODUCT(OFFSET($W$8:OFFSET($W$8,$AJ$4-1,0),$T293,$U293),OFFSET($C$8:OFFSET($C$8,$AJ$4-1,0),$S293,0),OFFSET($D$8:OFFSET($D$8,$AJ$4-1,0),$S293,MATCH(AL$6,$D$7:$Q$7,0)-1))/SUMPRODUCT(OFFSET($W$8:OFFSET($W$8,$AJ$4-1,0),$T293,$U293),OFFSET($C$8:OFFSET($C$8,$AJ$4-1,0),$S293,0))</f>
        <v>0.99671154386457483</v>
      </c>
      <c r="AN293" s="3">
        <f ca="1">SUMPRODUCT(OFFSET($W$8:OFFSET($W$8,$AJ$4-1,0),$T293,$U293),OFFSET($D$8:OFFSET($D$8,$AJ$4-1,0),$S293,MATCH(AN$6,$D$7:$Q$7,0)-1))</f>
        <v>1.0094112638433406</v>
      </c>
      <c r="AO293" s="3">
        <f ca="1">SUMPRODUCT(OFFSET($W$8:OFFSET($W$8,$AJ$4-1,0),$T293,$U293),OFFSET($C$8:OFFSET($C$8,$AJ$4-1,0),$S293,0),OFFSET($D$8:OFFSET($D$8,$AJ$4-1,0),$S293,MATCH(AN$6,$D$7:$Q$7,0)-1))/SUMPRODUCT(OFFSET($W$8:OFFSET($W$8,$AJ$4-1,0),$T293,$U293),OFFSET($C$8:OFFSET($C$8,$AJ$4-1,0),$S293,0))</f>
        <v>1.0082069518200623</v>
      </c>
      <c r="AP293" s="3">
        <f ca="1">SUMPRODUCT(OFFSET($W$8:OFFSET($W$8,$AJ$4-1,0),$T293,$U293),OFFSET($D$8:OFFSET($D$8,$AJ$4-1,0),$S293,MATCH(AP$6,$D$7:$Q$7,0)-1))</f>
        <v>1.0035416666666666</v>
      </c>
      <c r="AQ293" s="3">
        <f ca="1">SUMPRODUCT(OFFSET($W$8:OFFSET($W$8,$AJ$4-1,0),$T293,$U293),OFFSET($C$8:OFFSET($C$8,$AJ$4-1,0),$S293,0),OFFSET($D$8:OFFSET($D$8,$AJ$4-1,0),$S293,MATCH(AP$6,$D$7:$Q$7,0)-1))/SUMPRODUCT(OFFSET($W$8:OFFSET($W$8,$AJ$4-1,0),$T293,$U293),OFFSET($C$8:OFFSET($C$8,$AJ$4-1,0),$S293,0))</f>
        <v>1.003422468363691</v>
      </c>
      <c r="AR293" s="3">
        <f ca="1">SUMPRODUCT(OFFSET($W$8:OFFSET($W$8,$AJ$4-1,0),$T293,$U293),OFFSET($D$8:OFFSET($D$8,$AJ$4-1,0),$S293,MATCH(AR$6,$D$7:$Q$7,0)-1))</f>
        <v>1</v>
      </c>
      <c r="AS293" s="3">
        <f ca="1">SUMPRODUCT(OFFSET($W$8:OFFSET($W$8,$AJ$4-1,0),$T293,$U293),OFFSET($C$8:OFFSET($C$8,$AJ$4-1,0),$S293,0),OFFSET($D$8:OFFSET($D$8,$AJ$4-1,0),$S293,MATCH(AR$6,$D$7:$Q$7,0)-1))/SUMPRODUCT(OFFSET($W$8:OFFSET($W$8,$AJ$4-1,0),$T293,$U293),OFFSET($C$8:OFFSET($C$8,$AJ$4-1,0),$S293,0))</f>
        <v>1</v>
      </c>
      <c r="AT293" s="3">
        <f ca="1">SUMPRODUCT(OFFSET($W$8:OFFSET($W$8,$AJ$4-1,0),$T293,$U293),OFFSET($D$8:OFFSET($D$8,$AJ$4-1,0),$S293,MATCH(AT$6,$D$7:$Q$7,0)-1))</f>
        <v>1.0062296785701386</v>
      </c>
      <c r="AU293" s="3">
        <f ca="1">SUMPRODUCT(OFFSET($W$8:OFFSET($W$8,$AJ$4-1,0),$T293,$U293),OFFSET($C$8:OFFSET($C$8,$AJ$4-1,0),$S293,0),OFFSET($D$8:OFFSET($D$8,$AJ$4-1,0),$S293,MATCH(AT$6,$D$7:$Q$7,0)-1))/SUMPRODUCT(OFFSET($W$8:OFFSET($W$8,$AJ$4-1,0),$T293,$U293),OFFSET($C$8:OFFSET($C$8,$AJ$4-1,0),$S293,0))</f>
        <v>1.0056654538687004</v>
      </c>
      <c r="AV293" s="3">
        <f ca="1">SUMPRODUCT(OFFSET($W$8:OFFSET($W$8,$AJ$4-1,0),$T293,$U293),OFFSET($D$8:OFFSET($D$8,$AJ$4-1,0),$S293,MATCH(AV$6,$D$7:$Q$7,0)-1))</f>
        <v>0.99662544492662963</v>
      </c>
      <c r="AW293" s="3">
        <f ca="1">SUMPRODUCT(OFFSET($W$8:OFFSET($W$8,$AJ$4-1,0),$T293,$U293),OFFSET($C$8:OFFSET($C$8,$AJ$4-1,0),$S293,0),OFFSET($D$8:OFFSET($D$8,$AJ$4-1,0),$S293,MATCH(AV$6,$D$7:$Q$7,0)-1))/SUMPRODUCT(OFFSET($W$8:OFFSET($W$8,$AJ$4-1,0),$T293,$U293),OFFSET($C$8:OFFSET($C$8,$AJ$4-1,0),$S293,0))</f>
        <v>0.99705576045082822</v>
      </c>
      <c r="AX293" s="3">
        <f ca="1">SUMPRODUCT(OFFSET($W$8:OFFSET($W$8,$AJ$4-1,0),$T293,$U293),OFFSET($D$8:OFFSET($D$8,$AJ$4-1,0),$S293,MATCH(AX$6,$D$7:$Q$7,0)-1))</f>
        <v>0.99662544492662997</v>
      </c>
      <c r="AY293" s="3">
        <f ca="1">SUMPRODUCT(OFFSET($W$8:OFFSET($W$8,$AJ$4-1,0),$T293,$U293),OFFSET($C$8:OFFSET($C$8,$AJ$4-1,0),$S293,0),OFFSET($D$8:OFFSET($D$8,$AJ$4-1,0),$S293,MATCH(AX$6,$D$7:$Q$7,0)-1))/SUMPRODUCT(OFFSET($W$8:OFFSET($W$8,$AJ$4-1,0),$T293,$U293),OFFSET($C$8:OFFSET($C$8,$AJ$4-1,0),$S293,0))</f>
        <v>0.99705576045082822</v>
      </c>
      <c r="AZ293" s="3">
        <f ca="1">SUMPRODUCT(OFFSET($W$8:OFFSET($W$8,$AJ$4-1,0),$T293,$U293),OFFSET($D$8:OFFSET($D$8,$AJ$4-1,0),$S293,MATCH(AZ$6,$D$7:$Q$7,0)-1))</f>
        <v>1.0100814057528731</v>
      </c>
      <c r="BA293" s="3">
        <f ca="1">SUMPRODUCT(OFFSET($W$8:OFFSET($W$8,$AJ$4-1,0),$T293,$U293),OFFSET($C$8:OFFSET($C$8,$AJ$4-1,0),$S293,0),OFFSET($D$8:OFFSET($D$8,$AJ$4-1,0),$S293,MATCH(AZ$6,$D$7:$Q$7,0)-1))/SUMPRODUCT(OFFSET($W$8:OFFSET($W$8,$AJ$4-1,0),$T293,$U293),OFFSET($C$8:OFFSET($C$8,$AJ$4-1,0),$S293,0))</f>
        <v>1.008791099083074</v>
      </c>
      <c r="BB293" s="3">
        <f ca="1">SUMPRODUCT(OFFSET($W$8:OFFSET($W$8,$AJ$4-1,0),$T293,$U293),OFFSET($D$8:OFFSET($D$8,$AJ$4-1,0),$S293,MATCH(BB$6,$D$7:$Q$7,0)-1))</f>
        <v>1.0034522060707614</v>
      </c>
      <c r="BC293" s="3">
        <f ca="1">SUMPRODUCT(OFFSET($W$8:OFFSET($W$8,$AJ$4-1,0),$T293,$U293),OFFSET($C$8:OFFSET($C$8,$AJ$4-1,0),$S293,0),OFFSET($D$8:OFFSET($D$8,$AJ$4-1,0),$S293,MATCH(BB$6,$D$7:$Q$7,0)-1))/SUMPRODUCT(OFFSET($W$8:OFFSET($W$8,$AJ$4-1,0),$T293,$U293),OFFSET($C$8:OFFSET($C$8,$AJ$4-1,0),$S293,0))</f>
        <v>1.0030123976047405</v>
      </c>
      <c r="BD293" s="3">
        <f ca="1">SUMPRODUCT(OFFSET($W$8:OFFSET($W$8,$AJ$4-1,0),$T293,$U293),OFFSET($D$8:OFFSET($D$8,$AJ$4-1,0),$S293,MATCH(BD$6,$D$7:$Q$7,0)-1))</f>
        <v>1.0000502698364293</v>
      </c>
      <c r="BE293" s="3">
        <f ca="1">SUMPRODUCT(OFFSET($W$8:OFFSET($W$8,$AJ$4-1,0),$T293,$U293),OFFSET($C$8:OFFSET($C$8,$AJ$4-1,0),$S293,0),OFFSET($D$8:OFFSET($D$8,$AJ$4-1,0),$S293,MATCH(BD$6,$D$7:$Q$7,0)-1))/SUMPRODUCT(OFFSET($W$8:OFFSET($W$8,$AJ$4-1,0),$T293,$U293),OFFSET($C$8:OFFSET($C$8,$AJ$4-1,0),$S293,0))</f>
        <v>1.0000450865920676</v>
      </c>
      <c r="BF293" s="174">
        <f ca="1">SUMPRODUCT(OFFSET($W$8:OFFSET($W$8,$AJ$4-1,0),$T293,$U293),OFFSET($D$8:OFFSET($D$8,$AJ$4-1,0),$S293,MATCH(BF$6,$D$7:$Q$7,0)-1))</f>
        <v>0.99339306041074138</v>
      </c>
      <c r="BG293" s="174">
        <f ca="1">SUMPRODUCT(OFFSET($W$8:OFFSET($W$8,$AJ$4-1,0),$T293,$U293),OFFSET($C$8:OFFSET($C$8,$AJ$4-1,0),$S293,0),OFFSET($D$8:OFFSET($D$8,$AJ$4-1,0),$S293,MATCH(BF$6,$D$7:$Q$7,0)-1))/SUMPRODUCT(OFFSET($W$8:OFFSET($W$8,$AJ$4-1,0),$T293,$U293),OFFSET($C$8:OFFSET($C$8,$AJ$4-1,0),$S293,0))</f>
        <v>0.9940943144598966</v>
      </c>
      <c r="BH293" s="174">
        <f ca="1">SUMPRODUCT(OFFSET($W$8:OFFSET($W$8,$AJ$4-1,0),$T293,$U293),OFFSET($D$8:OFFSET($D$8,$AJ$4-1,0),$S293,MATCH(BH$6,$D$7:$Q$7,0)-1))</f>
        <v>1.0006314293937764</v>
      </c>
      <c r="BI293" s="174">
        <f ca="1">SUMPRODUCT(OFFSET($W$8:OFFSET($W$8,$AJ$4-1,0),$T293,$U293),OFFSET($C$8:OFFSET($C$8,$AJ$4-1,0),$S293,0),OFFSET($D$8:OFFSET($D$8,$AJ$4-1,0),$S293,MATCH(BH$6,$D$7:$Q$7,0)-1))/SUMPRODUCT(OFFSET($W$8:OFFSET($W$8,$AJ$4-1,0),$T293,$U293),OFFSET($C$8:OFFSET($C$8,$AJ$4-1,0),$S293,0))</f>
        <v>1.0004346170167981</v>
      </c>
      <c r="BJ293" s="174">
        <f ca="1">SUMPRODUCT(OFFSET($W$8:OFFSET($W$8,$AJ$4-1,0),$T293,$U293),OFFSET($D$8:OFFSET($D$8,$AJ$4-1,0),$S293,MATCH(BJ$6,$D$7:$Q$7,0)-1))</f>
        <v>1</v>
      </c>
      <c r="BK293" s="174">
        <f ca="1">SUMPRODUCT(OFFSET($W$8:OFFSET($W$8,$AJ$4-1,0),$T293,$U293),OFFSET($C$8:OFFSET($C$8,$AJ$4-1,0),$S293,0),OFFSET($D$8:OFFSET($D$8,$AJ$4-1,0),$S293,MATCH(BJ$6,$D$7:$Q$7,0)-1))/SUMPRODUCT(OFFSET($W$8:OFFSET($W$8,$AJ$4-1,0),$T293,$U293),OFFSET($C$8:OFFSET($C$8,$AJ$4-1,0),$S293,0))</f>
        <v>1</v>
      </c>
      <c r="BM293" s="8">
        <f t="shared" si="72"/>
        <v>44835</v>
      </c>
      <c r="BN293" s="47">
        <f t="shared" ca="1" si="73"/>
        <v>1.004807492555053</v>
      </c>
      <c r="BO293" s="47">
        <f t="shared" ca="1" si="69"/>
        <v>0</v>
      </c>
      <c r="BP293" s="47">
        <f t="shared" ca="1" si="74"/>
        <v>0.33079546913509472</v>
      </c>
      <c r="BQ293" s="47">
        <f t="shared" ca="1" si="70"/>
        <v>0.67401202341995825</v>
      </c>
    </row>
    <row r="294" spans="1:69">
      <c r="A294" s="58">
        <f t="shared" si="71"/>
        <v>44501</v>
      </c>
      <c r="B294" s="155">
        <f t="shared" si="76"/>
        <v>44696</v>
      </c>
      <c r="C294" s="59">
        <f>SUMIF(WP!$A$3:$A$388,"&lt;"&amp;EOMONTH($A294,$A$3-1)+1,WP!$B$3:$B$388)/1000-SUM(C$8:C293)</f>
        <v>1246.0949999999866</v>
      </c>
      <c r="D294" s="156">
        <f>D$6/VLOOKUP($B294,Rate!$B$4:$H$390,7)</f>
        <v>0.97706750227849237</v>
      </c>
      <c r="E294" s="156">
        <f>E$6/VLOOKUP($B294,SAWW!$B$4:$H$390,7)</f>
        <v>1.0211475465964783</v>
      </c>
      <c r="F294" s="156">
        <f>F$6/VLOOKUP($B294,'Indem BL'!$B$4:$H$390,7)</f>
        <v>1.0049999999999999</v>
      </c>
      <c r="G294" s="156">
        <f>G$6/VLOOKUP($B294,'Med BL'!$B$4:$H$390,7)</f>
        <v>1</v>
      </c>
      <c r="H294" s="156">
        <f>H$6/VLOOKUP($B294,'Combined BL &amp; SAWW'!$B$4:$H$390,7)</f>
        <v>1.011937800982958</v>
      </c>
      <c r="I294" s="156">
        <f>I$6/VLOOKUP($B294,'Freq Trend'!$B$4:$H$390,7)</f>
        <v>0.99243505416758793</v>
      </c>
      <c r="J294" s="156">
        <f>J$6/VLOOKUP($B294,'Severity Trend_IonI'!$B$4:$H$390,7)</f>
        <v>0.99243505416758782</v>
      </c>
      <c r="K294" s="156">
        <f>K$6/VLOOKUP($B294,'Severity Trend_MonI'!$B$4:$H$390,7)</f>
        <v>1.0226562166203808</v>
      </c>
      <c r="L294" s="156">
        <f>L$6/VLOOKUP($B294,'Severity Trend'!$B$4:$H$390,7)</f>
        <v>1.0077175156395617</v>
      </c>
      <c r="M294" s="156">
        <f>M$6/VLOOKUP($B294,'PP Residual Trend'!$B$4:$H$390,7)</f>
        <v>1.0000815064302129</v>
      </c>
      <c r="N294" s="156">
        <f>N$6/VLOOKUP($B294,CR!$B$4:$H$455,7)</f>
        <v>1.0062049371117567</v>
      </c>
      <c r="O294" s="156">
        <f>O$6/VLOOKUP($B294,ER!$B$4:$H$455,7)</f>
        <v>1.0030308610901264</v>
      </c>
      <c r="P294" s="156">
        <f>P$6/VLOOKUP($B294,DR!$B$4:$H$455,7)</f>
        <v>1</v>
      </c>
      <c r="R294">
        <f t="shared" si="81"/>
        <v>287</v>
      </c>
      <c r="S294" s="159">
        <f t="shared" si="77"/>
        <v>286</v>
      </c>
      <c r="T294" s="157">
        <f t="shared" si="78"/>
        <v>0</v>
      </c>
      <c r="U294" s="157">
        <f t="shared" si="79"/>
        <v>0</v>
      </c>
      <c r="V294" s="152">
        <v>0</v>
      </c>
      <c r="W294" s="153">
        <f>(2*W$5*$AJ$3*$R294*$A$3-MIN(W$5*$AJ$3,$R294*$A$3)^2-2*$R294*$A$3*MAX(W$5*$AJ$3-$R294*$A$3,0)-MIN(MAX($R294*$A$3-$A$4,0),W$5*$AJ$3)^2-2*W$5*$AJ$3*MAX($R294*$A$3-$A$4-W$5*+$AJ$3,0))/$AJ$5-SUM($V$7:V294)-SUM($V$7:W293)+SUM($V$7:V293)</f>
        <v>0</v>
      </c>
      <c r="X294" s="153">
        <f>(2*X$5*$AJ$3*$R294*$A$3-MIN(X$5*$AJ$3,$R294*$A$3)^2-2*$R294*$A$3*MAX(X$5*$AJ$3-$R294*$A$3,0)-MIN(MAX($R294*$A$3-$A$4,0),X$5*$AJ$3)^2-2*X$5*$AJ$3*MAX($R294*$A$3-$A$4-X$5*+$AJ$3,0))/$AJ$5-SUM($V$7:W294)-SUM($V$7:X293)+SUM($V$7:W293)</f>
        <v>0</v>
      </c>
      <c r="Y294" s="153">
        <f>(2*Y$5*$AJ$3*$R294*$A$3-MIN(Y$5*$AJ$3,$R294*$A$3)^2-2*$R294*$A$3*MAX(Y$5*$AJ$3-$R294*$A$3,0)-MIN(MAX($R294*$A$3-$A$4,0),Y$5*$AJ$3)^2-2*Y$5*$AJ$3*MAX($R294*$A$3-$A$4-Y$5*+$AJ$3,0))/$AJ$5-SUM($V$7:X294)-SUM($V$7:Y293)+SUM($V$7:X293)</f>
        <v>0</v>
      </c>
      <c r="Z294" s="153">
        <f>(2*Z$5*$AJ$3*$R294*$A$3-MIN(Z$5*$AJ$3,$R294*$A$3)^2-2*$R294*$A$3*MAX(Z$5*$AJ$3-$R294*$A$3,0)-MIN(MAX($R294*$A$3-$A$4,0),Z$5*$AJ$3)^2-2*Z$5*$AJ$3*MAX($R294*$A$3-$A$4-Z$5*+$AJ$3,0))/$AJ$5-SUM($V$7:Y294)-SUM($V$7:Z293)+SUM($V$7:Y293)</f>
        <v>0</v>
      </c>
      <c r="AA294" s="153">
        <f>(2*AA$5*$AJ$3*$R294*$A$3-MIN(AA$5*$AJ$3,$R294*$A$3)^2-2*$R294*$A$3*MAX(AA$5*$AJ$3-$R294*$A$3,0)-MIN(MAX($R294*$A$3-$A$4,0),AA$5*$AJ$3)^2-2*AA$5*$AJ$3*MAX($R294*$A$3-$A$4-AA$5*+$AJ$3,0))/$AJ$5-SUM($V$7:Z294)-SUM($V$7:AA293)+SUM($V$7:Z293)</f>
        <v>0</v>
      </c>
      <c r="AB294" s="153">
        <f>(2*AB$5*$AJ$3*$R294*$A$3-MIN(AB$5*$AJ$3,$R294*$A$3)^2-2*$R294*$A$3*MAX(AB$5*$AJ$3-$R294*$A$3,0)-MIN(MAX($R294*$A$3-$A$4,0),AB$5*$AJ$3)^2-2*AB$5*$AJ$3*MAX($R294*$A$3-$A$4-AB$5*+$AJ$3,0))/$AJ$5-SUM($V$7:AA294)-SUM($V$7:AB293)+SUM($V$7:AA293)</f>
        <v>0</v>
      </c>
      <c r="AC294" s="153">
        <f>(2*AC$5*$AJ$3*$R294*$A$3-MIN(AC$5*$AJ$3,$R294*$A$3)^2-2*$R294*$A$3*MAX(AC$5*$AJ$3-$R294*$A$3,0)-MIN(MAX($R294*$A$3-$A$4,0),AC$5*$AJ$3)^2-2*AC$5*$AJ$3*MAX($R294*$A$3-$A$4-AC$5*+$AJ$3,0))/$AJ$5-SUM($V$7:AB294)-SUM($V$7:AC293)+SUM($V$7:AB293)</f>
        <v>0</v>
      </c>
      <c r="AD294" s="153">
        <f>(2*AD$5*$AJ$3*$R294*$A$3-MIN(AD$5*$AJ$3,$R294*$A$3)^2-2*$R294*$A$3*MAX(AD$5*$AJ$3-$R294*$A$3,0)-MIN(MAX($R294*$A$3-$A$4,0),AD$5*$AJ$3)^2-2*AD$5*$AJ$3*MAX($R294*$A$3-$A$4-AD$5*+$AJ$3,0))/$AJ$5-SUM($V$7:AC294)-SUM($V$7:AD293)+SUM($V$7:AC293)</f>
        <v>0</v>
      </c>
      <c r="AE294" s="153">
        <f>(2*AE$5*$AJ$3*$R294*$A$3-MIN(AE$5*$AJ$3,$R294*$A$3)^2-2*$R294*$A$3*MAX(AE$5*$AJ$3-$R294*$A$3,0)-MIN(MAX($R294*$A$3-$A$4,0),AE$5*$AJ$3)^2-2*AE$5*$AJ$3*MAX($R294*$A$3-$A$4-AE$5*+$AJ$3,0))/$AJ$5-SUM($V$7:AD294)-SUM($V$7:AE293)+SUM($V$7:AD293)</f>
        <v>0</v>
      </c>
      <c r="AF294" s="153">
        <f>(2*AF$5*$AJ$3*$R294*$A$3-MIN(AF$5*$AJ$3,$R294*$A$3)^2-2*$R294*$A$3*MAX(AF$5*$AJ$3-$R294*$A$3,0)-MIN(MAX($R294*$A$3-$A$4,0),AF$5*$AJ$3)^2-2*AF$5*$AJ$3*MAX($R294*$A$3-$A$4-AF$5*+$AJ$3,0))/$AJ$5-SUM($V$7:AE294)-SUM($V$7:AF293)+SUM($V$7:AE293)</f>
        <v>0</v>
      </c>
      <c r="AG294" s="153">
        <f>(2*AG$5*$AJ$3*$R294*$A$3-MIN(AG$5*$AJ$3,$R294*$A$3)^2-2*$R294*$A$3*MAX(AG$5*$AJ$3-$R294*$A$3,0)-MIN(MAX($R294*$A$3-$A$4,0),AG$5*$AJ$3)^2-2*AG$5*$AJ$3*MAX($R294*$A$3-$A$4-AG$5*+$AJ$3,0))/$AJ$5-SUM($V$7:AF294)-SUM($V$7:AG293)+SUM($V$7:AF293)</f>
        <v>0</v>
      </c>
      <c r="AH294" s="153">
        <f>(2*AH$5*$AJ$3*$R294*$A$3-MIN(AH$5*$AJ$3,$R294*$A$3)^2-2*$R294*$A$3*MAX(AH$5*$AJ$3-$R294*$A$3,0)-MIN(MAX($R294*$A$3-$A$4,0),AH$5*$AJ$3)^2-2*AH$5*$AJ$3*MAX($R294*$A$3-$A$4-AH$5*+$AJ$3,0))/$AJ$5-SUM($V$7:AG294)-SUM($V$7:AH293)+SUM($V$7:AG293)</f>
        <v>0</v>
      </c>
      <c r="AJ294" s="8">
        <f t="shared" si="75"/>
        <v>44866</v>
      </c>
      <c r="AK294" s="30">
        <f t="shared" si="80"/>
        <v>44880</v>
      </c>
      <c r="AL294" s="3">
        <f ca="1">SUMPRODUCT(OFFSET($W$8:OFFSET($W$8,$AJ$4-1,0),$T294,$U294),OFFSET($D$8:OFFSET($D$8,$AJ$4-1,0),$S294,MATCH(AL$6,$D$7:$Q$7,0)-1))</f>
        <v>0.99713343778481156</v>
      </c>
      <c r="AM294" s="3">
        <f ca="1">SUMPRODUCT(OFFSET($W$8:OFFSET($W$8,$AJ$4-1,0),$T294,$U294),OFFSET($C$8:OFFSET($C$8,$AJ$4-1,0),$S294,0),OFFSET($D$8:OFFSET($D$8,$AJ$4-1,0),$S294,MATCH(AL$6,$D$7:$Q$7,0)-1))/SUMPRODUCT(OFFSET($W$8:OFFSET($W$8,$AJ$4-1,0),$T294,$U294),OFFSET($C$8:OFFSET($C$8,$AJ$4-1,0),$S294,0))</f>
        <v>0.99824967392399422</v>
      </c>
      <c r="AN294" s="3">
        <f ca="1">SUMPRODUCT(OFFSET($W$8:OFFSET($W$8,$AJ$4-1,0),$T294,$U294),OFFSET($D$8:OFFSET($D$8,$AJ$4-1,0),$S294,MATCH(AN$6,$D$7:$Q$7,0)-1))</f>
        <v>1.0070908742918354</v>
      </c>
      <c r="AO294" s="3">
        <f ca="1">SUMPRODUCT(OFFSET($W$8:OFFSET($W$8,$AJ$4-1,0),$T294,$U294),OFFSET($C$8:OFFSET($C$8,$AJ$4-1,0),$S294,0),OFFSET($D$8:OFFSET($D$8,$AJ$4-1,0),$S294,MATCH(AN$6,$D$7:$Q$7,0)-1))/SUMPRODUCT(OFFSET($W$8:OFFSET($W$8,$AJ$4-1,0),$T294,$U294),OFFSET($C$8:OFFSET($C$8,$AJ$4-1,0),$S294,0))</f>
        <v>1.0061249783453854</v>
      </c>
      <c r="AP294" s="3">
        <f ca="1">SUMPRODUCT(OFFSET($W$8:OFFSET($W$8,$AJ$4-1,0),$T294,$U294),OFFSET($D$8:OFFSET($D$8,$AJ$4-1,0),$S294,MATCH(AP$6,$D$7:$Q$7,0)-1))</f>
        <v>1.0031249999999998</v>
      </c>
      <c r="AQ294" s="3">
        <f ca="1">SUMPRODUCT(OFFSET($W$8:OFFSET($W$8,$AJ$4-1,0),$T294,$U294),OFFSET($C$8:OFFSET($C$8,$AJ$4-1,0),$S294,0),OFFSET($D$8:OFFSET($D$8,$AJ$4-1,0),$S294,MATCH(AP$6,$D$7:$Q$7,0)-1))/SUMPRODUCT(OFFSET($W$8:OFFSET($W$8,$AJ$4-1,0),$T294,$U294),OFFSET($C$8:OFFSET($C$8,$AJ$4-1,0),$S294,0))</f>
        <v>1.0030314805022096</v>
      </c>
      <c r="AR294" s="3">
        <f ca="1">SUMPRODUCT(OFFSET($W$8:OFFSET($W$8,$AJ$4-1,0),$T294,$U294),OFFSET($D$8:OFFSET($D$8,$AJ$4-1,0),$S294,MATCH(AR$6,$D$7:$Q$7,0)-1))</f>
        <v>1</v>
      </c>
      <c r="AS294" s="3">
        <f ca="1">SUMPRODUCT(OFFSET($W$8:OFFSET($W$8,$AJ$4-1,0),$T294,$U294),OFFSET($C$8:OFFSET($C$8,$AJ$4-1,0),$S294,0),OFFSET($D$8:OFFSET($D$8,$AJ$4-1,0),$S294,MATCH(AR$6,$D$7:$Q$7,0)-1))/SUMPRODUCT(OFFSET($W$8:OFFSET($W$8,$AJ$4-1,0),$T294,$U294),OFFSET($C$8:OFFSET($C$8,$AJ$4-1,0),$S294,0))</f>
        <v>1</v>
      </c>
      <c r="AT294" s="3">
        <f ca="1">SUMPRODUCT(OFFSET($W$8:OFFSET($W$8,$AJ$4-1,0),$T294,$U294),OFFSET($D$8:OFFSET($D$8,$AJ$4-1,0),$S294,MATCH(AT$6,$D$7:$Q$7,0)-1))</f>
        <v>1.0050156582625398</v>
      </c>
      <c r="AU294" s="3">
        <f ca="1">SUMPRODUCT(OFFSET($W$8:OFFSET($W$8,$AJ$4-1,0),$T294,$U294),OFFSET($C$8:OFFSET($C$8,$AJ$4-1,0),$S294,0),OFFSET($D$8:OFFSET($D$8,$AJ$4-1,0),$S294,MATCH(AT$6,$D$7:$Q$7,0)-1))/SUMPRODUCT(OFFSET($W$8:OFFSET($W$8,$AJ$4-1,0),$T294,$U294),OFFSET($C$8:OFFSET($C$8,$AJ$4-1,0),$S294,0))</f>
        <v>1.0045645556924494</v>
      </c>
      <c r="AV294" s="3">
        <f ca="1">SUMPRODUCT(OFFSET($W$8:OFFSET($W$8,$AJ$4-1,0),$T294,$U294),OFFSET($D$8:OFFSET($D$8,$AJ$4-1,0),$S294,MATCH(AV$6,$D$7:$Q$7,0)-1))</f>
        <v>0.99746048194948378</v>
      </c>
      <c r="AW294" s="3">
        <f ca="1">SUMPRODUCT(OFFSET($W$8:OFFSET($W$8,$AJ$4-1,0),$T294,$U294),OFFSET($C$8:OFFSET($C$8,$AJ$4-1,0),$S294,0),OFFSET($D$8:OFFSET($D$8,$AJ$4-1,0),$S294,MATCH(AV$6,$D$7:$Q$7,0)-1))/SUMPRODUCT(OFFSET($W$8:OFFSET($W$8,$AJ$4-1,0),$T294,$U294),OFFSET($C$8:OFFSET($C$8,$AJ$4-1,0),$S294,0))</f>
        <v>0.9978055551985876</v>
      </c>
      <c r="AX294" s="3">
        <f ca="1">SUMPRODUCT(OFFSET($W$8:OFFSET($W$8,$AJ$4-1,0),$T294,$U294),OFFSET($D$8:OFFSET($D$8,$AJ$4-1,0),$S294,MATCH(AX$6,$D$7:$Q$7,0)-1))</f>
        <v>0.99746048194948378</v>
      </c>
      <c r="AY294" s="3">
        <f ca="1">SUMPRODUCT(OFFSET($W$8:OFFSET($W$8,$AJ$4-1,0),$T294,$U294),OFFSET($C$8:OFFSET($C$8,$AJ$4-1,0),$S294,0),OFFSET($D$8:OFFSET($D$8,$AJ$4-1,0),$S294,MATCH(AX$6,$D$7:$Q$7,0)-1))/SUMPRODUCT(OFFSET($W$8:OFFSET($W$8,$AJ$4-1,0),$T294,$U294),OFFSET($C$8:OFFSET($C$8,$AJ$4-1,0),$S294,0))</f>
        <v>0.9978055551985876</v>
      </c>
      <c r="AZ294" s="3">
        <f ca="1">SUMPRODUCT(OFFSET($W$8:OFFSET($W$8,$AJ$4-1,0),$T294,$U294),OFFSET($D$8:OFFSET($D$8,$AJ$4-1,0),$S294,MATCH(AZ$6,$D$7:$Q$7,0)-1))</f>
        <v>1.0075962405375976</v>
      </c>
      <c r="BA294" s="3">
        <f ca="1">SUMPRODUCT(OFFSET($W$8:OFFSET($W$8,$AJ$4-1,0),$T294,$U294),OFFSET($C$8:OFFSET($C$8,$AJ$4-1,0),$S294,0),OFFSET($D$8:OFFSET($D$8,$AJ$4-1,0),$S294,MATCH(AZ$6,$D$7:$Q$7,0)-1))/SUMPRODUCT(OFFSET($W$8:OFFSET($W$8,$AJ$4-1,0),$T294,$U294),OFFSET($C$8:OFFSET($C$8,$AJ$4-1,0),$S294,0))</f>
        <v>1.0065613666384745</v>
      </c>
      <c r="BB294" s="3">
        <f ca="1">SUMPRODUCT(OFFSET($W$8:OFFSET($W$8,$AJ$4-1,0),$T294,$U294),OFFSET($D$8:OFFSET($D$8,$AJ$4-1,0),$S294,MATCH(BB$6,$D$7:$Q$7,0)-1))</f>
        <v>1.002603021498202</v>
      </c>
      <c r="BC294" s="3">
        <f ca="1">SUMPRODUCT(OFFSET($W$8:OFFSET($W$8,$AJ$4-1,0),$T294,$U294),OFFSET($C$8:OFFSET($C$8,$AJ$4-1,0),$S294,0),OFFSET($D$8:OFFSET($D$8,$AJ$4-1,0),$S294,MATCH(BB$6,$D$7:$Q$7,0)-1))/SUMPRODUCT(OFFSET($W$8:OFFSET($W$8,$AJ$4-1,0),$T294,$U294),OFFSET($C$8:OFFSET($C$8,$AJ$4-1,0),$S294,0))</f>
        <v>1.0022500237627312</v>
      </c>
      <c r="BD294" s="3">
        <f ca="1">SUMPRODUCT(OFFSET($W$8:OFFSET($W$8,$AJ$4-1,0),$T294,$U294),OFFSET($D$8:OFFSET($D$8,$AJ$4-1,0),$S294,MATCH(BD$6,$D$7:$Q$7,0)-1))</f>
        <v>1.0000412161084629</v>
      </c>
      <c r="BE294" s="3">
        <f ca="1">SUMPRODUCT(OFFSET($W$8:OFFSET($W$8,$AJ$4-1,0),$T294,$U294),OFFSET($C$8:OFFSET($C$8,$AJ$4-1,0),$S294,0),OFFSET($D$8:OFFSET($D$8,$AJ$4-1,0),$S294,MATCH(BD$6,$D$7:$Q$7,0)-1))/SUMPRODUCT(OFFSET($W$8:OFFSET($W$8,$AJ$4-1,0),$T294,$U294),OFFSET($C$8:OFFSET($C$8,$AJ$4-1,0),$S294,0))</f>
        <v>1.0000367773360055</v>
      </c>
      <c r="BF294" s="174">
        <f ca="1">SUMPRODUCT(OFFSET($W$8:OFFSET($W$8,$AJ$4-1,0),$T294,$U294),OFFSET($D$8:OFFSET($D$8,$AJ$4-1,0),$S294,MATCH(BF$6,$D$7:$Q$7,0)-1))</f>
        <v>0.99488646878190157</v>
      </c>
      <c r="BG294" s="174">
        <f ca="1">SUMPRODUCT(OFFSET($W$8:OFFSET($W$8,$AJ$4-1,0),$T294,$U294),OFFSET($C$8:OFFSET($C$8,$AJ$4-1,0),$S294,0),OFFSET($D$8:OFFSET($D$8,$AJ$4-1,0),$S294,MATCH(BF$6,$D$7:$Q$7,0)-1))/SUMPRODUCT(OFFSET($W$8:OFFSET($W$8,$AJ$4-1,0),$T294,$U294),OFFSET($C$8:OFFSET($C$8,$AJ$4-1,0),$S294,0))</f>
        <v>0.99597547043212609</v>
      </c>
      <c r="BH294" s="174">
        <f ca="1">SUMPRODUCT(OFFSET($W$8:OFFSET($W$8,$AJ$4-1,0),$T294,$U294),OFFSET($D$8:OFFSET($D$8,$AJ$4-1,0),$S294,MATCH(BH$6,$D$7:$Q$7,0)-1))</f>
        <v>1.000378857636266</v>
      </c>
      <c r="BI294" s="174">
        <f ca="1">SUMPRODUCT(OFFSET($W$8:OFFSET($W$8,$AJ$4-1,0),$T294,$U294),OFFSET($C$8:OFFSET($C$8,$AJ$4-1,0),$S294,0),OFFSET($D$8:OFFSET($D$8,$AJ$4-1,0),$S294,MATCH(BH$6,$D$7:$Q$7,0)-1))/SUMPRODUCT(OFFSET($W$8:OFFSET($W$8,$AJ$4-1,0),$T294,$U294),OFFSET($C$8:OFFSET($C$8,$AJ$4-1,0),$S294,0))</f>
        <v>1.0002313308939663</v>
      </c>
      <c r="BJ294" s="174">
        <f ca="1">SUMPRODUCT(OFFSET($W$8:OFFSET($W$8,$AJ$4-1,0),$T294,$U294),OFFSET($D$8:OFFSET($D$8,$AJ$4-1,0),$S294,MATCH(BJ$6,$D$7:$Q$7,0)-1))</f>
        <v>1</v>
      </c>
      <c r="BK294" s="174">
        <f ca="1">SUMPRODUCT(OFFSET($W$8:OFFSET($W$8,$AJ$4-1,0),$T294,$U294),OFFSET($C$8:OFFSET($C$8,$AJ$4-1,0),$S294,0),OFFSET($D$8:OFFSET($D$8,$AJ$4-1,0),$S294,MATCH(BJ$6,$D$7:$Q$7,0)-1))/SUMPRODUCT(OFFSET($W$8:OFFSET($W$8,$AJ$4-1,0),$T294,$U294),OFFSET($C$8:OFFSET($C$8,$AJ$4-1,0),$S294,0))</f>
        <v>1</v>
      </c>
      <c r="BM294" s="8">
        <f t="shared" si="72"/>
        <v>44866</v>
      </c>
      <c r="BN294" s="47">
        <f t="shared" ca="1" si="73"/>
        <v>1.0029096550362828</v>
      </c>
      <c r="BO294" s="47">
        <f t="shared" ca="1" si="69"/>
        <v>0</v>
      </c>
      <c r="BP294" s="47">
        <f t="shared" ca="1" si="74"/>
        <v>0.33086269971095633</v>
      </c>
      <c r="BQ294" s="47">
        <f t="shared" ca="1" si="70"/>
        <v>0.67204695532532654</v>
      </c>
    </row>
    <row r="295" spans="1:69">
      <c r="A295" s="58">
        <f t="shared" si="71"/>
        <v>44531</v>
      </c>
      <c r="B295" s="155">
        <f t="shared" si="76"/>
        <v>44727</v>
      </c>
      <c r="C295" s="59">
        <f>SUMIF(WP!$A$3:$A$388,"&lt;"&amp;EOMONTH($A295,$A$3-1)+1,WP!$B$3:$B$388)/1000-SUM(C$8:C294)</f>
        <v>1827.2050000000017</v>
      </c>
      <c r="D295" s="156">
        <f>D$6/VLOOKUP($B295,Rate!$B$4:$H$390,7)</f>
        <v>0.97706750227849237</v>
      </c>
      <c r="E295" s="156">
        <f>E$6/VLOOKUP($B295,SAWW!$B$4:$H$390,7)</f>
        <v>1.0187821390066083</v>
      </c>
      <c r="F295" s="156">
        <f>F$6/VLOOKUP($B295,'Indem BL'!$B$4:$H$390,7)</f>
        <v>1.0049999999999999</v>
      </c>
      <c r="G295" s="156">
        <f>G$6/VLOOKUP($B295,'Med BL'!$B$4:$H$390,7)</f>
        <v>1</v>
      </c>
      <c r="H295" s="156">
        <f>H$6/VLOOKUP($B295,'Combined BL &amp; SAWW'!$B$4:$H$390,7)</f>
        <v>1.0109979111565843</v>
      </c>
      <c r="I295" s="156">
        <f>I$6/VLOOKUP($B295,'Freq Trend'!$B$4:$H$390,7)</f>
        <v>0.99328603435399554</v>
      </c>
      <c r="J295" s="156">
        <f>J$6/VLOOKUP($B295,'Severity Trend_IonI'!$B$4:$H$390,7)</f>
        <v>0.99328603435399543</v>
      </c>
      <c r="K295" s="156">
        <f>K$6/VLOOKUP($B295,'Severity Trend_MonI'!$B$4:$H$390,7)</f>
        <v>1.0201227990730137</v>
      </c>
      <c r="L295" s="156">
        <f>L$6/VLOOKUP($B295,'Severity Trend'!$B$4:$H$390,7)</f>
        <v>1.0068794368345078</v>
      </c>
      <c r="M295" s="156">
        <f>M$6/VLOOKUP($B295,'PP Residual Trend'!$B$4:$H$390,7)</f>
        <v>1.0000997461384091</v>
      </c>
      <c r="N295" s="156">
        <f>N$6/VLOOKUP($B295,CR!$B$4:$H$455,7)</f>
        <v>0.96135101842880222</v>
      </c>
      <c r="O295" s="156">
        <f>O$6/VLOOKUP($B295,ER!$B$4:$H$455,7)</f>
        <v>1.0030308610901264</v>
      </c>
      <c r="P295" s="156">
        <f>P$6/VLOOKUP($B295,DR!$B$4:$H$455,7)</f>
        <v>1</v>
      </c>
      <c r="R295">
        <f t="shared" si="81"/>
        <v>288</v>
      </c>
      <c r="S295" s="159">
        <f t="shared" si="77"/>
        <v>287</v>
      </c>
      <c r="T295" s="157">
        <f t="shared" si="78"/>
        <v>0</v>
      </c>
      <c r="U295" s="157">
        <f t="shared" si="79"/>
        <v>0</v>
      </c>
      <c r="V295" s="152">
        <v>0</v>
      </c>
      <c r="W295" s="153">
        <f>(2*W$5*$AJ$3*$R295*$A$3-MIN(W$5*$AJ$3,$R295*$A$3)^2-2*$R295*$A$3*MAX(W$5*$AJ$3-$R295*$A$3,0)-MIN(MAX($R295*$A$3-$A$4,0),W$5*$AJ$3)^2-2*W$5*$AJ$3*MAX($R295*$A$3-$A$4-W$5*+$AJ$3,0))/$AJ$5-SUM($V$7:V295)-SUM($V$7:W294)+SUM($V$7:V294)</f>
        <v>0</v>
      </c>
      <c r="X295" s="153">
        <f>(2*X$5*$AJ$3*$R295*$A$3-MIN(X$5*$AJ$3,$R295*$A$3)^2-2*$R295*$A$3*MAX(X$5*$AJ$3-$R295*$A$3,0)-MIN(MAX($R295*$A$3-$A$4,0),X$5*$AJ$3)^2-2*X$5*$AJ$3*MAX($R295*$A$3-$A$4-X$5*+$AJ$3,0))/$AJ$5-SUM($V$7:W295)-SUM($V$7:X294)+SUM($V$7:W294)</f>
        <v>0</v>
      </c>
      <c r="Y295" s="153">
        <f>(2*Y$5*$AJ$3*$R295*$A$3-MIN(Y$5*$AJ$3,$R295*$A$3)^2-2*$R295*$A$3*MAX(Y$5*$AJ$3-$R295*$A$3,0)-MIN(MAX($R295*$A$3-$A$4,0),Y$5*$AJ$3)^2-2*Y$5*$AJ$3*MAX($R295*$A$3-$A$4-Y$5*+$AJ$3,0))/$AJ$5-SUM($V$7:X295)-SUM($V$7:Y294)+SUM($V$7:X294)</f>
        <v>0</v>
      </c>
      <c r="Z295" s="153">
        <f>(2*Z$5*$AJ$3*$R295*$A$3-MIN(Z$5*$AJ$3,$R295*$A$3)^2-2*$R295*$A$3*MAX(Z$5*$AJ$3-$R295*$A$3,0)-MIN(MAX($R295*$A$3-$A$4,0),Z$5*$AJ$3)^2-2*Z$5*$AJ$3*MAX($R295*$A$3-$A$4-Z$5*+$AJ$3,0))/$AJ$5-SUM($V$7:Y295)-SUM($V$7:Z294)+SUM($V$7:Y294)</f>
        <v>0</v>
      </c>
      <c r="AA295" s="153">
        <f>(2*AA$5*$AJ$3*$R295*$A$3-MIN(AA$5*$AJ$3,$R295*$A$3)^2-2*$R295*$A$3*MAX(AA$5*$AJ$3-$R295*$A$3,0)-MIN(MAX($R295*$A$3-$A$4,0),AA$5*$AJ$3)^2-2*AA$5*$AJ$3*MAX($R295*$A$3-$A$4-AA$5*+$AJ$3,0))/$AJ$5-SUM($V$7:Z295)-SUM($V$7:AA294)+SUM($V$7:Z294)</f>
        <v>0</v>
      </c>
      <c r="AB295" s="153">
        <f>(2*AB$5*$AJ$3*$R295*$A$3-MIN(AB$5*$AJ$3,$R295*$A$3)^2-2*$R295*$A$3*MAX(AB$5*$AJ$3-$R295*$A$3,0)-MIN(MAX($R295*$A$3-$A$4,0),AB$5*$AJ$3)^2-2*AB$5*$AJ$3*MAX($R295*$A$3-$A$4-AB$5*+$AJ$3,0))/$AJ$5-SUM($V$7:AA295)-SUM($V$7:AB294)+SUM($V$7:AA294)</f>
        <v>0</v>
      </c>
      <c r="AC295" s="153">
        <f>(2*AC$5*$AJ$3*$R295*$A$3-MIN(AC$5*$AJ$3,$R295*$A$3)^2-2*$R295*$A$3*MAX(AC$5*$AJ$3-$R295*$A$3,0)-MIN(MAX($R295*$A$3-$A$4,0),AC$5*$AJ$3)^2-2*AC$5*$AJ$3*MAX($R295*$A$3-$A$4-AC$5*+$AJ$3,0))/$AJ$5-SUM($V$7:AB295)-SUM($V$7:AC294)+SUM($V$7:AB294)</f>
        <v>0</v>
      </c>
      <c r="AD295" s="153">
        <f>(2*AD$5*$AJ$3*$R295*$A$3-MIN(AD$5*$AJ$3,$R295*$A$3)^2-2*$R295*$A$3*MAX(AD$5*$AJ$3-$R295*$A$3,0)-MIN(MAX($R295*$A$3-$A$4,0),AD$5*$AJ$3)^2-2*AD$5*$AJ$3*MAX($R295*$A$3-$A$4-AD$5*+$AJ$3,0))/$AJ$5-SUM($V$7:AC295)-SUM($V$7:AD294)+SUM($V$7:AC294)</f>
        <v>0</v>
      </c>
      <c r="AE295" s="153">
        <f>(2*AE$5*$AJ$3*$R295*$A$3-MIN(AE$5*$AJ$3,$R295*$A$3)^2-2*$R295*$A$3*MAX(AE$5*$AJ$3-$R295*$A$3,0)-MIN(MAX($R295*$A$3-$A$4,0),AE$5*$AJ$3)^2-2*AE$5*$AJ$3*MAX($R295*$A$3-$A$4-AE$5*+$AJ$3,0))/$AJ$5-SUM($V$7:AD295)-SUM($V$7:AE294)+SUM($V$7:AD294)</f>
        <v>0</v>
      </c>
      <c r="AF295" s="153">
        <f>(2*AF$5*$AJ$3*$R295*$A$3-MIN(AF$5*$AJ$3,$R295*$A$3)^2-2*$R295*$A$3*MAX(AF$5*$AJ$3-$R295*$A$3,0)-MIN(MAX($R295*$A$3-$A$4,0),AF$5*$AJ$3)^2-2*AF$5*$AJ$3*MAX($R295*$A$3-$A$4-AF$5*+$AJ$3,0))/$AJ$5-SUM($V$7:AE295)-SUM($V$7:AF294)+SUM($V$7:AE294)</f>
        <v>0</v>
      </c>
      <c r="AG295" s="153">
        <f>(2*AG$5*$AJ$3*$R295*$A$3-MIN(AG$5*$AJ$3,$R295*$A$3)^2-2*$R295*$A$3*MAX(AG$5*$AJ$3-$R295*$A$3,0)-MIN(MAX($R295*$A$3-$A$4,0),AG$5*$AJ$3)^2-2*AG$5*$AJ$3*MAX($R295*$A$3-$A$4-AG$5*+$AJ$3,0))/$AJ$5-SUM($V$7:AF295)-SUM($V$7:AG294)+SUM($V$7:AF294)</f>
        <v>0</v>
      </c>
      <c r="AH295" s="153">
        <f>(2*AH$5*$AJ$3*$R295*$A$3-MIN(AH$5*$AJ$3,$R295*$A$3)^2-2*$R295*$A$3*MAX(AH$5*$AJ$3-$R295*$A$3,0)-MIN(MAX($R295*$A$3-$A$4,0),AH$5*$AJ$3)^2-2*AH$5*$AJ$3*MAX($R295*$A$3-$A$4-AH$5*+$AJ$3,0))/$AJ$5-SUM($V$7:AG295)-SUM($V$7:AH294)+SUM($V$7:AG294)</f>
        <v>0</v>
      </c>
      <c r="AJ295" s="8">
        <f t="shared" si="75"/>
        <v>44896</v>
      </c>
      <c r="AK295" s="30">
        <f t="shared" si="80"/>
        <v>44910</v>
      </c>
      <c r="AL295" s="3">
        <f ca="1">SUMPRODUCT(OFFSET($W$8:OFFSET($W$8,$AJ$4-1,0),$T295,$U295),OFFSET($D$8:OFFSET($D$8,$AJ$4-1,0),$S295,MATCH(AL$6,$D$7:$Q$7,0)-1))</f>
        <v>0.99904447926160389</v>
      </c>
      <c r="AM295" s="3">
        <f ca="1">SUMPRODUCT(OFFSET($W$8:OFFSET($W$8,$AJ$4-1,0),$T295,$U295),OFFSET($C$8:OFFSET($C$8,$AJ$4-1,0),$S295,0),OFFSET($D$8:OFFSET($D$8,$AJ$4-1,0),$S295,MATCH(AL$6,$D$7:$Q$7,0)-1))/SUMPRODUCT(OFFSET($W$8:OFFSET($W$8,$AJ$4-1,0),$T295,$U295),OFFSET($C$8:OFFSET($C$8,$AJ$4-1,0),$S295,0))</f>
        <v>0.9993747024116818</v>
      </c>
      <c r="AN295" s="3">
        <f ca="1">SUMPRODUCT(OFFSET($W$8:OFFSET($W$8,$AJ$4-1,0),$T295,$U295),OFFSET($D$8:OFFSET($D$8,$AJ$4-1,0),$S295,MATCH(AN$6,$D$7:$Q$7,0)-1))</f>
        <v>1.0047757789936478</v>
      </c>
      <c r="AO295" s="3">
        <f ca="1">SUMPRODUCT(OFFSET($W$8:OFFSET($W$8,$AJ$4-1,0),$T295,$U295),OFFSET($C$8:OFFSET($C$8,$AJ$4-1,0),$S295,0),OFFSET($D$8:OFFSET($D$8,$AJ$4-1,0),$S295,MATCH(AN$6,$D$7:$Q$7,0)-1))/SUMPRODUCT(OFFSET($W$8:OFFSET($W$8,$AJ$4-1,0),$T295,$U295),OFFSET($C$8:OFFSET($C$8,$AJ$4-1,0),$S295,0))</f>
        <v>1.0042545177790014</v>
      </c>
      <c r="AP295" s="3">
        <f ca="1">SUMPRODUCT(OFFSET($W$8:OFFSET($W$8,$AJ$4-1,0),$T295,$U295),OFFSET($D$8:OFFSET($D$8,$AJ$4-1,0),$S295,MATCH(AP$6,$D$7:$Q$7,0)-1))</f>
        <v>1.0027083333333333</v>
      </c>
      <c r="AQ295" s="3">
        <f ca="1">SUMPRODUCT(OFFSET($W$8:OFFSET($W$8,$AJ$4-1,0),$T295,$U295),OFFSET($C$8:OFFSET($C$8,$AJ$4-1,0),$S295,0),OFFSET($D$8:OFFSET($D$8,$AJ$4-1,0),$S295,MATCH(AP$6,$D$7:$Q$7,0)-1))/SUMPRODUCT(OFFSET($W$8:OFFSET($W$8,$AJ$4-1,0),$T295,$U295),OFFSET($C$8:OFFSET($C$8,$AJ$4-1,0),$S295,0))</f>
        <v>1.0026752217286685</v>
      </c>
      <c r="AR295" s="3">
        <f ca="1">SUMPRODUCT(OFFSET($W$8:OFFSET($W$8,$AJ$4-1,0),$T295,$U295),OFFSET($D$8:OFFSET($D$8,$AJ$4-1,0),$S295,MATCH(AR$6,$D$7:$Q$7,0)-1))</f>
        <v>1</v>
      </c>
      <c r="AS295" s="3">
        <f ca="1">SUMPRODUCT(OFFSET($W$8:OFFSET($W$8,$AJ$4-1,0),$T295,$U295),OFFSET($C$8:OFFSET($C$8,$AJ$4-1,0),$S295,0),OFFSET($D$8:OFFSET($D$8,$AJ$4-1,0),$S295,MATCH(AR$6,$D$7:$Q$7,0)-1))/SUMPRODUCT(OFFSET($W$8:OFFSET($W$8,$AJ$4-1,0),$T295,$U295),OFFSET($C$8:OFFSET($C$8,$AJ$4-1,0),$S295,0))</f>
        <v>1</v>
      </c>
      <c r="AT295" s="3">
        <f ca="1">SUMPRODUCT(OFFSET($W$8:OFFSET($W$8,$AJ$4-1,0),$T295,$U295),OFFSET($D$8:OFFSET($D$8,$AJ$4-1,0),$S295,MATCH(AT$6,$D$7:$Q$7,0)-1))</f>
        <v>1.0038053643079456</v>
      </c>
      <c r="AU295" s="3">
        <f ca="1">SUMPRODUCT(OFFSET($W$8:OFFSET($W$8,$AJ$4-1,0),$T295,$U295),OFFSET($C$8:OFFSET($C$8,$AJ$4-1,0),$S295,0),OFFSET($D$8:OFFSET($D$8,$AJ$4-1,0),$S295,MATCH(AT$6,$D$7:$Q$7,0)-1))/SUMPRODUCT(OFFSET($W$8:OFFSET($W$8,$AJ$4-1,0),$T295,$U295),OFFSET($C$8:OFFSET($C$8,$AJ$4-1,0),$S295,0))</f>
        <v>1.0035745780277299</v>
      </c>
      <c r="AV295" s="3">
        <f ca="1">SUMPRODUCT(OFFSET($W$8:OFFSET($W$8,$AJ$4-1,0),$T295,$U295),OFFSET($D$8:OFFSET($D$8,$AJ$4-1,0),$S295,MATCH(AV$6,$D$7:$Q$7,0)-1))</f>
        <v>0.99829622314835642</v>
      </c>
      <c r="AW295" s="3">
        <f ca="1">SUMPRODUCT(OFFSET($W$8:OFFSET($W$8,$AJ$4-1,0),$T295,$U295),OFFSET($C$8:OFFSET($C$8,$AJ$4-1,0),$S295,0),OFFSET($D$8:OFFSET($D$8,$AJ$4-1,0),$S295,MATCH(AV$6,$D$7:$Q$7,0)-1))/SUMPRODUCT(OFFSET($W$8:OFFSET($W$8,$AJ$4-1,0),$T295,$U295),OFFSET($C$8:OFFSET($C$8,$AJ$4-1,0),$S295,0))</f>
        <v>0.99848322539954937</v>
      </c>
      <c r="AX295" s="3">
        <f ca="1">SUMPRODUCT(OFFSET($W$8:OFFSET($W$8,$AJ$4-1,0),$T295,$U295),OFFSET($D$8:OFFSET($D$8,$AJ$4-1,0),$S295,MATCH(AX$6,$D$7:$Q$7,0)-1))</f>
        <v>0.99829622314835664</v>
      </c>
      <c r="AY295" s="3">
        <f ca="1">SUMPRODUCT(OFFSET($W$8:OFFSET($W$8,$AJ$4-1,0),$T295,$U295),OFFSET($C$8:OFFSET($C$8,$AJ$4-1,0),$S295,0),OFFSET($D$8:OFFSET($D$8,$AJ$4-1,0),$S295,MATCH(AX$6,$D$7:$Q$7,0)-1))/SUMPRODUCT(OFFSET($W$8:OFFSET($W$8,$AJ$4-1,0),$T295,$U295),OFFSET($C$8:OFFSET($C$8,$AJ$4-1,0),$S295,0))</f>
        <v>0.99848322539954937</v>
      </c>
      <c r="AZ295" s="3">
        <f ca="1">SUMPRODUCT(OFFSET($W$8:OFFSET($W$8,$AJ$4-1,0),$T295,$U295),OFFSET($D$8:OFFSET($D$8,$AJ$4-1,0),$S295,MATCH(AZ$6,$D$7:$Q$7,0)-1))</f>
        <v>1.0051171397903969</v>
      </c>
      <c r="BA295" s="3">
        <f ca="1">SUMPRODUCT(OFFSET($W$8:OFFSET($W$8,$AJ$4-1,0),$T295,$U295),OFFSET($C$8:OFFSET($C$8,$AJ$4-1,0),$S295,0),OFFSET($D$8:OFFSET($D$8,$AJ$4-1,0),$S295,MATCH(AZ$6,$D$7:$Q$7,0)-1))/SUMPRODUCT(OFFSET($W$8:OFFSET($W$8,$AJ$4-1,0),$T295,$U295),OFFSET($C$8:OFFSET($C$8,$AJ$4-1,0),$S295,0))</f>
        <v>1.0045587725759073</v>
      </c>
      <c r="BB295" s="3">
        <f ca="1">SUMPRODUCT(OFFSET($W$8:OFFSET($W$8,$AJ$4-1,0),$T295,$U295),OFFSET($D$8:OFFSET($D$8,$AJ$4-1,0),$S295,MATCH(BB$6,$D$7:$Q$7,0)-1))</f>
        <v>1.0017518295060313</v>
      </c>
      <c r="BC295" s="3">
        <f ca="1">SUMPRODUCT(OFFSET($W$8:OFFSET($W$8,$AJ$4-1,0),$T295,$U295),OFFSET($C$8:OFFSET($C$8,$AJ$4-1,0),$S295,0),OFFSET($D$8:OFFSET($D$8,$AJ$4-1,0),$S295,MATCH(BB$6,$D$7:$Q$7,0)-1))/SUMPRODUCT(OFFSET($W$8:OFFSET($W$8,$AJ$4-1,0),$T295,$U295),OFFSET($C$8:OFFSET($C$8,$AJ$4-1,0),$S295,0))</f>
        <v>1.001560332684174</v>
      </c>
      <c r="BD295" s="3">
        <f ca="1">SUMPRODUCT(OFFSET($W$8:OFFSET($W$8,$AJ$4-1,0),$T295,$U295),OFFSET($D$8:OFFSET($D$8,$AJ$4-1,0),$S295,MATCH(BD$6,$D$7:$Q$7,0)-1))</f>
        <v>1.0000294317700384</v>
      </c>
      <c r="BE295" s="3">
        <f ca="1">SUMPRODUCT(OFFSET($W$8:OFFSET($W$8,$AJ$4-1,0),$T295,$U295),OFFSET($C$8:OFFSET($C$8,$AJ$4-1,0),$S295,0),OFFSET($D$8:OFFSET($D$8,$AJ$4-1,0),$S295,MATCH(BD$6,$D$7:$Q$7,0)-1))/SUMPRODUCT(OFFSET($W$8:OFFSET($W$8,$AJ$4-1,0),$T295,$U295),OFFSET($C$8:OFFSET($C$8,$AJ$4-1,0),$S295,0))</f>
        <v>1.0000263966619911</v>
      </c>
      <c r="BF295" s="174">
        <f ca="1">SUMPRODUCT(OFFSET($W$8:OFFSET($W$8,$AJ$4-1,0),$T295,$U295),OFFSET($D$8:OFFSET($D$8,$AJ$4-1,0),$S295,MATCH(BF$6,$D$7:$Q$7,0)-1))</f>
        <v>0.99623830396771162</v>
      </c>
      <c r="BG295" s="174">
        <f ca="1">SUMPRODUCT(OFFSET($W$8:OFFSET($W$8,$AJ$4-1,0),$T295,$U295),OFFSET($C$8:OFFSET($C$8,$AJ$4-1,0),$S295,0),OFFSET($D$8:OFFSET($D$8,$AJ$4-1,0),$S295,MATCH(BF$6,$D$7:$Q$7,0)-1))/SUMPRODUCT(OFFSET($W$8:OFFSET($W$8,$AJ$4-1,0),$T295,$U295),OFFSET($C$8:OFFSET($C$8,$AJ$4-1,0),$S295,0))</f>
        <v>0.99708246027530234</v>
      </c>
      <c r="BH295" s="174">
        <f ca="1">SUMPRODUCT(OFFSET($W$8:OFFSET($W$8,$AJ$4-1,0),$T295,$U295),OFFSET($D$8:OFFSET($D$8,$AJ$4-1,0),$S295,MATCH(BH$6,$D$7:$Q$7,0)-1))</f>
        <v>1.0001262858787552</v>
      </c>
      <c r="BI295" s="174">
        <f ca="1">SUMPRODUCT(OFFSET($W$8:OFFSET($W$8,$AJ$4-1,0),$T295,$U295),OFFSET($C$8:OFFSET($C$8,$AJ$4-1,0),$S295,0),OFFSET($D$8:OFFSET($D$8,$AJ$4-1,0),$S295,MATCH(BH$6,$D$7:$Q$7,0)-1))/SUMPRODUCT(OFFSET($W$8:OFFSET($W$8,$AJ$4-1,0),$T295,$U295),OFFSET($C$8:OFFSET($C$8,$AJ$4-1,0),$S295,0))</f>
        <v>1.0000826421157085</v>
      </c>
      <c r="BJ295" s="174">
        <f ca="1">SUMPRODUCT(OFFSET($W$8:OFFSET($W$8,$AJ$4-1,0),$T295,$U295),OFFSET($D$8:OFFSET($D$8,$AJ$4-1,0),$S295,MATCH(BJ$6,$D$7:$Q$7,0)-1))</f>
        <v>1</v>
      </c>
      <c r="BK295" s="174">
        <f ca="1">SUMPRODUCT(OFFSET($W$8:OFFSET($W$8,$AJ$4-1,0),$T295,$U295),OFFSET($C$8:OFFSET($C$8,$AJ$4-1,0),$S295,0),OFFSET($D$8:OFFSET($D$8,$AJ$4-1,0),$S295,MATCH(BJ$6,$D$7:$Q$7,0)-1))/SUMPRODUCT(OFFSET($W$8:OFFSET($W$8,$AJ$4-1,0),$T295,$U295),OFFSET($C$8:OFFSET($C$8,$AJ$4-1,0),$S295,0))</f>
        <v>1</v>
      </c>
      <c r="BM295" s="8">
        <f t="shared" si="72"/>
        <v>44896</v>
      </c>
      <c r="BN295" s="47">
        <f t="shared" ca="1" si="73"/>
        <v>1.0017961956726089</v>
      </c>
      <c r="BO295" s="47">
        <f t="shared" ca="1" si="69"/>
        <v>0</v>
      </c>
      <c r="BP295" s="47">
        <f t="shared" ca="1" si="74"/>
        <v>0.3309118912162573</v>
      </c>
      <c r="BQ295" s="47">
        <f t="shared" ca="1" si="70"/>
        <v>0.67088430445635161</v>
      </c>
    </row>
    <row r="296" spans="1:69">
      <c r="A296" s="58">
        <f t="shared" si="71"/>
        <v>44562</v>
      </c>
      <c r="B296" s="155">
        <f t="shared" si="76"/>
        <v>44757</v>
      </c>
      <c r="C296" s="59">
        <f>SUMIF(WP!$A$3:$A$388,"&lt;"&amp;EOMONTH($A296,$A$3-1)+1,WP!$B$3:$B$388)/1000-SUM(C$8:C295)</f>
        <v>2912.4579999999987</v>
      </c>
      <c r="D296" s="156">
        <f>D$6/VLOOKUP($B296,Rate!$B$4:$H$390,7)</f>
        <v>1</v>
      </c>
      <c r="E296" s="156">
        <f>E$6/VLOOKUP($B296,SAWW!$B$4:$H$390,7)</f>
        <v>1.0164779819125411</v>
      </c>
      <c r="F296" s="156">
        <f>F$6/VLOOKUP($B296,'Indem BL'!$B$4:$H$390,7)</f>
        <v>1.0049999999999999</v>
      </c>
      <c r="G296" s="156">
        <f>G$6/VLOOKUP($B296,'Med BL'!$B$4:$H$390,7)</f>
        <v>1</v>
      </c>
      <c r="H296" s="156">
        <f>H$6/VLOOKUP($B296,'Combined BL &amp; SAWW'!$B$4:$H$390,7)</f>
        <v>1.0100774423150398</v>
      </c>
      <c r="I296" s="156">
        <f>I$6/VLOOKUP($B296,'Freq Trend'!$B$4:$H$390,7)</f>
        <v>0.99410765183073879</v>
      </c>
      <c r="J296" s="156">
        <f>J$6/VLOOKUP($B296,'Severity Trend_IonI'!$B$4:$H$390,7)</f>
        <v>0.9941076518307389</v>
      </c>
      <c r="K296" s="156">
        <f>K$6/VLOOKUP($B296,'Severity Trend_MonI'!$B$4:$H$390,7)</f>
        <v>1.0176538208889863</v>
      </c>
      <c r="L296" s="156">
        <f>L$6/VLOOKUP($B296,'Severity Trend'!$B$4:$H$390,7)</f>
        <v>1.0060534241615116</v>
      </c>
      <c r="M296" s="156">
        <f>M$6/VLOOKUP($B296,'PP Residual Trend'!$B$4:$H$390,7)</f>
        <v>1.0001045038267367</v>
      </c>
      <c r="N296" s="156">
        <f>N$6/VLOOKUP($B296,CR!$B$4:$H$455,7)</f>
        <v>0.99204352403487939</v>
      </c>
      <c r="O296" s="156">
        <f>O$6/VLOOKUP($B296,ER!$B$4:$H$455,7)</f>
        <v>1</v>
      </c>
      <c r="P296" s="156">
        <f>P$6/VLOOKUP($B296,DR!$B$4:$H$455,7)</f>
        <v>1</v>
      </c>
      <c r="R296">
        <f t="shared" si="81"/>
        <v>289</v>
      </c>
      <c r="S296" s="159">
        <f t="shared" si="77"/>
        <v>288</v>
      </c>
      <c r="T296" s="157">
        <f t="shared" si="78"/>
        <v>0</v>
      </c>
      <c r="U296" s="157">
        <f t="shared" si="79"/>
        <v>0</v>
      </c>
      <c r="V296" s="152">
        <v>0</v>
      </c>
      <c r="W296" s="153">
        <f>(2*W$5*$AJ$3*$R296*$A$3-MIN(W$5*$AJ$3,$R296*$A$3)^2-2*$R296*$A$3*MAX(W$5*$AJ$3-$R296*$A$3,0)-MIN(MAX($R296*$A$3-$A$4,0),W$5*$AJ$3)^2-2*W$5*$AJ$3*MAX($R296*$A$3-$A$4-W$5*+$AJ$3,0))/$AJ$5-SUM($V$7:V296)-SUM($V$7:W295)+SUM($V$7:V295)</f>
        <v>0</v>
      </c>
      <c r="X296" s="153">
        <f>(2*X$5*$AJ$3*$R296*$A$3-MIN(X$5*$AJ$3,$R296*$A$3)^2-2*$R296*$A$3*MAX(X$5*$AJ$3-$R296*$A$3,0)-MIN(MAX($R296*$A$3-$A$4,0),X$5*$AJ$3)^2-2*X$5*$AJ$3*MAX($R296*$A$3-$A$4-X$5*+$AJ$3,0))/$AJ$5-SUM($V$7:W296)-SUM($V$7:X295)+SUM($V$7:W295)</f>
        <v>0</v>
      </c>
      <c r="Y296" s="153">
        <f>(2*Y$5*$AJ$3*$R296*$A$3-MIN(Y$5*$AJ$3,$R296*$A$3)^2-2*$R296*$A$3*MAX(Y$5*$AJ$3-$R296*$A$3,0)-MIN(MAX($R296*$A$3-$A$4,0),Y$5*$AJ$3)^2-2*Y$5*$AJ$3*MAX($R296*$A$3-$A$4-Y$5*+$AJ$3,0))/$AJ$5-SUM($V$7:X296)-SUM($V$7:Y295)+SUM($V$7:X295)</f>
        <v>0</v>
      </c>
      <c r="Z296" s="153">
        <f>(2*Z$5*$AJ$3*$R296*$A$3-MIN(Z$5*$AJ$3,$R296*$A$3)^2-2*$R296*$A$3*MAX(Z$5*$AJ$3-$R296*$A$3,0)-MIN(MAX($R296*$A$3-$A$4,0),Z$5*$AJ$3)^2-2*Z$5*$AJ$3*MAX($R296*$A$3-$A$4-Z$5*+$AJ$3,0))/$AJ$5-SUM($V$7:Y296)-SUM($V$7:Z295)+SUM($V$7:Y295)</f>
        <v>0</v>
      </c>
      <c r="AA296" s="153">
        <f>(2*AA$5*$AJ$3*$R296*$A$3-MIN(AA$5*$AJ$3,$R296*$A$3)^2-2*$R296*$A$3*MAX(AA$5*$AJ$3-$R296*$A$3,0)-MIN(MAX($R296*$A$3-$A$4,0),AA$5*$AJ$3)^2-2*AA$5*$AJ$3*MAX($R296*$A$3-$A$4-AA$5*+$AJ$3,0))/$AJ$5-SUM($V$7:Z296)-SUM($V$7:AA295)+SUM($V$7:Z295)</f>
        <v>0</v>
      </c>
      <c r="AB296" s="153">
        <f>(2*AB$5*$AJ$3*$R296*$A$3-MIN(AB$5*$AJ$3,$R296*$A$3)^2-2*$R296*$A$3*MAX(AB$5*$AJ$3-$R296*$A$3,0)-MIN(MAX($R296*$A$3-$A$4,0),AB$5*$AJ$3)^2-2*AB$5*$AJ$3*MAX($R296*$A$3-$A$4-AB$5*+$AJ$3,0))/$AJ$5-SUM($V$7:AA296)-SUM($V$7:AB295)+SUM($V$7:AA295)</f>
        <v>0</v>
      </c>
      <c r="AC296" s="153">
        <f>(2*AC$5*$AJ$3*$R296*$A$3-MIN(AC$5*$AJ$3,$R296*$A$3)^2-2*$R296*$A$3*MAX(AC$5*$AJ$3-$R296*$A$3,0)-MIN(MAX($R296*$A$3-$A$4,0),AC$5*$AJ$3)^2-2*AC$5*$AJ$3*MAX($R296*$A$3-$A$4-AC$5*+$AJ$3,0))/$AJ$5-SUM($V$7:AB296)-SUM($V$7:AC295)+SUM($V$7:AB295)</f>
        <v>0</v>
      </c>
      <c r="AD296" s="153">
        <f>(2*AD$5*$AJ$3*$R296*$A$3-MIN(AD$5*$AJ$3,$R296*$A$3)^2-2*$R296*$A$3*MAX(AD$5*$AJ$3-$R296*$A$3,0)-MIN(MAX($R296*$A$3-$A$4,0),AD$5*$AJ$3)^2-2*AD$5*$AJ$3*MAX($R296*$A$3-$A$4-AD$5*+$AJ$3,0))/$AJ$5-SUM($V$7:AC296)-SUM($V$7:AD295)+SUM($V$7:AC295)</f>
        <v>0</v>
      </c>
      <c r="AE296" s="153">
        <f>(2*AE$5*$AJ$3*$R296*$A$3-MIN(AE$5*$AJ$3,$R296*$A$3)^2-2*$R296*$A$3*MAX(AE$5*$AJ$3-$R296*$A$3,0)-MIN(MAX($R296*$A$3-$A$4,0),AE$5*$AJ$3)^2-2*AE$5*$AJ$3*MAX($R296*$A$3-$A$4-AE$5*+$AJ$3,0))/$AJ$5-SUM($V$7:AD296)-SUM($V$7:AE295)+SUM($V$7:AD295)</f>
        <v>0</v>
      </c>
      <c r="AF296" s="153">
        <f>(2*AF$5*$AJ$3*$R296*$A$3-MIN(AF$5*$AJ$3,$R296*$A$3)^2-2*$R296*$A$3*MAX(AF$5*$AJ$3-$R296*$A$3,0)-MIN(MAX($R296*$A$3-$A$4,0),AF$5*$AJ$3)^2-2*AF$5*$AJ$3*MAX($R296*$A$3-$A$4-AF$5*+$AJ$3,0))/$AJ$5-SUM($V$7:AE296)-SUM($V$7:AF295)+SUM($V$7:AE295)</f>
        <v>0</v>
      </c>
      <c r="AG296" s="153">
        <f>(2*AG$5*$AJ$3*$R296*$A$3-MIN(AG$5*$AJ$3,$R296*$A$3)^2-2*$R296*$A$3*MAX(AG$5*$AJ$3-$R296*$A$3,0)-MIN(MAX($R296*$A$3-$A$4,0),AG$5*$AJ$3)^2-2*AG$5*$AJ$3*MAX($R296*$A$3-$A$4-AG$5*+$AJ$3,0))/$AJ$5-SUM($V$7:AF296)-SUM($V$7:AG295)+SUM($V$7:AF295)</f>
        <v>0</v>
      </c>
      <c r="AH296" s="153">
        <f>(2*AH$5*$AJ$3*$R296*$A$3-MIN(AH$5*$AJ$3,$R296*$A$3)^2-2*$R296*$A$3*MAX(AH$5*$AJ$3-$R296*$A$3,0)-MIN(MAX($R296*$A$3-$A$4,0),AH$5*$AJ$3)^2-2*AH$5*$AJ$3*MAX($R296*$A$3-$A$4-AH$5*+$AJ$3,0))/$AJ$5-SUM($V$7:AG296)-SUM($V$7:AH295)+SUM($V$7:AG295)</f>
        <v>0</v>
      </c>
      <c r="AJ296" s="8">
        <f t="shared" si="75"/>
        <v>44927</v>
      </c>
      <c r="AK296" s="30">
        <f t="shared" si="80"/>
        <v>44941</v>
      </c>
      <c r="AL296" s="3">
        <f ca="1">SUMPRODUCT(OFFSET($W$8:OFFSET($W$8,$AJ$4-1,0),$T296,$U296),OFFSET($D$8:OFFSET($D$8,$AJ$4-1,0),$S296,MATCH(AL$6,$D$7:$Q$7,0)-1))</f>
        <v>1</v>
      </c>
      <c r="AM296" s="3">
        <f ca="1">SUMPRODUCT(OFFSET($W$8:OFFSET($W$8,$AJ$4-1,0),$T296,$U296),OFFSET($C$8:OFFSET($C$8,$AJ$4-1,0),$S296,0),OFFSET($D$8:OFFSET($D$8,$AJ$4-1,0),$S296,MATCH(AL$6,$D$7:$Q$7,0)-1))/SUMPRODUCT(OFFSET($W$8:OFFSET($W$8,$AJ$4-1,0),$T296,$U296),OFFSET($C$8:OFFSET($C$8,$AJ$4-1,0),$S296,0))</f>
        <v>1</v>
      </c>
      <c r="AN296" s="3">
        <f ca="1">SUMPRODUCT(OFFSET($W$8:OFFSET($W$8,$AJ$4-1,0),$T296,$U296),OFFSET($D$8:OFFSET($D$8,$AJ$4-1,0),$S296,MATCH(AN$6,$D$7:$Q$7,0)-1))</f>
        <v>1.0024659831365736</v>
      </c>
      <c r="AO296" s="3">
        <f ca="1">SUMPRODUCT(OFFSET($W$8:OFFSET($W$8,$AJ$4-1,0),$T296,$U296),OFFSET($C$8:OFFSET($C$8,$AJ$4-1,0),$S296,0),OFFSET($D$8:OFFSET($D$8,$AJ$4-1,0),$S296,MATCH(AN$6,$D$7:$Q$7,0)-1))/SUMPRODUCT(OFFSET($W$8:OFFSET($W$8,$AJ$4-1,0),$T296,$U296),OFFSET($C$8:OFFSET($C$8,$AJ$4-1,0),$S296,0))</f>
        <v>1.0015812861006643</v>
      </c>
      <c r="AP296" s="3">
        <f ca="1">SUMPRODUCT(OFFSET($W$8:OFFSET($W$8,$AJ$4-1,0),$T296,$U296),OFFSET($D$8:OFFSET($D$8,$AJ$4-1,0),$S296,MATCH(AP$6,$D$7:$Q$7,0)-1))</f>
        <v>1.0022916666666668</v>
      </c>
      <c r="AQ296" s="3">
        <f ca="1">SUMPRODUCT(OFFSET($W$8:OFFSET($W$8,$AJ$4-1,0),$T296,$U296),OFFSET($C$8:OFFSET($C$8,$AJ$4-1,0),$S296,0),OFFSET($D$8:OFFSET($D$8,$AJ$4-1,0),$S296,MATCH(AP$6,$D$7:$Q$7,0)-1))/SUMPRODUCT(OFFSET($W$8:OFFSET($W$8,$AJ$4-1,0),$T296,$U296),OFFSET($C$8:OFFSET($C$8,$AJ$4-1,0),$S296,0))</f>
        <v>1.0021893011223852</v>
      </c>
      <c r="AR296" s="3">
        <f ca="1">SUMPRODUCT(OFFSET($W$8:OFFSET($W$8,$AJ$4-1,0),$T296,$U296),OFFSET($D$8:OFFSET($D$8,$AJ$4-1,0),$S296,MATCH(AR$6,$D$7:$Q$7,0)-1))</f>
        <v>1</v>
      </c>
      <c r="AS296" s="3">
        <f ca="1">SUMPRODUCT(OFFSET($W$8:OFFSET($W$8,$AJ$4-1,0),$T296,$U296),OFFSET($C$8:OFFSET($C$8,$AJ$4-1,0),$S296,0),OFFSET($D$8:OFFSET($D$8,$AJ$4-1,0),$S296,MATCH(AR$6,$D$7:$Q$7,0)-1))/SUMPRODUCT(OFFSET($W$8:OFFSET($W$8,$AJ$4-1,0),$T296,$U296),OFFSET($C$8:OFFSET($C$8,$AJ$4-1,0),$S296,0))</f>
        <v>1</v>
      </c>
      <c r="AT296" s="3">
        <f ca="1">SUMPRODUCT(OFFSET($W$8:OFFSET($W$8,$AJ$4-1,0),$T296,$U296),OFFSET($D$8:OFFSET($D$8,$AJ$4-1,0),$S296,MATCH(AT$6,$D$7:$Q$7,0)-1))</f>
        <v>1.0025871247159395</v>
      </c>
      <c r="AU296" s="3">
        <f ca="1">SUMPRODUCT(OFFSET($W$8:OFFSET($W$8,$AJ$4-1,0),$T296,$U296),OFFSET($C$8:OFFSET($C$8,$AJ$4-1,0),$S296,0),OFFSET($D$8:OFFSET($D$8,$AJ$4-1,0),$S296,MATCH(AT$6,$D$7:$Q$7,0)-1))/SUMPRODUCT(OFFSET($W$8:OFFSET($W$8,$AJ$4-1,0),$T296,$U296),OFFSET($C$8:OFFSET($C$8,$AJ$4-1,0),$S296,0))</f>
        <v>1.0021574760374019</v>
      </c>
      <c r="AV296" s="3">
        <f ca="1">SUMPRODUCT(OFFSET($W$8:OFFSET($W$8,$AJ$4-1,0),$T296,$U296),OFFSET($D$8:OFFSET($D$8,$AJ$4-1,0),$S296,MATCH(AV$6,$D$7:$Q$7,0)-1))</f>
        <v>0.99913266830247471</v>
      </c>
      <c r="AW296" s="3">
        <f ca="1">SUMPRODUCT(OFFSET($W$8:OFFSET($W$8,$AJ$4-1,0),$T296,$U296),OFFSET($C$8:OFFSET($C$8,$AJ$4-1,0),$S296,0),OFFSET($D$8:OFFSET($D$8,$AJ$4-1,0),$S296,MATCH(AV$6,$D$7:$Q$7,0)-1))/SUMPRODUCT(OFFSET($W$8:OFFSET($W$8,$AJ$4-1,0),$T296,$U296),OFFSET($C$8:OFFSET($C$8,$AJ$4-1,0),$S296,0))</f>
        <v>0.99945484646694949</v>
      </c>
      <c r="AX296" s="3">
        <f ca="1">SUMPRODUCT(OFFSET($W$8:OFFSET($W$8,$AJ$4-1,0),$T296,$U296),OFFSET($D$8:OFFSET($D$8,$AJ$4-1,0),$S296,MATCH(AX$6,$D$7:$Q$7,0)-1))</f>
        <v>0.99913266830247471</v>
      </c>
      <c r="AY296" s="3">
        <f ca="1">SUMPRODUCT(OFFSET($W$8:OFFSET($W$8,$AJ$4-1,0),$T296,$U296),OFFSET($C$8:OFFSET($C$8,$AJ$4-1,0),$S296,0),OFFSET($D$8:OFFSET($D$8,$AJ$4-1,0),$S296,MATCH(AX$6,$D$7:$Q$7,0)-1))/SUMPRODUCT(OFFSET($W$8:OFFSET($W$8,$AJ$4-1,0),$T296,$U296),OFFSET($C$8:OFFSET($C$8,$AJ$4-1,0),$S296,0))</f>
        <v>0.99945484646694949</v>
      </c>
      <c r="AZ296" s="3">
        <f ca="1">SUMPRODUCT(OFFSET($W$8:OFFSET($W$8,$AJ$4-1,0),$T296,$U296),OFFSET($D$8:OFFSET($D$8,$AJ$4-1,0),$S296,MATCH(AZ$6,$D$7:$Q$7,0)-1))</f>
        <v>1.0026441099118022</v>
      </c>
      <c r="BA296" s="3">
        <f ca="1">SUMPRODUCT(OFFSET($W$8:OFFSET($W$8,$AJ$4-1,0),$T296,$U296),OFFSET($C$8:OFFSET($C$8,$AJ$4-1,0),$S296,0),OFFSET($D$8:OFFSET($D$8,$AJ$4-1,0),$S296,MATCH(AZ$6,$D$7:$Q$7,0)-1))/SUMPRODUCT(OFFSET($W$8:OFFSET($W$8,$AJ$4-1,0),$T296,$U296),OFFSET($C$8:OFFSET($C$8,$AJ$4-1,0),$S296,0))</f>
        <v>1.0016971663269183</v>
      </c>
      <c r="BB296" s="3">
        <f ca="1">SUMPRODUCT(OFFSET($W$8:OFFSET($W$8,$AJ$4-1,0),$T296,$U296),OFFSET($D$8:OFFSET($D$8,$AJ$4-1,0),$S296,MATCH(BB$6,$D$7:$Q$7,0)-1))</f>
        <v>1.0008991741438991</v>
      </c>
      <c r="BC296" s="3">
        <f ca="1">SUMPRODUCT(OFFSET($W$8:OFFSET($W$8,$AJ$4-1,0),$T296,$U296),OFFSET($C$8:OFFSET($C$8,$AJ$4-1,0),$S296,0),OFFSET($D$8:OFFSET($D$8,$AJ$4-1,0),$S296,MATCH(BB$6,$D$7:$Q$7,0)-1))/SUMPRODUCT(OFFSET($W$8:OFFSET($W$8,$AJ$4-1,0),$T296,$U296),OFFSET($C$8:OFFSET($C$8,$AJ$4-1,0),$S296,0))</f>
        <v>1.0005714330524749</v>
      </c>
      <c r="BD296" s="3">
        <f ca="1">SUMPRODUCT(OFFSET($W$8:OFFSET($W$8,$AJ$4-1,0),$T296,$U296),OFFSET($D$8:OFFSET($D$8,$AJ$4-1,0),$S296,MATCH(BD$6,$D$7:$Q$7,0)-1))</f>
        <v>1.0000154540227633</v>
      </c>
      <c r="BE296" s="3">
        <f ca="1">SUMPRODUCT(OFFSET($W$8:OFFSET($W$8,$AJ$4-1,0),$T296,$U296),OFFSET($C$8:OFFSET($C$8,$AJ$4-1,0),$S296,0),OFFSET($D$8:OFFSET($D$8,$AJ$4-1,0),$S296,MATCH(BD$6,$D$7:$Q$7,0)-1))/SUMPRODUCT(OFFSET($W$8:OFFSET($W$8,$AJ$4-1,0),$T296,$U296),OFFSET($C$8:OFFSET($C$8,$AJ$4-1,0),$S296,0))</f>
        <v>1.0000097684046676</v>
      </c>
      <c r="BF296" s="174">
        <f ca="1">SUMPRODUCT(OFFSET($W$8:OFFSET($W$8,$AJ$4-1,0),$T296,$U296),OFFSET($D$8:OFFSET($D$8,$AJ$4-1,0),$S296,MATCH(BF$6,$D$7:$Q$7,0)-1))</f>
        <v>0.99818019803172497</v>
      </c>
      <c r="BG296" s="174">
        <f ca="1">SUMPRODUCT(OFFSET($W$8:OFFSET($W$8,$AJ$4-1,0),$T296,$U296),OFFSET($C$8:OFFSET($C$8,$AJ$4-1,0),$S296,0),OFFSET($D$8:OFFSET($D$8,$AJ$4-1,0),$S296,MATCH(BF$6,$D$7:$Q$7,0)-1))/SUMPRODUCT(OFFSET($W$8:OFFSET($W$8,$AJ$4-1,0),$T296,$U296),OFFSET($C$8:OFFSET($C$8,$AJ$4-1,0),$S296,0))</f>
        <v>0.99856858590671793</v>
      </c>
      <c r="BH296" s="174">
        <f ca="1">SUMPRODUCT(OFFSET($W$8:OFFSET($W$8,$AJ$4-1,0),$T296,$U296),OFFSET($D$8:OFFSET($D$8,$AJ$4-1,0),$S296,MATCH(BH$6,$D$7:$Q$7,0)-1))</f>
        <v>1</v>
      </c>
      <c r="BI296" s="174">
        <f ca="1">SUMPRODUCT(OFFSET($W$8:OFFSET($W$8,$AJ$4-1,0),$T296,$U296),OFFSET($C$8:OFFSET($C$8,$AJ$4-1,0),$S296,0),OFFSET($D$8:OFFSET($D$8,$AJ$4-1,0),$S296,MATCH(BH$6,$D$7:$Q$7,0)-1))/SUMPRODUCT(OFFSET($W$8:OFFSET($W$8,$AJ$4-1,0),$T296,$U296),OFFSET($C$8:OFFSET($C$8,$AJ$4-1,0),$S296,0))</f>
        <v>1</v>
      </c>
      <c r="BJ296" s="174">
        <f ca="1">SUMPRODUCT(OFFSET($W$8:OFFSET($W$8,$AJ$4-1,0),$T296,$U296),OFFSET($D$8:OFFSET($D$8,$AJ$4-1,0),$S296,MATCH(BJ$6,$D$7:$Q$7,0)-1))</f>
        <v>1</v>
      </c>
      <c r="BK296" s="174">
        <f ca="1">SUMPRODUCT(OFFSET($W$8:OFFSET($W$8,$AJ$4-1,0),$T296,$U296),OFFSET($C$8:OFFSET($C$8,$AJ$4-1,0),$S296,0),OFFSET($D$8:OFFSET($D$8,$AJ$4-1,0),$S296,MATCH(BJ$6,$D$7:$Q$7,0)-1))/SUMPRODUCT(OFFSET($W$8:OFFSET($W$8,$AJ$4-1,0),$T296,$U296),OFFSET($C$8:OFFSET($C$8,$AJ$4-1,0),$S296,0))</f>
        <v>1</v>
      </c>
      <c r="BM296" s="8">
        <f t="shared" si="72"/>
        <v>44927</v>
      </c>
      <c r="BN296" s="47">
        <f t="shared" ca="1" si="73"/>
        <v>1.0003052665317809</v>
      </c>
      <c r="BO296" s="47">
        <f t="shared" ca="1" si="69"/>
        <v>0</v>
      </c>
      <c r="BP296" s="47">
        <f t="shared" ca="1" si="74"/>
        <v>0.33093923847506052</v>
      </c>
      <c r="BQ296" s="47">
        <f t="shared" ca="1" si="70"/>
        <v>0.66936602805672041</v>
      </c>
    </row>
    <row r="297" spans="1:69">
      <c r="A297" s="58">
        <f t="shared" si="71"/>
        <v>44593</v>
      </c>
      <c r="B297" s="155">
        <f t="shared" si="76"/>
        <v>44788</v>
      </c>
      <c r="C297" s="59">
        <f>SUMIF(WP!$A$3:$A$388,"&lt;"&amp;EOMONTH($A297,$A$3-1)+1,WP!$B$3:$B$388)/1000-SUM(C$8:C296)</f>
        <v>1581.6490000000049</v>
      </c>
      <c r="D297" s="156">
        <f>D$6/VLOOKUP($B297,Rate!$B$4:$H$390,7)</f>
        <v>1</v>
      </c>
      <c r="E297" s="156">
        <f>E$6/VLOOKUP($B297,SAWW!$B$4:$H$390,7)</f>
        <v>1.0140686611833845</v>
      </c>
      <c r="F297" s="156">
        <f>F$6/VLOOKUP($B297,'Indem BL'!$B$4:$H$390,7)</f>
        <v>1.0049999999999999</v>
      </c>
      <c r="G297" s="156">
        <f>G$6/VLOOKUP($B297,'Med BL'!$B$4:$H$390,7)</f>
        <v>1</v>
      </c>
      <c r="H297" s="156">
        <f>H$6/VLOOKUP($B297,'Combined BL &amp; SAWW'!$B$4:$H$390,7)</f>
        <v>1.0091059864767569</v>
      </c>
      <c r="I297" s="156">
        <f>I$6/VLOOKUP($B297,'Freq Trend'!$B$4:$H$390,7)</f>
        <v>0.99495295827961694</v>
      </c>
      <c r="J297" s="156">
        <f>J$6/VLOOKUP($B297,'Severity Trend_IonI'!$B$4:$H$390,7)</f>
        <v>0.99495295827961716</v>
      </c>
      <c r="K297" s="156">
        <f>K$6/VLOOKUP($B297,'Severity Trend_MonI'!$B$4:$H$390,7)</f>
        <v>1.0150700264817492</v>
      </c>
      <c r="L297" s="156">
        <f>L$6/VLOOKUP($B297,'Severity Trend'!$B$4:$H$390,7)</f>
        <v>1.0051760870751194</v>
      </c>
      <c r="M297" s="156">
        <f>M$6/VLOOKUP($B297,'PP Residual Trend'!$B$4:$H$390,7)</f>
        <v>1.000089434485516</v>
      </c>
      <c r="N297" s="156">
        <f>N$6/VLOOKUP($B297,CR!$B$4:$H$455,7)</f>
        <v>0.99107030718162936</v>
      </c>
      <c r="O297" s="156">
        <f>O$6/VLOOKUP($B297,ER!$B$4:$H$455,7)</f>
        <v>1</v>
      </c>
      <c r="P297" s="156">
        <f>P$6/VLOOKUP($B297,DR!$B$4:$H$455,7)</f>
        <v>1</v>
      </c>
      <c r="R297">
        <f t="shared" si="81"/>
        <v>290</v>
      </c>
      <c r="S297" s="159">
        <f t="shared" si="77"/>
        <v>289</v>
      </c>
      <c r="T297" s="157">
        <f t="shared" si="78"/>
        <v>0</v>
      </c>
      <c r="U297" s="157">
        <f t="shared" si="79"/>
        <v>0</v>
      </c>
      <c r="V297" s="152">
        <v>0</v>
      </c>
      <c r="W297" s="153">
        <f>(2*W$5*$AJ$3*$R297*$A$3-MIN(W$5*$AJ$3,$R297*$A$3)^2-2*$R297*$A$3*MAX(W$5*$AJ$3-$R297*$A$3,0)-MIN(MAX($R297*$A$3-$A$4,0),W$5*$AJ$3)^2-2*W$5*$AJ$3*MAX($R297*$A$3-$A$4-W$5*+$AJ$3,0))/$AJ$5-SUM($V$7:V297)-SUM($V$7:W296)+SUM($V$7:V296)</f>
        <v>0</v>
      </c>
      <c r="X297" s="153">
        <f>(2*X$5*$AJ$3*$R297*$A$3-MIN(X$5*$AJ$3,$R297*$A$3)^2-2*$R297*$A$3*MAX(X$5*$AJ$3-$R297*$A$3,0)-MIN(MAX($R297*$A$3-$A$4,0),X$5*$AJ$3)^2-2*X$5*$AJ$3*MAX($R297*$A$3-$A$4-X$5*+$AJ$3,0))/$AJ$5-SUM($V$7:W297)-SUM($V$7:X296)+SUM($V$7:W296)</f>
        <v>0</v>
      </c>
      <c r="Y297" s="153">
        <f>(2*Y$5*$AJ$3*$R297*$A$3-MIN(Y$5*$AJ$3,$R297*$A$3)^2-2*$R297*$A$3*MAX(Y$5*$AJ$3-$R297*$A$3,0)-MIN(MAX($R297*$A$3-$A$4,0),Y$5*$AJ$3)^2-2*Y$5*$AJ$3*MAX($R297*$A$3-$A$4-Y$5*+$AJ$3,0))/$AJ$5-SUM($V$7:X297)-SUM($V$7:Y296)+SUM($V$7:X296)</f>
        <v>0</v>
      </c>
      <c r="Z297" s="153">
        <f>(2*Z$5*$AJ$3*$R297*$A$3-MIN(Z$5*$AJ$3,$R297*$A$3)^2-2*$R297*$A$3*MAX(Z$5*$AJ$3-$R297*$A$3,0)-MIN(MAX($R297*$A$3-$A$4,0),Z$5*$AJ$3)^2-2*Z$5*$AJ$3*MAX($R297*$A$3-$A$4-Z$5*+$AJ$3,0))/$AJ$5-SUM($V$7:Y297)-SUM($V$7:Z296)+SUM($V$7:Y296)</f>
        <v>0</v>
      </c>
      <c r="AA297" s="153">
        <f>(2*AA$5*$AJ$3*$R297*$A$3-MIN(AA$5*$AJ$3,$R297*$A$3)^2-2*$R297*$A$3*MAX(AA$5*$AJ$3-$R297*$A$3,0)-MIN(MAX($R297*$A$3-$A$4,0),AA$5*$AJ$3)^2-2*AA$5*$AJ$3*MAX($R297*$A$3-$A$4-AA$5*+$AJ$3,0))/$AJ$5-SUM($V$7:Z297)-SUM($V$7:AA296)+SUM($V$7:Z296)</f>
        <v>0</v>
      </c>
      <c r="AB297" s="153">
        <f>(2*AB$5*$AJ$3*$R297*$A$3-MIN(AB$5*$AJ$3,$R297*$A$3)^2-2*$R297*$A$3*MAX(AB$5*$AJ$3-$R297*$A$3,0)-MIN(MAX($R297*$A$3-$A$4,0),AB$5*$AJ$3)^2-2*AB$5*$AJ$3*MAX($R297*$A$3-$A$4-AB$5*+$AJ$3,0))/$AJ$5-SUM($V$7:AA297)-SUM($V$7:AB296)+SUM($V$7:AA296)</f>
        <v>0</v>
      </c>
      <c r="AC297" s="153">
        <f>(2*AC$5*$AJ$3*$R297*$A$3-MIN(AC$5*$AJ$3,$R297*$A$3)^2-2*$R297*$A$3*MAX(AC$5*$AJ$3-$R297*$A$3,0)-MIN(MAX($R297*$A$3-$A$4,0),AC$5*$AJ$3)^2-2*AC$5*$AJ$3*MAX($R297*$A$3-$A$4-AC$5*+$AJ$3,0))/$AJ$5-SUM($V$7:AB297)-SUM($V$7:AC296)+SUM($V$7:AB296)</f>
        <v>0</v>
      </c>
      <c r="AD297" s="153">
        <f>(2*AD$5*$AJ$3*$R297*$A$3-MIN(AD$5*$AJ$3,$R297*$A$3)^2-2*$R297*$A$3*MAX(AD$5*$AJ$3-$R297*$A$3,0)-MIN(MAX($R297*$A$3-$A$4,0),AD$5*$AJ$3)^2-2*AD$5*$AJ$3*MAX($R297*$A$3-$A$4-AD$5*+$AJ$3,0))/$AJ$5-SUM($V$7:AC297)-SUM($V$7:AD296)+SUM($V$7:AC296)</f>
        <v>0</v>
      </c>
      <c r="AE297" s="153">
        <f>(2*AE$5*$AJ$3*$R297*$A$3-MIN(AE$5*$AJ$3,$R297*$A$3)^2-2*$R297*$A$3*MAX(AE$5*$AJ$3-$R297*$A$3,0)-MIN(MAX($R297*$A$3-$A$4,0),AE$5*$AJ$3)^2-2*AE$5*$AJ$3*MAX($R297*$A$3-$A$4-AE$5*+$AJ$3,0))/$AJ$5-SUM($V$7:AD297)-SUM($V$7:AE296)+SUM($V$7:AD296)</f>
        <v>0</v>
      </c>
      <c r="AF297" s="153">
        <f>(2*AF$5*$AJ$3*$R297*$A$3-MIN(AF$5*$AJ$3,$R297*$A$3)^2-2*$R297*$A$3*MAX(AF$5*$AJ$3-$R297*$A$3,0)-MIN(MAX($R297*$A$3-$A$4,0),AF$5*$AJ$3)^2-2*AF$5*$AJ$3*MAX($R297*$A$3-$A$4-AF$5*+$AJ$3,0))/$AJ$5-SUM($V$7:AE297)-SUM($V$7:AF296)+SUM($V$7:AE296)</f>
        <v>0</v>
      </c>
      <c r="AG297" s="153">
        <f>(2*AG$5*$AJ$3*$R297*$A$3-MIN(AG$5*$AJ$3,$R297*$A$3)^2-2*$R297*$A$3*MAX(AG$5*$AJ$3-$R297*$A$3,0)-MIN(MAX($R297*$A$3-$A$4,0),AG$5*$AJ$3)^2-2*AG$5*$AJ$3*MAX($R297*$A$3-$A$4-AG$5*+$AJ$3,0))/$AJ$5-SUM($V$7:AF297)-SUM($V$7:AG296)+SUM($V$7:AF296)</f>
        <v>0</v>
      </c>
      <c r="AH297" s="153">
        <f>(2*AH$5*$AJ$3*$R297*$A$3-MIN(AH$5*$AJ$3,$R297*$A$3)^2-2*$R297*$A$3*MAX(AH$5*$AJ$3-$R297*$A$3,0)-MIN(MAX($R297*$A$3-$A$4,0),AH$5*$AJ$3)^2-2*AH$5*$AJ$3*MAX($R297*$A$3-$A$4-AH$5*+$AJ$3,0))/$AJ$5-SUM($V$7:AG297)-SUM($V$7:AH296)+SUM($V$7:AG296)</f>
        <v>0</v>
      </c>
      <c r="AJ297" s="8">
        <f t="shared" si="75"/>
        <v>44958</v>
      </c>
      <c r="AK297" s="30">
        <f t="shared" si="80"/>
        <v>44972</v>
      </c>
      <c r="AL297" s="3">
        <f ca="1">SUMPRODUCT(OFFSET($W$8:OFFSET($W$8,$AJ$4-1,0),$T297,$U297),OFFSET($D$8:OFFSET($D$8,$AJ$4-1,0),$S297,MATCH(AL$6,$D$7:$Q$7,0)-1))</f>
        <v>1</v>
      </c>
      <c r="AM297" s="3">
        <f ca="1">SUMPRODUCT(OFFSET($W$8:OFFSET($W$8,$AJ$4-1,0),$T297,$U297),OFFSET($C$8:OFFSET($C$8,$AJ$4-1,0),$S297,0),OFFSET($D$8:OFFSET($D$8,$AJ$4-1,0),$S297,MATCH(AL$6,$D$7:$Q$7,0)-1))/SUMPRODUCT(OFFSET($W$8:OFFSET($W$8,$AJ$4-1,0),$T297,$U297),OFFSET($C$8:OFFSET($C$8,$AJ$4-1,0),$S297,0))</f>
        <v>1</v>
      </c>
      <c r="AN297" s="3">
        <f ca="1">SUMPRODUCT(OFFSET($W$8:OFFSET($W$8,$AJ$4-1,0),$T297,$U297),OFFSET($D$8:OFFSET($D$8,$AJ$4-1,0),$S297,MATCH(AN$6,$D$7:$Q$7,0)-1))</f>
        <v>1.0001615365571845</v>
      </c>
      <c r="AO297" s="3">
        <f ca="1">SUMPRODUCT(OFFSET($W$8:OFFSET($W$8,$AJ$4-1,0),$T297,$U297),OFFSET($C$8:OFFSET($C$8,$AJ$4-1,0),$S297,0),OFFSET($D$8:OFFSET($D$8,$AJ$4-1,0),$S297,MATCH(AN$6,$D$7:$Q$7,0)-1))/SUMPRODUCT(OFFSET($W$8:OFFSET($W$8,$AJ$4-1,0),$T297,$U297),OFFSET($C$8:OFFSET($C$8,$AJ$4-1,0),$S297,0))</f>
        <v>0.99927341154977911</v>
      </c>
      <c r="AP297" s="3">
        <f ca="1">SUMPRODUCT(OFFSET($W$8:OFFSET($W$8,$AJ$4-1,0),$T297,$U297),OFFSET($D$8:OFFSET($D$8,$AJ$4-1,0),$S297,MATCH(AP$6,$D$7:$Q$7,0)-1))</f>
        <v>1.0018750000000001</v>
      </c>
      <c r="AQ297" s="3">
        <f ca="1">SUMPRODUCT(OFFSET($W$8:OFFSET($W$8,$AJ$4-1,0),$T297,$U297),OFFSET($C$8:OFFSET($C$8,$AJ$4-1,0),$S297,0),OFFSET($D$8:OFFSET($D$8,$AJ$4-1,0),$S297,MATCH(AP$6,$D$7:$Q$7,0)-1))/SUMPRODUCT(OFFSET($W$8:OFFSET($W$8,$AJ$4-1,0),$T297,$U297),OFFSET($C$8:OFFSET($C$8,$AJ$4-1,0),$S297,0))</f>
        <v>1.0017849443442728</v>
      </c>
      <c r="AR297" s="3">
        <f ca="1">SUMPRODUCT(OFFSET($W$8:OFFSET($W$8,$AJ$4-1,0),$T297,$U297),OFFSET($D$8:OFFSET($D$8,$AJ$4-1,0),$S297,MATCH(AR$6,$D$7:$Q$7,0)-1))</f>
        <v>1</v>
      </c>
      <c r="AS297" s="3">
        <f ca="1">SUMPRODUCT(OFFSET($W$8:OFFSET($W$8,$AJ$4-1,0),$T297,$U297),OFFSET($C$8:OFFSET($C$8,$AJ$4-1,0),$S297,0),OFFSET($D$8:OFFSET($D$8,$AJ$4-1,0),$S297,MATCH(AR$6,$D$7:$Q$7,0)-1))/SUMPRODUCT(OFFSET($W$8:OFFSET($W$8,$AJ$4-1,0),$T297,$U297),OFFSET($C$8:OFFSET($C$8,$AJ$4-1,0),$S297,0))</f>
        <v>1</v>
      </c>
      <c r="AT297" s="3">
        <f ca="1">SUMPRODUCT(OFFSET($W$8:OFFSET($W$8,$AJ$4-1,0),$T297,$U297),OFFSET($D$8:OFFSET($D$8,$AJ$4-1,0),$S297,MATCH(AT$6,$D$7:$Q$7,0)-1))</f>
        <v>1.0013307444053827</v>
      </c>
      <c r="AU297" s="3">
        <f ca="1">SUMPRODUCT(OFFSET($W$8:OFFSET($W$8,$AJ$4-1,0),$T297,$U297),OFFSET($C$8:OFFSET($C$8,$AJ$4-1,0),$S297,0),OFFSET($D$8:OFFSET($D$8,$AJ$4-1,0),$S297,MATCH(AT$6,$D$7:$Q$7,0)-1))/SUMPRODUCT(OFFSET($W$8:OFFSET($W$8,$AJ$4-1,0),$T297,$U297),OFFSET($C$8:OFFSET($C$8,$AJ$4-1,0),$S297,0))</f>
        <v>1.0009067554595303</v>
      </c>
      <c r="AV297" s="3">
        <f ca="1">SUMPRODUCT(OFFSET($W$8:OFFSET($W$8,$AJ$4-1,0),$T297,$U297),OFFSET($D$8:OFFSET($D$8,$AJ$4-1,0),$S297,MATCH(AV$6,$D$7:$Q$7,0)-1))</f>
        <v>0.99996981502390136</v>
      </c>
      <c r="AW297" s="3">
        <f ca="1">SUMPRODUCT(OFFSET($W$8:OFFSET($W$8,$AJ$4-1,0),$T297,$U297),OFFSET($C$8:OFFSET($C$8,$AJ$4-1,0),$S297,0),OFFSET($D$8:OFFSET($D$8,$AJ$4-1,0),$S297,MATCH(AV$6,$D$7:$Q$7,0)-1))/SUMPRODUCT(OFFSET($W$8:OFFSET($W$8,$AJ$4-1,0),$T297,$U297),OFFSET($C$8:OFFSET($C$8,$AJ$4-1,0),$S297,0))</f>
        <v>1.0002952584548888</v>
      </c>
      <c r="AX297" s="3">
        <f ca="1">SUMPRODUCT(OFFSET($W$8:OFFSET($W$8,$AJ$4-1,0),$T297,$U297),OFFSET($D$8:OFFSET($D$8,$AJ$4-1,0),$S297,MATCH(AX$6,$D$7:$Q$7,0)-1))</f>
        <v>0.99996981502390159</v>
      </c>
      <c r="AY297" s="3">
        <f ca="1">SUMPRODUCT(OFFSET($W$8:OFFSET($W$8,$AJ$4-1,0),$T297,$U297),OFFSET($C$8:OFFSET($C$8,$AJ$4-1,0),$S297,0),OFFSET($D$8:OFFSET($D$8,$AJ$4-1,0),$S297,MATCH(AX$6,$D$7:$Q$7,0)-1))/SUMPRODUCT(OFFSET($W$8:OFFSET($W$8,$AJ$4-1,0),$T297,$U297),OFFSET($C$8:OFFSET($C$8,$AJ$4-1,0),$S297,0))</f>
        <v>1.0002952584548888</v>
      </c>
      <c r="AZ297" s="3">
        <f ca="1">SUMPRODUCT(OFFSET($W$8:OFFSET($W$8,$AJ$4-1,0),$T297,$U297),OFFSET($D$8:OFFSET($D$8,$AJ$4-1,0),$S297,MATCH(AZ$6,$D$7:$Q$7,0)-1))</f>
        <v>1.0001772120387795</v>
      </c>
      <c r="BA297" s="3">
        <f ca="1">SUMPRODUCT(OFFSET($W$8:OFFSET($W$8,$AJ$4-1,0),$T297,$U297),OFFSET($C$8:OFFSET($C$8,$AJ$4-1,0),$S297,0),OFFSET($D$8:OFFSET($D$8,$AJ$4-1,0),$S297,MATCH(AZ$6,$D$7:$Q$7,0)-1))/SUMPRODUCT(OFFSET($W$8:OFFSET($W$8,$AJ$4-1,0),$T297,$U297),OFFSET($C$8:OFFSET($C$8,$AJ$4-1,0),$S297,0))</f>
        <v>0.9992269047340484</v>
      </c>
      <c r="BB297" s="3">
        <f ca="1">SUMPRODUCT(OFFSET($W$8:OFFSET($W$8,$AJ$4-1,0),$T297,$U297),OFFSET($D$8:OFFSET($D$8,$AJ$4-1,0),$S297,MATCH(BB$6,$D$7:$Q$7,0)-1))</f>
        <v>1.000046445580034</v>
      </c>
      <c r="BC297" s="3">
        <f ca="1">SUMPRODUCT(OFFSET($W$8:OFFSET($W$8,$AJ$4-1,0),$T297,$U297),OFFSET($C$8:OFFSET($C$8,$AJ$4-1,0),$S297,0),OFFSET($D$8:OFFSET($D$8,$AJ$4-1,0),$S297,MATCH(BB$6,$D$7:$Q$7,0)-1))/SUMPRODUCT(OFFSET($W$8:OFFSET($W$8,$AJ$4-1,0),$T297,$U297),OFFSET($C$8:OFFSET($C$8,$AJ$4-1,0),$S297,0))</f>
        <v>0.99971648815118275</v>
      </c>
      <c r="BD297" s="3">
        <f ca="1">SUMPRODUCT(OFFSET($W$8:OFFSET($W$8,$AJ$4-1,0),$T297,$U297),OFFSET($D$8:OFFSET($D$8,$AJ$4-1,0),$S297,MATCH(BD$6,$D$7:$Q$7,0)-1))</f>
        <v>1.000000670669557</v>
      </c>
      <c r="BE297" s="3">
        <f ca="1">SUMPRODUCT(OFFSET($W$8:OFFSET($W$8,$AJ$4-1,0),$T297,$U297),OFFSET($C$8:OFFSET($C$8,$AJ$4-1,0),$S297,0),OFFSET($D$8:OFFSET($D$8,$AJ$4-1,0),$S297,MATCH(BD$6,$D$7:$Q$7,0)-1))/SUMPRODUCT(OFFSET($W$8:OFFSET($W$8,$AJ$4-1,0),$T297,$U297),OFFSET($C$8:OFFSET($C$8,$AJ$4-1,0),$S297,0))</f>
        <v>0.99999493710258636</v>
      </c>
      <c r="BF297" s="174">
        <f ca="1">SUMPRODUCT(OFFSET($W$8:OFFSET($W$8,$AJ$4-1,0),$T297,$U297),OFFSET($D$8:OFFSET($D$8,$AJ$4-1,0),$S297,MATCH(BF$6,$D$7:$Q$7,0)-1))</f>
        <v>0.99888378839770364</v>
      </c>
      <c r="BG297" s="174">
        <f ca="1">SUMPRODUCT(OFFSET($W$8:OFFSET($W$8,$AJ$4-1,0),$T297,$U297),OFFSET($C$8:OFFSET($C$8,$AJ$4-1,0),$S297,0),OFFSET($D$8:OFFSET($D$8,$AJ$4-1,0),$S297,MATCH(BF$6,$D$7:$Q$7,0)-1))/SUMPRODUCT(OFFSET($W$8:OFFSET($W$8,$AJ$4-1,0),$T297,$U297),OFFSET($C$8:OFFSET($C$8,$AJ$4-1,0),$S297,0))</f>
        <v>0.99913609986296903</v>
      </c>
      <c r="BH297" s="174">
        <f ca="1">SUMPRODUCT(OFFSET($W$8:OFFSET($W$8,$AJ$4-1,0),$T297,$U297),OFFSET($D$8:OFFSET($D$8,$AJ$4-1,0),$S297,MATCH(BH$6,$D$7:$Q$7,0)-1))</f>
        <v>1</v>
      </c>
      <c r="BI297" s="174">
        <f ca="1">SUMPRODUCT(OFFSET($W$8:OFFSET($W$8,$AJ$4-1,0),$T297,$U297),OFFSET($C$8:OFFSET($C$8,$AJ$4-1,0),$S297,0),OFFSET($D$8:OFFSET($D$8,$AJ$4-1,0),$S297,MATCH(BH$6,$D$7:$Q$7,0)-1))/SUMPRODUCT(OFFSET($W$8:OFFSET($W$8,$AJ$4-1,0),$T297,$U297),OFFSET($C$8:OFFSET($C$8,$AJ$4-1,0),$S297,0))</f>
        <v>1</v>
      </c>
      <c r="BJ297" s="174">
        <f ca="1">SUMPRODUCT(OFFSET($W$8:OFFSET($W$8,$AJ$4-1,0),$T297,$U297),OFFSET($D$8:OFFSET($D$8,$AJ$4-1,0),$S297,MATCH(BJ$6,$D$7:$Q$7,0)-1))</f>
        <v>1</v>
      </c>
      <c r="BK297" s="174">
        <f ca="1">SUMPRODUCT(OFFSET($W$8:OFFSET($W$8,$AJ$4-1,0),$T297,$U297),OFFSET($C$8:OFFSET($C$8,$AJ$4-1,0),$S297,0),OFFSET($D$8:OFFSET($D$8,$AJ$4-1,0),$S297,MATCH(BJ$6,$D$7:$Q$7,0)-1))/SUMPRODUCT(OFFSET($W$8:OFFSET($W$8,$AJ$4-1,0),$T297,$U297),OFFSET($C$8:OFFSET($C$8,$AJ$4-1,0),$S297,0))</f>
        <v>1</v>
      </c>
      <c r="BM297" s="8">
        <f t="shared" si="72"/>
        <v>44958</v>
      </c>
      <c r="BN297" s="47">
        <f t="shared" ca="1" si="73"/>
        <v>0.99973708848341891</v>
      </c>
      <c r="BO297" s="47">
        <f t="shared" ca="1" si="69"/>
        <v>0</v>
      </c>
      <c r="BP297" s="47">
        <f t="shared" ca="1" si="74"/>
        <v>0.33093923847506052</v>
      </c>
      <c r="BQ297" s="47">
        <f t="shared" ca="1" si="70"/>
        <v>0.66879785000835845</v>
      </c>
    </row>
    <row r="298" spans="1:69">
      <c r="A298" s="58">
        <f t="shared" si="71"/>
        <v>44621</v>
      </c>
      <c r="B298" s="155">
        <f t="shared" si="76"/>
        <v>44819</v>
      </c>
      <c r="C298" s="59">
        <f>SUMIF(WP!$A$3:$A$388,"&lt;"&amp;EOMONTH($A298,$A$3-1)+1,WP!$B$3:$B$388)/1000-SUM(C$8:C297)</f>
        <v>2816.2873126286722</v>
      </c>
      <c r="D298" s="156">
        <f>D$6/VLOOKUP($B298,Rate!$B$4:$H$390,7)</f>
        <v>1</v>
      </c>
      <c r="E298" s="156">
        <f>E$6/VLOOKUP($B298,SAWW!$B$4:$H$390,7)</f>
        <v>1.0116707348966962</v>
      </c>
      <c r="F298" s="156">
        <f>F$6/VLOOKUP($B298,'Indem BL'!$B$4:$H$390,7)</f>
        <v>1.0049999999999999</v>
      </c>
      <c r="G298" s="156">
        <f>G$6/VLOOKUP($B298,'Med BL'!$B$4:$H$390,7)</f>
        <v>1</v>
      </c>
      <c r="H298" s="156">
        <f>H$6/VLOOKUP($B298,'Combined BL &amp; SAWW'!$B$4:$H$390,7)</f>
        <v>1.0081421106278392</v>
      </c>
      <c r="I298" s="156">
        <f>I$6/VLOOKUP($B298,'Freq Trend'!$B$4:$H$390,7)</f>
        <v>0.99579970350848279</v>
      </c>
      <c r="J298" s="156">
        <f>J$6/VLOOKUP($B298,'Severity Trend_IonI'!$B$4:$H$390,7)</f>
        <v>0.99579970350848312</v>
      </c>
      <c r="K298" s="156">
        <f>K$6/VLOOKUP($B298,'Severity Trend_MonI'!$B$4:$H$390,7)</f>
        <v>1.0124993192091933</v>
      </c>
      <c r="L298" s="156">
        <f>L$6/VLOOKUP($B298,'Severity Trend'!$B$4:$H$390,7)</f>
        <v>1.0043002788333963</v>
      </c>
      <c r="M298" s="156">
        <f>M$6/VLOOKUP($B298,'PP Residual Trend'!$B$4:$H$390,7)</f>
        <v>1.000074365598411</v>
      </c>
      <c r="N298" s="156">
        <f>N$6/VLOOKUP($B298,CR!$B$4:$H$455,7)</f>
        <v>0.99107030718162936</v>
      </c>
      <c r="O298" s="156">
        <f>O$6/VLOOKUP($B298,ER!$B$4:$H$455,7)</f>
        <v>1</v>
      </c>
      <c r="P298" s="156">
        <f>P$6/VLOOKUP($B298,DR!$B$4:$H$455,7)</f>
        <v>1</v>
      </c>
      <c r="R298">
        <f t="shared" si="81"/>
        <v>291</v>
      </c>
      <c r="S298" s="159">
        <f t="shared" si="77"/>
        <v>290</v>
      </c>
      <c r="T298" s="157">
        <f t="shared" si="78"/>
        <v>0</v>
      </c>
      <c r="U298" s="157">
        <f t="shared" si="79"/>
        <v>0</v>
      </c>
      <c r="V298" s="152">
        <v>0</v>
      </c>
      <c r="W298" s="153">
        <f>(2*W$5*$AJ$3*$R298*$A$3-MIN(W$5*$AJ$3,$R298*$A$3)^2-2*$R298*$A$3*MAX(W$5*$AJ$3-$R298*$A$3,0)-MIN(MAX($R298*$A$3-$A$4,0),W$5*$AJ$3)^2-2*W$5*$AJ$3*MAX($R298*$A$3-$A$4-W$5*+$AJ$3,0))/$AJ$5-SUM($V$7:V298)-SUM($V$7:W297)+SUM($V$7:V297)</f>
        <v>0</v>
      </c>
      <c r="X298" s="153">
        <f>(2*X$5*$AJ$3*$R298*$A$3-MIN(X$5*$AJ$3,$R298*$A$3)^2-2*$R298*$A$3*MAX(X$5*$AJ$3-$R298*$A$3,0)-MIN(MAX($R298*$A$3-$A$4,0),X$5*$AJ$3)^2-2*X$5*$AJ$3*MAX($R298*$A$3-$A$4-X$5*+$AJ$3,0))/$AJ$5-SUM($V$7:W298)-SUM($V$7:X297)+SUM($V$7:W297)</f>
        <v>0</v>
      </c>
      <c r="Y298" s="153">
        <f>(2*Y$5*$AJ$3*$R298*$A$3-MIN(Y$5*$AJ$3,$R298*$A$3)^2-2*$R298*$A$3*MAX(Y$5*$AJ$3-$R298*$A$3,0)-MIN(MAX($R298*$A$3-$A$4,0),Y$5*$AJ$3)^2-2*Y$5*$AJ$3*MAX($R298*$A$3-$A$4-Y$5*+$AJ$3,0))/$AJ$5-SUM($V$7:X298)-SUM($V$7:Y297)+SUM($V$7:X297)</f>
        <v>0</v>
      </c>
      <c r="Z298" s="153">
        <f>(2*Z$5*$AJ$3*$R298*$A$3-MIN(Z$5*$AJ$3,$R298*$A$3)^2-2*$R298*$A$3*MAX(Z$5*$AJ$3-$R298*$A$3,0)-MIN(MAX($R298*$A$3-$A$4,0),Z$5*$AJ$3)^2-2*Z$5*$AJ$3*MAX($R298*$A$3-$A$4-Z$5*+$AJ$3,0))/$AJ$5-SUM($V$7:Y298)-SUM($V$7:Z297)+SUM($V$7:Y297)</f>
        <v>0</v>
      </c>
      <c r="AA298" s="153">
        <f>(2*AA$5*$AJ$3*$R298*$A$3-MIN(AA$5*$AJ$3,$R298*$A$3)^2-2*$R298*$A$3*MAX(AA$5*$AJ$3-$R298*$A$3,0)-MIN(MAX($R298*$A$3-$A$4,0),AA$5*$AJ$3)^2-2*AA$5*$AJ$3*MAX($R298*$A$3-$A$4-AA$5*+$AJ$3,0))/$AJ$5-SUM($V$7:Z298)-SUM($V$7:AA297)+SUM($V$7:Z297)</f>
        <v>0</v>
      </c>
      <c r="AB298" s="153">
        <f>(2*AB$5*$AJ$3*$R298*$A$3-MIN(AB$5*$AJ$3,$R298*$A$3)^2-2*$R298*$A$3*MAX(AB$5*$AJ$3-$R298*$A$3,0)-MIN(MAX($R298*$A$3-$A$4,0),AB$5*$AJ$3)^2-2*AB$5*$AJ$3*MAX($R298*$A$3-$A$4-AB$5*+$AJ$3,0))/$AJ$5-SUM($V$7:AA298)-SUM($V$7:AB297)+SUM($V$7:AA297)</f>
        <v>0</v>
      </c>
      <c r="AC298" s="153">
        <f>(2*AC$5*$AJ$3*$R298*$A$3-MIN(AC$5*$AJ$3,$R298*$A$3)^2-2*$R298*$A$3*MAX(AC$5*$AJ$3-$R298*$A$3,0)-MIN(MAX($R298*$A$3-$A$4,0),AC$5*$AJ$3)^2-2*AC$5*$AJ$3*MAX($R298*$A$3-$A$4-AC$5*+$AJ$3,0))/$AJ$5-SUM($V$7:AB298)-SUM($V$7:AC297)+SUM($V$7:AB297)</f>
        <v>0</v>
      </c>
      <c r="AD298" s="153">
        <f>(2*AD$5*$AJ$3*$R298*$A$3-MIN(AD$5*$AJ$3,$R298*$A$3)^2-2*$R298*$A$3*MAX(AD$5*$AJ$3-$R298*$A$3,0)-MIN(MAX($R298*$A$3-$A$4,0),AD$5*$AJ$3)^2-2*AD$5*$AJ$3*MAX($R298*$A$3-$A$4-AD$5*+$AJ$3,0))/$AJ$5-SUM($V$7:AC298)-SUM($V$7:AD297)+SUM($V$7:AC297)</f>
        <v>0</v>
      </c>
      <c r="AE298" s="153">
        <f>(2*AE$5*$AJ$3*$R298*$A$3-MIN(AE$5*$AJ$3,$R298*$A$3)^2-2*$R298*$A$3*MAX(AE$5*$AJ$3-$R298*$A$3,0)-MIN(MAX($R298*$A$3-$A$4,0),AE$5*$AJ$3)^2-2*AE$5*$AJ$3*MAX($R298*$A$3-$A$4-AE$5*+$AJ$3,0))/$AJ$5-SUM($V$7:AD298)-SUM($V$7:AE297)+SUM($V$7:AD297)</f>
        <v>0</v>
      </c>
      <c r="AF298" s="153">
        <f>(2*AF$5*$AJ$3*$R298*$A$3-MIN(AF$5*$AJ$3,$R298*$A$3)^2-2*$R298*$A$3*MAX(AF$5*$AJ$3-$R298*$A$3,0)-MIN(MAX($R298*$A$3-$A$4,0),AF$5*$AJ$3)^2-2*AF$5*$AJ$3*MAX($R298*$A$3-$A$4-AF$5*+$AJ$3,0))/$AJ$5-SUM($V$7:AE298)-SUM($V$7:AF297)+SUM($V$7:AE297)</f>
        <v>0</v>
      </c>
      <c r="AG298" s="153">
        <f>(2*AG$5*$AJ$3*$R298*$A$3-MIN(AG$5*$AJ$3,$R298*$A$3)^2-2*$R298*$A$3*MAX(AG$5*$AJ$3-$R298*$A$3,0)-MIN(MAX($R298*$A$3-$A$4,0),AG$5*$AJ$3)^2-2*AG$5*$AJ$3*MAX($R298*$A$3-$A$4-AG$5*+$AJ$3,0))/$AJ$5-SUM($V$7:AF298)-SUM($V$7:AG297)+SUM($V$7:AF297)</f>
        <v>0</v>
      </c>
      <c r="AH298" s="153">
        <f>(2*AH$5*$AJ$3*$R298*$A$3-MIN(AH$5*$AJ$3,$R298*$A$3)^2-2*$R298*$A$3*MAX(AH$5*$AJ$3-$R298*$A$3,0)-MIN(MAX($R298*$A$3-$A$4,0),AH$5*$AJ$3)^2-2*AH$5*$AJ$3*MAX($R298*$A$3-$A$4-AH$5*+$AJ$3,0))/$AJ$5-SUM($V$7:AG298)-SUM($V$7:AH297)+SUM($V$7:AG297)</f>
        <v>0</v>
      </c>
      <c r="AJ298" s="8">
        <f t="shared" si="75"/>
        <v>44986</v>
      </c>
      <c r="AK298" s="30">
        <f t="shared" si="80"/>
        <v>45000</v>
      </c>
      <c r="AL298" s="3">
        <f ca="1">SUMPRODUCT(OFFSET($W$8:OFFSET($W$8,$AJ$4-1,0),$T298,$U298),OFFSET($D$8:OFFSET($D$8,$AJ$4-1,0),$S298,MATCH(AL$6,$D$7:$Q$7,0)-1))</f>
        <v>1</v>
      </c>
      <c r="AM298" s="3">
        <f ca="1">SUMPRODUCT(OFFSET($W$8:OFFSET($W$8,$AJ$4-1,0),$T298,$U298),OFFSET($C$8:OFFSET($C$8,$AJ$4-1,0),$S298,0),OFFSET($D$8:OFFSET($D$8,$AJ$4-1,0),$S298,MATCH(AL$6,$D$7:$Q$7,0)-1))/SUMPRODUCT(OFFSET($W$8:OFFSET($W$8,$AJ$4-1,0),$T298,$U298),OFFSET($C$8:OFFSET($C$8,$AJ$4-1,0),$S298,0))</f>
        <v>1</v>
      </c>
      <c r="AN298" s="3">
        <f ca="1">SUMPRODUCT(OFFSET($W$8:OFFSET($W$8,$AJ$4-1,0),$T298,$U298),OFFSET($D$8:OFFSET($D$8,$AJ$4-1,0),$S298,MATCH(AN$6,$D$7:$Q$7,0)-1))</f>
        <v>0.99786254567317656</v>
      </c>
      <c r="AO298" s="3">
        <f ca="1">SUMPRODUCT(OFFSET($W$8:OFFSET($W$8,$AJ$4-1,0),$T298,$U298),OFFSET($C$8:OFFSET($C$8,$AJ$4-1,0),$S298,0),OFFSET($D$8:OFFSET($D$8,$AJ$4-1,0),$S298,MATCH(AN$6,$D$7:$Q$7,0)-1))/SUMPRODUCT(OFFSET($W$8:OFFSET($W$8,$AJ$4-1,0),$T298,$U298),OFFSET($C$8:OFFSET($C$8,$AJ$4-1,0),$S298,0))</f>
        <v>0.99733326912043552</v>
      </c>
      <c r="AP298" s="3">
        <f ca="1">SUMPRODUCT(OFFSET($W$8:OFFSET($W$8,$AJ$4-1,0),$T298,$U298),OFFSET($D$8:OFFSET($D$8,$AJ$4-1,0),$S298,MATCH(AP$6,$D$7:$Q$7,0)-1))</f>
        <v>1.0014583333333333</v>
      </c>
      <c r="AQ298" s="3">
        <f ca="1">SUMPRODUCT(OFFSET($W$8:OFFSET($W$8,$AJ$4-1,0),$T298,$U298),OFFSET($C$8:OFFSET($C$8,$AJ$4-1,0),$S298,0),OFFSET($D$8:OFFSET($D$8,$AJ$4-1,0),$S298,MATCH(AP$6,$D$7:$Q$7,0)-1))/SUMPRODUCT(OFFSET($W$8:OFFSET($W$8,$AJ$4-1,0),$T298,$U298),OFFSET($C$8:OFFSET($C$8,$AJ$4-1,0),$S298,0))</f>
        <v>1.0014513720849629</v>
      </c>
      <c r="AR298" s="3">
        <f ca="1">SUMPRODUCT(OFFSET($W$8:OFFSET($W$8,$AJ$4-1,0),$T298,$U298),OFFSET($D$8:OFFSET($D$8,$AJ$4-1,0),$S298,MATCH(AR$6,$D$7:$Q$7,0)-1))</f>
        <v>1</v>
      </c>
      <c r="AS298" s="3">
        <f ca="1">SUMPRODUCT(OFFSET($W$8:OFFSET($W$8,$AJ$4-1,0),$T298,$U298),OFFSET($C$8:OFFSET($C$8,$AJ$4-1,0),$S298,0),OFFSET($D$8:OFFSET($D$8,$AJ$4-1,0),$S298,MATCH(AR$6,$D$7:$Q$7,0)-1))/SUMPRODUCT(OFFSET($W$8:OFFSET($W$8,$AJ$4-1,0),$T298,$U298),OFFSET($C$8:OFFSET($C$8,$AJ$4-1,0),$S298,0))</f>
        <v>1</v>
      </c>
      <c r="AT298" s="3">
        <f ca="1">SUMPRODUCT(OFFSET($W$8:OFFSET($W$8,$AJ$4-1,0),$T298,$U298),OFFSET($D$8:OFFSET($D$8,$AJ$4-1,0),$S298,MATCH(AT$6,$D$7:$Q$7,0)-1))</f>
        <v>1.0000176682730999</v>
      </c>
      <c r="AU298" s="3">
        <f ca="1">SUMPRODUCT(OFFSET($W$8:OFFSET($W$8,$AJ$4-1,0),$T298,$U298),OFFSET($C$8:OFFSET($C$8,$AJ$4-1,0),$S298,0),OFFSET($D$8:OFFSET($D$8,$AJ$4-1,0),$S298,MATCH(AT$6,$D$7:$Q$7,0)-1))/SUMPRODUCT(OFFSET($W$8:OFFSET($W$8,$AJ$4-1,0),$T298,$U298),OFFSET($C$8:OFFSET($C$8,$AJ$4-1,0),$S298,0))</f>
        <v>0.99979258167671747</v>
      </c>
      <c r="AV298" s="3">
        <f ca="1">SUMPRODUCT(OFFSET($W$8:OFFSET($W$8,$AJ$4-1,0),$T298,$U298),OFFSET($D$8:OFFSET($D$8,$AJ$4-1,0),$S298,MATCH(AV$6,$D$7:$Q$7,0)-1))</f>
        <v>1.0008076738882905</v>
      </c>
      <c r="AW298" s="3">
        <f ca="1">SUMPRODUCT(OFFSET($W$8:OFFSET($W$8,$AJ$4-1,0),$T298,$U298),OFFSET($C$8:OFFSET($C$8,$AJ$4-1,0),$S298,0),OFFSET($D$8:OFFSET($D$8,$AJ$4-1,0),$S298,MATCH(AV$6,$D$7:$Q$7,0)-1))/SUMPRODUCT(OFFSET($W$8:OFFSET($W$8,$AJ$4-1,0),$T298,$U298),OFFSET($C$8:OFFSET($C$8,$AJ$4-1,0),$S298,0))</f>
        <v>1.0010035203020182</v>
      </c>
      <c r="AX298" s="3">
        <f ca="1">SUMPRODUCT(OFFSET($W$8:OFFSET($W$8,$AJ$4-1,0),$T298,$U298),OFFSET($D$8:OFFSET($D$8,$AJ$4-1,0),$S298,MATCH(AX$6,$D$7:$Q$7,0)-1))</f>
        <v>1.0008076738882905</v>
      </c>
      <c r="AY298" s="3">
        <f ca="1">SUMPRODUCT(OFFSET($W$8:OFFSET($W$8,$AJ$4-1,0),$T298,$U298),OFFSET($C$8:OFFSET($C$8,$AJ$4-1,0),$S298,0),OFFSET($D$8:OFFSET($D$8,$AJ$4-1,0),$S298,MATCH(AX$6,$D$7:$Q$7,0)-1))/SUMPRODUCT(OFFSET($W$8:OFFSET($W$8,$AJ$4-1,0),$T298,$U298),OFFSET($C$8:OFFSET($C$8,$AJ$4-1,0),$S298,0))</f>
        <v>1.0010035203020182</v>
      </c>
      <c r="AZ298" s="3">
        <f ca="1">SUMPRODUCT(OFFSET($W$8:OFFSET($W$8,$AJ$4-1,0),$T298,$U298),OFFSET($D$8:OFFSET($D$8,$AJ$4-1,0),$S298,MATCH(AZ$6,$D$7:$Q$7,0)-1))</f>
        <v>0.99771656962896027</v>
      </c>
      <c r="BA298" s="3">
        <f ca="1">SUMPRODUCT(OFFSET($W$8:OFFSET($W$8,$AJ$4-1,0),$T298,$U298),OFFSET($C$8:OFFSET($C$8,$AJ$4-1,0),$S298,0),OFFSET($D$8:OFFSET($D$8,$AJ$4-1,0),$S298,MATCH(AZ$6,$D$7:$Q$7,0)-1))/SUMPRODUCT(OFFSET($W$8:OFFSET($W$8,$AJ$4-1,0),$T298,$U298),OFFSET($C$8:OFFSET($C$8,$AJ$4-1,0),$S298,0))</f>
        <v>0.99715052246486757</v>
      </c>
      <c r="BB298" s="3">
        <f ca="1">SUMPRODUCT(OFFSET($W$8:OFFSET($W$8,$AJ$4-1,0),$T298,$U298),OFFSET($D$8:OFFSET($D$8,$AJ$4-1,0),$S298,MATCH(BB$6,$D$7:$Q$7,0)-1))</f>
        <v>0.9991944603212416</v>
      </c>
      <c r="BC298" s="3">
        <f ca="1">SUMPRODUCT(OFFSET($W$8:OFFSET($W$8,$AJ$4-1,0),$T298,$U298),OFFSET($C$8:OFFSET($C$8,$AJ$4-1,0),$S298,0),OFFSET($D$8:OFFSET($D$8,$AJ$4-1,0),$S298,MATCH(BB$6,$D$7:$Q$7,0)-1))/SUMPRODUCT(OFFSET($W$8:OFFSET($W$8,$AJ$4-1,0),$T298,$U298),OFFSET($C$8:OFFSET($C$8,$AJ$4-1,0),$S298,0))</f>
        <v>0.99899693288120761</v>
      </c>
      <c r="BD298" s="3">
        <f ca="1">SUMPRODUCT(OFFSET($W$8:OFFSET($W$8,$AJ$4-1,0),$T298,$U298),OFFSET($D$8:OFFSET($D$8,$AJ$4-1,0),$S298,MATCH(BD$6,$D$7:$Q$7,0)-1))</f>
        <v>0.99998588753910111</v>
      </c>
      <c r="BE298" s="3">
        <f ca="1">SUMPRODUCT(OFFSET($W$8:OFFSET($W$8,$AJ$4-1,0),$T298,$U298),OFFSET($C$8:OFFSET($C$8,$AJ$4-1,0),$S298,0),OFFSET($D$8:OFFSET($D$8,$AJ$4-1,0),$S298,MATCH(BD$6,$D$7:$Q$7,0)-1))/SUMPRODUCT(OFFSET($W$8:OFFSET($W$8,$AJ$4-1,0),$T298,$U298),OFFSET($C$8:OFFSET($C$8,$AJ$4-1,0),$S298,0))</f>
        <v>0.99998244624338561</v>
      </c>
      <c r="BF298" s="174">
        <f ca="1">SUMPRODUCT(OFFSET($W$8:OFFSET($W$8,$AJ$4-1,0),$T298,$U298),OFFSET($D$8:OFFSET($D$8,$AJ$4-1,0),$S298,MATCH(BF$6,$D$7:$Q$7,0)-1))</f>
        <v>0.99962792946590129</v>
      </c>
      <c r="BG298" s="174">
        <f ca="1">SUMPRODUCT(OFFSET($W$8:OFFSET($W$8,$AJ$4-1,0),$T298,$U298),OFFSET($C$8:OFFSET($C$8,$AJ$4-1,0),$S298,0),OFFSET($D$8:OFFSET($D$8,$AJ$4-1,0),$S298,MATCH(BF$6,$D$7:$Q$7,0)-1))/SUMPRODUCT(OFFSET($W$8:OFFSET($W$8,$AJ$4-1,0),$T298,$U298),OFFSET($C$8:OFFSET($C$8,$AJ$4-1,0),$S298,0))</f>
        <v>0.99967150646230285</v>
      </c>
      <c r="BH298" s="174">
        <f ca="1">SUMPRODUCT(OFFSET($W$8:OFFSET($W$8,$AJ$4-1,0),$T298,$U298),OFFSET($D$8:OFFSET($D$8,$AJ$4-1,0),$S298,MATCH(BH$6,$D$7:$Q$7,0)-1))</f>
        <v>1</v>
      </c>
      <c r="BI298" s="174">
        <f ca="1">SUMPRODUCT(OFFSET($W$8:OFFSET($W$8,$AJ$4-1,0),$T298,$U298),OFFSET($C$8:OFFSET($C$8,$AJ$4-1,0),$S298,0),OFFSET($D$8:OFFSET($D$8,$AJ$4-1,0),$S298,MATCH(BH$6,$D$7:$Q$7,0)-1))/SUMPRODUCT(OFFSET($W$8:OFFSET($W$8,$AJ$4-1,0),$T298,$U298),OFFSET($C$8:OFFSET($C$8,$AJ$4-1,0),$S298,0))</f>
        <v>1</v>
      </c>
      <c r="BJ298" s="174">
        <f ca="1">SUMPRODUCT(OFFSET($W$8:OFFSET($W$8,$AJ$4-1,0),$T298,$U298),OFFSET($D$8:OFFSET($D$8,$AJ$4-1,0),$S298,MATCH(BJ$6,$D$7:$Q$7,0)-1))</f>
        <v>1</v>
      </c>
      <c r="BK298" s="174">
        <f ca="1">SUMPRODUCT(OFFSET($W$8:OFFSET($W$8,$AJ$4-1,0),$T298,$U298),OFFSET($C$8:OFFSET($C$8,$AJ$4-1,0),$S298,0),OFFSET($D$8:OFFSET($D$8,$AJ$4-1,0),$S298,MATCH(BJ$6,$D$7:$Q$7,0)-1))/SUMPRODUCT(OFFSET($W$8:OFFSET($W$8,$AJ$4-1,0),$T298,$U298),OFFSET($C$8:OFFSET($C$8,$AJ$4-1,0),$S298,0))</f>
        <v>1</v>
      </c>
      <c r="BM298" s="8">
        <f t="shared" si="72"/>
        <v>44986</v>
      </c>
      <c r="BN298" s="47">
        <f t="shared" ca="1" si="73"/>
        <v>0.99920164675949996</v>
      </c>
      <c r="BO298" s="47">
        <f t="shared" ca="1" si="69"/>
        <v>0</v>
      </c>
      <c r="BP298" s="47">
        <f t="shared" ca="1" si="74"/>
        <v>0.33093923847506052</v>
      </c>
      <c r="BQ298" s="47">
        <f t="shared" ca="1" si="70"/>
        <v>0.6682624082844395</v>
      </c>
    </row>
    <row r="299" spans="1:69">
      <c r="A299" s="58">
        <f t="shared" si="71"/>
        <v>44652</v>
      </c>
      <c r="B299" s="155">
        <f t="shared" si="76"/>
        <v>44849</v>
      </c>
      <c r="C299" s="59">
        <f>SUMIF(WP!$A$3:$A$388,"&lt;"&amp;EOMONTH($A299,$A$3-1)+1,WP!$B$3:$B$388)/1000-SUM(C$8:C298)</f>
        <v>3364.2047312749492</v>
      </c>
      <c r="D299" s="156">
        <f>D$6/VLOOKUP($B299,Rate!$B$4:$H$390,7)</f>
        <v>1</v>
      </c>
      <c r="E299" s="156">
        <f>E$6/VLOOKUP($B299,SAWW!$B$4:$H$390,7)</f>
        <v>1.009360934136424</v>
      </c>
      <c r="F299" s="156">
        <f>F$6/VLOOKUP($B299,'Indem BL'!$B$4:$H$390,7)</f>
        <v>1.0049999999999999</v>
      </c>
      <c r="G299" s="156">
        <f>G$6/VLOOKUP($B299,'Med BL'!$B$4:$H$390,7)</f>
        <v>1</v>
      </c>
      <c r="H299" s="156">
        <f>H$6/VLOOKUP($B299,'Combined BL &amp; SAWW'!$B$4:$H$390,7)</f>
        <v>1.0072165088452465</v>
      </c>
      <c r="I299" s="156">
        <f>I$6/VLOOKUP($B299,'Freq Trend'!$B$4:$H$390,7)</f>
        <v>0.99662050774810407</v>
      </c>
      <c r="J299" s="156">
        <f>J$6/VLOOKUP($B299,'Severity Trend_IonI'!$B$4:$H$390,7)</f>
        <v>0.99662050774810418</v>
      </c>
      <c r="K299" s="156">
        <f>K$6/VLOOKUP($B299,'Severity Trend_MonI'!$B$4:$H$390,7)</f>
        <v>1.0100239052482884</v>
      </c>
      <c r="L299" s="156">
        <f>L$6/VLOOKUP($B299,'Severity Trend'!$B$4:$H$390,7)</f>
        <v>1.0034541743733294</v>
      </c>
      <c r="M299" s="156">
        <f>M$6/VLOOKUP($B299,'PP Residual Trend'!$B$4:$H$390,7)</f>
        <v>1.0000597832367979</v>
      </c>
      <c r="N299" s="156">
        <f>N$6/VLOOKUP($B299,CR!$B$4:$H$455,7)</f>
        <v>1</v>
      </c>
      <c r="O299" s="156">
        <f>O$6/VLOOKUP($B299,ER!$B$4:$H$455,7)</f>
        <v>1</v>
      </c>
      <c r="P299" s="156">
        <f>P$6/VLOOKUP($B299,DR!$B$4:$H$455,7)</f>
        <v>1</v>
      </c>
      <c r="R299">
        <f t="shared" si="81"/>
        <v>292</v>
      </c>
      <c r="S299" s="159">
        <f t="shared" si="77"/>
        <v>291</v>
      </c>
      <c r="T299" s="157">
        <f t="shared" si="78"/>
        <v>0</v>
      </c>
      <c r="U299" s="157">
        <f t="shared" si="79"/>
        <v>0</v>
      </c>
      <c r="V299" s="152">
        <v>0</v>
      </c>
      <c r="W299" s="153">
        <f>(2*W$5*$AJ$3*$R299*$A$3-MIN(W$5*$AJ$3,$R299*$A$3)^2-2*$R299*$A$3*MAX(W$5*$AJ$3-$R299*$A$3,0)-MIN(MAX($R299*$A$3-$A$4,0),W$5*$AJ$3)^2-2*W$5*$AJ$3*MAX($R299*$A$3-$A$4-W$5*+$AJ$3,0))/$AJ$5-SUM($V$7:V299)-SUM($V$7:W298)+SUM($V$7:V298)</f>
        <v>0</v>
      </c>
      <c r="X299" s="153">
        <f>(2*X$5*$AJ$3*$R299*$A$3-MIN(X$5*$AJ$3,$R299*$A$3)^2-2*$R299*$A$3*MAX(X$5*$AJ$3-$R299*$A$3,0)-MIN(MAX($R299*$A$3-$A$4,0),X$5*$AJ$3)^2-2*X$5*$AJ$3*MAX($R299*$A$3-$A$4-X$5*+$AJ$3,0))/$AJ$5-SUM($V$7:W299)-SUM($V$7:X298)+SUM($V$7:W298)</f>
        <v>0</v>
      </c>
      <c r="Y299" s="153">
        <f>(2*Y$5*$AJ$3*$R299*$A$3-MIN(Y$5*$AJ$3,$R299*$A$3)^2-2*$R299*$A$3*MAX(Y$5*$AJ$3-$R299*$A$3,0)-MIN(MAX($R299*$A$3-$A$4,0),Y$5*$AJ$3)^2-2*Y$5*$AJ$3*MAX($R299*$A$3-$A$4-Y$5*+$AJ$3,0))/$AJ$5-SUM($V$7:X299)-SUM($V$7:Y298)+SUM($V$7:X298)</f>
        <v>0</v>
      </c>
      <c r="Z299" s="153">
        <f>(2*Z$5*$AJ$3*$R299*$A$3-MIN(Z$5*$AJ$3,$R299*$A$3)^2-2*$R299*$A$3*MAX(Z$5*$AJ$3-$R299*$A$3,0)-MIN(MAX($R299*$A$3-$A$4,0),Z$5*$AJ$3)^2-2*Z$5*$AJ$3*MAX($R299*$A$3-$A$4-Z$5*+$AJ$3,0))/$AJ$5-SUM($V$7:Y299)-SUM($V$7:Z298)+SUM($V$7:Y298)</f>
        <v>0</v>
      </c>
      <c r="AA299" s="153">
        <f>(2*AA$5*$AJ$3*$R299*$A$3-MIN(AA$5*$AJ$3,$R299*$A$3)^2-2*$R299*$A$3*MAX(AA$5*$AJ$3-$R299*$A$3,0)-MIN(MAX($R299*$A$3-$A$4,0),AA$5*$AJ$3)^2-2*AA$5*$AJ$3*MAX($R299*$A$3-$A$4-AA$5*+$AJ$3,0))/$AJ$5-SUM($V$7:Z299)-SUM($V$7:AA298)+SUM($V$7:Z298)</f>
        <v>0</v>
      </c>
      <c r="AB299" s="153">
        <f>(2*AB$5*$AJ$3*$R299*$A$3-MIN(AB$5*$AJ$3,$R299*$A$3)^2-2*$R299*$A$3*MAX(AB$5*$AJ$3-$R299*$A$3,0)-MIN(MAX($R299*$A$3-$A$4,0),AB$5*$AJ$3)^2-2*AB$5*$AJ$3*MAX($R299*$A$3-$A$4-AB$5*+$AJ$3,0))/$AJ$5-SUM($V$7:AA299)-SUM($V$7:AB298)+SUM($V$7:AA298)</f>
        <v>0</v>
      </c>
      <c r="AC299" s="153">
        <f>(2*AC$5*$AJ$3*$R299*$A$3-MIN(AC$5*$AJ$3,$R299*$A$3)^2-2*$R299*$A$3*MAX(AC$5*$AJ$3-$R299*$A$3,0)-MIN(MAX($R299*$A$3-$A$4,0),AC$5*$AJ$3)^2-2*AC$5*$AJ$3*MAX($R299*$A$3-$A$4-AC$5*+$AJ$3,0))/$AJ$5-SUM($V$7:AB299)-SUM($V$7:AC298)+SUM($V$7:AB298)</f>
        <v>0</v>
      </c>
      <c r="AD299" s="153">
        <f>(2*AD$5*$AJ$3*$R299*$A$3-MIN(AD$5*$AJ$3,$R299*$A$3)^2-2*$R299*$A$3*MAX(AD$5*$AJ$3-$R299*$A$3,0)-MIN(MAX($R299*$A$3-$A$4,0),AD$5*$AJ$3)^2-2*AD$5*$AJ$3*MAX($R299*$A$3-$A$4-AD$5*+$AJ$3,0))/$AJ$5-SUM($V$7:AC299)-SUM($V$7:AD298)+SUM($V$7:AC298)</f>
        <v>0</v>
      </c>
      <c r="AE299" s="153">
        <f>(2*AE$5*$AJ$3*$R299*$A$3-MIN(AE$5*$AJ$3,$R299*$A$3)^2-2*$R299*$A$3*MAX(AE$5*$AJ$3-$R299*$A$3,0)-MIN(MAX($R299*$A$3-$A$4,0),AE$5*$AJ$3)^2-2*AE$5*$AJ$3*MAX($R299*$A$3-$A$4-AE$5*+$AJ$3,0))/$AJ$5-SUM($V$7:AD299)-SUM($V$7:AE298)+SUM($V$7:AD298)</f>
        <v>0</v>
      </c>
      <c r="AF299" s="153">
        <f>(2*AF$5*$AJ$3*$R299*$A$3-MIN(AF$5*$AJ$3,$R299*$A$3)^2-2*$R299*$A$3*MAX(AF$5*$AJ$3-$R299*$A$3,0)-MIN(MAX($R299*$A$3-$A$4,0),AF$5*$AJ$3)^2-2*AF$5*$AJ$3*MAX($R299*$A$3-$A$4-AF$5*+$AJ$3,0))/$AJ$5-SUM($V$7:AE299)-SUM($V$7:AF298)+SUM($V$7:AE298)</f>
        <v>0</v>
      </c>
      <c r="AG299" s="153">
        <f>(2*AG$5*$AJ$3*$R299*$A$3-MIN(AG$5*$AJ$3,$R299*$A$3)^2-2*$R299*$A$3*MAX(AG$5*$AJ$3-$R299*$A$3,0)-MIN(MAX($R299*$A$3-$A$4,0),AG$5*$AJ$3)^2-2*AG$5*$AJ$3*MAX($R299*$A$3-$A$4-AG$5*+$AJ$3,0))/$AJ$5-SUM($V$7:AF299)-SUM($V$7:AG298)+SUM($V$7:AF298)</f>
        <v>0</v>
      </c>
      <c r="AH299" s="153">
        <f>(2*AH$5*$AJ$3*$R299*$A$3-MIN(AH$5*$AJ$3,$R299*$A$3)^2-2*$R299*$A$3*MAX(AH$5*$AJ$3-$R299*$A$3,0)-MIN(MAX($R299*$A$3-$A$4,0),AH$5*$AJ$3)^2-2*AH$5*$AJ$3*MAX($R299*$A$3-$A$4-AH$5*+$AJ$3,0))/$AJ$5-SUM($V$7:AG299)-SUM($V$7:AH298)+SUM($V$7:AG298)</f>
        <v>0</v>
      </c>
      <c r="AJ299" s="8">
        <f t="shared" si="75"/>
        <v>45017</v>
      </c>
      <c r="AK299" s="30">
        <f t="shared" si="80"/>
        <v>45031</v>
      </c>
      <c r="AL299" s="3">
        <f ca="1">SUMPRODUCT(OFFSET($W$8:OFFSET($W$8,$AJ$4-1,0),$T299,$U299),OFFSET($D$8:OFFSET($D$8,$AJ$4-1,0),$S299,MATCH(AL$6,$D$7:$Q$7,0)-1))</f>
        <v>1</v>
      </c>
      <c r="AM299" s="3">
        <f ca="1">SUMPRODUCT(OFFSET($W$8:OFFSET($W$8,$AJ$4-1,0),$T299,$U299),OFFSET($C$8:OFFSET($C$8,$AJ$4-1,0),$S299,0),OFFSET($D$8:OFFSET($D$8,$AJ$4-1,0),$S299,MATCH(AL$6,$D$7:$Q$7,0)-1))/SUMPRODUCT(OFFSET($W$8:OFFSET($W$8,$AJ$4-1,0),$T299,$U299),OFFSET($C$8:OFFSET($C$8,$AJ$4-1,0),$S299,0))</f>
        <v>1</v>
      </c>
      <c r="AN299" s="3">
        <f ca="1">SUMPRODUCT(OFFSET($W$8:OFFSET($W$8,$AJ$4-1,0),$T299,$U299),OFFSET($D$8:OFFSET($D$8,$AJ$4-1,0),$S299,MATCH(AN$6,$D$7:$Q$7,0)-1))</f>
        <v>0.99556889754035693</v>
      </c>
      <c r="AO299" s="3">
        <f ca="1">SUMPRODUCT(OFFSET($W$8:OFFSET($W$8,$AJ$4-1,0),$T299,$U299),OFFSET($C$8:OFFSET($C$8,$AJ$4-1,0),$S299,0),OFFSET($D$8:OFFSET($D$8,$AJ$4-1,0),$S299,MATCH(AN$6,$D$7:$Q$7,0)-1))/SUMPRODUCT(OFFSET($W$8:OFFSET($W$8,$AJ$4-1,0),$T299,$U299),OFFSET($C$8:OFFSET($C$8,$AJ$4-1,0),$S299,0))</f>
        <v>0.99482158811900934</v>
      </c>
      <c r="AP299" s="3">
        <f ca="1">SUMPRODUCT(OFFSET($W$8:OFFSET($W$8,$AJ$4-1,0),$T299,$U299),OFFSET($D$8:OFFSET($D$8,$AJ$4-1,0),$S299,MATCH(AP$6,$D$7:$Q$7,0)-1))</f>
        <v>1.0010416666666666</v>
      </c>
      <c r="AQ299" s="3">
        <f ca="1">SUMPRODUCT(OFFSET($W$8:OFFSET($W$8,$AJ$4-1,0),$T299,$U299),OFFSET($C$8:OFFSET($C$8,$AJ$4-1,0),$S299,0),OFFSET($D$8:OFFSET($D$8,$AJ$4-1,0),$S299,MATCH(AP$6,$D$7:$Q$7,0)-1))/SUMPRODUCT(OFFSET($W$8:OFFSET($W$8,$AJ$4-1,0),$T299,$U299),OFFSET($C$8:OFFSET($C$8,$AJ$4-1,0),$S299,0))</f>
        <v>1.0010230823658157</v>
      </c>
      <c r="AR299" s="3">
        <f ca="1">SUMPRODUCT(OFFSET($W$8:OFFSET($W$8,$AJ$4-1,0),$T299,$U299),OFFSET($D$8:OFFSET($D$8,$AJ$4-1,0),$S299,MATCH(AR$6,$D$7:$Q$7,0)-1))</f>
        <v>1</v>
      </c>
      <c r="AS299" s="3">
        <f ca="1">SUMPRODUCT(OFFSET($W$8:OFFSET($W$8,$AJ$4-1,0),$T299,$U299),OFFSET($C$8:OFFSET($C$8,$AJ$4-1,0),$S299,0),OFFSET($D$8:OFFSET($D$8,$AJ$4-1,0),$S299,MATCH(AR$6,$D$7:$Q$7,0)-1))/SUMPRODUCT(OFFSET($W$8:OFFSET($W$8,$AJ$4-1,0),$T299,$U299),OFFSET($C$8:OFFSET($C$8,$AJ$4-1,0),$S299,0))</f>
        <v>1</v>
      </c>
      <c r="AT299" s="3">
        <f ca="1">SUMPRODUCT(OFFSET($W$8:OFFSET($W$8,$AJ$4-1,0),$T299,$U299),OFFSET($D$8:OFFSET($D$8,$AJ$4-1,0),$S299,MATCH(AT$6,$D$7:$Q$7,0)-1))</f>
        <v>0.99864864070085924</v>
      </c>
      <c r="AU299" s="3">
        <f ca="1">SUMPRODUCT(OFFSET($W$8:OFFSET($W$8,$AJ$4-1,0),$T299,$U299),OFFSET($C$8:OFFSET($C$8,$AJ$4-1,0),$S299,0),OFFSET($D$8:OFFSET($D$8,$AJ$4-1,0),$S299,MATCH(AT$6,$D$7:$Q$7,0)-1))/SUMPRODUCT(OFFSET($W$8:OFFSET($W$8,$AJ$4-1,0),$T299,$U299),OFFSET($C$8:OFFSET($C$8,$AJ$4-1,0),$S299,0))</f>
        <v>0.99829086769027175</v>
      </c>
      <c r="AV299" s="3">
        <f ca="1">SUMPRODUCT(OFFSET($W$8:OFFSET($W$8,$AJ$4-1,0),$T299,$U299),OFFSET($D$8:OFFSET($D$8,$AJ$4-1,0),$S299,MATCH(AV$6,$D$7:$Q$7,0)-1))</f>
        <v>1.001646234583264</v>
      </c>
      <c r="AW299" s="3">
        <f ca="1">SUMPRODUCT(OFFSET($W$8:OFFSET($W$8,$AJ$4-1,0),$T299,$U299),OFFSET($C$8:OFFSET($C$8,$AJ$4-1,0),$S299,0),OFFSET($D$8:OFFSET($D$8,$AJ$4-1,0),$S299,MATCH(AV$6,$D$7:$Q$7,0)-1))/SUMPRODUCT(OFFSET($W$8:OFFSET($W$8,$AJ$4-1,0),$T299,$U299),OFFSET($C$8:OFFSET($C$8,$AJ$4-1,0),$S299,0))</f>
        <v>1.0019225349856871</v>
      </c>
      <c r="AX299" s="3">
        <f ca="1">SUMPRODUCT(OFFSET($W$8:OFFSET($W$8,$AJ$4-1,0),$T299,$U299),OFFSET($D$8:OFFSET($D$8,$AJ$4-1,0),$S299,MATCH(AX$6,$D$7:$Q$7,0)-1))</f>
        <v>1.0016462345832637</v>
      </c>
      <c r="AY299" s="3">
        <f ca="1">SUMPRODUCT(OFFSET($W$8:OFFSET($W$8,$AJ$4-1,0),$T299,$U299),OFFSET($C$8:OFFSET($C$8,$AJ$4-1,0),$S299,0),OFFSET($D$8:OFFSET($D$8,$AJ$4-1,0),$S299,MATCH(AX$6,$D$7:$Q$7,0)-1))/SUMPRODUCT(OFFSET($W$8:OFFSET($W$8,$AJ$4-1,0),$T299,$U299),OFFSET($C$8:OFFSET($C$8,$AJ$4-1,0),$S299,0))</f>
        <v>1.0019225349856873</v>
      </c>
      <c r="AZ299" s="3">
        <f ca="1">SUMPRODUCT(OFFSET($W$8:OFFSET($W$8,$AJ$4-1,0),$T299,$U299),OFFSET($D$8:OFFSET($D$8,$AJ$4-1,0),$S299,MATCH(AZ$6,$D$7:$Q$7,0)-1))</f>
        <v>0.99526205115267696</v>
      </c>
      <c r="BA299" s="3">
        <f ca="1">SUMPRODUCT(OFFSET($W$8:OFFSET($W$8,$AJ$4-1,0),$T299,$U299),OFFSET($C$8:OFFSET($C$8,$AJ$4-1,0),$S299,0),OFFSET($D$8:OFFSET($D$8,$AJ$4-1,0),$S299,MATCH(AZ$6,$D$7:$Q$7,0)-1))/SUMPRODUCT(OFFSET($W$8:OFFSET($W$8,$AJ$4-1,0),$T299,$U299),OFFSET($C$8:OFFSET($C$8,$AJ$4-1,0),$S299,0))</f>
        <v>0.99446279062371412</v>
      </c>
      <c r="BB299" s="3">
        <f ca="1">SUMPRODUCT(OFFSET($W$8:OFFSET($W$8,$AJ$4-1,0),$T299,$U299),OFFSET($D$8:OFFSET($D$8,$AJ$4-1,0),$S299,MATCH(BB$6,$D$7:$Q$7,0)-1))</f>
        <v>0.99834320512539665</v>
      </c>
      <c r="BC299" s="3">
        <f ca="1">SUMPRODUCT(OFFSET($W$8:OFFSET($W$8,$AJ$4-1,0),$T299,$U299),OFFSET($C$8:OFFSET($C$8,$AJ$4-1,0),$S299,0),OFFSET($D$8:OFFSET($D$8,$AJ$4-1,0),$S299,MATCH(BB$6,$D$7:$Q$7,0)-1))/SUMPRODUCT(OFFSET($W$8:OFFSET($W$8,$AJ$4-1,0),$T299,$U299),OFFSET($C$8:OFFSET($C$8,$AJ$4-1,0),$S299,0))</f>
        <v>0.99806441091575715</v>
      </c>
      <c r="BD299" s="3">
        <f ca="1">SUMPRODUCT(OFFSET($W$8:OFFSET($W$8,$AJ$4-1,0),$T299,$U299),OFFSET($D$8:OFFSET($D$8,$AJ$4-1,0),$S299,MATCH(BD$6,$D$7:$Q$7,0)-1))</f>
        <v>0.99997110462779648</v>
      </c>
      <c r="BE299" s="3">
        <f ca="1">SUMPRODUCT(OFFSET($W$8:OFFSET($W$8,$AJ$4-1,0),$T299,$U299),OFFSET($C$8:OFFSET($C$8,$AJ$4-1,0),$S299,0),OFFSET($D$8:OFFSET($D$8,$AJ$4-1,0),$S299,MATCH(BD$6,$D$7:$Q$7,0)-1))/SUMPRODUCT(OFFSET($W$8:OFFSET($W$8,$AJ$4-1,0),$T299,$U299),OFFSET($C$8:OFFSET($C$8,$AJ$4-1,0),$S299,0))</f>
        <v>0.99996624856602201</v>
      </c>
      <c r="BF299" s="174">
        <f ca="1">SUMPRODUCT(OFFSET($W$8:OFFSET($W$8,$AJ$4-1,0),$T299,$U299),OFFSET($D$8:OFFSET($D$8,$AJ$4-1,0),$S299,MATCH(BF$6,$D$7:$Q$7,0)-1))</f>
        <v>1</v>
      </c>
      <c r="BG299" s="174">
        <f ca="1">SUMPRODUCT(OFFSET($W$8:OFFSET($W$8,$AJ$4-1,0),$T299,$U299),OFFSET($C$8:OFFSET($C$8,$AJ$4-1,0),$S299,0),OFFSET($D$8:OFFSET($D$8,$AJ$4-1,0),$S299,MATCH(BF$6,$D$7:$Q$7,0)-1))/SUMPRODUCT(OFFSET($W$8:OFFSET($W$8,$AJ$4-1,0),$T299,$U299),OFFSET($C$8:OFFSET($C$8,$AJ$4-1,0),$S299,0))</f>
        <v>1</v>
      </c>
      <c r="BH299" s="174">
        <f ca="1">SUMPRODUCT(OFFSET($W$8:OFFSET($W$8,$AJ$4-1,0),$T299,$U299),OFFSET($D$8:OFFSET($D$8,$AJ$4-1,0),$S299,MATCH(BH$6,$D$7:$Q$7,0)-1))</f>
        <v>1</v>
      </c>
      <c r="BI299" s="174">
        <f ca="1">SUMPRODUCT(OFFSET($W$8:OFFSET($W$8,$AJ$4-1,0),$T299,$U299),OFFSET($C$8:OFFSET($C$8,$AJ$4-1,0),$S299,0),OFFSET($D$8:OFFSET($D$8,$AJ$4-1,0),$S299,MATCH(BH$6,$D$7:$Q$7,0)-1))/SUMPRODUCT(OFFSET($W$8:OFFSET($W$8,$AJ$4-1,0),$T299,$U299),OFFSET($C$8:OFFSET($C$8,$AJ$4-1,0),$S299,0))</f>
        <v>1</v>
      </c>
      <c r="BJ299" s="174">
        <f ca="1">SUMPRODUCT(OFFSET($W$8:OFFSET($W$8,$AJ$4-1,0),$T299,$U299),OFFSET($D$8:OFFSET($D$8,$AJ$4-1,0),$S299,MATCH(BJ$6,$D$7:$Q$7,0)-1))</f>
        <v>1</v>
      </c>
      <c r="BK299" s="174">
        <f ca="1">SUMPRODUCT(OFFSET($W$8:OFFSET($W$8,$AJ$4-1,0),$T299,$U299),OFFSET($C$8:OFFSET($C$8,$AJ$4-1,0),$S299,0),OFFSET($D$8:OFFSET($D$8,$AJ$4-1,0),$S299,MATCH(BJ$6,$D$7:$Q$7,0)-1))/SUMPRODUCT(OFFSET($W$8:OFFSET($W$8,$AJ$4-1,0),$T299,$U299),OFFSET($C$8:OFFSET($C$8,$AJ$4-1,0),$S299,0))</f>
        <v>1</v>
      </c>
      <c r="BM299" s="8">
        <f t="shared" si="72"/>
        <v>45017</v>
      </c>
      <c r="BN299" s="47">
        <f t="shared" ca="1" si="73"/>
        <v>0.99887341547568309</v>
      </c>
      <c r="BO299" s="47">
        <f t="shared" ca="1" si="69"/>
        <v>0</v>
      </c>
      <c r="BP299" s="47">
        <f t="shared" ca="1" si="74"/>
        <v>0.33093923847506052</v>
      </c>
      <c r="BQ299" s="47">
        <f t="shared" ca="1" si="70"/>
        <v>0.66793417700062263</v>
      </c>
    </row>
    <row r="300" spans="1:69">
      <c r="A300" s="58">
        <f t="shared" si="71"/>
        <v>44682</v>
      </c>
      <c r="B300" s="155">
        <f t="shared" si="76"/>
        <v>44880</v>
      </c>
      <c r="C300" s="59">
        <f>SUMIF(WP!$A$3:$A$388,"&lt;"&amp;EOMONTH($A300,$A$3-1)+1,WP!$B$3:$B$388)/1000-SUM(C$8:C299)</f>
        <v>3585.8947084184911</v>
      </c>
      <c r="D300" s="156">
        <f>D$6/VLOOKUP($B300,Rate!$B$4:$H$390,7)</f>
        <v>1</v>
      </c>
      <c r="E300" s="156">
        <f>E$6/VLOOKUP($B300,SAWW!$B$4:$H$390,7)</f>
        <v>1.0069851944248605</v>
      </c>
      <c r="F300" s="156">
        <f>F$6/VLOOKUP($B300,'Indem BL'!$B$4:$H$390,7)</f>
        <v>1.0049999999999999</v>
      </c>
      <c r="G300" s="156">
        <f>G$6/VLOOKUP($B300,'Med BL'!$B$4:$H$390,7)</f>
        <v>1</v>
      </c>
      <c r="H300" s="156">
        <f>H$6/VLOOKUP($B300,'Combined BL &amp; SAWW'!$B$4:$H$390,7)</f>
        <v>1.0062674376724863</v>
      </c>
      <c r="I300" s="156">
        <f>I$6/VLOOKUP($B300,'Freq Trend'!$B$4:$H$390,7)</f>
        <v>0.99747009487144234</v>
      </c>
      <c r="J300" s="156">
        <f>J$6/VLOOKUP($B300,'Severity Trend_IonI'!$B$4:$H$390,7)</f>
        <v>0.99747009487144234</v>
      </c>
      <c r="K300" s="156">
        <f>K$6/VLOOKUP($B300,'Severity Trend_MonI'!$B$4:$H$390,7)</f>
        <v>1.0074786614279903</v>
      </c>
      <c r="L300" s="156">
        <f>L$6/VLOOKUP($B300,'Severity Trend'!$B$4:$H$390,7)</f>
        <v>1.0025813628580968</v>
      </c>
      <c r="M300" s="156">
        <f>M$6/VLOOKUP($B300,'PP Residual Trend'!$B$4:$H$390,7)</f>
        <v>1.0000447152432155</v>
      </c>
      <c r="N300" s="156">
        <f>N$6/VLOOKUP($B300,CR!$B$4:$H$455,7)</f>
        <v>1</v>
      </c>
      <c r="O300" s="156">
        <f>O$6/VLOOKUP($B300,ER!$B$4:$H$455,7)</f>
        <v>1</v>
      </c>
      <c r="P300" s="156">
        <f>P$6/VLOOKUP($B300,DR!$B$4:$H$455,7)</f>
        <v>1</v>
      </c>
      <c r="R300">
        <f t="shared" si="81"/>
        <v>293</v>
      </c>
      <c r="S300" s="159">
        <f t="shared" si="77"/>
        <v>292</v>
      </c>
      <c r="T300" s="157">
        <f t="shared" si="78"/>
        <v>0</v>
      </c>
      <c r="U300" s="157">
        <f t="shared" si="79"/>
        <v>0</v>
      </c>
      <c r="V300" s="152">
        <v>0</v>
      </c>
      <c r="W300" s="153">
        <f>(2*W$5*$AJ$3*$R300*$A$3-MIN(W$5*$AJ$3,$R300*$A$3)^2-2*$R300*$A$3*MAX(W$5*$AJ$3-$R300*$A$3,0)-MIN(MAX($R300*$A$3-$A$4,0),W$5*$AJ$3)^2-2*W$5*$AJ$3*MAX($R300*$A$3-$A$4-W$5*+$AJ$3,0))/$AJ$5-SUM($V$7:V300)-SUM($V$7:W299)+SUM($V$7:V299)</f>
        <v>0</v>
      </c>
      <c r="X300" s="153">
        <f>(2*X$5*$AJ$3*$R300*$A$3-MIN(X$5*$AJ$3,$R300*$A$3)^2-2*$R300*$A$3*MAX(X$5*$AJ$3-$R300*$A$3,0)-MIN(MAX($R300*$A$3-$A$4,0),X$5*$AJ$3)^2-2*X$5*$AJ$3*MAX($R300*$A$3-$A$4-X$5*+$AJ$3,0))/$AJ$5-SUM($V$7:W300)-SUM($V$7:X299)+SUM($V$7:W299)</f>
        <v>0</v>
      </c>
      <c r="Y300" s="153">
        <f>(2*Y$5*$AJ$3*$R300*$A$3-MIN(Y$5*$AJ$3,$R300*$A$3)^2-2*$R300*$A$3*MAX(Y$5*$AJ$3-$R300*$A$3,0)-MIN(MAX($R300*$A$3-$A$4,0),Y$5*$AJ$3)^2-2*Y$5*$AJ$3*MAX($R300*$A$3-$A$4-Y$5*+$AJ$3,0))/$AJ$5-SUM($V$7:X300)-SUM($V$7:Y299)+SUM($V$7:X299)</f>
        <v>0</v>
      </c>
      <c r="Z300" s="153">
        <f>(2*Z$5*$AJ$3*$R300*$A$3-MIN(Z$5*$AJ$3,$R300*$A$3)^2-2*$R300*$A$3*MAX(Z$5*$AJ$3-$R300*$A$3,0)-MIN(MAX($R300*$A$3-$A$4,0),Z$5*$AJ$3)^2-2*Z$5*$AJ$3*MAX($R300*$A$3-$A$4-Z$5*+$AJ$3,0))/$AJ$5-SUM($V$7:Y300)-SUM($V$7:Z299)+SUM($V$7:Y299)</f>
        <v>0</v>
      </c>
      <c r="AA300" s="153">
        <f>(2*AA$5*$AJ$3*$R300*$A$3-MIN(AA$5*$AJ$3,$R300*$A$3)^2-2*$R300*$A$3*MAX(AA$5*$AJ$3-$R300*$A$3,0)-MIN(MAX($R300*$A$3-$A$4,0),AA$5*$AJ$3)^2-2*AA$5*$AJ$3*MAX($R300*$A$3-$A$4-AA$5*+$AJ$3,0))/$AJ$5-SUM($V$7:Z300)-SUM($V$7:AA299)+SUM($V$7:Z299)</f>
        <v>0</v>
      </c>
      <c r="AB300" s="153">
        <f>(2*AB$5*$AJ$3*$R300*$A$3-MIN(AB$5*$AJ$3,$R300*$A$3)^2-2*$R300*$A$3*MAX(AB$5*$AJ$3-$R300*$A$3,0)-MIN(MAX($R300*$A$3-$A$4,0),AB$5*$AJ$3)^2-2*AB$5*$AJ$3*MAX($R300*$A$3-$A$4-AB$5*+$AJ$3,0))/$AJ$5-SUM($V$7:AA300)-SUM($V$7:AB299)+SUM($V$7:AA299)</f>
        <v>0</v>
      </c>
      <c r="AC300" s="153">
        <f>(2*AC$5*$AJ$3*$R300*$A$3-MIN(AC$5*$AJ$3,$R300*$A$3)^2-2*$R300*$A$3*MAX(AC$5*$AJ$3-$R300*$A$3,0)-MIN(MAX($R300*$A$3-$A$4,0),AC$5*$AJ$3)^2-2*AC$5*$AJ$3*MAX($R300*$A$3-$A$4-AC$5*+$AJ$3,0))/$AJ$5-SUM($V$7:AB300)-SUM($V$7:AC299)+SUM($V$7:AB299)</f>
        <v>0</v>
      </c>
      <c r="AD300" s="153">
        <f>(2*AD$5*$AJ$3*$R300*$A$3-MIN(AD$5*$AJ$3,$R300*$A$3)^2-2*$R300*$A$3*MAX(AD$5*$AJ$3-$R300*$A$3,0)-MIN(MAX($R300*$A$3-$A$4,0),AD$5*$AJ$3)^2-2*AD$5*$AJ$3*MAX($R300*$A$3-$A$4-AD$5*+$AJ$3,0))/$AJ$5-SUM($V$7:AC300)-SUM($V$7:AD299)+SUM($V$7:AC299)</f>
        <v>0</v>
      </c>
      <c r="AE300" s="153">
        <f>(2*AE$5*$AJ$3*$R300*$A$3-MIN(AE$5*$AJ$3,$R300*$A$3)^2-2*$R300*$A$3*MAX(AE$5*$AJ$3-$R300*$A$3,0)-MIN(MAX($R300*$A$3-$A$4,0),AE$5*$AJ$3)^2-2*AE$5*$AJ$3*MAX($R300*$A$3-$A$4-AE$5*+$AJ$3,0))/$AJ$5-SUM($V$7:AD300)-SUM($V$7:AE299)+SUM($V$7:AD299)</f>
        <v>0</v>
      </c>
      <c r="AF300" s="153">
        <f>(2*AF$5*$AJ$3*$R300*$A$3-MIN(AF$5*$AJ$3,$R300*$A$3)^2-2*$R300*$A$3*MAX(AF$5*$AJ$3-$R300*$A$3,0)-MIN(MAX($R300*$A$3-$A$4,0),AF$5*$AJ$3)^2-2*AF$5*$AJ$3*MAX($R300*$A$3-$A$4-AF$5*+$AJ$3,0))/$AJ$5-SUM($V$7:AE300)-SUM($V$7:AF299)+SUM($V$7:AE299)</f>
        <v>0</v>
      </c>
      <c r="AG300" s="153">
        <f>(2*AG$5*$AJ$3*$R300*$A$3-MIN(AG$5*$AJ$3,$R300*$A$3)^2-2*$R300*$A$3*MAX(AG$5*$AJ$3-$R300*$A$3,0)-MIN(MAX($R300*$A$3-$A$4,0),AG$5*$AJ$3)^2-2*AG$5*$AJ$3*MAX($R300*$A$3-$A$4-AG$5*+$AJ$3,0))/$AJ$5-SUM($V$7:AF300)-SUM($V$7:AG299)+SUM($V$7:AF299)</f>
        <v>0</v>
      </c>
      <c r="AH300" s="153">
        <f>(2*AH$5*$AJ$3*$R300*$A$3-MIN(AH$5*$AJ$3,$R300*$A$3)^2-2*$R300*$A$3*MAX(AH$5*$AJ$3-$R300*$A$3,0)-MIN(MAX($R300*$A$3-$A$4,0),AH$5*$AJ$3)^2-2*AH$5*$AJ$3*MAX($R300*$A$3-$A$4-AH$5*+$AJ$3,0))/$AJ$5-SUM($V$7:AG300)-SUM($V$7:AH299)+SUM($V$7:AG299)</f>
        <v>0</v>
      </c>
      <c r="AJ300" s="8">
        <f t="shared" si="75"/>
        <v>45047</v>
      </c>
      <c r="AK300" s="30">
        <f t="shared" si="80"/>
        <v>45061</v>
      </c>
      <c r="AL300" s="3">
        <f ca="1">SUMPRODUCT(OFFSET($W$8:OFFSET($W$8,$AJ$4-1,0),$T300,$U300),OFFSET($D$8:OFFSET($D$8,$AJ$4-1,0),$S300,MATCH(AL$6,$D$7:$Q$7,0)-1))</f>
        <v>1</v>
      </c>
      <c r="AM300" s="3">
        <f ca="1">SUMPRODUCT(OFFSET($W$8:OFFSET($W$8,$AJ$4-1,0),$T300,$U300),OFFSET($C$8:OFFSET($C$8,$AJ$4-1,0),$S300,0),OFFSET($D$8:OFFSET($D$8,$AJ$4-1,0),$S300,MATCH(AL$6,$D$7:$Q$7,0)-1))/SUMPRODUCT(OFFSET($W$8:OFFSET($W$8,$AJ$4-1,0),$T300,$U300),OFFSET($C$8:OFFSET($C$8,$AJ$4-1,0),$S300,0))</f>
        <v>1</v>
      </c>
      <c r="AN300" s="3">
        <f ca="1">SUMPRODUCT(OFFSET($W$8:OFFSET($W$8,$AJ$4-1,0),$T300,$U300),OFFSET($D$8:OFFSET($D$8,$AJ$4-1,0),$S300,MATCH(AN$6,$D$7:$Q$7,0)-1))</f>
        <v>0.9932805669794087</v>
      </c>
      <c r="AO300" s="3">
        <f ca="1">SUMPRODUCT(OFFSET($W$8:OFFSET($W$8,$AJ$4-1,0),$T300,$U300),OFFSET($C$8:OFFSET($C$8,$AJ$4-1,0),$S300,0),OFFSET($D$8:OFFSET($D$8,$AJ$4-1,0),$S300,MATCH(AN$6,$D$7:$Q$7,0)-1))/SUMPRODUCT(OFFSET($W$8:OFFSET($W$8,$AJ$4-1,0),$T300,$U300),OFFSET($C$8:OFFSET($C$8,$AJ$4-1,0),$S300,0))</f>
        <v>0.99212427700474104</v>
      </c>
      <c r="AP300" s="3">
        <f ca="1">SUMPRODUCT(OFFSET($W$8:OFFSET($W$8,$AJ$4-1,0),$T300,$U300),OFFSET($D$8:OFFSET($D$8,$AJ$4-1,0),$S300,MATCH(AP$6,$D$7:$Q$7,0)-1))</f>
        <v>1.0006249999999999</v>
      </c>
      <c r="AQ300" s="3">
        <f ca="1">SUMPRODUCT(OFFSET($W$8:OFFSET($W$8,$AJ$4-1,0),$T300,$U300),OFFSET($C$8:OFFSET($C$8,$AJ$4-1,0),$S300,0),OFFSET($D$8:OFFSET($D$8,$AJ$4-1,0),$S300,MATCH(AP$6,$D$7:$Q$7,0)-1))/SUMPRODUCT(OFFSET($W$8:OFFSET($W$8,$AJ$4-1,0),$T300,$U300),OFFSET($C$8:OFFSET($C$8,$AJ$4-1,0),$S300,0))</f>
        <v>1.0005665272964956</v>
      </c>
      <c r="AR300" s="3">
        <f ca="1">SUMPRODUCT(OFFSET($W$8:OFFSET($W$8,$AJ$4-1,0),$T300,$U300),OFFSET($D$8:OFFSET($D$8,$AJ$4-1,0),$S300,MATCH(AR$6,$D$7:$Q$7,0)-1))</f>
        <v>1</v>
      </c>
      <c r="AS300" s="3">
        <f ca="1">SUMPRODUCT(OFFSET($W$8:OFFSET($W$8,$AJ$4-1,0),$T300,$U300),OFFSET($C$8:OFFSET($C$8,$AJ$4-1,0),$S300,0),OFFSET($D$8:OFFSET($D$8,$AJ$4-1,0),$S300,MATCH(AR$6,$D$7:$Q$7,0)-1))/SUMPRODUCT(OFFSET($W$8:OFFSET($W$8,$AJ$4-1,0),$T300,$U300),OFFSET($C$8:OFFSET($C$8,$AJ$4-1,0),$S300,0))</f>
        <v>1</v>
      </c>
      <c r="AT300" s="3">
        <f ca="1">SUMPRODUCT(OFFSET($W$8:OFFSET($W$8,$AJ$4-1,0),$T300,$U300),OFFSET($D$8:OFFSET($D$8,$AJ$4-1,0),$S300,MATCH(AT$6,$D$7:$Q$7,0)-1))</f>
        <v>0.9972234897214729</v>
      </c>
      <c r="AU300" s="3">
        <f ca="1">SUMPRODUCT(OFFSET($W$8:OFFSET($W$8,$AJ$4-1,0),$T300,$U300),OFFSET($C$8:OFFSET($C$8,$AJ$4-1,0),$S300,0),OFFSET($D$8:OFFSET($D$8,$AJ$4-1,0),$S300,MATCH(AT$6,$D$7:$Q$7,0)-1))/SUMPRODUCT(OFFSET($W$8:OFFSET($W$8,$AJ$4-1,0),$T300,$U300),OFFSET($C$8:OFFSET($C$8,$AJ$4-1,0),$S300,0))</f>
        <v>0.99661354372340916</v>
      </c>
      <c r="AV300" s="3">
        <f ca="1">SUMPRODUCT(OFFSET($W$8:OFFSET($W$8,$AJ$4-1,0),$T300,$U300),OFFSET($D$8:OFFSET($D$8,$AJ$4-1,0),$S300,MATCH(AV$6,$D$7:$Q$7,0)-1))</f>
        <v>1.002485498304905</v>
      </c>
      <c r="AW300" s="3">
        <f ca="1">SUMPRODUCT(OFFSET($W$8:OFFSET($W$8,$AJ$4-1,0),$T300,$U300),OFFSET($C$8:OFFSET($C$8,$AJ$4-1,0),$S300,0),OFFSET($D$8:OFFSET($D$8,$AJ$4-1,0),$S300,MATCH(AV$6,$D$7:$Q$7,0)-1))/SUMPRODUCT(OFFSET($W$8:OFFSET($W$8,$AJ$4-1,0),$T300,$U300),OFFSET($C$8:OFFSET($C$8,$AJ$4-1,0),$S300,0))</f>
        <v>1.0029122660569274</v>
      </c>
      <c r="AX300" s="3">
        <f ca="1">SUMPRODUCT(OFFSET($W$8:OFFSET($W$8,$AJ$4-1,0),$T300,$U300),OFFSET($D$8:OFFSET($D$8,$AJ$4-1,0),$S300,MATCH(AX$6,$D$7:$Q$7,0)-1))</f>
        <v>1.002485498304905</v>
      </c>
      <c r="AY300" s="3">
        <f ca="1">SUMPRODUCT(OFFSET($W$8:OFFSET($W$8,$AJ$4-1,0),$T300,$U300),OFFSET($C$8:OFFSET($C$8,$AJ$4-1,0),$S300,0),OFFSET($D$8:OFFSET($D$8,$AJ$4-1,0),$S300,MATCH(AX$6,$D$7:$Q$7,0)-1))/SUMPRODUCT(OFFSET($W$8:OFFSET($W$8,$AJ$4-1,0),$T300,$U300),OFFSET($C$8:OFFSET($C$8,$AJ$4-1,0),$S300,0))</f>
        <v>1.0029122660569274</v>
      </c>
      <c r="AZ300" s="3">
        <f ca="1">SUMPRODUCT(OFFSET($W$8:OFFSET($W$8,$AJ$4-1,0),$T300,$U300),OFFSET($D$8:OFFSET($D$8,$AJ$4-1,0),$S300,MATCH(AZ$6,$D$7:$Q$7,0)-1))</f>
        <v>0.9928136257076815</v>
      </c>
      <c r="BA300" s="3">
        <f ca="1">SUMPRODUCT(OFFSET($W$8:OFFSET($W$8,$AJ$4-1,0),$T300,$U300),OFFSET($C$8:OFFSET($C$8,$AJ$4-1,0),$S300,0),OFFSET($D$8:OFFSET($D$8,$AJ$4-1,0),$S300,MATCH(AZ$6,$D$7:$Q$7,0)-1))/SUMPRODUCT(OFFSET($W$8:OFFSET($W$8,$AJ$4-1,0),$T300,$U300),OFFSET($C$8:OFFSET($C$8,$AJ$4-1,0),$S300,0))</f>
        <v>0.99157684233405596</v>
      </c>
      <c r="BB300" s="3">
        <f ca="1">SUMPRODUCT(OFFSET($W$8:OFFSET($W$8,$AJ$4-1,0),$T300,$U300),OFFSET($D$8:OFFSET($D$8,$AJ$4-1,0),$S300,MATCH(BB$6,$D$7:$Q$7,0)-1))</f>
        <v>0.99749267872193637</v>
      </c>
      <c r="BC300" s="3">
        <f ca="1">SUMPRODUCT(OFFSET($W$8:OFFSET($W$8,$AJ$4-1,0),$T300,$U300),OFFSET($C$8:OFFSET($C$8,$AJ$4-1,0),$S300,0),OFFSET($D$8:OFFSET($D$8,$AJ$4-1,0),$S300,MATCH(BB$6,$D$7:$Q$7,0)-1))/SUMPRODUCT(OFFSET($W$8:OFFSET($W$8,$AJ$4-1,0),$T300,$U300),OFFSET($C$8:OFFSET($C$8,$AJ$4-1,0),$S300,0))</f>
        <v>0.99706165498556654</v>
      </c>
      <c r="BD300" s="3">
        <f ca="1">SUMPRODUCT(OFFSET($W$8:OFFSET($W$8,$AJ$4-1,0),$T300,$U300),OFFSET($D$8:OFFSET($D$8,$AJ$4-1,0),$S300,MATCH(BD$6,$D$7:$Q$7,0)-1))</f>
        <v>0.99995632193563655</v>
      </c>
      <c r="BE300" s="3">
        <f ca="1">SUMPRODUCT(OFFSET($W$8:OFFSET($W$8,$AJ$4-1,0),$T300,$U300),OFFSET($C$8:OFFSET($C$8,$AJ$4-1,0),$S300,0),OFFSET($D$8:OFFSET($D$8,$AJ$4-1,0),$S300,MATCH(BD$6,$D$7:$Q$7,0)-1))/SUMPRODUCT(OFFSET($W$8:OFFSET($W$8,$AJ$4-1,0),$T300,$U300),OFFSET($C$8:OFFSET($C$8,$AJ$4-1,0),$S300,0))</f>
        <v>0.99994881781508205</v>
      </c>
      <c r="BF300" s="174">
        <f ca="1">SUMPRODUCT(OFFSET($W$8:OFFSET($W$8,$AJ$4-1,0),$T300,$U300),OFFSET($D$8:OFFSET($D$8,$AJ$4-1,0),$S300,MATCH(BF$6,$D$7:$Q$7,0)-1))</f>
        <v>1</v>
      </c>
      <c r="BG300" s="174">
        <f ca="1">SUMPRODUCT(OFFSET($W$8:OFFSET($W$8,$AJ$4-1,0),$T300,$U300),OFFSET($C$8:OFFSET($C$8,$AJ$4-1,0),$S300,0),OFFSET($D$8:OFFSET($D$8,$AJ$4-1,0),$S300,MATCH(BF$6,$D$7:$Q$7,0)-1))/SUMPRODUCT(OFFSET($W$8:OFFSET($W$8,$AJ$4-1,0),$T300,$U300),OFFSET($C$8:OFFSET($C$8,$AJ$4-1,0),$S300,0))</f>
        <v>1</v>
      </c>
      <c r="BH300" s="174">
        <f ca="1">SUMPRODUCT(OFFSET($W$8:OFFSET($W$8,$AJ$4-1,0),$T300,$U300),OFFSET($D$8:OFFSET($D$8,$AJ$4-1,0),$S300,MATCH(BH$6,$D$7:$Q$7,0)-1))</f>
        <v>1</v>
      </c>
      <c r="BI300" s="174">
        <f ca="1">SUMPRODUCT(OFFSET($W$8:OFFSET($W$8,$AJ$4-1,0),$T300,$U300),OFFSET($C$8:OFFSET($C$8,$AJ$4-1,0),$S300,0),OFFSET($D$8:OFFSET($D$8,$AJ$4-1,0),$S300,MATCH(BH$6,$D$7:$Q$7,0)-1))/SUMPRODUCT(OFFSET($W$8:OFFSET($W$8,$AJ$4-1,0),$T300,$U300),OFFSET($C$8:OFFSET($C$8,$AJ$4-1,0),$S300,0))</f>
        <v>1</v>
      </c>
      <c r="BJ300" s="174">
        <f ca="1">SUMPRODUCT(OFFSET($W$8:OFFSET($W$8,$AJ$4-1,0),$T300,$U300),OFFSET($D$8:OFFSET($D$8,$AJ$4-1,0),$S300,MATCH(BJ$6,$D$7:$Q$7,0)-1))</f>
        <v>1</v>
      </c>
      <c r="BK300" s="174">
        <f ca="1">SUMPRODUCT(OFFSET($W$8:OFFSET($W$8,$AJ$4-1,0),$T300,$U300),OFFSET($C$8:OFFSET($C$8,$AJ$4-1,0),$S300,0),OFFSET($D$8:OFFSET($D$8,$AJ$4-1,0),$S300,MATCH(BJ$6,$D$7:$Q$7,0)-1))/SUMPRODUCT(OFFSET($W$8:OFFSET($W$8,$AJ$4-1,0),$T300,$U300),OFFSET($C$8:OFFSET($C$8,$AJ$4-1,0),$S300,0))</f>
        <v>1</v>
      </c>
      <c r="BM300" s="8">
        <f t="shared" si="72"/>
        <v>45047</v>
      </c>
      <c r="BN300" s="47">
        <f t="shared" ca="1" si="73"/>
        <v>0.99887341547568309</v>
      </c>
      <c r="BO300" s="47">
        <f t="shared" ca="1" si="69"/>
        <v>0</v>
      </c>
      <c r="BP300" s="47">
        <f t="shared" ca="1" si="74"/>
        <v>0.33093923847506052</v>
      </c>
      <c r="BQ300" s="47">
        <f t="shared" ca="1" si="70"/>
        <v>0.66793417700062263</v>
      </c>
    </row>
    <row r="301" spans="1:69">
      <c r="A301" s="58">
        <f t="shared" si="71"/>
        <v>44713</v>
      </c>
      <c r="B301" s="155">
        <f t="shared" si="76"/>
        <v>44910</v>
      </c>
      <c r="C301" s="59">
        <f>SUMIF(WP!$A$3:$A$388,"&lt;"&amp;EOMONTH($A301,$A$3-1)+1,WP!$B$3:$B$388)/1000-SUM(C$8:C300)</f>
        <v>2753.0707218264579</v>
      </c>
      <c r="D301" s="156">
        <f>D$6/VLOOKUP($B301,Rate!$B$4:$H$390,7)</f>
        <v>1</v>
      </c>
      <c r="E301" s="156">
        <f>E$6/VLOOKUP($B301,SAWW!$B$4:$H$390,7)</f>
        <v>1.0046967155456956</v>
      </c>
      <c r="F301" s="156">
        <f>F$6/VLOOKUP($B301,'Indem BL'!$B$4:$H$390,7)</f>
        <v>1.0049999999999999</v>
      </c>
      <c r="G301" s="156">
        <f>G$6/VLOOKUP($B301,'Med BL'!$B$4:$H$390,7)</f>
        <v>1</v>
      </c>
      <c r="H301" s="156">
        <f>H$6/VLOOKUP($B301,'Combined BL &amp; SAWW'!$B$4:$H$390,7)</f>
        <v>1.0053560927692016</v>
      </c>
      <c r="I301" s="156">
        <f>I$6/VLOOKUP($B301,'Freq Trend'!$B$4:$H$390,7)</f>
        <v>0.99829365625430011</v>
      </c>
      <c r="J301" s="156">
        <f>J$6/VLOOKUP($B301,'Severity Trend_IonI'!$B$4:$H$390,7)</f>
        <v>0.99829365625430033</v>
      </c>
      <c r="K301" s="156">
        <f>K$6/VLOOKUP($B301,'Severity Trend_MonI'!$B$4:$H$390,7)</f>
        <v>1.0050277064468172</v>
      </c>
      <c r="L301" s="156">
        <f>L$6/VLOOKUP($B301,'Severity Trend'!$B$4:$H$390,7)</f>
        <v>1.0017381510135648</v>
      </c>
      <c r="M301" s="156">
        <f>M$6/VLOOKUP($B301,'PP Residual Trend'!$B$4:$H$390,7)</f>
        <v>1.0000301337462634</v>
      </c>
      <c r="N301" s="156">
        <f>N$6/VLOOKUP($B301,CR!$B$4:$H$455,7)</f>
        <v>1</v>
      </c>
      <c r="O301" s="156">
        <f>O$6/VLOOKUP($B301,ER!$B$4:$H$455,7)</f>
        <v>1</v>
      </c>
      <c r="P301" s="156">
        <f>P$6/VLOOKUP($B301,DR!$B$4:$H$455,7)</f>
        <v>1</v>
      </c>
      <c r="R301">
        <f t="shared" si="81"/>
        <v>294</v>
      </c>
      <c r="S301" s="159">
        <f t="shared" si="77"/>
        <v>293</v>
      </c>
      <c r="T301" s="157">
        <f t="shared" si="78"/>
        <v>0</v>
      </c>
      <c r="U301" s="157">
        <f t="shared" si="79"/>
        <v>0</v>
      </c>
      <c r="V301" s="152">
        <v>0</v>
      </c>
      <c r="W301" s="153">
        <f>(2*W$5*$AJ$3*$R301*$A$3-MIN(W$5*$AJ$3,$R301*$A$3)^2-2*$R301*$A$3*MAX(W$5*$AJ$3-$R301*$A$3,0)-MIN(MAX($R301*$A$3-$A$4,0),W$5*$AJ$3)^2-2*W$5*$AJ$3*MAX($R301*$A$3-$A$4-W$5*+$AJ$3,0))/$AJ$5-SUM($V$7:V301)-SUM($V$7:W300)+SUM($V$7:V300)</f>
        <v>0</v>
      </c>
      <c r="X301" s="153">
        <f>(2*X$5*$AJ$3*$R301*$A$3-MIN(X$5*$AJ$3,$R301*$A$3)^2-2*$R301*$A$3*MAX(X$5*$AJ$3-$R301*$A$3,0)-MIN(MAX($R301*$A$3-$A$4,0),X$5*$AJ$3)^2-2*X$5*$AJ$3*MAX($R301*$A$3-$A$4-X$5*+$AJ$3,0))/$AJ$5-SUM($V$7:W301)-SUM($V$7:X300)+SUM($V$7:W300)</f>
        <v>0</v>
      </c>
      <c r="Y301" s="153">
        <f>(2*Y$5*$AJ$3*$R301*$A$3-MIN(Y$5*$AJ$3,$R301*$A$3)^2-2*$R301*$A$3*MAX(Y$5*$AJ$3-$R301*$A$3,0)-MIN(MAX($R301*$A$3-$A$4,0),Y$5*$AJ$3)^2-2*Y$5*$AJ$3*MAX($R301*$A$3-$A$4-Y$5*+$AJ$3,0))/$AJ$5-SUM($V$7:X301)-SUM($V$7:Y300)+SUM($V$7:X300)</f>
        <v>0</v>
      </c>
      <c r="Z301" s="153">
        <f>(2*Z$5*$AJ$3*$R301*$A$3-MIN(Z$5*$AJ$3,$R301*$A$3)^2-2*$R301*$A$3*MAX(Z$5*$AJ$3-$R301*$A$3,0)-MIN(MAX($R301*$A$3-$A$4,0),Z$5*$AJ$3)^2-2*Z$5*$AJ$3*MAX($R301*$A$3-$A$4-Z$5*+$AJ$3,0))/$AJ$5-SUM($V$7:Y301)-SUM($V$7:Z300)+SUM($V$7:Y300)</f>
        <v>0</v>
      </c>
      <c r="AA301" s="153">
        <f>(2*AA$5*$AJ$3*$R301*$A$3-MIN(AA$5*$AJ$3,$R301*$A$3)^2-2*$R301*$A$3*MAX(AA$5*$AJ$3-$R301*$A$3,0)-MIN(MAX($R301*$A$3-$A$4,0),AA$5*$AJ$3)^2-2*AA$5*$AJ$3*MAX($R301*$A$3-$A$4-AA$5*+$AJ$3,0))/$AJ$5-SUM($V$7:Z301)-SUM($V$7:AA300)+SUM($V$7:Z300)</f>
        <v>0</v>
      </c>
      <c r="AB301" s="153">
        <f>(2*AB$5*$AJ$3*$R301*$A$3-MIN(AB$5*$AJ$3,$R301*$A$3)^2-2*$R301*$A$3*MAX(AB$5*$AJ$3-$R301*$A$3,0)-MIN(MAX($R301*$A$3-$A$4,0),AB$5*$AJ$3)^2-2*AB$5*$AJ$3*MAX($R301*$A$3-$A$4-AB$5*+$AJ$3,0))/$AJ$5-SUM($V$7:AA301)-SUM($V$7:AB300)+SUM($V$7:AA300)</f>
        <v>0</v>
      </c>
      <c r="AC301" s="153">
        <f>(2*AC$5*$AJ$3*$R301*$A$3-MIN(AC$5*$AJ$3,$R301*$A$3)^2-2*$R301*$A$3*MAX(AC$5*$AJ$3-$R301*$A$3,0)-MIN(MAX($R301*$A$3-$A$4,0),AC$5*$AJ$3)^2-2*AC$5*$AJ$3*MAX($R301*$A$3-$A$4-AC$5*+$AJ$3,0))/$AJ$5-SUM($V$7:AB301)-SUM($V$7:AC300)+SUM($V$7:AB300)</f>
        <v>0</v>
      </c>
      <c r="AD301" s="153">
        <f>(2*AD$5*$AJ$3*$R301*$A$3-MIN(AD$5*$AJ$3,$R301*$A$3)^2-2*$R301*$A$3*MAX(AD$5*$AJ$3-$R301*$A$3,0)-MIN(MAX($R301*$A$3-$A$4,0),AD$5*$AJ$3)^2-2*AD$5*$AJ$3*MAX($R301*$A$3-$A$4-AD$5*+$AJ$3,0))/$AJ$5-SUM($V$7:AC301)-SUM($V$7:AD300)+SUM($V$7:AC300)</f>
        <v>0</v>
      </c>
      <c r="AE301" s="153">
        <f>(2*AE$5*$AJ$3*$R301*$A$3-MIN(AE$5*$AJ$3,$R301*$A$3)^2-2*$R301*$A$3*MAX(AE$5*$AJ$3-$R301*$A$3,0)-MIN(MAX($R301*$A$3-$A$4,0),AE$5*$AJ$3)^2-2*AE$5*$AJ$3*MAX($R301*$A$3-$A$4-AE$5*+$AJ$3,0))/$AJ$5-SUM($V$7:AD301)-SUM($V$7:AE300)+SUM($V$7:AD300)</f>
        <v>0</v>
      </c>
      <c r="AF301" s="153">
        <f>(2*AF$5*$AJ$3*$R301*$A$3-MIN(AF$5*$AJ$3,$R301*$A$3)^2-2*$R301*$A$3*MAX(AF$5*$AJ$3-$R301*$A$3,0)-MIN(MAX($R301*$A$3-$A$4,0),AF$5*$AJ$3)^2-2*AF$5*$AJ$3*MAX($R301*$A$3-$A$4-AF$5*+$AJ$3,0))/$AJ$5-SUM($V$7:AE301)-SUM($V$7:AF300)+SUM($V$7:AE300)</f>
        <v>0</v>
      </c>
      <c r="AG301" s="153">
        <f>(2*AG$5*$AJ$3*$R301*$A$3-MIN(AG$5*$AJ$3,$R301*$A$3)^2-2*$R301*$A$3*MAX(AG$5*$AJ$3-$R301*$A$3,0)-MIN(MAX($R301*$A$3-$A$4,0),AG$5*$AJ$3)^2-2*AG$5*$AJ$3*MAX($R301*$A$3-$A$4-AG$5*+$AJ$3,0))/$AJ$5-SUM($V$7:AF301)-SUM($V$7:AG300)+SUM($V$7:AF300)</f>
        <v>0</v>
      </c>
      <c r="AH301" s="153">
        <f>(2*AH$5*$AJ$3*$R301*$A$3-MIN(AH$5*$AJ$3,$R301*$A$3)^2-2*$R301*$A$3*MAX(AH$5*$AJ$3-$R301*$A$3,0)-MIN(MAX($R301*$A$3-$A$4,0),AH$5*$AJ$3)^2-2*AH$5*$AJ$3*MAX($R301*$A$3-$A$4-AH$5*+$AJ$3,0))/$AJ$5-SUM($V$7:AG301)-SUM($V$7:AH300)+SUM($V$7:AG300)</f>
        <v>0</v>
      </c>
      <c r="AJ301" s="8">
        <f t="shared" si="75"/>
        <v>45078</v>
      </c>
      <c r="AK301" s="30">
        <f t="shared" si="80"/>
        <v>45092</v>
      </c>
      <c r="AL301" s="3">
        <f ca="1">SUMPRODUCT(OFFSET($W$8:OFFSET($W$8,$AJ$4-1,0),$T301,$U301),OFFSET($D$8:OFFSET($D$8,$AJ$4-1,0),$S301,MATCH(AL$6,$D$7:$Q$7,0)-1))</f>
        <v>1</v>
      </c>
      <c r="AM301" s="3">
        <f ca="1">SUMPRODUCT(OFFSET($W$8:OFFSET($W$8,$AJ$4-1,0),$T301,$U301),OFFSET($C$8:OFFSET($C$8,$AJ$4-1,0),$S301,0),OFFSET($D$8:OFFSET($D$8,$AJ$4-1,0),$S301,MATCH(AL$6,$D$7:$Q$7,0)-1))/SUMPRODUCT(OFFSET($W$8:OFFSET($W$8,$AJ$4-1,0),$T301,$U301),OFFSET($C$8:OFFSET($C$8,$AJ$4-1,0),$S301,0))</f>
        <v>1</v>
      </c>
      <c r="AN301" s="3">
        <f ca="1">SUMPRODUCT(OFFSET($W$8:OFFSET($W$8,$AJ$4-1,0),$T301,$U301),OFFSET($D$8:OFFSET($D$8,$AJ$4-1,0),$S301,MATCH(AN$6,$D$7:$Q$7,0)-1))</f>
        <v>0.99099752979234745</v>
      </c>
      <c r="AO301" s="3">
        <f ca="1">SUMPRODUCT(OFFSET($W$8:OFFSET($W$8,$AJ$4-1,0),$T301,$U301),OFFSET($C$8:OFFSET($C$8,$AJ$4-1,0),$S301,0),OFFSET($D$8:OFFSET($D$8,$AJ$4-1,0),$S301,MATCH(AN$6,$D$7:$Q$7,0)-1))/SUMPRODUCT(OFFSET($W$8:OFFSET($W$8,$AJ$4-1,0),$T301,$U301),OFFSET($C$8:OFFSET($C$8,$AJ$4-1,0),$S301,0))</f>
        <v>0.98970909358207304</v>
      </c>
      <c r="AP301" s="3">
        <f ca="1">SUMPRODUCT(OFFSET($W$8:OFFSET($W$8,$AJ$4-1,0),$T301,$U301),OFFSET($D$8:OFFSET($D$8,$AJ$4-1,0),$S301,MATCH(AP$6,$D$7:$Q$7,0)-1))</f>
        <v>1.0002083333333331</v>
      </c>
      <c r="AQ301" s="3">
        <f ca="1">SUMPRODUCT(OFFSET($W$8:OFFSET($W$8,$AJ$4-1,0),$T301,$U301),OFFSET($C$8:OFFSET($C$8,$AJ$4-1,0),$S301,0),OFFSET($D$8:OFFSET($D$8,$AJ$4-1,0),$S301,MATCH(AP$6,$D$7:$Q$7,0)-1))/SUMPRODUCT(OFFSET($W$8:OFFSET($W$8,$AJ$4-1,0),$T301,$U301),OFFSET($C$8:OFFSET($C$8,$AJ$4-1,0),$S301,0))</f>
        <v>1.0001678634605047</v>
      </c>
      <c r="AR301" s="3">
        <f ca="1">SUMPRODUCT(OFFSET($W$8:OFFSET($W$8,$AJ$4-1,0),$T301,$U301),OFFSET($D$8:OFFSET($D$8,$AJ$4-1,0),$S301,MATCH(AR$6,$D$7:$Q$7,0)-1))</f>
        <v>1</v>
      </c>
      <c r="AS301" s="3">
        <f ca="1">SUMPRODUCT(OFFSET($W$8:OFFSET($W$8,$AJ$4-1,0),$T301,$U301),OFFSET($C$8:OFFSET($C$8,$AJ$4-1,0),$S301,0),OFFSET($D$8:OFFSET($D$8,$AJ$4-1,0),$S301,MATCH(AR$6,$D$7:$Q$7,0)-1))/SUMPRODUCT(OFFSET($W$8:OFFSET($W$8,$AJ$4-1,0),$T301,$U301),OFFSET($C$8:OFFSET($C$8,$AJ$4-1,0),$S301,0))</f>
        <v>1</v>
      </c>
      <c r="AT301" s="3">
        <f ca="1">SUMPRODUCT(OFFSET($W$8:OFFSET($W$8,$AJ$4-1,0),$T301,$U301),OFFSET($D$8:OFFSET($D$8,$AJ$4-1,0),$S301,MATCH(AT$6,$D$7:$Q$7,0)-1))</f>
        <v>0.99574204974556046</v>
      </c>
      <c r="AU301" s="3">
        <f ca="1">SUMPRODUCT(OFFSET($W$8:OFFSET($W$8,$AJ$4-1,0),$T301,$U301),OFFSET($C$8:OFFSET($C$8,$AJ$4-1,0),$S301,0),OFFSET($D$8:OFFSET($D$8,$AJ$4-1,0),$S301,MATCH(AT$6,$D$7:$Q$7,0)-1))/SUMPRODUCT(OFFSET($W$8:OFFSET($W$8,$AJ$4-1,0),$T301,$U301),OFFSET($C$8:OFFSET($C$8,$AJ$4-1,0),$S301,0))</f>
        <v>0.99505611611869782</v>
      </c>
      <c r="AV301" s="3">
        <f ca="1">SUMPRODUCT(OFFSET($W$8:OFFSET($W$8,$AJ$4-1,0),$T301,$U301),OFFSET($D$8:OFFSET($D$8,$AJ$4-1,0),$S301,MATCH(AV$6,$D$7:$Q$7,0)-1))</f>
        <v>1.0033254662136279</v>
      </c>
      <c r="AW301" s="3">
        <f ca="1">SUMPRODUCT(OFFSET($W$8:OFFSET($W$8,$AJ$4-1,0),$T301,$U301),OFFSET($C$8:OFFSET($C$8,$AJ$4-1,0),$S301,0),OFFSET($D$8:OFFSET($D$8,$AJ$4-1,0),$S301,MATCH(AV$6,$D$7:$Q$7,0)-1))/SUMPRODUCT(OFFSET($W$8:OFFSET($W$8,$AJ$4-1,0),$T301,$U301),OFFSET($C$8:OFFSET($C$8,$AJ$4-1,0),$S301,0))</f>
        <v>1.0038010622593214</v>
      </c>
      <c r="AX301" s="3">
        <f ca="1">SUMPRODUCT(OFFSET($W$8:OFFSET($W$8,$AJ$4-1,0),$T301,$U301),OFFSET($D$8:OFFSET($D$8,$AJ$4-1,0),$S301,MATCH(AX$6,$D$7:$Q$7,0)-1))</f>
        <v>1.0033254662136279</v>
      </c>
      <c r="AY301" s="3">
        <f ca="1">SUMPRODUCT(OFFSET($W$8:OFFSET($W$8,$AJ$4-1,0),$T301,$U301),OFFSET($C$8:OFFSET($C$8,$AJ$4-1,0),$S301,0),OFFSET($D$8:OFFSET($D$8,$AJ$4-1,0),$S301,MATCH(AX$6,$D$7:$Q$7,0)-1))/SUMPRODUCT(OFFSET($W$8:OFFSET($W$8,$AJ$4-1,0),$T301,$U301),OFFSET($C$8:OFFSET($C$8,$AJ$4-1,0),$S301,0))</f>
        <v>1.0038010622593214</v>
      </c>
      <c r="AZ301" s="3">
        <f ca="1">SUMPRODUCT(OFFSET($W$8:OFFSET($W$8,$AJ$4-1,0),$T301,$U301),OFFSET($D$8:OFFSET($D$8,$AJ$4-1,0),$S301,MATCH(AZ$6,$D$7:$Q$7,0)-1))</f>
        <v>0.99037126361074601</v>
      </c>
      <c r="BA301" s="3">
        <f ca="1">SUMPRODUCT(OFFSET($W$8:OFFSET($W$8,$AJ$4-1,0),$T301,$U301),OFFSET($C$8:OFFSET($C$8,$AJ$4-1,0),$S301,0),OFFSET($D$8:OFFSET($D$8,$AJ$4-1,0),$S301,MATCH(AZ$6,$D$7:$Q$7,0)-1))/SUMPRODUCT(OFFSET($W$8:OFFSET($W$8,$AJ$4-1,0),$T301,$U301),OFFSET($C$8:OFFSET($C$8,$AJ$4-1,0),$S301,0))</f>
        <v>0.98899314323482568</v>
      </c>
      <c r="BB301" s="3">
        <f ca="1">SUMPRODUCT(OFFSET($W$8:OFFSET($W$8,$AJ$4-1,0),$T301,$U301),OFFSET($D$8:OFFSET($D$8,$AJ$4-1,0),$S301,MATCH(BB$6,$D$7:$Q$7,0)-1))</f>
        <v>0.99664287988443845</v>
      </c>
      <c r="BC301" s="3">
        <f ca="1">SUMPRODUCT(OFFSET($W$8:OFFSET($W$8,$AJ$4-1,0),$T301,$U301),OFFSET($C$8:OFFSET($C$8,$AJ$4-1,0),$S301,0),OFFSET($D$8:OFFSET($D$8,$AJ$4-1,0),$S301,MATCH(BB$6,$D$7:$Q$7,0)-1))/SUMPRODUCT(OFFSET($W$8:OFFSET($W$8,$AJ$4-1,0),$T301,$U301),OFFSET($C$8:OFFSET($C$8,$AJ$4-1,0),$S301,0))</f>
        <v>0.99616257076043679</v>
      </c>
      <c r="BD301" s="3">
        <f ca="1">SUMPRODUCT(OFFSET($W$8:OFFSET($W$8,$AJ$4-1,0),$T301,$U301),OFFSET($D$8:OFFSET($D$8,$AJ$4-1,0),$S301,MATCH(BD$6,$D$7:$Q$7,0)-1))</f>
        <v>0.99994153946261477</v>
      </c>
      <c r="BE301" s="3">
        <f ca="1">SUMPRODUCT(OFFSET($W$8:OFFSET($W$8,$AJ$4-1,0),$T301,$U301),OFFSET($C$8:OFFSET($C$8,$AJ$4-1,0),$S301,0),OFFSET($D$8:OFFSET($D$8,$AJ$4-1,0),$S301,MATCH(BD$6,$D$7:$Q$7,0)-1))/SUMPRODUCT(OFFSET($W$8:OFFSET($W$8,$AJ$4-1,0),$T301,$U301),OFFSET($C$8:OFFSET($C$8,$AJ$4-1,0),$S301,0))</f>
        <v>0.99993317702517104</v>
      </c>
      <c r="BF301" s="174">
        <f ca="1">SUMPRODUCT(OFFSET($W$8:OFFSET($W$8,$AJ$4-1,0),$T301,$U301),OFFSET($D$8:OFFSET($D$8,$AJ$4-1,0),$S301,MATCH(BF$6,$D$7:$Q$7,0)-1))</f>
        <v>1</v>
      </c>
      <c r="BG301" s="174">
        <f ca="1">SUMPRODUCT(OFFSET($W$8:OFFSET($W$8,$AJ$4-1,0),$T301,$U301),OFFSET($C$8:OFFSET($C$8,$AJ$4-1,0),$S301,0),OFFSET($D$8:OFFSET($D$8,$AJ$4-1,0),$S301,MATCH(BF$6,$D$7:$Q$7,0)-1))/SUMPRODUCT(OFFSET($W$8:OFFSET($W$8,$AJ$4-1,0),$T301,$U301),OFFSET($C$8:OFFSET($C$8,$AJ$4-1,0),$S301,0))</f>
        <v>1</v>
      </c>
      <c r="BH301" s="174">
        <f ca="1">SUMPRODUCT(OFFSET($W$8:OFFSET($W$8,$AJ$4-1,0),$T301,$U301),OFFSET($D$8:OFFSET($D$8,$AJ$4-1,0),$S301,MATCH(BH$6,$D$7:$Q$7,0)-1))</f>
        <v>1</v>
      </c>
      <c r="BI301" s="174">
        <f ca="1">SUMPRODUCT(OFFSET($W$8:OFFSET($W$8,$AJ$4-1,0),$T301,$U301),OFFSET($C$8:OFFSET($C$8,$AJ$4-1,0),$S301,0),OFFSET($D$8:OFFSET($D$8,$AJ$4-1,0),$S301,MATCH(BH$6,$D$7:$Q$7,0)-1))/SUMPRODUCT(OFFSET($W$8:OFFSET($W$8,$AJ$4-1,0),$T301,$U301),OFFSET($C$8:OFFSET($C$8,$AJ$4-1,0),$S301,0))</f>
        <v>1</v>
      </c>
      <c r="BJ301" s="174">
        <f ca="1">SUMPRODUCT(OFFSET($W$8:OFFSET($W$8,$AJ$4-1,0),$T301,$U301),OFFSET($D$8:OFFSET($D$8,$AJ$4-1,0),$S301,MATCH(BJ$6,$D$7:$Q$7,0)-1))</f>
        <v>1</v>
      </c>
      <c r="BK301" s="174">
        <f ca="1">SUMPRODUCT(OFFSET($W$8:OFFSET($W$8,$AJ$4-1,0),$T301,$U301),OFFSET($C$8:OFFSET($C$8,$AJ$4-1,0),$S301,0),OFFSET($D$8:OFFSET($D$8,$AJ$4-1,0),$S301,MATCH(BJ$6,$D$7:$Q$7,0)-1))/SUMPRODUCT(OFFSET($W$8:OFFSET($W$8,$AJ$4-1,0),$T301,$U301),OFFSET($C$8:OFFSET($C$8,$AJ$4-1,0),$S301,0))</f>
        <v>1</v>
      </c>
      <c r="BM301" s="8">
        <f t="shared" si="72"/>
        <v>45078</v>
      </c>
      <c r="BN301" s="47">
        <f t="shared" ca="1" si="73"/>
        <v>0.99887341547568309</v>
      </c>
      <c r="BO301" s="47">
        <f t="shared" ca="1" si="69"/>
        <v>0</v>
      </c>
      <c r="BP301" s="47">
        <f t="shared" ca="1" si="74"/>
        <v>0.33093923847506052</v>
      </c>
      <c r="BQ301" s="47">
        <f t="shared" ca="1" si="70"/>
        <v>0.66793417700062263</v>
      </c>
    </row>
    <row r="302" spans="1:69">
      <c r="A302" s="58">
        <f t="shared" si="71"/>
        <v>44743</v>
      </c>
      <c r="B302" s="155">
        <f t="shared" si="76"/>
        <v>44941</v>
      </c>
      <c r="C302" s="59">
        <f>SUMIF(WP!$A$3:$A$388,"&lt;"&amp;EOMONTH($A302,$A$3-1)+1,WP!$B$3:$B$388)/1000-SUM(C$8:C301)</f>
        <v>2582.9571105909999</v>
      </c>
      <c r="D302" s="156">
        <f>D$6/VLOOKUP($B302,Rate!$B$4:$H$390,7)</f>
        <v>1</v>
      </c>
      <c r="E302" s="156">
        <f>E$6/VLOOKUP($B302,SAWW!$B$4:$H$390,7)</f>
        <v>1.0023428559089633</v>
      </c>
      <c r="F302" s="156">
        <f>F$6/VLOOKUP($B302,'Indem BL'!$B$4:$H$390,7)</f>
        <v>1</v>
      </c>
      <c r="G302" s="156">
        <f>G$6/VLOOKUP($B302,'Med BL'!$B$4:$H$390,7)</f>
        <v>1</v>
      </c>
      <c r="H302" s="156">
        <f>H$6/VLOOKUP($B302,'Combined BL &amp; SAWW'!$B$4:$H$390,7)</f>
        <v>1.0009227121042399</v>
      </c>
      <c r="I302" s="156">
        <f>I$6/VLOOKUP($B302,'Freq Trend'!$B$4:$H$390,7)</f>
        <v>0.99914609960334955</v>
      </c>
      <c r="J302" s="156">
        <f>J$6/VLOOKUP($B302,'Severity Trend_IonI'!$B$4:$H$390,7)</f>
        <v>0.99914609960334966</v>
      </c>
      <c r="K302" s="156">
        <f>K$6/VLOOKUP($B302,'Severity Trend_MonI'!$B$4:$H$390,7)</f>
        <v>1.0025075496117339</v>
      </c>
      <c r="L302" s="156">
        <f>L$6/VLOOKUP($B302,'Severity Trend'!$B$4:$H$390,7)</f>
        <v>1.0008683208703817</v>
      </c>
      <c r="M302" s="156">
        <f>M$6/VLOOKUP($B302,'PP Residual Trend'!$B$4:$H$390,7)</f>
        <v>1.0000150666461245</v>
      </c>
      <c r="N302" s="156">
        <f>N$6/VLOOKUP($B302,CR!$B$4:$H$455,7)</f>
        <v>1</v>
      </c>
      <c r="O302" s="156">
        <f>O$6/VLOOKUP($B302,ER!$B$4:$H$455,7)</f>
        <v>1</v>
      </c>
      <c r="P302" s="156">
        <f>P$6/VLOOKUP($B302,DR!$B$4:$H$455,7)</f>
        <v>1</v>
      </c>
      <c r="R302">
        <f t="shared" si="81"/>
        <v>295</v>
      </c>
      <c r="S302" s="159">
        <f t="shared" si="77"/>
        <v>294</v>
      </c>
      <c r="T302" s="157">
        <f t="shared" si="78"/>
        <v>0</v>
      </c>
      <c r="U302" s="157">
        <f t="shared" si="79"/>
        <v>0</v>
      </c>
      <c r="V302" s="152">
        <v>0</v>
      </c>
      <c r="W302" s="153">
        <f>(2*W$5*$AJ$3*$R302*$A$3-MIN(W$5*$AJ$3,$R302*$A$3)^2-2*$R302*$A$3*MAX(W$5*$AJ$3-$R302*$A$3,0)-MIN(MAX($R302*$A$3-$A$4,0),W$5*$AJ$3)^2-2*W$5*$AJ$3*MAX($R302*$A$3-$A$4-W$5*+$AJ$3,0))/$AJ$5-SUM($V$7:V302)-SUM($V$7:W301)+SUM($V$7:V301)</f>
        <v>0</v>
      </c>
      <c r="X302" s="153">
        <f>(2*X$5*$AJ$3*$R302*$A$3-MIN(X$5*$AJ$3,$R302*$A$3)^2-2*$R302*$A$3*MAX(X$5*$AJ$3-$R302*$A$3,0)-MIN(MAX($R302*$A$3-$A$4,0),X$5*$AJ$3)^2-2*X$5*$AJ$3*MAX($R302*$A$3-$A$4-X$5*+$AJ$3,0))/$AJ$5-SUM($V$7:W302)-SUM($V$7:X301)+SUM($V$7:W301)</f>
        <v>0</v>
      </c>
      <c r="Y302" s="153">
        <f>(2*Y$5*$AJ$3*$R302*$A$3-MIN(Y$5*$AJ$3,$R302*$A$3)^2-2*$R302*$A$3*MAX(Y$5*$AJ$3-$R302*$A$3,0)-MIN(MAX($R302*$A$3-$A$4,0),Y$5*$AJ$3)^2-2*Y$5*$AJ$3*MAX($R302*$A$3-$A$4-Y$5*+$AJ$3,0))/$AJ$5-SUM($V$7:X302)-SUM($V$7:Y301)+SUM($V$7:X301)</f>
        <v>0</v>
      </c>
      <c r="Z302" s="153">
        <f>(2*Z$5*$AJ$3*$R302*$A$3-MIN(Z$5*$AJ$3,$R302*$A$3)^2-2*$R302*$A$3*MAX(Z$5*$AJ$3-$R302*$A$3,0)-MIN(MAX($R302*$A$3-$A$4,0),Z$5*$AJ$3)^2-2*Z$5*$AJ$3*MAX($R302*$A$3-$A$4-Z$5*+$AJ$3,0))/$AJ$5-SUM($V$7:Y302)-SUM($V$7:Z301)+SUM($V$7:Y301)</f>
        <v>0</v>
      </c>
      <c r="AA302" s="153">
        <f>(2*AA$5*$AJ$3*$R302*$A$3-MIN(AA$5*$AJ$3,$R302*$A$3)^2-2*$R302*$A$3*MAX(AA$5*$AJ$3-$R302*$A$3,0)-MIN(MAX($R302*$A$3-$A$4,0),AA$5*$AJ$3)^2-2*AA$5*$AJ$3*MAX($R302*$A$3-$A$4-AA$5*+$AJ$3,0))/$AJ$5-SUM($V$7:Z302)-SUM($V$7:AA301)+SUM($V$7:Z301)</f>
        <v>0</v>
      </c>
      <c r="AB302" s="153">
        <f>(2*AB$5*$AJ$3*$R302*$A$3-MIN(AB$5*$AJ$3,$R302*$A$3)^2-2*$R302*$A$3*MAX(AB$5*$AJ$3-$R302*$A$3,0)-MIN(MAX($R302*$A$3-$A$4,0),AB$5*$AJ$3)^2-2*AB$5*$AJ$3*MAX($R302*$A$3-$A$4-AB$5*+$AJ$3,0))/$AJ$5-SUM($V$7:AA302)-SUM($V$7:AB301)+SUM($V$7:AA301)</f>
        <v>0</v>
      </c>
      <c r="AC302" s="153">
        <f>(2*AC$5*$AJ$3*$R302*$A$3-MIN(AC$5*$AJ$3,$R302*$A$3)^2-2*$R302*$A$3*MAX(AC$5*$AJ$3-$R302*$A$3,0)-MIN(MAX($R302*$A$3-$A$4,0),AC$5*$AJ$3)^2-2*AC$5*$AJ$3*MAX($R302*$A$3-$A$4-AC$5*+$AJ$3,0))/$AJ$5-SUM($V$7:AB302)-SUM($V$7:AC301)+SUM($V$7:AB301)</f>
        <v>0</v>
      </c>
      <c r="AD302" s="153">
        <f>(2*AD$5*$AJ$3*$R302*$A$3-MIN(AD$5*$AJ$3,$R302*$A$3)^2-2*$R302*$A$3*MAX(AD$5*$AJ$3-$R302*$A$3,0)-MIN(MAX($R302*$A$3-$A$4,0),AD$5*$AJ$3)^2-2*AD$5*$AJ$3*MAX($R302*$A$3-$A$4-AD$5*+$AJ$3,0))/$AJ$5-SUM($V$7:AC302)-SUM($V$7:AD301)+SUM($V$7:AC301)</f>
        <v>0</v>
      </c>
      <c r="AE302" s="153">
        <f>(2*AE$5*$AJ$3*$R302*$A$3-MIN(AE$5*$AJ$3,$R302*$A$3)^2-2*$R302*$A$3*MAX(AE$5*$AJ$3-$R302*$A$3,0)-MIN(MAX($R302*$A$3-$A$4,0),AE$5*$AJ$3)^2-2*AE$5*$AJ$3*MAX($R302*$A$3-$A$4-AE$5*+$AJ$3,0))/$AJ$5-SUM($V$7:AD302)-SUM($V$7:AE301)+SUM($V$7:AD301)</f>
        <v>0</v>
      </c>
      <c r="AF302" s="153">
        <f>(2*AF$5*$AJ$3*$R302*$A$3-MIN(AF$5*$AJ$3,$R302*$A$3)^2-2*$R302*$A$3*MAX(AF$5*$AJ$3-$R302*$A$3,0)-MIN(MAX($R302*$A$3-$A$4,0),AF$5*$AJ$3)^2-2*AF$5*$AJ$3*MAX($R302*$A$3-$A$4-AF$5*+$AJ$3,0))/$AJ$5-SUM($V$7:AE302)-SUM($V$7:AF301)+SUM($V$7:AE301)</f>
        <v>0</v>
      </c>
      <c r="AG302" s="153">
        <f>(2*AG$5*$AJ$3*$R302*$A$3-MIN(AG$5*$AJ$3,$R302*$A$3)^2-2*$R302*$A$3*MAX(AG$5*$AJ$3-$R302*$A$3,0)-MIN(MAX($R302*$A$3-$A$4,0),AG$5*$AJ$3)^2-2*AG$5*$AJ$3*MAX($R302*$A$3-$A$4-AG$5*+$AJ$3,0))/$AJ$5-SUM($V$7:AF302)-SUM($V$7:AG301)+SUM($V$7:AF301)</f>
        <v>0</v>
      </c>
      <c r="AH302" s="153">
        <f>(2*AH$5*$AJ$3*$R302*$A$3-MIN(AH$5*$AJ$3,$R302*$A$3)^2-2*$R302*$A$3*MAX(AH$5*$AJ$3-$R302*$A$3,0)-MIN(MAX($R302*$A$3-$A$4,0),AH$5*$AJ$3)^2-2*AH$5*$AJ$3*MAX($R302*$A$3-$A$4-AH$5*+$AJ$3,0))/$AJ$5-SUM($V$7:AG302)-SUM($V$7:AH301)+SUM($V$7:AG301)</f>
        <v>0</v>
      </c>
      <c r="AJ302" s="8">
        <f t="shared" si="75"/>
        <v>45108</v>
      </c>
      <c r="AK302" s="30">
        <f t="shared" si="80"/>
        <v>45122</v>
      </c>
      <c r="AL302" s="3">
        <f ca="1">SUMPRODUCT(OFFSET($W$8:OFFSET($W$8,$AJ$4-1,0),$T302,$U302),OFFSET($D$8:OFFSET($D$8,$AJ$4-1,0),$S302,MATCH(AL$6,$D$7:$Q$7,0)-1))</f>
        <v>1</v>
      </c>
      <c r="AM302" s="3">
        <f ca="1">SUMPRODUCT(OFFSET($W$8:OFFSET($W$8,$AJ$4-1,0),$T302,$U302),OFFSET($C$8:OFFSET($C$8,$AJ$4-1,0),$S302,0),OFFSET($D$8:OFFSET($D$8,$AJ$4-1,0),$S302,MATCH(AL$6,$D$7:$Q$7,0)-1))/SUMPRODUCT(OFFSET($W$8:OFFSET($W$8,$AJ$4-1,0),$T302,$U302),OFFSET($C$8:OFFSET($C$8,$AJ$4-1,0),$S302,0))</f>
        <v>1</v>
      </c>
      <c r="AN302" s="3">
        <f ca="1">SUMPRODUCT(OFFSET($W$8:OFFSET($W$8,$AJ$4-1,0),$T302,$U302),OFFSET($D$8:OFFSET($D$8,$AJ$4-1,0),$S302,MATCH(AN$6,$D$7:$Q$7,0)-1))</f>
        <v>0.98871976114770044</v>
      </c>
      <c r="AO302" s="3">
        <f ca="1">SUMPRODUCT(OFFSET($W$8:OFFSET($W$8,$AJ$4-1,0),$T302,$U302),OFFSET($C$8:OFFSET($C$8,$AJ$4-1,0),$S302,0),OFFSET($D$8:OFFSET($D$8,$AJ$4-1,0),$S302,MATCH(AN$6,$D$7:$Q$7,0)-1))/SUMPRODUCT(OFFSET($W$8:OFFSET($W$8,$AJ$4-1,0),$T302,$U302),OFFSET($C$8:OFFSET($C$8,$AJ$4-1,0),$S302,0))</f>
        <v>0.98760279882255608</v>
      </c>
      <c r="AP302" s="3">
        <f ca="1">SUMPRODUCT(OFFSET($W$8:OFFSET($W$8,$AJ$4-1,0),$T302,$U302),OFFSET($D$8:OFFSET($D$8,$AJ$4-1,0),$S302,MATCH(AP$6,$D$7:$Q$7,0)-1))</f>
        <v>0.99979270315091207</v>
      </c>
      <c r="AQ302" s="3">
        <f ca="1">SUMPRODUCT(OFFSET($W$8:OFFSET($W$8,$AJ$4-1,0),$T302,$U302),OFFSET($C$8:OFFSET($C$8,$AJ$4-1,0),$S302,0),OFFSET($D$8:OFFSET($D$8,$AJ$4-1,0),$S302,MATCH(AP$6,$D$7:$Q$7,0)-1))/SUMPRODUCT(OFFSET($W$8:OFFSET($W$8,$AJ$4-1,0),$T302,$U302),OFFSET($C$8:OFFSET($C$8,$AJ$4-1,0),$S302,0))</f>
        <v>0.99977014357268335</v>
      </c>
      <c r="AR302" s="3">
        <f ca="1">SUMPRODUCT(OFFSET($W$8:OFFSET($W$8,$AJ$4-1,0),$T302,$U302),OFFSET($D$8:OFFSET($D$8,$AJ$4-1,0),$S302,MATCH(AR$6,$D$7:$Q$7,0)-1))</f>
        <v>1</v>
      </c>
      <c r="AS302" s="3">
        <f ca="1">SUMPRODUCT(OFFSET($W$8:OFFSET($W$8,$AJ$4-1,0),$T302,$U302),OFFSET($C$8:OFFSET($C$8,$AJ$4-1,0),$S302,0),OFFSET($D$8:OFFSET($D$8,$AJ$4-1,0),$S302,MATCH(AR$6,$D$7:$Q$7,0)-1))/SUMPRODUCT(OFFSET($W$8:OFFSET($W$8,$AJ$4-1,0),$T302,$U302),OFFSET($C$8:OFFSET($C$8,$AJ$4-1,0),$S302,0))</f>
        <v>1</v>
      </c>
      <c r="AT302" s="3">
        <f ca="1">SUMPRODUCT(OFFSET($W$8:OFFSET($W$8,$AJ$4-1,0),$T302,$U302),OFFSET($D$8:OFFSET($D$8,$AJ$4-1,0),$S302,MATCH(AT$6,$D$7:$Q$7,0)-1))</f>
        <v>0.99420626944314527</v>
      </c>
      <c r="AU302" s="3">
        <f ca="1">SUMPRODUCT(OFFSET($W$8:OFFSET($W$8,$AJ$4-1,0),$T302,$U302),OFFSET($C$8:OFFSET($C$8,$AJ$4-1,0),$S302,0),OFFSET($D$8:OFFSET($D$8,$AJ$4-1,0),$S302,MATCH(AT$6,$D$7:$Q$7,0)-1))/SUMPRODUCT(OFFSET($W$8:OFFSET($W$8,$AJ$4-1,0),$T302,$U302),OFFSET($C$8:OFFSET($C$8,$AJ$4-1,0),$S302,0))</f>
        <v>0.99359645654939444</v>
      </c>
      <c r="AV302" s="3">
        <f ca="1">SUMPRODUCT(OFFSET($W$8:OFFSET($W$8,$AJ$4-1,0),$T302,$U302),OFFSET($D$8:OFFSET($D$8,$AJ$4-1,0),$S302,MATCH(AV$6,$D$7:$Q$7,0)-1))</f>
        <v>1.0041661395115478</v>
      </c>
      <c r="AW302" s="3">
        <f ca="1">SUMPRODUCT(OFFSET($W$8:OFFSET($W$8,$AJ$4-1,0),$T302,$U302),OFFSET($C$8:OFFSET($C$8,$AJ$4-1,0),$S302,0),OFFSET($D$8:OFFSET($D$8,$AJ$4-1,0),$S302,MATCH(AV$6,$D$7:$Q$7,0)-1))/SUMPRODUCT(OFFSET($W$8:OFFSET($W$8,$AJ$4-1,0),$T302,$U302),OFFSET($C$8:OFFSET($C$8,$AJ$4-1,0),$S302,0))</f>
        <v>1.0045788861687028</v>
      </c>
      <c r="AX302" s="3">
        <f ca="1">SUMPRODUCT(OFFSET($W$8:OFFSET($W$8,$AJ$4-1,0),$T302,$U302),OFFSET($D$8:OFFSET($D$8,$AJ$4-1,0),$S302,MATCH(AX$6,$D$7:$Q$7,0)-1))</f>
        <v>1.0041661395115478</v>
      </c>
      <c r="AY302" s="3">
        <f ca="1">SUMPRODUCT(OFFSET($W$8:OFFSET($W$8,$AJ$4-1,0),$T302,$U302),OFFSET($C$8:OFFSET($C$8,$AJ$4-1,0),$S302,0),OFFSET($D$8:OFFSET($D$8,$AJ$4-1,0),$S302,MATCH(AX$6,$D$7:$Q$7,0)-1))/SUMPRODUCT(OFFSET($W$8:OFFSET($W$8,$AJ$4-1,0),$T302,$U302),OFFSET($C$8:OFFSET($C$8,$AJ$4-1,0),$S302,0))</f>
        <v>1.0045788861687026</v>
      </c>
      <c r="AZ302" s="3">
        <f ca="1">SUMPRODUCT(OFFSET($W$8:OFFSET($W$8,$AJ$4-1,0),$T302,$U302),OFFSET($D$8:OFFSET($D$8,$AJ$4-1,0),$S302,MATCH(AZ$6,$D$7:$Q$7,0)-1))</f>
        <v>0.98793493441650015</v>
      </c>
      <c r="BA302" s="3">
        <f ca="1">SUMPRODUCT(OFFSET($W$8:OFFSET($W$8,$AJ$4-1,0),$T302,$U302),OFFSET($C$8:OFFSET($C$8,$AJ$4-1,0),$S302,0),OFFSET($D$8:OFFSET($D$8,$AJ$4-1,0),$S302,MATCH(AZ$6,$D$7:$Q$7,0)-1))/SUMPRODUCT(OFFSET($W$8:OFFSET($W$8,$AJ$4-1,0),$T302,$U302),OFFSET($C$8:OFFSET($C$8,$AJ$4-1,0),$S302,0))</f>
        <v>0.98674029012857478</v>
      </c>
      <c r="BB302" s="3">
        <f ca="1">SUMPRODUCT(OFFSET($W$8:OFFSET($W$8,$AJ$4-1,0),$T302,$U302),OFFSET($D$8:OFFSET($D$8,$AJ$4-1,0),$S302,MATCH(BB$6,$D$7:$Q$7,0)-1))</f>
        <v>0.9957938073488497</v>
      </c>
      <c r="BC302" s="3">
        <f ca="1">SUMPRODUCT(OFFSET($W$8:OFFSET($W$8,$AJ$4-1,0),$T302,$U302),OFFSET($C$8:OFFSET($C$8,$AJ$4-1,0),$S302,0),OFFSET($D$8:OFFSET($D$8,$AJ$4-1,0),$S302,MATCH(BB$6,$D$7:$Q$7,0)-1))/SUMPRODUCT(OFFSET($W$8:OFFSET($W$8,$AJ$4-1,0),$T302,$U302),OFFSET($C$8:OFFSET($C$8,$AJ$4-1,0),$S302,0))</f>
        <v>0.99537721349822295</v>
      </c>
      <c r="BD302" s="3">
        <f ca="1">SUMPRODUCT(OFFSET($W$8:OFFSET($W$8,$AJ$4-1,0),$T302,$U302),OFFSET($D$8:OFFSET($D$8,$AJ$4-1,0),$S302,MATCH(BD$6,$D$7:$Q$7,0)-1))</f>
        <v>0.99992675720872459</v>
      </c>
      <c r="BE302" s="3">
        <f ca="1">SUMPRODUCT(OFFSET($W$8:OFFSET($W$8,$AJ$4-1,0),$T302,$U302),OFFSET($C$8:OFFSET($C$8,$AJ$4-1,0),$S302,0),OFFSET($D$8:OFFSET($D$8,$AJ$4-1,0),$S302,MATCH(BD$6,$D$7:$Q$7,0)-1))/SUMPRODUCT(OFFSET($W$8:OFFSET($W$8,$AJ$4-1,0),$T302,$U302),OFFSET($C$8:OFFSET($C$8,$AJ$4-1,0),$S302,0))</f>
        <v>0.99991950199307333</v>
      </c>
      <c r="BF302" s="174">
        <f ca="1">SUMPRODUCT(OFFSET($W$8:OFFSET($W$8,$AJ$4-1,0),$T302,$U302),OFFSET($D$8:OFFSET($D$8,$AJ$4-1,0),$S302,MATCH(BF$6,$D$7:$Q$7,0)-1))</f>
        <v>1</v>
      </c>
      <c r="BG302" s="174">
        <f ca="1">SUMPRODUCT(OFFSET($W$8:OFFSET($W$8,$AJ$4-1,0),$T302,$U302),OFFSET($C$8:OFFSET($C$8,$AJ$4-1,0),$S302,0),OFFSET($D$8:OFFSET($D$8,$AJ$4-1,0),$S302,MATCH(BF$6,$D$7:$Q$7,0)-1))/SUMPRODUCT(OFFSET($W$8:OFFSET($W$8,$AJ$4-1,0),$T302,$U302),OFFSET($C$8:OFFSET($C$8,$AJ$4-1,0),$S302,0))</f>
        <v>1</v>
      </c>
      <c r="BH302" s="174">
        <f ca="1">SUMPRODUCT(OFFSET($W$8:OFFSET($W$8,$AJ$4-1,0),$T302,$U302),OFFSET($D$8:OFFSET($D$8,$AJ$4-1,0),$S302,MATCH(BH$6,$D$7:$Q$7,0)-1))</f>
        <v>1</v>
      </c>
      <c r="BI302" s="174">
        <f ca="1">SUMPRODUCT(OFFSET($W$8:OFFSET($W$8,$AJ$4-1,0),$T302,$U302),OFFSET($C$8:OFFSET($C$8,$AJ$4-1,0),$S302,0),OFFSET($D$8:OFFSET($D$8,$AJ$4-1,0),$S302,MATCH(BH$6,$D$7:$Q$7,0)-1))/SUMPRODUCT(OFFSET($W$8:OFFSET($W$8,$AJ$4-1,0),$T302,$U302),OFFSET($C$8:OFFSET($C$8,$AJ$4-1,0),$S302,0))</f>
        <v>1</v>
      </c>
      <c r="BJ302" s="174">
        <f ca="1">SUMPRODUCT(OFFSET($W$8:OFFSET($W$8,$AJ$4-1,0),$T302,$U302),OFFSET($D$8:OFFSET($D$8,$AJ$4-1,0),$S302,MATCH(BJ$6,$D$7:$Q$7,0)-1))</f>
        <v>1</v>
      </c>
      <c r="BK302" s="174">
        <f ca="1">SUMPRODUCT(OFFSET($W$8:OFFSET($W$8,$AJ$4-1,0),$T302,$U302),OFFSET($C$8:OFFSET($C$8,$AJ$4-1,0),$S302,0),OFFSET($D$8:OFFSET($D$8,$AJ$4-1,0),$S302,MATCH(BJ$6,$D$7:$Q$7,0)-1))/SUMPRODUCT(OFFSET($W$8:OFFSET($W$8,$AJ$4-1,0),$T302,$U302),OFFSET($C$8:OFFSET($C$8,$AJ$4-1,0),$S302,0))</f>
        <v>1</v>
      </c>
      <c r="BM302" s="8">
        <f t="shared" si="72"/>
        <v>45108</v>
      </c>
      <c r="BN302" s="47">
        <f t="shared" ca="1" si="73"/>
        <v>0.99887341547568309</v>
      </c>
      <c r="BO302" s="47">
        <f t="shared" ca="1" si="69"/>
        <v>0</v>
      </c>
      <c r="BP302" s="47">
        <f t="shared" ca="1" si="74"/>
        <v>0.33093923847506052</v>
      </c>
      <c r="BQ302" s="47">
        <f t="shared" ca="1" si="70"/>
        <v>0.66793417700062263</v>
      </c>
    </row>
    <row r="303" spans="1:69">
      <c r="A303" s="58">
        <f t="shared" si="71"/>
        <v>44774</v>
      </c>
      <c r="B303" s="155">
        <f t="shared" si="76"/>
        <v>44972</v>
      </c>
      <c r="C303" s="59">
        <f>SUMIF(WP!$A$3:$A$388,"&lt;"&amp;EOMONTH($A303,$A$3-1)+1,WP!$B$3:$B$388)/1000-SUM(C$8:C302)</f>
        <v>2000.9145140900509</v>
      </c>
      <c r="D303" s="156">
        <f>D$6/VLOOKUP($B303,Rate!$B$4:$H$390,7)</f>
        <v>1</v>
      </c>
      <c r="E303" s="156">
        <f>E$6/VLOOKUP($B303,SAWW!$B$4:$H$390,7)</f>
        <v>1</v>
      </c>
      <c r="F303" s="156">
        <f>F$6/VLOOKUP($B303,'Indem BL'!$B$4:$H$390,7)</f>
        <v>1</v>
      </c>
      <c r="G303" s="156">
        <f>G$6/VLOOKUP($B303,'Med BL'!$B$4:$H$390,7)</f>
        <v>1</v>
      </c>
      <c r="H303" s="156">
        <f>H$6/VLOOKUP($B303,'Combined BL &amp; SAWW'!$B$4:$H$390,7)</f>
        <v>1</v>
      </c>
      <c r="I303" s="156">
        <f>I$6/VLOOKUP($B303,'Freq Trend'!$B$4:$H$390,7)</f>
        <v>1</v>
      </c>
      <c r="J303" s="156">
        <f>J$6/VLOOKUP($B303,'Severity Trend_IonI'!$B$4:$H$390,7)</f>
        <v>1</v>
      </c>
      <c r="K303" s="156">
        <f>K$6/VLOOKUP($B303,'Severity Trend_MonI'!$B$4:$H$390,7)</f>
        <v>1</v>
      </c>
      <c r="L303" s="156">
        <f>L$6/VLOOKUP($B303,'Severity Trend'!$B$4:$H$390,7)</f>
        <v>1</v>
      </c>
      <c r="M303" s="156">
        <f>M$6/VLOOKUP($B303,'PP Residual Trend'!$B$4:$H$390,7)</f>
        <v>1</v>
      </c>
      <c r="N303" s="156">
        <f>N$6/VLOOKUP($B303,CR!$B$4:$H$455,7)</f>
        <v>1</v>
      </c>
      <c r="O303" s="156">
        <f>O$6/VLOOKUP($B303,ER!$B$4:$H$455,7)</f>
        <v>1</v>
      </c>
      <c r="P303" s="156">
        <f>P$6/VLOOKUP($B303,DR!$B$4:$H$455,7)</f>
        <v>1</v>
      </c>
      <c r="R303">
        <f t="shared" si="81"/>
        <v>296</v>
      </c>
      <c r="S303" s="159">
        <f t="shared" si="77"/>
        <v>295</v>
      </c>
      <c r="T303" s="157">
        <f t="shared" si="78"/>
        <v>0</v>
      </c>
      <c r="U303" s="157">
        <f t="shared" si="79"/>
        <v>0</v>
      </c>
      <c r="V303" s="152">
        <v>0</v>
      </c>
      <c r="W303" s="153">
        <f>(2*W$5*$AJ$3*$R303*$A$3-MIN(W$5*$AJ$3,$R303*$A$3)^2-2*$R303*$A$3*MAX(W$5*$AJ$3-$R303*$A$3,0)-MIN(MAX($R303*$A$3-$A$4,0),W$5*$AJ$3)^2-2*W$5*$AJ$3*MAX($R303*$A$3-$A$4-W$5*+$AJ$3,0))/$AJ$5-SUM($V$7:V303)-SUM($V$7:W302)+SUM($V$7:V302)</f>
        <v>0</v>
      </c>
      <c r="X303" s="153">
        <f>(2*X$5*$AJ$3*$R303*$A$3-MIN(X$5*$AJ$3,$R303*$A$3)^2-2*$R303*$A$3*MAX(X$5*$AJ$3-$R303*$A$3,0)-MIN(MAX($R303*$A$3-$A$4,0),X$5*$AJ$3)^2-2*X$5*$AJ$3*MAX($R303*$A$3-$A$4-X$5*+$AJ$3,0))/$AJ$5-SUM($V$7:W303)-SUM($V$7:X302)+SUM($V$7:W302)</f>
        <v>0</v>
      </c>
      <c r="Y303" s="153">
        <f>(2*Y$5*$AJ$3*$R303*$A$3-MIN(Y$5*$AJ$3,$R303*$A$3)^2-2*$R303*$A$3*MAX(Y$5*$AJ$3-$R303*$A$3,0)-MIN(MAX($R303*$A$3-$A$4,0),Y$5*$AJ$3)^2-2*Y$5*$AJ$3*MAX($R303*$A$3-$A$4-Y$5*+$AJ$3,0))/$AJ$5-SUM($V$7:X303)-SUM($V$7:Y302)+SUM($V$7:X302)</f>
        <v>0</v>
      </c>
      <c r="Z303" s="153">
        <f>(2*Z$5*$AJ$3*$R303*$A$3-MIN(Z$5*$AJ$3,$R303*$A$3)^2-2*$R303*$A$3*MAX(Z$5*$AJ$3-$R303*$A$3,0)-MIN(MAX($R303*$A$3-$A$4,0),Z$5*$AJ$3)^2-2*Z$5*$AJ$3*MAX($R303*$A$3-$A$4-Z$5*+$AJ$3,0))/$AJ$5-SUM($V$7:Y303)-SUM($V$7:Z302)+SUM($V$7:Y302)</f>
        <v>0</v>
      </c>
      <c r="AA303" s="153">
        <f>(2*AA$5*$AJ$3*$R303*$A$3-MIN(AA$5*$AJ$3,$R303*$A$3)^2-2*$R303*$A$3*MAX(AA$5*$AJ$3-$R303*$A$3,0)-MIN(MAX($R303*$A$3-$A$4,0),AA$5*$AJ$3)^2-2*AA$5*$AJ$3*MAX($R303*$A$3-$A$4-AA$5*+$AJ$3,0))/$AJ$5-SUM($V$7:Z303)-SUM($V$7:AA302)+SUM($V$7:Z302)</f>
        <v>0</v>
      </c>
      <c r="AB303" s="153">
        <f>(2*AB$5*$AJ$3*$R303*$A$3-MIN(AB$5*$AJ$3,$R303*$A$3)^2-2*$R303*$A$3*MAX(AB$5*$AJ$3-$R303*$A$3,0)-MIN(MAX($R303*$A$3-$A$4,0),AB$5*$AJ$3)^2-2*AB$5*$AJ$3*MAX($R303*$A$3-$A$4-AB$5*+$AJ$3,0))/$AJ$5-SUM($V$7:AA303)-SUM($V$7:AB302)+SUM($V$7:AA302)</f>
        <v>0</v>
      </c>
      <c r="AC303" s="153">
        <f>(2*AC$5*$AJ$3*$R303*$A$3-MIN(AC$5*$AJ$3,$R303*$A$3)^2-2*$R303*$A$3*MAX(AC$5*$AJ$3-$R303*$A$3,0)-MIN(MAX($R303*$A$3-$A$4,0),AC$5*$AJ$3)^2-2*AC$5*$AJ$3*MAX($R303*$A$3-$A$4-AC$5*+$AJ$3,0))/$AJ$5-SUM($V$7:AB303)-SUM($V$7:AC302)+SUM($V$7:AB302)</f>
        <v>0</v>
      </c>
      <c r="AD303" s="153">
        <f>(2*AD$5*$AJ$3*$R303*$A$3-MIN(AD$5*$AJ$3,$R303*$A$3)^2-2*$R303*$A$3*MAX(AD$5*$AJ$3-$R303*$A$3,0)-MIN(MAX($R303*$A$3-$A$4,0),AD$5*$AJ$3)^2-2*AD$5*$AJ$3*MAX($R303*$A$3-$A$4-AD$5*+$AJ$3,0))/$AJ$5-SUM($V$7:AC303)-SUM($V$7:AD302)+SUM($V$7:AC302)</f>
        <v>0</v>
      </c>
      <c r="AE303" s="153">
        <f>(2*AE$5*$AJ$3*$R303*$A$3-MIN(AE$5*$AJ$3,$R303*$A$3)^2-2*$R303*$A$3*MAX(AE$5*$AJ$3-$R303*$A$3,0)-MIN(MAX($R303*$A$3-$A$4,0),AE$5*$AJ$3)^2-2*AE$5*$AJ$3*MAX($R303*$A$3-$A$4-AE$5*+$AJ$3,0))/$AJ$5-SUM($V$7:AD303)-SUM($V$7:AE302)+SUM($V$7:AD302)</f>
        <v>0</v>
      </c>
      <c r="AF303" s="153">
        <f>(2*AF$5*$AJ$3*$R303*$A$3-MIN(AF$5*$AJ$3,$R303*$A$3)^2-2*$R303*$A$3*MAX(AF$5*$AJ$3-$R303*$A$3,0)-MIN(MAX($R303*$A$3-$A$4,0),AF$5*$AJ$3)^2-2*AF$5*$AJ$3*MAX($R303*$A$3-$A$4-AF$5*+$AJ$3,0))/$AJ$5-SUM($V$7:AE303)-SUM($V$7:AF302)+SUM($V$7:AE302)</f>
        <v>0</v>
      </c>
      <c r="AG303" s="153">
        <f>(2*AG$5*$AJ$3*$R303*$A$3-MIN(AG$5*$AJ$3,$R303*$A$3)^2-2*$R303*$A$3*MAX(AG$5*$AJ$3-$R303*$A$3,0)-MIN(MAX($R303*$A$3-$A$4,0),AG$5*$AJ$3)^2-2*AG$5*$AJ$3*MAX($R303*$A$3-$A$4-AG$5*+$AJ$3,0))/$AJ$5-SUM($V$7:AF303)-SUM($V$7:AG302)+SUM($V$7:AF302)</f>
        <v>0</v>
      </c>
      <c r="AH303" s="153">
        <f>(2*AH$5*$AJ$3*$R303*$A$3-MIN(AH$5*$AJ$3,$R303*$A$3)^2-2*$R303*$A$3*MAX(AH$5*$AJ$3-$R303*$A$3,0)-MIN(MAX($R303*$A$3-$A$4,0),AH$5*$AJ$3)^2-2*AH$5*$AJ$3*MAX($R303*$A$3-$A$4-AH$5*+$AJ$3,0))/$AJ$5-SUM($V$7:AG303)-SUM($V$7:AH302)+SUM($V$7:AG302)</f>
        <v>0</v>
      </c>
      <c r="AJ303" s="8">
        <f t="shared" si="75"/>
        <v>45139</v>
      </c>
      <c r="AK303" s="30">
        <f t="shared" si="80"/>
        <v>45153</v>
      </c>
      <c r="AL303" s="3">
        <f ca="1">SUMPRODUCT(OFFSET($W$8:OFFSET($W$8,$AJ$4-1,0),$T303,$U303),OFFSET($D$8:OFFSET($D$8,$AJ$4-1,0),$S303,MATCH(AL$6,$D$7:$Q$7,0)-1))</f>
        <v>1</v>
      </c>
      <c r="AM303" s="3">
        <f ca="1">SUMPRODUCT(OFFSET($W$8:OFFSET($W$8,$AJ$4-1,0),$T303,$U303),OFFSET($C$8:OFFSET($C$8,$AJ$4-1,0),$S303,0),OFFSET($D$8:OFFSET($D$8,$AJ$4-1,0),$S303,MATCH(AL$6,$D$7:$Q$7,0)-1))/SUMPRODUCT(OFFSET($W$8:OFFSET($W$8,$AJ$4-1,0),$T303,$U303),OFFSET($C$8:OFFSET($C$8,$AJ$4-1,0),$S303,0))</f>
        <v>1</v>
      </c>
      <c r="AN303" s="3">
        <f ca="1">SUMPRODUCT(OFFSET($W$8:OFFSET($W$8,$AJ$4-1,0),$T303,$U303),OFFSET($D$8:OFFSET($D$8,$AJ$4-1,0),$S303,MATCH(AN$6,$D$7:$Q$7,0)-1))</f>
        <v>0.98644732275740166</v>
      </c>
      <c r="AO303" s="3">
        <f ca="1">SUMPRODUCT(OFFSET($W$8:OFFSET($W$8,$AJ$4-1,0),$T303,$U303),OFFSET($C$8:OFFSET($C$8,$AJ$4-1,0),$S303,0),OFFSET($D$8:OFFSET($D$8,$AJ$4-1,0),$S303,MATCH(AN$6,$D$7:$Q$7,0)-1))/SUMPRODUCT(OFFSET($W$8:OFFSET($W$8,$AJ$4-1,0),$T303,$U303),OFFSET($C$8:OFFSET($C$8,$AJ$4-1,0),$S303,0))</f>
        <v>0.98580727199958029</v>
      </c>
      <c r="AP303" s="3">
        <f ca="1">SUMPRODUCT(OFFSET($W$8:OFFSET($W$8,$AJ$4-1,0),$T303,$U303),OFFSET($D$8:OFFSET($D$8,$AJ$4-1,0),$S303,MATCH(AP$6,$D$7:$Q$7,0)-1))</f>
        <v>0.99937810945273631</v>
      </c>
      <c r="AQ303" s="3">
        <f ca="1">SUMPRODUCT(OFFSET($W$8:OFFSET($W$8,$AJ$4-1,0),$T303,$U303),OFFSET($C$8:OFFSET($C$8,$AJ$4-1,0),$S303,0),OFFSET($D$8:OFFSET($D$8,$AJ$4-1,0),$S303,MATCH(AP$6,$D$7:$Q$7,0)-1))/SUMPRODUCT(OFFSET($W$8:OFFSET($W$8,$AJ$4-1,0),$T303,$U303),OFFSET($C$8:OFFSET($C$8,$AJ$4-1,0),$S303,0))</f>
        <v>0.99938327329997656</v>
      </c>
      <c r="AR303" s="3">
        <f ca="1">SUMPRODUCT(OFFSET($W$8:OFFSET($W$8,$AJ$4-1,0),$T303,$U303),OFFSET($D$8:OFFSET($D$8,$AJ$4-1,0),$S303,MATCH(AR$6,$D$7:$Q$7,0)-1))</f>
        <v>1</v>
      </c>
      <c r="AS303" s="3">
        <f ca="1">SUMPRODUCT(OFFSET($W$8:OFFSET($W$8,$AJ$4-1,0),$T303,$U303),OFFSET($C$8:OFFSET($C$8,$AJ$4-1,0),$S303,0),OFFSET($D$8:OFFSET($D$8,$AJ$4-1,0),$S303,MATCH(AR$6,$D$7:$Q$7,0)-1))/SUMPRODUCT(OFFSET($W$8:OFFSET($W$8,$AJ$4-1,0),$T303,$U303),OFFSET($C$8:OFFSET($C$8,$AJ$4-1,0),$S303,0))</f>
        <v>1</v>
      </c>
      <c r="AT303" s="3">
        <f ca="1">SUMPRODUCT(OFFSET($W$8:OFFSET($W$8,$AJ$4-1,0),$T303,$U303),OFFSET($D$8:OFFSET($D$8,$AJ$4-1,0),$S303,MATCH(AT$6,$D$7:$Q$7,0)-1))</f>
        <v>0.9926150109061368</v>
      </c>
      <c r="AU303" s="3">
        <f ca="1">SUMPRODUCT(OFFSET($W$8:OFFSET($W$8,$AJ$4-1,0),$T303,$U303),OFFSET($C$8:OFFSET($C$8,$AJ$4-1,0),$S303,0),OFFSET($D$8:OFFSET($D$8,$AJ$4-1,0),$S303,MATCH(AT$6,$D$7:$Q$7,0)-1))/SUMPRODUCT(OFFSET($W$8:OFFSET($W$8,$AJ$4-1,0),$T303,$U303),OFFSET($C$8:OFFSET($C$8,$AJ$4-1,0),$S303,0))</f>
        <v>0.99227307634631612</v>
      </c>
      <c r="AV303" s="3">
        <f ca="1">SUMPRODUCT(OFFSET($W$8:OFFSET($W$8,$AJ$4-1,0),$T303,$U303),OFFSET($D$8:OFFSET($D$8,$AJ$4-1,0),$S303,MATCH(AV$6,$D$7:$Q$7,0)-1))</f>
        <v>1.0050075309676099</v>
      </c>
      <c r="AW303" s="3">
        <f ca="1">SUMPRODUCT(OFFSET($W$8:OFFSET($W$8,$AJ$4-1,0),$T303,$U303),OFFSET($C$8:OFFSET($C$8,$AJ$4-1,0),$S303,0),OFFSET($D$8:OFFSET($D$8,$AJ$4-1,0),$S303,MATCH(AV$6,$D$7:$Q$7,0)-1))/SUMPRODUCT(OFFSET($W$8:OFFSET($W$8,$AJ$4-1,0),$T303,$U303),OFFSET($C$8:OFFSET($C$8,$AJ$4-1,0),$S303,0))</f>
        <v>1.0052440182515563</v>
      </c>
      <c r="AX303" s="3">
        <f ca="1">SUMPRODUCT(OFFSET($W$8:OFFSET($W$8,$AJ$4-1,0),$T303,$U303),OFFSET($D$8:OFFSET($D$8,$AJ$4-1,0),$S303,MATCH(AX$6,$D$7:$Q$7,0)-1))</f>
        <v>1.0050075309676096</v>
      </c>
      <c r="AY303" s="3">
        <f ca="1">SUMPRODUCT(OFFSET($W$8:OFFSET($W$8,$AJ$4-1,0),$T303,$U303),OFFSET($C$8:OFFSET($C$8,$AJ$4-1,0),$S303,0),OFFSET($D$8:OFFSET($D$8,$AJ$4-1,0),$S303,MATCH(AX$6,$D$7:$Q$7,0)-1))/SUMPRODUCT(OFFSET($W$8:OFFSET($W$8,$AJ$4-1,0),$T303,$U303),OFFSET($C$8:OFFSET($C$8,$AJ$4-1,0),$S303,0))</f>
        <v>1.0052440182515563</v>
      </c>
      <c r="AZ303" s="3">
        <f ca="1">SUMPRODUCT(OFFSET($W$8:OFFSET($W$8,$AJ$4-1,0),$T303,$U303),OFFSET($D$8:OFFSET($D$8,$AJ$4-1,0),$S303,MATCH(AZ$6,$D$7:$Q$7,0)-1))</f>
        <v>0.98550470680774793</v>
      </c>
      <c r="BA303" s="3">
        <f ca="1">SUMPRODUCT(OFFSET($W$8:OFFSET($W$8,$AJ$4-1,0),$T303,$U303),OFFSET($C$8:OFFSET($C$8,$AJ$4-1,0),$S303,0),OFFSET($D$8:OFFSET($D$8,$AJ$4-1,0),$S303,MATCH(AZ$6,$D$7:$Q$7,0)-1))/SUMPRODUCT(OFFSET($W$8:OFFSET($W$8,$AJ$4-1,0),$T303,$U303),OFFSET($C$8:OFFSET($C$8,$AJ$4-1,0),$S303,0))</f>
        <v>0.98482013719721173</v>
      </c>
      <c r="BB303" s="3">
        <f ca="1">SUMPRODUCT(OFFSET($W$8:OFFSET($W$8,$AJ$4-1,0),$T303,$U303),OFFSET($D$8:OFFSET($D$8,$AJ$4-1,0),$S303,MATCH(BB$6,$D$7:$Q$7,0)-1))</f>
        <v>0.99494547176098858</v>
      </c>
      <c r="BC303" s="3">
        <f ca="1">SUMPRODUCT(OFFSET($W$8:OFFSET($W$8,$AJ$4-1,0),$T303,$U303),OFFSET($C$8:OFFSET($C$8,$AJ$4-1,0),$S303,0),OFFSET($D$8:OFFSET($D$8,$AJ$4-1,0),$S303,MATCH(BB$6,$D$7:$Q$7,0)-1))/SUMPRODUCT(OFFSET($W$8:OFFSET($W$8,$AJ$4-1,0),$T303,$U303),OFFSET($C$8:OFFSET($C$8,$AJ$4-1,0),$S303,0))</f>
        <v>0.99470676603732067</v>
      </c>
      <c r="BD303" s="3">
        <f ca="1">SUMPRODUCT(OFFSET($W$8:OFFSET($W$8,$AJ$4-1,0),$T303,$U303),OFFSET($D$8:OFFSET($D$8,$AJ$4-1,0),$S303,MATCH(BD$6,$D$7:$Q$7,0)-1))</f>
        <v>0.99991197517755159</v>
      </c>
      <c r="BE303" s="3">
        <f ca="1">SUMPRODUCT(OFFSET($W$8:OFFSET($W$8,$AJ$4-1,0),$T303,$U303),OFFSET($C$8:OFFSET($C$8,$AJ$4-1,0),$S303,0),OFFSET($D$8:OFFSET($D$8,$AJ$4-1,0),$S303,MATCH(BD$6,$D$7:$Q$7,0)-1))/SUMPRODUCT(OFFSET($W$8:OFFSET($W$8,$AJ$4-1,0),$T303,$U303),OFFSET($C$8:OFFSET($C$8,$AJ$4-1,0),$S303,0))</f>
        <v>0.9999078181114166</v>
      </c>
      <c r="BF303" s="174">
        <f ca="1">SUMPRODUCT(OFFSET($W$8:OFFSET($W$8,$AJ$4-1,0),$T303,$U303),OFFSET($D$8:OFFSET($D$8,$AJ$4-1,0),$S303,MATCH(BF$6,$D$7:$Q$7,0)-1))</f>
        <v>1</v>
      </c>
      <c r="BG303" s="174">
        <f ca="1">SUMPRODUCT(OFFSET($W$8:OFFSET($W$8,$AJ$4-1,0),$T303,$U303),OFFSET($C$8:OFFSET($C$8,$AJ$4-1,0),$S303,0),OFFSET($D$8:OFFSET($D$8,$AJ$4-1,0),$S303,MATCH(BF$6,$D$7:$Q$7,0)-1))/SUMPRODUCT(OFFSET($W$8:OFFSET($W$8,$AJ$4-1,0),$T303,$U303),OFFSET($C$8:OFFSET($C$8,$AJ$4-1,0),$S303,0))</f>
        <v>1</v>
      </c>
      <c r="BH303" s="174">
        <f ca="1">SUMPRODUCT(OFFSET($W$8:OFFSET($W$8,$AJ$4-1,0),$T303,$U303),OFFSET($D$8:OFFSET($D$8,$AJ$4-1,0),$S303,MATCH(BH$6,$D$7:$Q$7,0)-1))</f>
        <v>1</v>
      </c>
      <c r="BI303" s="174">
        <f ca="1">SUMPRODUCT(OFFSET($W$8:OFFSET($W$8,$AJ$4-1,0),$T303,$U303),OFFSET($C$8:OFFSET($C$8,$AJ$4-1,0),$S303,0),OFFSET($D$8:OFFSET($D$8,$AJ$4-1,0),$S303,MATCH(BH$6,$D$7:$Q$7,0)-1))/SUMPRODUCT(OFFSET($W$8:OFFSET($W$8,$AJ$4-1,0),$T303,$U303),OFFSET($C$8:OFFSET($C$8,$AJ$4-1,0),$S303,0))</f>
        <v>1</v>
      </c>
      <c r="BJ303" s="174">
        <f ca="1">SUMPRODUCT(OFFSET($W$8:OFFSET($W$8,$AJ$4-1,0),$T303,$U303),OFFSET($D$8:OFFSET($D$8,$AJ$4-1,0),$S303,MATCH(BJ$6,$D$7:$Q$7,0)-1))</f>
        <v>1</v>
      </c>
      <c r="BK303" s="174">
        <f ca="1">SUMPRODUCT(OFFSET($W$8:OFFSET($W$8,$AJ$4-1,0),$T303,$U303),OFFSET($C$8:OFFSET($C$8,$AJ$4-1,0),$S303,0),OFFSET($D$8:OFFSET($D$8,$AJ$4-1,0),$S303,MATCH(BJ$6,$D$7:$Q$7,0)-1))/SUMPRODUCT(OFFSET($W$8:OFFSET($W$8,$AJ$4-1,0),$T303,$U303),OFFSET($C$8:OFFSET($C$8,$AJ$4-1,0),$S303,0))</f>
        <v>1</v>
      </c>
      <c r="BM303" s="8">
        <f t="shared" si="72"/>
        <v>45139</v>
      </c>
      <c r="BN303" s="47">
        <f t="shared" ca="1" si="73"/>
        <v>0.99887341547568309</v>
      </c>
      <c r="BO303" s="47">
        <f t="shared" ca="1" si="69"/>
        <v>0</v>
      </c>
      <c r="BP303" s="47">
        <f t="shared" ca="1" si="74"/>
        <v>0.33093923847506052</v>
      </c>
      <c r="BQ303" s="47">
        <f t="shared" ca="1" si="70"/>
        <v>0.66793417700062263</v>
      </c>
    </row>
    <row r="304" spans="1:69">
      <c r="A304" s="58">
        <f t="shared" si="71"/>
        <v>44805</v>
      </c>
      <c r="B304" s="155">
        <f t="shared" si="76"/>
        <v>45000</v>
      </c>
      <c r="C304" s="59">
        <f>SUMIF(WP!$A$3:$A$388,"&lt;"&amp;EOMONTH($A304,$A$3-1)+1,WP!$B$3:$B$388)/1000-SUM(C$8:C303)</f>
        <v>3755.7608758377901</v>
      </c>
      <c r="D304" s="156">
        <f>D$6/VLOOKUP($B304,Rate!$B$4:$H$390,7)</f>
        <v>1</v>
      </c>
      <c r="E304" s="156">
        <f>E$6/VLOOKUP($B304,SAWW!$B$4:$H$390,7)</f>
        <v>0.9978932659751707</v>
      </c>
      <c r="F304" s="156">
        <f>F$6/VLOOKUP($B304,'Indem BL'!$B$4:$H$390,7)</f>
        <v>1</v>
      </c>
      <c r="G304" s="156">
        <f>G$6/VLOOKUP($B304,'Med BL'!$B$4:$H$390,7)</f>
        <v>1</v>
      </c>
      <c r="H304" s="156">
        <f>H$6/VLOOKUP($B304,'Combined BL &amp; SAWW'!$B$4:$H$390,7)</f>
        <v>0.99917289135779008</v>
      </c>
      <c r="I304" s="156">
        <f>I$6/VLOOKUP($B304,'Freq Trend'!$B$4:$H$390,7)</f>
        <v>1.0007725203476341</v>
      </c>
      <c r="J304" s="156">
        <f>J$6/VLOOKUP($B304,'Severity Trend_IonI'!$B$4:$H$390,7)</f>
        <v>1.0007725203476341</v>
      </c>
      <c r="K304" s="156">
        <f>K$6/VLOOKUP($B304,'Severity Trend_MonI'!$B$4:$H$390,7)</f>
        <v>0.99774587414463978</v>
      </c>
      <c r="L304" s="156">
        <f>L$6/VLOOKUP($B304,'Severity Trend'!$B$4:$H$390,7)</f>
        <v>0.99921700416887038</v>
      </c>
      <c r="M304" s="156">
        <f>M$6/VLOOKUP($B304,'PP Residual Trend'!$B$4:$H$390,7)</f>
        <v>0.99998639180662174</v>
      </c>
      <c r="N304" s="156">
        <f>N$6/VLOOKUP($B304,CR!$B$4:$H$455,7)</f>
        <v>1</v>
      </c>
      <c r="O304" s="156">
        <f>O$6/VLOOKUP($B304,ER!$B$4:$H$455,7)</f>
        <v>1</v>
      </c>
      <c r="P304" s="156">
        <f>P$6/VLOOKUP($B304,DR!$B$4:$H$455,7)</f>
        <v>1</v>
      </c>
      <c r="R304">
        <f t="shared" si="81"/>
        <v>297</v>
      </c>
      <c r="S304" s="159">
        <f t="shared" si="77"/>
        <v>296</v>
      </c>
      <c r="T304" s="157">
        <f t="shared" si="78"/>
        <v>0</v>
      </c>
      <c r="U304" s="157">
        <f t="shared" si="79"/>
        <v>0</v>
      </c>
      <c r="V304" s="152">
        <v>0</v>
      </c>
      <c r="W304" s="153">
        <f>(2*W$5*$AJ$3*$R304*$A$3-MIN(W$5*$AJ$3,$R304*$A$3)^2-2*$R304*$A$3*MAX(W$5*$AJ$3-$R304*$A$3,0)-MIN(MAX($R304*$A$3-$A$4,0),W$5*$AJ$3)^2-2*W$5*$AJ$3*MAX($R304*$A$3-$A$4-W$5*+$AJ$3,0))/$AJ$5-SUM($V$7:V304)-SUM($V$7:W303)+SUM($V$7:V303)</f>
        <v>0</v>
      </c>
      <c r="X304" s="153">
        <f>(2*X$5*$AJ$3*$R304*$A$3-MIN(X$5*$AJ$3,$R304*$A$3)^2-2*$R304*$A$3*MAX(X$5*$AJ$3-$R304*$A$3,0)-MIN(MAX($R304*$A$3-$A$4,0),X$5*$AJ$3)^2-2*X$5*$AJ$3*MAX($R304*$A$3-$A$4-X$5*+$AJ$3,0))/$AJ$5-SUM($V$7:W304)-SUM($V$7:X303)+SUM($V$7:W303)</f>
        <v>0</v>
      </c>
      <c r="Y304" s="153">
        <f>(2*Y$5*$AJ$3*$R304*$A$3-MIN(Y$5*$AJ$3,$R304*$A$3)^2-2*$R304*$A$3*MAX(Y$5*$AJ$3-$R304*$A$3,0)-MIN(MAX($R304*$A$3-$A$4,0),Y$5*$AJ$3)^2-2*Y$5*$AJ$3*MAX($R304*$A$3-$A$4-Y$5*+$AJ$3,0))/$AJ$5-SUM($V$7:X304)-SUM($V$7:Y303)+SUM($V$7:X303)</f>
        <v>0</v>
      </c>
      <c r="Z304" s="153">
        <f>(2*Z$5*$AJ$3*$R304*$A$3-MIN(Z$5*$AJ$3,$R304*$A$3)^2-2*$R304*$A$3*MAX(Z$5*$AJ$3-$R304*$A$3,0)-MIN(MAX($R304*$A$3-$A$4,0),Z$5*$AJ$3)^2-2*Z$5*$AJ$3*MAX($R304*$A$3-$A$4-Z$5*+$AJ$3,0))/$AJ$5-SUM($V$7:Y304)-SUM($V$7:Z303)+SUM($V$7:Y303)</f>
        <v>0</v>
      </c>
      <c r="AA304" s="153">
        <f>(2*AA$5*$AJ$3*$R304*$A$3-MIN(AA$5*$AJ$3,$R304*$A$3)^2-2*$R304*$A$3*MAX(AA$5*$AJ$3-$R304*$A$3,0)-MIN(MAX($R304*$A$3-$A$4,0),AA$5*$AJ$3)^2-2*AA$5*$AJ$3*MAX($R304*$A$3-$A$4-AA$5*+$AJ$3,0))/$AJ$5-SUM($V$7:Z304)-SUM($V$7:AA303)+SUM($V$7:Z303)</f>
        <v>0</v>
      </c>
      <c r="AB304" s="153">
        <f>(2*AB$5*$AJ$3*$R304*$A$3-MIN(AB$5*$AJ$3,$R304*$A$3)^2-2*$R304*$A$3*MAX(AB$5*$AJ$3-$R304*$A$3,0)-MIN(MAX($R304*$A$3-$A$4,0),AB$5*$AJ$3)^2-2*AB$5*$AJ$3*MAX($R304*$A$3-$A$4-AB$5*+$AJ$3,0))/$AJ$5-SUM($V$7:AA304)-SUM($V$7:AB303)+SUM($V$7:AA303)</f>
        <v>0</v>
      </c>
      <c r="AC304" s="153">
        <f>(2*AC$5*$AJ$3*$R304*$A$3-MIN(AC$5*$AJ$3,$R304*$A$3)^2-2*$R304*$A$3*MAX(AC$5*$AJ$3-$R304*$A$3,0)-MIN(MAX($R304*$A$3-$A$4,0),AC$5*$AJ$3)^2-2*AC$5*$AJ$3*MAX($R304*$A$3-$A$4-AC$5*+$AJ$3,0))/$AJ$5-SUM($V$7:AB304)-SUM($V$7:AC303)+SUM($V$7:AB303)</f>
        <v>0</v>
      </c>
      <c r="AD304" s="153">
        <f>(2*AD$5*$AJ$3*$R304*$A$3-MIN(AD$5*$AJ$3,$R304*$A$3)^2-2*$R304*$A$3*MAX(AD$5*$AJ$3-$R304*$A$3,0)-MIN(MAX($R304*$A$3-$A$4,0),AD$5*$AJ$3)^2-2*AD$5*$AJ$3*MAX($R304*$A$3-$A$4-AD$5*+$AJ$3,0))/$AJ$5-SUM($V$7:AC304)-SUM($V$7:AD303)+SUM($V$7:AC303)</f>
        <v>0</v>
      </c>
      <c r="AE304" s="153">
        <f>(2*AE$5*$AJ$3*$R304*$A$3-MIN(AE$5*$AJ$3,$R304*$A$3)^2-2*$R304*$A$3*MAX(AE$5*$AJ$3-$R304*$A$3,0)-MIN(MAX($R304*$A$3-$A$4,0),AE$5*$AJ$3)^2-2*AE$5*$AJ$3*MAX($R304*$A$3-$A$4-AE$5*+$AJ$3,0))/$AJ$5-SUM($V$7:AD304)-SUM($V$7:AE303)+SUM($V$7:AD303)</f>
        <v>0</v>
      </c>
      <c r="AF304" s="153">
        <f>(2*AF$5*$AJ$3*$R304*$A$3-MIN(AF$5*$AJ$3,$R304*$A$3)^2-2*$R304*$A$3*MAX(AF$5*$AJ$3-$R304*$A$3,0)-MIN(MAX($R304*$A$3-$A$4,0),AF$5*$AJ$3)^2-2*AF$5*$AJ$3*MAX($R304*$A$3-$A$4-AF$5*+$AJ$3,0))/$AJ$5-SUM($V$7:AE304)-SUM($V$7:AF303)+SUM($V$7:AE303)</f>
        <v>0</v>
      </c>
      <c r="AG304" s="153">
        <f>(2*AG$5*$AJ$3*$R304*$A$3-MIN(AG$5*$AJ$3,$R304*$A$3)^2-2*$R304*$A$3*MAX(AG$5*$AJ$3-$R304*$A$3,0)-MIN(MAX($R304*$A$3-$A$4,0),AG$5*$AJ$3)^2-2*AG$5*$AJ$3*MAX($R304*$A$3-$A$4-AG$5*+$AJ$3,0))/$AJ$5-SUM($V$7:AF304)-SUM($V$7:AG303)+SUM($V$7:AF303)</f>
        <v>0</v>
      </c>
      <c r="AH304" s="153">
        <f>(2*AH$5*$AJ$3*$R304*$A$3-MIN(AH$5*$AJ$3,$R304*$A$3)^2-2*$R304*$A$3*MAX(AH$5*$AJ$3-$R304*$A$3,0)-MIN(MAX($R304*$A$3-$A$4,0),AH$5*$AJ$3)^2-2*AH$5*$AJ$3*MAX($R304*$A$3-$A$4-AH$5*+$AJ$3,0))/$AJ$5-SUM($V$7:AG304)-SUM($V$7:AH303)+SUM($V$7:AG303)</f>
        <v>0</v>
      </c>
      <c r="AJ304" s="8">
        <f t="shared" si="75"/>
        <v>45170</v>
      </c>
      <c r="AK304" s="30">
        <f t="shared" si="80"/>
        <v>45184</v>
      </c>
      <c r="AL304" s="3">
        <f ca="1">SUMPRODUCT(OFFSET($W$8:OFFSET($W$8,$AJ$4-1,0),$T304,$U304),OFFSET($D$8:OFFSET($D$8,$AJ$4-1,0),$S304,MATCH(AL$6,$D$7:$Q$7,0)-1))</f>
        <v>1</v>
      </c>
      <c r="AM304" s="3">
        <f ca="1">SUMPRODUCT(OFFSET($W$8:OFFSET($W$8,$AJ$4-1,0),$T304,$U304),OFFSET($C$8:OFFSET($C$8,$AJ$4-1,0),$S304,0),OFFSET($D$8:OFFSET($D$8,$AJ$4-1,0),$S304,MATCH(AL$6,$D$7:$Q$7,0)-1))/SUMPRODUCT(OFFSET($W$8:OFFSET($W$8,$AJ$4-1,0),$T304,$U304),OFFSET($C$8:OFFSET($C$8,$AJ$4-1,0),$S304,0))</f>
        <v>1</v>
      </c>
      <c r="AN304" s="3">
        <f ca="1">SUMPRODUCT(OFFSET($W$8:OFFSET($W$8,$AJ$4-1,0),$T304,$U304),OFFSET($D$8:OFFSET($D$8,$AJ$4-1,0),$S304,MATCH(AN$6,$D$7:$Q$7,0)-1))</f>
        <v>0.98417689118364671</v>
      </c>
      <c r="AO304" s="3">
        <f ca="1">SUMPRODUCT(OFFSET($W$8:OFFSET($W$8,$AJ$4-1,0),$T304,$U304),OFFSET($C$8:OFFSET($C$8,$AJ$4-1,0),$S304,0),OFFSET($D$8:OFFSET($D$8,$AJ$4-1,0),$S304,MATCH(AN$6,$D$7:$Q$7,0)-1))/SUMPRODUCT(OFFSET($W$8:OFFSET($W$8,$AJ$4-1,0),$T304,$U304),OFFSET($C$8:OFFSET($C$8,$AJ$4-1,0),$S304,0))</f>
        <v>0.983781546068769</v>
      </c>
      <c r="AP304" s="3">
        <f ca="1">SUMPRODUCT(OFFSET($W$8:OFFSET($W$8,$AJ$4-1,0),$T304,$U304),OFFSET($D$8:OFFSET($D$8,$AJ$4-1,0),$S304,MATCH(AP$6,$D$7:$Q$7,0)-1))</f>
        <v>0.99896351575456055</v>
      </c>
      <c r="AQ304" s="3">
        <f ca="1">SUMPRODUCT(OFFSET($W$8:OFFSET($W$8,$AJ$4-1,0),$T304,$U304),OFFSET($C$8:OFFSET($C$8,$AJ$4-1,0),$S304,0),OFFSET($D$8:OFFSET($D$8,$AJ$4-1,0),$S304,MATCH(AP$6,$D$7:$Q$7,0)-1))/SUMPRODUCT(OFFSET($W$8:OFFSET($W$8,$AJ$4-1,0),$T304,$U304),OFFSET($C$8:OFFSET($C$8,$AJ$4-1,0),$S304,0))</f>
        <v>0.99898110810822116</v>
      </c>
      <c r="AR304" s="3">
        <f ca="1">SUMPRODUCT(OFFSET($W$8:OFFSET($W$8,$AJ$4-1,0),$T304,$U304),OFFSET($D$8:OFFSET($D$8,$AJ$4-1,0),$S304,MATCH(AR$6,$D$7:$Q$7,0)-1))</f>
        <v>1</v>
      </c>
      <c r="AS304" s="3">
        <f ca="1">SUMPRODUCT(OFFSET($W$8:OFFSET($W$8,$AJ$4-1,0),$T304,$U304),OFFSET($C$8:OFFSET($C$8,$AJ$4-1,0),$S304,0),OFFSET($D$8:OFFSET($D$8,$AJ$4-1,0),$S304,MATCH(AR$6,$D$7:$Q$7,0)-1))/SUMPRODUCT(OFFSET($W$8:OFFSET($W$8,$AJ$4-1,0),$T304,$U304),OFFSET($C$8:OFFSET($C$8,$AJ$4-1,0),$S304,0))</f>
        <v>1</v>
      </c>
      <c r="AT304" s="3">
        <f ca="1">SUMPRODUCT(OFFSET($W$8:OFFSET($W$8,$AJ$4-1,0),$T304,$U304),OFFSET($D$8:OFFSET($D$8,$AJ$4-1,0),$S304,MATCH(AT$6,$D$7:$Q$7,0)-1))</f>
        <v>0.99096658558140926</v>
      </c>
      <c r="AU304" s="3">
        <f ca="1">SUMPRODUCT(OFFSET($W$8:OFFSET($W$8,$AJ$4-1,0),$T304,$U304),OFFSET($C$8:OFFSET($C$8,$AJ$4-1,0),$S304,0),OFFSET($D$8:OFFSET($D$8,$AJ$4-1,0),$S304,MATCH(AT$6,$D$7:$Q$7,0)-1))/SUMPRODUCT(OFFSET($W$8:OFFSET($W$8,$AJ$4-1,0),$T304,$U304),OFFSET($C$8:OFFSET($C$8,$AJ$4-1,0),$S304,0))</f>
        <v>0.99075615648588677</v>
      </c>
      <c r="AV304" s="3">
        <f ca="1">SUMPRODUCT(OFFSET($W$8:OFFSET($W$8,$AJ$4-1,0),$T304,$U304),OFFSET($D$8:OFFSET($D$8,$AJ$4-1,0),$S304,MATCH(AV$6,$D$7:$Q$7,0)-1))</f>
        <v>1.0058507690691063</v>
      </c>
      <c r="AW304" s="3">
        <f ca="1">SUMPRODUCT(OFFSET($W$8:OFFSET($W$8,$AJ$4-1,0),$T304,$U304),OFFSET($C$8:OFFSET($C$8,$AJ$4-1,0),$S304,0),OFFSET($D$8:OFFSET($D$8,$AJ$4-1,0),$S304,MATCH(AV$6,$D$7:$Q$7,0)-1))/SUMPRODUCT(OFFSET($W$8:OFFSET($W$8,$AJ$4-1,0),$T304,$U304),OFFSET($C$8:OFFSET($C$8,$AJ$4-1,0),$S304,0))</f>
        <v>1.0059970275770418</v>
      </c>
      <c r="AX304" s="3">
        <f ca="1">SUMPRODUCT(OFFSET($W$8:OFFSET($W$8,$AJ$4-1,0),$T304,$U304),OFFSET($D$8:OFFSET($D$8,$AJ$4-1,0),$S304,MATCH(AX$6,$D$7:$Q$7,0)-1))</f>
        <v>1.0058507690691063</v>
      </c>
      <c r="AY304" s="3">
        <f ca="1">SUMPRODUCT(OFFSET($W$8:OFFSET($W$8,$AJ$4-1,0),$T304,$U304),OFFSET($C$8:OFFSET($C$8,$AJ$4-1,0),$S304,0),OFFSET($D$8:OFFSET($D$8,$AJ$4-1,0),$S304,MATCH(AX$6,$D$7:$Q$7,0)-1))/SUMPRODUCT(OFFSET($W$8:OFFSET($W$8,$AJ$4-1,0),$T304,$U304),OFFSET($C$8:OFFSET($C$8,$AJ$4-1,0),$S304,0))</f>
        <v>1.0059970275770418</v>
      </c>
      <c r="AZ304" s="3">
        <f ca="1">SUMPRODUCT(OFFSET($W$8:OFFSET($W$8,$AJ$4-1,0),$T304,$U304),OFFSET($D$8:OFFSET($D$8,$AJ$4-1,0),$S304,MATCH(AZ$6,$D$7:$Q$7,0)-1))</f>
        <v>0.983077008879509</v>
      </c>
      <c r="BA304" s="3">
        <f ca="1">SUMPRODUCT(OFFSET($W$8:OFFSET($W$8,$AJ$4-1,0),$T304,$U304),OFFSET($C$8:OFFSET($C$8,$AJ$4-1,0),$S304,0),OFFSET($D$8:OFFSET($D$8,$AJ$4-1,0),$S304,MATCH(AZ$6,$D$7:$Q$7,0)-1))/SUMPRODUCT(OFFSET($W$8:OFFSET($W$8,$AJ$4-1,0),$T304,$U304),OFFSET($C$8:OFFSET($C$8,$AJ$4-1,0),$S304,0))</f>
        <v>0.98265419227491735</v>
      </c>
      <c r="BB304" s="3">
        <f ca="1">SUMPRODUCT(OFFSET($W$8:OFFSET($W$8,$AJ$4-1,0),$T304,$U304),OFFSET($D$8:OFFSET($D$8,$AJ$4-1,0),$S304,MATCH(BB$6,$D$7:$Q$7,0)-1))</f>
        <v>0.99409668392375816</v>
      </c>
      <c r="BC304" s="3">
        <f ca="1">SUMPRODUCT(OFFSET($W$8:OFFSET($W$8,$AJ$4-1,0),$T304,$U304),OFFSET($C$8:OFFSET($C$8,$AJ$4-1,0),$S304,0),OFFSET($D$8:OFFSET($D$8,$AJ$4-1,0),$S304,MATCH(BB$6,$D$7:$Q$7,0)-1))/SUMPRODUCT(OFFSET($W$8:OFFSET($W$8,$AJ$4-1,0),$T304,$U304),OFFSET($C$8:OFFSET($C$8,$AJ$4-1,0),$S304,0))</f>
        <v>0.9939491556894553</v>
      </c>
      <c r="BD304" s="3">
        <f ca="1">SUMPRODUCT(OFFSET($W$8:OFFSET($W$8,$AJ$4-1,0),$T304,$U304),OFFSET($D$8:OFFSET($D$8,$AJ$4-1,0),$S304,MATCH(BD$6,$D$7:$Q$7,0)-1))</f>
        <v>0.99989717311190296</v>
      </c>
      <c r="BE304" s="3">
        <f ca="1">SUMPRODUCT(OFFSET($W$8:OFFSET($W$8,$AJ$4-1,0),$T304,$U304),OFFSET($C$8:OFFSET($C$8,$AJ$4-1,0),$S304,0),OFFSET($D$8:OFFSET($D$8,$AJ$4-1,0),$S304,MATCH(BD$6,$D$7:$Q$7,0)-1))/SUMPRODUCT(OFFSET($W$8:OFFSET($W$8,$AJ$4-1,0),$T304,$U304),OFFSET($C$8:OFFSET($C$8,$AJ$4-1,0),$S304,0))</f>
        <v>0.99989460302847721</v>
      </c>
      <c r="BF304" s="174">
        <f ca="1">SUMPRODUCT(OFFSET($W$8:OFFSET($W$8,$AJ$4-1,0),$T304,$U304),OFFSET($D$8:OFFSET($D$8,$AJ$4-1,0),$S304,MATCH(BF$6,$D$7:$Q$7,0)-1))</f>
        <v>1</v>
      </c>
      <c r="BG304" s="174">
        <f ca="1">SUMPRODUCT(OFFSET($W$8:OFFSET($W$8,$AJ$4-1,0),$T304,$U304),OFFSET($C$8:OFFSET($C$8,$AJ$4-1,0),$S304,0),OFFSET($D$8:OFFSET($D$8,$AJ$4-1,0),$S304,MATCH(BF$6,$D$7:$Q$7,0)-1))/SUMPRODUCT(OFFSET($W$8:OFFSET($W$8,$AJ$4-1,0),$T304,$U304),OFFSET($C$8:OFFSET($C$8,$AJ$4-1,0),$S304,0))</f>
        <v>1</v>
      </c>
      <c r="BH304" s="174">
        <f ca="1">SUMPRODUCT(OFFSET($W$8:OFFSET($W$8,$AJ$4-1,0),$T304,$U304),OFFSET($D$8:OFFSET($D$8,$AJ$4-1,0),$S304,MATCH(BH$6,$D$7:$Q$7,0)-1))</f>
        <v>1</v>
      </c>
      <c r="BI304" s="174">
        <f ca="1">SUMPRODUCT(OFFSET($W$8:OFFSET($W$8,$AJ$4-1,0),$T304,$U304),OFFSET($C$8:OFFSET($C$8,$AJ$4-1,0),$S304,0),OFFSET($D$8:OFFSET($D$8,$AJ$4-1,0),$S304,MATCH(BH$6,$D$7:$Q$7,0)-1))/SUMPRODUCT(OFFSET($W$8:OFFSET($W$8,$AJ$4-1,0),$T304,$U304),OFFSET($C$8:OFFSET($C$8,$AJ$4-1,0),$S304,0))</f>
        <v>1</v>
      </c>
      <c r="BJ304" s="174">
        <f ca="1">SUMPRODUCT(OFFSET($W$8:OFFSET($W$8,$AJ$4-1,0),$T304,$U304),OFFSET($D$8:OFFSET($D$8,$AJ$4-1,0),$S304,MATCH(BJ$6,$D$7:$Q$7,0)-1))</f>
        <v>1</v>
      </c>
      <c r="BK304" s="174">
        <f ca="1">SUMPRODUCT(OFFSET($W$8:OFFSET($W$8,$AJ$4-1,0),$T304,$U304),OFFSET($C$8:OFFSET($C$8,$AJ$4-1,0),$S304,0),OFFSET($D$8:OFFSET($D$8,$AJ$4-1,0),$S304,MATCH(BJ$6,$D$7:$Q$7,0)-1))/SUMPRODUCT(OFFSET($W$8:OFFSET($W$8,$AJ$4-1,0),$T304,$U304),OFFSET($C$8:OFFSET($C$8,$AJ$4-1,0),$S304,0))</f>
        <v>1</v>
      </c>
      <c r="BM304" s="8">
        <f t="shared" si="72"/>
        <v>45170</v>
      </c>
      <c r="BN304" s="47">
        <f t="shared" ca="1" si="73"/>
        <v>0.99887341547568309</v>
      </c>
      <c r="BO304" s="47">
        <f t="shared" ca="1" si="69"/>
        <v>0</v>
      </c>
      <c r="BP304" s="47">
        <f t="shared" ca="1" si="74"/>
        <v>0.33093923847506052</v>
      </c>
      <c r="BQ304" s="47">
        <f t="shared" ca="1" si="70"/>
        <v>0.66793417700062263</v>
      </c>
    </row>
    <row r="305" spans="1:69">
      <c r="A305" s="58">
        <f t="shared" si="71"/>
        <v>44835</v>
      </c>
      <c r="B305" s="155">
        <f t="shared" si="76"/>
        <v>45031</v>
      </c>
      <c r="C305" s="59">
        <f>SUMIF(WP!$A$3:$A$388,"&lt;"&amp;EOMONTH($A305,$A$3-1)+1,WP!$B$3:$B$388)/1000-SUM(C$8:C304)</f>
        <v>3161.5123324803426</v>
      </c>
      <c r="D305" s="156">
        <f>D$6/VLOOKUP($B305,Rate!$B$4:$H$390,7)</f>
        <v>1</v>
      </c>
      <c r="E305" s="156">
        <f>E$6/VLOOKUP($B305,SAWW!$B$4:$H$390,7)</f>
        <v>0.99557114056534979</v>
      </c>
      <c r="F305" s="156">
        <f>F$6/VLOOKUP($B305,'Indem BL'!$B$4:$H$390,7)</f>
        <v>1</v>
      </c>
      <c r="G305" s="156">
        <f>G$6/VLOOKUP($B305,'Med BL'!$B$4:$H$390,7)</f>
        <v>1</v>
      </c>
      <c r="H305" s="156">
        <f>H$6/VLOOKUP($B305,'Combined BL &amp; SAWW'!$B$4:$H$390,7)</f>
        <v>0.99826411579138341</v>
      </c>
      <c r="I305" s="156">
        <f>I$6/VLOOKUP($B305,'Freq Trend'!$B$4:$H$390,7)</f>
        <v>1.0016292041751806</v>
      </c>
      <c r="J305" s="156">
        <f>J$6/VLOOKUP($B305,'Severity Trend_IonI'!$B$4:$H$390,7)</f>
        <v>1.0016292041751809</v>
      </c>
      <c r="K305" s="156">
        <f>K$6/VLOOKUP($B305,'Severity Trend_MonI'!$B$4:$H$390,7)</f>
        <v>0.99526205899673392</v>
      </c>
      <c r="L305" s="156">
        <f>L$6/VLOOKUP($B305,'Severity Trend'!$B$4:$H$390,7)</f>
        <v>0.99835154495355904</v>
      </c>
      <c r="M305" s="156">
        <f>M$6/VLOOKUP($B305,'PP Residual Trend'!$B$4:$H$390,7)</f>
        <v>0.99997132602453265</v>
      </c>
      <c r="N305" s="156">
        <f>N$6/VLOOKUP($B305,CR!$B$4:$H$455,7)</f>
        <v>1</v>
      </c>
      <c r="O305" s="156">
        <f>O$6/VLOOKUP($B305,ER!$B$4:$H$455,7)</f>
        <v>1</v>
      </c>
      <c r="P305" s="156">
        <f>P$6/VLOOKUP($B305,DR!$B$4:$H$455,7)</f>
        <v>1</v>
      </c>
      <c r="R305">
        <f t="shared" si="81"/>
        <v>298</v>
      </c>
      <c r="S305" s="159">
        <f t="shared" si="77"/>
        <v>297</v>
      </c>
      <c r="T305" s="157">
        <f t="shared" si="78"/>
        <v>0</v>
      </c>
      <c r="U305" s="157">
        <f t="shared" si="79"/>
        <v>0</v>
      </c>
      <c r="V305" s="152">
        <v>0</v>
      </c>
      <c r="W305" s="153">
        <f>(2*W$5*$AJ$3*$R305*$A$3-MIN(W$5*$AJ$3,$R305*$A$3)^2-2*$R305*$A$3*MAX(W$5*$AJ$3-$R305*$A$3,0)-MIN(MAX($R305*$A$3-$A$4,0),W$5*$AJ$3)^2-2*W$5*$AJ$3*MAX($R305*$A$3-$A$4-W$5*+$AJ$3,0))/$AJ$5-SUM($V$7:V305)-SUM($V$7:W304)+SUM($V$7:V304)</f>
        <v>0</v>
      </c>
      <c r="X305" s="153">
        <f>(2*X$5*$AJ$3*$R305*$A$3-MIN(X$5*$AJ$3,$R305*$A$3)^2-2*$R305*$A$3*MAX(X$5*$AJ$3-$R305*$A$3,0)-MIN(MAX($R305*$A$3-$A$4,0),X$5*$AJ$3)^2-2*X$5*$AJ$3*MAX($R305*$A$3-$A$4-X$5*+$AJ$3,0))/$AJ$5-SUM($V$7:W305)-SUM($V$7:X304)+SUM($V$7:W304)</f>
        <v>0</v>
      </c>
      <c r="Y305" s="153">
        <f>(2*Y$5*$AJ$3*$R305*$A$3-MIN(Y$5*$AJ$3,$R305*$A$3)^2-2*$R305*$A$3*MAX(Y$5*$AJ$3-$R305*$A$3,0)-MIN(MAX($R305*$A$3-$A$4,0),Y$5*$AJ$3)^2-2*Y$5*$AJ$3*MAX($R305*$A$3-$A$4-Y$5*+$AJ$3,0))/$AJ$5-SUM($V$7:X305)-SUM($V$7:Y304)+SUM($V$7:X304)</f>
        <v>0</v>
      </c>
      <c r="Z305" s="153">
        <f>(2*Z$5*$AJ$3*$R305*$A$3-MIN(Z$5*$AJ$3,$R305*$A$3)^2-2*$R305*$A$3*MAX(Z$5*$AJ$3-$R305*$A$3,0)-MIN(MAX($R305*$A$3-$A$4,0),Z$5*$AJ$3)^2-2*Z$5*$AJ$3*MAX($R305*$A$3-$A$4-Z$5*+$AJ$3,0))/$AJ$5-SUM($V$7:Y305)-SUM($V$7:Z304)+SUM($V$7:Y304)</f>
        <v>0</v>
      </c>
      <c r="AA305" s="153">
        <f>(2*AA$5*$AJ$3*$R305*$A$3-MIN(AA$5*$AJ$3,$R305*$A$3)^2-2*$R305*$A$3*MAX(AA$5*$AJ$3-$R305*$A$3,0)-MIN(MAX($R305*$A$3-$A$4,0),AA$5*$AJ$3)^2-2*AA$5*$AJ$3*MAX($R305*$A$3-$A$4-AA$5*+$AJ$3,0))/$AJ$5-SUM($V$7:Z305)-SUM($V$7:AA304)+SUM($V$7:Z304)</f>
        <v>0</v>
      </c>
      <c r="AB305" s="153">
        <f>(2*AB$5*$AJ$3*$R305*$A$3-MIN(AB$5*$AJ$3,$R305*$A$3)^2-2*$R305*$A$3*MAX(AB$5*$AJ$3-$R305*$A$3,0)-MIN(MAX($R305*$A$3-$A$4,0),AB$5*$AJ$3)^2-2*AB$5*$AJ$3*MAX($R305*$A$3-$A$4-AB$5*+$AJ$3,0))/$AJ$5-SUM($V$7:AA305)-SUM($V$7:AB304)+SUM($V$7:AA304)</f>
        <v>0</v>
      </c>
      <c r="AC305" s="153">
        <f>(2*AC$5*$AJ$3*$R305*$A$3-MIN(AC$5*$AJ$3,$R305*$A$3)^2-2*$R305*$A$3*MAX(AC$5*$AJ$3-$R305*$A$3,0)-MIN(MAX($R305*$A$3-$A$4,0),AC$5*$AJ$3)^2-2*AC$5*$AJ$3*MAX($R305*$A$3-$A$4-AC$5*+$AJ$3,0))/$AJ$5-SUM($V$7:AB305)-SUM($V$7:AC304)+SUM($V$7:AB304)</f>
        <v>0</v>
      </c>
      <c r="AD305" s="153">
        <f>(2*AD$5*$AJ$3*$R305*$A$3-MIN(AD$5*$AJ$3,$R305*$A$3)^2-2*$R305*$A$3*MAX(AD$5*$AJ$3-$R305*$A$3,0)-MIN(MAX($R305*$A$3-$A$4,0),AD$5*$AJ$3)^2-2*AD$5*$AJ$3*MAX($R305*$A$3-$A$4-AD$5*+$AJ$3,0))/$AJ$5-SUM($V$7:AC305)-SUM($V$7:AD304)+SUM($V$7:AC304)</f>
        <v>0</v>
      </c>
      <c r="AE305" s="153">
        <f>(2*AE$5*$AJ$3*$R305*$A$3-MIN(AE$5*$AJ$3,$R305*$A$3)^2-2*$R305*$A$3*MAX(AE$5*$AJ$3-$R305*$A$3,0)-MIN(MAX($R305*$A$3-$A$4,0),AE$5*$AJ$3)^2-2*AE$5*$AJ$3*MAX($R305*$A$3-$A$4-AE$5*+$AJ$3,0))/$AJ$5-SUM($V$7:AD305)-SUM($V$7:AE304)+SUM($V$7:AD304)</f>
        <v>0</v>
      </c>
      <c r="AF305" s="153">
        <f>(2*AF$5*$AJ$3*$R305*$A$3-MIN(AF$5*$AJ$3,$R305*$A$3)^2-2*$R305*$A$3*MAX(AF$5*$AJ$3-$R305*$A$3,0)-MIN(MAX($R305*$A$3-$A$4,0),AF$5*$AJ$3)^2-2*AF$5*$AJ$3*MAX($R305*$A$3-$A$4-AF$5*+$AJ$3,0))/$AJ$5-SUM($V$7:AE305)-SUM($V$7:AF304)+SUM($V$7:AE304)</f>
        <v>0</v>
      </c>
      <c r="AG305" s="153">
        <f>(2*AG$5*$AJ$3*$R305*$A$3-MIN(AG$5*$AJ$3,$R305*$A$3)^2-2*$R305*$A$3*MAX(AG$5*$AJ$3-$R305*$A$3,0)-MIN(MAX($R305*$A$3-$A$4,0),AG$5*$AJ$3)^2-2*AG$5*$AJ$3*MAX($R305*$A$3-$A$4-AG$5*+$AJ$3,0))/$AJ$5-SUM($V$7:AF305)-SUM($V$7:AG304)+SUM($V$7:AF304)</f>
        <v>0</v>
      </c>
      <c r="AH305" s="153">
        <f>(2*AH$5*$AJ$3*$R305*$A$3-MIN(AH$5*$AJ$3,$R305*$A$3)^2-2*$R305*$A$3*MAX(AH$5*$AJ$3-$R305*$A$3,0)-MIN(MAX($R305*$A$3-$A$4,0),AH$5*$AJ$3)^2-2*AH$5*$AJ$3*MAX($R305*$A$3-$A$4-AH$5*+$AJ$3,0))/$AJ$5-SUM($V$7:AG305)-SUM($V$7:AH304)+SUM($V$7:AG304)</f>
        <v>0</v>
      </c>
      <c r="AJ305" s="8">
        <f t="shared" si="75"/>
        <v>45200</v>
      </c>
      <c r="AK305" s="30">
        <f t="shared" si="80"/>
        <v>45214</v>
      </c>
      <c r="AL305" s="3">
        <f ca="1">SUMPRODUCT(OFFSET($W$8:OFFSET($W$8,$AJ$4-1,0),$T305,$U305),OFFSET($D$8:OFFSET($D$8,$AJ$4-1,0),$S305,MATCH(AL$6,$D$7:$Q$7,0)-1))</f>
        <v>1</v>
      </c>
      <c r="AM305" s="3">
        <f ca="1">SUMPRODUCT(OFFSET($W$8:OFFSET($W$8,$AJ$4-1,0),$T305,$U305),OFFSET($C$8:OFFSET($C$8,$AJ$4-1,0),$S305,0),OFFSET($D$8:OFFSET($D$8,$AJ$4-1,0),$S305,MATCH(AL$6,$D$7:$Q$7,0)-1))/SUMPRODUCT(OFFSET($W$8:OFFSET($W$8,$AJ$4-1,0),$T305,$U305),OFFSET($C$8:OFFSET($C$8,$AJ$4-1,0),$S305,0))</f>
        <v>1</v>
      </c>
      <c r="AN305" s="3">
        <f ca="1">SUMPRODUCT(OFFSET($W$8:OFFSET($W$8,$AJ$4-1,0),$T305,$U305),OFFSET($D$8:OFFSET($D$8,$AJ$4-1,0),$S305,MATCH(AN$6,$D$7:$Q$7,0)-1))</f>
        <v>0.98190845704478247</v>
      </c>
      <c r="AO305" s="3">
        <f ca="1">SUMPRODUCT(OFFSET($W$8:OFFSET($W$8,$AJ$4-1,0),$T305,$U305),OFFSET($C$8:OFFSET($C$8,$AJ$4-1,0),$S305,0),OFFSET($D$8:OFFSET($D$8,$AJ$4-1,0),$S305,MATCH(AN$6,$D$7:$Q$7,0)-1))/SUMPRODUCT(OFFSET($W$8:OFFSET($W$8,$AJ$4-1,0),$T305,$U305),OFFSET($C$8:OFFSET($C$8,$AJ$4-1,0),$S305,0))</f>
        <v>0.98142381365381848</v>
      </c>
      <c r="AP305" s="3">
        <f ca="1">SUMPRODUCT(OFFSET($W$8:OFFSET($W$8,$AJ$4-1,0),$T305,$U305),OFFSET($D$8:OFFSET($D$8,$AJ$4-1,0),$S305,MATCH(AP$6,$D$7:$Q$7,0)-1))</f>
        <v>0.99854892205638479</v>
      </c>
      <c r="AQ305" s="3">
        <f ca="1">SUMPRODUCT(OFFSET($W$8:OFFSET($W$8,$AJ$4-1,0),$T305,$U305),OFFSET($C$8:OFFSET($C$8,$AJ$4-1,0),$S305,0),OFFSET($D$8:OFFSET($D$8,$AJ$4-1,0),$S305,MATCH(AP$6,$D$7:$Q$7,0)-1))/SUMPRODUCT(OFFSET($W$8:OFFSET($W$8,$AJ$4-1,0),$T305,$U305),OFFSET($C$8:OFFSET($C$8,$AJ$4-1,0),$S305,0))</f>
        <v>0.99852698245687144</v>
      </c>
      <c r="AR305" s="3">
        <f ca="1">SUMPRODUCT(OFFSET($W$8:OFFSET($W$8,$AJ$4-1,0),$T305,$U305),OFFSET($D$8:OFFSET($D$8,$AJ$4-1,0),$S305,MATCH(AR$6,$D$7:$Q$7,0)-1))</f>
        <v>1</v>
      </c>
      <c r="AS305" s="3">
        <f ca="1">SUMPRODUCT(OFFSET($W$8:OFFSET($W$8,$AJ$4-1,0),$T305,$U305),OFFSET($C$8:OFFSET($C$8,$AJ$4-1,0),$S305,0),OFFSET($D$8:OFFSET($D$8,$AJ$4-1,0),$S305,MATCH(AR$6,$D$7:$Q$7,0)-1))/SUMPRODUCT(OFFSET($W$8:OFFSET($W$8,$AJ$4-1,0),$T305,$U305),OFFSET($C$8:OFFSET($C$8,$AJ$4-1,0),$S305,0))</f>
        <v>1</v>
      </c>
      <c r="AT305" s="3">
        <f ca="1">SUMPRODUCT(OFFSET($W$8:OFFSET($W$8,$AJ$4-1,0),$T305,$U305),OFFSET($D$8:OFFSET($D$8,$AJ$4-1,0),$S305,MATCH(AT$6,$D$7:$Q$7,0)-1))</f>
        <v>0.98926083963341249</v>
      </c>
      <c r="AU305" s="3">
        <f ca="1">SUMPRODUCT(OFFSET($W$8:OFFSET($W$8,$AJ$4-1,0),$T305,$U305),OFFSET($C$8:OFFSET($C$8,$AJ$4-1,0),$S305,0),OFFSET($D$8:OFFSET($D$8,$AJ$4-1,0),$S305,MATCH(AT$6,$D$7:$Q$7,0)-1))/SUMPRODUCT(OFFSET($W$8:OFFSET($W$8,$AJ$4-1,0),$T305,$U305),OFFSET($C$8:OFFSET($C$8,$AJ$4-1,0),$S305,0))</f>
        <v>0.98895419865045964</v>
      </c>
      <c r="AV305" s="3">
        <f ca="1">SUMPRODUCT(OFFSET($W$8:OFFSET($W$8,$AJ$4-1,0),$T305,$U305),OFFSET($D$8:OFFSET($D$8,$AJ$4-1,0),$S305,MATCH(AV$6,$D$7:$Q$7,0)-1))</f>
        <v>1.006695856978004</v>
      </c>
      <c r="AW305" s="3">
        <f ca="1">SUMPRODUCT(OFFSET($W$8:OFFSET($W$8,$AJ$4-1,0),$T305,$U305),OFFSET($C$8:OFFSET($C$8,$AJ$4-1,0),$S305,0),OFFSET($D$8:OFFSET($D$8,$AJ$4-1,0),$S305,MATCH(AV$6,$D$7:$Q$7,0)-1))/SUMPRODUCT(OFFSET($W$8:OFFSET($W$8,$AJ$4-1,0),$T305,$U305),OFFSET($C$8:OFFSET($C$8,$AJ$4-1,0),$S305,0))</f>
        <v>1.0068758325504499</v>
      </c>
      <c r="AX305" s="3">
        <f ca="1">SUMPRODUCT(OFFSET($W$8:OFFSET($W$8,$AJ$4-1,0),$T305,$U305),OFFSET($D$8:OFFSET($D$8,$AJ$4-1,0),$S305,MATCH(AX$6,$D$7:$Q$7,0)-1))</f>
        <v>1.0066958569780042</v>
      </c>
      <c r="AY305" s="3">
        <f ca="1">SUMPRODUCT(OFFSET($W$8:OFFSET($W$8,$AJ$4-1,0),$T305,$U305),OFFSET($C$8:OFFSET($C$8,$AJ$4-1,0),$S305,0),OFFSET($D$8:OFFSET($D$8,$AJ$4-1,0),$S305,MATCH(AX$6,$D$7:$Q$7,0)-1))/SUMPRODUCT(OFFSET($W$8:OFFSET($W$8,$AJ$4-1,0),$T305,$U305),OFFSET($C$8:OFFSET($C$8,$AJ$4-1,0),$S305,0))</f>
        <v>1.0068758325504497</v>
      </c>
      <c r="AZ305" s="3">
        <f ca="1">SUMPRODUCT(OFFSET($W$8:OFFSET($W$8,$AJ$4-1,0),$T305,$U305),OFFSET($D$8:OFFSET($D$8,$AJ$4-1,0),$S305,MATCH(AZ$6,$D$7:$Q$7,0)-1))</f>
        <v>0.98065182798359163</v>
      </c>
      <c r="BA305" s="3">
        <f ca="1">SUMPRODUCT(OFFSET($W$8:OFFSET($W$8,$AJ$4-1,0),$T305,$U305),OFFSET($C$8:OFFSET($C$8,$AJ$4-1,0),$S305,0),OFFSET($D$8:OFFSET($D$8,$AJ$4-1,0),$S305,MATCH(AZ$6,$D$7:$Q$7,0)-1))/SUMPRODUCT(OFFSET($W$8:OFFSET($W$8,$AJ$4-1,0),$T305,$U305),OFFSET($C$8:OFFSET($C$8,$AJ$4-1,0),$S305,0))</f>
        <v>0.98013360965703866</v>
      </c>
      <c r="BB305" s="3">
        <f ca="1">SUMPRODUCT(OFFSET($W$8:OFFSET($W$8,$AJ$4-1,0),$T305,$U305),OFFSET($D$8:OFFSET($D$8,$AJ$4-1,0),$S305,MATCH(BB$6,$D$7:$Q$7,0)-1))</f>
        <v>0.99324744461921122</v>
      </c>
      <c r="BC305" s="3">
        <f ca="1">SUMPRODUCT(OFFSET($W$8:OFFSET($W$8,$AJ$4-1,0),$T305,$U305),OFFSET($C$8:OFFSET($C$8,$AJ$4-1,0),$S305,0),OFFSET($D$8:OFFSET($D$8,$AJ$4-1,0),$S305,MATCH(BB$6,$D$7:$Q$7,0)-1))/SUMPRODUCT(OFFSET($W$8:OFFSET($W$8,$AJ$4-1,0),$T305,$U305),OFFSET($C$8:OFFSET($C$8,$AJ$4-1,0),$S305,0))</f>
        <v>0.99306627633208</v>
      </c>
      <c r="BD305" s="3">
        <f ca="1">SUMPRODUCT(OFFSET($W$8:OFFSET($W$8,$AJ$4-1,0),$T305,$U305),OFFSET($D$8:OFFSET($D$8,$AJ$4-1,0),$S305,MATCH(BD$6,$D$7:$Q$7,0)-1))</f>
        <v>0.99988235101238199</v>
      </c>
      <c r="BE305" s="3">
        <f ca="1">SUMPRODUCT(OFFSET($W$8:OFFSET($W$8,$AJ$4-1,0),$T305,$U305),OFFSET($C$8:OFFSET($C$8,$AJ$4-1,0),$S305,0),OFFSET($D$8:OFFSET($D$8,$AJ$4-1,0),$S305,MATCH(BD$6,$D$7:$Q$7,0)-1))/SUMPRODUCT(OFFSET($W$8:OFFSET($W$8,$AJ$4-1,0),$T305,$U305),OFFSET($C$8:OFFSET($C$8,$AJ$4-1,0),$S305,0))</f>
        <v>0.99987919169399875</v>
      </c>
      <c r="BF305" s="174">
        <f ca="1">SUMPRODUCT(OFFSET($W$8:OFFSET($W$8,$AJ$4-1,0),$T305,$U305),OFFSET($D$8:OFFSET($D$8,$AJ$4-1,0),$S305,MATCH(BF$6,$D$7:$Q$7,0)-1))</f>
        <v>1</v>
      </c>
      <c r="BG305" s="174">
        <f ca="1">SUMPRODUCT(OFFSET($W$8:OFFSET($W$8,$AJ$4-1,0),$T305,$U305),OFFSET($C$8:OFFSET($C$8,$AJ$4-1,0),$S305,0),OFFSET($D$8:OFFSET($D$8,$AJ$4-1,0),$S305,MATCH(BF$6,$D$7:$Q$7,0)-1))/SUMPRODUCT(OFFSET($W$8:OFFSET($W$8,$AJ$4-1,0),$T305,$U305),OFFSET($C$8:OFFSET($C$8,$AJ$4-1,0),$S305,0))</f>
        <v>1</v>
      </c>
      <c r="BH305" s="174">
        <f ca="1">SUMPRODUCT(OFFSET($W$8:OFFSET($W$8,$AJ$4-1,0),$T305,$U305),OFFSET($D$8:OFFSET($D$8,$AJ$4-1,0),$S305,MATCH(BH$6,$D$7:$Q$7,0)-1))</f>
        <v>1</v>
      </c>
      <c r="BI305" s="174">
        <f ca="1">SUMPRODUCT(OFFSET($W$8:OFFSET($W$8,$AJ$4-1,0),$T305,$U305),OFFSET($C$8:OFFSET($C$8,$AJ$4-1,0),$S305,0),OFFSET($D$8:OFFSET($D$8,$AJ$4-1,0),$S305,MATCH(BH$6,$D$7:$Q$7,0)-1))/SUMPRODUCT(OFFSET($W$8:OFFSET($W$8,$AJ$4-1,0),$T305,$U305),OFFSET($C$8:OFFSET($C$8,$AJ$4-1,0),$S305,0))</f>
        <v>1</v>
      </c>
      <c r="BJ305" s="174">
        <f ca="1">SUMPRODUCT(OFFSET($W$8:OFFSET($W$8,$AJ$4-1,0),$T305,$U305),OFFSET($D$8:OFFSET($D$8,$AJ$4-1,0),$S305,MATCH(BJ$6,$D$7:$Q$7,0)-1))</f>
        <v>1</v>
      </c>
      <c r="BK305" s="174">
        <f ca="1">SUMPRODUCT(OFFSET($W$8:OFFSET($W$8,$AJ$4-1,0),$T305,$U305),OFFSET($C$8:OFFSET($C$8,$AJ$4-1,0),$S305,0),OFFSET($D$8:OFFSET($D$8,$AJ$4-1,0),$S305,MATCH(BJ$6,$D$7:$Q$7,0)-1))/SUMPRODUCT(OFFSET($W$8:OFFSET($W$8,$AJ$4-1,0),$T305,$U305),OFFSET($C$8:OFFSET($C$8,$AJ$4-1,0),$S305,0))</f>
        <v>1</v>
      </c>
      <c r="BM305" s="8">
        <f t="shared" si="72"/>
        <v>45200</v>
      </c>
      <c r="BN305" s="47">
        <f t="shared" ca="1" si="73"/>
        <v>0.99887341547568309</v>
      </c>
      <c r="BO305" s="47">
        <f t="shared" ca="1" si="69"/>
        <v>0</v>
      </c>
      <c r="BP305" s="47">
        <f t="shared" ca="1" si="74"/>
        <v>0.33093923847506052</v>
      </c>
      <c r="BQ305" s="47">
        <f t="shared" ca="1" si="70"/>
        <v>0.66793417700062263</v>
      </c>
    </row>
    <row r="306" spans="1:69">
      <c r="A306" s="58">
        <f t="shared" si="71"/>
        <v>44866</v>
      </c>
      <c r="B306" s="155">
        <f t="shared" si="76"/>
        <v>45061</v>
      </c>
      <c r="C306" s="59">
        <f>SUMIF(WP!$A$3:$A$388,"&lt;"&amp;EOMONTH($A306,$A$3-1)+1,WP!$B$3:$B$388)/1000-SUM(C$8:C305)</f>
        <v>2275.7242859996622</v>
      </c>
      <c r="D306" s="156">
        <f>D$6/VLOOKUP($B306,Rate!$B$4:$H$390,7)</f>
        <v>1</v>
      </c>
      <c r="E306" s="156">
        <f>E$6/VLOOKUP($B306,SAWW!$B$4:$H$390,7)</f>
        <v>0.99333418929618478</v>
      </c>
      <c r="F306" s="156">
        <f>F$6/VLOOKUP($B306,'Indem BL'!$B$4:$H$390,7)</f>
        <v>1</v>
      </c>
      <c r="G306" s="156">
        <f>G$6/VLOOKUP($B306,'Med BL'!$B$4:$H$390,7)</f>
        <v>1</v>
      </c>
      <c r="H306" s="156">
        <f>H$6/VLOOKUP($B306,'Combined BL &amp; SAWW'!$B$4:$H$390,7)</f>
        <v>0.99739157908486176</v>
      </c>
      <c r="I306" s="156">
        <f>I$6/VLOOKUP($B306,'Freq Trend'!$B$4:$H$390,7)</f>
        <v>1.0024596506743311</v>
      </c>
      <c r="J306" s="156">
        <f>J$6/VLOOKUP($B306,'Severity Trend_IonI'!$B$4:$H$390,7)</f>
        <v>1.0024596506743313</v>
      </c>
      <c r="K306" s="156">
        <f>K$6/VLOOKUP($B306,'Severity Trend_MonI'!$B$4:$H$390,7)</f>
        <v>0.99287011322366969</v>
      </c>
      <c r="L306" s="156">
        <f>L$6/VLOOKUP($B306,'Severity Trend'!$B$4:$H$390,7)</f>
        <v>0.99751543003260656</v>
      </c>
      <c r="M306" s="156">
        <f>M$6/VLOOKUP($B306,'PP Residual Trend'!$B$4:$H$390,7)</f>
        <v>0.99995674666764001</v>
      </c>
      <c r="N306" s="156">
        <f>N$6/VLOOKUP($B306,CR!$B$4:$H$455,7)</f>
        <v>1</v>
      </c>
      <c r="O306" s="156">
        <f>O$6/VLOOKUP($B306,ER!$B$4:$H$455,7)</f>
        <v>1</v>
      </c>
      <c r="P306" s="156">
        <f>P$6/VLOOKUP($B306,DR!$B$4:$H$455,7)</f>
        <v>1</v>
      </c>
      <c r="R306">
        <f t="shared" si="81"/>
        <v>299</v>
      </c>
      <c r="S306" s="159">
        <f t="shared" si="77"/>
        <v>298</v>
      </c>
      <c r="T306" s="157">
        <f t="shared" si="78"/>
        <v>0</v>
      </c>
      <c r="U306" s="157">
        <f t="shared" si="79"/>
        <v>0</v>
      </c>
      <c r="V306" s="152">
        <v>0</v>
      </c>
      <c r="W306" s="153">
        <f>(2*W$5*$AJ$3*$R306*$A$3-MIN(W$5*$AJ$3,$R306*$A$3)^2-2*$R306*$A$3*MAX(W$5*$AJ$3-$R306*$A$3,0)-MIN(MAX($R306*$A$3-$A$4,0),W$5*$AJ$3)^2-2*W$5*$AJ$3*MAX($R306*$A$3-$A$4-W$5*+$AJ$3,0))/$AJ$5-SUM($V$7:V306)-SUM($V$7:W305)+SUM($V$7:V305)</f>
        <v>0</v>
      </c>
      <c r="X306" s="153">
        <f>(2*X$5*$AJ$3*$R306*$A$3-MIN(X$5*$AJ$3,$R306*$A$3)^2-2*$R306*$A$3*MAX(X$5*$AJ$3-$R306*$A$3,0)-MIN(MAX($R306*$A$3-$A$4,0),X$5*$AJ$3)^2-2*X$5*$AJ$3*MAX($R306*$A$3-$A$4-X$5*+$AJ$3,0))/$AJ$5-SUM($V$7:W306)-SUM($V$7:X305)+SUM($V$7:W305)</f>
        <v>0</v>
      </c>
      <c r="Y306" s="153">
        <f>(2*Y$5*$AJ$3*$R306*$A$3-MIN(Y$5*$AJ$3,$R306*$A$3)^2-2*$R306*$A$3*MAX(Y$5*$AJ$3-$R306*$A$3,0)-MIN(MAX($R306*$A$3-$A$4,0),Y$5*$AJ$3)^2-2*Y$5*$AJ$3*MAX($R306*$A$3-$A$4-Y$5*+$AJ$3,0))/$AJ$5-SUM($V$7:X306)-SUM($V$7:Y305)+SUM($V$7:X305)</f>
        <v>0</v>
      </c>
      <c r="Z306" s="153">
        <f>(2*Z$5*$AJ$3*$R306*$A$3-MIN(Z$5*$AJ$3,$R306*$A$3)^2-2*$R306*$A$3*MAX(Z$5*$AJ$3-$R306*$A$3,0)-MIN(MAX($R306*$A$3-$A$4,0),Z$5*$AJ$3)^2-2*Z$5*$AJ$3*MAX($R306*$A$3-$A$4-Z$5*+$AJ$3,0))/$AJ$5-SUM($V$7:Y306)-SUM($V$7:Z305)+SUM($V$7:Y305)</f>
        <v>0</v>
      </c>
      <c r="AA306" s="153">
        <f>(2*AA$5*$AJ$3*$R306*$A$3-MIN(AA$5*$AJ$3,$R306*$A$3)^2-2*$R306*$A$3*MAX(AA$5*$AJ$3-$R306*$A$3,0)-MIN(MAX($R306*$A$3-$A$4,0),AA$5*$AJ$3)^2-2*AA$5*$AJ$3*MAX($R306*$A$3-$A$4-AA$5*+$AJ$3,0))/$AJ$5-SUM($V$7:Z306)-SUM($V$7:AA305)+SUM($V$7:Z305)</f>
        <v>0</v>
      </c>
      <c r="AB306" s="153">
        <f>(2*AB$5*$AJ$3*$R306*$A$3-MIN(AB$5*$AJ$3,$R306*$A$3)^2-2*$R306*$A$3*MAX(AB$5*$AJ$3-$R306*$A$3,0)-MIN(MAX($R306*$A$3-$A$4,0),AB$5*$AJ$3)^2-2*AB$5*$AJ$3*MAX($R306*$A$3-$A$4-AB$5*+$AJ$3,0))/$AJ$5-SUM($V$7:AA306)-SUM($V$7:AB305)+SUM($V$7:AA305)</f>
        <v>0</v>
      </c>
      <c r="AC306" s="153">
        <f>(2*AC$5*$AJ$3*$R306*$A$3-MIN(AC$5*$AJ$3,$R306*$A$3)^2-2*$R306*$A$3*MAX(AC$5*$AJ$3-$R306*$A$3,0)-MIN(MAX($R306*$A$3-$A$4,0),AC$5*$AJ$3)^2-2*AC$5*$AJ$3*MAX($R306*$A$3-$A$4-AC$5*+$AJ$3,0))/$AJ$5-SUM($V$7:AB306)-SUM($V$7:AC305)+SUM($V$7:AB305)</f>
        <v>0</v>
      </c>
      <c r="AD306" s="153">
        <f>(2*AD$5*$AJ$3*$R306*$A$3-MIN(AD$5*$AJ$3,$R306*$A$3)^2-2*$R306*$A$3*MAX(AD$5*$AJ$3-$R306*$A$3,0)-MIN(MAX($R306*$A$3-$A$4,0),AD$5*$AJ$3)^2-2*AD$5*$AJ$3*MAX($R306*$A$3-$A$4-AD$5*+$AJ$3,0))/$AJ$5-SUM($V$7:AC306)-SUM($V$7:AD305)+SUM($V$7:AC305)</f>
        <v>0</v>
      </c>
      <c r="AE306" s="153">
        <f>(2*AE$5*$AJ$3*$R306*$A$3-MIN(AE$5*$AJ$3,$R306*$A$3)^2-2*$R306*$A$3*MAX(AE$5*$AJ$3-$R306*$A$3,0)-MIN(MAX($R306*$A$3-$A$4,0),AE$5*$AJ$3)^2-2*AE$5*$AJ$3*MAX($R306*$A$3-$A$4-AE$5*+$AJ$3,0))/$AJ$5-SUM($V$7:AD306)-SUM($V$7:AE305)+SUM($V$7:AD305)</f>
        <v>0</v>
      </c>
      <c r="AF306" s="153">
        <f>(2*AF$5*$AJ$3*$R306*$A$3-MIN(AF$5*$AJ$3,$R306*$A$3)^2-2*$R306*$A$3*MAX(AF$5*$AJ$3-$R306*$A$3,0)-MIN(MAX($R306*$A$3-$A$4,0),AF$5*$AJ$3)^2-2*AF$5*$AJ$3*MAX($R306*$A$3-$A$4-AF$5*+$AJ$3,0))/$AJ$5-SUM($V$7:AE306)-SUM($V$7:AF305)+SUM($V$7:AE305)</f>
        <v>0</v>
      </c>
      <c r="AG306" s="153">
        <f>(2*AG$5*$AJ$3*$R306*$A$3-MIN(AG$5*$AJ$3,$R306*$A$3)^2-2*$R306*$A$3*MAX(AG$5*$AJ$3-$R306*$A$3,0)-MIN(MAX($R306*$A$3-$A$4,0),AG$5*$AJ$3)^2-2*AG$5*$AJ$3*MAX($R306*$A$3-$A$4-AG$5*+$AJ$3,0))/$AJ$5-SUM($V$7:AF306)-SUM($V$7:AG305)+SUM($V$7:AF305)</f>
        <v>0</v>
      </c>
      <c r="AH306" s="153">
        <f>(2*AH$5*$AJ$3*$R306*$A$3-MIN(AH$5*$AJ$3,$R306*$A$3)^2-2*$R306*$A$3*MAX(AH$5*$AJ$3-$R306*$A$3,0)-MIN(MAX($R306*$A$3-$A$4,0),AH$5*$AJ$3)^2-2*AH$5*$AJ$3*MAX($R306*$A$3-$A$4-AH$5*+$AJ$3,0))/$AJ$5-SUM($V$7:AG306)-SUM($V$7:AH305)+SUM($V$7:AG305)</f>
        <v>0</v>
      </c>
      <c r="AJ306" s="8">
        <f t="shared" si="75"/>
        <v>45231</v>
      </c>
      <c r="AK306" s="30">
        <f t="shared" si="80"/>
        <v>45245</v>
      </c>
      <c r="AL306" s="3">
        <f ca="1">SUMPRODUCT(OFFSET($W$8:OFFSET($W$8,$AJ$4-1,0),$T306,$U306),OFFSET($D$8:OFFSET($D$8,$AJ$4-1,0),$S306,MATCH(AL$6,$D$7:$Q$7,0)-1))</f>
        <v>1</v>
      </c>
      <c r="AM306" s="3">
        <f ca="1">SUMPRODUCT(OFFSET($W$8:OFFSET($W$8,$AJ$4-1,0),$T306,$U306),OFFSET($C$8:OFFSET($C$8,$AJ$4-1,0),$S306,0),OFFSET($D$8:OFFSET($D$8,$AJ$4-1,0),$S306,MATCH(AL$6,$D$7:$Q$7,0)-1))/SUMPRODUCT(OFFSET($W$8:OFFSET($W$8,$AJ$4-1,0),$T306,$U306),OFFSET($C$8:OFFSET($C$8,$AJ$4-1,0),$S306,0))</f>
        <v>1</v>
      </c>
      <c r="AN306" s="3">
        <f ca="1">SUMPRODUCT(OFFSET($W$8:OFFSET($W$8,$AJ$4-1,0),$T306,$U306),OFFSET($D$8:OFFSET($D$8,$AJ$4-1,0),$S306,MATCH(AN$6,$D$7:$Q$7,0)-1))</f>
        <v>0.97964522469568749</v>
      </c>
      <c r="AO306" s="3">
        <f ca="1">SUMPRODUCT(OFFSET($W$8:OFFSET($W$8,$AJ$4-1,0),$T306,$U306),OFFSET($C$8:OFFSET($C$8,$AJ$4-1,0),$S306,0),OFFSET($D$8:OFFSET($D$8,$AJ$4-1,0),$S306,MATCH(AN$6,$D$7:$Q$7,0)-1))/SUMPRODUCT(OFFSET($W$8:OFFSET($W$8,$AJ$4-1,0),$T306,$U306),OFFSET($C$8:OFFSET($C$8,$AJ$4-1,0),$S306,0))</f>
        <v>0.97953962618502866</v>
      </c>
      <c r="AP306" s="3">
        <f ca="1">SUMPRODUCT(OFFSET($W$8:OFFSET($W$8,$AJ$4-1,0),$T306,$U306),OFFSET($D$8:OFFSET($D$8,$AJ$4-1,0),$S306,MATCH(AP$6,$D$7:$Q$7,0)-1))</f>
        <v>0.99813432835820903</v>
      </c>
      <c r="AQ306" s="3">
        <f ca="1">SUMPRODUCT(OFFSET($W$8:OFFSET($W$8,$AJ$4-1,0),$T306,$U306),OFFSET($C$8:OFFSET($C$8,$AJ$4-1,0),$S306,0),OFFSET($D$8:OFFSET($D$8,$AJ$4-1,0),$S306,MATCH(AP$6,$D$7:$Q$7,0)-1))/SUMPRODUCT(OFFSET($W$8:OFFSET($W$8,$AJ$4-1,0),$T306,$U306),OFFSET($C$8:OFFSET($C$8,$AJ$4-1,0),$S306,0))</f>
        <v>0.99816383071772685</v>
      </c>
      <c r="AR306" s="3">
        <f ca="1">SUMPRODUCT(OFFSET($W$8:OFFSET($W$8,$AJ$4-1,0),$T306,$U306),OFFSET($D$8:OFFSET($D$8,$AJ$4-1,0),$S306,MATCH(AR$6,$D$7:$Q$7,0)-1))</f>
        <v>1</v>
      </c>
      <c r="AS306" s="3">
        <f ca="1">SUMPRODUCT(OFFSET($W$8:OFFSET($W$8,$AJ$4-1,0),$T306,$U306),OFFSET($C$8:OFFSET($C$8,$AJ$4-1,0),$S306,0),OFFSET($D$8:OFFSET($D$8,$AJ$4-1,0),$S306,MATCH(AR$6,$D$7:$Q$7,0)-1))/SUMPRODUCT(OFFSET($W$8:OFFSET($W$8,$AJ$4-1,0),$T306,$U306),OFFSET($C$8:OFFSET($C$8,$AJ$4-1,0),$S306,0))</f>
        <v>1</v>
      </c>
      <c r="AT306" s="3">
        <f ca="1">SUMPRODUCT(OFFSET($W$8:OFFSET($W$8,$AJ$4-1,0),$T306,$U306),OFFSET($D$8:OFFSET($D$8,$AJ$4-1,0),$S306,MATCH(AT$6,$D$7:$Q$7,0)-1))</f>
        <v>0.98749791605692272</v>
      </c>
      <c r="AU306" s="3">
        <f ca="1">SUMPRODUCT(OFFSET($W$8:OFFSET($W$8,$AJ$4-1,0),$T306,$U306),OFFSET($C$8:OFFSET($C$8,$AJ$4-1,0),$S306,0),OFFSET($D$8:OFFSET($D$8,$AJ$4-1,0),$S306,MATCH(AT$6,$D$7:$Q$7,0)-1))/SUMPRODUCT(OFFSET($W$8:OFFSET($W$8,$AJ$4-1,0),$T306,$U306),OFFSET($C$8:OFFSET($C$8,$AJ$4-1,0),$S306,0))</f>
        <v>0.98746528376073384</v>
      </c>
      <c r="AV306" s="3">
        <f ca="1">SUMPRODUCT(OFFSET($W$8:OFFSET($W$8,$AJ$4-1,0),$T306,$U306),OFFSET($D$8:OFFSET($D$8,$AJ$4-1,0),$S306,MATCH(AV$6,$D$7:$Q$7,0)-1))</f>
        <v>1.0075416588802306</v>
      </c>
      <c r="AW306" s="3">
        <f ca="1">SUMPRODUCT(OFFSET($W$8:OFFSET($W$8,$AJ$4-1,0),$T306,$U306),OFFSET($C$8:OFFSET($C$8,$AJ$4-1,0),$S306,0),OFFSET($D$8:OFFSET($D$8,$AJ$4-1,0),$S306,MATCH(AV$6,$D$7:$Q$7,0)-1))/SUMPRODUCT(OFFSET($W$8:OFFSET($W$8,$AJ$4-1,0),$T306,$U306),OFFSET($C$8:OFFSET($C$8,$AJ$4-1,0),$S306,0))</f>
        <v>1.0075805270532856</v>
      </c>
      <c r="AX306" s="3">
        <f ca="1">SUMPRODUCT(OFFSET($W$8:OFFSET($W$8,$AJ$4-1,0),$T306,$U306),OFFSET($D$8:OFFSET($D$8,$AJ$4-1,0),$S306,MATCH(AX$6,$D$7:$Q$7,0)-1))</f>
        <v>1.0075416588802306</v>
      </c>
      <c r="AY306" s="3">
        <f ca="1">SUMPRODUCT(OFFSET($W$8:OFFSET($W$8,$AJ$4-1,0),$T306,$U306),OFFSET($C$8:OFFSET($C$8,$AJ$4-1,0),$S306,0),OFFSET($D$8:OFFSET($D$8,$AJ$4-1,0),$S306,MATCH(AX$6,$D$7:$Q$7,0)-1))/SUMPRODUCT(OFFSET($W$8:OFFSET($W$8,$AJ$4-1,0),$T306,$U306),OFFSET($C$8:OFFSET($C$8,$AJ$4-1,0),$S306,0))</f>
        <v>1.0075805270532854</v>
      </c>
      <c r="AZ306" s="3">
        <f ca="1">SUMPRODUCT(OFFSET($W$8:OFFSET($W$8,$AJ$4-1,0),$T306,$U306),OFFSET($D$8:OFFSET($D$8,$AJ$4-1,0),$S306,MATCH(AZ$6,$D$7:$Q$7,0)-1))</f>
        <v>0.97823259594918233</v>
      </c>
      <c r="BA306" s="3">
        <f ca="1">SUMPRODUCT(OFFSET($W$8:OFFSET($W$8,$AJ$4-1,0),$T306,$U306),OFFSET($C$8:OFFSET($C$8,$AJ$4-1,0),$S306,0),OFFSET($D$8:OFFSET($D$8,$AJ$4-1,0),$S306,MATCH(AZ$6,$D$7:$Q$7,0)-1))/SUMPRODUCT(OFFSET($W$8:OFFSET($W$8,$AJ$4-1,0),$T306,$U306),OFFSET($C$8:OFFSET($C$8,$AJ$4-1,0),$S306,0))</f>
        <v>0.97811963063754148</v>
      </c>
      <c r="BB306" s="3">
        <f ca="1">SUMPRODUCT(OFFSET($W$8:OFFSET($W$8,$AJ$4-1,0),$T306,$U306),OFFSET($D$8:OFFSET($D$8,$AJ$4-1,0),$S306,MATCH(BB$6,$D$7:$Q$7,0)-1))</f>
        <v>0.99239893067579055</v>
      </c>
      <c r="BC306" s="3">
        <f ca="1">SUMPRODUCT(OFFSET($W$8:OFFSET($W$8,$AJ$4-1,0),$T306,$U306),OFFSET($C$8:OFFSET($C$8,$AJ$4-1,0),$S306,0),OFFSET($D$8:OFFSET($D$8,$AJ$4-1,0),$S306,MATCH(BB$6,$D$7:$Q$7,0)-1))/SUMPRODUCT(OFFSET($W$8:OFFSET($W$8,$AJ$4-1,0),$T306,$U306),OFFSET($C$8:OFFSET($C$8,$AJ$4-1,0),$S306,0))</f>
        <v>0.99235961663575001</v>
      </c>
      <c r="BD306" s="3">
        <f ca="1">SUMPRODUCT(OFFSET($W$8:OFFSET($W$8,$AJ$4-1,0),$T306,$U306),OFFSET($D$8:OFFSET($D$8,$AJ$4-1,0),$S306,MATCH(BD$6,$D$7:$Q$7,0)-1))</f>
        <v>0.99986752913316768</v>
      </c>
      <c r="BE306" s="3">
        <f ca="1">SUMPRODUCT(OFFSET($W$8:OFFSET($W$8,$AJ$4-1,0),$T306,$U306),OFFSET($C$8:OFFSET($C$8,$AJ$4-1,0),$S306,0),OFFSET($D$8:OFFSET($D$8,$AJ$4-1,0),$S306,MATCH(BD$6,$D$7:$Q$7,0)-1))/SUMPRODUCT(OFFSET($W$8:OFFSET($W$8,$AJ$4-1,0),$T306,$U306),OFFSET($C$8:OFFSET($C$8,$AJ$4-1,0),$S306,0))</f>
        <v>0.99986684517691582</v>
      </c>
      <c r="BF306" s="174">
        <f ca="1">SUMPRODUCT(OFFSET($W$8:OFFSET($W$8,$AJ$4-1,0),$T306,$U306),OFFSET($D$8:OFFSET($D$8,$AJ$4-1,0),$S306,MATCH(BF$6,$D$7:$Q$7,0)-1))</f>
        <v>1</v>
      </c>
      <c r="BG306" s="174">
        <f ca="1">SUMPRODUCT(OFFSET($W$8:OFFSET($W$8,$AJ$4-1,0),$T306,$U306),OFFSET($C$8:OFFSET($C$8,$AJ$4-1,0),$S306,0),OFFSET($D$8:OFFSET($D$8,$AJ$4-1,0),$S306,MATCH(BF$6,$D$7:$Q$7,0)-1))/SUMPRODUCT(OFFSET($W$8:OFFSET($W$8,$AJ$4-1,0),$T306,$U306),OFFSET($C$8:OFFSET($C$8,$AJ$4-1,0),$S306,0))</f>
        <v>1</v>
      </c>
      <c r="BH306" s="174">
        <f ca="1">SUMPRODUCT(OFFSET($W$8:OFFSET($W$8,$AJ$4-1,0),$T306,$U306),OFFSET($D$8:OFFSET($D$8,$AJ$4-1,0),$S306,MATCH(BH$6,$D$7:$Q$7,0)-1))</f>
        <v>1</v>
      </c>
      <c r="BI306" s="174">
        <f ca="1">SUMPRODUCT(OFFSET($W$8:OFFSET($W$8,$AJ$4-1,0),$T306,$U306),OFFSET($C$8:OFFSET($C$8,$AJ$4-1,0),$S306,0),OFFSET($D$8:OFFSET($D$8,$AJ$4-1,0),$S306,MATCH(BH$6,$D$7:$Q$7,0)-1))/SUMPRODUCT(OFFSET($W$8:OFFSET($W$8,$AJ$4-1,0),$T306,$U306),OFFSET($C$8:OFFSET($C$8,$AJ$4-1,0),$S306,0))</f>
        <v>1</v>
      </c>
      <c r="BJ306" s="174">
        <f ca="1">SUMPRODUCT(OFFSET($W$8:OFFSET($W$8,$AJ$4-1,0),$T306,$U306),OFFSET($D$8:OFFSET($D$8,$AJ$4-1,0),$S306,MATCH(BJ$6,$D$7:$Q$7,0)-1))</f>
        <v>1</v>
      </c>
      <c r="BK306" s="174">
        <f ca="1">SUMPRODUCT(OFFSET($W$8:OFFSET($W$8,$AJ$4-1,0),$T306,$U306),OFFSET($C$8:OFFSET($C$8,$AJ$4-1,0),$S306,0),OFFSET($D$8:OFFSET($D$8,$AJ$4-1,0),$S306,MATCH(BJ$6,$D$7:$Q$7,0)-1))/SUMPRODUCT(OFFSET($W$8:OFFSET($W$8,$AJ$4-1,0),$T306,$U306),OFFSET($C$8:OFFSET($C$8,$AJ$4-1,0),$S306,0))</f>
        <v>1</v>
      </c>
      <c r="BM306" s="8">
        <f t="shared" si="72"/>
        <v>45231</v>
      </c>
      <c r="BN306" s="47">
        <f t="shared" ca="1" si="73"/>
        <v>0.99887341547568309</v>
      </c>
      <c r="BO306" s="47">
        <f t="shared" ca="1" si="69"/>
        <v>0</v>
      </c>
      <c r="BP306" s="47">
        <f t="shared" ca="1" si="74"/>
        <v>0.33093923847506052</v>
      </c>
      <c r="BQ306" s="47">
        <f t="shared" ca="1" si="70"/>
        <v>0.66793417700062263</v>
      </c>
    </row>
    <row r="307" spans="1:69">
      <c r="A307" s="58">
        <f t="shared" si="71"/>
        <v>44896</v>
      </c>
      <c r="B307" s="155">
        <f t="shared" si="76"/>
        <v>45092</v>
      </c>
      <c r="C307" s="59">
        <f>SUMIF(WP!$A$3:$A$388,"&lt;"&amp;EOMONTH($A307,$A$3-1)+1,WP!$B$3:$B$388)/1000-SUM(C$8:C306)</f>
        <v>3603.8198824444262</v>
      </c>
      <c r="D307" s="156">
        <f>D$6/VLOOKUP($B307,Rate!$B$4:$H$390,7)</f>
        <v>1</v>
      </c>
      <c r="E307" s="156">
        <f>E$6/VLOOKUP($B307,SAWW!$B$4:$H$390,7)</f>
        <v>0.99103320915039683</v>
      </c>
      <c r="F307" s="156">
        <f>F$6/VLOOKUP($B307,'Indem BL'!$B$4:$H$390,7)</f>
        <v>1</v>
      </c>
      <c r="G307" s="156">
        <f>G$6/VLOOKUP($B307,'Med BL'!$B$4:$H$390,7)</f>
        <v>1</v>
      </c>
      <c r="H307" s="156">
        <f>H$6/VLOOKUP($B307,'Combined BL &amp; SAWW'!$B$4:$H$390,7)</f>
        <v>0.99649707814442023</v>
      </c>
      <c r="I307" s="156">
        <f>I$6/VLOOKUP($B307,'Freq Trend'!$B$4:$H$390,7)</f>
        <v>1.0033192266201973</v>
      </c>
      <c r="J307" s="156">
        <f>J$6/VLOOKUP($B307,'Severity Trend_IonI'!$B$4:$H$390,7)</f>
        <v>1.0033192266201973</v>
      </c>
      <c r="K307" s="156">
        <f>K$6/VLOOKUP($B307,'Severity Trend_MonI'!$B$4:$H$390,7)</f>
        <v>0.99041048453690617</v>
      </c>
      <c r="L307" s="156">
        <f>L$6/VLOOKUP($B307,'Severity Trend'!$B$4:$H$390,7)</f>
        <v>0.99665291462937411</v>
      </c>
      <c r="M307" s="156">
        <f>M$6/VLOOKUP($B307,'PP Residual Trend'!$B$4:$H$390,7)</f>
        <v>0.99994168177879761</v>
      </c>
      <c r="N307" s="156">
        <f>N$6/VLOOKUP($B307,CR!$B$4:$H$455,7)</f>
        <v>1</v>
      </c>
      <c r="O307" s="156">
        <f>O$6/VLOOKUP($B307,ER!$B$4:$H$455,7)</f>
        <v>1</v>
      </c>
      <c r="P307" s="156">
        <f>P$6/VLOOKUP($B307,DR!$B$4:$H$455,7)</f>
        <v>1</v>
      </c>
      <c r="R307">
        <f t="shared" si="81"/>
        <v>300</v>
      </c>
      <c r="S307" s="159">
        <f t="shared" si="77"/>
        <v>299</v>
      </c>
      <c r="T307" s="157">
        <f t="shared" si="78"/>
        <v>0</v>
      </c>
      <c r="U307" s="157">
        <f t="shared" si="79"/>
        <v>0</v>
      </c>
      <c r="V307" s="152">
        <v>0</v>
      </c>
      <c r="W307" s="153">
        <f>(2*W$5*$AJ$3*$R307*$A$3-MIN(W$5*$AJ$3,$R307*$A$3)^2-2*$R307*$A$3*MAX(W$5*$AJ$3-$R307*$A$3,0)-MIN(MAX($R307*$A$3-$A$4,0),W$5*$AJ$3)^2-2*W$5*$AJ$3*MAX($R307*$A$3-$A$4-W$5*+$AJ$3,0))/$AJ$5-SUM($V$7:V307)-SUM($V$7:W306)+SUM($V$7:V306)</f>
        <v>0</v>
      </c>
      <c r="X307" s="153">
        <f>(2*X$5*$AJ$3*$R307*$A$3-MIN(X$5*$AJ$3,$R307*$A$3)^2-2*$R307*$A$3*MAX(X$5*$AJ$3-$R307*$A$3,0)-MIN(MAX($R307*$A$3-$A$4,0),X$5*$AJ$3)^2-2*X$5*$AJ$3*MAX($R307*$A$3-$A$4-X$5*+$AJ$3,0))/$AJ$5-SUM($V$7:W307)-SUM($V$7:X306)+SUM($V$7:W306)</f>
        <v>0</v>
      </c>
      <c r="Y307" s="153">
        <f>(2*Y$5*$AJ$3*$R307*$A$3-MIN(Y$5*$AJ$3,$R307*$A$3)^2-2*$R307*$A$3*MAX(Y$5*$AJ$3-$R307*$A$3,0)-MIN(MAX($R307*$A$3-$A$4,0),Y$5*$AJ$3)^2-2*Y$5*$AJ$3*MAX($R307*$A$3-$A$4-Y$5*+$AJ$3,0))/$AJ$5-SUM($V$7:X307)-SUM($V$7:Y306)+SUM($V$7:X306)</f>
        <v>0</v>
      </c>
      <c r="Z307" s="153">
        <f>(2*Z$5*$AJ$3*$R307*$A$3-MIN(Z$5*$AJ$3,$R307*$A$3)^2-2*$R307*$A$3*MAX(Z$5*$AJ$3-$R307*$A$3,0)-MIN(MAX($R307*$A$3-$A$4,0),Z$5*$AJ$3)^2-2*Z$5*$AJ$3*MAX($R307*$A$3-$A$4-Z$5*+$AJ$3,0))/$AJ$5-SUM($V$7:Y307)-SUM($V$7:Z306)+SUM($V$7:Y306)</f>
        <v>0</v>
      </c>
      <c r="AA307" s="153">
        <f>(2*AA$5*$AJ$3*$R307*$A$3-MIN(AA$5*$AJ$3,$R307*$A$3)^2-2*$R307*$A$3*MAX(AA$5*$AJ$3-$R307*$A$3,0)-MIN(MAX($R307*$A$3-$A$4,0),AA$5*$AJ$3)^2-2*AA$5*$AJ$3*MAX($R307*$A$3-$A$4-AA$5*+$AJ$3,0))/$AJ$5-SUM($V$7:Z307)-SUM($V$7:AA306)+SUM($V$7:Z306)</f>
        <v>0</v>
      </c>
      <c r="AB307" s="153">
        <f>(2*AB$5*$AJ$3*$R307*$A$3-MIN(AB$5*$AJ$3,$R307*$A$3)^2-2*$R307*$A$3*MAX(AB$5*$AJ$3-$R307*$A$3,0)-MIN(MAX($R307*$A$3-$A$4,0),AB$5*$AJ$3)^2-2*AB$5*$AJ$3*MAX($R307*$A$3-$A$4-AB$5*+$AJ$3,0))/$AJ$5-SUM($V$7:AA307)-SUM($V$7:AB306)+SUM($V$7:AA306)</f>
        <v>0</v>
      </c>
      <c r="AC307" s="153">
        <f>(2*AC$5*$AJ$3*$R307*$A$3-MIN(AC$5*$AJ$3,$R307*$A$3)^2-2*$R307*$A$3*MAX(AC$5*$AJ$3-$R307*$A$3,0)-MIN(MAX($R307*$A$3-$A$4,0),AC$5*$AJ$3)^2-2*AC$5*$AJ$3*MAX($R307*$A$3-$A$4-AC$5*+$AJ$3,0))/$AJ$5-SUM($V$7:AB307)-SUM($V$7:AC306)+SUM($V$7:AB306)</f>
        <v>0</v>
      </c>
      <c r="AD307" s="153">
        <f>(2*AD$5*$AJ$3*$R307*$A$3-MIN(AD$5*$AJ$3,$R307*$A$3)^2-2*$R307*$A$3*MAX(AD$5*$AJ$3-$R307*$A$3,0)-MIN(MAX($R307*$A$3-$A$4,0),AD$5*$AJ$3)^2-2*AD$5*$AJ$3*MAX($R307*$A$3-$A$4-AD$5*+$AJ$3,0))/$AJ$5-SUM($V$7:AC307)-SUM($V$7:AD306)+SUM($V$7:AC306)</f>
        <v>0</v>
      </c>
      <c r="AE307" s="153">
        <f>(2*AE$5*$AJ$3*$R307*$A$3-MIN(AE$5*$AJ$3,$R307*$A$3)^2-2*$R307*$A$3*MAX(AE$5*$AJ$3-$R307*$A$3,0)-MIN(MAX($R307*$A$3-$A$4,0),AE$5*$AJ$3)^2-2*AE$5*$AJ$3*MAX($R307*$A$3-$A$4-AE$5*+$AJ$3,0))/$AJ$5-SUM($V$7:AD307)-SUM($V$7:AE306)+SUM($V$7:AD306)</f>
        <v>0</v>
      </c>
      <c r="AF307" s="153">
        <f>(2*AF$5*$AJ$3*$R307*$A$3-MIN(AF$5*$AJ$3,$R307*$A$3)^2-2*$R307*$A$3*MAX(AF$5*$AJ$3-$R307*$A$3,0)-MIN(MAX($R307*$A$3-$A$4,0),AF$5*$AJ$3)^2-2*AF$5*$AJ$3*MAX($R307*$A$3-$A$4-AF$5*+$AJ$3,0))/$AJ$5-SUM($V$7:AE307)-SUM($V$7:AF306)+SUM($V$7:AE306)</f>
        <v>0</v>
      </c>
      <c r="AG307" s="153">
        <f>(2*AG$5*$AJ$3*$R307*$A$3-MIN(AG$5*$AJ$3,$R307*$A$3)^2-2*$R307*$A$3*MAX(AG$5*$AJ$3-$R307*$A$3,0)-MIN(MAX($R307*$A$3-$A$4,0),AG$5*$AJ$3)^2-2*AG$5*$AJ$3*MAX($R307*$A$3-$A$4-AG$5*+$AJ$3,0))/$AJ$5-SUM($V$7:AF307)-SUM($V$7:AG306)+SUM($V$7:AF306)</f>
        <v>0</v>
      </c>
      <c r="AH307" s="153">
        <f>(2*AH$5*$AJ$3*$R307*$A$3-MIN(AH$5*$AJ$3,$R307*$A$3)^2-2*$R307*$A$3*MAX(AH$5*$AJ$3-$R307*$A$3,0)-MIN(MAX($R307*$A$3-$A$4,0),AH$5*$AJ$3)^2-2*AH$5*$AJ$3*MAX($R307*$A$3-$A$4-AH$5*+$AJ$3,0))/$AJ$5-SUM($V$7:AG307)-SUM($V$7:AH306)+SUM($V$7:AG306)</f>
        <v>0</v>
      </c>
      <c r="AJ307" s="8">
        <f t="shared" si="75"/>
        <v>45261</v>
      </c>
      <c r="AK307" s="30">
        <f t="shared" si="80"/>
        <v>45275</v>
      </c>
      <c r="AL307" s="3">
        <f ca="1">SUMPRODUCT(OFFSET($W$8:OFFSET($W$8,$AJ$4-1,0),$T307,$U307),OFFSET($D$8:OFFSET($D$8,$AJ$4-1,0),$S307,MATCH(AL$6,$D$7:$Q$7,0)-1))</f>
        <v>1</v>
      </c>
      <c r="AM307" s="3">
        <f ca="1">SUMPRODUCT(OFFSET($W$8:OFFSET($W$8,$AJ$4-1,0),$T307,$U307),OFFSET($C$8:OFFSET($C$8,$AJ$4-1,0),$S307,0),OFFSET($D$8:OFFSET($D$8,$AJ$4-1,0),$S307,MATCH(AL$6,$D$7:$Q$7,0)-1))/SUMPRODUCT(OFFSET($W$8:OFFSET($W$8,$AJ$4-1,0),$T307,$U307),OFFSET($C$8:OFFSET($C$8,$AJ$4-1,0),$S307,0))</f>
        <v>1</v>
      </c>
      <c r="AN307" s="3">
        <f ca="1">SUMPRODUCT(OFFSET($W$8:OFFSET($W$8,$AJ$4-1,0),$T307,$U307),OFFSET($D$8:OFFSET($D$8,$AJ$4-1,0),$S307,MATCH(AN$6,$D$7:$Q$7,0)-1))</f>
        <v>0.97738716994605668</v>
      </c>
      <c r="AO307" s="3">
        <f ca="1">SUMPRODUCT(OFFSET($W$8:OFFSET($W$8,$AJ$4-1,0),$T307,$U307),OFFSET($C$8:OFFSET($C$8,$AJ$4-1,0),$S307,0),OFFSET($D$8:OFFSET($D$8,$AJ$4-1,0),$S307,MATCH(AN$6,$D$7:$Q$7,0)-1))/SUMPRODUCT(OFFSET($W$8:OFFSET($W$8,$AJ$4-1,0),$T307,$U307),OFFSET($C$8:OFFSET($C$8,$AJ$4-1,0),$S307,0))</f>
        <v>0.97759242310419792</v>
      </c>
      <c r="AP307" s="3">
        <f ca="1">SUMPRODUCT(OFFSET($W$8:OFFSET($W$8,$AJ$4-1,0),$T307,$U307),OFFSET($D$8:OFFSET($D$8,$AJ$4-1,0),$S307,MATCH(AP$6,$D$7:$Q$7,0)-1))</f>
        <v>0.99771973466003328</v>
      </c>
      <c r="AQ307" s="3">
        <f ca="1">SUMPRODUCT(OFFSET($W$8:OFFSET($W$8,$AJ$4-1,0),$T307,$U307),OFFSET($C$8:OFFSET($C$8,$AJ$4-1,0),$S307,0),OFFSET($D$8:OFFSET($D$8,$AJ$4-1,0),$S307,MATCH(AP$6,$D$7:$Q$7,0)-1))/SUMPRODUCT(OFFSET($W$8:OFFSET($W$8,$AJ$4-1,0),$T307,$U307),OFFSET($C$8:OFFSET($C$8,$AJ$4-1,0),$S307,0))</f>
        <v>0.99779820042475864</v>
      </c>
      <c r="AR307" s="3">
        <f ca="1">SUMPRODUCT(OFFSET($W$8:OFFSET($W$8,$AJ$4-1,0),$T307,$U307),OFFSET($D$8:OFFSET($D$8,$AJ$4-1,0),$S307,MATCH(AR$6,$D$7:$Q$7,0)-1))</f>
        <v>1</v>
      </c>
      <c r="AS307" s="3">
        <f ca="1">SUMPRODUCT(OFFSET($W$8:OFFSET($W$8,$AJ$4-1,0),$T307,$U307),OFFSET($C$8:OFFSET($C$8,$AJ$4-1,0),$S307,0),OFFSET($D$8:OFFSET($D$8,$AJ$4-1,0),$S307,MATCH(AR$6,$D$7:$Q$7,0)-1))/SUMPRODUCT(OFFSET($W$8:OFFSET($W$8,$AJ$4-1,0),$T307,$U307),OFFSET($C$8:OFFSET($C$8,$AJ$4-1,0),$S307,0))</f>
        <v>1</v>
      </c>
      <c r="AT307" s="3">
        <f ca="1">SUMPRODUCT(OFFSET($W$8:OFFSET($W$8,$AJ$4-1,0),$T307,$U307),OFFSET($D$8:OFFSET($D$8,$AJ$4-1,0),$S307,MATCH(AT$6,$D$7:$Q$7,0)-1))</f>
        <v>0.98567764989453976</v>
      </c>
      <c r="AU307" s="3">
        <f ca="1">SUMPRODUCT(OFFSET($W$8:OFFSET($W$8,$AJ$4-1,0),$T307,$U307),OFFSET($C$8:OFFSET($C$8,$AJ$4-1,0),$S307,0),OFFSET($D$8:OFFSET($D$8,$AJ$4-1,0),$S307,MATCH(AT$6,$D$7:$Q$7,0)-1))/SUMPRODUCT(OFFSET($W$8:OFFSET($W$8,$AJ$4-1,0),$T307,$U307),OFFSET($C$8:OFFSET($C$8,$AJ$4-1,0),$S307,0))</f>
        <v>0.98587854563139288</v>
      </c>
      <c r="AV307" s="3">
        <f ca="1">SUMPRODUCT(OFFSET($W$8:OFFSET($W$8,$AJ$4-1,0),$T307,$U307),OFFSET($D$8:OFFSET($D$8,$AJ$4-1,0),$S307,MATCH(AV$6,$D$7:$Q$7,0)-1))</f>
        <v>1.0083881760030959</v>
      </c>
      <c r="AW307" s="3">
        <f ca="1">SUMPRODUCT(OFFSET($W$8:OFFSET($W$8,$AJ$4-1,0),$T307,$U307),OFFSET($C$8:OFFSET($C$8,$AJ$4-1,0),$S307,0),OFFSET($D$8:OFFSET($D$8,$AJ$4-1,0),$S307,MATCH(AV$6,$D$7:$Q$7,0)-1))/SUMPRODUCT(OFFSET($W$8:OFFSET($W$8,$AJ$4-1,0),$T307,$U307),OFFSET($C$8:OFFSET($C$8,$AJ$4-1,0),$S307,0))</f>
        <v>1.0083115317819751</v>
      </c>
      <c r="AX307" s="3">
        <f ca="1">SUMPRODUCT(OFFSET($W$8:OFFSET($W$8,$AJ$4-1,0),$T307,$U307),OFFSET($D$8:OFFSET($D$8,$AJ$4-1,0),$S307,MATCH(AX$6,$D$7:$Q$7,0)-1))</f>
        <v>1.0083881760030957</v>
      </c>
      <c r="AY307" s="3">
        <f ca="1">SUMPRODUCT(OFFSET($W$8:OFFSET($W$8,$AJ$4-1,0),$T307,$U307),OFFSET($C$8:OFFSET($C$8,$AJ$4-1,0),$S307,0),OFFSET($D$8:OFFSET($D$8,$AJ$4-1,0),$S307,MATCH(AX$6,$D$7:$Q$7,0)-1))/SUMPRODUCT(OFFSET($W$8:OFFSET($W$8,$AJ$4-1,0),$T307,$U307),OFFSET($C$8:OFFSET($C$8,$AJ$4-1,0),$S307,0))</f>
        <v>1.0083115317819751</v>
      </c>
      <c r="AZ307" s="3">
        <f ca="1">SUMPRODUCT(OFFSET($W$8:OFFSET($W$8,$AJ$4-1,0),$T307,$U307),OFFSET($D$8:OFFSET($D$8,$AJ$4-1,0),$S307,MATCH(AZ$6,$D$7:$Q$7,0)-1))</f>
        <v>0.97581928318838651</v>
      </c>
      <c r="BA307" s="3">
        <f ca="1">SUMPRODUCT(OFFSET($W$8:OFFSET($W$8,$AJ$4-1,0),$T307,$U307),OFFSET($C$8:OFFSET($C$8,$AJ$4-1,0),$S307,0),OFFSET($D$8:OFFSET($D$8,$AJ$4-1,0),$S307,MATCH(AZ$6,$D$7:$Q$7,0)-1))/SUMPRODUCT(OFFSET($W$8:OFFSET($W$8,$AJ$4-1,0),$T307,$U307),OFFSET($C$8:OFFSET($C$8,$AJ$4-1,0),$S307,0))</f>
        <v>0.97603869289687684</v>
      </c>
      <c r="BB307" s="3">
        <f ca="1">SUMPRODUCT(OFFSET($W$8:OFFSET($W$8,$AJ$4-1,0),$T307,$U307),OFFSET($D$8:OFFSET($D$8,$AJ$4-1,0),$S307,MATCH(BB$6,$D$7:$Q$7,0)-1))</f>
        <v>0.99155114083519613</v>
      </c>
      <c r="BC307" s="3">
        <f ca="1">SUMPRODUCT(OFFSET($W$8:OFFSET($W$8,$AJ$4-1,0),$T307,$U307),OFFSET($C$8:OFFSET($C$8,$AJ$4-1,0),$S307,0),OFFSET($D$8:OFFSET($D$8,$AJ$4-1,0),$S307,MATCH(BB$6,$D$7:$Q$7,0)-1))/SUMPRODUCT(OFFSET($W$8:OFFSET($W$8,$AJ$4-1,0),$T307,$U307),OFFSET($C$8:OFFSET($C$8,$AJ$4-1,0),$S307,0))</f>
        <v>0.99162806454771479</v>
      </c>
      <c r="BD307" s="3">
        <f ca="1">SUMPRODUCT(OFFSET($W$8:OFFSET($W$8,$AJ$4-1,0),$T307,$U307),OFFSET($D$8:OFFSET($D$8,$AJ$4-1,0),$S307,MATCH(BD$6,$D$7:$Q$7,0)-1))</f>
        <v>0.99985270747425325</v>
      </c>
      <c r="BE307" s="3">
        <f ca="1">SUMPRODUCT(OFFSET($W$8:OFFSET($W$8,$AJ$4-1,0),$T307,$U307),OFFSET($C$8:OFFSET($C$8,$AJ$4-1,0),$S307,0),OFFSET($D$8:OFFSET($D$8,$AJ$4-1,0),$S307,MATCH(BD$6,$D$7:$Q$7,0)-1))/SUMPRODUCT(OFFSET($W$8:OFFSET($W$8,$AJ$4-1,0),$T307,$U307),OFFSET($C$8:OFFSET($C$8,$AJ$4-1,0),$S307,0))</f>
        <v>0.99985405089092616</v>
      </c>
      <c r="BF307" s="174">
        <f ca="1">SUMPRODUCT(OFFSET($W$8:OFFSET($W$8,$AJ$4-1,0),$T307,$U307),OFFSET($D$8:OFFSET($D$8,$AJ$4-1,0),$S307,MATCH(BF$6,$D$7:$Q$7,0)-1))</f>
        <v>1</v>
      </c>
      <c r="BG307" s="174">
        <f ca="1">SUMPRODUCT(OFFSET($W$8:OFFSET($W$8,$AJ$4-1,0),$T307,$U307),OFFSET($C$8:OFFSET($C$8,$AJ$4-1,0),$S307,0),OFFSET($D$8:OFFSET($D$8,$AJ$4-1,0),$S307,MATCH(BF$6,$D$7:$Q$7,0)-1))/SUMPRODUCT(OFFSET($W$8:OFFSET($W$8,$AJ$4-1,0),$T307,$U307),OFFSET($C$8:OFFSET($C$8,$AJ$4-1,0),$S307,0))</f>
        <v>1</v>
      </c>
      <c r="BH307" s="174">
        <f ca="1">SUMPRODUCT(OFFSET($W$8:OFFSET($W$8,$AJ$4-1,0),$T307,$U307),OFFSET($D$8:OFFSET($D$8,$AJ$4-1,0),$S307,MATCH(BH$6,$D$7:$Q$7,0)-1))</f>
        <v>1</v>
      </c>
      <c r="BI307" s="174">
        <f ca="1">SUMPRODUCT(OFFSET($W$8:OFFSET($W$8,$AJ$4-1,0),$T307,$U307),OFFSET($C$8:OFFSET($C$8,$AJ$4-1,0),$S307,0),OFFSET($D$8:OFFSET($D$8,$AJ$4-1,0),$S307,MATCH(BH$6,$D$7:$Q$7,0)-1))/SUMPRODUCT(OFFSET($W$8:OFFSET($W$8,$AJ$4-1,0),$T307,$U307),OFFSET($C$8:OFFSET($C$8,$AJ$4-1,0),$S307,0))</f>
        <v>1</v>
      </c>
      <c r="BJ307" s="174">
        <f ca="1">SUMPRODUCT(OFFSET($W$8:OFFSET($W$8,$AJ$4-1,0),$T307,$U307),OFFSET($D$8:OFFSET($D$8,$AJ$4-1,0),$S307,MATCH(BJ$6,$D$7:$Q$7,0)-1))</f>
        <v>1</v>
      </c>
      <c r="BK307" s="174">
        <f ca="1">SUMPRODUCT(OFFSET($W$8:OFFSET($W$8,$AJ$4-1,0),$T307,$U307),OFFSET($C$8:OFFSET($C$8,$AJ$4-1,0),$S307,0),OFFSET($D$8:OFFSET($D$8,$AJ$4-1,0),$S307,MATCH(BJ$6,$D$7:$Q$7,0)-1))/SUMPRODUCT(OFFSET($W$8:OFFSET($W$8,$AJ$4-1,0),$T307,$U307),OFFSET($C$8:OFFSET($C$8,$AJ$4-1,0),$S307,0))</f>
        <v>1</v>
      </c>
      <c r="BM307" s="8">
        <f t="shared" si="72"/>
        <v>45261</v>
      </c>
      <c r="BN307" s="47">
        <f t="shared" ca="1" si="73"/>
        <v>0.99887341547568309</v>
      </c>
      <c r="BO307" s="47">
        <f t="shared" ca="1" si="69"/>
        <v>0</v>
      </c>
      <c r="BP307" s="47">
        <f t="shared" ca="1" si="74"/>
        <v>0.33093923847506052</v>
      </c>
      <c r="BQ307" s="47">
        <f t="shared" ca="1" si="70"/>
        <v>0.66793417700062263</v>
      </c>
    </row>
    <row r="308" spans="1:69">
      <c r="A308" s="58">
        <f t="shared" si="71"/>
        <v>44927</v>
      </c>
      <c r="B308" s="155">
        <f t="shared" si="76"/>
        <v>45122</v>
      </c>
      <c r="C308" s="59">
        <f>SUMIF(WP!$A$3:$A$388,"&lt;"&amp;EOMONTH($A308,$A$3-1)+1,WP!$B$3:$B$388)/1000-SUM(C$8:C307)</f>
        <v>5184.6896337310609</v>
      </c>
      <c r="D308" s="156">
        <f>D$6/VLOOKUP($B308,Rate!$B$4:$H$390,7)</f>
        <v>1</v>
      </c>
      <c r="E308" s="156">
        <f>E$6/VLOOKUP($B308,SAWW!$B$4:$H$390,7)</f>
        <v>0.98879181119896997</v>
      </c>
      <c r="F308" s="156">
        <f>F$6/VLOOKUP($B308,'Indem BL'!$B$4:$H$390,7)</f>
        <v>1</v>
      </c>
      <c r="G308" s="156">
        <f>G$6/VLOOKUP($B308,'Med BL'!$B$4:$H$390,7)</f>
        <v>1</v>
      </c>
      <c r="H308" s="156">
        <f>H$6/VLOOKUP($B308,'Combined BL &amp; SAWW'!$B$4:$H$390,7)</f>
        <v>0.99534052511905546</v>
      </c>
      <c r="I308" s="156">
        <f>I$6/VLOOKUP($B308,'Freq Trend'!$B$4:$H$390,7)</f>
        <v>1.0041491432633725</v>
      </c>
      <c r="J308" s="156">
        <f>J$6/VLOOKUP($B308,'Severity Trend_IonI'!$B$4:$H$390,7)</f>
        <v>1.0041491432633725</v>
      </c>
      <c r="K308" s="156">
        <f>K$6/VLOOKUP($B308,'Severity Trend_MonI'!$B$4:$H$390,7)</f>
        <v>0.98801341833882106</v>
      </c>
      <c r="L308" s="156">
        <f>L$6/VLOOKUP($B308,'Severity Trend'!$B$4:$H$390,7)</f>
        <v>0.99581621767546424</v>
      </c>
      <c r="M308" s="156">
        <f>M$6/VLOOKUP($B308,'PP Residual Trend'!$B$4:$H$390,7)</f>
        <v>0.99992710225173898</v>
      </c>
      <c r="N308" s="156">
        <f>N$6/VLOOKUP($B308,CR!$B$4:$H$455,7)</f>
        <v>1</v>
      </c>
      <c r="O308" s="156">
        <f>O$6/VLOOKUP($B308,ER!$B$4:$H$455,7)</f>
        <v>1</v>
      </c>
      <c r="P308" s="156">
        <f>P$6/VLOOKUP($B308,DR!$B$4:$H$455,7)</f>
        <v>1</v>
      </c>
      <c r="R308">
        <f t="shared" si="81"/>
        <v>301</v>
      </c>
      <c r="S308" s="159">
        <f t="shared" si="77"/>
        <v>300</v>
      </c>
      <c r="T308" s="157">
        <f t="shared" si="78"/>
        <v>0</v>
      </c>
      <c r="U308" s="157">
        <f t="shared" si="79"/>
        <v>0</v>
      </c>
      <c r="V308" s="152">
        <v>0</v>
      </c>
      <c r="W308" s="153">
        <f>(2*W$5*$AJ$3*$R308*$A$3-MIN(W$5*$AJ$3,$R308*$A$3)^2-2*$R308*$A$3*MAX(W$5*$AJ$3-$R308*$A$3,0)-MIN(MAX($R308*$A$3-$A$4,0),W$5*$AJ$3)^2-2*W$5*$AJ$3*MAX($R308*$A$3-$A$4-W$5*+$AJ$3,0))/$AJ$5-SUM($V$7:V308)-SUM($V$7:W307)+SUM($V$7:V307)</f>
        <v>0</v>
      </c>
      <c r="X308" s="153">
        <f>(2*X$5*$AJ$3*$R308*$A$3-MIN(X$5*$AJ$3,$R308*$A$3)^2-2*$R308*$A$3*MAX(X$5*$AJ$3-$R308*$A$3,0)-MIN(MAX($R308*$A$3-$A$4,0),X$5*$AJ$3)^2-2*X$5*$AJ$3*MAX($R308*$A$3-$A$4-X$5*+$AJ$3,0))/$AJ$5-SUM($V$7:W308)-SUM($V$7:X307)+SUM($V$7:W307)</f>
        <v>0</v>
      </c>
      <c r="Y308" s="153">
        <f>(2*Y$5*$AJ$3*$R308*$A$3-MIN(Y$5*$AJ$3,$R308*$A$3)^2-2*$R308*$A$3*MAX(Y$5*$AJ$3-$R308*$A$3,0)-MIN(MAX($R308*$A$3-$A$4,0),Y$5*$AJ$3)^2-2*Y$5*$AJ$3*MAX($R308*$A$3-$A$4-Y$5*+$AJ$3,0))/$AJ$5-SUM($V$7:X308)-SUM($V$7:Y307)+SUM($V$7:X307)</f>
        <v>0</v>
      </c>
      <c r="Z308" s="153">
        <f>(2*Z$5*$AJ$3*$R308*$A$3-MIN(Z$5*$AJ$3,$R308*$A$3)^2-2*$R308*$A$3*MAX(Z$5*$AJ$3-$R308*$A$3,0)-MIN(MAX($R308*$A$3-$A$4,0),Z$5*$AJ$3)^2-2*Z$5*$AJ$3*MAX($R308*$A$3-$A$4-Z$5*+$AJ$3,0))/$AJ$5-SUM($V$7:Y308)-SUM($V$7:Z307)+SUM($V$7:Y307)</f>
        <v>0</v>
      </c>
      <c r="AA308" s="153">
        <f>(2*AA$5*$AJ$3*$R308*$A$3-MIN(AA$5*$AJ$3,$R308*$A$3)^2-2*$R308*$A$3*MAX(AA$5*$AJ$3-$R308*$A$3,0)-MIN(MAX($R308*$A$3-$A$4,0),AA$5*$AJ$3)^2-2*AA$5*$AJ$3*MAX($R308*$A$3-$A$4-AA$5*+$AJ$3,0))/$AJ$5-SUM($V$7:Z308)-SUM($V$7:AA307)+SUM($V$7:Z307)</f>
        <v>0</v>
      </c>
      <c r="AB308" s="153">
        <f>(2*AB$5*$AJ$3*$R308*$A$3-MIN(AB$5*$AJ$3,$R308*$A$3)^2-2*$R308*$A$3*MAX(AB$5*$AJ$3-$R308*$A$3,0)-MIN(MAX($R308*$A$3-$A$4,0),AB$5*$AJ$3)^2-2*AB$5*$AJ$3*MAX($R308*$A$3-$A$4-AB$5*+$AJ$3,0))/$AJ$5-SUM($V$7:AA308)-SUM($V$7:AB307)+SUM($V$7:AA307)</f>
        <v>0</v>
      </c>
      <c r="AC308" s="153">
        <f>(2*AC$5*$AJ$3*$R308*$A$3-MIN(AC$5*$AJ$3,$R308*$A$3)^2-2*$R308*$A$3*MAX(AC$5*$AJ$3-$R308*$A$3,0)-MIN(MAX($R308*$A$3-$A$4,0),AC$5*$AJ$3)^2-2*AC$5*$AJ$3*MAX($R308*$A$3-$A$4-AC$5*+$AJ$3,0))/$AJ$5-SUM($V$7:AB308)-SUM($V$7:AC307)+SUM($V$7:AB307)</f>
        <v>0</v>
      </c>
      <c r="AD308" s="153">
        <f>(2*AD$5*$AJ$3*$R308*$A$3-MIN(AD$5*$AJ$3,$R308*$A$3)^2-2*$R308*$A$3*MAX(AD$5*$AJ$3-$R308*$A$3,0)-MIN(MAX($R308*$A$3-$A$4,0),AD$5*$AJ$3)^2-2*AD$5*$AJ$3*MAX($R308*$A$3-$A$4-AD$5*+$AJ$3,0))/$AJ$5-SUM($V$7:AC308)-SUM($V$7:AD307)+SUM($V$7:AC307)</f>
        <v>0</v>
      </c>
      <c r="AE308" s="153">
        <f>(2*AE$5*$AJ$3*$R308*$A$3-MIN(AE$5*$AJ$3,$R308*$A$3)^2-2*$R308*$A$3*MAX(AE$5*$AJ$3-$R308*$A$3,0)-MIN(MAX($R308*$A$3-$A$4,0),AE$5*$AJ$3)^2-2*AE$5*$AJ$3*MAX($R308*$A$3-$A$4-AE$5*+$AJ$3,0))/$AJ$5-SUM($V$7:AD308)-SUM($V$7:AE307)+SUM($V$7:AD307)</f>
        <v>0</v>
      </c>
      <c r="AF308" s="153">
        <f>(2*AF$5*$AJ$3*$R308*$A$3-MIN(AF$5*$AJ$3,$R308*$A$3)^2-2*$R308*$A$3*MAX(AF$5*$AJ$3-$R308*$A$3,0)-MIN(MAX($R308*$A$3-$A$4,0),AF$5*$AJ$3)^2-2*AF$5*$AJ$3*MAX($R308*$A$3-$A$4-AF$5*+$AJ$3,0))/$AJ$5-SUM($V$7:AE308)-SUM($V$7:AF307)+SUM($V$7:AE307)</f>
        <v>0</v>
      </c>
      <c r="AG308" s="153">
        <f>(2*AG$5*$AJ$3*$R308*$A$3-MIN(AG$5*$AJ$3,$R308*$A$3)^2-2*$R308*$A$3*MAX(AG$5*$AJ$3-$R308*$A$3,0)-MIN(MAX($R308*$A$3-$A$4,0),AG$5*$AJ$3)^2-2*AG$5*$AJ$3*MAX($R308*$A$3-$A$4-AG$5*+$AJ$3,0))/$AJ$5-SUM($V$7:AF308)-SUM($V$7:AG307)+SUM($V$7:AF307)</f>
        <v>0</v>
      </c>
      <c r="AH308" s="153">
        <f>(2*AH$5*$AJ$3*$R308*$A$3-MIN(AH$5*$AJ$3,$R308*$A$3)^2-2*$R308*$A$3*MAX(AH$5*$AJ$3-$R308*$A$3,0)-MIN(MAX($R308*$A$3-$A$4,0),AH$5*$AJ$3)^2-2*AH$5*$AJ$3*MAX($R308*$A$3-$A$4-AH$5*+$AJ$3,0))/$AJ$5-SUM($V$7:AG308)-SUM($V$7:AH307)+SUM($V$7:AG307)</f>
        <v>0</v>
      </c>
      <c r="AJ308" s="8">
        <f t="shared" si="75"/>
        <v>45292</v>
      </c>
      <c r="AK308" s="30">
        <f t="shared" si="80"/>
        <v>45306</v>
      </c>
      <c r="AL308" s="3">
        <f ca="1">SUMPRODUCT(OFFSET($W$8:OFFSET($W$8,$AJ$4-1,0),$T308,$U308),OFFSET($D$8:OFFSET($D$8,$AJ$4-1,0),$S308,MATCH(AL$6,$D$7:$Q$7,0)-1))</f>
        <v>1</v>
      </c>
      <c r="AM308" s="3">
        <f ca="1">SUMPRODUCT(OFFSET($W$8:OFFSET($W$8,$AJ$4-1,0),$T308,$U308),OFFSET($C$8:OFFSET($C$8,$AJ$4-1,0),$S308,0),OFFSET($D$8:OFFSET($D$8,$AJ$4-1,0),$S308,MATCH(AL$6,$D$7:$Q$7,0)-1))/SUMPRODUCT(OFFSET($W$8:OFFSET($W$8,$AJ$4-1,0),$T308,$U308),OFFSET($C$8:OFFSET($C$8,$AJ$4-1,0),$S308,0))</f>
        <v>1</v>
      </c>
      <c r="AN308" s="3">
        <f ca="1">SUMPRODUCT(OFFSET($W$8:OFFSET($W$8,$AJ$4-1,0),$T308,$U308),OFFSET($D$8:OFFSET($D$8,$AJ$4-1,0),$S308,MATCH(AN$6,$D$7:$Q$7,0)-1))</f>
        <v>0.97513432324181959</v>
      </c>
      <c r="AO308" s="3">
        <f ca="1">SUMPRODUCT(OFFSET($W$8:OFFSET($W$8,$AJ$4-1,0),$T308,$U308),OFFSET($C$8:OFFSET($C$8,$AJ$4-1,0),$S308,0),OFFSET($D$8:OFFSET($D$8,$AJ$4-1,0),$S308,MATCH(AN$6,$D$7:$Q$7,0)-1))/SUMPRODUCT(OFFSET($W$8:OFFSET($W$8,$AJ$4-1,0),$T308,$U308),OFFSET($C$8:OFFSET($C$8,$AJ$4-1,0),$S308,0))</f>
        <v>0.97469071381145056</v>
      </c>
      <c r="AP308" s="3">
        <f ca="1">SUMPRODUCT(OFFSET($W$8:OFFSET($W$8,$AJ$4-1,0),$T308,$U308),OFFSET($D$8:OFFSET($D$8,$AJ$4-1,0),$S308,MATCH(AP$6,$D$7:$Q$7,0)-1))</f>
        <v>0.99730514096185752</v>
      </c>
      <c r="AQ308" s="3">
        <f ca="1">SUMPRODUCT(OFFSET($W$8:OFFSET($W$8,$AJ$4-1,0),$T308,$U308),OFFSET($C$8:OFFSET($C$8,$AJ$4-1,0),$S308,0),OFFSET($D$8:OFFSET($D$8,$AJ$4-1,0),$S308,MATCH(AP$6,$D$7:$Q$7,0)-1))/SUMPRODUCT(OFFSET($W$8:OFFSET($W$8,$AJ$4-1,0),$T308,$U308),OFFSET($C$8:OFFSET($C$8,$AJ$4-1,0),$S308,0))</f>
        <v>0.99726474937000964</v>
      </c>
      <c r="AR308" s="3">
        <f ca="1">SUMPRODUCT(OFFSET($W$8:OFFSET($W$8,$AJ$4-1,0),$T308,$U308),OFFSET($D$8:OFFSET($D$8,$AJ$4-1,0),$S308,MATCH(AR$6,$D$7:$Q$7,0)-1))</f>
        <v>1</v>
      </c>
      <c r="AS308" s="3">
        <f ca="1">SUMPRODUCT(OFFSET($W$8:OFFSET($W$8,$AJ$4-1,0),$T308,$U308),OFFSET($C$8:OFFSET($C$8,$AJ$4-1,0),$S308,0),OFFSET($D$8:OFFSET($D$8,$AJ$4-1,0),$S308,MATCH(AR$6,$D$7:$Q$7,0)-1))/SUMPRODUCT(OFFSET($W$8:OFFSET($W$8,$AJ$4-1,0),$T308,$U308),OFFSET($C$8:OFFSET($C$8,$AJ$4-1,0),$S308,0))</f>
        <v>1</v>
      </c>
      <c r="AT308" s="3">
        <f ca="1">SUMPRODUCT(OFFSET($W$8:OFFSET($W$8,$AJ$4-1,0),$T308,$U308),OFFSET($D$8:OFFSET($D$8,$AJ$4-1,0),$S308,MATCH(AT$6,$D$7:$Q$7,0)-1))</f>
        <v>0.98381159046826572</v>
      </c>
      <c r="AU308" s="3">
        <f ca="1">SUMPRODUCT(OFFSET($W$8:OFFSET($W$8,$AJ$4-1,0),$T308,$U308),OFFSET($C$8:OFFSET($C$8,$AJ$4-1,0),$S308,0),OFFSET($D$8:OFFSET($D$8,$AJ$4-1,0),$S308,MATCH(AT$6,$D$7:$Q$7,0)-1))/SUMPRODUCT(OFFSET($W$8:OFFSET($W$8,$AJ$4-1,0),$T308,$U308),OFFSET($C$8:OFFSET($C$8,$AJ$4-1,0),$S308,0))</f>
        <v>0.98346830170315702</v>
      </c>
      <c r="AV308" s="3">
        <f ca="1">SUMPRODUCT(OFFSET($W$8:OFFSET($W$8,$AJ$4-1,0),$T308,$U308),OFFSET($D$8:OFFSET($D$8,$AJ$4-1,0),$S308,MATCH(AV$6,$D$7:$Q$7,0)-1))</f>
        <v>1.009235355283308</v>
      </c>
      <c r="AW308" s="3">
        <f ca="1">SUMPRODUCT(OFFSET($W$8:OFFSET($W$8,$AJ$4-1,0),$T308,$U308),OFFSET($C$8:OFFSET($C$8,$AJ$4-1,0),$S308,0),OFFSET($D$8:OFFSET($D$8,$AJ$4-1,0),$S308,MATCH(AV$6,$D$7:$Q$7,0)-1))/SUMPRODUCT(OFFSET($W$8:OFFSET($W$8,$AJ$4-1,0),$T308,$U308),OFFSET($C$8:OFFSET($C$8,$AJ$4-1,0),$S308,0))</f>
        <v>1.0094046047061407</v>
      </c>
      <c r="AX308" s="3">
        <f ca="1">SUMPRODUCT(OFFSET($W$8:OFFSET($W$8,$AJ$4-1,0),$T308,$U308),OFFSET($D$8:OFFSET($D$8,$AJ$4-1,0),$S308,MATCH(AX$6,$D$7:$Q$7,0)-1))</f>
        <v>1.0092353552833075</v>
      </c>
      <c r="AY308" s="3">
        <f ca="1">SUMPRODUCT(OFFSET($W$8:OFFSET($W$8,$AJ$4-1,0),$T308,$U308),OFFSET($C$8:OFFSET($C$8,$AJ$4-1,0),$S308,0),OFFSET($D$8:OFFSET($D$8,$AJ$4-1,0),$S308,MATCH(AX$6,$D$7:$Q$7,0)-1))/SUMPRODUCT(OFFSET($W$8:OFFSET($W$8,$AJ$4-1,0),$T308,$U308),OFFSET($C$8:OFFSET($C$8,$AJ$4-1,0),$S308,0))</f>
        <v>1.0094046047061402</v>
      </c>
      <c r="AZ308" s="3">
        <f ca="1">SUMPRODUCT(OFFSET($W$8:OFFSET($W$8,$AJ$4-1,0),$T308,$U308),OFFSET($D$8:OFFSET($D$8,$AJ$4-1,0),$S308,MATCH(AZ$6,$D$7:$Q$7,0)-1))</f>
        <v>0.97341191684964301</v>
      </c>
      <c r="BA308" s="3">
        <f ca="1">SUMPRODUCT(OFFSET($W$8:OFFSET($W$8,$AJ$4-1,0),$T308,$U308),OFFSET($C$8:OFFSET($C$8,$AJ$4-1,0),$S308,0),OFFSET($D$8:OFFSET($D$8,$AJ$4-1,0),$S308,MATCH(AZ$6,$D$7:$Q$7,0)-1))/SUMPRODUCT(OFFSET($W$8:OFFSET($W$8,$AJ$4-1,0),$T308,$U308),OFFSET($C$8:OFFSET($C$8,$AJ$4-1,0),$S308,0))</f>
        <v>0.97293823614084285</v>
      </c>
      <c r="BB308" s="3">
        <f ca="1">SUMPRODUCT(OFFSET($W$8:OFFSET($W$8,$AJ$4-1,0),$T308,$U308),OFFSET($D$8:OFFSET($D$8,$AJ$4-1,0),$S308,MATCH(BB$6,$D$7:$Q$7,0)-1))</f>
        <v>0.99070410464658509</v>
      </c>
      <c r="BC308" s="3">
        <f ca="1">SUMPRODUCT(OFFSET($W$8:OFFSET($W$8,$AJ$4-1,0),$T308,$U308),OFFSET($C$8:OFFSET($C$8,$AJ$4-1,0),$S308,0),OFFSET($D$8:OFFSET($D$8,$AJ$4-1,0),$S308,MATCH(BB$6,$D$7:$Q$7,0)-1))/SUMPRODUCT(OFFSET($W$8:OFFSET($W$8,$AJ$4-1,0),$T308,$U308),OFFSET($C$8:OFFSET($C$8,$AJ$4-1,0),$S308,0))</f>
        <v>0.99053619416924854</v>
      </c>
      <c r="BD308" s="3">
        <f ca="1">SUMPRODUCT(OFFSET($W$8:OFFSET($W$8,$AJ$4-1,0),$T308,$U308),OFFSET($D$8:OFFSET($D$8,$AJ$4-1,0),$S308,MATCH(BD$6,$D$7:$Q$7,0)-1))</f>
        <v>0.99983788675122498</v>
      </c>
      <c r="BE308" s="3">
        <f ca="1">SUMPRODUCT(OFFSET($W$8:OFFSET($W$8,$AJ$4-1,0),$T308,$U308),OFFSET($C$8:OFFSET($C$8,$AJ$4-1,0),$S308,0),OFFSET($D$8:OFFSET($D$8,$AJ$4-1,0),$S308,MATCH(BD$6,$D$7:$Q$7,0)-1))/SUMPRODUCT(OFFSET($W$8:OFFSET($W$8,$AJ$4-1,0),$T308,$U308),OFFSET($C$8:OFFSET($C$8,$AJ$4-1,0),$S308,0))</f>
        <v>0.99983493744186458</v>
      </c>
      <c r="BF308" s="174">
        <f ca="1">SUMPRODUCT(OFFSET($W$8:OFFSET($W$8,$AJ$4-1,0),$T308,$U308),OFFSET($D$8:OFFSET($D$8,$AJ$4-1,0),$S308,MATCH(BF$6,$D$7:$Q$7,0)-1))</f>
        <v>1</v>
      </c>
      <c r="BG308" s="174">
        <f ca="1">SUMPRODUCT(OFFSET($W$8:OFFSET($W$8,$AJ$4-1,0),$T308,$U308),OFFSET($C$8:OFFSET($C$8,$AJ$4-1,0),$S308,0),OFFSET($D$8:OFFSET($D$8,$AJ$4-1,0),$S308,MATCH(BF$6,$D$7:$Q$7,0)-1))/SUMPRODUCT(OFFSET($W$8:OFFSET($W$8,$AJ$4-1,0),$T308,$U308),OFFSET($C$8:OFFSET($C$8,$AJ$4-1,0),$S308,0))</f>
        <v>1</v>
      </c>
      <c r="BH308" s="174">
        <f ca="1">SUMPRODUCT(OFFSET($W$8:OFFSET($W$8,$AJ$4-1,0),$T308,$U308),OFFSET($D$8:OFFSET($D$8,$AJ$4-1,0),$S308,MATCH(BH$6,$D$7:$Q$7,0)-1))</f>
        <v>1</v>
      </c>
      <c r="BI308" s="174">
        <f ca="1">SUMPRODUCT(OFFSET($W$8:OFFSET($W$8,$AJ$4-1,0),$T308,$U308),OFFSET($C$8:OFFSET($C$8,$AJ$4-1,0),$S308,0),OFFSET($D$8:OFFSET($D$8,$AJ$4-1,0),$S308,MATCH(BH$6,$D$7:$Q$7,0)-1))/SUMPRODUCT(OFFSET($W$8:OFFSET($W$8,$AJ$4-1,0),$T308,$U308),OFFSET($C$8:OFFSET($C$8,$AJ$4-1,0),$S308,0))</f>
        <v>1</v>
      </c>
      <c r="BJ308" s="174">
        <f ca="1">SUMPRODUCT(OFFSET($W$8:OFFSET($W$8,$AJ$4-1,0),$T308,$U308),OFFSET($D$8:OFFSET($D$8,$AJ$4-1,0),$S308,MATCH(BJ$6,$D$7:$Q$7,0)-1))</f>
        <v>1</v>
      </c>
      <c r="BK308" s="174">
        <f ca="1">SUMPRODUCT(OFFSET($W$8:OFFSET($W$8,$AJ$4-1,0),$T308,$U308),OFFSET($C$8:OFFSET($C$8,$AJ$4-1,0),$S308,0),OFFSET($D$8:OFFSET($D$8,$AJ$4-1,0),$S308,MATCH(BJ$6,$D$7:$Q$7,0)-1))/SUMPRODUCT(OFFSET($W$8:OFFSET($W$8,$AJ$4-1,0),$T308,$U308),OFFSET($C$8:OFFSET($C$8,$AJ$4-1,0),$S308,0))</f>
        <v>1</v>
      </c>
      <c r="BM308" s="8">
        <f t="shared" si="72"/>
        <v>45292</v>
      </c>
      <c r="BN308" s="47">
        <f t="shared" ca="1" si="73"/>
        <v>0.99887341547568309</v>
      </c>
      <c r="BO308" s="47">
        <f t="shared" ca="1" si="69"/>
        <v>0</v>
      </c>
      <c r="BP308" s="47">
        <f t="shared" ca="1" si="74"/>
        <v>0.33093923847506052</v>
      </c>
      <c r="BQ308" s="47">
        <f t="shared" ca="1" si="70"/>
        <v>0.66793417700062263</v>
      </c>
    </row>
    <row r="309" spans="1:69">
      <c r="A309" s="58">
        <f t="shared" si="71"/>
        <v>44958</v>
      </c>
      <c r="B309" s="155">
        <f t="shared" si="76"/>
        <v>45153</v>
      </c>
      <c r="C309" s="59">
        <f>SUMIF(WP!$A$3:$A$388,"&lt;"&amp;EOMONTH($A309,$A$3-1)+1,WP!$B$3:$B$388)/1000-SUM(C$8:C308)</f>
        <v>2818.4098592809169</v>
      </c>
      <c r="D309" s="156">
        <f>D$6/VLOOKUP($B309,Rate!$B$4:$H$390,7)</f>
        <v>1</v>
      </c>
      <c r="E309" s="156">
        <f>E$6/VLOOKUP($B309,SAWW!$B$4:$H$390,7)</f>
        <v>0.98644811399161947</v>
      </c>
      <c r="F309" s="156">
        <f>F$6/VLOOKUP($B309,'Indem BL'!$B$4:$H$390,7)</f>
        <v>1</v>
      </c>
      <c r="G309" s="156">
        <f>G$6/VLOOKUP($B309,'Med BL'!$B$4:$H$390,7)</f>
        <v>1</v>
      </c>
      <c r="H309" s="156">
        <f>H$6/VLOOKUP($B309,'Combined BL &amp; SAWW'!$B$4:$H$390,7)</f>
        <v>0.99368977621937815</v>
      </c>
      <c r="I309" s="156">
        <f>I$6/VLOOKUP($B309,'Freq Trend'!$B$4:$H$390,7)</f>
        <v>1.0050029881612292</v>
      </c>
      <c r="J309" s="156">
        <f>J$6/VLOOKUP($B309,'Severity Trend_IonI'!$B$4:$H$390,7)</f>
        <v>1.005002988161229</v>
      </c>
      <c r="K309" s="156">
        <f>K$6/VLOOKUP($B309,'Severity Trend_MonI'!$B$4:$H$390,7)</f>
        <v>0.98550488007936765</v>
      </c>
      <c r="L309" s="156">
        <f>L$6/VLOOKUP($B309,'Severity Trend'!$B$4:$H$390,7)</f>
        <v>0.99494780802840643</v>
      </c>
      <c r="M309" s="156">
        <f>M$6/VLOOKUP($B309,'PP Residual Trend'!$B$4:$H$390,7)</f>
        <v>0.99991203558356379</v>
      </c>
      <c r="N309" s="156">
        <f>N$6/VLOOKUP($B309,CR!$B$4:$H$455,7)</f>
        <v>1</v>
      </c>
      <c r="O309" s="156">
        <f>O$6/VLOOKUP($B309,ER!$B$4:$H$455,7)</f>
        <v>1</v>
      </c>
      <c r="P309" s="156">
        <f>P$6/VLOOKUP($B309,DR!$B$4:$H$455,7)</f>
        <v>1</v>
      </c>
      <c r="R309">
        <f t="shared" si="81"/>
        <v>302</v>
      </c>
      <c r="S309" s="159">
        <f t="shared" si="77"/>
        <v>301</v>
      </c>
      <c r="T309" s="157">
        <f t="shared" si="78"/>
        <v>0</v>
      </c>
      <c r="U309" s="157">
        <f t="shared" si="79"/>
        <v>0</v>
      </c>
      <c r="V309" s="152">
        <v>0</v>
      </c>
      <c r="W309" s="153">
        <f>(2*W$5*$AJ$3*$R309*$A$3-MIN(W$5*$AJ$3,$R309*$A$3)^2-2*$R309*$A$3*MAX(W$5*$AJ$3-$R309*$A$3,0)-MIN(MAX($R309*$A$3-$A$4,0),W$5*$AJ$3)^2-2*W$5*$AJ$3*MAX($R309*$A$3-$A$4-W$5*+$AJ$3,0))/$AJ$5-SUM($V$7:V309)-SUM($V$7:W308)+SUM($V$7:V308)</f>
        <v>0</v>
      </c>
      <c r="X309" s="153">
        <f>(2*X$5*$AJ$3*$R309*$A$3-MIN(X$5*$AJ$3,$R309*$A$3)^2-2*$R309*$A$3*MAX(X$5*$AJ$3-$R309*$A$3,0)-MIN(MAX($R309*$A$3-$A$4,0),X$5*$AJ$3)^2-2*X$5*$AJ$3*MAX($R309*$A$3-$A$4-X$5*+$AJ$3,0))/$AJ$5-SUM($V$7:W309)-SUM($V$7:X308)+SUM($V$7:W308)</f>
        <v>0</v>
      </c>
      <c r="Y309" s="153">
        <f>(2*Y$5*$AJ$3*$R309*$A$3-MIN(Y$5*$AJ$3,$R309*$A$3)^2-2*$R309*$A$3*MAX(Y$5*$AJ$3-$R309*$A$3,0)-MIN(MAX($R309*$A$3-$A$4,0),Y$5*$AJ$3)^2-2*Y$5*$AJ$3*MAX($R309*$A$3-$A$4-Y$5*+$AJ$3,0))/$AJ$5-SUM($V$7:X309)-SUM($V$7:Y308)+SUM($V$7:X308)</f>
        <v>0</v>
      </c>
      <c r="Z309" s="153">
        <f>(2*Z$5*$AJ$3*$R309*$A$3-MIN(Z$5*$AJ$3,$R309*$A$3)^2-2*$R309*$A$3*MAX(Z$5*$AJ$3-$R309*$A$3,0)-MIN(MAX($R309*$A$3-$A$4,0),Z$5*$AJ$3)^2-2*Z$5*$AJ$3*MAX($R309*$A$3-$A$4-Z$5*+$AJ$3,0))/$AJ$5-SUM($V$7:Y309)-SUM($V$7:Z308)+SUM($V$7:Y308)</f>
        <v>0</v>
      </c>
      <c r="AA309" s="153">
        <f>(2*AA$5*$AJ$3*$R309*$A$3-MIN(AA$5*$AJ$3,$R309*$A$3)^2-2*$R309*$A$3*MAX(AA$5*$AJ$3-$R309*$A$3,0)-MIN(MAX($R309*$A$3-$A$4,0),AA$5*$AJ$3)^2-2*AA$5*$AJ$3*MAX($R309*$A$3-$A$4-AA$5*+$AJ$3,0))/$AJ$5-SUM($V$7:Z309)-SUM($V$7:AA308)+SUM($V$7:Z308)</f>
        <v>0</v>
      </c>
      <c r="AB309" s="153">
        <f>(2*AB$5*$AJ$3*$R309*$A$3-MIN(AB$5*$AJ$3,$R309*$A$3)^2-2*$R309*$A$3*MAX(AB$5*$AJ$3-$R309*$A$3,0)-MIN(MAX($R309*$A$3-$A$4,0),AB$5*$AJ$3)^2-2*AB$5*$AJ$3*MAX($R309*$A$3-$A$4-AB$5*+$AJ$3,0))/$AJ$5-SUM($V$7:AA309)-SUM($V$7:AB308)+SUM($V$7:AA308)</f>
        <v>0</v>
      </c>
      <c r="AC309" s="153">
        <f>(2*AC$5*$AJ$3*$R309*$A$3-MIN(AC$5*$AJ$3,$R309*$A$3)^2-2*$R309*$A$3*MAX(AC$5*$AJ$3-$R309*$A$3,0)-MIN(MAX($R309*$A$3-$A$4,0),AC$5*$AJ$3)^2-2*AC$5*$AJ$3*MAX($R309*$A$3-$A$4-AC$5*+$AJ$3,0))/$AJ$5-SUM($V$7:AB309)-SUM($V$7:AC308)+SUM($V$7:AB308)</f>
        <v>0</v>
      </c>
      <c r="AD309" s="153">
        <f>(2*AD$5*$AJ$3*$R309*$A$3-MIN(AD$5*$AJ$3,$R309*$A$3)^2-2*$R309*$A$3*MAX(AD$5*$AJ$3-$R309*$A$3,0)-MIN(MAX($R309*$A$3-$A$4,0),AD$5*$AJ$3)^2-2*AD$5*$AJ$3*MAX($R309*$A$3-$A$4-AD$5*+$AJ$3,0))/$AJ$5-SUM($V$7:AC309)-SUM($V$7:AD308)+SUM($V$7:AC308)</f>
        <v>0</v>
      </c>
      <c r="AE309" s="153">
        <f>(2*AE$5*$AJ$3*$R309*$A$3-MIN(AE$5*$AJ$3,$R309*$A$3)^2-2*$R309*$A$3*MAX(AE$5*$AJ$3-$R309*$A$3,0)-MIN(MAX($R309*$A$3-$A$4,0),AE$5*$AJ$3)^2-2*AE$5*$AJ$3*MAX($R309*$A$3-$A$4-AE$5*+$AJ$3,0))/$AJ$5-SUM($V$7:AD309)-SUM($V$7:AE308)+SUM($V$7:AD308)</f>
        <v>0</v>
      </c>
      <c r="AF309" s="153">
        <f>(2*AF$5*$AJ$3*$R309*$A$3-MIN(AF$5*$AJ$3,$R309*$A$3)^2-2*$R309*$A$3*MAX(AF$5*$AJ$3-$R309*$A$3,0)-MIN(MAX($R309*$A$3-$A$4,0),AF$5*$AJ$3)^2-2*AF$5*$AJ$3*MAX($R309*$A$3-$A$4-AF$5*+$AJ$3,0))/$AJ$5-SUM($V$7:AE309)-SUM($V$7:AF308)+SUM($V$7:AE308)</f>
        <v>0</v>
      </c>
      <c r="AG309" s="153">
        <f>(2*AG$5*$AJ$3*$R309*$A$3-MIN(AG$5*$AJ$3,$R309*$A$3)^2-2*$R309*$A$3*MAX(AG$5*$AJ$3-$R309*$A$3,0)-MIN(MAX($R309*$A$3-$A$4,0),AG$5*$AJ$3)^2-2*AG$5*$AJ$3*MAX($R309*$A$3-$A$4-AG$5*+$AJ$3,0))/$AJ$5-SUM($V$7:AF309)-SUM($V$7:AG308)+SUM($V$7:AF308)</f>
        <v>0</v>
      </c>
      <c r="AH309" s="153">
        <f>(2*AH$5*$AJ$3*$R309*$A$3-MIN(AH$5*$AJ$3,$R309*$A$3)^2-2*$R309*$A$3*MAX(AH$5*$AJ$3-$R309*$A$3,0)-MIN(MAX($R309*$A$3-$A$4,0),AH$5*$AJ$3)^2-2*AH$5*$AJ$3*MAX($R309*$A$3-$A$4-AH$5*+$AJ$3,0))/$AJ$5-SUM($V$7:AG309)-SUM($V$7:AH308)+SUM($V$7:AG308)</f>
        <v>0</v>
      </c>
      <c r="AJ309" s="8">
        <f t="shared" si="75"/>
        <v>45323</v>
      </c>
      <c r="AK309" s="30">
        <f t="shared" si="80"/>
        <v>45337</v>
      </c>
      <c r="AL309" s="3">
        <f ca="1">SUMPRODUCT(OFFSET($W$8:OFFSET($W$8,$AJ$4-1,0),$T309,$U309),OFFSET($D$8:OFFSET($D$8,$AJ$4-1,0),$S309,MATCH(AL$6,$D$7:$Q$7,0)-1))</f>
        <v>1</v>
      </c>
      <c r="AM309" s="3">
        <f ca="1">SUMPRODUCT(OFFSET($W$8:OFFSET($W$8,$AJ$4-1,0),$T309,$U309),OFFSET($C$8:OFFSET($C$8,$AJ$4-1,0),$S309,0),OFFSET($D$8:OFFSET($D$8,$AJ$4-1,0),$S309,MATCH(AL$6,$D$7:$Q$7,0)-1))/SUMPRODUCT(OFFSET($W$8:OFFSET($W$8,$AJ$4-1,0),$T309,$U309),OFFSET($C$8:OFFSET($C$8,$AJ$4-1,0),$S309,0))</f>
        <v>1</v>
      </c>
      <c r="AN309" s="3">
        <f ca="1">SUMPRODUCT(OFFSET($W$8:OFFSET($W$8,$AJ$4-1,0),$T309,$U309),OFFSET($D$8:OFFSET($D$8,$AJ$4-1,0),$S309,MATCH(AN$6,$D$7:$Q$7,0)-1))</f>
        <v>0.97288699203069695</v>
      </c>
      <c r="AO309" s="3">
        <f ca="1">SUMPRODUCT(OFFSET($W$8:OFFSET($W$8,$AJ$4-1,0),$T309,$U309),OFFSET($C$8:OFFSET($C$8,$AJ$4-1,0),$S309,0),OFFSET($D$8:OFFSET($D$8,$AJ$4-1,0),$S309,MATCH(AN$6,$D$7:$Q$7,0)-1))/SUMPRODUCT(OFFSET($W$8:OFFSET($W$8,$AJ$4-1,0),$T309,$U309),OFFSET($C$8:OFFSET($C$8,$AJ$4-1,0),$S309,0))</f>
        <v>0.97209918853377064</v>
      </c>
      <c r="AP309" s="3">
        <f ca="1">SUMPRODUCT(OFFSET($W$8:OFFSET($W$8,$AJ$4-1,0),$T309,$U309),OFFSET($D$8:OFFSET($D$8,$AJ$4-1,0),$S309,MATCH(AP$6,$D$7:$Q$7,0)-1))</f>
        <v>0.99689054726368176</v>
      </c>
      <c r="AQ309" s="3">
        <f ca="1">SUMPRODUCT(OFFSET($W$8:OFFSET($W$8,$AJ$4-1,0),$T309,$U309),OFFSET($C$8:OFFSET($C$8,$AJ$4-1,0),$S309,0),OFFSET($D$8:OFFSET($D$8,$AJ$4-1,0),$S309,MATCH(AP$6,$D$7:$Q$7,0)-1))/SUMPRODUCT(OFFSET($W$8:OFFSET($W$8,$AJ$4-1,0),$T309,$U309),OFFSET($C$8:OFFSET($C$8,$AJ$4-1,0),$S309,0))</f>
        <v>0.99679511212564209</v>
      </c>
      <c r="AR309" s="3">
        <f ca="1">SUMPRODUCT(OFFSET($W$8:OFFSET($W$8,$AJ$4-1,0),$T309,$U309),OFFSET($D$8:OFFSET($D$8,$AJ$4-1,0),$S309,MATCH(AR$6,$D$7:$Q$7,0)-1))</f>
        <v>1</v>
      </c>
      <c r="AS309" s="3">
        <f ca="1">SUMPRODUCT(OFFSET($W$8:OFFSET($W$8,$AJ$4-1,0),$T309,$U309),OFFSET($C$8:OFFSET($C$8,$AJ$4-1,0),$S309,0),OFFSET($D$8:OFFSET($D$8,$AJ$4-1,0),$S309,MATCH(AR$6,$D$7:$Q$7,0)-1))/SUMPRODUCT(OFFSET($W$8:OFFSET($W$8,$AJ$4-1,0),$T309,$U309),OFFSET($C$8:OFFSET($C$8,$AJ$4-1,0),$S309,0))</f>
        <v>1</v>
      </c>
      <c r="AT309" s="3">
        <f ca="1">SUMPRODUCT(OFFSET($W$8:OFFSET($W$8,$AJ$4-1,0),$T309,$U309),OFFSET($D$8:OFFSET($D$8,$AJ$4-1,0),$S309,MATCH(AT$6,$D$7:$Q$7,0)-1))</f>
        <v>0.98193001560514537</v>
      </c>
      <c r="AU309" s="3">
        <f ca="1">SUMPRODUCT(OFFSET($W$8:OFFSET($W$8,$AJ$4-1,0),$T309,$U309),OFFSET($C$8:OFFSET($C$8,$AJ$4-1,0),$S309,0),OFFSET($D$8:OFFSET($D$8,$AJ$4-1,0),$S309,MATCH(AT$6,$D$7:$Q$7,0)-1))/SUMPRODUCT(OFFSET($W$8:OFFSET($W$8,$AJ$4-1,0),$T309,$U309),OFFSET($C$8:OFFSET($C$8,$AJ$4-1,0),$S309,0))</f>
        <v>0.98130414139204392</v>
      </c>
      <c r="AV309" s="3">
        <f ca="1">SUMPRODUCT(OFFSET($W$8:OFFSET($W$8,$AJ$4-1,0),$T309,$U309),OFFSET($D$8:OFFSET($D$8,$AJ$4-1,0),$S309,MATCH(AV$6,$D$7:$Q$7,0)-1))</f>
        <v>1.0100830959340168</v>
      </c>
      <c r="AW309" s="3">
        <f ca="1">SUMPRODUCT(OFFSET($W$8:OFFSET($W$8,$AJ$4-1,0),$T309,$U309),OFFSET($C$8:OFFSET($C$8,$AJ$4-1,0),$S309,0),OFFSET($D$8:OFFSET($D$8,$AJ$4-1,0),$S309,MATCH(AV$6,$D$7:$Q$7,0)-1))/SUMPRODUCT(OFFSET($W$8:OFFSET($W$8,$AJ$4-1,0),$T309,$U309),OFFSET($C$8:OFFSET($C$8,$AJ$4-1,0),$S309,0))</f>
        <v>1.0103832004727158</v>
      </c>
      <c r="AX309" s="3">
        <f ca="1">SUMPRODUCT(OFFSET($W$8:OFFSET($W$8,$AJ$4-1,0),$T309,$U309),OFFSET($D$8:OFFSET($D$8,$AJ$4-1,0),$S309,MATCH(AX$6,$D$7:$Q$7,0)-1))</f>
        <v>1.0100830959340166</v>
      </c>
      <c r="AY309" s="3">
        <f ca="1">SUMPRODUCT(OFFSET($W$8:OFFSET($W$8,$AJ$4-1,0),$T309,$U309),OFFSET($C$8:OFFSET($C$8,$AJ$4-1,0),$S309,0),OFFSET($D$8:OFFSET($D$8,$AJ$4-1,0),$S309,MATCH(AX$6,$D$7:$Q$7,0)-1))/SUMPRODUCT(OFFSET($W$8:OFFSET($W$8,$AJ$4-1,0),$T309,$U309),OFFSET($C$8:OFFSET($C$8,$AJ$4-1,0),$S309,0))</f>
        <v>1.0103832004727151</v>
      </c>
      <c r="AZ309" s="3">
        <f ca="1">SUMPRODUCT(OFFSET($W$8:OFFSET($W$8,$AJ$4-1,0),$T309,$U309),OFFSET($D$8:OFFSET($D$8,$AJ$4-1,0),$S309,MATCH(AZ$6,$D$7:$Q$7,0)-1))</f>
        <v>0.97101083293631107</v>
      </c>
      <c r="BA309" s="3">
        <f ca="1">SUMPRODUCT(OFFSET($W$8:OFFSET($W$8,$AJ$4-1,0),$T309,$U309),OFFSET($C$8:OFFSET($C$8,$AJ$4-1,0),$S309,0),OFFSET($D$8:OFFSET($D$8,$AJ$4-1,0),$S309,MATCH(AZ$6,$D$7:$Q$7,0)-1))/SUMPRODUCT(OFFSET($W$8:OFFSET($W$8,$AJ$4-1,0),$T309,$U309),OFFSET($C$8:OFFSET($C$8,$AJ$4-1,0),$S309,0))</f>
        <v>0.97016955738997734</v>
      </c>
      <c r="BB309" s="3">
        <f ca="1">SUMPRODUCT(OFFSET($W$8:OFFSET($W$8,$AJ$4-1,0),$T309,$U309),OFFSET($D$8:OFFSET($D$8,$AJ$4-1,0),$S309,MATCH(BB$6,$D$7:$Q$7,0)-1))</f>
        <v>0.98985792233435699</v>
      </c>
      <c r="BC309" s="3">
        <f ca="1">SUMPRODUCT(OFFSET($W$8:OFFSET($W$8,$AJ$4-1,0),$T309,$U309),OFFSET($C$8:OFFSET($C$8,$AJ$4-1,0),$S309,0),OFFSET($D$8:OFFSET($D$8,$AJ$4-1,0),$S309,MATCH(BB$6,$D$7:$Q$7,0)-1))/SUMPRODUCT(OFFSET($W$8:OFFSET($W$8,$AJ$4-1,0),$T309,$U309),OFFSET($C$8:OFFSET($C$8,$AJ$4-1,0),$S309,0))</f>
        <v>0.98955994629239918</v>
      </c>
      <c r="BD309" s="3">
        <f ca="1">SUMPRODUCT(OFFSET($W$8:OFFSET($W$8,$AJ$4-1,0),$T309,$U309),OFFSET($D$8:OFFSET($D$8,$AJ$4-1,0),$S309,MATCH(BD$6,$D$7:$Q$7,0)-1))</f>
        <v>0.99982306867898274</v>
      </c>
      <c r="BE309" s="3">
        <f ca="1">SUMPRODUCT(OFFSET($W$8:OFFSET($W$8,$AJ$4-1,0),$T309,$U309),OFFSET($C$8:OFFSET($C$8,$AJ$4-1,0),$S309,0),OFFSET($D$8:OFFSET($D$8,$AJ$4-1,0),$S309,MATCH(BD$6,$D$7:$Q$7,0)-1))/SUMPRODUCT(OFFSET($W$8:OFFSET($W$8,$AJ$4-1,0),$T309,$U309),OFFSET($C$8:OFFSET($C$8,$AJ$4-1,0),$S309,0))</f>
        <v>0.99981783694855975</v>
      </c>
      <c r="BF309" s="174">
        <f ca="1">SUMPRODUCT(OFFSET($W$8:OFFSET($W$8,$AJ$4-1,0),$T309,$U309),OFFSET($D$8:OFFSET($D$8,$AJ$4-1,0),$S309,MATCH(BF$6,$D$7:$Q$7,0)-1))</f>
        <v>1</v>
      </c>
      <c r="BG309" s="174">
        <f ca="1">SUMPRODUCT(OFFSET($W$8:OFFSET($W$8,$AJ$4-1,0),$T309,$U309),OFFSET($C$8:OFFSET($C$8,$AJ$4-1,0),$S309,0),OFFSET($D$8:OFFSET($D$8,$AJ$4-1,0),$S309,MATCH(BF$6,$D$7:$Q$7,0)-1))/SUMPRODUCT(OFFSET($W$8:OFFSET($W$8,$AJ$4-1,0),$T309,$U309),OFFSET($C$8:OFFSET($C$8,$AJ$4-1,0),$S309,0))</f>
        <v>1</v>
      </c>
      <c r="BH309" s="174">
        <f ca="1">SUMPRODUCT(OFFSET($W$8:OFFSET($W$8,$AJ$4-1,0),$T309,$U309),OFFSET($D$8:OFFSET($D$8,$AJ$4-1,0),$S309,MATCH(BH$6,$D$7:$Q$7,0)-1))</f>
        <v>1</v>
      </c>
      <c r="BI309" s="174">
        <f ca="1">SUMPRODUCT(OFFSET($W$8:OFFSET($W$8,$AJ$4-1,0),$T309,$U309),OFFSET($C$8:OFFSET($C$8,$AJ$4-1,0),$S309,0),OFFSET($D$8:OFFSET($D$8,$AJ$4-1,0),$S309,MATCH(BH$6,$D$7:$Q$7,0)-1))/SUMPRODUCT(OFFSET($W$8:OFFSET($W$8,$AJ$4-1,0),$T309,$U309),OFFSET($C$8:OFFSET($C$8,$AJ$4-1,0),$S309,0))</f>
        <v>1</v>
      </c>
      <c r="BJ309" s="174">
        <f ca="1">SUMPRODUCT(OFFSET($W$8:OFFSET($W$8,$AJ$4-1,0),$T309,$U309),OFFSET($D$8:OFFSET($D$8,$AJ$4-1,0),$S309,MATCH(BJ$6,$D$7:$Q$7,0)-1))</f>
        <v>1</v>
      </c>
      <c r="BK309" s="174">
        <f ca="1">SUMPRODUCT(OFFSET($W$8:OFFSET($W$8,$AJ$4-1,0),$T309,$U309),OFFSET($C$8:OFFSET($C$8,$AJ$4-1,0),$S309,0),OFFSET($D$8:OFFSET($D$8,$AJ$4-1,0),$S309,MATCH(BJ$6,$D$7:$Q$7,0)-1))/SUMPRODUCT(OFFSET($W$8:OFFSET($W$8,$AJ$4-1,0),$T309,$U309),OFFSET($C$8:OFFSET($C$8,$AJ$4-1,0),$S309,0))</f>
        <v>1</v>
      </c>
      <c r="BM309" s="8">
        <f t="shared" si="72"/>
        <v>45323</v>
      </c>
      <c r="BN309" s="47">
        <f t="shared" ca="1" si="73"/>
        <v>0.99887341547568309</v>
      </c>
      <c r="BO309" s="47">
        <f t="shared" ca="1" si="69"/>
        <v>0</v>
      </c>
      <c r="BP309" s="47">
        <f t="shared" ca="1" si="74"/>
        <v>0.33093923847506052</v>
      </c>
      <c r="BQ309" s="47">
        <f t="shared" ca="1" si="70"/>
        <v>0.66793417700062263</v>
      </c>
    </row>
    <row r="310" spans="1:69">
      <c r="A310" s="58">
        <f t="shared" si="71"/>
        <v>44986</v>
      </c>
      <c r="B310" s="155">
        <f t="shared" si="76"/>
        <v>45184</v>
      </c>
      <c r="C310" s="59">
        <f>SUMIF(WP!$A$3:$A$388,"&lt;"&amp;EOMONTH($A310,$A$3-1)+1,WP!$B$3:$B$388)/1000-SUM(C$8:C309)</f>
        <v>3567.1023055522237</v>
      </c>
      <c r="D310" s="156">
        <f>D$6/VLOOKUP($B310,Rate!$B$4:$H$390,7)</f>
        <v>1</v>
      </c>
      <c r="E310" s="156">
        <f>E$6/VLOOKUP($B310,SAWW!$B$4:$H$390,7)</f>
        <v>0.98411550087227284</v>
      </c>
      <c r="F310" s="156">
        <f>F$6/VLOOKUP($B310,'Indem BL'!$B$4:$H$390,7)</f>
        <v>1</v>
      </c>
      <c r="G310" s="156">
        <f>G$6/VLOOKUP($B310,'Med BL'!$B$4:$H$390,7)</f>
        <v>1</v>
      </c>
      <c r="H310" s="156">
        <f>H$6/VLOOKUP($B310,'Combined BL &amp; SAWW'!$B$4:$H$390,7)</f>
        <v>0.99204449371043202</v>
      </c>
      <c r="I310" s="156">
        <f>I$6/VLOOKUP($B310,'Freq Trend'!$B$4:$H$390,7)</f>
        <v>1.005858286372205</v>
      </c>
      <c r="J310" s="156">
        <f>J$6/VLOOKUP($B310,'Severity Trend_IonI'!$B$4:$H$390,7)</f>
        <v>1.0058582863722048</v>
      </c>
      <c r="K310" s="156">
        <f>K$6/VLOOKUP($B310,'Severity Trend_MonI'!$B$4:$H$390,7)</f>
        <v>0.98300904777591569</v>
      </c>
      <c r="L310" s="156">
        <f>L$6/VLOOKUP($B310,'Severity Trend'!$B$4:$H$390,7)</f>
        <v>0.99408091166909152</v>
      </c>
      <c r="M310" s="156">
        <f>M$6/VLOOKUP($B310,'PP Residual Trend'!$B$4:$H$390,7)</f>
        <v>0.99989696936942385</v>
      </c>
      <c r="N310" s="156">
        <f>N$6/VLOOKUP($B310,CR!$B$4:$H$455,7)</f>
        <v>1</v>
      </c>
      <c r="O310" s="156">
        <f>O$6/VLOOKUP($B310,ER!$B$4:$H$455,7)</f>
        <v>1</v>
      </c>
      <c r="P310" s="156">
        <f>P$6/VLOOKUP($B310,DR!$B$4:$H$455,7)</f>
        <v>1</v>
      </c>
      <c r="R310">
        <f t="shared" si="81"/>
        <v>303</v>
      </c>
      <c r="S310" s="159">
        <f t="shared" si="77"/>
        <v>302</v>
      </c>
      <c r="T310" s="157">
        <f t="shared" si="78"/>
        <v>0</v>
      </c>
      <c r="U310" s="157">
        <f t="shared" si="79"/>
        <v>0</v>
      </c>
      <c r="V310" s="152">
        <v>0</v>
      </c>
      <c r="W310" s="153">
        <f>(2*W$5*$AJ$3*$R310*$A$3-MIN(W$5*$AJ$3,$R310*$A$3)^2-2*$R310*$A$3*MAX(W$5*$AJ$3-$R310*$A$3,0)-MIN(MAX($R310*$A$3-$A$4,0),W$5*$AJ$3)^2-2*W$5*$AJ$3*MAX($R310*$A$3-$A$4-W$5*+$AJ$3,0))/$AJ$5-SUM($V$7:V310)-SUM($V$7:W309)+SUM($V$7:V309)</f>
        <v>0</v>
      </c>
      <c r="X310" s="153">
        <f>(2*X$5*$AJ$3*$R310*$A$3-MIN(X$5*$AJ$3,$R310*$A$3)^2-2*$R310*$A$3*MAX(X$5*$AJ$3-$R310*$A$3,0)-MIN(MAX($R310*$A$3-$A$4,0),X$5*$AJ$3)^2-2*X$5*$AJ$3*MAX($R310*$A$3-$A$4-X$5*+$AJ$3,0))/$AJ$5-SUM($V$7:W310)-SUM($V$7:X309)+SUM($V$7:W309)</f>
        <v>0</v>
      </c>
      <c r="Y310" s="153">
        <f>(2*Y$5*$AJ$3*$R310*$A$3-MIN(Y$5*$AJ$3,$R310*$A$3)^2-2*$R310*$A$3*MAX(Y$5*$AJ$3-$R310*$A$3,0)-MIN(MAX($R310*$A$3-$A$4,0),Y$5*$AJ$3)^2-2*Y$5*$AJ$3*MAX($R310*$A$3-$A$4-Y$5*+$AJ$3,0))/$AJ$5-SUM($V$7:X310)-SUM($V$7:Y309)+SUM($V$7:X309)</f>
        <v>0</v>
      </c>
      <c r="Z310" s="153">
        <f>(2*Z$5*$AJ$3*$R310*$A$3-MIN(Z$5*$AJ$3,$R310*$A$3)^2-2*$R310*$A$3*MAX(Z$5*$AJ$3-$R310*$A$3,0)-MIN(MAX($R310*$A$3-$A$4,0),Z$5*$AJ$3)^2-2*Z$5*$AJ$3*MAX($R310*$A$3-$A$4-Z$5*+$AJ$3,0))/$AJ$5-SUM($V$7:Y310)-SUM($V$7:Z309)+SUM($V$7:Y309)</f>
        <v>0</v>
      </c>
      <c r="AA310" s="153">
        <f>(2*AA$5*$AJ$3*$R310*$A$3-MIN(AA$5*$AJ$3,$R310*$A$3)^2-2*$R310*$A$3*MAX(AA$5*$AJ$3-$R310*$A$3,0)-MIN(MAX($R310*$A$3-$A$4,0),AA$5*$AJ$3)^2-2*AA$5*$AJ$3*MAX($R310*$A$3-$A$4-AA$5*+$AJ$3,0))/$AJ$5-SUM($V$7:Z310)-SUM($V$7:AA309)+SUM($V$7:Z309)</f>
        <v>0</v>
      </c>
      <c r="AB310" s="153">
        <f>(2*AB$5*$AJ$3*$R310*$A$3-MIN(AB$5*$AJ$3,$R310*$A$3)^2-2*$R310*$A$3*MAX(AB$5*$AJ$3-$R310*$A$3,0)-MIN(MAX($R310*$A$3-$A$4,0),AB$5*$AJ$3)^2-2*AB$5*$AJ$3*MAX($R310*$A$3-$A$4-AB$5*+$AJ$3,0))/$AJ$5-SUM($V$7:AA310)-SUM($V$7:AB309)+SUM($V$7:AA309)</f>
        <v>0</v>
      </c>
      <c r="AC310" s="153">
        <f>(2*AC$5*$AJ$3*$R310*$A$3-MIN(AC$5*$AJ$3,$R310*$A$3)^2-2*$R310*$A$3*MAX(AC$5*$AJ$3-$R310*$A$3,0)-MIN(MAX($R310*$A$3-$A$4,0),AC$5*$AJ$3)^2-2*AC$5*$AJ$3*MAX($R310*$A$3-$A$4-AC$5*+$AJ$3,0))/$AJ$5-SUM($V$7:AB310)-SUM($V$7:AC309)+SUM($V$7:AB309)</f>
        <v>0</v>
      </c>
      <c r="AD310" s="153">
        <f>(2*AD$5*$AJ$3*$R310*$A$3-MIN(AD$5*$AJ$3,$R310*$A$3)^2-2*$R310*$A$3*MAX(AD$5*$AJ$3-$R310*$A$3,0)-MIN(MAX($R310*$A$3-$A$4,0),AD$5*$AJ$3)^2-2*AD$5*$AJ$3*MAX($R310*$A$3-$A$4-AD$5*+$AJ$3,0))/$AJ$5-SUM($V$7:AC310)-SUM($V$7:AD309)+SUM($V$7:AC309)</f>
        <v>0</v>
      </c>
      <c r="AE310" s="153">
        <f>(2*AE$5*$AJ$3*$R310*$A$3-MIN(AE$5*$AJ$3,$R310*$A$3)^2-2*$R310*$A$3*MAX(AE$5*$AJ$3-$R310*$A$3,0)-MIN(MAX($R310*$A$3-$A$4,0),AE$5*$AJ$3)^2-2*AE$5*$AJ$3*MAX($R310*$A$3-$A$4-AE$5*+$AJ$3,0))/$AJ$5-SUM($V$7:AD310)-SUM($V$7:AE309)+SUM($V$7:AD309)</f>
        <v>0</v>
      </c>
      <c r="AF310" s="153">
        <f>(2*AF$5*$AJ$3*$R310*$A$3-MIN(AF$5*$AJ$3,$R310*$A$3)^2-2*$R310*$A$3*MAX(AF$5*$AJ$3-$R310*$A$3,0)-MIN(MAX($R310*$A$3-$A$4,0),AF$5*$AJ$3)^2-2*AF$5*$AJ$3*MAX($R310*$A$3-$A$4-AF$5*+$AJ$3,0))/$AJ$5-SUM($V$7:AE310)-SUM($V$7:AF309)+SUM($V$7:AE309)</f>
        <v>0</v>
      </c>
      <c r="AG310" s="153">
        <f>(2*AG$5*$AJ$3*$R310*$A$3-MIN(AG$5*$AJ$3,$R310*$A$3)^2-2*$R310*$A$3*MAX(AG$5*$AJ$3-$R310*$A$3,0)-MIN(MAX($R310*$A$3-$A$4,0),AG$5*$AJ$3)^2-2*AG$5*$AJ$3*MAX($R310*$A$3-$A$4-AG$5*+$AJ$3,0))/$AJ$5-SUM($V$7:AF310)-SUM($V$7:AG309)+SUM($V$7:AF309)</f>
        <v>0</v>
      </c>
      <c r="AH310" s="153">
        <f>(2*AH$5*$AJ$3*$R310*$A$3-MIN(AH$5*$AJ$3,$R310*$A$3)^2-2*$R310*$A$3*MAX(AH$5*$AJ$3-$R310*$A$3,0)-MIN(MAX($R310*$A$3-$A$4,0),AH$5*$AJ$3)^2-2*AH$5*$AJ$3*MAX($R310*$A$3-$A$4-AH$5*+$AJ$3,0))/$AJ$5-SUM($V$7:AG310)-SUM($V$7:AH309)+SUM($V$7:AG309)</f>
        <v>0</v>
      </c>
      <c r="AJ310" s="8">
        <f t="shared" si="75"/>
        <v>45352</v>
      </c>
      <c r="AK310" s="30">
        <f t="shared" si="80"/>
        <v>45366</v>
      </c>
      <c r="AL310" s="3">
        <f ca="1">SUMPRODUCT(OFFSET($W$8:OFFSET($W$8,$AJ$4-1,0),$T310,$U310),OFFSET($D$8:OFFSET($D$8,$AJ$4-1,0),$S310,MATCH(AL$6,$D$7:$Q$7,0)-1))</f>
        <v>1</v>
      </c>
      <c r="AM310" s="3">
        <f ca="1">SUMPRODUCT(OFFSET($W$8:OFFSET($W$8,$AJ$4-1,0),$T310,$U310),OFFSET($C$8:OFFSET($C$8,$AJ$4-1,0),$S310,0),OFFSET($D$8:OFFSET($D$8,$AJ$4-1,0),$S310,MATCH(AL$6,$D$7:$Q$7,0)-1))/SUMPRODUCT(OFFSET($W$8:OFFSET($W$8,$AJ$4-1,0),$T310,$U310),OFFSET($C$8:OFFSET($C$8,$AJ$4-1,0),$S310,0))</f>
        <v>1</v>
      </c>
      <c r="AN310" s="3">
        <f ca="1">SUMPRODUCT(OFFSET($W$8:OFFSET($W$8,$AJ$4-1,0),$T310,$U310),OFFSET($D$8:OFFSET($D$8,$AJ$4-1,0),$S310,MATCH(AN$6,$D$7:$Q$7,0)-1))</f>
        <v>0.97064551121643639</v>
      </c>
      <c r="AO310" s="3">
        <f ca="1">SUMPRODUCT(OFFSET($W$8:OFFSET($W$8,$AJ$4-1,0),$T310,$U310),OFFSET($C$8:OFFSET($C$8,$AJ$4-1,0),$S310,0),OFFSET($D$8:OFFSET($D$8,$AJ$4-1,0),$S310,MATCH(AN$6,$D$7:$Q$7,0)-1))/SUMPRODUCT(OFFSET($W$8:OFFSET($W$8,$AJ$4-1,0),$T310,$U310),OFFSET($C$8:OFFSET($C$8,$AJ$4-1,0),$S310,0))</f>
        <v>0.97010982484366393</v>
      </c>
      <c r="AP310" s="3">
        <f ca="1">SUMPRODUCT(OFFSET($W$8:OFFSET($W$8,$AJ$4-1,0),$T310,$U310),OFFSET($D$8:OFFSET($D$8,$AJ$4-1,0),$S310,MATCH(AP$6,$D$7:$Q$7,0)-1))</f>
        <v>0.996475953565506</v>
      </c>
      <c r="AQ310" s="3">
        <f ca="1">SUMPRODUCT(OFFSET($W$8:OFFSET($W$8,$AJ$4-1,0),$T310,$U310),OFFSET($C$8:OFFSET($C$8,$AJ$4-1,0),$S310,0),OFFSET($D$8:OFFSET($D$8,$AJ$4-1,0),$S310,MATCH(AP$6,$D$7:$Q$7,0)-1))/SUMPRODUCT(OFFSET($W$8:OFFSET($W$8,$AJ$4-1,0),$T310,$U310),OFFSET($C$8:OFFSET($C$8,$AJ$4-1,0),$S310,0))</f>
        <v>0.9964430295182215</v>
      </c>
      <c r="AR310" s="3">
        <f ca="1">SUMPRODUCT(OFFSET($W$8:OFFSET($W$8,$AJ$4-1,0),$T310,$U310),OFFSET($D$8:OFFSET($D$8,$AJ$4-1,0),$S310,MATCH(AR$6,$D$7:$Q$7,0)-1))</f>
        <v>1</v>
      </c>
      <c r="AS310" s="3">
        <f ca="1">SUMPRODUCT(OFFSET($W$8:OFFSET($W$8,$AJ$4-1,0),$T310,$U310),OFFSET($C$8:OFFSET($C$8,$AJ$4-1,0),$S310,0),OFFSET($D$8:OFFSET($D$8,$AJ$4-1,0),$S310,MATCH(AR$6,$D$7:$Q$7,0)-1))/SUMPRODUCT(OFFSET($W$8:OFFSET($W$8,$AJ$4-1,0),$T310,$U310),OFFSET($C$8:OFFSET($C$8,$AJ$4-1,0),$S310,0))</f>
        <v>1</v>
      </c>
      <c r="AT310" s="3">
        <f ca="1">SUMPRODUCT(OFFSET($W$8:OFFSET($W$8,$AJ$4-1,0),$T310,$U310),OFFSET($D$8:OFFSET($D$8,$AJ$4-1,0),$S310,MATCH(AT$6,$D$7:$Q$7,0)-1))</f>
        <v>0.9800506307425666</v>
      </c>
      <c r="AU310" s="3">
        <f ca="1">SUMPRODUCT(OFFSET($W$8:OFFSET($W$8,$AJ$4-1,0),$T310,$U310),OFFSET($C$8:OFFSET($C$8,$AJ$4-1,0),$S310,0),OFFSET($D$8:OFFSET($D$8,$AJ$4-1,0),$S310,MATCH(AT$6,$D$7:$Q$7,0)-1))/SUMPRODUCT(OFFSET($W$8:OFFSET($W$8,$AJ$4-1,0),$T310,$U310),OFFSET($C$8:OFFSET($C$8,$AJ$4-1,0),$S310,0))</f>
        <v>0.97964661955695298</v>
      </c>
      <c r="AV310" s="3">
        <f ca="1">SUMPRODUCT(OFFSET($W$8:OFFSET($W$8,$AJ$4-1,0),$T310,$U310),OFFSET($D$8:OFFSET($D$8,$AJ$4-1,0),$S310,MATCH(AV$6,$D$7:$Q$7,0)-1))</f>
        <v>1.0109313628432395</v>
      </c>
      <c r="AW310" s="3">
        <f ca="1">SUMPRODUCT(OFFSET($W$8:OFFSET($W$8,$AJ$4-1,0),$T310,$U310),OFFSET($C$8:OFFSET($C$8,$AJ$4-1,0),$S310,0),OFFSET($D$8:OFFSET($D$8,$AJ$4-1,0),$S310,MATCH(AV$6,$D$7:$Q$7,0)-1))/SUMPRODUCT(OFFSET($W$8:OFFSET($W$8,$AJ$4-1,0),$T310,$U310),OFFSET($C$8:OFFSET($C$8,$AJ$4-1,0),$S310,0))</f>
        <v>1.0111369249253033</v>
      </c>
      <c r="AX310" s="3">
        <f ca="1">SUMPRODUCT(OFFSET($W$8:OFFSET($W$8,$AJ$4-1,0),$T310,$U310),OFFSET($D$8:OFFSET($D$8,$AJ$4-1,0),$S310,MATCH(AX$6,$D$7:$Q$7,0)-1))</f>
        <v>1.0109313628432393</v>
      </c>
      <c r="AY310" s="3">
        <f ca="1">SUMPRODUCT(OFFSET($W$8:OFFSET($W$8,$AJ$4-1,0),$T310,$U310),OFFSET($C$8:OFFSET($C$8,$AJ$4-1,0),$S310,0),OFFSET($D$8:OFFSET($D$8,$AJ$4-1,0),$S310,MATCH(AX$6,$D$7:$Q$7,0)-1))/SUMPRODUCT(OFFSET($W$8:OFFSET($W$8,$AJ$4-1,0),$T310,$U310),OFFSET($C$8:OFFSET($C$8,$AJ$4-1,0),$S310,0))</f>
        <v>1.011136924925303</v>
      </c>
      <c r="AZ310" s="3">
        <f ca="1">SUMPRODUCT(OFFSET($W$8:OFFSET($W$8,$AJ$4-1,0),$T310,$U310),OFFSET($D$8:OFFSET($D$8,$AJ$4-1,0),$S310,MATCH(AZ$6,$D$7:$Q$7,0)-1))</f>
        <v>0.9686164045077561</v>
      </c>
      <c r="BA310" s="3">
        <f ca="1">SUMPRODUCT(OFFSET($W$8:OFFSET($W$8,$AJ$4-1,0),$T310,$U310),OFFSET($C$8:OFFSET($C$8,$AJ$4-1,0),$S310,0),OFFSET($D$8:OFFSET($D$8,$AJ$4-1,0),$S310,MATCH(AZ$6,$D$7:$Q$7,0)-1))/SUMPRODUCT(OFFSET($W$8:OFFSET($W$8,$AJ$4-1,0),$T310,$U310),OFFSET($C$8:OFFSET($C$8,$AJ$4-1,0),$S310,0))</f>
        <v>0.9680445758542735</v>
      </c>
      <c r="BB310" s="3">
        <f ca="1">SUMPRODUCT(OFFSET($W$8:OFFSET($W$8,$AJ$4-1,0),$T310,$U310),OFFSET($D$8:OFFSET($D$8,$AJ$4-1,0),$S310,MATCH(BB$6,$D$7:$Q$7,0)-1))</f>
        <v>0.98901267483945055</v>
      </c>
      <c r="BC310" s="3">
        <f ca="1">SUMPRODUCT(OFFSET($W$8:OFFSET($W$8,$AJ$4-1,0),$T310,$U310),OFFSET($C$8:OFFSET($C$8,$AJ$4-1,0),$S310,0),OFFSET($D$8:OFFSET($D$8,$AJ$4-1,0),$S310,MATCH(BB$6,$D$7:$Q$7,0)-1))/SUMPRODUCT(OFFSET($W$8:OFFSET($W$8,$AJ$4-1,0),$T310,$U310),OFFSET($C$8:OFFSET($C$8,$AJ$4-1,0),$S310,0))</f>
        <v>0.98880937085623466</v>
      </c>
      <c r="BD310" s="3">
        <f ca="1">SUMPRODUCT(OFFSET($W$8:OFFSET($W$8,$AJ$4-1,0),$T310,$U310),OFFSET($D$8:OFFSET($D$8,$AJ$4-1,0),$S310,MATCH(BD$6,$D$7:$Q$7,0)-1))</f>
        <v>0.99980825426034214</v>
      </c>
      <c r="BE310" s="3">
        <f ca="1">SUMPRODUCT(OFFSET($W$8:OFFSET($W$8,$AJ$4-1,0),$T310,$U310),OFFSET($C$8:OFFSET($C$8,$AJ$4-1,0),$S310,0),OFFSET($D$8:OFFSET($D$8,$AJ$4-1,0),$S310,MATCH(BD$6,$D$7:$Q$7,0)-1))/SUMPRODUCT(OFFSET($W$8:OFFSET($W$8,$AJ$4-1,0),$T310,$U310),OFFSET($C$8:OFFSET($C$8,$AJ$4-1,0),$S310,0))</f>
        <v>0.99980467777186466</v>
      </c>
      <c r="BF310" s="174">
        <f ca="1">SUMPRODUCT(OFFSET($W$8:OFFSET($W$8,$AJ$4-1,0),$T310,$U310),OFFSET($D$8:OFFSET($D$8,$AJ$4-1,0),$S310,MATCH(BF$6,$D$7:$Q$7,0)-1))</f>
        <v>1</v>
      </c>
      <c r="BG310" s="174">
        <f ca="1">SUMPRODUCT(OFFSET($W$8:OFFSET($W$8,$AJ$4-1,0),$T310,$U310),OFFSET($C$8:OFFSET($C$8,$AJ$4-1,0),$S310,0),OFFSET($D$8:OFFSET($D$8,$AJ$4-1,0),$S310,MATCH(BF$6,$D$7:$Q$7,0)-1))/SUMPRODUCT(OFFSET($W$8:OFFSET($W$8,$AJ$4-1,0),$T310,$U310),OFFSET($C$8:OFFSET($C$8,$AJ$4-1,0),$S310,0))</f>
        <v>1</v>
      </c>
      <c r="BH310" s="174">
        <f ca="1">SUMPRODUCT(OFFSET($W$8:OFFSET($W$8,$AJ$4-1,0),$T310,$U310),OFFSET($D$8:OFFSET($D$8,$AJ$4-1,0),$S310,MATCH(BH$6,$D$7:$Q$7,0)-1))</f>
        <v>1</v>
      </c>
      <c r="BI310" s="174">
        <f ca="1">SUMPRODUCT(OFFSET($W$8:OFFSET($W$8,$AJ$4-1,0),$T310,$U310),OFFSET($C$8:OFFSET($C$8,$AJ$4-1,0),$S310,0),OFFSET($D$8:OFFSET($D$8,$AJ$4-1,0),$S310,MATCH(BH$6,$D$7:$Q$7,0)-1))/SUMPRODUCT(OFFSET($W$8:OFFSET($W$8,$AJ$4-1,0),$T310,$U310),OFFSET($C$8:OFFSET($C$8,$AJ$4-1,0),$S310,0))</f>
        <v>1</v>
      </c>
      <c r="BJ310" s="174">
        <f ca="1">SUMPRODUCT(OFFSET($W$8:OFFSET($W$8,$AJ$4-1,0),$T310,$U310),OFFSET($D$8:OFFSET($D$8,$AJ$4-1,0),$S310,MATCH(BJ$6,$D$7:$Q$7,0)-1))</f>
        <v>1</v>
      </c>
      <c r="BK310" s="174">
        <f ca="1">SUMPRODUCT(OFFSET($W$8:OFFSET($W$8,$AJ$4-1,0),$T310,$U310),OFFSET($C$8:OFFSET($C$8,$AJ$4-1,0),$S310,0),OFFSET($D$8:OFFSET($D$8,$AJ$4-1,0),$S310,MATCH(BJ$6,$D$7:$Q$7,0)-1))/SUMPRODUCT(OFFSET($W$8:OFFSET($W$8,$AJ$4-1,0),$T310,$U310),OFFSET($C$8:OFFSET($C$8,$AJ$4-1,0),$S310,0))</f>
        <v>1</v>
      </c>
      <c r="BM310" s="8">
        <f t="shared" si="72"/>
        <v>45352</v>
      </c>
      <c r="BN310" s="47">
        <f t="shared" ca="1" si="73"/>
        <v>0.99887341547568309</v>
      </c>
      <c r="BO310" s="47">
        <f t="shared" ca="1" si="69"/>
        <v>0</v>
      </c>
      <c r="BP310" s="47">
        <f t="shared" ca="1" si="74"/>
        <v>0.33093923847506052</v>
      </c>
      <c r="BQ310" s="47">
        <f t="shared" ca="1" si="70"/>
        <v>0.66793417700062263</v>
      </c>
    </row>
    <row r="311" spans="1:69">
      <c r="A311" s="58">
        <f t="shared" si="71"/>
        <v>45017</v>
      </c>
      <c r="B311" s="155">
        <f t="shared" si="76"/>
        <v>45214</v>
      </c>
      <c r="C311" s="59">
        <f>SUMIF(WP!$A$3:$A$388,"&lt;"&amp;EOMONTH($A311,$A$3-1)+1,WP!$B$3:$B$388)/1000-SUM(C$8:C310)</f>
        <v>4457.080263446871</v>
      </c>
      <c r="D311" s="156">
        <f>D$6/VLOOKUP($B311,Rate!$B$4:$H$390,7)</f>
        <v>1</v>
      </c>
      <c r="E311" s="156">
        <f>E$6/VLOOKUP($B311,SAWW!$B$4:$H$390,7)</f>
        <v>0.9818686129731754</v>
      </c>
      <c r="F311" s="156">
        <f>F$6/VLOOKUP($B311,'Indem BL'!$B$4:$H$390,7)</f>
        <v>1</v>
      </c>
      <c r="G311" s="156">
        <f>G$6/VLOOKUP($B311,'Med BL'!$B$4:$H$390,7)</f>
        <v>1</v>
      </c>
      <c r="H311" s="156">
        <f>H$6/VLOOKUP($B311,'Combined BL &amp; SAWW'!$B$4:$H$390,7)</f>
        <v>0.99045746402887691</v>
      </c>
      <c r="I311" s="156">
        <f>I$6/VLOOKUP($B311,'Freq Trend'!$B$4:$H$390,7)</f>
        <v>1.0066873815637416</v>
      </c>
      <c r="J311" s="156">
        <f>J$6/VLOOKUP($B311,'Severity Trend_IonI'!$B$4:$H$390,7)</f>
        <v>1.0066873815637414</v>
      </c>
      <c r="K311" s="156">
        <f>K$6/VLOOKUP($B311,'Severity Trend_MonI'!$B$4:$H$390,7)</f>
        <v>0.98060573325076539</v>
      </c>
      <c r="L311" s="156">
        <f>L$6/VLOOKUP($B311,'Severity Trend'!$B$4:$H$390,7)</f>
        <v>0.99324341683735895</v>
      </c>
      <c r="M311" s="156">
        <f>M$6/VLOOKUP($B311,'PP Residual Trend'!$B$4:$H$390,7)</f>
        <v>0.99988238959447429</v>
      </c>
      <c r="N311" s="156">
        <f>N$6/VLOOKUP($B311,CR!$B$4:$H$455,7)</f>
        <v>1</v>
      </c>
      <c r="O311" s="156">
        <f>O$6/VLOOKUP($B311,ER!$B$4:$H$455,7)</f>
        <v>1</v>
      </c>
      <c r="P311" s="156">
        <f>P$6/VLOOKUP($B311,DR!$B$4:$H$455,7)</f>
        <v>1</v>
      </c>
      <c r="R311">
        <f t="shared" si="81"/>
        <v>304</v>
      </c>
      <c r="S311" s="159">
        <f t="shared" si="77"/>
        <v>303</v>
      </c>
      <c r="T311" s="157">
        <f t="shared" si="78"/>
        <v>0</v>
      </c>
      <c r="U311" s="157">
        <f t="shared" si="79"/>
        <v>0</v>
      </c>
      <c r="V311" s="152">
        <v>0</v>
      </c>
      <c r="W311" s="153">
        <f>(2*W$5*$AJ$3*$R311*$A$3-MIN(W$5*$AJ$3,$R311*$A$3)^2-2*$R311*$A$3*MAX(W$5*$AJ$3-$R311*$A$3,0)-MIN(MAX($R311*$A$3-$A$4,0),W$5*$AJ$3)^2-2*W$5*$AJ$3*MAX($R311*$A$3-$A$4-W$5*+$AJ$3,0))/$AJ$5-SUM($V$7:V311)-SUM($V$7:W310)+SUM($V$7:V310)</f>
        <v>0</v>
      </c>
      <c r="X311" s="153">
        <f>(2*X$5*$AJ$3*$R311*$A$3-MIN(X$5*$AJ$3,$R311*$A$3)^2-2*$R311*$A$3*MAX(X$5*$AJ$3-$R311*$A$3,0)-MIN(MAX($R311*$A$3-$A$4,0),X$5*$AJ$3)^2-2*X$5*$AJ$3*MAX($R311*$A$3-$A$4-X$5*+$AJ$3,0))/$AJ$5-SUM($V$7:W311)-SUM($V$7:X310)+SUM($V$7:W310)</f>
        <v>0</v>
      </c>
      <c r="Y311" s="153">
        <f>(2*Y$5*$AJ$3*$R311*$A$3-MIN(Y$5*$AJ$3,$R311*$A$3)^2-2*$R311*$A$3*MAX(Y$5*$AJ$3-$R311*$A$3,0)-MIN(MAX($R311*$A$3-$A$4,0),Y$5*$AJ$3)^2-2*Y$5*$AJ$3*MAX($R311*$A$3-$A$4-Y$5*+$AJ$3,0))/$AJ$5-SUM($V$7:X311)-SUM($V$7:Y310)+SUM($V$7:X310)</f>
        <v>0</v>
      </c>
      <c r="Z311" s="153">
        <f>(2*Z$5*$AJ$3*$R311*$A$3-MIN(Z$5*$AJ$3,$R311*$A$3)^2-2*$R311*$A$3*MAX(Z$5*$AJ$3-$R311*$A$3,0)-MIN(MAX($R311*$A$3-$A$4,0),Z$5*$AJ$3)^2-2*Z$5*$AJ$3*MAX($R311*$A$3-$A$4-Z$5*+$AJ$3,0))/$AJ$5-SUM($V$7:Y311)-SUM($V$7:Z310)+SUM($V$7:Y310)</f>
        <v>0</v>
      </c>
      <c r="AA311" s="153">
        <f>(2*AA$5*$AJ$3*$R311*$A$3-MIN(AA$5*$AJ$3,$R311*$A$3)^2-2*$R311*$A$3*MAX(AA$5*$AJ$3-$R311*$A$3,0)-MIN(MAX($R311*$A$3-$A$4,0),AA$5*$AJ$3)^2-2*AA$5*$AJ$3*MAX($R311*$A$3-$A$4-AA$5*+$AJ$3,0))/$AJ$5-SUM($V$7:Z311)-SUM($V$7:AA310)+SUM($V$7:Z310)</f>
        <v>0</v>
      </c>
      <c r="AB311" s="153">
        <f>(2*AB$5*$AJ$3*$R311*$A$3-MIN(AB$5*$AJ$3,$R311*$A$3)^2-2*$R311*$A$3*MAX(AB$5*$AJ$3-$R311*$A$3,0)-MIN(MAX($R311*$A$3-$A$4,0),AB$5*$AJ$3)^2-2*AB$5*$AJ$3*MAX($R311*$A$3-$A$4-AB$5*+$AJ$3,0))/$AJ$5-SUM($V$7:AA311)-SUM($V$7:AB310)+SUM($V$7:AA310)</f>
        <v>0</v>
      </c>
      <c r="AC311" s="153">
        <f>(2*AC$5*$AJ$3*$R311*$A$3-MIN(AC$5*$AJ$3,$R311*$A$3)^2-2*$R311*$A$3*MAX(AC$5*$AJ$3-$R311*$A$3,0)-MIN(MAX($R311*$A$3-$A$4,0),AC$5*$AJ$3)^2-2*AC$5*$AJ$3*MAX($R311*$A$3-$A$4-AC$5*+$AJ$3,0))/$AJ$5-SUM($V$7:AB311)-SUM($V$7:AC310)+SUM($V$7:AB310)</f>
        <v>0</v>
      </c>
      <c r="AD311" s="153">
        <f>(2*AD$5*$AJ$3*$R311*$A$3-MIN(AD$5*$AJ$3,$R311*$A$3)^2-2*$R311*$A$3*MAX(AD$5*$AJ$3-$R311*$A$3,0)-MIN(MAX($R311*$A$3-$A$4,0),AD$5*$AJ$3)^2-2*AD$5*$AJ$3*MAX($R311*$A$3-$A$4-AD$5*+$AJ$3,0))/$AJ$5-SUM($V$7:AC311)-SUM($V$7:AD310)+SUM($V$7:AC310)</f>
        <v>0</v>
      </c>
      <c r="AE311" s="153">
        <f>(2*AE$5*$AJ$3*$R311*$A$3-MIN(AE$5*$AJ$3,$R311*$A$3)^2-2*$R311*$A$3*MAX(AE$5*$AJ$3-$R311*$A$3,0)-MIN(MAX($R311*$A$3-$A$4,0),AE$5*$AJ$3)^2-2*AE$5*$AJ$3*MAX($R311*$A$3-$A$4-AE$5*+$AJ$3,0))/$AJ$5-SUM($V$7:AD311)-SUM($V$7:AE310)+SUM($V$7:AD310)</f>
        <v>0</v>
      </c>
      <c r="AF311" s="153">
        <f>(2*AF$5*$AJ$3*$R311*$A$3-MIN(AF$5*$AJ$3,$R311*$A$3)^2-2*$R311*$A$3*MAX(AF$5*$AJ$3-$R311*$A$3,0)-MIN(MAX($R311*$A$3-$A$4,0),AF$5*$AJ$3)^2-2*AF$5*$AJ$3*MAX($R311*$A$3-$A$4-AF$5*+$AJ$3,0))/$AJ$5-SUM($V$7:AE311)-SUM($V$7:AF310)+SUM($V$7:AE310)</f>
        <v>0</v>
      </c>
      <c r="AG311" s="153">
        <f>(2*AG$5*$AJ$3*$R311*$A$3-MIN(AG$5*$AJ$3,$R311*$A$3)^2-2*$R311*$A$3*MAX(AG$5*$AJ$3-$R311*$A$3,0)-MIN(MAX($R311*$A$3-$A$4,0),AG$5*$AJ$3)^2-2*AG$5*$AJ$3*MAX($R311*$A$3-$A$4-AG$5*+$AJ$3,0))/$AJ$5-SUM($V$7:AF311)-SUM($V$7:AG310)+SUM($V$7:AF310)</f>
        <v>0</v>
      </c>
      <c r="AH311" s="153">
        <f>(2*AH$5*$AJ$3*$R311*$A$3-MIN(AH$5*$AJ$3,$R311*$A$3)^2-2*$R311*$A$3*MAX(AH$5*$AJ$3-$R311*$A$3,0)-MIN(MAX($R311*$A$3-$A$4,0),AH$5*$AJ$3)^2-2*AH$5*$AJ$3*MAX($R311*$A$3-$A$4-AH$5*+$AJ$3,0))/$AJ$5-SUM($V$7:AG311)-SUM($V$7:AH310)+SUM($V$7:AG310)</f>
        <v>0</v>
      </c>
      <c r="AJ311" s="8">
        <f t="shared" si="75"/>
        <v>45383</v>
      </c>
      <c r="AK311" s="30">
        <f t="shared" si="80"/>
        <v>45397</v>
      </c>
      <c r="AL311" s="3">
        <f ca="1">SUMPRODUCT(OFFSET($W$8:OFFSET($W$8,$AJ$4-1,0),$T311,$U311),OFFSET($D$8:OFFSET($D$8,$AJ$4-1,0),$S311,MATCH(AL$6,$D$7:$Q$7,0)-1))</f>
        <v>1</v>
      </c>
      <c r="AM311" s="3">
        <f ca="1">SUMPRODUCT(OFFSET($W$8:OFFSET($W$8,$AJ$4-1,0),$T311,$U311),OFFSET($C$8:OFFSET($C$8,$AJ$4-1,0),$S311,0),OFFSET($D$8:OFFSET($D$8,$AJ$4-1,0),$S311,MATCH(AL$6,$D$7:$Q$7,0)-1))/SUMPRODUCT(OFFSET($W$8:OFFSET($W$8,$AJ$4-1,0),$T311,$U311),OFFSET($C$8:OFFSET($C$8,$AJ$4-1,0),$S311,0))</f>
        <v>1</v>
      </c>
      <c r="AN311" s="3">
        <f ca="1">SUMPRODUCT(OFFSET($W$8:OFFSET($W$8,$AJ$4-1,0),$T311,$U311),OFFSET($D$8:OFFSET($D$8,$AJ$4-1,0),$S311,MATCH(AN$6,$D$7:$Q$7,0)-1))</f>
        <v>0.96840975727259315</v>
      </c>
      <c r="AO311" s="3">
        <f ca="1">SUMPRODUCT(OFFSET($W$8:OFFSET($W$8,$AJ$4-1,0),$T311,$U311),OFFSET($C$8:OFFSET($C$8,$AJ$4-1,0),$S311,0),OFFSET($D$8:OFFSET($D$8,$AJ$4-1,0),$S311,MATCH(AN$6,$D$7:$Q$7,0)-1))/SUMPRODUCT(OFFSET($W$8:OFFSET($W$8,$AJ$4-1,0),$T311,$U311),OFFSET($C$8:OFFSET($C$8,$AJ$4-1,0),$S311,0))</f>
        <v>0.96766996624665691</v>
      </c>
      <c r="AP311" s="3">
        <f ca="1">SUMPRODUCT(OFFSET($W$8:OFFSET($W$8,$AJ$4-1,0),$T311,$U311),OFFSET($D$8:OFFSET($D$8,$AJ$4-1,0),$S311,MATCH(AP$6,$D$7:$Q$7,0)-1))</f>
        <v>0.99606135986733024</v>
      </c>
      <c r="AQ311" s="3">
        <f ca="1">SUMPRODUCT(OFFSET($W$8:OFFSET($W$8,$AJ$4-1,0),$T311,$U311),OFFSET($C$8:OFFSET($C$8,$AJ$4-1,0),$S311,0),OFFSET($D$8:OFFSET($D$8,$AJ$4-1,0),$S311,MATCH(AP$6,$D$7:$Q$7,0)-1))/SUMPRODUCT(OFFSET($W$8:OFFSET($W$8,$AJ$4-1,0),$T311,$U311),OFFSET($C$8:OFFSET($C$8,$AJ$4-1,0),$S311,0))</f>
        <v>0.99602063968978882</v>
      </c>
      <c r="AR311" s="3">
        <f ca="1">SUMPRODUCT(OFFSET($W$8:OFFSET($W$8,$AJ$4-1,0),$T311,$U311),OFFSET($D$8:OFFSET($D$8,$AJ$4-1,0),$S311,MATCH(AR$6,$D$7:$Q$7,0)-1))</f>
        <v>1</v>
      </c>
      <c r="AS311" s="3">
        <f ca="1">SUMPRODUCT(OFFSET($W$8:OFFSET($W$8,$AJ$4-1,0),$T311,$U311),OFFSET($C$8:OFFSET($C$8,$AJ$4-1,0),$S311,0),OFFSET($D$8:OFFSET($D$8,$AJ$4-1,0),$S311,MATCH(AR$6,$D$7:$Q$7,0)-1))/SUMPRODUCT(OFFSET($W$8:OFFSET($W$8,$AJ$4-1,0),$T311,$U311),OFFSET($C$8:OFFSET($C$8,$AJ$4-1,0),$S311,0))</f>
        <v>1</v>
      </c>
      <c r="AT311" s="3">
        <f ca="1">SUMPRODUCT(OFFSET($W$8:OFFSET($W$8,$AJ$4-1,0),$T311,$U311),OFFSET($D$8:OFFSET($D$8,$AJ$4-1,0),$S311,MATCH(AT$6,$D$7:$Q$7,0)-1))</f>
        <v>0.97817339653132429</v>
      </c>
      <c r="AU311" s="3">
        <f ca="1">SUMPRODUCT(OFFSET($W$8:OFFSET($W$8,$AJ$4-1,0),$T311,$U311),OFFSET($C$8:OFFSET($C$8,$AJ$4-1,0),$S311,0),OFFSET($D$8:OFFSET($D$8,$AJ$4-1,0),$S311,MATCH(AT$6,$D$7:$Q$7,0)-1))/SUMPRODUCT(OFFSET($W$8:OFFSET($W$8,$AJ$4-1,0),$T311,$U311),OFFSET($C$8:OFFSET($C$8,$AJ$4-1,0),$S311,0))</f>
        <v>0.97761817349174907</v>
      </c>
      <c r="AV311" s="3">
        <f ca="1">SUMPRODUCT(OFFSET($W$8:OFFSET($W$8,$AJ$4-1,0),$T311,$U311),OFFSET($D$8:OFFSET($D$8,$AJ$4-1,0),$S311,MATCH(AV$6,$D$7:$Q$7,0)-1))</f>
        <v>1.0117801480697166</v>
      </c>
      <c r="AW311" s="3">
        <f ca="1">SUMPRODUCT(OFFSET($W$8:OFFSET($W$8,$AJ$4-1,0),$T311,$U311),OFFSET($C$8:OFFSET($C$8,$AJ$4-1,0),$S311,0),OFFSET($D$8:OFFSET($D$8,$AJ$4-1,0),$S311,MATCH(AV$6,$D$7:$Q$7,0)-1))/SUMPRODUCT(OFFSET($W$8:OFFSET($W$8,$AJ$4-1,0),$T311,$U311),OFFSET($C$8:OFFSET($C$8,$AJ$4-1,0),$S311,0))</f>
        <v>1.0120640147250641</v>
      </c>
      <c r="AX311" s="3">
        <f ca="1">SUMPRODUCT(OFFSET($W$8:OFFSET($W$8,$AJ$4-1,0),$T311,$U311),OFFSET($D$8:OFFSET($D$8,$AJ$4-1,0),$S311,MATCH(AX$6,$D$7:$Q$7,0)-1))</f>
        <v>1.0117801480697164</v>
      </c>
      <c r="AY311" s="3">
        <f ca="1">SUMPRODUCT(OFFSET($W$8:OFFSET($W$8,$AJ$4-1,0),$T311,$U311),OFFSET($C$8:OFFSET($C$8,$AJ$4-1,0),$S311,0),OFFSET($D$8:OFFSET($D$8,$AJ$4-1,0),$S311,MATCH(AX$6,$D$7:$Q$7,0)-1))/SUMPRODUCT(OFFSET($W$8:OFFSET($W$8,$AJ$4-1,0),$T311,$U311),OFFSET($C$8:OFFSET($C$8,$AJ$4-1,0),$S311,0))</f>
        <v>1.0120640147250637</v>
      </c>
      <c r="AZ311" s="3">
        <f ca="1">SUMPRODUCT(OFFSET($W$8:OFFSET($W$8,$AJ$4-1,0),$T311,$U311),OFFSET($D$8:OFFSET($D$8,$AJ$4-1,0),$S311,MATCH(AZ$6,$D$7:$Q$7,0)-1))</f>
        <v>0.96622848886142865</v>
      </c>
      <c r="BA311" s="3">
        <f ca="1">SUMPRODUCT(OFFSET($W$8:OFFSET($W$8,$AJ$4-1,0),$T311,$U311),OFFSET($C$8:OFFSET($C$8,$AJ$4-1,0),$S311,0),OFFSET($D$8:OFFSET($D$8,$AJ$4-1,0),$S311,MATCH(AZ$6,$D$7:$Q$7,0)-1))/SUMPRODUCT(OFFSET($W$8:OFFSET($W$8,$AJ$4-1,0),$T311,$U311),OFFSET($C$8:OFFSET($C$8,$AJ$4-1,0),$S311,0))</f>
        <v>0.9654387831554474</v>
      </c>
      <c r="BB311" s="3">
        <f ca="1">SUMPRODUCT(OFFSET($W$8:OFFSET($W$8,$AJ$4-1,0),$T311,$U311),OFFSET($D$8:OFFSET($D$8,$AJ$4-1,0),$S311,MATCH(BB$6,$D$7:$Q$7,0)-1))</f>
        <v>0.98816834517656327</v>
      </c>
      <c r="BC311" s="3">
        <f ca="1">SUMPRODUCT(OFFSET($W$8:OFFSET($W$8,$AJ$4-1,0),$T311,$U311),OFFSET($C$8:OFFSET($C$8,$AJ$4-1,0),$S311,0),OFFSET($D$8:OFFSET($D$8,$AJ$4-1,0),$S311,MATCH(BB$6,$D$7:$Q$7,0)-1))/SUMPRODUCT(OFFSET($W$8:OFFSET($W$8,$AJ$4-1,0),$T311,$U311),OFFSET($C$8:OFFSET($C$8,$AJ$4-1,0),$S311,0))</f>
        <v>0.98788758591303905</v>
      </c>
      <c r="BD311" s="3">
        <f ca="1">SUMPRODUCT(OFFSET($W$8:OFFSET($W$8,$AJ$4-1,0),$T311,$U311),OFFSET($D$8:OFFSET($D$8,$AJ$4-1,0),$S311,MATCH(BD$6,$D$7:$Q$7,0)-1))</f>
        <v>0.99979344343616761</v>
      </c>
      <c r="BE311" s="3">
        <f ca="1">SUMPRODUCT(OFFSET($W$8:OFFSET($W$8,$AJ$4-1,0),$T311,$U311),OFFSET($C$8:OFFSET($C$8,$AJ$4-1,0),$S311,0),OFFSET($D$8:OFFSET($D$8,$AJ$4-1,0),$S311,MATCH(BD$6,$D$7:$Q$7,0)-1))/SUMPRODUCT(OFFSET($W$8:OFFSET($W$8,$AJ$4-1,0),$T311,$U311),OFFSET($C$8:OFFSET($C$8,$AJ$4-1,0),$S311,0))</f>
        <v>0.99978850445531409</v>
      </c>
      <c r="BF311" s="174">
        <f ca="1">SUMPRODUCT(OFFSET($W$8:OFFSET($W$8,$AJ$4-1,0),$T311,$U311),OFFSET($D$8:OFFSET($D$8,$AJ$4-1,0),$S311,MATCH(BF$6,$D$7:$Q$7,0)-1))</f>
        <v>1</v>
      </c>
      <c r="BG311" s="174">
        <f ca="1">SUMPRODUCT(OFFSET($W$8:OFFSET($W$8,$AJ$4-1,0),$T311,$U311),OFFSET($C$8:OFFSET($C$8,$AJ$4-1,0),$S311,0),OFFSET($D$8:OFFSET($D$8,$AJ$4-1,0),$S311,MATCH(BF$6,$D$7:$Q$7,0)-1))/SUMPRODUCT(OFFSET($W$8:OFFSET($W$8,$AJ$4-1,0),$T311,$U311),OFFSET($C$8:OFFSET($C$8,$AJ$4-1,0),$S311,0))</f>
        <v>1</v>
      </c>
      <c r="BH311" s="174">
        <f ca="1">SUMPRODUCT(OFFSET($W$8:OFFSET($W$8,$AJ$4-1,0),$T311,$U311),OFFSET($D$8:OFFSET($D$8,$AJ$4-1,0),$S311,MATCH(BH$6,$D$7:$Q$7,0)-1))</f>
        <v>1</v>
      </c>
      <c r="BI311" s="174">
        <f ca="1">SUMPRODUCT(OFFSET($W$8:OFFSET($W$8,$AJ$4-1,0),$T311,$U311),OFFSET($C$8:OFFSET($C$8,$AJ$4-1,0),$S311,0),OFFSET($D$8:OFFSET($D$8,$AJ$4-1,0),$S311,MATCH(BH$6,$D$7:$Q$7,0)-1))/SUMPRODUCT(OFFSET($W$8:OFFSET($W$8,$AJ$4-1,0),$T311,$U311),OFFSET($C$8:OFFSET($C$8,$AJ$4-1,0),$S311,0))</f>
        <v>1</v>
      </c>
      <c r="BJ311" s="174">
        <f ca="1">SUMPRODUCT(OFFSET($W$8:OFFSET($W$8,$AJ$4-1,0),$T311,$U311),OFFSET($D$8:OFFSET($D$8,$AJ$4-1,0),$S311,MATCH(BJ$6,$D$7:$Q$7,0)-1))</f>
        <v>1</v>
      </c>
      <c r="BK311" s="174">
        <f ca="1">SUMPRODUCT(OFFSET($W$8:OFFSET($W$8,$AJ$4-1,0),$T311,$U311),OFFSET($C$8:OFFSET($C$8,$AJ$4-1,0),$S311,0),OFFSET($D$8:OFFSET($D$8,$AJ$4-1,0),$S311,MATCH(BJ$6,$D$7:$Q$7,0)-1))/SUMPRODUCT(OFFSET($W$8:OFFSET($W$8,$AJ$4-1,0),$T311,$U311),OFFSET($C$8:OFFSET($C$8,$AJ$4-1,0),$S311,0))</f>
        <v>1</v>
      </c>
      <c r="BM311" s="8">
        <f t="shared" si="72"/>
        <v>45383</v>
      </c>
      <c r="BN311" s="47">
        <f t="shared" ca="1" si="73"/>
        <v>0.99887341547568309</v>
      </c>
      <c r="BO311" s="47">
        <f t="shared" ca="1" si="69"/>
        <v>0</v>
      </c>
      <c r="BP311" s="47">
        <f t="shared" ca="1" si="74"/>
        <v>0.33093923847506052</v>
      </c>
      <c r="BQ311" s="47">
        <f t="shared" ca="1" si="70"/>
        <v>0.66793417700062263</v>
      </c>
    </row>
    <row r="312" spans="1:69">
      <c r="A312" s="58">
        <f t="shared" si="71"/>
        <v>45047</v>
      </c>
      <c r="B312" s="155">
        <f t="shared" si="76"/>
        <v>45245</v>
      </c>
      <c r="C312" s="59">
        <f>SUMIF(WP!$A$3:$A$388,"&lt;"&amp;EOMONTH($A312,$A$3-1)+1,WP!$B$3:$B$388)/1000-SUM(C$8:C311)</f>
        <v>4335.6058193673089</v>
      </c>
      <c r="D312" s="156">
        <f>D$6/VLOOKUP($B312,Rate!$B$4:$H$390,7)</f>
        <v>1</v>
      </c>
      <c r="E312" s="156">
        <f>E$6/VLOOKUP($B312,SAWW!$B$4:$H$390,7)</f>
        <v>0.97955758212535116</v>
      </c>
      <c r="F312" s="156">
        <f>F$6/VLOOKUP($B312,'Indem BL'!$B$4:$H$390,7)</f>
        <v>1</v>
      </c>
      <c r="G312" s="156">
        <f>G$6/VLOOKUP($B312,'Med BL'!$B$4:$H$390,7)</f>
        <v>1</v>
      </c>
      <c r="H312" s="156">
        <f>H$6/VLOOKUP($B312,'Combined BL &amp; SAWW'!$B$4:$H$390,7)</f>
        <v>0.98882285898358457</v>
      </c>
      <c r="I312" s="156">
        <f>I$6/VLOOKUP($B312,'Freq Trend'!$B$4:$H$390,7)</f>
        <v>1.0075455503751942</v>
      </c>
      <c r="J312" s="156">
        <f>J$6/VLOOKUP($B312,'Severity Trend_IonI'!$B$4:$H$390,7)</f>
        <v>1.007545550375194</v>
      </c>
      <c r="K312" s="156">
        <f>K$6/VLOOKUP($B312,'Severity Trend_MonI'!$B$4:$H$390,7)</f>
        <v>0.9781346227456218</v>
      </c>
      <c r="L312" s="156">
        <f>L$6/VLOOKUP($B312,'Severity Trend'!$B$4:$H$390,7)</f>
        <v>0.99237948671101706</v>
      </c>
      <c r="M312" s="156">
        <f>M$6/VLOOKUP($B312,'PP Residual Trend'!$B$4:$H$390,7)</f>
        <v>0.99986732427369851</v>
      </c>
      <c r="N312" s="156">
        <f>N$6/VLOOKUP($B312,CR!$B$4:$H$455,7)</f>
        <v>1</v>
      </c>
      <c r="O312" s="156">
        <f>O$6/VLOOKUP($B312,ER!$B$4:$H$455,7)</f>
        <v>1</v>
      </c>
      <c r="P312" s="156">
        <f>P$6/VLOOKUP($B312,DR!$B$4:$H$455,7)</f>
        <v>1</v>
      </c>
      <c r="R312">
        <f t="shared" si="81"/>
        <v>305</v>
      </c>
      <c r="S312" s="159">
        <f t="shared" si="77"/>
        <v>304</v>
      </c>
      <c r="T312" s="157">
        <f t="shared" si="78"/>
        <v>0</v>
      </c>
      <c r="U312" s="157">
        <f t="shared" si="79"/>
        <v>0</v>
      </c>
      <c r="V312" s="152">
        <v>0</v>
      </c>
      <c r="W312" s="153">
        <f>(2*W$5*$AJ$3*$R312*$A$3-MIN(W$5*$AJ$3,$R312*$A$3)^2-2*$R312*$A$3*MAX(W$5*$AJ$3-$R312*$A$3,0)-MIN(MAX($R312*$A$3-$A$4,0),W$5*$AJ$3)^2-2*W$5*$AJ$3*MAX($R312*$A$3-$A$4-W$5*+$AJ$3,0))/$AJ$5-SUM($V$7:V312)-SUM($V$7:W311)+SUM($V$7:V311)</f>
        <v>0</v>
      </c>
      <c r="X312" s="153">
        <f>(2*X$5*$AJ$3*$R312*$A$3-MIN(X$5*$AJ$3,$R312*$A$3)^2-2*$R312*$A$3*MAX(X$5*$AJ$3-$R312*$A$3,0)-MIN(MAX($R312*$A$3-$A$4,0),X$5*$AJ$3)^2-2*X$5*$AJ$3*MAX($R312*$A$3-$A$4-X$5*+$AJ$3,0))/$AJ$5-SUM($V$7:W312)-SUM($V$7:X311)+SUM($V$7:W311)</f>
        <v>0</v>
      </c>
      <c r="Y312" s="153">
        <f>(2*Y$5*$AJ$3*$R312*$A$3-MIN(Y$5*$AJ$3,$R312*$A$3)^2-2*$R312*$A$3*MAX(Y$5*$AJ$3-$R312*$A$3,0)-MIN(MAX($R312*$A$3-$A$4,0),Y$5*$AJ$3)^2-2*Y$5*$AJ$3*MAX($R312*$A$3-$A$4-Y$5*+$AJ$3,0))/$AJ$5-SUM($V$7:X312)-SUM($V$7:Y311)+SUM($V$7:X311)</f>
        <v>0</v>
      </c>
      <c r="Z312" s="153">
        <f>(2*Z$5*$AJ$3*$R312*$A$3-MIN(Z$5*$AJ$3,$R312*$A$3)^2-2*$R312*$A$3*MAX(Z$5*$AJ$3-$R312*$A$3,0)-MIN(MAX($R312*$A$3-$A$4,0),Z$5*$AJ$3)^2-2*Z$5*$AJ$3*MAX($R312*$A$3-$A$4-Z$5*+$AJ$3,0))/$AJ$5-SUM($V$7:Y312)-SUM($V$7:Z311)+SUM($V$7:Y311)</f>
        <v>0</v>
      </c>
      <c r="AA312" s="153">
        <f>(2*AA$5*$AJ$3*$R312*$A$3-MIN(AA$5*$AJ$3,$R312*$A$3)^2-2*$R312*$A$3*MAX(AA$5*$AJ$3-$R312*$A$3,0)-MIN(MAX($R312*$A$3-$A$4,0),AA$5*$AJ$3)^2-2*AA$5*$AJ$3*MAX($R312*$A$3-$A$4-AA$5*+$AJ$3,0))/$AJ$5-SUM($V$7:Z312)-SUM($V$7:AA311)+SUM($V$7:Z311)</f>
        <v>0</v>
      </c>
      <c r="AB312" s="153">
        <f>(2*AB$5*$AJ$3*$R312*$A$3-MIN(AB$5*$AJ$3,$R312*$A$3)^2-2*$R312*$A$3*MAX(AB$5*$AJ$3-$R312*$A$3,0)-MIN(MAX($R312*$A$3-$A$4,0),AB$5*$AJ$3)^2-2*AB$5*$AJ$3*MAX($R312*$A$3-$A$4-AB$5*+$AJ$3,0))/$AJ$5-SUM($V$7:AA312)-SUM($V$7:AB311)+SUM($V$7:AA311)</f>
        <v>0</v>
      </c>
      <c r="AC312" s="153">
        <f>(2*AC$5*$AJ$3*$R312*$A$3-MIN(AC$5*$AJ$3,$R312*$A$3)^2-2*$R312*$A$3*MAX(AC$5*$AJ$3-$R312*$A$3,0)-MIN(MAX($R312*$A$3-$A$4,0),AC$5*$AJ$3)^2-2*AC$5*$AJ$3*MAX($R312*$A$3-$A$4-AC$5*+$AJ$3,0))/$AJ$5-SUM($V$7:AB312)-SUM($V$7:AC311)+SUM($V$7:AB311)</f>
        <v>0</v>
      </c>
      <c r="AD312" s="153">
        <f>(2*AD$5*$AJ$3*$R312*$A$3-MIN(AD$5*$AJ$3,$R312*$A$3)^2-2*$R312*$A$3*MAX(AD$5*$AJ$3-$R312*$A$3,0)-MIN(MAX($R312*$A$3-$A$4,0),AD$5*$AJ$3)^2-2*AD$5*$AJ$3*MAX($R312*$A$3-$A$4-AD$5*+$AJ$3,0))/$AJ$5-SUM($V$7:AC312)-SUM($V$7:AD311)+SUM($V$7:AC311)</f>
        <v>0</v>
      </c>
      <c r="AE312" s="153">
        <f>(2*AE$5*$AJ$3*$R312*$A$3-MIN(AE$5*$AJ$3,$R312*$A$3)^2-2*$R312*$A$3*MAX(AE$5*$AJ$3-$R312*$A$3,0)-MIN(MAX($R312*$A$3-$A$4,0),AE$5*$AJ$3)^2-2*AE$5*$AJ$3*MAX($R312*$A$3-$A$4-AE$5*+$AJ$3,0))/$AJ$5-SUM($V$7:AD312)-SUM($V$7:AE311)+SUM($V$7:AD311)</f>
        <v>0</v>
      </c>
      <c r="AF312" s="153">
        <f>(2*AF$5*$AJ$3*$R312*$A$3-MIN(AF$5*$AJ$3,$R312*$A$3)^2-2*$R312*$A$3*MAX(AF$5*$AJ$3-$R312*$A$3,0)-MIN(MAX($R312*$A$3-$A$4,0),AF$5*$AJ$3)^2-2*AF$5*$AJ$3*MAX($R312*$A$3-$A$4-AF$5*+$AJ$3,0))/$AJ$5-SUM($V$7:AE312)-SUM($V$7:AF311)+SUM($V$7:AE311)</f>
        <v>0</v>
      </c>
      <c r="AG312" s="153">
        <f>(2*AG$5*$AJ$3*$R312*$A$3-MIN(AG$5*$AJ$3,$R312*$A$3)^2-2*$R312*$A$3*MAX(AG$5*$AJ$3-$R312*$A$3,0)-MIN(MAX($R312*$A$3-$A$4,0),AG$5*$AJ$3)^2-2*AG$5*$AJ$3*MAX($R312*$A$3-$A$4-AG$5*+$AJ$3,0))/$AJ$5-SUM($V$7:AF312)-SUM($V$7:AG311)+SUM($V$7:AF311)</f>
        <v>0</v>
      </c>
      <c r="AH312" s="153">
        <f>(2*AH$5*$AJ$3*$R312*$A$3-MIN(AH$5*$AJ$3,$R312*$A$3)^2-2*$R312*$A$3*MAX(AH$5*$AJ$3-$R312*$A$3,0)-MIN(MAX($R312*$A$3-$A$4,0),AH$5*$AJ$3)^2-2*AH$5*$AJ$3*MAX($R312*$A$3-$A$4-AH$5*+$AJ$3,0))/$AJ$5-SUM($V$7:AG312)-SUM($V$7:AH311)+SUM($V$7:AG311)</f>
        <v>0</v>
      </c>
      <c r="AJ312" s="8">
        <f t="shared" si="75"/>
        <v>45413</v>
      </c>
      <c r="AK312" s="30">
        <f t="shared" si="80"/>
        <v>45427</v>
      </c>
      <c r="AL312" s="3">
        <f ca="1">SUMPRODUCT(OFFSET($W$8:OFFSET($W$8,$AJ$4-1,0),$T312,$U312),OFFSET($D$8:OFFSET($D$8,$AJ$4-1,0),$S312,MATCH(AL$6,$D$7:$Q$7,0)-1))</f>
        <v>1</v>
      </c>
      <c r="AM312" s="3">
        <f ca="1">SUMPRODUCT(OFFSET($W$8:OFFSET($W$8,$AJ$4-1,0),$T312,$U312),OFFSET($C$8:OFFSET($C$8,$AJ$4-1,0),$S312,0),OFFSET($D$8:OFFSET($D$8,$AJ$4-1,0),$S312,MATCH(AL$6,$D$7:$Q$7,0)-1))/SUMPRODUCT(OFFSET($W$8:OFFSET($W$8,$AJ$4-1,0),$T312,$U312),OFFSET($C$8:OFFSET($C$8,$AJ$4-1,0),$S312,0))</f>
        <v>1</v>
      </c>
      <c r="AN312" s="3">
        <f ca="1">SUMPRODUCT(OFFSET($W$8:OFFSET($W$8,$AJ$4-1,0),$T312,$U312),OFFSET($D$8:OFFSET($D$8,$AJ$4-1,0),$S312,MATCH(AN$6,$D$7:$Q$7,0)-1))</f>
        <v>0.96617970078203852</v>
      </c>
      <c r="AO312" s="3">
        <f ca="1">SUMPRODUCT(OFFSET($W$8:OFFSET($W$8,$AJ$4-1,0),$T312,$U312),OFFSET($C$8:OFFSET($C$8,$AJ$4-1,0),$S312,0),OFFSET($D$8:OFFSET($D$8,$AJ$4-1,0),$S312,MATCH(AN$6,$D$7:$Q$7,0)-1))/SUMPRODUCT(OFFSET($W$8:OFFSET($W$8,$AJ$4-1,0),$T312,$U312),OFFSET($C$8:OFFSET($C$8,$AJ$4-1,0),$S312,0))</f>
        <v>0.96510386670831438</v>
      </c>
      <c r="AP312" s="3">
        <f ca="1">SUMPRODUCT(OFFSET($W$8:OFFSET($W$8,$AJ$4-1,0),$T312,$U312),OFFSET($D$8:OFFSET($D$8,$AJ$4-1,0),$S312,MATCH(AP$6,$D$7:$Q$7,0)-1))</f>
        <v>0.99564676616915437</v>
      </c>
      <c r="AQ312" s="3">
        <f ca="1">SUMPRODUCT(OFFSET($W$8:OFFSET($W$8,$AJ$4-1,0),$T312,$U312),OFFSET($C$8:OFFSET($C$8,$AJ$4-1,0),$S312,0),OFFSET($D$8:OFFSET($D$8,$AJ$4-1,0),$S312,MATCH(AP$6,$D$7:$Q$7,0)-1))/SUMPRODUCT(OFFSET($W$8:OFFSET($W$8,$AJ$4-1,0),$T312,$U312),OFFSET($C$8:OFFSET($C$8,$AJ$4-1,0),$S312,0))</f>
        <v>0.99558226501898062</v>
      </c>
      <c r="AR312" s="3">
        <f ca="1">SUMPRODUCT(OFFSET($W$8:OFFSET($W$8,$AJ$4-1,0),$T312,$U312),OFFSET($D$8:OFFSET($D$8,$AJ$4-1,0),$S312,MATCH(AR$6,$D$7:$Q$7,0)-1))</f>
        <v>1</v>
      </c>
      <c r="AS312" s="3">
        <f ca="1">SUMPRODUCT(OFFSET($W$8:OFFSET($W$8,$AJ$4-1,0),$T312,$U312),OFFSET($C$8:OFFSET($C$8,$AJ$4-1,0),$S312,0),OFFSET($D$8:OFFSET($D$8,$AJ$4-1,0),$S312,MATCH(AR$6,$D$7:$Q$7,0)-1))/SUMPRODUCT(OFFSET($W$8:OFFSET($W$8,$AJ$4-1,0),$T312,$U312),OFFSET($C$8:OFFSET($C$8,$AJ$4-1,0),$S312,0))</f>
        <v>1</v>
      </c>
      <c r="AT312" s="3">
        <f ca="1">SUMPRODUCT(OFFSET($W$8:OFFSET($W$8,$AJ$4-1,0),$T312,$U312),OFFSET($D$8:OFFSET($D$8,$AJ$4-1,0),$S312,MATCH(AT$6,$D$7:$Q$7,0)-1))</f>
        <v>0.97629830888393121</v>
      </c>
      <c r="AU312" s="3">
        <f ca="1">SUMPRODUCT(OFFSET($W$8:OFFSET($W$8,$AJ$4-1,0),$T312,$U312),OFFSET($C$8:OFFSET($C$8,$AJ$4-1,0),$S312,0),OFFSET($D$8:OFFSET($D$8,$AJ$4-1,0),$S312,MATCH(AT$6,$D$7:$Q$7,0)-1))/SUMPRODUCT(OFFSET($W$8:OFFSET($W$8,$AJ$4-1,0),$T312,$U312),OFFSET($C$8:OFFSET($C$8,$AJ$4-1,0),$S312,0))</f>
        <v>0.97548681614086741</v>
      </c>
      <c r="AV312" s="3">
        <f ca="1">SUMPRODUCT(OFFSET($W$8:OFFSET($W$8,$AJ$4-1,0),$T312,$U312),OFFSET($D$8:OFFSET($D$8,$AJ$4-1,0),$S312,MATCH(AV$6,$D$7:$Q$7,0)-1))</f>
        <v>1.0126294521697807</v>
      </c>
      <c r="AW312" s="3">
        <f ca="1">SUMPRODUCT(OFFSET($W$8:OFFSET($W$8,$AJ$4-1,0),$T312,$U312),OFFSET($C$8:OFFSET($C$8,$AJ$4-1,0),$S312,0),OFFSET($D$8:OFFSET($D$8,$AJ$4-1,0),$S312,MATCH(AV$6,$D$7:$Q$7,0)-1))/SUMPRODUCT(OFFSET($W$8:OFFSET($W$8,$AJ$4-1,0),$T312,$U312),OFFSET($C$8:OFFSET($C$8,$AJ$4-1,0),$S312,0))</f>
        <v>1.0130417656151545</v>
      </c>
      <c r="AX312" s="3">
        <f ca="1">SUMPRODUCT(OFFSET($W$8:OFFSET($W$8,$AJ$4-1,0),$T312,$U312),OFFSET($D$8:OFFSET($D$8,$AJ$4-1,0),$S312,MATCH(AX$6,$D$7:$Q$7,0)-1))</f>
        <v>1.0126294521697801</v>
      </c>
      <c r="AY312" s="3">
        <f ca="1">SUMPRODUCT(OFFSET($W$8:OFFSET($W$8,$AJ$4-1,0),$T312,$U312),OFFSET($C$8:OFFSET($C$8,$AJ$4-1,0),$S312,0),OFFSET($D$8:OFFSET($D$8,$AJ$4-1,0),$S312,MATCH(AX$6,$D$7:$Q$7,0)-1))/SUMPRODUCT(OFFSET($W$8:OFFSET($W$8,$AJ$4-1,0),$T312,$U312),OFFSET($C$8:OFFSET($C$8,$AJ$4-1,0),$S312,0))</f>
        <v>1.013041765615154</v>
      </c>
      <c r="AZ312" s="3">
        <f ca="1">SUMPRODUCT(OFFSET($W$8:OFFSET($W$8,$AJ$4-1,0),$T312,$U312),OFFSET($D$8:OFFSET($D$8,$AJ$4-1,0),$S312,MATCH(AZ$6,$D$7:$Q$7,0)-1))</f>
        <v>0.96384705035407237</v>
      </c>
      <c r="BA312" s="3">
        <f ca="1">SUMPRODUCT(OFFSET($W$8:OFFSET($W$8,$AJ$4-1,0),$T312,$U312),OFFSET($C$8:OFFSET($C$8,$AJ$4-1,0),$S312,0),OFFSET($D$8:OFFSET($D$8,$AJ$4-1,0),$S312,MATCH(AZ$6,$D$7:$Q$7,0)-1))/SUMPRODUCT(OFFSET($W$8:OFFSET($W$8,$AJ$4-1,0),$T312,$U312),OFFSET($C$8:OFFSET($C$8,$AJ$4-1,0),$S312,0))</f>
        <v>0.96269855736068088</v>
      </c>
      <c r="BB312" s="3">
        <f ca="1">SUMPRODUCT(OFFSET($W$8:OFFSET($W$8,$AJ$4-1,0),$T312,$U312),OFFSET($D$8:OFFSET($D$8,$AJ$4-1,0),$S312,MATCH(BB$6,$D$7:$Q$7,0)-1))</f>
        <v>0.98732493141274036</v>
      </c>
      <c r="BC312" s="3">
        <f ca="1">SUMPRODUCT(OFFSET($W$8:OFFSET($W$8,$AJ$4-1,0),$T312,$U312),OFFSET($C$8:OFFSET($C$8,$AJ$4-1,0),$S312,0),OFFSET($D$8:OFFSET($D$8,$AJ$4-1,0),$S312,MATCH(BB$6,$D$7:$Q$7,0)-1))/SUMPRODUCT(OFFSET($W$8:OFFSET($W$8,$AJ$4-1,0),$T312,$U312),OFFSET($C$8:OFFSET($C$8,$AJ$4-1,0),$S312,0))</f>
        <v>0.98691686622340824</v>
      </c>
      <c r="BD312" s="3">
        <f ca="1">SUMPRODUCT(OFFSET($W$8:OFFSET($W$8,$AJ$4-1,0),$T312,$U312),OFFSET($D$8:OFFSET($D$8,$AJ$4-1,0),$S312,MATCH(BD$6,$D$7:$Q$7,0)-1))</f>
        <v>0.99977863620624918</v>
      </c>
      <c r="BE312" s="3">
        <f ca="1">SUMPRODUCT(OFFSET($W$8:OFFSET($W$8,$AJ$4-1,0),$T312,$U312),OFFSET($C$8:OFFSET($C$8,$AJ$4-1,0),$S312,0),OFFSET($D$8:OFFSET($D$8,$AJ$4-1,0),$S312,MATCH(BD$6,$D$7:$Q$7,0)-1))/SUMPRODUCT(OFFSET($W$8:OFFSET($W$8,$AJ$4-1,0),$T312,$U312),OFFSET($C$8:OFFSET($C$8,$AJ$4-1,0),$S312,0))</f>
        <v>0.99977146003056594</v>
      </c>
      <c r="BF312" s="174">
        <f ca="1">SUMPRODUCT(OFFSET($W$8:OFFSET($W$8,$AJ$4-1,0),$T312,$U312),OFFSET($D$8:OFFSET($D$8,$AJ$4-1,0),$S312,MATCH(BF$6,$D$7:$Q$7,0)-1))</f>
        <v>1</v>
      </c>
      <c r="BG312" s="174">
        <f ca="1">SUMPRODUCT(OFFSET($W$8:OFFSET($W$8,$AJ$4-1,0),$T312,$U312),OFFSET($C$8:OFFSET($C$8,$AJ$4-1,0),$S312,0),OFFSET($D$8:OFFSET($D$8,$AJ$4-1,0),$S312,MATCH(BF$6,$D$7:$Q$7,0)-1))/SUMPRODUCT(OFFSET($W$8:OFFSET($W$8,$AJ$4-1,0),$T312,$U312),OFFSET($C$8:OFFSET($C$8,$AJ$4-1,0),$S312,0))</f>
        <v>1</v>
      </c>
      <c r="BH312" s="174">
        <f ca="1">SUMPRODUCT(OFFSET($W$8:OFFSET($W$8,$AJ$4-1,0),$T312,$U312),OFFSET($D$8:OFFSET($D$8,$AJ$4-1,0),$S312,MATCH(BH$6,$D$7:$Q$7,0)-1))</f>
        <v>1</v>
      </c>
      <c r="BI312" s="174">
        <f ca="1">SUMPRODUCT(OFFSET($W$8:OFFSET($W$8,$AJ$4-1,0),$T312,$U312),OFFSET($C$8:OFFSET($C$8,$AJ$4-1,0),$S312,0),OFFSET($D$8:OFFSET($D$8,$AJ$4-1,0),$S312,MATCH(BH$6,$D$7:$Q$7,0)-1))/SUMPRODUCT(OFFSET($W$8:OFFSET($W$8,$AJ$4-1,0),$T312,$U312),OFFSET($C$8:OFFSET($C$8,$AJ$4-1,0),$S312,0))</f>
        <v>1</v>
      </c>
      <c r="BJ312" s="174">
        <f ca="1">SUMPRODUCT(OFFSET($W$8:OFFSET($W$8,$AJ$4-1,0),$T312,$U312),OFFSET($D$8:OFFSET($D$8,$AJ$4-1,0),$S312,MATCH(BJ$6,$D$7:$Q$7,0)-1))</f>
        <v>1</v>
      </c>
      <c r="BK312" s="174">
        <f ca="1">SUMPRODUCT(OFFSET($W$8:OFFSET($W$8,$AJ$4-1,0),$T312,$U312),OFFSET($C$8:OFFSET($C$8,$AJ$4-1,0),$S312,0),OFFSET($D$8:OFFSET($D$8,$AJ$4-1,0),$S312,MATCH(BJ$6,$D$7:$Q$7,0)-1))/SUMPRODUCT(OFFSET($W$8:OFFSET($W$8,$AJ$4-1,0),$T312,$U312),OFFSET($C$8:OFFSET($C$8,$AJ$4-1,0),$S312,0))</f>
        <v>1</v>
      </c>
      <c r="BM312" s="8">
        <f t="shared" si="72"/>
        <v>45413</v>
      </c>
      <c r="BN312" s="47">
        <f t="shared" ca="1" si="73"/>
        <v>0.99887341547568309</v>
      </c>
      <c r="BO312" s="47">
        <f t="shared" ca="1" si="69"/>
        <v>0</v>
      </c>
      <c r="BP312" s="47">
        <f t="shared" ca="1" si="74"/>
        <v>0.33093923847506052</v>
      </c>
      <c r="BQ312" s="47">
        <f t="shared" ca="1" si="70"/>
        <v>0.66793417700062263</v>
      </c>
    </row>
    <row r="313" spans="1:69">
      <c r="A313" s="58">
        <f t="shared" si="71"/>
        <v>45078</v>
      </c>
      <c r="B313" s="155">
        <f t="shared" si="76"/>
        <v>45275</v>
      </c>
      <c r="C313" s="59">
        <f>SUMIF(WP!$A$3:$A$388,"&lt;"&amp;EOMONTH($A313,$A$3-1)+1,WP!$B$3:$B$388)/1000-SUM(C$8:C312)</f>
        <v>3763.0510779016477</v>
      </c>
      <c r="D313" s="156">
        <f>D$6/VLOOKUP($B313,Rate!$B$4:$H$390,7)</f>
        <v>1</v>
      </c>
      <c r="E313" s="156">
        <f>E$6/VLOOKUP($B313,SAWW!$B$4:$H$390,7)</f>
        <v>0.97733143535573552</v>
      </c>
      <c r="F313" s="156">
        <f>F$6/VLOOKUP($B313,'Indem BL'!$B$4:$H$390,7)</f>
        <v>1</v>
      </c>
      <c r="G313" s="156">
        <f>G$6/VLOOKUP($B313,'Med BL'!$B$4:$H$390,7)</f>
        <v>1</v>
      </c>
      <c r="H313" s="156">
        <f>H$6/VLOOKUP($B313,'Combined BL &amp; SAWW'!$B$4:$H$390,7)</f>
        <v>0.9872461120362056</v>
      </c>
      <c r="I313" s="156">
        <f>I$6/VLOOKUP($B313,'Freq Trend'!$B$4:$H$390,7)</f>
        <v>1.0083774305598991</v>
      </c>
      <c r="J313" s="156">
        <f>J$6/VLOOKUP($B313,'Severity Trend_IonI'!$B$4:$H$390,7)</f>
        <v>1.0083774305598989</v>
      </c>
      <c r="K313" s="156">
        <f>K$6/VLOOKUP($B313,'Severity Trend_MonI'!$B$4:$H$390,7)</f>
        <v>0.97575505480273472</v>
      </c>
      <c r="L313" s="156">
        <f>L$6/VLOOKUP($B313,'Severity Trend'!$B$4:$H$390,7)</f>
        <v>0.99154485506069401</v>
      </c>
      <c r="M313" s="156">
        <f>M$6/VLOOKUP($B313,'PP Residual Trend'!$B$4:$H$390,7)</f>
        <v>0.99985274536325663</v>
      </c>
      <c r="N313" s="156">
        <f>N$6/VLOOKUP($B313,CR!$B$4:$H$455,7)</f>
        <v>1</v>
      </c>
      <c r="O313" s="156">
        <f>O$6/VLOOKUP($B313,ER!$B$4:$H$455,7)</f>
        <v>1</v>
      </c>
      <c r="P313" s="156">
        <f>P$6/VLOOKUP($B313,DR!$B$4:$H$455,7)</f>
        <v>1</v>
      </c>
      <c r="R313">
        <f t="shared" si="81"/>
        <v>306</v>
      </c>
      <c r="S313" s="159">
        <f t="shared" si="77"/>
        <v>305</v>
      </c>
      <c r="T313" s="157">
        <f t="shared" si="78"/>
        <v>0</v>
      </c>
      <c r="U313" s="157">
        <f t="shared" si="79"/>
        <v>0</v>
      </c>
      <c r="V313" s="152">
        <v>0</v>
      </c>
      <c r="W313" s="153">
        <f>(2*W$5*$AJ$3*$R313*$A$3-MIN(W$5*$AJ$3,$R313*$A$3)^2-2*$R313*$A$3*MAX(W$5*$AJ$3-$R313*$A$3,0)-MIN(MAX($R313*$A$3-$A$4,0),W$5*$AJ$3)^2-2*W$5*$AJ$3*MAX($R313*$A$3-$A$4-W$5*+$AJ$3,0))/$AJ$5-SUM($V$7:V313)-SUM($V$7:W312)+SUM($V$7:V312)</f>
        <v>0</v>
      </c>
      <c r="X313" s="153">
        <f>(2*X$5*$AJ$3*$R313*$A$3-MIN(X$5*$AJ$3,$R313*$A$3)^2-2*$R313*$A$3*MAX(X$5*$AJ$3-$R313*$A$3,0)-MIN(MAX($R313*$A$3-$A$4,0),X$5*$AJ$3)^2-2*X$5*$AJ$3*MAX($R313*$A$3-$A$4-X$5*+$AJ$3,0))/$AJ$5-SUM($V$7:W313)-SUM($V$7:X312)+SUM($V$7:W312)</f>
        <v>0</v>
      </c>
      <c r="Y313" s="153">
        <f>(2*Y$5*$AJ$3*$R313*$A$3-MIN(Y$5*$AJ$3,$R313*$A$3)^2-2*$R313*$A$3*MAX(Y$5*$AJ$3-$R313*$A$3,0)-MIN(MAX($R313*$A$3-$A$4,0),Y$5*$AJ$3)^2-2*Y$5*$AJ$3*MAX($R313*$A$3-$A$4-Y$5*+$AJ$3,0))/$AJ$5-SUM($V$7:X313)-SUM($V$7:Y312)+SUM($V$7:X312)</f>
        <v>0</v>
      </c>
      <c r="Z313" s="153">
        <f>(2*Z$5*$AJ$3*$R313*$A$3-MIN(Z$5*$AJ$3,$R313*$A$3)^2-2*$R313*$A$3*MAX(Z$5*$AJ$3-$R313*$A$3,0)-MIN(MAX($R313*$A$3-$A$4,0),Z$5*$AJ$3)^2-2*Z$5*$AJ$3*MAX($R313*$A$3-$A$4-Z$5*+$AJ$3,0))/$AJ$5-SUM($V$7:Y313)-SUM($V$7:Z312)+SUM($V$7:Y312)</f>
        <v>0</v>
      </c>
      <c r="AA313" s="153">
        <f>(2*AA$5*$AJ$3*$R313*$A$3-MIN(AA$5*$AJ$3,$R313*$A$3)^2-2*$R313*$A$3*MAX(AA$5*$AJ$3-$R313*$A$3,0)-MIN(MAX($R313*$A$3-$A$4,0),AA$5*$AJ$3)^2-2*AA$5*$AJ$3*MAX($R313*$A$3-$A$4-AA$5*+$AJ$3,0))/$AJ$5-SUM($V$7:Z313)-SUM($V$7:AA312)+SUM($V$7:Z312)</f>
        <v>0</v>
      </c>
      <c r="AB313" s="153">
        <f>(2*AB$5*$AJ$3*$R313*$A$3-MIN(AB$5*$AJ$3,$R313*$A$3)^2-2*$R313*$A$3*MAX(AB$5*$AJ$3-$R313*$A$3,0)-MIN(MAX($R313*$A$3-$A$4,0),AB$5*$AJ$3)^2-2*AB$5*$AJ$3*MAX($R313*$A$3-$A$4-AB$5*+$AJ$3,0))/$AJ$5-SUM($V$7:AA313)-SUM($V$7:AB312)+SUM($V$7:AA312)</f>
        <v>0</v>
      </c>
      <c r="AC313" s="153">
        <f>(2*AC$5*$AJ$3*$R313*$A$3-MIN(AC$5*$AJ$3,$R313*$A$3)^2-2*$R313*$A$3*MAX(AC$5*$AJ$3-$R313*$A$3,0)-MIN(MAX($R313*$A$3-$A$4,0),AC$5*$AJ$3)^2-2*AC$5*$AJ$3*MAX($R313*$A$3-$A$4-AC$5*+$AJ$3,0))/$AJ$5-SUM($V$7:AB313)-SUM($V$7:AC312)+SUM($V$7:AB312)</f>
        <v>0</v>
      </c>
      <c r="AD313" s="153">
        <f>(2*AD$5*$AJ$3*$R313*$A$3-MIN(AD$5*$AJ$3,$R313*$A$3)^2-2*$R313*$A$3*MAX(AD$5*$AJ$3-$R313*$A$3,0)-MIN(MAX($R313*$A$3-$A$4,0),AD$5*$AJ$3)^2-2*AD$5*$AJ$3*MAX($R313*$A$3-$A$4-AD$5*+$AJ$3,0))/$AJ$5-SUM($V$7:AC313)-SUM($V$7:AD312)+SUM($V$7:AC312)</f>
        <v>0</v>
      </c>
      <c r="AE313" s="153">
        <f>(2*AE$5*$AJ$3*$R313*$A$3-MIN(AE$5*$AJ$3,$R313*$A$3)^2-2*$R313*$A$3*MAX(AE$5*$AJ$3-$R313*$A$3,0)-MIN(MAX($R313*$A$3-$A$4,0),AE$5*$AJ$3)^2-2*AE$5*$AJ$3*MAX($R313*$A$3-$A$4-AE$5*+$AJ$3,0))/$AJ$5-SUM($V$7:AD313)-SUM($V$7:AE312)+SUM($V$7:AD312)</f>
        <v>0</v>
      </c>
      <c r="AF313" s="153">
        <f>(2*AF$5*$AJ$3*$R313*$A$3-MIN(AF$5*$AJ$3,$R313*$A$3)^2-2*$R313*$A$3*MAX(AF$5*$AJ$3-$R313*$A$3,0)-MIN(MAX($R313*$A$3-$A$4,0),AF$5*$AJ$3)^2-2*AF$5*$AJ$3*MAX($R313*$A$3-$A$4-AF$5*+$AJ$3,0))/$AJ$5-SUM($V$7:AE313)-SUM($V$7:AF312)+SUM($V$7:AE312)</f>
        <v>0</v>
      </c>
      <c r="AG313" s="153">
        <f>(2*AG$5*$AJ$3*$R313*$A$3-MIN(AG$5*$AJ$3,$R313*$A$3)^2-2*$R313*$A$3*MAX(AG$5*$AJ$3-$R313*$A$3,0)-MIN(MAX($R313*$A$3-$A$4,0),AG$5*$AJ$3)^2-2*AG$5*$AJ$3*MAX($R313*$A$3-$A$4-AG$5*+$AJ$3,0))/$AJ$5-SUM($V$7:AF313)-SUM($V$7:AG312)+SUM($V$7:AF312)</f>
        <v>0</v>
      </c>
      <c r="AH313" s="153">
        <f>(2*AH$5*$AJ$3*$R313*$A$3-MIN(AH$5*$AJ$3,$R313*$A$3)^2-2*$R313*$A$3*MAX(AH$5*$AJ$3-$R313*$A$3,0)-MIN(MAX($R313*$A$3-$A$4,0),AH$5*$AJ$3)^2-2*AH$5*$AJ$3*MAX($R313*$A$3-$A$4-AH$5*+$AJ$3,0))/$AJ$5-SUM($V$7:AG313)-SUM($V$7:AH312)+SUM($V$7:AG312)</f>
        <v>0</v>
      </c>
      <c r="AJ313" s="8">
        <f t="shared" si="75"/>
        <v>45444</v>
      </c>
      <c r="AK313" s="30">
        <f t="shared" si="80"/>
        <v>45458</v>
      </c>
      <c r="AL313" s="3">
        <f ca="1">SUMPRODUCT(OFFSET($W$8:OFFSET($W$8,$AJ$4-1,0),$T313,$U313),OFFSET($D$8:OFFSET($D$8,$AJ$4-1,0),$S313,MATCH(AL$6,$D$7:$Q$7,0)-1))</f>
        <v>1</v>
      </c>
      <c r="AM313" s="3">
        <f ca="1">SUMPRODUCT(OFFSET($W$8:OFFSET($W$8,$AJ$4-1,0),$T313,$U313),OFFSET($C$8:OFFSET($C$8,$AJ$4-1,0),$S313,0),OFFSET($D$8:OFFSET($D$8,$AJ$4-1,0),$S313,MATCH(AL$6,$D$7:$Q$7,0)-1))/SUMPRODUCT(OFFSET($W$8:OFFSET($W$8,$AJ$4-1,0),$T313,$U313),OFFSET($C$8:OFFSET($C$8,$AJ$4-1,0),$S313,0))</f>
        <v>1</v>
      </c>
      <c r="AN313" s="3">
        <f ca="1">SUMPRODUCT(OFFSET($W$8:OFFSET($W$8,$AJ$4-1,0),$T313,$U313),OFFSET($D$8:OFFSET($D$8,$AJ$4-1,0),$S313,MATCH(AN$6,$D$7:$Q$7,0)-1))</f>
        <v>0.9639553134903589</v>
      </c>
      <c r="AO313" s="3">
        <f ca="1">SUMPRODUCT(OFFSET($W$8:OFFSET($W$8,$AJ$4-1,0),$T313,$U313),OFFSET($C$8:OFFSET($C$8,$AJ$4-1,0),$S313,0),OFFSET($D$8:OFFSET($D$8,$AJ$4-1,0),$S313,MATCH(AN$6,$D$7:$Q$7,0)-1))/SUMPRODUCT(OFFSET($W$8:OFFSET($W$8,$AJ$4-1,0),$T313,$U313),OFFSET($C$8:OFFSET($C$8,$AJ$4-1,0),$S313,0))</f>
        <v>0.96279386727242078</v>
      </c>
      <c r="AP313" s="3">
        <f ca="1">SUMPRODUCT(OFFSET($W$8:OFFSET($W$8,$AJ$4-1,0),$T313,$U313),OFFSET($D$8:OFFSET($D$8,$AJ$4-1,0),$S313,MATCH(AP$6,$D$7:$Q$7,0)-1))</f>
        <v>0.99523217247097862</v>
      </c>
      <c r="AQ313" s="3">
        <f ca="1">SUMPRODUCT(OFFSET($W$8:OFFSET($W$8,$AJ$4-1,0),$T313,$U313),OFFSET($C$8:OFFSET($C$8,$AJ$4-1,0),$S313,0),OFFSET($D$8:OFFSET($D$8,$AJ$4-1,0),$S313,MATCH(AP$6,$D$7:$Q$7,0)-1))/SUMPRODUCT(OFFSET($W$8:OFFSET($W$8,$AJ$4-1,0),$T313,$U313),OFFSET($C$8:OFFSET($C$8,$AJ$4-1,0),$S313,0))</f>
        <v>0.99519754503546731</v>
      </c>
      <c r="AR313" s="3">
        <f ca="1">SUMPRODUCT(OFFSET($W$8:OFFSET($W$8,$AJ$4-1,0),$T313,$U313),OFFSET($D$8:OFFSET($D$8,$AJ$4-1,0),$S313,MATCH(AR$6,$D$7:$Q$7,0)-1))</f>
        <v>1</v>
      </c>
      <c r="AS313" s="3">
        <f ca="1">SUMPRODUCT(OFFSET($W$8:OFFSET($W$8,$AJ$4-1,0),$T313,$U313),OFFSET($C$8:OFFSET($C$8,$AJ$4-1,0),$S313,0),OFFSET($D$8:OFFSET($D$8,$AJ$4-1,0),$S313,MATCH(AR$6,$D$7:$Q$7,0)-1))/SUMPRODUCT(OFFSET($W$8:OFFSET($W$8,$AJ$4-1,0),$T313,$U313),OFFSET($C$8:OFFSET($C$8,$AJ$4-1,0),$S313,0))</f>
        <v>1</v>
      </c>
      <c r="AT313" s="3">
        <f ca="1">SUMPRODUCT(OFFSET($W$8:OFFSET($W$8,$AJ$4-1,0),$T313,$U313),OFFSET($D$8:OFFSET($D$8,$AJ$4-1,0),$S313,MATCH(AT$6,$D$7:$Q$7,0)-1))</f>
        <v>0.97442536384972256</v>
      </c>
      <c r="AU313" s="3">
        <f ca="1">SUMPRODUCT(OFFSET($W$8:OFFSET($W$8,$AJ$4-1,0),$T313,$U313),OFFSET($C$8:OFFSET($C$8,$AJ$4-1,0),$S313,0),OFFSET($D$8:OFFSET($D$8,$AJ$4-1,0),$S313,MATCH(AT$6,$D$7:$Q$7,0)-1))/SUMPRODUCT(OFFSET($W$8:OFFSET($W$8,$AJ$4-1,0),$T313,$U313),OFFSET($C$8:OFFSET($C$8,$AJ$4-1,0),$S313,0))</f>
        <v>0.97357303923966299</v>
      </c>
      <c r="AV313" s="3">
        <f ca="1">SUMPRODUCT(OFFSET($W$8:OFFSET($W$8,$AJ$4-1,0),$T313,$U313),OFFSET($D$8:OFFSET($D$8,$AJ$4-1,0),$S313,MATCH(AV$6,$D$7:$Q$7,0)-1))</f>
        <v>1.0134792756823774</v>
      </c>
      <c r="AW313" s="3">
        <f ca="1">SUMPRODUCT(OFFSET($W$8:OFFSET($W$8,$AJ$4-1,0),$T313,$U313),OFFSET($C$8:OFFSET($C$8,$AJ$4-1,0),$S313,0),OFFSET($D$8:OFFSET($D$8,$AJ$4-1,0),$S313,MATCH(AV$6,$D$7:$Q$7,0)-1))/SUMPRODUCT(OFFSET($W$8:OFFSET($W$8,$AJ$4-1,0),$T313,$U313),OFFSET($C$8:OFFSET($C$8,$AJ$4-1,0),$S313,0))</f>
        <v>1.0139246137356375</v>
      </c>
      <c r="AX313" s="3">
        <f ca="1">SUMPRODUCT(OFFSET($W$8:OFFSET($W$8,$AJ$4-1,0),$T313,$U313),OFFSET($D$8:OFFSET($D$8,$AJ$4-1,0),$S313,MATCH(AX$6,$D$7:$Q$7,0)-1))</f>
        <v>1.0134792756823769</v>
      </c>
      <c r="AY313" s="3">
        <f ca="1">SUMPRODUCT(OFFSET($W$8:OFFSET($W$8,$AJ$4-1,0),$T313,$U313),OFFSET($C$8:OFFSET($C$8,$AJ$4-1,0),$S313,0),OFFSET($D$8:OFFSET($D$8,$AJ$4-1,0),$S313,MATCH(AX$6,$D$7:$Q$7,0)-1))/SUMPRODUCT(OFFSET($W$8:OFFSET($W$8,$AJ$4-1,0),$T313,$U313),OFFSET($C$8:OFFSET($C$8,$AJ$4-1,0),$S313,0))</f>
        <v>1.0139246137356368</v>
      </c>
      <c r="AZ313" s="3">
        <f ca="1">SUMPRODUCT(OFFSET($W$8:OFFSET($W$8,$AJ$4-1,0),$T313,$U313),OFFSET($D$8:OFFSET($D$8,$AJ$4-1,0),$S313,MATCH(AZ$6,$D$7:$Q$7,0)-1))</f>
        <v>0.96147205476834718</v>
      </c>
      <c r="BA313" s="3">
        <f ca="1">SUMPRODUCT(OFFSET($W$8:OFFSET($W$8,$AJ$4-1,0),$T313,$U313),OFFSET($C$8:OFFSET($C$8,$AJ$4-1,0),$S313,0),OFFSET($D$8:OFFSET($D$8,$AJ$4-1,0),$S313,MATCH(AZ$6,$D$7:$Q$7,0)-1))/SUMPRODUCT(OFFSET($W$8:OFFSET($W$8,$AJ$4-1,0),$T313,$U313),OFFSET($C$8:OFFSET($C$8,$AJ$4-1,0),$S313,0))</f>
        <v>0.96023219854489616</v>
      </c>
      <c r="BB313" s="3">
        <f ca="1">SUMPRODUCT(OFFSET($W$8:OFFSET($W$8,$AJ$4-1,0),$T313,$U313),OFFSET($D$8:OFFSET($D$8,$AJ$4-1,0),$S313,MATCH(BB$6,$D$7:$Q$7,0)-1))</f>
        <v>0.98648243168301175</v>
      </c>
      <c r="BC313" s="3">
        <f ca="1">SUMPRODUCT(OFFSET($W$8:OFFSET($W$8,$AJ$4-1,0),$T313,$U313),OFFSET($C$8:OFFSET($C$8,$AJ$4-1,0),$S313,0),OFFSET($D$8:OFFSET($D$8,$AJ$4-1,0),$S313,MATCH(BB$6,$D$7:$Q$7,0)-1))/SUMPRODUCT(OFFSET($W$8:OFFSET($W$8,$AJ$4-1,0),$T313,$U313),OFFSET($C$8:OFFSET($C$8,$AJ$4-1,0),$S313,0))</f>
        <v>0.98604179571607953</v>
      </c>
      <c r="BD313" s="3">
        <f ca="1">SUMPRODUCT(OFFSET($W$8:OFFSET($W$8,$AJ$4-1,0),$T313,$U313),OFFSET($D$8:OFFSET($D$8,$AJ$4-1,0),$S313,MATCH(BD$6,$D$7:$Q$7,0)-1))</f>
        <v>0.99976383257038415</v>
      </c>
      <c r="BE313" s="3">
        <f ca="1">SUMPRODUCT(OFFSET($W$8:OFFSET($W$8,$AJ$4-1,0),$T313,$U313),OFFSET($C$8:OFFSET($C$8,$AJ$4-1,0),$S313,0),OFFSET($D$8:OFFSET($D$8,$AJ$4-1,0),$S313,MATCH(BD$6,$D$7:$Q$7,0)-1))/SUMPRODUCT(OFFSET($W$8:OFFSET($W$8,$AJ$4-1,0),$T313,$U313),OFFSET($C$8:OFFSET($C$8,$AJ$4-1,0),$S313,0))</f>
        <v>0.99975608261819515</v>
      </c>
      <c r="BF313" s="174">
        <f ca="1">SUMPRODUCT(OFFSET($W$8:OFFSET($W$8,$AJ$4-1,0),$T313,$U313),OFFSET($D$8:OFFSET($D$8,$AJ$4-1,0),$S313,MATCH(BF$6,$D$7:$Q$7,0)-1))</f>
        <v>1</v>
      </c>
      <c r="BG313" s="174">
        <f ca="1">SUMPRODUCT(OFFSET($W$8:OFFSET($W$8,$AJ$4-1,0),$T313,$U313),OFFSET($C$8:OFFSET($C$8,$AJ$4-1,0),$S313,0),OFFSET($D$8:OFFSET($D$8,$AJ$4-1,0),$S313,MATCH(BF$6,$D$7:$Q$7,0)-1))/SUMPRODUCT(OFFSET($W$8:OFFSET($W$8,$AJ$4-1,0),$T313,$U313),OFFSET($C$8:OFFSET($C$8,$AJ$4-1,0),$S313,0))</f>
        <v>1</v>
      </c>
      <c r="BH313" s="174">
        <f ca="1">SUMPRODUCT(OFFSET($W$8:OFFSET($W$8,$AJ$4-1,0),$T313,$U313),OFFSET($D$8:OFFSET($D$8,$AJ$4-1,0),$S313,MATCH(BH$6,$D$7:$Q$7,0)-1))</f>
        <v>1</v>
      </c>
      <c r="BI313" s="174">
        <f ca="1">SUMPRODUCT(OFFSET($W$8:OFFSET($W$8,$AJ$4-1,0),$T313,$U313),OFFSET($C$8:OFFSET($C$8,$AJ$4-1,0),$S313,0),OFFSET($D$8:OFFSET($D$8,$AJ$4-1,0),$S313,MATCH(BH$6,$D$7:$Q$7,0)-1))/SUMPRODUCT(OFFSET($W$8:OFFSET($W$8,$AJ$4-1,0),$T313,$U313),OFFSET($C$8:OFFSET($C$8,$AJ$4-1,0),$S313,0))</f>
        <v>1</v>
      </c>
      <c r="BJ313" s="174">
        <f ca="1">SUMPRODUCT(OFFSET($W$8:OFFSET($W$8,$AJ$4-1,0),$T313,$U313),OFFSET($D$8:OFFSET($D$8,$AJ$4-1,0),$S313,MATCH(BJ$6,$D$7:$Q$7,0)-1))</f>
        <v>1</v>
      </c>
      <c r="BK313" s="174">
        <f ca="1">SUMPRODUCT(OFFSET($W$8:OFFSET($W$8,$AJ$4-1,0),$T313,$U313),OFFSET($C$8:OFFSET($C$8,$AJ$4-1,0),$S313,0),OFFSET($D$8:OFFSET($D$8,$AJ$4-1,0),$S313,MATCH(BJ$6,$D$7:$Q$7,0)-1))/SUMPRODUCT(OFFSET($W$8:OFFSET($W$8,$AJ$4-1,0),$T313,$U313),OFFSET($C$8:OFFSET($C$8,$AJ$4-1,0),$S313,0))</f>
        <v>1</v>
      </c>
      <c r="BM313" s="8">
        <f t="shared" si="72"/>
        <v>45444</v>
      </c>
      <c r="BN313" s="47">
        <f t="shared" ca="1" si="73"/>
        <v>0.99887341547568309</v>
      </c>
      <c r="BO313" s="47">
        <f t="shared" ca="1" si="69"/>
        <v>0</v>
      </c>
      <c r="BP313" s="47">
        <f t="shared" ca="1" si="74"/>
        <v>0.33093923847506052</v>
      </c>
      <c r="BQ313" s="47">
        <f t="shared" ca="1" si="70"/>
        <v>0.66793417700062263</v>
      </c>
    </row>
    <row r="314" spans="1:69">
      <c r="A314" s="58">
        <f t="shared" si="71"/>
        <v>45108</v>
      </c>
      <c r="B314" s="155">
        <f t="shared" si="76"/>
        <v>45306</v>
      </c>
      <c r="C314" s="59">
        <f>SUMIF(WP!$A$3:$A$388,"&lt;"&amp;EOMONTH($A314,$A$3-1)+1,WP!$B$3:$B$388)/1000-SUM(C$8:C313)</f>
        <v>3895.969906102313</v>
      </c>
      <c r="D314" s="156">
        <f>D$6/VLOOKUP($B314,Rate!$B$4:$H$390,7)</f>
        <v>1</v>
      </c>
      <c r="E314" s="156">
        <f>E$6/VLOOKUP($B314,SAWW!$B$4:$H$390,7)</f>
        <v>0.9750416886273966</v>
      </c>
      <c r="F314" s="156">
        <f>F$6/VLOOKUP($B314,'Indem BL'!$B$4:$H$390,7)</f>
        <v>0.99502487562189068</v>
      </c>
      <c r="G314" s="156">
        <f>G$6/VLOOKUP($B314,'Med BL'!$B$4:$H$390,7)</f>
        <v>1</v>
      </c>
      <c r="H314" s="156">
        <f>H$6/VLOOKUP($B314,'Combined BL &amp; SAWW'!$B$4:$H$390,7)</f>
        <v>0.98217396557927095</v>
      </c>
      <c r="I314" s="156">
        <f>I$6/VLOOKUP($B314,'Freq Trend'!$B$4:$H$390,7)</f>
        <v>1.0092384844478279</v>
      </c>
      <c r="J314" s="156">
        <f>J$6/VLOOKUP($B314,'Severity Trend_IonI'!$B$4:$H$390,7)</f>
        <v>1.0092384844478275</v>
      </c>
      <c r="K314" s="156">
        <f>K$6/VLOOKUP($B314,'Severity Trend_MonI'!$B$4:$H$390,7)</f>
        <v>0.97330830059391626</v>
      </c>
      <c r="L314" s="156">
        <f>L$6/VLOOKUP($B314,'Severity Trend'!$B$4:$H$390,7)</f>
        <v>0.99068387596912499</v>
      </c>
      <c r="M314" s="156">
        <f>M$6/VLOOKUP($B314,'PP Residual Trend'!$B$4:$H$390,7)</f>
        <v>0.99983768093576564</v>
      </c>
      <c r="N314" s="156">
        <f>N$6/VLOOKUP($B314,CR!$B$4:$H$455,7)</f>
        <v>1</v>
      </c>
      <c r="O314" s="156">
        <f>O$6/VLOOKUP($B314,ER!$B$4:$H$455,7)</f>
        <v>1</v>
      </c>
      <c r="P314" s="156">
        <f>P$6/VLOOKUP($B314,DR!$B$4:$H$455,7)</f>
        <v>1</v>
      </c>
      <c r="R314">
        <f t="shared" si="81"/>
        <v>307</v>
      </c>
      <c r="S314" s="159">
        <f t="shared" si="77"/>
        <v>306</v>
      </c>
      <c r="T314" s="157">
        <f t="shared" si="78"/>
        <v>0</v>
      </c>
      <c r="U314" s="157">
        <f t="shared" si="79"/>
        <v>0</v>
      </c>
      <c r="V314" s="152">
        <v>0</v>
      </c>
      <c r="W314" s="153">
        <f>(2*W$5*$AJ$3*$R314*$A$3-MIN(W$5*$AJ$3,$R314*$A$3)^2-2*$R314*$A$3*MAX(W$5*$AJ$3-$R314*$A$3,0)-MIN(MAX($R314*$A$3-$A$4,0),W$5*$AJ$3)^2-2*W$5*$AJ$3*MAX($R314*$A$3-$A$4-W$5*+$AJ$3,0))/$AJ$5-SUM($V$7:V314)-SUM($V$7:W313)+SUM($V$7:V313)</f>
        <v>0</v>
      </c>
      <c r="X314" s="153">
        <f>(2*X$5*$AJ$3*$R314*$A$3-MIN(X$5*$AJ$3,$R314*$A$3)^2-2*$R314*$A$3*MAX(X$5*$AJ$3-$R314*$A$3,0)-MIN(MAX($R314*$A$3-$A$4,0),X$5*$AJ$3)^2-2*X$5*$AJ$3*MAX($R314*$A$3-$A$4-X$5*+$AJ$3,0))/$AJ$5-SUM($V$7:W314)-SUM($V$7:X313)+SUM($V$7:W313)</f>
        <v>0</v>
      </c>
      <c r="Y314" s="153">
        <f>(2*Y$5*$AJ$3*$R314*$A$3-MIN(Y$5*$AJ$3,$R314*$A$3)^2-2*$R314*$A$3*MAX(Y$5*$AJ$3-$R314*$A$3,0)-MIN(MAX($R314*$A$3-$A$4,0),Y$5*$AJ$3)^2-2*Y$5*$AJ$3*MAX($R314*$A$3-$A$4-Y$5*+$AJ$3,0))/$AJ$5-SUM($V$7:X314)-SUM($V$7:Y313)+SUM($V$7:X313)</f>
        <v>0</v>
      </c>
      <c r="Z314" s="153">
        <f>(2*Z$5*$AJ$3*$R314*$A$3-MIN(Z$5*$AJ$3,$R314*$A$3)^2-2*$R314*$A$3*MAX(Z$5*$AJ$3-$R314*$A$3,0)-MIN(MAX($R314*$A$3-$A$4,0),Z$5*$AJ$3)^2-2*Z$5*$AJ$3*MAX($R314*$A$3-$A$4-Z$5*+$AJ$3,0))/$AJ$5-SUM($V$7:Y314)-SUM($V$7:Z313)+SUM($V$7:Y313)</f>
        <v>0</v>
      </c>
      <c r="AA314" s="153">
        <f>(2*AA$5*$AJ$3*$R314*$A$3-MIN(AA$5*$AJ$3,$R314*$A$3)^2-2*$R314*$A$3*MAX(AA$5*$AJ$3-$R314*$A$3,0)-MIN(MAX($R314*$A$3-$A$4,0),AA$5*$AJ$3)^2-2*AA$5*$AJ$3*MAX($R314*$A$3-$A$4-AA$5*+$AJ$3,0))/$AJ$5-SUM($V$7:Z314)-SUM($V$7:AA313)+SUM($V$7:Z313)</f>
        <v>0</v>
      </c>
      <c r="AB314" s="153">
        <f>(2*AB$5*$AJ$3*$R314*$A$3-MIN(AB$5*$AJ$3,$R314*$A$3)^2-2*$R314*$A$3*MAX(AB$5*$AJ$3-$R314*$A$3,0)-MIN(MAX($R314*$A$3-$A$4,0),AB$5*$AJ$3)^2-2*AB$5*$AJ$3*MAX($R314*$A$3-$A$4-AB$5*+$AJ$3,0))/$AJ$5-SUM($V$7:AA314)-SUM($V$7:AB313)+SUM($V$7:AA313)</f>
        <v>0</v>
      </c>
      <c r="AC314" s="153">
        <f>(2*AC$5*$AJ$3*$R314*$A$3-MIN(AC$5*$AJ$3,$R314*$A$3)^2-2*$R314*$A$3*MAX(AC$5*$AJ$3-$R314*$A$3,0)-MIN(MAX($R314*$A$3-$A$4,0),AC$5*$AJ$3)^2-2*AC$5*$AJ$3*MAX($R314*$A$3-$A$4-AC$5*+$AJ$3,0))/$AJ$5-SUM($V$7:AB314)-SUM($V$7:AC313)+SUM($V$7:AB313)</f>
        <v>0</v>
      </c>
      <c r="AD314" s="153">
        <f>(2*AD$5*$AJ$3*$R314*$A$3-MIN(AD$5*$AJ$3,$R314*$A$3)^2-2*$R314*$A$3*MAX(AD$5*$AJ$3-$R314*$A$3,0)-MIN(MAX($R314*$A$3-$A$4,0),AD$5*$AJ$3)^2-2*AD$5*$AJ$3*MAX($R314*$A$3-$A$4-AD$5*+$AJ$3,0))/$AJ$5-SUM($V$7:AC314)-SUM($V$7:AD313)+SUM($V$7:AC313)</f>
        <v>0</v>
      </c>
      <c r="AE314" s="153">
        <f>(2*AE$5*$AJ$3*$R314*$A$3-MIN(AE$5*$AJ$3,$R314*$A$3)^2-2*$R314*$A$3*MAX(AE$5*$AJ$3-$R314*$A$3,0)-MIN(MAX($R314*$A$3-$A$4,0),AE$5*$AJ$3)^2-2*AE$5*$AJ$3*MAX($R314*$A$3-$A$4-AE$5*+$AJ$3,0))/$AJ$5-SUM($V$7:AD314)-SUM($V$7:AE313)+SUM($V$7:AD313)</f>
        <v>0</v>
      </c>
      <c r="AF314" s="153">
        <f>(2*AF$5*$AJ$3*$R314*$A$3-MIN(AF$5*$AJ$3,$R314*$A$3)^2-2*$R314*$A$3*MAX(AF$5*$AJ$3-$R314*$A$3,0)-MIN(MAX($R314*$A$3-$A$4,0),AF$5*$AJ$3)^2-2*AF$5*$AJ$3*MAX($R314*$A$3-$A$4-AF$5*+$AJ$3,0))/$AJ$5-SUM($V$7:AE314)-SUM($V$7:AF313)+SUM($V$7:AE313)</f>
        <v>0</v>
      </c>
      <c r="AG314" s="153">
        <f>(2*AG$5*$AJ$3*$R314*$A$3-MIN(AG$5*$AJ$3,$R314*$A$3)^2-2*$R314*$A$3*MAX(AG$5*$AJ$3-$R314*$A$3,0)-MIN(MAX($R314*$A$3-$A$4,0),AG$5*$AJ$3)^2-2*AG$5*$AJ$3*MAX($R314*$A$3-$A$4-AG$5*+$AJ$3,0))/$AJ$5-SUM($V$7:AF314)-SUM($V$7:AG313)+SUM($V$7:AF313)</f>
        <v>0</v>
      </c>
      <c r="AH314" s="153">
        <f>(2*AH$5*$AJ$3*$R314*$A$3-MIN(AH$5*$AJ$3,$R314*$A$3)^2-2*$R314*$A$3*MAX(AH$5*$AJ$3-$R314*$A$3,0)-MIN(MAX($R314*$A$3-$A$4,0),AH$5*$AJ$3)^2-2*AH$5*$AJ$3*MAX($R314*$A$3-$A$4-AH$5*+$AJ$3,0))/$AJ$5-SUM($V$7:AG314)-SUM($V$7:AH313)+SUM($V$7:AG313)</f>
        <v>0</v>
      </c>
      <c r="AJ314" s="8">
        <f t="shared" si="75"/>
        <v>45474</v>
      </c>
      <c r="AK314" s="30">
        <f t="shared" si="80"/>
        <v>45488</v>
      </c>
      <c r="AL314" s="3">
        <f ca="1">SUMPRODUCT(OFFSET($W$8:OFFSET($W$8,$AJ$4-1,0),$T314,$U314),OFFSET($D$8:OFFSET($D$8,$AJ$4-1,0),$S314,MATCH(AL$6,$D$7:$Q$7,0)-1))</f>
        <v>1</v>
      </c>
      <c r="AM314" s="3">
        <f ca="1">SUMPRODUCT(OFFSET($W$8:OFFSET($W$8,$AJ$4-1,0),$T314,$U314),OFFSET($C$8:OFFSET($C$8,$AJ$4-1,0),$S314,0),OFFSET($D$8:OFFSET($D$8,$AJ$4-1,0),$S314,MATCH(AL$6,$D$7:$Q$7,0)-1))/SUMPRODUCT(OFFSET($W$8:OFFSET($W$8,$AJ$4-1,0),$T314,$U314),OFFSET($C$8:OFFSET($C$8,$AJ$4-1,0),$S314,0))</f>
        <v>1</v>
      </c>
      <c r="AN314" s="3">
        <f ca="1">SUMPRODUCT(OFFSET($W$8:OFFSET($W$8,$AJ$4-1,0),$T314,$U314),OFFSET($D$8:OFFSET($D$8,$AJ$4-1,0),$S314,MATCH(AN$6,$D$7:$Q$7,0)-1))</f>
        <v>0.96173656642002603</v>
      </c>
      <c r="AO314" s="3">
        <f ca="1">SUMPRODUCT(OFFSET($W$8:OFFSET($W$8,$AJ$4-1,0),$T314,$U314),OFFSET($C$8:OFFSET($C$8,$AJ$4-1,0),$S314,0),OFFSET($D$8:OFFSET($D$8,$AJ$4-1,0),$S314,MATCH(AN$6,$D$7:$Q$7,0)-1))/SUMPRODUCT(OFFSET($W$8:OFFSET($W$8,$AJ$4-1,0),$T314,$U314),OFFSET($C$8:OFFSET($C$8,$AJ$4-1,0),$S314,0))</f>
        <v>0.9605995511954416</v>
      </c>
      <c r="AP314" s="3">
        <f ca="1">SUMPRODUCT(OFFSET($W$8:OFFSET($W$8,$AJ$4-1,0),$T314,$U314),OFFSET($D$8:OFFSET($D$8,$AJ$4-1,0),$S314,MATCH(AP$6,$D$7:$Q$7,0)-1))</f>
        <v>0.99481861010041039</v>
      </c>
      <c r="AQ314" s="3">
        <f ca="1">SUMPRODUCT(OFFSET($W$8:OFFSET($W$8,$AJ$4-1,0),$T314,$U314),OFFSET($C$8:OFFSET($C$8,$AJ$4-1,0),$S314,0),OFFSET($D$8:OFFSET($D$8,$AJ$4-1,0),$S314,MATCH(AP$6,$D$7:$Q$7,0)-1))/SUMPRODUCT(OFFSET($W$8:OFFSET($W$8,$AJ$4-1,0),$T314,$U314),OFFSET($C$8:OFFSET($C$8,$AJ$4-1,0),$S314,0))</f>
        <v>0.99477753053164741</v>
      </c>
      <c r="AR314" s="3">
        <f ca="1">SUMPRODUCT(OFFSET($W$8:OFFSET($W$8,$AJ$4-1,0),$T314,$U314),OFFSET($D$8:OFFSET($D$8,$AJ$4-1,0),$S314,MATCH(AR$6,$D$7:$Q$7,0)-1))</f>
        <v>1</v>
      </c>
      <c r="AS314" s="3">
        <f ca="1">SUMPRODUCT(OFFSET($W$8:OFFSET($W$8,$AJ$4-1,0),$T314,$U314),OFFSET($C$8:OFFSET($C$8,$AJ$4-1,0),$S314,0),OFFSET($D$8:OFFSET($D$8,$AJ$4-1,0),$S314,MATCH(AR$6,$D$7:$Q$7,0)-1))/SUMPRODUCT(OFFSET($W$8:OFFSET($W$8,$AJ$4-1,0),$T314,$U314),OFFSET($C$8:OFFSET($C$8,$AJ$4-1,0),$S314,0))</f>
        <v>1</v>
      </c>
      <c r="AT314" s="3">
        <f ca="1">SUMPRODUCT(OFFSET($W$8:OFFSET($W$8,$AJ$4-1,0),$T314,$U314),OFFSET($D$8:OFFSET($D$8,$AJ$4-1,0),$S314,MATCH(AT$6,$D$7:$Q$7,0)-1))</f>
        <v>0.97255647683382596</v>
      </c>
      <c r="AU314" s="3">
        <f ca="1">SUMPRODUCT(OFFSET($W$8:OFFSET($W$8,$AJ$4-1,0),$T314,$U314),OFFSET($C$8:OFFSET($C$8,$AJ$4-1,0),$S314,0),OFFSET($D$8:OFFSET($D$8,$AJ$4-1,0),$S314,MATCH(AT$6,$D$7:$Q$7,0)-1))/SUMPRODUCT(OFFSET($W$8:OFFSET($W$8,$AJ$4-1,0),$T314,$U314),OFFSET($C$8:OFFSET($C$8,$AJ$4-1,0),$S314,0))</f>
        <v>0.97171662998118824</v>
      </c>
      <c r="AV314" s="3">
        <f ca="1">SUMPRODUCT(OFFSET($W$8:OFFSET($W$8,$AJ$4-1,0),$T314,$U314),OFFSET($D$8:OFFSET($D$8,$AJ$4-1,0),$S314,MATCH(AV$6,$D$7:$Q$7,0)-1))</f>
        <v>1.0143296191649962</v>
      </c>
      <c r="AW314" s="3">
        <f ca="1">SUMPRODUCT(OFFSET($W$8:OFFSET($W$8,$AJ$4-1,0),$T314,$U314),OFFSET($C$8:OFFSET($C$8,$AJ$4-1,0),$S314,0),OFFSET($D$8:OFFSET($D$8,$AJ$4-1,0),$S314,MATCH(AV$6,$D$7:$Q$7,0)-1))/SUMPRODUCT(OFFSET($W$8:OFFSET($W$8,$AJ$4-1,0),$T314,$U314),OFFSET($C$8:OFFSET($C$8,$AJ$4-1,0),$S314,0))</f>
        <v>1.014766076776547</v>
      </c>
      <c r="AX314" s="3">
        <f ca="1">SUMPRODUCT(OFFSET($W$8:OFFSET($W$8,$AJ$4-1,0),$T314,$U314),OFFSET($D$8:OFFSET($D$8,$AJ$4-1,0),$S314,MATCH(AX$6,$D$7:$Q$7,0)-1))</f>
        <v>1.014329619164996</v>
      </c>
      <c r="AY314" s="3">
        <f ca="1">SUMPRODUCT(OFFSET($W$8:OFFSET($W$8,$AJ$4-1,0),$T314,$U314),OFFSET($C$8:OFFSET($C$8,$AJ$4-1,0),$S314,0),OFFSET($D$8:OFFSET($D$8,$AJ$4-1,0),$S314,MATCH(AX$6,$D$7:$Q$7,0)-1))/SUMPRODUCT(OFFSET($W$8:OFFSET($W$8,$AJ$4-1,0),$T314,$U314),OFFSET($C$8:OFFSET($C$8,$AJ$4-1,0),$S314,0))</f>
        <v>1.0147660767765465</v>
      </c>
      <c r="AZ314" s="3">
        <f ca="1">SUMPRODUCT(OFFSET($W$8:OFFSET($W$8,$AJ$4-1,0),$T314,$U314),OFFSET($D$8:OFFSET($D$8,$AJ$4-1,0),$S314,MATCH(AZ$6,$D$7:$Q$7,0)-1))</f>
        <v>0.95910346702863558</v>
      </c>
      <c r="BA314" s="3">
        <f ca="1">SUMPRODUCT(OFFSET($W$8:OFFSET($W$8,$AJ$4-1,0),$T314,$U314),OFFSET($C$8:OFFSET($C$8,$AJ$4-1,0),$S314,0),OFFSET($D$8:OFFSET($D$8,$AJ$4-1,0),$S314,MATCH(AZ$6,$D$7:$Q$7,0)-1))/SUMPRODUCT(OFFSET($W$8:OFFSET($W$8,$AJ$4-1,0),$T314,$U314),OFFSET($C$8:OFFSET($C$8,$AJ$4-1,0),$S314,0))</f>
        <v>0.95788976118944924</v>
      </c>
      <c r="BB314" s="3">
        <f ca="1">SUMPRODUCT(OFFSET($W$8:OFFSET($W$8,$AJ$4-1,0),$T314,$U314),OFFSET($D$8:OFFSET($D$8,$AJ$4-1,0),$S314,MATCH(BB$6,$D$7:$Q$7,0)-1))</f>
        <v>0.98564084406603669</v>
      </c>
      <c r="BC314" s="3">
        <f ca="1">SUMPRODUCT(OFFSET($W$8:OFFSET($W$8,$AJ$4-1,0),$T314,$U314),OFFSET($C$8:OFFSET($C$8,$AJ$4-1,0),$S314,0),OFFSET($D$8:OFFSET($D$8,$AJ$4-1,0),$S314,MATCH(BB$6,$D$7:$Q$7,0)-1))/SUMPRODUCT(OFFSET($W$8:OFFSET($W$8,$AJ$4-1,0),$T314,$U314),OFFSET($C$8:OFFSET($C$8,$AJ$4-1,0),$S314,0))</f>
        <v>0.98520925425166639</v>
      </c>
      <c r="BD314" s="3">
        <f ca="1">SUMPRODUCT(OFFSET($W$8:OFFSET($W$8,$AJ$4-1,0),$T314,$U314),OFFSET($D$8:OFFSET($D$8,$AJ$4-1,0),$S314,MATCH(BD$6,$D$7:$Q$7,0)-1))</f>
        <v>0.99974903252836256</v>
      </c>
      <c r="BE314" s="3">
        <f ca="1">SUMPRODUCT(OFFSET($W$8:OFFSET($W$8,$AJ$4-1,0),$T314,$U314),OFFSET($C$8:OFFSET($C$8,$AJ$4-1,0),$S314,0),OFFSET($D$8:OFFSET($D$8,$AJ$4-1,0),$S314,MATCH(BD$6,$D$7:$Q$7,0)-1))/SUMPRODUCT(OFFSET($W$8:OFFSET($W$8,$AJ$4-1,0),$T314,$U314),OFFSET($C$8:OFFSET($C$8,$AJ$4-1,0),$S314,0))</f>
        <v>0.99974143941860949</v>
      </c>
      <c r="BF314" s="174">
        <f ca="1">SUMPRODUCT(OFFSET($W$8:OFFSET($W$8,$AJ$4-1,0),$T314,$U314),OFFSET($D$8:OFFSET($D$8,$AJ$4-1,0),$S314,MATCH(BF$6,$D$7:$Q$7,0)-1))</f>
        <v>1</v>
      </c>
      <c r="BG314" s="174">
        <f ca="1">SUMPRODUCT(OFFSET($W$8:OFFSET($W$8,$AJ$4-1,0),$T314,$U314),OFFSET($C$8:OFFSET($C$8,$AJ$4-1,0),$S314,0),OFFSET($D$8:OFFSET($D$8,$AJ$4-1,0),$S314,MATCH(BF$6,$D$7:$Q$7,0)-1))/SUMPRODUCT(OFFSET($W$8:OFFSET($W$8,$AJ$4-1,0),$T314,$U314),OFFSET($C$8:OFFSET($C$8,$AJ$4-1,0),$S314,0))</f>
        <v>1</v>
      </c>
      <c r="BH314" s="174">
        <f ca="1">SUMPRODUCT(OFFSET($W$8:OFFSET($W$8,$AJ$4-1,0),$T314,$U314),OFFSET($D$8:OFFSET($D$8,$AJ$4-1,0),$S314,MATCH(BH$6,$D$7:$Q$7,0)-1))</f>
        <v>1</v>
      </c>
      <c r="BI314" s="174">
        <f ca="1">SUMPRODUCT(OFFSET($W$8:OFFSET($W$8,$AJ$4-1,0),$T314,$U314),OFFSET($C$8:OFFSET($C$8,$AJ$4-1,0),$S314,0),OFFSET($D$8:OFFSET($D$8,$AJ$4-1,0),$S314,MATCH(BH$6,$D$7:$Q$7,0)-1))/SUMPRODUCT(OFFSET($W$8:OFFSET($W$8,$AJ$4-1,0),$T314,$U314),OFFSET($C$8:OFFSET($C$8,$AJ$4-1,0),$S314,0))</f>
        <v>1</v>
      </c>
      <c r="BJ314" s="174">
        <f ca="1">SUMPRODUCT(OFFSET($W$8:OFFSET($W$8,$AJ$4-1,0),$T314,$U314),OFFSET($D$8:OFFSET($D$8,$AJ$4-1,0),$S314,MATCH(BJ$6,$D$7:$Q$7,0)-1))</f>
        <v>1</v>
      </c>
      <c r="BK314" s="174">
        <f ca="1">SUMPRODUCT(OFFSET($W$8:OFFSET($W$8,$AJ$4-1,0),$T314,$U314),OFFSET($C$8:OFFSET($C$8,$AJ$4-1,0),$S314,0),OFFSET($D$8:OFFSET($D$8,$AJ$4-1,0),$S314,MATCH(BJ$6,$D$7:$Q$7,0)-1))/SUMPRODUCT(OFFSET($W$8:OFFSET($W$8,$AJ$4-1,0),$T314,$U314),OFFSET($C$8:OFFSET($C$8,$AJ$4-1,0),$S314,0))</f>
        <v>1</v>
      </c>
      <c r="BM314" s="8">
        <f t="shared" si="72"/>
        <v>45474</v>
      </c>
      <c r="BN314" s="47">
        <f t="shared" ca="1" si="73"/>
        <v>0.99887341547568309</v>
      </c>
      <c r="BO314" s="47">
        <f t="shared" ca="1" si="69"/>
        <v>0</v>
      </c>
      <c r="BP314" s="47">
        <f t="shared" ca="1" si="74"/>
        <v>0.33093923847506052</v>
      </c>
      <c r="BQ314" s="47">
        <f t="shared" ca="1" si="70"/>
        <v>0.66793417700062263</v>
      </c>
    </row>
    <row r="315" spans="1:69">
      <c r="A315" s="58">
        <f t="shared" si="71"/>
        <v>45139</v>
      </c>
      <c r="B315" s="155">
        <f t="shared" si="76"/>
        <v>45337</v>
      </c>
      <c r="C315" s="59">
        <f>SUMIF(WP!$A$3:$A$388,"&lt;"&amp;EOMONTH($A315,$A$3-1)+1,WP!$B$3:$B$388)/1000-SUM(C$8:C314)</f>
        <v>2940.5633235884015</v>
      </c>
      <c r="D315" s="156">
        <f>D$6/VLOOKUP($B315,Rate!$B$4:$H$390,7)</f>
        <v>1</v>
      </c>
      <c r="E315" s="156">
        <f>E$6/VLOOKUP($B315,SAWW!$B$4:$H$390,7)</f>
        <v>0.97276264591439743</v>
      </c>
      <c r="F315" s="156">
        <f>F$6/VLOOKUP($B315,'Indem BL'!$B$4:$H$390,7)</f>
        <v>0.99502487562189068</v>
      </c>
      <c r="G315" s="156">
        <f>G$6/VLOOKUP($B315,'Med BL'!$B$4:$H$390,7)</f>
        <v>1</v>
      </c>
      <c r="H315" s="156">
        <f>H$6/VLOOKUP($B315,'Combined BL &amp; SAWW'!$B$4:$H$390,7)</f>
        <v>0.98055854163676415</v>
      </c>
      <c r="I315" s="156">
        <f>I$6/VLOOKUP($B315,'Freq Trend'!$B$4:$H$390,7)</f>
        <v>1.0101010101010099</v>
      </c>
      <c r="J315" s="156">
        <f>J$6/VLOOKUP($B315,'Severity Trend_IonI'!$B$4:$H$390,7)</f>
        <v>1.0101010101010099</v>
      </c>
      <c r="K315" s="156">
        <f>K$6/VLOOKUP($B315,'Severity Trend_MonI'!$B$4:$H$390,7)</f>
        <v>0.97087378640776634</v>
      </c>
      <c r="L315" s="156">
        <f>L$6/VLOOKUP($B315,'Severity Trend'!$B$4:$H$390,7)</f>
        <v>0.98982439079258688</v>
      </c>
      <c r="M315" s="156">
        <f>M$6/VLOOKUP($B315,'PP Residual Trend'!$B$4:$H$390,7)</f>
        <v>0.99982261696220864</v>
      </c>
      <c r="N315" s="156">
        <f>N$6/VLOOKUP($B315,CR!$B$4:$H$455,7)</f>
        <v>1</v>
      </c>
      <c r="O315" s="156">
        <f>O$6/VLOOKUP($B315,ER!$B$4:$H$455,7)</f>
        <v>1</v>
      </c>
      <c r="P315" s="156">
        <f>P$6/VLOOKUP($B315,DR!$B$4:$H$455,7)</f>
        <v>1</v>
      </c>
      <c r="R315">
        <f t="shared" si="81"/>
        <v>308</v>
      </c>
      <c r="S315" s="159">
        <f t="shared" si="77"/>
        <v>307</v>
      </c>
      <c r="T315" s="157">
        <f t="shared" si="78"/>
        <v>0</v>
      </c>
      <c r="U315" s="157">
        <f t="shared" si="79"/>
        <v>0</v>
      </c>
      <c r="V315" s="152">
        <v>0</v>
      </c>
      <c r="W315" s="153">
        <f>(2*W$5*$AJ$3*$R315*$A$3-MIN(W$5*$AJ$3,$R315*$A$3)^2-2*$R315*$A$3*MAX(W$5*$AJ$3-$R315*$A$3,0)-MIN(MAX($R315*$A$3-$A$4,0),W$5*$AJ$3)^2-2*W$5*$AJ$3*MAX($R315*$A$3-$A$4-W$5*+$AJ$3,0))/$AJ$5-SUM($V$7:V315)-SUM($V$7:W314)+SUM($V$7:V314)</f>
        <v>0</v>
      </c>
      <c r="X315" s="153">
        <f>(2*X$5*$AJ$3*$R315*$A$3-MIN(X$5*$AJ$3,$R315*$A$3)^2-2*$R315*$A$3*MAX(X$5*$AJ$3-$R315*$A$3,0)-MIN(MAX($R315*$A$3-$A$4,0),X$5*$AJ$3)^2-2*X$5*$AJ$3*MAX($R315*$A$3-$A$4-X$5*+$AJ$3,0))/$AJ$5-SUM($V$7:W315)-SUM($V$7:X314)+SUM($V$7:W314)</f>
        <v>0</v>
      </c>
      <c r="Y315" s="153">
        <f>(2*Y$5*$AJ$3*$R315*$A$3-MIN(Y$5*$AJ$3,$R315*$A$3)^2-2*$R315*$A$3*MAX(Y$5*$AJ$3-$R315*$A$3,0)-MIN(MAX($R315*$A$3-$A$4,0),Y$5*$AJ$3)^2-2*Y$5*$AJ$3*MAX($R315*$A$3-$A$4-Y$5*+$AJ$3,0))/$AJ$5-SUM($V$7:X315)-SUM($V$7:Y314)+SUM($V$7:X314)</f>
        <v>0</v>
      </c>
      <c r="Z315" s="153">
        <f>(2*Z$5*$AJ$3*$R315*$A$3-MIN(Z$5*$AJ$3,$R315*$A$3)^2-2*$R315*$A$3*MAX(Z$5*$AJ$3-$R315*$A$3,0)-MIN(MAX($R315*$A$3-$A$4,0),Z$5*$AJ$3)^2-2*Z$5*$AJ$3*MAX($R315*$A$3-$A$4-Z$5*+$AJ$3,0))/$AJ$5-SUM($V$7:Y315)-SUM($V$7:Z314)+SUM($V$7:Y314)</f>
        <v>0</v>
      </c>
      <c r="AA315" s="153">
        <f>(2*AA$5*$AJ$3*$R315*$A$3-MIN(AA$5*$AJ$3,$R315*$A$3)^2-2*$R315*$A$3*MAX(AA$5*$AJ$3-$R315*$A$3,0)-MIN(MAX($R315*$A$3-$A$4,0),AA$5*$AJ$3)^2-2*AA$5*$AJ$3*MAX($R315*$A$3-$A$4-AA$5*+$AJ$3,0))/$AJ$5-SUM($V$7:Z315)-SUM($V$7:AA314)+SUM($V$7:Z314)</f>
        <v>0</v>
      </c>
      <c r="AB315" s="153">
        <f>(2*AB$5*$AJ$3*$R315*$A$3-MIN(AB$5*$AJ$3,$R315*$A$3)^2-2*$R315*$A$3*MAX(AB$5*$AJ$3-$R315*$A$3,0)-MIN(MAX($R315*$A$3-$A$4,0),AB$5*$AJ$3)^2-2*AB$5*$AJ$3*MAX($R315*$A$3-$A$4-AB$5*+$AJ$3,0))/$AJ$5-SUM($V$7:AA315)-SUM($V$7:AB314)+SUM($V$7:AA314)</f>
        <v>0</v>
      </c>
      <c r="AC315" s="153">
        <f>(2*AC$5*$AJ$3*$R315*$A$3-MIN(AC$5*$AJ$3,$R315*$A$3)^2-2*$R315*$A$3*MAX(AC$5*$AJ$3-$R315*$A$3,0)-MIN(MAX($R315*$A$3-$A$4,0),AC$5*$AJ$3)^2-2*AC$5*$AJ$3*MAX($R315*$A$3-$A$4-AC$5*+$AJ$3,0))/$AJ$5-SUM($V$7:AB315)-SUM($V$7:AC314)+SUM($V$7:AB314)</f>
        <v>0</v>
      </c>
      <c r="AD315" s="153">
        <f>(2*AD$5*$AJ$3*$R315*$A$3-MIN(AD$5*$AJ$3,$R315*$A$3)^2-2*$R315*$A$3*MAX(AD$5*$AJ$3-$R315*$A$3,0)-MIN(MAX($R315*$A$3-$A$4,0),AD$5*$AJ$3)^2-2*AD$5*$AJ$3*MAX($R315*$A$3-$A$4-AD$5*+$AJ$3,0))/$AJ$5-SUM($V$7:AC315)-SUM($V$7:AD314)+SUM($V$7:AC314)</f>
        <v>0</v>
      </c>
      <c r="AE315" s="153">
        <f>(2*AE$5*$AJ$3*$R315*$A$3-MIN(AE$5*$AJ$3,$R315*$A$3)^2-2*$R315*$A$3*MAX(AE$5*$AJ$3-$R315*$A$3,0)-MIN(MAX($R315*$A$3-$A$4,0),AE$5*$AJ$3)^2-2*AE$5*$AJ$3*MAX($R315*$A$3-$A$4-AE$5*+$AJ$3,0))/$AJ$5-SUM($V$7:AD315)-SUM($V$7:AE314)+SUM($V$7:AD314)</f>
        <v>0</v>
      </c>
      <c r="AF315" s="153">
        <f>(2*AF$5*$AJ$3*$R315*$A$3-MIN(AF$5*$AJ$3,$R315*$A$3)^2-2*$R315*$A$3*MAX(AF$5*$AJ$3-$R315*$A$3,0)-MIN(MAX($R315*$A$3-$A$4,0),AF$5*$AJ$3)^2-2*AF$5*$AJ$3*MAX($R315*$A$3-$A$4-AF$5*+$AJ$3,0))/$AJ$5-SUM($V$7:AE315)-SUM($V$7:AF314)+SUM($V$7:AE314)</f>
        <v>0</v>
      </c>
      <c r="AG315" s="153">
        <f>(2*AG$5*$AJ$3*$R315*$A$3-MIN(AG$5*$AJ$3,$R315*$A$3)^2-2*$R315*$A$3*MAX(AG$5*$AJ$3-$R315*$A$3,0)-MIN(MAX($R315*$A$3-$A$4,0),AG$5*$AJ$3)^2-2*AG$5*$AJ$3*MAX($R315*$A$3-$A$4-AG$5*+$AJ$3,0))/$AJ$5-SUM($V$7:AF315)-SUM($V$7:AG314)+SUM($V$7:AF314)</f>
        <v>0</v>
      </c>
      <c r="AH315" s="153">
        <f>(2*AH$5*$AJ$3*$R315*$A$3-MIN(AH$5*$AJ$3,$R315*$A$3)^2-2*$R315*$A$3*MAX(AH$5*$AJ$3-$R315*$A$3,0)-MIN(MAX($R315*$A$3-$A$4,0),AH$5*$AJ$3)^2-2*AH$5*$AJ$3*MAX($R315*$A$3-$A$4-AH$5*+$AJ$3,0))/$AJ$5-SUM($V$7:AG315)-SUM($V$7:AH314)+SUM($V$7:AG314)</f>
        <v>0</v>
      </c>
      <c r="AJ315" s="8">
        <f t="shared" si="75"/>
        <v>45505</v>
      </c>
      <c r="AK315" s="30">
        <f t="shared" si="80"/>
        <v>45519</v>
      </c>
      <c r="AL315" s="3">
        <f ca="1">SUMPRODUCT(OFFSET($W$8:OFFSET($W$8,$AJ$4-1,0),$T315,$U315),OFFSET($D$8:OFFSET($D$8,$AJ$4-1,0),$S315,MATCH(AL$6,$D$7:$Q$7,0)-1))</f>
        <v>1</v>
      </c>
      <c r="AM315" s="3">
        <f ca="1">SUMPRODUCT(OFFSET($W$8:OFFSET($W$8,$AJ$4-1,0),$T315,$U315),OFFSET($C$8:OFFSET($C$8,$AJ$4-1,0),$S315,0),OFFSET($D$8:OFFSET($D$8,$AJ$4-1,0),$S315,MATCH(AL$6,$D$7:$Q$7,0)-1))/SUMPRODUCT(OFFSET($W$8:OFFSET($W$8,$AJ$4-1,0),$T315,$U315),OFFSET($C$8:OFFSET($C$8,$AJ$4-1,0),$S315,0))</f>
        <v>1</v>
      </c>
      <c r="AN315" s="3">
        <f ca="1">SUMPRODUCT(OFFSET($W$8:OFFSET($W$8,$AJ$4-1,0),$T315,$U315),OFFSET($D$8:OFFSET($D$8,$AJ$4-1,0),$S315,MATCH(AN$6,$D$7:$Q$7,0)-1))</f>
        <v>0.95952352327564439</v>
      </c>
      <c r="AO315" s="3">
        <f ca="1">SUMPRODUCT(OFFSET($W$8:OFFSET($W$8,$AJ$4-1,0),$T315,$U315),OFFSET($C$8:OFFSET($C$8,$AJ$4-1,0),$S315,0),OFFSET($D$8:OFFSET($D$8,$AJ$4-1,0),$S315,MATCH(AN$6,$D$7:$Q$7,0)-1))/SUMPRODUCT(OFFSET($W$8:OFFSET($W$8,$AJ$4-1,0),$T315,$U315),OFFSET($C$8:OFFSET($C$8,$AJ$4-1,0),$S315,0))</f>
        <v>0.95868250076565542</v>
      </c>
      <c r="AP315" s="3">
        <f ca="1">SUMPRODUCT(OFFSET($W$8:OFFSET($W$8,$AJ$4-1,0),$T315,$U315),OFFSET($D$8:OFFSET($D$8,$AJ$4-1,0),$S315,MATCH(AP$6,$D$7:$Q$7,0)-1))</f>
        <v>0.99440607905744938</v>
      </c>
      <c r="AQ315" s="3">
        <f ca="1">SUMPRODUCT(OFFSET($W$8:OFFSET($W$8,$AJ$4-1,0),$T315,$U315),OFFSET($C$8:OFFSET($C$8,$AJ$4-1,0),$S315,0),OFFSET($D$8:OFFSET($D$8,$AJ$4-1,0),$S315,MATCH(AP$6,$D$7:$Q$7,0)-1))/SUMPRODUCT(OFFSET($W$8:OFFSET($W$8,$AJ$4-1,0),$T315,$U315),OFFSET($C$8:OFFSET($C$8,$AJ$4-1,0),$S315,0))</f>
        <v>0.99436318634070775</v>
      </c>
      <c r="AR315" s="3">
        <f ca="1">SUMPRODUCT(OFFSET($W$8:OFFSET($W$8,$AJ$4-1,0),$T315,$U315),OFFSET($D$8:OFFSET($D$8,$AJ$4-1,0),$S315,MATCH(AR$6,$D$7:$Q$7,0)-1))</f>
        <v>1</v>
      </c>
      <c r="AS315" s="3">
        <f ca="1">SUMPRODUCT(OFFSET($W$8:OFFSET($W$8,$AJ$4-1,0),$T315,$U315),OFFSET($C$8:OFFSET($C$8,$AJ$4-1,0),$S315,0),OFFSET($D$8:OFFSET($D$8,$AJ$4-1,0),$S315,MATCH(AR$6,$D$7:$Q$7,0)-1))/SUMPRODUCT(OFFSET($W$8:OFFSET($W$8,$AJ$4-1,0),$T315,$U315),OFFSET($C$8:OFFSET($C$8,$AJ$4-1,0),$S315,0))</f>
        <v>1</v>
      </c>
      <c r="AT315" s="3">
        <f ca="1">SUMPRODUCT(OFFSET($W$8:OFFSET($W$8,$AJ$4-1,0),$T315,$U315),OFFSET($D$8:OFFSET($D$8,$AJ$4-1,0),$S315,MATCH(AT$6,$D$7:$Q$7,0)-1))</f>
        <v>0.97069168110317272</v>
      </c>
      <c r="AU315" s="3">
        <f ca="1">SUMPRODUCT(OFFSET($W$8:OFFSET($W$8,$AJ$4-1,0),$T315,$U315),OFFSET($C$8:OFFSET($C$8,$AJ$4-1,0),$S315,0),OFFSET($D$8:OFFSET($D$8,$AJ$4-1,0),$S315,MATCH(AT$6,$D$7:$Q$7,0)-1))/SUMPRODUCT(OFFSET($W$8:OFFSET($W$8,$AJ$4-1,0),$T315,$U315),OFFSET($C$8:OFFSET($C$8,$AJ$4-1,0),$S315,0))</f>
        <v>0.97006155718864506</v>
      </c>
      <c r="AV315" s="3">
        <f ca="1">SUMPRODUCT(OFFSET($W$8:OFFSET($W$8,$AJ$4-1,0),$T315,$U315),OFFSET($D$8:OFFSET($D$8,$AJ$4-1,0),$S315,MATCH(AV$6,$D$7:$Q$7,0)-1))</f>
        <v>1.0151804916998106</v>
      </c>
      <c r="AW315" s="3">
        <f ca="1">SUMPRODUCT(OFFSET($W$8:OFFSET($W$8,$AJ$4-1,0),$T315,$U315),OFFSET($C$8:OFFSET($C$8,$AJ$4-1,0),$S315,0),OFFSET($D$8:OFFSET($D$8,$AJ$4-1,0),$S315,MATCH(AV$6,$D$7:$Q$7,0)-1))/SUMPRODUCT(OFFSET($W$8:OFFSET($W$8,$AJ$4-1,0),$T315,$U315),OFFSET($C$8:OFFSET($C$8,$AJ$4-1,0),$S315,0))</f>
        <v>1.0155034308264943</v>
      </c>
      <c r="AX315" s="3">
        <f ca="1">SUMPRODUCT(OFFSET($W$8:OFFSET($W$8,$AJ$4-1,0),$T315,$U315),OFFSET($D$8:OFFSET($D$8,$AJ$4-1,0),$S315,MATCH(AX$6,$D$7:$Q$7,0)-1))</f>
        <v>1.0151804916998104</v>
      </c>
      <c r="AY315" s="3">
        <f ca="1">SUMPRODUCT(OFFSET($W$8:OFFSET($W$8,$AJ$4-1,0),$T315,$U315),OFFSET($C$8:OFFSET($C$8,$AJ$4-1,0),$S315,0),OFFSET($D$8:OFFSET($D$8,$AJ$4-1,0),$S315,MATCH(AX$6,$D$7:$Q$7,0)-1))/SUMPRODUCT(OFFSET($W$8:OFFSET($W$8,$AJ$4-1,0),$T315,$U315),OFFSET($C$8:OFFSET($C$8,$AJ$4-1,0),$S315,0))</f>
        <v>1.0155034308264941</v>
      </c>
      <c r="AZ315" s="3">
        <f ca="1">SUMPRODUCT(OFFSET($W$8:OFFSET($W$8,$AJ$4-1,0),$T315,$U315),OFFSET($D$8:OFFSET($D$8,$AJ$4-1,0),$S315,MATCH(AZ$6,$D$7:$Q$7,0)-1))</f>
        <v>0.9567413573891077</v>
      </c>
      <c r="BA315" s="3">
        <f ca="1">SUMPRODUCT(OFFSET($W$8:OFFSET($W$8,$AJ$4-1,0),$T315,$U315),OFFSET($C$8:OFFSET($C$8,$AJ$4-1,0),$S315,0),OFFSET($D$8:OFFSET($D$8,$AJ$4-1,0),$S315,MATCH(AZ$6,$D$7:$Q$7,0)-1))/SUMPRODUCT(OFFSET($W$8:OFFSET($W$8,$AJ$4-1,0),$T315,$U315),OFFSET($C$8:OFFSET($C$8,$AJ$4-1,0),$S315,0))</f>
        <v>0.95584362293407088</v>
      </c>
      <c r="BB315" s="3">
        <f ca="1">SUMPRODUCT(OFFSET($W$8:OFFSET($W$8,$AJ$4-1,0),$T315,$U315),OFFSET($D$8:OFFSET($D$8,$AJ$4-1,0),$S315,MATCH(BB$6,$D$7:$Q$7,0)-1))</f>
        <v>0.98480018159899574</v>
      </c>
      <c r="BC315" s="3">
        <f ca="1">SUMPRODUCT(OFFSET($W$8:OFFSET($W$8,$AJ$4-1,0),$T315,$U315),OFFSET($C$8:OFFSET($C$8,$AJ$4-1,0),$S315,0),OFFSET($D$8:OFFSET($D$8,$AJ$4-1,0),$S315,MATCH(BB$6,$D$7:$Q$7,0)-1))/SUMPRODUCT(OFFSET($W$8:OFFSET($W$8,$AJ$4-1,0),$T315,$U315),OFFSET($C$8:OFFSET($C$8,$AJ$4-1,0),$S315,0))</f>
        <v>0.98448089919256343</v>
      </c>
      <c r="BD315" s="3">
        <f ca="1">SUMPRODUCT(OFFSET($W$8:OFFSET($W$8,$AJ$4-1,0),$T315,$U315),OFFSET($D$8:OFFSET($D$8,$AJ$4-1,0),$S315,MATCH(BD$6,$D$7:$Q$7,0)-1))</f>
        <v>0.99973423613889045</v>
      </c>
      <c r="BE315" s="3">
        <f ca="1">SUMPRODUCT(OFFSET($W$8:OFFSET($W$8,$AJ$4-1,0),$T315,$U315),OFFSET($C$8:OFFSET($C$8,$AJ$4-1,0),$S315,0),OFFSET($D$8:OFFSET($D$8,$AJ$4-1,0),$S315,MATCH(BD$6,$D$7:$Q$7,0)-1))/SUMPRODUCT(OFFSET($W$8:OFFSET($W$8,$AJ$4-1,0),$T315,$U315),OFFSET($C$8:OFFSET($C$8,$AJ$4-1,0),$S315,0))</f>
        <v>0.99972861841637239</v>
      </c>
      <c r="BF315" s="174">
        <f ca="1">SUMPRODUCT(OFFSET($W$8:OFFSET($W$8,$AJ$4-1,0),$T315,$U315),OFFSET($D$8:OFFSET($D$8,$AJ$4-1,0),$S315,MATCH(BF$6,$D$7:$Q$7,0)-1))</f>
        <v>1</v>
      </c>
      <c r="BG315" s="174">
        <f ca="1">SUMPRODUCT(OFFSET($W$8:OFFSET($W$8,$AJ$4-1,0),$T315,$U315),OFFSET($C$8:OFFSET($C$8,$AJ$4-1,0),$S315,0),OFFSET($D$8:OFFSET($D$8,$AJ$4-1,0),$S315,MATCH(BF$6,$D$7:$Q$7,0)-1))/SUMPRODUCT(OFFSET($W$8:OFFSET($W$8,$AJ$4-1,0),$T315,$U315),OFFSET($C$8:OFFSET($C$8,$AJ$4-1,0),$S315,0))</f>
        <v>1</v>
      </c>
      <c r="BH315" s="174">
        <f ca="1">SUMPRODUCT(OFFSET($W$8:OFFSET($W$8,$AJ$4-1,0),$T315,$U315),OFFSET($D$8:OFFSET($D$8,$AJ$4-1,0),$S315,MATCH(BH$6,$D$7:$Q$7,0)-1))</f>
        <v>1</v>
      </c>
      <c r="BI315" s="174">
        <f ca="1">SUMPRODUCT(OFFSET($W$8:OFFSET($W$8,$AJ$4-1,0),$T315,$U315),OFFSET($C$8:OFFSET($C$8,$AJ$4-1,0),$S315,0),OFFSET($D$8:OFFSET($D$8,$AJ$4-1,0),$S315,MATCH(BH$6,$D$7:$Q$7,0)-1))/SUMPRODUCT(OFFSET($W$8:OFFSET($W$8,$AJ$4-1,0),$T315,$U315),OFFSET($C$8:OFFSET($C$8,$AJ$4-1,0),$S315,0))</f>
        <v>1</v>
      </c>
      <c r="BJ315" s="174">
        <f ca="1">SUMPRODUCT(OFFSET($W$8:OFFSET($W$8,$AJ$4-1,0),$T315,$U315),OFFSET($D$8:OFFSET($D$8,$AJ$4-1,0),$S315,MATCH(BJ$6,$D$7:$Q$7,0)-1))</f>
        <v>1</v>
      </c>
      <c r="BK315" s="174">
        <f ca="1">SUMPRODUCT(OFFSET($W$8:OFFSET($W$8,$AJ$4-1,0),$T315,$U315),OFFSET($C$8:OFFSET($C$8,$AJ$4-1,0),$S315,0),OFFSET($D$8:OFFSET($D$8,$AJ$4-1,0),$S315,MATCH(BJ$6,$D$7:$Q$7,0)-1))/SUMPRODUCT(OFFSET($W$8:OFFSET($W$8,$AJ$4-1,0),$T315,$U315),OFFSET($C$8:OFFSET($C$8,$AJ$4-1,0),$S315,0))</f>
        <v>1</v>
      </c>
      <c r="BM315" s="8">
        <f t="shared" si="72"/>
        <v>45505</v>
      </c>
      <c r="BN315" s="47">
        <f t="shared" ca="1" si="73"/>
        <v>0.99887341547568309</v>
      </c>
      <c r="BO315" s="47">
        <f t="shared" ca="1" si="69"/>
        <v>0</v>
      </c>
      <c r="BP315" s="47">
        <f t="shared" ca="1" si="74"/>
        <v>0.33093923847506052</v>
      </c>
      <c r="BQ315" s="47">
        <f t="shared" ca="1" si="70"/>
        <v>0.66793417700062263</v>
      </c>
    </row>
    <row r="316" spans="1:69">
      <c r="A316" s="58">
        <f t="shared" si="71"/>
        <v>45170</v>
      </c>
      <c r="B316" s="155">
        <f t="shared" si="76"/>
        <v>45366</v>
      </c>
      <c r="C316" s="59">
        <f>SUMIF(WP!$A$3:$A$388,"&lt;"&amp;EOMONTH($A316,$A$3-1)+1,WP!$B$3:$B$388)/1000-SUM(C$8:C315)</f>
        <v>4377.9151370521286</v>
      </c>
      <c r="D316" s="156">
        <f>D$6/VLOOKUP($B316,Rate!$B$4:$H$390,7)</f>
        <v>1</v>
      </c>
      <c r="E316" s="156">
        <f>E$6/VLOOKUP($B316,SAWW!$B$4:$H$390,7)</f>
        <v>0.97064026229065081</v>
      </c>
      <c r="F316" s="156">
        <f>F$6/VLOOKUP($B316,'Indem BL'!$B$4:$H$390,7)</f>
        <v>0.99502487562189068</v>
      </c>
      <c r="G316" s="156">
        <f>G$6/VLOOKUP($B316,'Med BL'!$B$4:$H$390,7)</f>
        <v>1</v>
      </c>
      <c r="H316" s="156">
        <f>H$6/VLOOKUP($B316,'Combined BL &amp; SAWW'!$B$4:$H$390,7)</f>
        <v>0.97905214192756929</v>
      </c>
      <c r="I316" s="156">
        <f>I$6/VLOOKUP($B316,'Freq Trend'!$B$4:$H$390,7)</f>
        <v>1.0109092246825389</v>
      </c>
      <c r="J316" s="156">
        <f>J$6/VLOOKUP($B316,'Severity Trend_IonI'!$B$4:$H$390,7)</f>
        <v>1.0109092246825386</v>
      </c>
      <c r="K316" s="156">
        <f>K$6/VLOOKUP($B316,'Severity Trend_MonI'!$B$4:$H$390,7)</f>
        <v>0.96860733745913841</v>
      </c>
      <c r="L316" s="156">
        <f>L$6/VLOOKUP($B316,'Severity Trend'!$B$4:$H$390,7)</f>
        <v>0.98902170528275535</v>
      </c>
      <c r="M316" s="156">
        <f>M$6/VLOOKUP($B316,'PP Residual Trend'!$B$4:$H$390,7)</f>
        <v>0.99980852526884478</v>
      </c>
      <c r="N316" s="156">
        <f>N$6/VLOOKUP($B316,CR!$B$4:$H$455,7)</f>
        <v>1</v>
      </c>
      <c r="O316" s="156">
        <f>O$6/VLOOKUP($B316,ER!$B$4:$H$455,7)</f>
        <v>1</v>
      </c>
      <c r="P316" s="156">
        <f>P$6/VLOOKUP($B316,DR!$B$4:$H$455,7)</f>
        <v>1</v>
      </c>
      <c r="R316">
        <f t="shared" si="81"/>
        <v>309</v>
      </c>
      <c r="S316" s="159">
        <f t="shared" si="77"/>
        <v>308</v>
      </c>
      <c r="T316" s="157">
        <f t="shared" si="78"/>
        <v>0</v>
      </c>
      <c r="U316" s="157">
        <f t="shared" si="79"/>
        <v>0</v>
      </c>
      <c r="V316" s="152">
        <v>0</v>
      </c>
      <c r="W316" s="153">
        <f>(2*W$5*$AJ$3*$R316*$A$3-MIN(W$5*$AJ$3,$R316*$A$3)^2-2*$R316*$A$3*MAX(W$5*$AJ$3-$R316*$A$3,0)-MIN(MAX($R316*$A$3-$A$4,0),W$5*$AJ$3)^2-2*W$5*$AJ$3*MAX($R316*$A$3-$A$4-W$5*+$AJ$3,0))/$AJ$5-SUM($V$7:V316)-SUM($V$7:W315)+SUM($V$7:V315)</f>
        <v>0</v>
      </c>
      <c r="X316" s="153">
        <f>(2*X$5*$AJ$3*$R316*$A$3-MIN(X$5*$AJ$3,$R316*$A$3)^2-2*$R316*$A$3*MAX(X$5*$AJ$3-$R316*$A$3,0)-MIN(MAX($R316*$A$3-$A$4,0),X$5*$AJ$3)^2-2*X$5*$AJ$3*MAX($R316*$A$3-$A$4-X$5*+$AJ$3,0))/$AJ$5-SUM($V$7:W316)-SUM($V$7:X315)+SUM($V$7:W315)</f>
        <v>0</v>
      </c>
      <c r="Y316" s="153">
        <f>(2*Y$5*$AJ$3*$R316*$A$3-MIN(Y$5*$AJ$3,$R316*$A$3)^2-2*$R316*$A$3*MAX(Y$5*$AJ$3-$R316*$A$3,0)-MIN(MAX($R316*$A$3-$A$4,0),Y$5*$AJ$3)^2-2*Y$5*$AJ$3*MAX($R316*$A$3-$A$4-Y$5*+$AJ$3,0))/$AJ$5-SUM($V$7:X316)-SUM($V$7:Y315)+SUM($V$7:X315)</f>
        <v>0</v>
      </c>
      <c r="Z316" s="153">
        <f>(2*Z$5*$AJ$3*$R316*$A$3-MIN(Z$5*$AJ$3,$R316*$A$3)^2-2*$R316*$A$3*MAX(Z$5*$AJ$3-$R316*$A$3,0)-MIN(MAX($R316*$A$3-$A$4,0),Z$5*$AJ$3)^2-2*Z$5*$AJ$3*MAX($R316*$A$3-$A$4-Z$5*+$AJ$3,0))/$AJ$5-SUM($V$7:Y316)-SUM($V$7:Z315)+SUM($V$7:Y315)</f>
        <v>0</v>
      </c>
      <c r="AA316" s="153">
        <f>(2*AA$5*$AJ$3*$R316*$A$3-MIN(AA$5*$AJ$3,$R316*$A$3)^2-2*$R316*$A$3*MAX(AA$5*$AJ$3-$R316*$A$3,0)-MIN(MAX($R316*$A$3-$A$4,0),AA$5*$AJ$3)^2-2*AA$5*$AJ$3*MAX($R316*$A$3-$A$4-AA$5*+$AJ$3,0))/$AJ$5-SUM($V$7:Z316)-SUM($V$7:AA315)+SUM($V$7:Z315)</f>
        <v>0</v>
      </c>
      <c r="AB316" s="153">
        <f>(2*AB$5*$AJ$3*$R316*$A$3-MIN(AB$5*$AJ$3,$R316*$A$3)^2-2*$R316*$A$3*MAX(AB$5*$AJ$3-$R316*$A$3,0)-MIN(MAX($R316*$A$3-$A$4,0),AB$5*$AJ$3)^2-2*AB$5*$AJ$3*MAX($R316*$A$3-$A$4-AB$5*+$AJ$3,0))/$AJ$5-SUM($V$7:AA316)-SUM($V$7:AB315)+SUM($V$7:AA315)</f>
        <v>0</v>
      </c>
      <c r="AC316" s="153">
        <f>(2*AC$5*$AJ$3*$R316*$A$3-MIN(AC$5*$AJ$3,$R316*$A$3)^2-2*$R316*$A$3*MAX(AC$5*$AJ$3-$R316*$A$3,0)-MIN(MAX($R316*$A$3-$A$4,0),AC$5*$AJ$3)^2-2*AC$5*$AJ$3*MAX($R316*$A$3-$A$4-AC$5*+$AJ$3,0))/$AJ$5-SUM($V$7:AB316)-SUM($V$7:AC315)+SUM($V$7:AB315)</f>
        <v>0</v>
      </c>
      <c r="AD316" s="153">
        <f>(2*AD$5*$AJ$3*$R316*$A$3-MIN(AD$5*$AJ$3,$R316*$A$3)^2-2*$R316*$A$3*MAX(AD$5*$AJ$3-$R316*$A$3,0)-MIN(MAX($R316*$A$3-$A$4,0),AD$5*$AJ$3)^2-2*AD$5*$AJ$3*MAX($R316*$A$3-$A$4-AD$5*+$AJ$3,0))/$AJ$5-SUM($V$7:AC316)-SUM($V$7:AD315)+SUM($V$7:AC315)</f>
        <v>0</v>
      </c>
      <c r="AE316" s="153">
        <f>(2*AE$5*$AJ$3*$R316*$A$3-MIN(AE$5*$AJ$3,$R316*$A$3)^2-2*$R316*$A$3*MAX(AE$5*$AJ$3-$R316*$A$3,0)-MIN(MAX($R316*$A$3-$A$4,0),AE$5*$AJ$3)^2-2*AE$5*$AJ$3*MAX($R316*$A$3-$A$4-AE$5*+$AJ$3,0))/$AJ$5-SUM($V$7:AD316)-SUM($V$7:AE315)+SUM($V$7:AD315)</f>
        <v>0</v>
      </c>
      <c r="AF316" s="153">
        <f>(2*AF$5*$AJ$3*$R316*$A$3-MIN(AF$5*$AJ$3,$R316*$A$3)^2-2*$R316*$A$3*MAX(AF$5*$AJ$3-$R316*$A$3,0)-MIN(MAX($R316*$A$3-$A$4,0),AF$5*$AJ$3)^2-2*AF$5*$AJ$3*MAX($R316*$A$3-$A$4-AF$5*+$AJ$3,0))/$AJ$5-SUM($V$7:AE316)-SUM($V$7:AF315)+SUM($V$7:AE315)</f>
        <v>0</v>
      </c>
      <c r="AG316" s="153">
        <f>(2*AG$5*$AJ$3*$R316*$A$3-MIN(AG$5*$AJ$3,$R316*$A$3)^2-2*$R316*$A$3*MAX(AG$5*$AJ$3-$R316*$A$3,0)-MIN(MAX($R316*$A$3-$A$4,0),AG$5*$AJ$3)^2-2*AG$5*$AJ$3*MAX($R316*$A$3-$A$4-AG$5*+$AJ$3,0))/$AJ$5-SUM($V$7:AF316)-SUM($V$7:AG315)+SUM($V$7:AF315)</f>
        <v>0</v>
      </c>
      <c r="AH316" s="153">
        <f>(2*AH$5*$AJ$3*$R316*$A$3-MIN(AH$5*$AJ$3,$R316*$A$3)^2-2*$R316*$A$3*MAX(AH$5*$AJ$3-$R316*$A$3,0)-MIN(MAX($R316*$A$3-$A$4,0),AH$5*$AJ$3)^2-2*AH$5*$AJ$3*MAX($R316*$A$3-$A$4-AH$5*+$AJ$3,0))/$AJ$5-SUM($V$7:AG316)-SUM($V$7:AH315)+SUM($V$7:AG315)</f>
        <v>0</v>
      </c>
      <c r="AJ316" s="8">
        <f t="shared" si="75"/>
        <v>45536</v>
      </c>
      <c r="AK316" s="30">
        <f t="shared" si="80"/>
        <v>45550</v>
      </c>
      <c r="AL316" s="3">
        <f ca="1">SUMPRODUCT(OFFSET($W$8:OFFSET($W$8,$AJ$4-1,0),$T316,$U316),OFFSET($D$8:OFFSET($D$8,$AJ$4-1,0),$S316,MATCH(AL$6,$D$7:$Q$7,0)-1))</f>
        <v>1</v>
      </c>
      <c r="AM316" s="3">
        <f ca="1">SUMPRODUCT(OFFSET($W$8:OFFSET($W$8,$AJ$4-1,0),$T316,$U316),OFFSET($C$8:OFFSET($C$8,$AJ$4-1,0),$S316,0),OFFSET($D$8:OFFSET($D$8,$AJ$4-1,0),$S316,MATCH(AL$6,$D$7:$Q$7,0)-1))/SUMPRODUCT(OFFSET($W$8:OFFSET($W$8,$AJ$4-1,0),$T316,$U316),OFFSET($C$8:OFFSET($C$8,$AJ$4-1,0),$S316,0))</f>
        <v>1</v>
      </c>
      <c r="AN316" s="3">
        <f ca="1">SUMPRODUCT(OFFSET($W$8:OFFSET($W$8,$AJ$4-1,0),$T316,$U316),OFFSET($D$8:OFFSET($D$8,$AJ$4-1,0),$S316,MATCH(AN$6,$D$7:$Q$7,0)-1))</f>
        <v>0.95731892475873825</v>
      </c>
      <c r="AO316" s="3">
        <f ca="1">SUMPRODUCT(OFFSET($W$8:OFFSET($W$8,$AJ$4-1,0),$T316,$U316),OFFSET($C$8:OFFSET($C$8,$AJ$4-1,0),$S316,0),OFFSET($D$8:OFFSET($D$8,$AJ$4-1,0),$S316,MATCH(AN$6,$D$7:$Q$7,0)-1))/SUMPRODUCT(OFFSET($W$8:OFFSET($W$8,$AJ$4-1,0),$T316,$U316),OFFSET($C$8:OFFSET($C$8,$AJ$4-1,0),$S316,0))</f>
        <v>0.95677600464869406</v>
      </c>
      <c r="AP316" s="3">
        <f ca="1">SUMPRODUCT(OFFSET($W$8:OFFSET($W$8,$AJ$4-1,0),$T316,$U316),OFFSET($D$8:OFFSET($D$8,$AJ$4-1,0),$S316,MATCH(AP$6,$D$7:$Q$7,0)-1))</f>
        <v>0.99399354801448836</v>
      </c>
      <c r="AQ316" s="3">
        <f ca="1">SUMPRODUCT(OFFSET($W$8:OFFSET($W$8,$AJ$4-1,0),$T316,$U316),OFFSET($C$8:OFFSET($C$8,$AJ$4-1,0),$S316,0),OFFSET($D$8:OFFSET($D$8,$AJ$4-1,0),$S316,MATCH(AP$6,$D$7:$Q$7,0)-1))/SUMPRODUCT(OFFSET($W$8:OFFSET($W$8,$AJ$4-1,0),$T316,$U316),OFFSET($C$8:OFFSET($C$8,$AJ$4-1,0),$S316,0))</f>
        <v>0.9939731536948907</v>
      </c>
      <c r="AR316" s="3">
        <f ca="1">SUMPRODUCT(OFFSET($W$8:OFFSET($W$8,$AJ$4-1,0),$T316,$U316),OFFSET($D$8:OFFSET($D$8,$AJ$4-1,0),$S316,MATCH(AR$6,$D$7:$Q$7,0)-1))</f>
        <v>1</v>
      </c>
      <c r="AS316" s="3">
        <f ca="1">SUMPRODUCT(OFFSET($W$8:OFFSET($W$8,$AJ$4-1,0),$T316,$U316),OFFSET($C$8:OFFSET($C$8,$AJ$4-1,0),$S316,0),OFFSET($D$8:OFFSET($D$8,$AJ$4-1,0),$S316,MATCH(AR$6,$D$7:$Q$7,0)-1))/SUMPRODUCT(OFFSET($W$8:OFFSET($W$8,$AJ$4-1,0),$T316,$U316),OFFSET($C$8:OFFSET($C$8,$AJ$4-1,0),$S316,0))</f>
        <v>1</v>
      </c>
      <c r="AT316" s="3">
        <f ca="1">SUMPRODUCT(OFFSET($W$8:OFFSET($W$8,$AJ$4-1,0),$T316,$U316),OFFSET($D$8:OFFSET($D$8,$AJ$4-1,0),$S316,MATCH(AT$6,$D$7:$Q$7,0)-1))</f>
        <v>0.9688311116543622</v>
      </c>
      <c r="AU316" s="3">
        <f ca="1">SUMPRODUCT(OFFSET($W$8:OFFSET($W$8,$AJ$4-1,0),$T316,$U316),OFFSET($C$8:OFFSET($C$8,$AJ$4-1,0),$S316,0),OFFSET($D$8:OFFSET($D$8,$AJ$4-1,0),$S316,MATCH(AT$6,$D$7:$Q$7,0)-1))/SUMPRODUCT(OFFSET($W$8:OFFSET($W$8,$AJ$4-1,0),$T316,$U316),OFFSET($C$8:OFFSET($C$8,$AJ$4-1,0),$S316,0))</f>
        <v>0.96842913544934539</v>
      </c>
      <c r="AV316" s="3">
        <f ca="1">SUMPRODUCT(OFFSET($W$8:OFFSET($W$8,$AJ$4-1,0),$T316,$U316),OFFSET($D$8:OFFSET($D$8,$AJ$4-1,0),$S316,MATCH(AV$6,$D$7:$Q$7,0)-1))</f>
        <v>1.0160307060767695</v>
      </c>
      <c r="AW316" s="3">
        <f ca="1">SUMPRODUCT(OFFSET($W$8:OFFSET($W$8,$AJ$4-1,0),$T316,$U316),OFFSET($C$8:OFFSET($C$8,$AJ$4-1,0),$S316,0),OFFSET($D$8:OFFSET($D$8,$AJ$4-1,0),$S316,MATCH(AV$6,$D$7:$Q$7,0)-1))/SUMPRODUCT(OFFSET($W$8:OFFSET($W$8,$AJ$4-1,0),$T316,$U316),OFFSET($C$8:OFFSET($C$8,$AJ$4-1,0),$S316,0))</f>
        <v>1.0162392567943097</v>
      </c>
      <c r="AX316" s="3">
        <f ca="1">SUMPRODUCT(OFFSET($W$8:OFFSET($W$8,$AJ$4-1,0),$T316,$U316),OFFSET($D$8:OFFSET($D$8,$AJ$4-1,0),$S316,MATCH(AX$6,$D$7:$Q$7,0)-1))</f>
        <v>1.016030706076769</v>
      </c>
      <c r="AY316" s="3">
        <f ca="1">SUMPRODUCT(OFFSET($W$8:OFFSET($W$8,$AJ$4-1,0),$T316,$U316),OFFSET($C$8:OFFSET($C$8,$AJ$4-1,0),$S316,0),OFFSET($D$8:OFFSET($D$8,$AJ$4-1,0),$S316,MATCH(AX$6,$D$7:$Q$7,0)-1))/SUMPRODUCT(OFFSET($W$8:OFFSET($W$8,$AJ$4-1,0),$T316,$U316),OFFSET($C$8:OFFSET($C$8,$AJ$4-1,0),$S316,0))</f>
        <v>1.0162392567943095</v>
      </c>
      <c r="AZ316" s="3">
        <f ca="1">SUMPRODUCT(OFFSET($W$8:OFFSET($W$8,$AJ$4-1,0),$T316,$U316),OFFSET($D$8:OFFSET($D$8,$AJ$4-1,0),$S316,MATCH(AZ$6,$D$7:$Q$7,0)-1))</f>
        <v>0.95438862966629157</v>
      </c>
      <c r="BA316" s="3">
        <f ca="1">SUMPRODUCT(OFFSET($W$8:OFFSET($W$8,$AJ$4-1,0),$T316,$U316),OFFSET($C$8:OFFSET($C$8,$AJ$4-1,0),$S316,0),OFFSET($D$8:OFFSET($D$8,$AJ$4-1,0),$S316,MATCH(AZ$6,$D$7:$Q$7,0)-1))/SUMPRODUCT(OFFSET($W$8:OFFSET($W$8,$AJ$4-1,0),$T316,$U316),OFFSET($C$8:OFFSET($C$8,$AJ$4-1,0),$S316,0))</f>
        <v>0.95380910981987155</v>
      </c>
      <c r="BB316" s="3">
        <f ca="1">SUMPRODUCT(OFFSET($W$8:OFFSET($W$8,$AJ$4-1,0),$T316,$U316),OFFSET($D$8:OFFSET($D$8,$AJ$4-1,0),$S316,MATCH(BB$6,$D$7:$Q$7,0)-1))</f>
        <v>0.98396155013938036</v>
      </c>
      <c r="BC316" s="3">
        <f ca="1">SUMPRODUCT(OFFSET($W$8:OFFSET($W$8,$AJ$4-1,0),$T316,$U316),OFFSET($C$8:OFFSET($C$8,$AJ$4-1,0),$S316,0),OFFSET($D$8:OFFSET($D$8,$AJ$4-1,0),$S316,MATCH(BB$6,$D$7:$Q$7,0)-1))/SUMPRODUCT(OFFSET($W$8:OFFSET($W$8,$AJ$4-1,0),$T316,$U316),OFFSET($C$8:OFFSET($C$8,$AJ$4-1,0),$S316,0))</f>
        <v>0.98375540358842473</v>
      </c>
      <c r="BD316" s="3">
        <f ca="1">SUMPRODUCT(OFFSET($W$8:OFFSET($W$8,$AJ$4-1,0),$T316,$U316),OFFSET($D$8:OFFSET($D$8,$AJ$4-1,0),$S316,MATCH(BD$6,$D$7:$Q$7,0)-1))</f>
        <v>0.99971946347144869</v>
      </c>
      <c r="BE316" s="3">
        <f ca="1">SUMPRODUCT(OFFSET($W$8:OFFSET($W$8,$AJ$4-1,0),$T316,$U316),OFFSET($C$8:OFFSET($C$8,$AJ$4-1,0),$S316,0),OFFSET($D$8:OFFSET($D$8,$AJ$4-1,0),$S316,MATCH(BD$6,$D$7:$Q$7,0)-1))/SUMPRODUCT(OFFSET($W$8:OFFSET($W$8,$AJ$4-1,0),$T316,$U316),OFFSET($C$8:OFFSET($C$8,$AJ$4-1,0),$S316,0))</f>
        <v>0.9997158359895173</v>
      </c>
      <c r="BF316" s="174">
        <f ca="1">SUMPRODUCT(OFFSET($W$8:OFFSET($W$8,$AJ$4-1,0),$T316,$U316),OFFSET($D$8:OFFSET($D$8,$AJ$4-1,0),$S316,MATCH(BF$6,$D$7:$Q$7,0)-1))</f>
        <v>1</v>
      </c>
      <c r="BG316" s="174">
        <f ca="1">SUMPRODUCT(OFFSET($W$8:OFFSET($W$8,$AJ$4-1,0),$T316,$U316),OFFSET($C$8:OFFSET($C$8,$AJ$4-1,0),$S316,0),OFFSET($D$8:OFFSET($D$8,$AJ$4-1,0),$S316,MATCH(BF$6,$D$7:$Q$7,0)-1))/SUMPRODUCT(OFFSET($W$8:OFFSET($W$8,$AJ$4-1,0),$T316,$U316),OFFSET($C$8:OFFSET($C$8,$AJ$4-1,0),$S316,0))</f>
        <v>1</v>
      </c>
      <c r="BH316" s="174">
        <f ca="1">SUMPRODUCT(OFFSET($W$8:OFFSET($W$8,$AJ$4-1,0),$T316,$U316),OFFSET($D$8:OFFSET($D$8,$AJ$4-1,0),$S316,MATCH(BH$6,$D$7:$Q$7,0)-1))</f>
        <v>1</v>
      </c>
      <c r="BI316" s="174">
        <f ca="1">SUMPRODUCT(OFFSET($W$8:OFFSET($W$8,$AJ$4-1,0),$T316,$U316),OFFSET($C$8:OFFSET($C$8,$AJ$4-1,0),$S316,0),OFFSET($D$8:OFFSET($D$8,$AJ$4-1,0),$S316,MATCH(BH$6,$D$7:$Q$7,0)-1))/SUMPRODUCT(OFFSET($W$8:OFFSET($W$8,$AJ$4-1,0),$T316,$U316),OFFSET($C$8:OFFSET($C$8,$AJ$4-1,0),$S316,0))</f>
        <v>1</v>
      </c>
      <c r="BJ316" s="174">
        <f ca="1">SUMPRODUCT(OFFSET($W$8:OFFSET($W$8,$AJ$4-1,0),$T316,$U316),OFFSET($D$8:OFFSET($D$8,$AJ$4-1,0),$S316,MATCH(BJ$6,$D$7:$Q$7,0)-1))</f>
        <v>1</v>
      </c>
      <c r="BK316" s="174">
        <f ca="1">SUMPRODUCT(OFFSET($W$8:OFFSET($W$8,$AJ$4-1,0),$T316,$U316),OFFSET($C$8:OFFSET($C$8,$AJ$4-1,0),$S316,0),OFFSET($D$8:OFFSET($D$8,$AJ$4-1,0),$S316,MATCH(BJ$6,$D$7:$Q$7,0)-1))/SUMPRODUCT(OFFSET($W$8:OFFSET($W$8,$AJ$4-1,0),$T316,$U316),OFFSET($C$8:OFFSET($C$8,$AJ$4-1,0),$S316,0))</f>
        <v>1</v>
      </c>
      <c r="BM316" s="8">
        <f t="shared" si="72"/>
        <v>45536</v>
      </c>
      <c r="BN316" s="47">
        <f t="shared" ca="1" si="73"/>
        <v>0.99887341547568309</v>
      </c>
      <c r="BO316" s="47">
        <f t="shared" ca="1" si="69"/>
        <v>0</v>
      </c>
      <c r="BP316" s="47">
        <f t="shared" ca="1" si="74"/>
        <v>0.33093923847506052</v>
      </c>
      <c r="BQ316" s="47">
        <f t="shared" ca="1" si="70"/>
        <v>0.66793417700062263</v>
      </c>
    </row>
    <row r="317" spans="1:69">
      <c r="A317" s="58">
        <f t="shared" si="71"/>
        <v>45200</v>
      </c>
      <c r="B317" s="155">
        <f t="shared" si="76"/>
        <v>45397</v>
      </c>
      <c r="C317" s="59">
        <f>SUMIF(WP!$A$3:$A$388,"&lt;"&amp;EOMONTH($A317,$A$3-1)+1,WP!$B$3:$B$388)/1000-SUM(C$8:C316)</f>
        <v>4142.0143173879187</v>
      </c>
      <c r="D317" s="156">
        <f>D$6/VLOOKUP($B317,Rate!$B$4:$H$390,7)</f>
        <v>1</v>
      </c>
      <c r="E317" s="156">
        <f>E$6/VLOOKUP($B317,SAWW!$B$4:$H$390,7)</f>
        <v>0.96838172491713104</v>
      </c>
      <c r="F317" s="156">
        <f>F$6/VLOOKUP($B317,'Indem BL'!$B$4:$H$390,7)</f>
        <v>0.99502487562189068</v>
      </c>
      <c r="G317" s="156">
        <f>G$6/VLOOKUP($B317,'Med BL'!$B$4:$H$390,7)</f>
        <v>1</v>
      </c>
      <c r="H317" s="156">
        <f>H$6/VLOOKUP($B317,'Combined BL &amp; SAWW'!$B$4:$H$390,7)</f>
        <v>0.97744696246967833</v>
      </c>
      <c r="I317" s="156">
        <f>I$6/VLOOKUP($B317,'Freq Trend'!$B$4:$H$390,7)</f>
        <v>1.0117746096538243</v>
      </c>
      <c r="J317" s="156">
        <f>J$6/VLOOKUP($B317,'Severity Trend_IonI'!$B$4:$H$390,7)</f>
        <v>1.011774609653824</v>
      </c>
      <c r="K317" s="156">
        <f>K$6/VLOOKUP($B317,'Severity Trend_MonI'!$B$4:$H$390,7)</f>
        <v>0.96619625418021904</v>
      </c>
      <c r="L317" s="156">
        <f>L$6/VLOOKUP($B317,'Severity Trend'!$B$4:$H$390,7)</f>
        <v>0.98816510053055073</v>
      </c>
      <c r="M317" s="156">
        <f>M$6/VLOOKUP($B317,'PP Residual Trend'!$B$4:$H$390,7)</f>
        <v>0.99979346217381138</v>
      </c>
      <c r="N317" s="156">
        <f>N$6/VLOOKUP($B317,CR!$B$4:$H$455,7)</f>
        <v>1</v>
      </c>
      <c r="O317" s="156">
        <f>O$6/VLOOKUP($B317,ER!$B$4:$H$455,7)</f>
        <v>1</v>
      </c>
      <c r="P317" s="156">
        <f>P$6/VLOOKUP($B317,DR!$B$4:$H$455,7)</f>
        <v>1</v>
      </c>
      <c r="R317">
        <f t="shared" si="81"/>
        <v>310</v>
      </c>
      <c r="S317" s="159">
        <f t="shared" si="77"/>
        <v>309</v>
      </c>
      <c r="T317" s="157">
        <f t="shared" si="78"/>
        <v>0</v>
      </c>
      <c r="U317" s="157">
        <f t="shared" si="79"/>
        <v>0</v>
      </c>
      <c r="V317" s="152">
        <v>0</v>
      </c>
      <c r="W317" s="153">
        <f>(2*W$5*$AJ$3*$R317*$A$3-MIN(W$5*$AJ$3,$R317*$A$3)^2-2*$R317*$A$3*MAX(W$5*$AJ$3-$R317*$A$3,0)-MIN(MAX($R317*$A$3-$A$4,0),W$5*$AJ$3)^2-2*W$5*$AJ$3*MAX($R317*$A$3-$A$4-W$5*+$AJ$3,0))/$AJ$5-SUM($V$7:V317)-SUM($V$7:W316)+SUM($V$7:V316)</f>
        <v>0</v>
      </c>
      <c r="X317" s="153">
        <f>(2*X$5*$AJ$3*$R317*$A$3-MIN(X$5*$AJ$3,$R317*$A$3)^2-2*$R317*$A$3*MAX(X$5*$AJ$3-$R317*$A$3,0)-MIN(MAX($R317*$A$3-$A$4,0),X$5*$AJ$3)^2-2*X$5*$AJ$3*MAX($R317*$A$3-$A$4-X$5*+$AJ$3,0))/$AJ$5-SUM($V$7:W317)-SUM($V$7:X316)+SUM($V$7:W316)</f>
        <v>0</v>
      </c>
      <c r="Y317" s="153">
        <f>(2*Y$5*$AJ$3*$R317*$A$3-MIN(Y$5*$AJ$3,$R317*$A$3)^2-2*$R317*$A$3*MAX(Y$5*$AJ$3-$R317*$A$3,0)-MIN(MAX($R317*$A$3-$A$4,0),Y$5*$AJ$3)^2-2*Y$5*$AJ$3*MAX($R317*$A$3-$A$4-Y$5*+$AJ$3,0))/$AJ$5-SUM($V$7:X317)-SUM($V$7:Y316)+SUM($V$7:X316)</f>
        <v>0</v>
      </c>
      <c r="Z317" s="153">
        <f>(2*Z$5*$AJ$3*$R317*$A$3-MIN(Z$5*$AJ$3,$R317*$A$3)^2-2*$R317*$A$3*MAX(Z$5*$AJ$3-$R317*$A$3,0)-MIN(MAX($R317*$A$3-$A$4,0),Z$5*$AJ$3)^2-2*Z$5*$AJ$3*MAX($R317*$A$3-$A$4-Z$5*+$AJ$3,0))/$AJ$5-SUM($V$7:Y317)-SUM($V$7:Z316)+SUM($V$7:Y316)</f>
        <v>0</v>
      </c>
      <c r="AA317" s="153">
        <f>(2*AA$5*$AJ$3*$R317*$A$3-MIN(AA$5*$AJ$3,$R317*$A$3)^2-2*$R317*$A$3*MAX(AA$5*$AJ$3-$R317*$A$3,0)-MIN(MAX($R317*$A$3-$A$4,0),AA$5*$AJ$3)^2-2*AA$5*$AJ$3*MAX($R317*$A$3-$A$4-AA$5*+$AJ$3,0))/$AJ$5-SUM($V$7:Z317)-SUM($V$7:AA316)+SUM($V$7:Z316)</f>
        <v>0</v>
      </c>
      <c r="AB317" s="153">
        <f>(2*AB$5*$AJ$3*$R317*$A$3-MIN(AB$5*$AJ$3,$R317*$A$3)^2-2*$R317*$A$3*MAX(AB$5*$AJ$3-$R317*$A$3,0)-MIN(MAX($R317*$A$3-$A$4,0),AB$5*$AJ$3)^2-2*AB$5*$AJ$3*MAX($R317*$A$3-$A$4-AB$5*+$AJ$3,0))/$AJ$5-SUM($V$7:AA317)-SUM($V$7:AB316)+SUM($V$7:AA316)</f>
        <v>0</v>
      </c>
      <c r="AC317" s="153">
        <f>(2*AC$5*$AJ$3*$R317*$A$3-MIN(AC$5*$AJ$3,$R317*$A$3)^2-2*$R317*$A$3*MAX(AC$5*$AJ$3-$R317*$A$3,0)-MIN(MAX($R317*$A$3-$A$4,0),AC$5*$AJ$3)^2-2*AC$5*$AJ$3*MAX($R317*$A$3-$A$4-AC$5*+$AJ$3,0))/$AJ$5-SUM($V$7:AB317)-SUM($V$7:AC316)+SUM($V$7:AB316)</f>
        <v>0</v>
      </c>
      <c r="AD317" s="153">
        <f>(2*AD$5*$AJ$3*$R317*$A$3-MIN(AD$5*$AJ$3,$R317*$A$3)^2-2*$R317*$A$3*MAX(AD$5*$AJ$3-$R317*$A$3,0)-MIN(MAX($R317*$A$3-$A$4,0),AD$5*$AJ$3)^2-2*AD$5*$AJ$3*MAX($R317*$A$3-$A$4-AD$5*+$AJ$3,0))/$AJ$5-SUM($V$7:AC317)-SUM($V$7:AD316)+SUM($V$7:AC316)</f>
        <v>0</v>
      </c>
      <c r="AE317" s="153">
        <f>(2*AE$5*$AJ$3*$R317*$A$3-MIN(AE$5*$AJ$3,$R317*$A$3)^2-2*$R317*$A$3*MAX(AE$5*$AJ$3-$R317*$A$3,0)-MIN(MAX($R317*$A$3-$A$4,0),AE$5*$AJ$3)^2-2*AE$5*$AJ$3*MAX($R317*$A$3-$A$4-AE$5*+$AJ$3,0))/$AJ$5-SUM($V$7:AD317)-SUM($V$7:AE316)+SUM($V$7:AD316)</f>
        <v>0</v>
      </c>
      <c r="AF317" s="153">
        <f>(2*AF$5*$AJ$3*$R317*$A$3-MIN(AF$5*$AJ$3,$R317*$A$3)^2-2*$R317*$A$3*MAX(AF$5*$AJ$3-$R317*$A$3,0)-MIN(MAX($R317*$A$3-$A$4,0),AF$5*$AJ$3)^2-2*AF$5*$AJ$3*MAX($R317*$A$3-$A$4-AF$5*+$AJ$3,0))/$AJ$5-SUM($V$7:AE317)-SUM($V$7:AF316)+SUM($V$7:AE316)</f>
        <v>0</v>
      </c>
      <c r="AG317" s="153">
        <f>(2*AG$5*$AJ$3*$R317*$A$3-MIN(AG$5*$AJ$3,$R317*$A$3)^2-2*$R317*$A$3*MAX(AG$5*$AJ$3-$R317*$A$3,0)-MIN(MAX($R317*$A$3-$A$4,0),AG$5*$AJ$3)^2-2*AG$5*$AJ$3*MAX($R317*$A$3-$A$4-AG$5*+$AJ$3,0))/$AJ$5-SUM($V$7:AF317)-SUM($V$7:AG316)+SUM($V$7:AF316)</f>
        <v>0</v>
      </c>
      <c r="AH317" s="153">
        <f>(2*AH$5*$AJ$3*$R317*$A$3-MIN(AH$5*$AJ$3,$R317*$A$3)^2-2*$R317*$A$3*MAX(AH$5*$AJ$3-$R317*$A$3,0)-MIN(MAX($R317*$A$3-$A$4,0),AH$5*$AJ$3)^2-2*AH$5*$AJ$3*MAX($R317*$A$3-$A$4-AH$5*+$AJ$3,0))/$AJ$5-SUM($V$7:AG317)-SUM($V$7:AH316)+SUM($V$7:AG316)</f>
        <v>0</v>
      </c>
      <c r="AJ317" s="8">
        <f t="shared" si="75"/>
        <v>45566</v>
      </c>
      <c r="AK317" s="30">
        <f t="shared" si="80"/>
        <v>45580</v>
      </c>
      <c r="AL317" s="3">
        <f ca="1">SUMPRODUCT(OFFSET($W$8:OFFSET($W$8,$AJ$4-1,0),$T317,$U317),OFFSET($D$8:OFFSET($D$8,$AJ$4-1,0),$S317,MATCH(AL$6,$D$7:$Q$7,0)-1))</f>
        <v>1</v>
      </c>
      <c r="AM317" s="3">
        <f ca="1">SUMPRODUCT(OFFSET($W$8:OFFSET($W$8,$AJ$4-1,0),$T317,$U317),OFFSET($C$8:OFFSET($C$8,$AJ$4-1,0),$S317,0),OFFSET($D$8:OFFSET($D$8,$AJ$4-1,0),$S317,MATCH(AL$6,$D$7:$Q$7,0)-1))/SUMPRODUCT(OFFSET($W$8:OFFSET($W$8,$AJ$4-1,0),$T317,$U317),OFFSET($C$8:OFFSET($C$8,$AJ$4-1,0),$S317,0))</f>
        <v>1</v>
      </c>
      <c r="AN317" s="3">
        <f ca="1">SUMPRODUCT(OFFSET($W$8:OFFSET($W$8,$AJ$4-1,0),$T317,$U317),OFFSET($D$8:OFFSET($D$8,$AJ$4-1,0),$S317,MATCH(AN$6,$D$7:$Q$7,0)-1))</f>
        <v>0.9551227293154877</v>
      </c>
      <c r="AO317" s="3">
        <f ca="1">SUMPRODUCT(OFFSET($W$8:OFFSET($W$8,$AJ$4-1,0),$T317,$U317),OFFSET($C$8:OFFSET($C$8,$AJ$4-1,0),$S317,0),OFFSET($D$8:OFFSET($D$8,$AJ$4-1,0),$S317,MATCH(AN$6,$D$7:$Q$7,0)-1))/SUMPRODUCT(OFFSET($W$8:OFFSET($W$8,$AJ$4-1,0),$T317,$U317),OFFSET($C$8:OFFSET($C$8,$AJ$4-1,0),$S317,0))</f>
        <v>0.95461906515292094</v>
      </c>
      <c r="AP317" s="3">
        <f ca="1">SUMPRODUCT(OFFSET($W$8:OFFSET($W$8,$AJ$4-1,0),$T317,$U317),OFFSET($D$8:OFFSET($D$8,$AJ$4-1,0),$S317,MATCH(AP$6,$D$7:$Q$7,0)-1))</f>
        <v>0.99358101697152734</v>
      </c>
      <c r="AQ317" s="3">
        <f ca="1">SUMPRODUCT(OFFSET($W$8:OFFSET($W$8,$AJ$4-1,0),$T317,$U317),OFFSET($C$8:OFFSET($C$8,$AJ$4-1,0),$S317,0),OFFSET($D$8:OFFSET($D$8,$AJ$4-1,0),$S317,MATCH(AP$6,$D$7:$Q$7,0)-1))/SUMPRODUCT(OFFSET($W$8:OFFSET($W$8,$AJ$4-1,0),$T317,$U317),OFFSET($C$8:OFFSET($C$8,$AJ$4-1,0),$S317,0))</f>
        <v>0.99354283316088288</v>
      </c>
      <c r="AR317" s="3">
        <f ca="1">SUMPRODUCT(OFFSET($W$8:OFFSET($W$8,$AJ$4-1,0),$T317,$U317),OFFSET($D$8:OFFSET($D$8,$AJ$4-1,0),$S317,MATCH(AR$6,$D$7:$Q$7,0)-1))</f>
        <v>1</v>
      </c>
      <c r="AS317" s="3">
        <f ca="1">SUMPRODUCT(OFFSET($W$8:OFFSET($W$8,$AJ$4-1,0),$T317,$U317),OFFSET($C$8:OFFSET($C$8,$AJ$4-1,0),$S317,0),OFFSET($D$8:OFFSET($D$8,$AJ$4-1,0),$S317,MATCH(AR$6,$D$7:$Q$7,0)-1))/SUMPRODUCT(OFFSET($W$8:OFFSET($W$8,$AJ$4-1,0),$T317,$U317),OFFSET($C$8:OFFSET($C$8,$AJ$4-1,0),$S317,0))</f>
        <v>1</v>
      </c>
      <c r="AT317" s="3">
        <f ca="1">SUMPRODUCT(OFFSET($W$8:OFFSET($W$8,$AJ$4-1,0),$T317,$U317),OFFSET($D$8:OFFSET($D$8,$AJ$4-1,0),$S317,MATCH(AT$6,$D$7:$Q$7,0)-1))</f>
        <v>0.96697475743842809</v>
      </c>
      <c r="AU317" s="3">
        <f ca="1">SUMPRODUCT(OFFSET($W$8:OFFSET($W$8,$AJ$4-1,0),$T317,$U317),OFFSET($C$8:OFFSET($C$8,$AJ$4-1,0),$S317,0),OFFSET($D$8:OFFSET($D$8,$AJ$4-1,0),$S317,MATCH(AT$6,$D$7:$Q$7,0)-1))/SUMPRODUCT(OFFSET($W$8:OFFSET($W$8,$AJ$4-1,0),$T317,$U317),OFFSET($C$8:OFFSET($C$8,$AJ$4-1,0),$S317,0))</f>
        <v>0.96658823471199207</v>
      </c>
      <c r="AV317" s="3">
        <f ca="1">SUMPRODUCT(OFFSET($W$8:OFFSET($W$8,$AJ$4-1,0),$T317,$U317),OFFSET($D$8:OFFSET($D$8,$AJ$4-1,0),$S317,MATCH(AV$6,$D$7:$Q$7,0)-1))</f>
        <v>1.0168802608462582</v>
      </c>
      <c r="AW317" s="3">
        <f ca="1">SUMPRODUCT(OFFSET($W$8:OFFSET($W$8,$AJ$4-1,0),$T317,$U317),OFFSET($C$8:OFFSET($C$8,$AJ$4-1,0),$S317,0),OFFSET($D$8:OFFSET($D$8,$AJ$4-1,0),$S317,MATCH(AV$6,$D$7:$Q$7,0)-1))/SUMPRODUCT(OFFSET($W$8:OFFSET($W$8,$AJ$4-1,0),$T317,$U317),OFFSET($C$8:OFFSET($C$8,$AJ$4-1,0),$S317,0))</f>
        <v>1.0170741942326489</v>
      </c>
      <c r="AX317" s="3">
        <f ca="1">SUMPRODUCT(OFFSET($W$8:OFFSET($W$8,$AJ$4-1,0),$T317,$U317),OFFSET($D$8:OFFSET($D$8,$AJ$4-1,0),$S317,MATCH(AX$6,$D$7:$Q$7,0)-1))</f>
        <v>1.0168802608462577</v>
      </c>
      <c r="AY317" s="3">
        <f ca="1">SUMPRODUCT(OFFSET($W$8:OFFSET($W$8,$AJ$4-1,0),$T317,$U317),OFFSET($C$8:OFFSET($C$8,$AJ$4-1,0),$S317,0),OFFSET($D$8:OFFSET($D$8,$AJ$4-1,0),$S317,MATCH(AX$6,$D$7:$Q$7,0)-1))/SUMPRODUCT(OFFSET($W$8:OFFSET($W$8,$AJ$4-1,0),$T317,$U317),OFFSET($C$8:OFFSET($C$8,$AJ$4-1,0),$S317,0))</f>
        <v>1.0170741942326484</v>
      </c>
      <c r="AZ317" s="3">
        <f ca="1">SUMPRODUCT(OFFSET($W$8:OFFSET($W$8,$AJ$4-1,0),$T317,$U317),OFFSET($D$8:OFFSET($D$8,$AJ$4-1,0),$S317,MATCH(AZ$6,$D$7:$Q$7,0)-1))</f>
        <v>0.95204523457654455</v>
      </c>
      <c r="BA317" s="3">
        <f ca="1">SUMPRODUCT(OFFSET($W$8:OFFSET($W$8,$AJ$4-1,0),$T317,$U317),OFFSET($C$8:OFFSET($C$8,$AJ$4-1,0),$S317,0),OFFSET($D$8:OFFSET($D$8,$AJ$4-1,0),$S317,MATCH(AZ$6,$D$7:$Q$7,0)-1))/SUMPRODUCT(OFFSET($W$8:OFFSET($W$8,$AJ$4-1,0),$T317,$U317),OFFSET($C$8:OFFSET($C$8,$AJ$4-1,0),$S317,0))</f>
        <v>0.95150768297947397</v>
      </c>
      <c r="BB317" s="3">
        <f ca="1">SUMPRODUCT(OFFSET($W$8:OFFSET($W$8,$AJ$4-1,0),$T317,$U317),OFFSET($D$8:OFFSET($D$8,$AJ$4-1,0),$S317,MATCH(BB$6,$D$7:$Q$7,0)-1))</f>
        <v>0.98312494585009313</v>
      </c>
      <c r="BC317" s="3">
        <f ca="1">SUMPRODUCT(OFFSET($W$8:OFFSET($W$8,$AJ$4-1,0),$T317,$U317),OFFSET($C$8:OFFSET($C$8,$AJ$4-1,0),$S317,0),OFFSET($D$8:OFFSET($D$8,$AJ$4-1,0),$S317,MATCH(BB$6,$D$7:$Q$7,0)-1))/SUMPRODUCT(OFFSET($W$8:OFFSET($W$8,$AJ$4-1,0),$T317,$U317),OFFSET($C$8:OFFSET($C$8,$AJ$4-1,0),$S317,0))</f>
        <v>0.98293349444012101</v>
      </c>
      <c r="BD317" s="3">
        <f ca="1">SUMPRODUCT(OFFSET($W$8:OFFSET($W$8,$AJ$4-1,0),$T317,$U317),OFFSET($D$8:OFFSET($D$8,$AJ$4-1,0),$S317,MATCH(BD$6,$D$7:$Q$7,0)-1))</f>
        <v>0.99970471452522447</v>
      </c>
      <c r="BE317" s="3">
        <f ca="1">SUMPRODUCT(OFFSET($W$8:OFFSET($W$8,$AJ$4-1,0),$T317,$U317),OFFSET($C$8:OFFSET($C$8,$AJ$4-1,0),$S317,0),OFFSET($D$8:OFFSET($D$8,$AJ$4-1,0),$S317,MATCH(BD$6,$D$7:$Q$7,0)-1))/SUMPRODUCT(OFFSET($W$8:OFFSET($W$8,$AJ$4-1,0),$T317,$U317),OFFSET($C$8:OFFSET($C$8,$AJ$4-1,0),$S317,0))</f>
        <v>0.99970134348223894</v>
      </c>
      <c r="BF317" s="174">
        <f ca="1">SUMPRODUCT(OFFSET($W$8:OFFSET($W$8,$AJ$4-1,0),$T317,$U317),OFFSET($D$8:OFFSET($D$8,$AJ$4-1,0),$S317,MATCH(BF$6,$D$7:$Q$7,0)-1))</f>
        <v>1</v>
      </c>
      <c r="BG317" s="174">
        <f ca="1">SUMPRODUCT(OFFSET($W$8:OFFSET($W$8,$AJ$4-1,0),$T317,$U317),OFFSET($C$8:OFFSET($C$8,$AJ$4-1,0),$S317,0),OFFSET($D$8:OFFSET($D$8,$AJ$4-1,0),$S317,MATCH(BF$6,$D$7:$Q$7,0)-1))/SUMPRODUCT(OFFSET($W$8:OFFSET($W$8,$AJ$4-1,0),$T317,$U317),OFFSET($C$8:OFFSET($C$8,$AJ$4-1,0),$S317,0))</f>
        <v>1</v>
      </c>
      <c r="BH317" s="174">
        <f ca="1">SUMPRODUCT(OFFSET($W$8:OFFSET($W$8,$AJ$4-1,0),$T317,$U317),OFFSET($D$8:OFFSET($D$8,$AJ$4-1,0),$S317,MATCH(BH$6,$D$7:$Q$7,0)-1))</f>
        <v>1</v>
      </c>
      <c r="BI317" s="174">
        <f ca="1">SUMPRODUCT(OFFSET($W$8:OFFSET($W$8,$AJ$4-1,0),$T317,$U317),OFFSET($C$8:OFFSET($C$8,$AJ$4-1,0),$S317,0),OFFSET($D$8:OFFSET($D$8,$AJ$4-1,0),$S317,MATCH(BH$6,$D$7:$Q$7,0)-1))/SUMPRODUCT(OFFSET($W$8:OFFSET($W$8,$AJ$4-1,0),$T317,$U317),OFFSET($C$8:OFFSET($C$8,$AJ$4-1,0),$S317,0))</f>
        <v>1</v>
      </c>
      <c r="BJ317" s="174">
        <f ca="1">SUMPRODUCT(OFFSET($W$8:OFFSET($W$8,$AJ$4-1,0),$T317,$U317),OFFSET($D$8:OFFSET($D$8,$AJ$4-1,0),$S317,MATCH(BJ$6,$D$7:$Q$7,0)-1))</f>
        <v>1</v>
      </c>
      <c r="BK317" s="174">
        <f ca="1">SUMPRODUCT(OFFSET($W$8:OFFSET($W$8,$AJ$4-1,0),$T317,$U317),OFFSET($C$8:OFFSET($C$8,$AJ$4-1,0),$S317,0),OFFSET($D$8:OFFSET($D$8,$AJ$4-1,0),$S317,MATCH(BJ$6,$D$7:$Q$7,0)-1))/SUMPRODUCT(OFFSET($W$8:OFFSET($W$8,$AJ$4-1,0),$T317,$U317),OFFSET($C$8:OFFSET($C$8,$AJ$4-1,0),$S317,0))</f>
        <v>1</v>
      </c>
      <c r="BM317" s="8">
        <f t="shared" si="72"/>
        <v>45566</v>
      </c>
      <c r="BN317" s="47">
        <f t="shared" ca="1" si="73"/>
        <v>0.99887341547568309</v>
      </c>
      <c r="BO317" s="47">
        <f t="shared" ca="1" si="69"/>
        <v>0</v>
      </c>
      <c r="BP317" s="47">
        <f t="shared" ca="1" si="74"/>
        <v>0.33093923847506052</v>
      </c>
      <c r="BQ317" s="47">
        <f t="shared" ca="1" si="70"/>
        <v>0.66793417700062263</v>
      </c>
    </row>
    <row r="318" spans="1:69">
      <c r="A318" s="58">
        <f t="shared" si="71"/>
        <v>45231</v>
      </c>
      <c r="B318" s="155">
        <f t="shared" si="76"/>
        <v>45427</v>
      </c>
      <c r="C318" s="59">
        <f>SUMIF(WP!$A$3:$A$388,"&lt;"&amp;EOMONTH($A318,$A$3-1)+1,WP!$B$3:$B$388)/1000-SUM(C$8:C317)</f>
        <v>3059.994145476463</v>
      </c>
      <c r="D318" s="156">
        <f>D$6/VLOOKUP($B318,Rate!$B$4:$H$390,7)</f>
        <v>1</v>
      </c>
      <c r="E318" s="156">
        <f>E$6/VLOOKUP($B318,SAWW!$B$4:$H$390,7)</f>
        <v>0.96620602856612081</v>
      </c>
      <c r="F318" s="156">
        <f>F$6/VLOOKUP($B318,'Indem BL'!$B$4:$H$390,7)</f>
        <v>0.99502487562189068</v>
      </c>
      <c r="G318" s="156">
        <f>G$6/VLOOKUP($B318,'Med BL'!$B$4:$H$390,7)</f>
        <v>1</v>
      </c>
      <c r="H318" s="156">
        <f>H$6/VLOOKUP($B318,'Combined BL &amp; SAWW'!$B$4:$H$390,7)</f>
        <v>0.97589856657081586</v>
      </c>
      <c r="I318" s="156">
        <f>I$6/VLOOKUP($B318,'Freq Trend'!$B$4:$H$390,7)</f>
        <v>1.0126134908491264</v>
      </c>
      <c r="J318" s="156">
        <f>J$6/VLOOKUP($B318,'Severity Trend_IonI'!$B$4:$H$390,7)</f>
        <v>1.012613490849126</v>
      </c>
      <c r="K318" s="156">
        <f>K$6/VLOOKUP($B318,'Severity Trend_MonI'!$B$4:$H$390,7)</f>
        <v>0.96387434921436443</v>
      </c>
      <c r="L318" s="156">
        <f>L$6/VLOOKUP($B318,'Severity Trend'!$B$4:$H$390,7)</f>
        <v>0.98733753981352124</v>
      </c>
      <c r="M318" s="156">
        <f>M$6/VLOOKUP($B318,'PP Residual Trend'!$B$4:$H$390,7)</f>
        <v>0.99977888541721782</v>
      </c>
      <c r="N318" s="156">
        <f>N$6/VLOOKUP($B318,CR!$B$4:$H$455,7)</f>
        <v>1</v>
      </c>
      <c r="O318" s="156">
        <f>O$6/VLOOKUP($B318,ER!$B$4:$H$455,7)</f>
        <v>1</v>
      </c>
      <c r="P318" s="156">
        <f>P$6/VLOOKUP($B318,DR!$B$4:$H$455,7)</f>
        <v>1</v>
      </c>
      <c r="R318">
        <f t="shared" si="81"/>
        <v>311</v>
      </c>
      <c r="S318" s="159">
        <f t="shared" si="77"/>
        <v>310</v>
      </c>
      <c r="T318" s="157">
        <f t="shared" si="78"/>
        <v>0</v>
      </c>
      <c r="U318" s="157">
        <f t="shared" si="79"/>
        <v>0</v>
      </c>
      <c r="V318" s="152">
        <v>0</v>
      </c>
      <c r="W318" s="153">
        <f>(2*W$5*$AJ$3*$R318*$A$3-MIN(W$5*$AJ$3,$R318*$A$3)^2-2*$R318*$A$3*MAX(W$5*$AJ$3-$R318*$A$3,0)-MIN(MAX($R318*$A$3-$A$4,0),W$5*$AJ$3)^2-2*W$5*$AJ$3*MAX($R318*$A$3-$A$4-W$5*+$AJ$3,0))/$AJ$5-SUM($V$7:V318)-SUM($V$7:W317)+SUM($V$7:V317)</f>
        <v>0</v>
      </c>
      <c r="X318" s="153">
        <f>(2*X$5*$AJ$3*$R318*$A$3-MIN(X$5*$AJ$3,$R318*$A$3)^2-2*$R318*$A$3*MAX(X$5*$AJ$3-$R318*$A$3,0)-MIN(MAX($R318*$A$3-$A$4,0),X$5*$AJ$3)^2-2*X$5*$AJ$3*MAX($R318*$A$3-$A$4-X$5*+$AJ$3,0))/$AJ$5-SUM($V$7:W318)-SUM($V$7:X317)+SUM($V$7:W317)</f>
        <v>0</v>
      </c>
      <c r="Y318" s="153">
        <f>(2*Y$5*$AJ$3*$R318*$A$3-MIN(Y$5*$AJ$3,$R318*$A$3)^2-2*$R318*$A$3*MAX(Y$5*$AJ$3-$R318*$A$3,0)-MIN(MAX($R318*$A$3-$A$4,0),Y$5*$AJ$3)^2-2*Y$5*$AJ$3*MAX($R318*$A$3-$A$4-Y$5*+$AJ$3,0))/$AJ$5-SUM($V$7:X318)-SUM($V$7:Y317)+SUM($V$7:X317)</f>
        <v>0</v>
      </c>
      <c r="Z318" s="153">
        <f>(2*Z$5*$AJ$3*$R318*$A$3-MIN(Z$5*$AJ$3,$R318*$A$3)^2-2*$R318*$A$3*MAX(Z$5*$AJ$3-$R318*$A$3,0)-MIN(MAX($R318*$A$3-$A$4,0),Z$5*$AJ$3)^2-2*Z$5*$AJ$3*MAX($R318*$A$3-$A$4-Z$5*+$AJ$3,0))/$AJ$5-SUM($V$7:Y318)-SUM($V$7:Z317)+SUM($V$7:Y317)</f>
        <v>0</v>
      </c>
      <c r="AA318" s="153">
        <f>(2*AA$5*$AJ$3*$R318*$A$3-MIN(AA$5*$AJ$3,$R318*$A$3)^2-2*$R318*$A$3*MAX(AA$5*$AJ$3-$R318*$A$3,0)-MIN(MAX($R318*$A$3-$A$4,0),AA$5*$AJ$3)^2-2*AA$5*$AJ$3*MAX($R318*$A$3-$A$4-AA$5*+$AJ$3,0))/$AJ$5-SUM($V$7:Z318)-SUM($V$7:AA317)+SUM($V$7:Z317)</f>
        <v>0</v>
      </c>
      <c r="AB318" s="153">
        <f>(2*AB$5*$AJ$3*$R318*$A$3-MIN(AB$5*$AJ$3,$R318*$A$3)^2-2*$R318*$A$3*MAX(AB$5*$AJ$3-$R318*$A$3,0)-MIN(MAX($R318*$A$3-$A$4,0),AB$5*$AJ$3)^2-2*AB$5*$AJ$3*MAX($R318*$A$3-$A$4-AB$5*+$AJ$3,0))/$AJ$5-SUM($V$7:AA318)-SUM($V$7:AB317)+SUM($V$7:AA317)</f>
        <v>0</v>
      </c>
      <c r="AC318" s="153">
        <f>(2*AC$5*$AJ$3*$R318*$A$3-MIN(AC$5*$AJ$3,$R318*$A$3)^2-2*$R318*$A$3*MAX(AC$5*$AJ$3-$R318*$A$3,0)-MIN(MAX($R318*$A$3-$A$4,0),AC$5*$AJ$3)^2-2*AC$5*$AJ$3*MAX($R318*$A$3-$A$4-AC$5*+$AJ$3,0))/$AJ$5-SUM($V$7:AB318)-SUM($V$7:AC317)+SUM($V$7:AB317)</f>
        <v>0</v>
      </c>
      <c r="AD318" s="153">
        <f>(2*AD$5*$AJ$3*$R318*$A$3-MIN(AD$5*$AJ$3,$R318*$A$3)^2-2*$R318*$A$3*MAX(AD$5*$AJ$3-$R318*$A$3,0)-MIN(MAX($R318*$A$3-$A$4,0),AD$5*$AJ$3)^2-2*AD$5*$AJ$3*MAX($R318*$A$3-$A$4-AD$5*+$AJ$3,0))/$AJ$5-SUM($V$7:AC318)-SUM($V$7:AD317)+SUM($V$7:AC317)</f>
        <v>0</v>
      </c>
      <c r="AE318" s="153">
        <f>(2*AE$5*$AJ$3*$R318*$A$3-MIN(AE$5*$AJ$3,$R318*$A$3)^2-2*$R318*$A$3*MAX(AE$5*$AJ$3-$R318*$A$3,0)-MIN(MAX($R318*$A$3-$A$4,0),AE$5*$AJ$3)^2-2*AE$5*$AJ$3*MAX($R318*$A$3-$A$4-AE$5*+$AJ$3,0))/$AJ$5-SUM($V$7:AD318)-SUM($V$7:AE317)+SUM($V$7:AD317)</f>
        <v>0</v>
      </c>
      <c r="AF318" s="153">
        <f>(2*AF$5*$AJ$3*$R318*$A$3-MIN(AF$5*$AJ$3,$R318*$A$3)^2-2*$R318*$A$3*MAX(AF$5*$AJ$3-$R318*$A$3,0)-MIN(MAX($R318*$A$3-$A$4,0),AF$5*$AJ$3)^2-2*AF$5*$AJ$3*MAX($R318*$A$3-$A$4-AF$5*+$AJ$3,0))/$AJ$5-SUM($V$7:AE318)-SUM($V$7:AF317)+SUM($V$7:AE317)</f>
        <v>0</v>
      </c>
      <c r="AG318" s="153">
        <f>(2*AG$5*$AJ$3*$R318*$A$3-MIN(AG$5*$AJ$3,$R318*$A$3)^2-2*$R318*$A$3*MAX(AG$5*$AJ$3-$R318*$A$3,0)-MIN(MAX($R318*$A$3-$A$4,0),AG$5*$AJ$3)^2-2*AG$5*$AJ$3*MAX($R318*$A$3-$A$4-AG$5*+$AJ$3,0))/$AJ$5-SUM($V$7:AF318)-SUM($V$7:AG317)+SUM($V$7:AF317)</f>
        <v>0</v>
      </c>
      <c r="AH318" s="153">
        <f>(2*AH$5*$AJ$3*$R318*$A$3-MIN(AH$5*$AJ$3,$R318*$A$3)^2-2*$R318*$A$3*MAX(AH$5*$AJ$3-$R318*$A$3,0)-MIN(MAX($R318*$A$3-$A$4,0),AH$5*$AJ$3)^2-2*AH$5*$AJ$3*MAX($R318*$A$3-$A$4-AH$5*+$AJ$3,0))/$AJ$5-SUM($V$7:AG318)-SUM($V$7:AH317)+SUM($V$7:AG317)</f>
        <v>0</v>
      </c>
      <c r="AJ318" s="8">
        <f t="shared" si="75"/>
        <v>45597</v>
      </c>
      <c r="AK318" s="30">
        <f t="shared" si="80"/>
        <v>45611</v>
      </c>
      <c r="AL318" s="3">
        <f ca="1">SUMPRODUCT(OFFSET($W$8:OFFSET($W$8,$AJ$4-1,0),$T318,$U318),OFFSET($D$8:OFFSET($D$8,$AJ$4-1,0),$S318,MATCH(AL$6,$D$7:$Q$7,0)-1))</f>
        <v>1</v>
      </c>
      <c r="AM318" s="3">
        <f ca="1">SUMPRODUCT(OFFSET($W$8:OFFSET($W$8,$AJ$4-1,0),$T318,$U318),OFFSET($C$8:OFFSET($C$8,$AJ$4-1,0),$S318,0),OFFSET($D$8:OFFSET($D$8,$AJ$4-1,0),$S318,MATCH(AL$6,$D$7:$Q$7,0)-1))/SUMPRODUCT(OFFSET($W$8:OFFSET($W$8,$AJ$4-1,0),$T318,$U318),OFFSET($C$8:OFFSET($C$8,$AJ$4-1,0),$S318,0))</f>
        <v>1</v>
      </c>
      <c r="AN318" s="3">
        <f ca="1">SUMPRODUCT(OFFSET($W$8:OFFSET($W$8,$AJ$4-1,0),$T318,$U318),OFFSET($D$8:OFFSET($D$8,$AJ$4-1,0),$S318,MATCH(AN$6,$D$7:$Q$7,0)-1))</f>
        <v>0.95293203623707012</v>
      </c>
      <c r="AO318" s="3">
        <f ca="1">SUMPRODUCT(OFFSET($W$8:OFFSET($W$8,$AJ$4-1,0),$T318,$U318),OFFSET($C$8:OFFSET($C$8,$AJ$4-1,0),$S318,0),OFFSET($D$8:OFFSET($D$8,$AJ$4-1,0),$S318,MATCH(AN$6,$D$7:$Q$7,0)-1))/SUMPRODUCT(OFFSET($W$8:OFFSET($W$8,$AJ$4-1,0),$T318,$U318),OFFSET($C$8:OFFSET($C$8,$AJ$4-1,0),$S318,0))</f>
        <v>0.95278796005930455</v>
      </c>
      <c r="AP318" s="3">
        <f ca="1">SUMPRODUCT(OFFSET($W$8:OFFSET($W$8,$AJ$4-1,0),$T318,$U318),OFFSET($D$8:OFFSET($D$8,$AJ$4-1,0),$S318,MATCH(AP$6,$D$7:$Q$7,0)-1))</f>
        <v>0.99316848592856632</v>
      </c>
      <c r="AQ318" s="3">
        <f ca="1">SUMPRODUCT(OFFSET($W$8:OFFSET($W$8,$AJ$4-1,0),$T318,$U318),OFFSET($C$8:OFFSET($C$8,$AJ$4-1,0),$S318,0),OFFSET($D$8:OFFSET($D$8,$AJ$4-1,0),$S318,MATCH(AP$6,$D$7:$Q$7,0)-1))/SUMPRODUCT(OFFSET($W$8:OFFSET($W$8,$AJ$4-1,0),$T318,$U318),OFFSET($C$8:OFFSET($C$8,$AJ$4-1,0),$S318,0))</f>
        <v>0.99317956777391903</v>
      </c>
      <c r="AR318" s="3">
        <f ca="1">SUMPRODUCT(OFFSET($W$8:OFFSET($W$8,$AJ$4-1,0),$T318,$U318),OFFSET($D$8:OFFSET($D$8,$AJ$4-1,0),$S318,MATCH(AR$6,$D$7:$Q$7,0)-1))</f>
        <v>1</v>
      </c>
      <c r="AS318" s="3">
        <f ca="1">SUMPRODUCT(OFFSET($W$8:OFFSET($W$8,$AJ$4-1,0),$T318,$U318),OFFSET($C$8:OFFSET($C$8,$AJ$4-1,0),$S318,0),OFFSET($D$8:OFFSET($D$8,$AJ$4-1,0),$S318,MATCH(AR$6,$D$7:$Q$7,0)-1))/SUMPRODUCT(OFFSET($W$8:OFFSET($W$8,$AJ$4-1,0),$T318,$U318),OFFSET($C$8:OFFSET($C$8,$AJ$4-1,0),$S318,0))</f>
        <v>1</v>
      </c>
      <c r="AT318" s="3">
        <f ca="1">SUMPRODUCT(OFFSET($W$8:OFFSET($W$8,$AJ$4-1,0),$T318,$U318),OFFSET($D$8:OFFSET($D$8,$AJ$4-1,0),$S318,MATCH(AT$6,$D$7:$Q$7,0)-1))</f>
        <v>0.96512051651628827</v>
      </c>
      <c r="AU318" s="3">
        <f ca="1">SUMPRODUCT(OFFSET($W$8:OFFSET($W$8,$AJ$4-1,0),$T318,$U318),OFFSET($C$8:OFFSET($C$8,$AJ$4-1,0),$S318,0),OFFSET($D$8:OFFSET($D$8,$AJ$4-1,0),$S318,MATCH(AT$6,$D$7:$Q$7,0)-1))/SUMPRODUCT(OFFSET($W$8:OFFSET($W$8,$AJ$4-1,0),$T318,$U318),OFFSET($C$8:OFFSET($C$8,$AJ$4-1,0),$S318,0))</f>
        <v>0.96502534875542179</v>
      </c>
      <c r="AV318" s="3">
        <f ca="1">SUMPRODUCT(OFFSET($W$8:OFFSET($W$8,$AJ$4-1,0),$T318,$U318),OFFSET($D$8:OFFSET($D$8,$AJ$4-1,0),$S318,MATCH(AV$6,$D$7:$Q$7,0)-1))</f>
        <v>1.0177303338276718</v>
      </c>
      <c r="AW318" s="3">
        <f ca="1">SUMPRODUCT(OFFSET($W$8:OFFSET($W$8,$AJ$4-1,0),$T318,$U318),OFFSET($C$8:OFFSET($C$8,$AJ$4-1,0),$S318,0),OFFSET($D$8:OFFSET($D$8,$AJ$4-1,0),$S318,MATCH(AV$6,$D$7:$Q$7,0)-1))/SUMPRODUCT(OFFSET($W$8:OFFSET($W$8,$AJ$4-1,0),$T318,$U318),OFFSET($C$8:OFFSET($C$8,$AJ$4-1,0),$S318,0))</f>
        <v>1.0177853239583037</v>
      </c>
      <c r="AX318" s="3">
        <f ca="1">SUMPRODUCT(OFFSET($W$8:OFFSET($W$8,$AJ$4-1,0),$T318,$U318),OFFSET($D$8:OFFSET($D$8,$AJ$4-1,0),$S318,MATCH(AX$6,$D$7:$Q$7,0)-1))</f>
        <v>1.0177303338276713</v>
      </c>
      <c r="AY318" s="3">
        <f ca="1">SUMPRODUCT(OFFSET($W$8:OFFSET($W$8,$AJ$4-1,0),$T318,$U318),OFFSET($C$8:OFFSET($C$8,$AJ$4-1,0),$S318,0),OFFSET($D$8:OFFSET($D$8,$AJ$4-1,0),$S318,MATCH(AX$6,$D$7:$Q$7,0)-1))/SUMPRODUCT(OFFSET($W$8:OFFSET($W$8,$AJ$4-1,0),$T318,$U318),OFFSET($C$8:OFFSET($C$8,$AJ$4-1,0),$S318,0))</f>
        <v>1.0177853239583032</v>
      </c>
      <c r="AZ318" s="3">
        <f ca="1">SUMPRODUCT(OFFSET($W$8:OFFSET($W$8,$AJ$4-1,0),$T318,$U318),OFFSET($D$8:OFFSET($D$8,$AJ$4-1,0),$S318,MATCH(AZ$6,$D$7:$Q$7,0)-1))</f>
        <v>0.9497080825294052</v>
      </c>
      <c r="BA318" s="3">
        <f ca="1">SUMPRODUCT(OFFSET($W$8:OFFSET($W$8,$AJ$4-1,0),$T318,$U318),OFFSET($C$8:OFFSET($C$8,$AJ$4-1,0),$S318,0),OFFSET($D$8:OFFSET($D$8,$AJ$4-1,0),$S318,MATCH(AZ$6,$D$7:$Q$7,0)-1))/SUMPRODUCT(OFFSET($W$8:OFFSET($W$8,$AJ$4-1,0),$T318,$U318),OFFSET($C$8:OFFSET($C$8,$AJ$4-1,0),$S318,0))</f>
        <v>0.94955424364111329</v>
      </c>
      <c r="BB318" s="3">
        <f ca="1">SUMPRODUCT(OFFSET($W$8:OFFSET($W$8,$AJ$4-1,0),$T318,$U318),OFFSET($D$8:OFFSET($D$8,$AJ$4-1,0),$S318,MATCH(BB$6,$D$7:$Q$7,0)-1))</f>
        <v>0.98228924236982185</v>
      </c>
      <c r="BC318" s="3">
        <f ca="1">SUMPRODUCT(OFFSET($W$8:OFFSET($W$8,$AJ$4-1,0),$T318,$U318),OFFSET($C$8:OFFSET($C$8,$AJ$4-1,0),$S318,0),OFFSET($D$8:OFFSET($D$8,$AJ$4-1,0),$S318,MATCH(BB$6,$D$7:$Q$7,0)-1))/SUMPRODUCT(OFFSET($W$8:OFFSET($W$8,$AJ$4-1,0),$T318,$U318),OFFSET($C$8:OFFSET($C$8,$AJ$4-1,0),$S318,0))</f>
        <v>0.9822346971221747</v>
      </c>
      <c r="BD318" s="3">
        <f ca="1">SUMPRODUCT(OFFSET($W$8:OFFSET($W$8,$AJ$4-1,0),$T318,$U318),OFFSET($D$8:OFFSET($D$8,$AJ$4-1,0),$S318,MATCH(BD$6,$D$7:$Q$7,0)-1))</f>
        <v>0.99968996917083197</v>
      </c>
      <c r="BE318" s="3">
        <f ca="1">SUMPRODUCT(OFFSET($W$8:OFFSET($W$8,$AJ$4-1,0),$T318,$U318),OFFSET($C$8:OFFSET($C$8,$AJ$4-1,0),$S318,0),OFFSET($D$8:OFFSET($D$8,$AJ$4-1,0),$S318,MATCH(BD$6,$D$7:$Q$7,0)-1))/SUMPRODUCT(OFFSET($W$8:OFFSET($W$8,$AJ$4-1,0),$T318,$U318),OFFSET($C$8:OFFSET($C$8,$AJ$4-1,0),$S318,0))</f>
        <v>0.99968901100309115</v>
      </c>
      <c r="BF318" s="174">
        <f ca="1">SUMPRODUCT(OFFSET($W$8:OFFSET($W$8,$AJ$4-1,0),$T318,$U318),OFFSET($D$8:OFFSET($D$8,$AJ$4-1,0),$S318,MATCH(BF$6,$D$7:$Q$7,0)-1))</f>
        <v>1</v>
      </c>
      <c r="BG318" s="174">
        <f ca="1">SUMPRODUCT(OFFSET($W$8:OFFSET($W$8,$AJ$4-1,0),$T318,$U318),OFFSET($C$8:OFFSET($C$8,$AJ$4-1,0),$S318,0),OFFSET($D$8:OFFSET($D$8,$AJ$4-1,0),$S318,MATCH(BF$6,$D$7:$Q$7,0)-1))/SUMPRODUCT(OFFSET($W$8:OFFSET($W$8,$AJ$4-1,0),$T318,$U318),OFFSET($C$8:OFFSET($C$8,$AJ$4-1,0),$S318,0))</f>
        <v>1</v>
      </c>
      <c r="BH318" s="174">
        <f ca="1">SUMPRODUCT(OFFSET($W$8:OFFSET($W$8,$AJ$4-1,0),$T318,$U318),OFFSET($D$8:OFFSET($D$8,$AJ$4-1,0),$S318,MATCH(BH$6,$D$7:$Q$7,0)-1))</f>
        <v>1</v>
      </c>
      <c r="BI318" s="174">
        <f ca="1">SUMPRODUCT(OFFSET($W$8:OFFSET($W$8,$AJ$4-1,0),$T318,$U318),OFFSET($C$8:OFFSET($C$8,$AJ$4-1,0),$S318,0),OFFSET($D$8:OFFSET($D$8,$AJ$4-1,0),$S318,MATCH(BH$6,$D$7:$Q$7,0)-1))/SUMPRODUCT(OFFSET($W$8:OFFSET($W$8,$AJ$4-1,0),$T318,$U318),OFFSET($C$8:OFFSET($C$8,$AJ$4-1,0),$S318,0))</f>
        <v>1</v>
      </c>
      <c r="BJ318" s="174">
        <f ca="1">SUMPRODUCT(OFFSET($W$8:OFFSET($W$8,$AJ$4-1,0),$T318,$U318),OFFSET($D$8:OFFSET($D$8,$AJ$4-1,0),$S318,MATCH(BJ$6,$D$7:$Q$7,0)-1))</f>
        <v>1</v>
      </c>
      <c r="BK318" s="174">
        <f ca="1">SUMPRODUCT(OFFSET($W$8:OFFSET($W$8,$AJ$4-1,0),$T318,$U318),OFFSET($C$8:OFFSET($C$8,$AJ$4-1,0),$S318,0),OFFSET($D$8:OFFSET($D$8,$AJ$4-1,0),$S318,MATCH(BJ$6,$D$7:$Q$7,0)-1))/SUMPRODUCT(OFFSET($W$8:OFFSET($W$8,$AJ$4-1,0),$T318,$U318),OFFSET($C$8:OFFSET($C$8,$AJ$4-1,0),$S318,0))</f>
        <v>1</v>
      </c>
      <c r="BM318" s="8">
        <f t="shared" si="72"/>
        <v>45597</v>
      </c>
      <c r="BN318" s="47">
        <f t="shared" ca="1" si="73"/>
        <v>0.99887341547568309</v>
      </c>
      <c r="BO318" s="47">
        <f t="shared" ca="1" si="69"/>
        <v>0</v>
      </c>
      <c r="BP318" s="47">
        <f t="shared" ca="1" si="74"/>
        <v>0.33093923847506052</v>
      </c>
      <c r="BQ318" s="47">
        <f t="shared" ca="1" si="70"/>
        <v>0.66793417700062263</v>
      </c>
    </row>
    <row r="319" spans="1:69">
      <c r="A319" s="58">
        <f t="shared" si="71"/>
        <v>45261</v>
      </c>
      <c r="B319" s="155">
        <f t="shared" si="76"/>
        <v>45458</v>
      </c>
      <c r="C319" s="59">
        <f>SUMIF(WP!$A$3:$A$388,"&lt;"&amp;EOMONTH($A319,$A$3-1)+1,WP!$B$3:$B$388)/1000-SUM(C$8:C318)</f>
        <v>4336.3908787976252</v>
      </c>
      <c r="D319" s="156">
        <f>D$6/VLOOKUP($B319,Rate!$B$4:$H$390,7)</f>
        <v>1</v>
      </c>
      <c r="E319" s="156">
        <f>E$6/VLOOKUP($B319,SAWW!$B$4:$H$390,7)</f>
        <v>0.96396805588931889</v>
      </c>
      <c r="F319" s="156">
        <f>F$6/VLOOKUP($B319,'Indem BL'!$B$4:$H$390,7)</f>
        <v>0.99502487562189068</v>
      </c>
      <c r="G319" s="156">
        <f>G$6/VLOOKUP($B319,'Med BL'!$B$4:$H$390,7)</f>
        <v>1</v>
      </c>
      <c r="H319" s="156">
        <f>H$6/VLOOKUP($B319,'Combined BL &amp; SAWW'!$B$4:$H$390,7)</f>
        <v>0.97430370276127432</v>
      </c>
      <c r="I319" s="156">
        <f>I$6/VLOOKUP($B319,'Freq Trend'!$B$4:$H$390,7)</f>
        <v>1.0134817973941674</v>
      </c>
      <c r="J319" s="156">
        <f>J$6/VLOOKUP($B319,'Severity Trend_IonI'!$B$4:$H$390,7)</f>
        <v>1.013481797394167</v>
      </c>
      <c r="K319" s="156">
        <f>K$6/VLOOKUP($B319,'Severity Trend_MonI'!$B$4:$H$390,7)</f>
        <v>0.96148674228710795</v>
      </c>
      <c r="L319" s="156">
        <f>L$6/VLOOKUP($B319,'Severity Trend'!$B$4:$H$390,7)</f>
        <v>0.98648384867419081</v>
      </c>
      <c r="M319" s="156">
        <f>M$6/VLOOKUP($B319,'PP Residual Trend'!$B$4:$H$390,7)</f>
        <v>0.99976382321527124</v>
      </c>
      <c r="N319" s="156">
        <f>N$6/VLOOKUP($B319,CR!$B$4:$H$455,7)</f>
        <v>1</v>
      </c>
      <c r="O319" s="156">
        <f>O$6/VLOOKUP($B319,ER!$B$4:$H$455,7)</f>
        <v>1</v>
      </c>
      <c r="P319" s="156">
        <f>P$6/VLOOKUP($B319,DR!$B$4:$H$455,7)</f>
        <v>1</v>
      </c>
      <c r="R319">
        <f t="shared" si="81"/>
        <v>312</v>
      </c>
      <c r="S319" s="159">
        <f t="shared" si="77"/>
        <v>311</v>
      </c>
      <c r="T319" s="157">
        <f t="shared" si="78"/>
        <v>0</v>
      </c>
      <c r="U319" s="157">
        <f t="shared" si="79"/>
        <v>0</v>
      </c>
      <c r="V319" s="152">
        <v>0</v>
      </c>
      <c r="W319" s="153">
        <f>(2*W$5*$AJ$3*$R319*$A$3-MIN(W$5*$AJ$3,$R319*$A$3)^2-2*$R319*$A$3*MAX(W$5*$AJ$3-$R319*$A$3,0)-MIN(MAX($R319*$A$3-$A$4,0),W$5*$AJ$3)^2-2*W$5*$AJ$3*MAX($R319*$A$3-$A$4-W$5*+$AJ$3,0))/$AJ$5-SUM($V$7:V319)-SUM($V$7:W318)+SUM($V$7:V318)</f>
        <v>0</v>
      </c>
      <c r="X319" s="153">
        <f>(2*X$5*$AJ$3*$R319*$A$3-MIN(X$5*$AJ$3,$R319*$A$3)^2-2*$R319*$A$3*MAX(X$5*$AJ$3-$R319*$A$3,0)-MIN(MAX($R319*$A$3-$A$4,0),X$5*$AJ$3)^2-2*X$5*$AJ$3*MAX($R319*$A$3-$A$4-X$5*+$AJ$3,0))/$AJ$5-SUM($V$7:W319)-SUM($V$7:X318)+SUM($V$7:W318)</f>
        <v>0</v>
      </c>
      <c r="Y319" s="153">
        <f>(2*Y$5*$AJ$3*$R319*$A$3-MIN(Y$5*$AJ$3,$R319*$A$3)^2-2*$R319*$A$3*MAX(Y$5*$AJ$3-$R319*$A$3,0)-MIN(MAX($R319*$A$3-$A$4,0),Y$5*$AJ$3)^2-2*Y$5*$AJ$3*MAX($R319*$A$3-$A$4-Y$5*+$AJ$3,0))/$AJ$5-SUM($V$7:X319)-SUM($V$7:Y318)+SUM($V$7:X318)</f>
        <v>0</v>
      </c>
      <c r="Z319" s="153">
        <f>(2*Z$5*$AJ$3*$R319*$A$3-MIN(Z$5*$AJ$3,$R319*$A$3)^2-2*$R319*$A$3*MAX(Z$5*$AJ$3-$R319*$A$3,0)-MIN(MAX($R319*$A$3-$A$4,0),Z$5*$AJ$3)^2-2*Z$5*$AJ$3*MAX($R319*$A$3-$A$4-Z$5*+$AJ$3,0))/$AJ$5-SUM($V$7:Y319)-SUM($V$7:Z318)+SUM($V$7:Y318)</f>
        <v>0</v>
      </c>
      <c r="AA319" s="153">
        <f>(2*AA$5*$AJ$3*$R319*$A$3-MIN(AA$5*$AJ$3,$R319*$A$3)^2-2*$R319*$A$3*MAX(AA$5*$AJ$3-$R319*$A$3,0)-MIN(MAX($R319*$A$3-$A$4,0),AA$5*$AJ$3)^2-2*AA$5*$AJ$3*MAX($R319*$A$3-$A$4-AA$5*+$AJ$3,0))/$AJ$5-SUM($V$7:Z319)-SUM($V$7:AA318)+SUM($V$7:Z318)</f>
        <v>0</v>
      </c>
      <c r="AB319" s="153">
        <f>(2*AB$5*$AJ$3*$R319*$A$3-MIN(AB$5*$AJ$3,$R319*$A$3)^2-2*$R319*$A$3*MAX(AB$5*$AJ$3-$R319*$A$3,0)-MIN(MAX($R319*$A$3-$A$4,0),AB$5*$AJ$3)^2-2*AB$5*$AJ$3*MAX($R319*$A$3-$A$4-AB$5*+$AJ$3,0))/$AJ$5-SUM($V$7:AA319)-SUM($V$7:AB318)+SUM($V$7:AA318)</f>
        <v>0</v>
      </c>
      <c r="AC319" s="153">
        <f>(2*AC$5*$AJ$3*$R319*$A$3-MIN(AC$5*$AJ$3,$R319*$A$3)^2-2*$R319*$A$3*MAX(AC$5*$AJ$3-$R319*$A$3,0)-MIN(MAX($R319*$A$3-$A$4,0),AC$5*$AJ$3)^2-2*AC$5*$AJ$3*MAX($R319*$A$3-$A$4-AC$5*+$AJ$3,0))/$AJ$5-SUM($V$7:AB319)-SUM($V$7:AC318)+SUM($V$7:AB318)</f>
        <v>0</v>
      </c>
      <c r="AD319" s="153">
        <f>(2*AD$5*$AJ$3*$R319*$A$3-MIN(AD$5*$AJ$3,$R319*$A$3)^2-2*$R319*$A$3*MAX(AD$5*$AJ$3-$R319*$A$3,0)-MIN(MAX($R319*$A$3-$A$4,0),AD$5*$AJ$3)^2-2*AD$5*$AJ$3*MAX($R319*$A$3-$A$4-AD$5*+$AJ$3,0))/$AJ$5-SUM($V$7:AC319)-SUM($V$7:AD318)+SUM($V$7:AC318)</f>
        <v>0</v>
      </c>
      <c r="AE319" s="153">
        <f>(2*AE$5*$AJ$3*$R319*$A$3-MIN(AE$5*$AJ$3,$R319*$A$3)^2-2*$R319*$A$3*MAX(AE$5*$AJ$3-$R319*$A$3,0)-MIN(MAX($R319*$A$3-$A$4,0),AE$5*$AJ$3)^2-2*AE$5*$AJ$3*MAX($R319*$A$3-$A$4-AE$5*+$AJ$3,0))/$AJ$5-SUM($V$7:AD319)-SUM($V$7:AE318)+SUM($V$7:AD318)</f>
        <v>0</v>
      </c>
      <c r="AF319" s="153">
        <f>(2*AF$5*$AJ$3*$R319*$A$3-MIN(AF$5*$AJ$3,$R319*$A$3)^2-2*$R319*$A$3*MAX(AF$5*$AJ$3-$R319*$A$3,0)-MIN(MAX($R319*$A$3-$A$4,0),AF$5*$AJ$3)^2-2*AF$5*$AJ$3*MAX($R319*$A$3-$A$4-AF$5*+$AJ$3,0))/$AJ$5-SUM($V$7:AE319)-SUM($V$7:AF318)+SUM($V$7:AE318)</f>
        <v>0</v>
      </c>
      <c r="AG319" s="153">
        <f>(2*AG$5*$AJ$3*$R319*$A$3-MIN(AG$5*$AJ$3,$R319*$A$3)^2-2*$R319*$A$3*MAX(AG$5*$AJ$3-$R319*$A$3,0)-MIN(MAX($R319*$A$3-$A$4,0),AG$5*$AJ$3)^2-2*AG$5*$AJ$3*MAX($R319*$A$3-$A$4-AG$5*+$AJ$3,0))/$AJ$5-SUM($V$7:AF319)-SUM($V$7:AG318)+SUM($V$7:AF318)</f>
        <v>0</v>
      </c>
      <c r="AH319" s="153">
        <f>(2*AH$5*$AJ$3*$R319*$A$3-MIN(AH$5*$AJ$3,$R319*$A$3)^2-2*$R319*$A$3*MAX(AH$5*$AJ$3-$R319*$A$3,0)-MIN(MAX($R319*$A$3-$A$4,0),AH$5*$AJ$3)^2-2*AH$5*$AJ$3*MAX($R319*$A$3-$A$4-AH$5*+$AJ$3,0))/$AJ$5-SUM($V$7:AG319)-SUM($V$7:AH318)+SUM($V$7:AG318)</f>
        <v>0</v>
      </c>
      <c r="AJ319" s="8">
        <f t="shared" si="75"/>
        <v>45627</v>
      </c>
      <c r="AK319" s="30">
        <f t="shared" si="80"/>
        <v>45641</v>
      </c>
      <c r="AL319" s="3">
        <f ca="1">SUMPRODUCT(OFFSET($W$8:OFFSET($W$8,$AJ$4-1,0),$T319,$U319),OFFSET($D$8:OFFSET($D$8,$AJ$4-1,0),$S319,MATCH(AL$6,$D$7:$Q$7,0)-1))</f>
        <v>1</v>
      </c>
      <c r="AM319" s="3">
        <f ca="1">SUMPRODUCT(OFFSET($W$8:OFFSET($W$8,$AJ$4-1,0),$T319,$U319),OFFSET($C$8:OFFSET($C$8,$AJ$4-1,0),$S319,0),OFFSET($D$8:OFFSET($D$8,$AJ$4-1,0),$S319,MATCH(AL$6,$D$7:$Q$7,0)-1))/SUMPRODUCT(OFFSET($W$8:OFFSET($W$8,$AJ$4-1,0),$T319,$U319),OFFSET($C$8:OFFSET($C$8,$AJ$4-1,0),$S319,0))</f>
        <v>1</v>
      </c>
      <c r="AN319" s="3">
        <f ca="1">SUMPRODUCT(OFFSET($W$8:OFFSET($W$8,$AJ$4-1,0),$T319,$U319),OFFSET($D$8:OFFSET($D$8,$AJ$4-1,0),$S319,MATCH(AN$6,$D$7:$Q$7,0)-1))</f>
        <v>0.95074681779008419</v>
      </c>
      <c r="AO319" s="3">
        <f ca="1">SUMPRODUCT(OFFSET($W$8:OFFSET($W$8,$AJ$4-1,0),$T319,$U319),OFFSET($C$8:OFFSET($C$8,$AJ$4-1,0),$S319,0),OFFSET($D$8:OFFSET($D$8,$AJ$4-1,0),$S319,MATCH(AN$6,$D$7:$Q$7,0)-1))/SUMPRODUCT(OFFSET($W$8:OFFSET($W$8,$AJ$4-1,0),$T319,$U319),OFFSET($C$8:OFFSET($C$8,$AJ$4-1,0),$S319,0))</f>
        <v>0.95097168778332775</v>
      </c>
      <c r="AP319" s="3">
        <f ca="1">SUMPRODUCT(OFFSET($W$8:OFFSET($W$8,$AJ$4-1,0),$T319,$U319),OFFSET($D$8:OFFSET($D$8,$AJ$4-1,0),$S319,MATCH(AP$6,$D$7:$Q$7,0)-1))</f>
        <v>0.99275595488560531</v>
      </c>
      <c r="AQ319" s="3">
        <f ca="1">SUMPRODUCT(OFFSET($W$8:OFFSET($W$8,$AJ$4-1,0),$T319,$U319),OFFSET($C$8:OFFSET($C$8,$AJ$4-1,0),$S319,0),OFFSET($D$8:OFFSET($D$8,$AJ$4-1,0),$S319,MATCH(AP$6,$D$7:$Q$7,0)-1))/SUMPRODUCT(OFFSET($W$8:OFFSET($W$8,$AJ$4-1,0),$T319,$U319),OFFSET($C$8:OFFSET($C$8,$AJ$4-1,0),$S319,0))</f>
        <v>0.99282832011330058</v>
      </c>
      <c r="AR319" s="3">
        <f ca="1">SUMPRODUCT(OFFSET($W$8:OFFSET($W$8,$AJ$4-1,0),$T319,$U319),OFFSET($D$8:OFFSET($D$8,$AJ$4-1,0),$S319,MATCH(AR$6,$D$7:$Q$7,0)-1))</f>
        <v>1</v>
      </c>
      <c r="AS319" s="3">
        <f ca="1">SUMPRODUCT(OFFSET($W$8:OFFSET($W$8,$AJ$4-1,0),$T319,$U319),OFFSET($C$8:OFFSET($C$8,$AJ$4-1,0),$S319,0),OFFSET($D$8:OFFSET($D$8,$AJ$4-1,0),$S319,MATCH(AR$6,$D$7:$Q$7,0)-1))/SUMPRODUCT(OFFSET($W$8:OFFSET($W$8,$AJ$4-1,0),$T319,$U319),OFFSET($C$8:OFFSET($C$8,$AJ$4-1,0),$S319,0))</f>
        <v>1</v>
      </c>
      <c r="AT319" s="3">
        <f ca="1">SUMPRODUCT(OFFSET($W$8:OFFSET($W$8,$AJ$4-1,0),$T319,$U319),OFFSET($D$8:OFFSET($D$8,$AJ$4-1,0),$S319,MATCH(AT$6,$D$7:$Q$7,0)-1))</f>
        <v>0.96326838486483912</v>
      </c>
      <c r="AU319" s="3">
        <f ca="1">SUMPRODUCT(OFFSET($W$8:OFFSET($W$8,$AJ$4-1,0),$T319,$U319),OFFSET($C$8:OFFSET($C$8,$AJ$4-1,0),$S319,0),OFFSET($D$8:OFFSET($D$8,$AJ$4-1,0),$S319,MATCH(AT$6,$D$7:$Q$7,0)-1))/SUMPRODUCT(OFFSET($W$8:OFFSET($W$8,$AJ$4-1,0),$T319,$U319),OFFSET($C$8:OFFSET($C$8,$AJ$4-1,0),$S319,0))</f>
        <v>0.96347968985798371</v>
      </c>
      <c r="AV319" s="3">
        <f ca="1">SUMPRODUCT(OFFSET($W$8:OFFSET($W$8,$AJ$4-1,0),$T319,$U319),OFFSET($D$8:OFFSET($D$8,$AJ$4-1,0),$S319,MATCH(AV$6,$D$7:$Q$7,0)-1))</f>
        <v>1.0185809255712606</v>
      </c>
      <c r="AW319" s="3">
        <f ca="1">SUMPRODUCT(OFFSET($W$8:OFFSET($W$8,$AJ$4-1,0),$T319,$U319),OFFSET($C$8:OFFSET($C$8,$AJ$4-1,0),$S319,0),OFFSET($D$8:OFFSET($D$8,$AJ$4-1,0),$S319,MATCH(AV$6,$D$7:$Q$7,0)-1))/SUMPRODUCT(OFFSET($W$8:OFFSET($W$8,$AJ$4-1,0),$T319,$U319),OFFSET($C$8:OFFSET($C$8,$AJ$4-1,0),$S319,0))</f>
        <v>1.0184933473119437</v>
      </c>
      <c r="AX319" s="3">
        <f ca="1">SUMPRODUCT(OFFSET($W$8:OFFSET($W$8,$AJ$4-1,0),$T319,$U319),OFFSET($D$8:OFFSET($D$8,$AJ$4-1,0),$S319,MATCH(AX$6,$D$7:$Q$7,0)-1))</f>
        <v>1.0185809255712603</v>
      </c>
      <c r="AY319" s="3">
        <f ca="1">SUMPRODUCT(OFFSET($W$8:OFFSET($W$8,$AJ$4-1,0),$T319,$U319),OFFSET($C$8:OFFSET($C$8,$AJ$4-1,0),$S319,0),OFFSET($D$8:OFFSET($D$8,$AJ$4-1,0),$S319,MATCH(AX$6,$D$7:$Q$7,0)-1))/SUMPRODUCT(OFFSET($W$8:OFFSET($W$8,$AJ$4-1,0),$T319,$U319),OFFSET($C$8:OFFSET($C$8,$AJ$4-1,0),$S319,0))</f>
        <v>1.0184933473119431</v>
      </c>
      <c r="AZ319" s="3">
        <f ca="1">SUMPRODUCT(OFFSET($W$8:OFFSET($W$8,$AJ$4-1,0),$T319,$U319),OFFSET($D$8:OFFSET($D$8,$AJ$4-1,0),$S319,MATCH(AZ$6,$D$7:$Q$7,0)-1))</f>
        <v>0.94737714003914153</v>
      </c>
      <c r="BA319" s="3">
        <f ca="1">SUMPRODUCT(OFFSET($W$8:OFFSET($W$8,$AJ$4-1,0),$T319,$U319),OFFSET($C$8:OFFSET($C$8,$AJ$4-1,0),$S319,0),OFFSET($D$8:OFFSET($D$8,$AJ$4-1,0),$S319,MATCH(AZ$6,$D$7:$Q$7,0)-1))/SUMPRODUCT(OFFSET($W$8:OFFSET($W$8,$AJ$4-1,0),$T319,$U319),OFFSET($C$8:OFFSET($C$8,$AJ$4-1,0),$S319,0))</f>
        <v>0.94761699826327705</v>
      </c>
      <c r="BB319" s="3">
        <f ca="1">SUMPRODUCT(OFFSET($W$8:OFFSET($W$8,$AJ$4-1,0),$T319,$U319),OFFSET($D$8:OFFSET($D$8,$AJ$4-1,0),$S319,MATCH(BB$6,$D$7:$Q$7,0)-1))</f>
        <v>0.98145443781576014</v>
      </c>
      <c r="BC319" s="3">
        <f ca="1">SUMPRODUCT(OFFSET($W$8:OFFSET($W$8,$AJ$4-1,0),$T319,$U319),OFFSET($C$8:OFFSET($C$8,$AJ$4-1,0),$S319,0),OFFSET($D$8:OFFSET($D$8,$AJ$4-1,0),$S319,MATCH(BB$6,$D$7:$Q$7,0)-1))/SUMPRODUCT(OFFSET($W$8:OFFSET($W$8,$AJ$4-1,0),$T319,$U319),OFFSET($C$8:OFFSET($C$8,$AJ$4-1,0),$S319,0))</f>
        <v>0.98154036636957764</v>
      </c>
      <c r="BD319" s="3">
        <f ca="1">SUMPRODUCT(OFFSET($W$8:OFFSET($W$8,$AJ$4-1,0),$T319,$U319),OFFSET($D$8:OFFSET($D$8,$AJ$4-1,0),$S319,MATCH(BD$6,$D$7:$Q$7,0)-1))</f>
        <v>0.99967522740806136</v>
      </c>
      <c r="BE319" s="3">
        <f ca="1">SUMPRODUCT(OFFSET($W$8:OFFSET($W$8,$AJ$4-1,0),$T319,$U319),OFFSET($C$8:OFFSET($C$8,$AJ$4-1,0),$S319,0),OFFSET($D$8:OFFSET($D$8,$AJ$4-1,0),$S319,MATCH(BD$6,$D$7:$Q$7,0)-1))/SUMPRODUCT(OFFSET($W$8:OFFSET($W$8,$AJ$4-1,0),$T319,$U319),OFFSET($C$8:OFFSET($C$8,$AJ$4-1,0),$S319,0))</f>
        <v>0.99967674503336446</v>
      </c>
      <c r="BF319" s="174">
        <f ca="1">SUMPRODUCT(OFFSET($W$8:OFFSET($W$8,$AJ$4-1,0),$T319,$U319),OFFSET($D$8:OFFSET($D$8,$AJ$4-1,0),$S319,MATCH(BF$6,$D$7:$Q$7,0)-1))</f>
        <v>1</v>
      </c>
      <c r="BG319" s="174">
        <f ca="1">SUMPRODUCT(OFFSET($W$8:OFFSET($W$8,$AJ$4-1,0),$T319,$U319),OFFSET($C$8:OFFSET($C$8,$AJ$4-1,0),$S319,0),OFFSET($D$8:OFFSET($D$8,$AJ$4-1,0),$S319,MATCH(BF$6,$D$7:$Q$7,0)-1))/SUMPRODUCT(OFFSET($W$8:OFFSET($W$8,$AJ$4-1,0),$T319,$U319),OFFSET($C$8:OFFSET($C$8,$AJ$4-1,0),$S319,0))</f>
        <v>1</v>
      </c>
      <c r="BH319" s="174">
        <f ca="1">SUMPRODUCT(OFFSET($W$8:OFFSET($W$8,$AJ$4-1,0),$T319,$U319),OFFSET($D$8:OFFSET($D$8,$AJ$4-1,0),$S319,MATCH(BH$6,$D$7:$Q$7,0)-1))</f>
        <v>1</v>
      </c>
      <c r="BI319" s="174">
        <f ca="1">SUMPRODUCT(OFFSET($W$8:OFFSET($W$8,$AJ$4-1,0),$T319,$U319),OFFSET($C$8:OFFSET($C$8,$AJ$4-1,0),$S319,0),OFFSET($D$8:OFFSET($D$8,$AJ$4-1,0),$S319,MATCH(BH$6,$D$7:$Q$7,0)-1))/SUMPRODUCT(OFFSET($W$8:OFFSET($W$8,$AJ$4-1,0),$T319,$U319),OFFSET($C$8:OFFSET($C$8,$AJ$4-1,0),$S319,0))</f>
        <v>1</v>
      </c>
      <c r="BJ319" s="174">
        <f ca="1">SUMPRODUCT(OFFSET($W$8:OFFSET($W$8,$AJ$4-1,0),$T319,$U319),OFFSET($D$8:OFFSET($D$8,$AJ$4-1,0),$S319,MATCH(BJ$6,$D$7:$Q$7,0)-1))</f>
        <v>1</v>
      </c>
      <c r="BK319" s="174">
        <f ca="1">SUMPRODUCT(OFFSET($W$8:OFFSET($W$8,$AJ$4-1,0),$T319,$U319),OFFSET($C$8:OFFSET($C$8,$AJ$4-1,0),$S319,0),OFFSET($D$8:OFFSET($D$8,$AJ$4-1,0),$S319,MATCH(BJ$6,$D$7:$Q$7,0)-1))/SUMPRODUCT(OFFSET($W$8:OFFSET($W$8,$AJ$4-1,0),$T319,$U319),OFFSET($C$8:OFFSET($C$8,$AJ$4-1,0),$S319,0))</f>
        <v>1</v>
      </c>
      <c r="BM319" s="8">
        <f t="shared" si="72"/>
        <v>45627</v>
      </c>
      <c r="BN319" s="47">
        <f t="shared" ca="1" si="73"/>
        <v>0.99887341547568309</v>
      </c>
      <c r="BO319" s="47">
        <f t="shared" ca="1" si="69"/>
        <v>0</v>
      </c>
      <c r="BP319" s="47">
        <f t="shared" ca="1" si="74"/>
        <v>0.33093923847506052</v>
      </c>
      <c r="BQ319" s="47">
        <f t="shared" ca="1" si="70"/>
        <v>0.66793417700062263</v>
      </c>
    </row>
    <row r="320" spans="1:69">
      <c r="A320" s="58">
        <f t="shared" si="71"/>
        <v>45292</v>
      </c>
      <c r="B320" s="155">
        <f t="shared" si="76"/>
        <v>45488</v>
      </c>
      <c r="C320" s="59">
        <f>SUMIF(WP!$A$3:$A$388,"&lt;"&amp;EOMONTH($A320,$A$3-1)+1,WP!$B$3:$B$388)/1000-SUM(C$8:C319)</f>
        <v>7086.3553570047952</v>
      </c>
      <c r="D320" s="156">
        <f>D$6/VLOOKUP($B320,Rate!$B$4:$H$390,7)</f>
        <v>1</v>
      </c>
      <c r="E320" s="156">
        <f>E$6/VLOOKUP($B320,SAWW!$B$4:$H$390,7)</f>
        <v>0.96178864355835914</v>
      </c>
      <c r="F320" s="156">
        <f>F$6/VLOOKUP($B320,'Indem BL'!$B$4:$H$390,7)</f>
        <v>0.99502487562189068</v>
      </c>
      <c r="G320" s="156">
        <f>G$6/VLOOKUP($B320,'Med BL'!$B$4:$H$390,7)</f>
        <v>1</v>
      </c>
      <c r="H320" s="156">
        <f>H$6/VLOOKUP($B320,'Combined BL &amp; SAWW'!$B$4:$H$390,7)</f>
        <v>0.9727484742716197</v>
      </c>
      <c r="I320" s="156">
        <f>I$6/VLOOKUP($B320,'Freq Trend'!$B$4:$H$390,7)</f>
        <v>1.0143188752144885</v>
      </c>
      <c r="J320" s="156">
        <f>J$6/VLOOKUP($B320,'Severity Trend_IonI'!$B$4:$H$390,7)</f>
        <v>1.0143188752144878</v>
      </c>
      <c r="K320" s="156">
        <f>K$6/VLOOKUP($B320,'Severity Trend_MonI'!$B$4:$H$390,7)</f>
        <v>0.9591603684587745</v>
      </c>
      <c r="L320" s="156">
        <f>L$6/VLOOKUP($B320,'Severity Trend'!$B$4:$H$390,7)</f>
        <v>0.98565641510398416</v>
      </c>
      <c r="M320" s="156">
        <f>M$6/VLOOKUP($B320,'PP Residual Trend'!$B$4:$H$390,7)</f>
        <v>0.99974926346258641</v>
      </c>
      <c r="N320" s="156">
        <f>N$6/VLOOKUP($B320,CR!$B$4:$H$455,7)</f>
        <v>1</v>
      </c>
      <c r="O320" s="156">
        <f>O$6/VLOOKUP($B320,ER!$B$4:$H$455,7)</f>
        <v>1</v>
      </c>
      <c r="P320" s="156">
        <f>P$6/VLOOKUP($B320,DR!$B$4:$H$455,7)</f>
        <v>1</v>
      </c>
      <c r="R320">
        <f t="shared" si="81"/>
        <v>313</v>
      </c>
      <c r="S320" s="159">
        <f t="shared" si="77"/>
        <v>312</v>
      </c>
      <c r="T320" s="157">
        <f t="shared" si="78"/>
        <v>0</v>
      </c>
      <c r="U320" s="157">
        <f t="shared" si="79"/>
        <v>0</v>
      </c>
      <c r="V320" s="152">
        <v>0</v>
      </c>
      <c r="W320" s="153">
        <f>(2*W$5*$AJ$3*$R320*$A$3-MIN(W$5*$AJ$3,$R320*$A$3)^2-2*$R320*$A$3*MAX(W$5*$AJ$3-$R320*$A$3,0)-MIN(MAX($R320*$A$3-$A$4,0),W$5*$AJ$3)^2-2*W$5*$AJ$3*MAX($R320*$A$3-$A$4-W$5*+$AJ$3,0))/$AJ$5-SUM($V$7:V320)-SUM($V$7:W319)+SUM($V$7:V319)</f>
        <v>0</v>
      </c>
      <c r="X320" s="153">
        <f>(2*X$5*$AJ$3*$R320*$A$3-MIN(X$5*$AJ$3,$R320*$A$3)^2-2*$R320*$A$3*MAX(X$5*$AJ$3-$R320*$A$3,0)-MIN(MAX($R320*$A$3-$A$4,0),X$5*$AJ$3)^2-2*X$5*$AJ$3*MAX($R320*$A$3-$A$4-X$5*+$AJ$3,0))/$AJ$5-SUM($V$7:W320)-SUM($V$7:X319)+SUM($V$7:W319)</f>
        <v>0</v>
      </c>
      <c r="Y320" s="153">
        <f>(2*Y$5*$AJ$3*$R320*$A$3-MIN(Y$5*$AJ$3,$R320*$A$3)^2-2*$R320*$A$3*MAX(Y$5*$AJ$3-$R320*$A$3,0)-MIN(MAX($R320*$A$3-$A$4,0),Y$5*$AJ$3)^2-2*Y$5*$AJ$3*MAX($R320*$A$3-$A$4-Y$5*+$AJ$3,0))/$AJ$5-SUM($V$7:X320)-SUM($V$7:Y319)+SUM($V$7:X319)</f>
        <v>0</v>
      </c>
      <c r="Z320" s="153">
        <f>(2*Z$5*$AJ$3*$R320*$A$3-MIN(Z$5*$AJ$3,$R320*$A$3)^2-2*$R320*$A$3*MAX(Z$5*$AJ$3-$R320*$A$3,0)-MIN(MAX($R320*$A$3-$A$4,0),Z$5*$AJ$3)^2-2*Z$5*$AJ$3*MAX($R320*$A$3-$A$4-Z$5*+$AJ$3,0))/$AJ$5-SUM($V$7:Y320)-SUM($V$7:Z319)+SUM($V$7:Y319)</f>
        <v>0</v>
      </c>
      <c r="AA320" s="153">
        <f>(2*AA$5*$AJ$3*$R320*$A$3-MIN(AA$5*$AJ$3,$R320*$A$3)^2-2*$R320*$A$3*MAX(AA$5*$AJ$3-$R320*$A$3,0)-MIN(MAX($R320*$A$3-$A$4,0),AA$5*$AJ$3)^2-2*AA$5*$AJ$3*MAX($R320*$A$3-$A$4-AA$5*+$AJ$3,0))/$AJ$5-SUM($V$7:Z320)-SUM($V$7:AA319)+SUM($V$7:Z319)</f>
        <v>0</v>
      </c>
      <c r="AB320" s="153">
        <f>(2*AB$5*$AJ$3*$R320*$A$3-MIN(AB$5*$AJ$3,$R320*$A$3)^2-2*$R320*$A$3*MAX(AB$5*$AJ$3-$R320*$A$3,0)-MIN(MAX($R320*$A$3-$A$4,0),AB$5*$AJ$3)^2-2*AB$5*$AJ$3*MAX($R320*$A$3-$A$4-AB$5*+$AJ$3,0))/$AJ$5-SUM($V$7:AA320)-SUM($V$7:AB319)+SUM($V$7:AA319)</f>
        <v>0</v>
      </c>
      <c r="AC320" s="153">
        <f>(2*AC$5*$AJ$3*$R320*$A$3-MIN(AC$5*$AJ$3,$R320*$A$3)^2-2*$R320*$A$3*MAX(AC$5*$AJ$3-$R320*$A$3,0)-MIN(MAX($R320*$A$3-$A$4,0),AC$5*$AJ$3)^2-2*AC$5*$AJ$3*MAX($R320*$A$3-$A$4-AC$5*+$AJ$3,0))/$AJ$5-SUM($V$7:AB320)-SUM($V$7:AC319)+SUM($V$7:AB319)</f>
        <v>0</v>
      </c>
      <c r="AD320" s="153">
        <f>(2*AD$5*$AJ$3*$R320*$A$3-MIN(AD$5*$AJ$3,$R320*$A$3)^2-2*$R320*$A$3*MAX(AD$5*$AJ$3-$R320*$A$3,0)-MIN(MAX($R320*$A$3-$A$4,0),AD$5*$AJ$3)^2-2*AD$5*$AJ$3*MAX($R320*$A$3-$A$4-AD$5*+$AJ$3,0))/$AJ$5-SUM($V$7:AC320)-SUM($V$7:AD319)+SUM($V$7:AC319)</f>
        <v>0</v>
      </c>
      <c r="AE320" s="153">
        <f>(2*AE$5*$AJ$3*$R320*$A$3-MIN(AE$5*$AJ$3,$R320*$A$3)^2-2*$R320*$A$3*MAX(AE$5*$AJ$3-$R320*$A$3,0)-MIN(MAX($R320*$A$3-$A$4,0),AE$5*$AJ$3)^2-2*AE$5*$AJ$3*MAX($R320*$A$3-$A$4-AE$5*+$AJ$3,0))/$AJ$5-SUM($V$7:AD320)-SUM($V$7:AE319)+SUM($V$7:AD319)</f>
        <v>0</v>
      </c>
      <c r="AF320" s="153">
        <f>(2*AF$5*$AJ$3*$R320*$A$3-MIN(AF$5*$AJ$3,$R320*$A$3)^2-2*$R320*$A$3*MAX(AF$5*$AJ$3-$R320*$A$3,0)-MIN(MAX($R320*$A$3-$A$4,0),AF$5*$AJ$3)^2-2*AF$5*$AJ$3*MAX($R320*$A$3-$A$4-AF$5*+$AJ$3,0))/$AJ$5-SUM($V$7:AE320)-SUM($V$7:AF319)+SUM($V$7:AE319)</f>
        <v>0</v>
      </c>
      <c r="AG320" s="153">
        <f>(2*AG$5*$AJ$3*$R320*$A$3-MIN(AG$5*$AJ$3,$R320*$A$3)^2-2*$R320*$A$3*MAX(AG$5*$AJ$3-$R320*$A$3,0)-MIN(MAX($R320*$A$3-$A$4,0),AG$5*$AJ$3)^2-2*AG$5*$AJ$3*MAX($R320*$A$3-$A$4-AG$5*+$AJ$3,0))/$AJ$5-SUM($V$7:AF320)-SUM($V$7:AG319)+SUM($V$7:AF319)</f>
        <v>0</v>
      </c>
      <c r="AH320" s="153">
        <f>(2*AH$5*$AJ$3*$R320*$A$3-MIN(AH$5*$AJ$3,$R320*$A$3)^2-2*$R320*$A$3*MAX(AH$5*$AJ$3-$R320*$A$3,0)-MIN(MAX($R320*$A$3-$A$4,0),AH$5*$AJ$3)^2-2*AH$5*$AJ$3*MAX($R320*$A$3-$A$4-AH$5*+$AJ$3,0))/$AJ$5-SUM($V$7:AG320)-SUM($V$7:AH319)+SUM($V$7:AG319)</f>
        <v>0</v>
      </c>
      <c r="AJ320" s="8">
        <f t="shared" si="75"/>
        <v>45658</v>
      </c>
      <c r="AK320" s="30">
        <f t="shared" si="80"/>
        <v>45672</v>
      </c>
      <c r="AL320" s="3">
        <f ca="1">SUMPRODUCT(OFFSET($W$8:OFFSET($W$8,$AJ$4-1,0),$T320,$U320),OFFSET($D$8:OFFSET($D$8,$AJ$4-1,0),$S320,MATCH(AL$6,$D$7:$Q$7,0)-1))</f>
        <v>1</v>
      </c>
      <c r="AM320" s="3">
        <f ca="1">SUMPRODUCT(OFFSET($W$8:OFFSET($W$8,$AJ$4-1,0),$T320,$U320),OFFSET($C$8:OFFSET($C$8,$AJ$4-1,0),$S320,0),OFFSET($D$8:OFFSET($D$8,$AJ$4-1,0),$S320,MATCH(AL$6,$D$7:$Q$7,0)-1))/SUMPRODUCT(OFFSET($W$8:OFFSET($W$8,$AJ$4-1,0),$T320,$U320),OFFSET($C$8:OFFSET($C$8,$AJ$4-1,0),$S320,0))</f>
        <v>1</v>
      </c>
      <c r="AN320" s="3">
        <f ca="1">SUMPRODUCT(OFFSET($W$8:OFFSET($W$8,$AJ$4-1,0),$T320,$U320),OFFSET($D$8:OFFSET($D$8,$AJ$4-1,0),$S320,MATCH(AN$6,$D$7:$Q$7,0)-1))</f>
        <v>0.94856695379278755</v>
      </c>
      <c r="AO320" s="3">
        <f ca="1">SUMPRODUCT(OFFSET($W$8:OFFSET($W$8,$AJ$4-1,0),$T320,$U320),OFFSET($C$8:OFFSET($C$8,$AJ$4-1,0),$S320,0),OFFSET($D$8:OFFSET($D$8,$AJ$4-1,0),$S320,MATCH(AN$6,$D$7:$Q$7,0)-1))/SUMPRODUCT(OFFSET($W$8:OFFSET($W$8,$AJ$4-1,0),$T320,$U320),OFFSET($C$8:OFFSET($C$8,$AJ$4-1,0),$S320,0))</f>
        <v>0.94825803998423597</v>
      </c>
      <c r="AP320" s="3">
        <f ca="1">SUMPRODUCT(OFFSET($W$8:OFFSET($W$8,$AJ$4-1,0),$T320,$U320),OFFSET($D$8:OFFSET($D$8,$AJ$4-1,0),$S320,MATCH(AP$6,$D$7:$Q$7,0)-1))</f>
        <v>0.99234342384264429</v>
      </c>
      <c r="AQ320" s="3">
        <f ca="1">SUMPRODUCT(OFFSET($W$8:OFFSET($W$8,$AJ$4-1,0),$T320,$U320),OFFSET($C$8:OFFSET($C$8,$AJ$4-1,0),$S320,0),OFFSET($D$8:OFFSET($D$8,$AJ$4-1,0),$S320,MATCH(AP$6,$D$7:$Q$7,0)-1))/SUMPRODUCT(OFFSET($W$8:OFFSET($W$8,$AJ$4-1,0),$T320,$U320),OFFSET($C$8:OFFSET($C$8,$AJ$4-1,0),$S320,0))</f>
        <v>0.99231462385603164</v>
      </c>
      <c r="AR320" s="3">
        <f ca="1">SUMPRODUCT(OFFSET($W$8:OFFSET($W$8,$AJ$4-1,0),$T320,$U320),OFFSET($D$8:OFFSET($D$8,$AJ$4-1,0),$S320,MATCH(AR$6,$D$7:$Q$7,0)-1))</f>
        <v>1</v>
      </c>
      <c r="AS320" s="3">
        <f ca="1">SUMPRODUCT(OFFSET($W$8:OFFSET($W$8,$AJ$4-1,0),$T320,$U320),OFFSET($C$8:OFFSET($C$8,$AJ$4-1,0),$S320,0),OFFSET($D$8:OFFSET($D$8,$AJ$4-1,0),$S320,MATCH(AR$6,$D$7:$Q$7,0)-1))/SUMPRODUCT(OFFSET($W$8:OFFSET($W$8,$AJ$4-1,0),$T320,$U320),OFFSET($C$8:OFFSET($C$8,$AJ$4-1,0),$S320,0))</f>
        <v>1</v>
      </c>
      <c r="AT320" s="3">
        <f ca="1">SUMPRODUCT(OFFSET($W$8:OFFSET($W$8,$AJ$4-1,0),$T320,$U320),OFFSET($D$8:OFFSET($D$8,$AJ$4-1,0),$S320,MATCH(AT$6,$D$7:$Q$7,0)-1))</f>
        <v>0.96141828107338645</v>
      </c>
      <c r="AU320" s="3">
        <f ca="1">SUMPRODUCT(OFFSET($W$8:OFFSET($W$8,$AJ$4-1,0),$T320,$U320),OFFSET($C$8:OFFSET($C$8,$AJ$4-1,0),$S320,0),OFFSET($D$8:OFFSET($D$8,$AJ$4-1,0),$S320,MATCH(AT$6,$D$7:$Q$7,0)-1))/SUMPRODUCT(OFFSET($W$8:OFFSET($W$8,$AJ$4-1,0),$T320,$U320),OFFSET($C$8:OFFSET($C$8,$AJ$4-1,0),$S320,0))</f>
        <v>0.96117569488787991</v>
      </c>
      <c r="AV320" s="3">
        <f ca="1">SUMPRODUCT(OFFSET($W$8:OFFSET($W$8,$AJ$4-1,0),$T320,$U320),OFFSET($D$8:OFFSET($D$8,$AJ$4-1,0),$S320,MATCH(AV$6,$D$7:$Q$7,0)-1))</f>
        <v>1.0194321267886421</v>
      </c>
      <c r="AW320" s="3">
        <f ca="1">SUMPRODUCT(OFFSET($W$8:OFFSET($W$8,$AJ$4-1,0),$T320,$U320),OFFSET($C$8:OFFSET($C$8,$AJ$4-1,0),$S320,0),OFFSET($D$8:OFFSET($D$8,$AJ$4-1,0),$S320,MATCH(AV$6,$D$7:$Q$7,0)-1))/SUMPRODUCT(OFFSET($W$8:OFFSET($W$8,$AJ$4-1,0),$T320,$U320),OFFSET($C$8:OFFSET($C$8,$AJ$4-1,0),$S320,0))</f>
        <v>1.0195547567728642</v>
      </c>
      <c r="AX320" s="3">
        <f ca="1">SUMPRODUCT(OFFSET($W$8:OFFSET($W$8,$AJ$4-1,0),$T320,$U320),OFFSET($D$8:OFFSET($D$8,$AJ$4-1,0),$S320,MATCH(AX$6,$D$7:$Q$7,0)-1))</f>
        <v>1.0194321267886419</v>
      </c>
      <c r="AY320" s="3">
        <f ca="1">SUMPRODUCT(OFFSET($W$8:OFFSET($W$8,$AJ$4-1,0),$T320,$U320),OFFSET($C$8:OFFSET($C$8,$AJ$4-1,0),$S320,0),OFFSET($D$8:OFFSET($D$8,$AJ$4-1,0),$S320,MATCH(AX$6,$D$7:$Q$7,0)-1))/SUMPRODUCT(OFFSET($W$8:OFFSET($W$8,$AJ$4-1,0),$T320,$U320),OFFSET($C$8:OFFSET($C$8,$AJ$4-1,0),$S320,0))</f>
        <v>1.0195547567728638</v>
      </c>
      <c r="AZ320" s="3">
        <f ca="1">SUMPRODUCT(OFFSET($W$8:OFFSET($W$8,$AJ$4-1,0),$T320,$U320),OFFSET($D$8:OFFSET($D$8,$AJ$4-1,0),$S320,MATCH(AZ$6,$D$7:$Q$7,0)-1))</f>
        <v>0.9450522857746595</v>
      </c>
      <c r="BA320" s="3">
        <f ca="1">SUMPRODUCT(OFFSET($W$8:OFFSET($W$8,$AJ$4-1,0),$T320,$U320),OFFSET($C$8:OFFSET($C$8,$AJ$4-1,0),$S320,0),OFFSET($D$8:OFFSET($D$8,$AJ$4-1,0),$S320,MATCH(AZ$6,$D$7:$Q$7,0)-1))/SUMPRODUCT(OFFSET($W$8:OFFSET($W$8,$AJ$4-1,0),$T320,$U320),OFFSET($C$8:OFFSET($C$8,$AJ$4-1,0),$S320,0))</f>
        <v>0.94472310620534672</v>
      </c>
      <c r="BB320" s="3">
        <f ca="1">SUMPRODUCT(OFFSET($W$8:OFFSET($W$8,$AJ$4-1,0),$T320,$U320),OFFSET($D$8:OFFSET($D$8,$AJ$4-1,0),$S320,MATCH(BB$6,$D$7:$Q$7,0)-1))</f>
        <v>0.98062046535017044</v>
      </c>
      <c r="BC320" s="3">
        <f ca="1">SUMPRODUCT(OFFSET($W$8:OFFSET($W$8,$AJ$4-1,0),$T320,$U320),OFFSET($C$8:OFFSET($C$8,$AJ$4-1,0),$S320,0),OFFSET($D$8:OFFSET($D$8,$AJ$4-1,0),$S320,MATCH(BB$6,$D$7:$Q$7,0)-1))/SUMPRODUCT(OFFSET($W$8:OFFSET($W$8,$AJ$4-1,0),$T320,$U320),OFFSET($C$8:OFFSET($C$8,$AJ$4-1,0),$S320,0))</f>
        <v>0.98050137679360105</v>
      </c>
      <c r="BD320" s="3">
        <f ca="1">SUMPRODUCT(OFFSET($W$8:OFFSET($W$8,$AJ$4-1,0),$T320,$U320),OFFSET($D$8:OFFSET($D$8,$AJ$4-1,0),$S320,MATCH(BD$6,$D$7:$Q$7,0)-1))</f>
        <v>0.99966048785751171</v>
      </c>
      <c r="BE320" s="3">
        <f ca="1">SUMPRODUCT(OFFSET($W$8:OFFSET($W$8,$AJ$4-1,0),$T320,$U320),OFFSET($C$8:OFFSET($C$8,$AJ$4-1,0),$S320,0),OFFSET($D$8:OFFSET($D$8,$AJ$4-1,0),$S320,MATCH(BD$6,$D$7:$Q$7,0)-1))/SUMPRODUCT(OFFSET($W$8:OFFSET($W$8,$AJ$4-1,0),$T320,$U320),OFFSET($C$8:OFFSET($C$8,$AJ$4-1,0),$S320,0))</f>
        <v>0.99965837382951717</v>
      </c>
      <c r="BF320" s="174">
        <f ca="1">SUMPRODUCT(OFFSET($W$8:OFFSET($W$8,$AJ$4-1,0),$T320,$U320),OFFSET($D$8:OFFSET($D$8,$AJ$4-1,0),$S320,MATCH(BF$6,$D$7:$Q$7,0)-1))</f>
        <v>1</v>
      </c>
      <c r="BG320" s="174">
        <f ca="1">SUMPRODUCT(OFFSET($W$8:OFFSET($W$8,$AJ$4-1,0),$T320,$U320),OFFSET($C$8:OFFSET($C$8,$AJ$4-1,0),$S320,0),OFFSET($D$8:OFFSET($D$8,$AJ$4-1,0),$S320,MATCH(BF$6,$D$7:$Q$7,0)-1))/SUMPRODUCT(OFFSET($W$8:OFFSET($W$8,$AJ$4-1,0),$T320,$U320),OFFSET($C$8:OFFSET($C$8,$AJ$4-1,0),$S320,0))</f>
        <v>1</v>
      </c>
      <c r="BH320" s="174">
        <f ca="1">SUMPRODUCT(OFFSET($W$8:OFFSET($W$8,$AJ$4-1,0),$T320,$U320),OFFSET($D$8:OFFSET($D$8,$AJ$4-1,0),$S320,MATCH(BH$6,$D$7:$Q$7,0)-1))</f>
        <v>1</v>
      </c>
      <c r="BI320" s="174">
        <f ca="1">SUMPRODUCT(OFFSET($W$8:OFFSET($W$8,$AJ$4-1,0),$T320,$U320),OFFSET($C$8:OFFSET($C$8,$AJ$4-1,0),$S320,0),OFFSET($D$8:OFFSET($D$8,$AJ$4-1,0),$S320,MATCH(BH$6,$D$7:$Q$7,0)-1))/SUMPRODUCT(OFFSET($W$8:OFFSET($W$8,$AJ$4-1,0),$T320,$U320),OFFSET($C$8:OFFSET($C$8,$AJ$4-1,0),$S320,0))</f>
        <v>1</v>
      </c>
      <c r="BJ320" s="174">
        <f ca="1">SUMPRODUCT(OFFSET($W$8:OFFSET($W$8,$AJ$4-1,0),$T320,$U320),OFFSET($D$8:OFFSET($D$8,$AJ$4-1,0),$S320,MATCH(BJ$6,$D$7:$Q$7,0)-1))</f>
        <v>1</v>
      </c>
      <c r="BK320" s="174">
        <f ca="1">SUMPRODUCT(OFFSET($W$8:OFFSET($W$8,$AJ$4-1,0),$T320,$U320),OFFSET($C$8:OFFSET($C$8,$AJ$4-1,0),$S320,0),OFFSET($D$8:OFFSET($D$8,$AJ$4-1,0),$S320,MATCH(BJ$6,$D$7:$Q$7,0)-1))/SUMPRODUCT(OFFSET($W$8:OFFSET($W$8,$AJ$4-1,0),$T320,$U320),OFFSET($C$8:OFFSET($C$8,$AJ$4-1,0),$S320,0))</f>
        <v>1</v>
      </c>
      <c r="BM320" s="8">
        <f t="shared" si="72"/>
        <v>45658</v>
      </c>
      <c r="BN320" s="47">
        <f t="shared" ca="1" si="73"/>
        <v>0.99887341547568309</v>
      </c>
      <c r="BO320" s="47">
        <f t="shared" ca="1" si="69"/>
        <v>0</v>
      </c>
      <c r="BP320" s="47">
        <f t="shared" ca="1" si="74"/>
        <v>0.33093923847506052</v>
      </c>
      <c r="BQ320" s="47">
        <f t="shared" ca="1" si="70"/>
        <v>0.66793417700062263</v>
      </c>
    </row>
    <row r="321" spans="1:69">
      <c r="A321" s="58">
        <f t="shared" si="71"/>
        <v>45323</v>
      </c>
      <c r="B321" s="155">
        <f t="shared" si="76"/>
        <v>45519</v>
      </c>
      <c r="C321" s="59">
        <f>SUMIF(WP!$A$3:$A$388,"&lt;"&amp;EOMONTH($A321,$A$3-1)+1,WP!$B$3:$B$388)/1000-SUM(C$8:C320)</f>
        <v>3802.6444272128283</v>
      </c>
      <c r="D321" s="156">
        <f>D$6/VLOOKUP($B321,Rate!$B$4:$H$390,7)</f>
        <v>1</v>
      </c>
      <c r="E321" s="156">
        <f>E$6/VLOOKUP($B321,SAWW!$B$4:$H$390,7)</f>
        <v>0.95951533256528454</v>
      </c>
      <c r="F321" s="156">
        <f>F$6/VLOOKUP($B321,'Indem BL'!$B$4:$H$390,7)</f>
        <v>0.99502487562189068</v>
      </c>
      <c r="G321" s="156">
        <f>G$6/VLOOKUP($B321,'Med BL'!$B$4:$H$390,7)</f>
        <v>1</v>
      </c>
      <c r="H321" s="156">
        <f>H$6/VLOOKUP($B321,'Combined BL &amp; SAWW'!$B$4:$H$390,7)</f>
        <v>0.97112403035193084</v>
      </c>
      <c r="I321" s="156">
        <f>I$6/VLOOKUP($B321,'Freq Trend'!$B$4:$H$390,7)</f>
        <v>1.0151790318271279</v>
      </c>
      <c r="J321" s="156">
        <f>J$6/VLOOKUP($B321,'Severity Trend_IonI'!$B$4:$H$390,7)</f>
        <v>1.0151790318271274</v>
      </c>
      <c r="K321" s="156">
        <f>K$6/VLOOKUP($B321,'Severity Trend_MonI'!$B$4:$H$390,7)</f>
        <v>0.95673191603944907</v>
      </c>
      <c r="L321" s="156">
        <f>L$6/VLOOKUP($B321,'Severity Trend'!$B$4:$H$390,7)</f>
        <v>0.98479923510640821</v>
      </c>
      <c r="M321" s="156">
        <f>M$6/VLOOKUP($B321,'PP Residual Trend'!$B$4:$H$390,7)</f>
        <v>0.99973424063890715</v>
      </c>
      <c r="N321" s="156">
        <f>N$6/VLOOKUP($B321,CR!$B$4:$H$455,7)</f>
        <v>1</v>
      </c>
      <c r="O321" s="156">
        <f>O$6/VLOOKUP($B321,ER!$B$4:$H$455,7)</f>
        <v>1</v>
      </c>
      <c r="P321" s="156">
        <f>P$6/VLOOKUP($B321,DR!$B$4:$H$455,7)</f>
        <v>1</v>
      </c>
      <c r="R321">
        <f t="shared" si="81"/>
        <v>314</v>
      </c>
      <c r="S321" s="159">
        <f t="shared" si="77"/>
        <v>313</v>
      </c>
      <c r="T321" s="157">
        <f t="shared" si="78"/>
        <v>0</v>
      </c>
      <c r="U321" s="157">
        <f t="shared" si="79"/>
        <v>0</v>
      </c>
      <c r="V321" s="152">
        <v>0</v>
      </c>
      <c r="W321" s="153">
        <f>(2*W$5*$AJ$3*$R321*$A$3-MIN(W$5*$AJ$3,$R321*$A$3)^2-2*$R321*$A$3*MAX(W$5*$AJ$3-$R321*$A$3,0)-MIN(MAX($R321*$A$3-$A$4,0),W$5*$AJ$3)^2-2*W$5*$AJ$3*MAX($R321*$A$3-$A$4-W$5*+$AJ$3,0))/$AJ$5-SUM($V$7:V321)-SUM($V$7:W320)+SUM($V$7:V320)</f>
        <v>0</v>
      </c>
      <c r="X321" s="153">
        <f>(2*X$5*$AJ$3*$R321*$A$3-MIN(X$5*$AJ$3,$R321*$A$3)^2-2*$R321*$A$3*MAX(X$5*$AJ$3-$R321*$A$3,0)-MIN(MAX($R321*$A$3-$A$4,0),X$5*$AJ$3)^2-2*X$5*$AJ$3*MAX($R321*$A$3-$A$4-X$5*+$AJ$3,0))/$AJ$5-SUM($V$7:W321)-SUM($V$7:X320)+SUM($V$7:W320)</f>
        <v>0</v>
      </c>
      <c r="Y321" s="153">
        <f>(2*Y$5*$AJ$3*$R321*$A$3-MIN(Y$5*$AJ$3,$R321*$A$3)^2-2*$R321*$A$3*MAX(Y$5*$AJ$3-$R321*$A$3,0)-MIN(MAX($R321*$A$3-$A$4,0),Y$5*$AJ$3)^2-2*Y$5*$AJ$3*MAX($R321*$A$3-$A$4-Y$5*+$AJ$3,0))/$AJ$5-SUM($V$7:X321)-SUM($V$7:Y320)+SUM($V$7:X320)</f>
        <v>0</v>
      </c>
      <c r="Z321" s="153">
        <f>(2*Z$5*$AJ$3*$R321*$A$3-MIN(Z$5*$AJ$3,$R321*$A$3)^2-2*$R321*$A$3*MAX(Z$5*$AJ$3-$R321*$A$3,0)-MIN(MAX($R321*$A$3-$A$4,0),Z$5*$AJ$3)^2-2*Z$5*$AJ$3*MAX($R321*$A$3-$A$4-Z$5*+$AJ$3,0))/$AJ$5-SUM($V$7:Y321)-SUM($V$7:Z320)+SUM($V$7:Y320)</f>
        <v>0</v>
      </c>
      <c r="AA321" s="153">
        <f>(2*AA$5*$AJ$3*$R321*$A$3-MIN(AA$5*$AJ$3,$R321*$A$3)^2-2*$R321*$A$3*MAX(AA$5*$AJ$3-$R321*$A$3,0)-MIN(MAX($R321*$A$3-$A$4,0),AA$5*$AJ$3)^2-2*AA$5*$AJ$3*MAX($R321*$A$3-$A$4-AA$5*+$AJ$3,0))/$AJ$5-SUM($V$7:Z321)-SUM($V$7:AA320)+SUM($V$7:Z320)</f>
        <v>0</v>
      </c>
      <c r="AB321" s="153">
        <f>(2*AB$5*$AJ$3*$R321*$A$3-MIN(AB$5*$AJ$3,$R321*$A$3)^2-2*$R321*$A$3*MAX(AB$5*$AJ$3-$R321*$A$3,0)-MIN(MAX($R321*$A$3-$A$4,0),AB$5*$AJ$3)^2-2*AB$5*$AJ$3*MAX($R321*$A$3-$A$4-AB$5*+$AJ$3,0))/$AJ$5-SUM($V$7:AA321)-SUM($V$7:AB320)+SUM($V$7:AA320)</f>
        <v>0</v>
      </c>
      <c r="AC321" s="153">
        <f>(2*AC$5*$AJ$3*$R321*$A$3-MIN(AC$5*$AJ$3,$R321*$A$3)^2-2*$R321*$A$3*MAX(AC$5*$AJ$3-$R321*$A$3,0)-MIN(MAX($R321*$A$3-$A$4,0),AC$5*$AJ$3)^2-2*AC$5*$AJ$3*MAX($R321*$A$3-$A$4-AC$5*+$AJ$3,0))/$AJ$5-SUM($V$7:AB321)-SUM($V$7:AC320)+SUM($V$7:AB320)</f>
        <v>0</v>
      </c>
      <c r="AD321" s="153">
        <f>(2*AD$5*$AJ$3*$R321*$A$3-MIN(AD$5*$AJ$3,$R321*$A$3)^2-2*$R321*$A$3*MAX(AD$5*$AJ$3-$R321*$A$3,0)-MIN(MAX($R321*$A$3-$A$4,0),AD$5*$AJ$3)^2-2*AD$5*$AJ$3*MAX($R321*$A$3-$A$4-AD$5*+$AJ$3,0))/$AJ$5-SUM($V$7:AC321)-SUM($V$7:AD320)+SUM($V$7:AC320)</f>
        <v>0</v>
      </c>
      <c r="AE321" s="153">
        <f>(2*AE$5*$AJ$3*$R321*$A$3-MIN(AE$5*$AJ$3,$R321*$A$3)^2-2*$R321*$A$3*MAX(AE$5*$AJ$3-$R321*$A$3,0)-MIN(MAX($R321*$A$3-$A$4,0),AE$5*$AJ$3)^2-2*AE$5*$AJ$3*MAX($R321*$A$3-$A$4-AE$5*+$AJ$3,0))/$AJ$5-SUM($V$7:AD321)-SUM($V$7:AE320)+SUM($V$7:AD320)</f>
        <v>0</v>
      </c>
      <c r="AF321" s="153">
        <f>(2*AF$5*$AJ$3*$R321*$A$3-MIN(AF$5*$AJ$3,$R321*$A$3)^2-2*$R321*$A$3*MAX(AF$5*$AJ$3-$R321*$A$3,0)-MIN(MAX($R321*$A$3-$A$4,0),AF$5*$AJ$3)^2-2*AF$5*$AJ$3*MAX($R321*$A$3-$A$4-AF$5*+$AJ$3,0))/$AJ$5-SUM($V$7:AE321)-SUM($V$7:AF320)+SUM($V$7:AE320)</f>
        <v>0</v>
      </c>
      <c r="AG321" s="153">
        <f>(2*AG$5*$AJ$3*$R321*$A$3-MIN(AG$5*$AJ$3,$R321*$A$3)^2-2*$R321*$A$3*MAX(AG$5*$AJ$3-$R321*$A$3,0)-MIN(MAX($R321*$A$3-$A$4,0),AG$5*$AJ$3)^2-2*AG$5*$AJ$3*MAX($R321*$A$3-$A$4-AG$5*+$AJ$3,0))/$AJ$5-SUM($V$7:AF321)-SUM($V$7:AG320)+SUM($V$7:AF320)</f>
        <v>0</v>
      </c>
      <c r="AH321" s="153">
        <f>(2*AH$5*$AJ$3*$R321*$A$3-MIN(AH$5*$AJ$3,$R321*$A$3)^2-2*$R321*$A$3*MAX(AH$5*$AJ$3-$R321*$A$3,0)-MIN(MAX($R321*$A$3-$A$4,0),AH$5*$AJ$3)^2-2*AH$5*$AJ$3*MAX($R321*$A$3-$A$4-AH$5*+$AJ$3,0))/$AJ$5-SUM($V$7:AG321)-SUM($V$7:AH320)+SUM($V$7:AG320)</f>
        <v>0</v>
      </c>
      <c r="AJ321" s="8">
        <f t="shared" si="75"/>
        <v>45689</v>
      </c>
      <c r="AK321" s="30">
        <f t="shared" si="80"/>
        <v>45703</v>
      </c>
      <c r="AL321" s="3">
        <f ca="1">SUMPRODUCT(OFFSET($W$8:OFFSET($W$8,$AJ$4-1,0),$T321,$U321),OFFSET($D$8:OFFSET($D$8,$AJ$4-1,0),$S321,MATCH(AL$6,$D$7:$Q$7,0)-1))</f>
        <v>1</v>
      </c>
      <c r="AM321" s="3">
        <f ca="1">SUMPRODUCT(OFFSET($W$8:OFFSET($W$8,$AJ$4-1,0),$T321,$U321),OFFSET($C$8:OFFSET($C$8,$AJ$4-1,0),$S321,0),OFFSET($D$8:OFFSET($D$8,$AJ$4-1,0),$S321,MATCH(AL$6,$D$7:$Q$7,0)-1))/SUMPRODUCT(OFFSET($W$8:OFFSET($W$8,$AJ$4-1,0),$T321,$U321),OFFSET($C$8:OFFSET($C$8,$AJ$4-1,0),$S321,0))</f>
        <v>1</v>
      </c>
      <c r="AN321" s="3">
        <f ca="1">SUMPRODUCT(OFFSET($W$8:OFFSET($W$8,$AJ$4-1,0),$T321,$U321),OFFSET($D$8:OFFSET($D$8,$AJ$4-1,0),$S321,MATCH(AN$6,$D$7:$Q$7,0)-1))</f>
        <v>0.94639198331974306</v>
      </c>
      <c r="AO321" s="3">
        <f ca="1">SUMPRODUCT(OFFSET($W$8:OFFSET($W$8,$AJ$4-1,0),$T321,$U321),OFFSET($C$8:OFFSET($C$8,$AJ$4-1,0),$S321,0),OFFSET($D$8:OFFSET($D$8,$AJ$4-1,0),$S321,MATCH(AN$6,$D$7:$Q$7,0)-1))/SUMPRODUCT(OFFSET($W$8:OFFSET($W$8,$AJ$4-1,0),$T321,$U321),OFFSET($C$8:OFFSET($C$8,$AJ$4-1,0),$S321,0))</f>
        <v>0.94575469143562674</v>
      </c>
      <c r="AP321" s="3">
        <f ca="1">SUMPRODUCT(OFFSET($W$8:OFFSET($W$8,$AJ$4-1,0),$T321,$U321),OFFSET($D$8:OFFSET($D$8,$AJ$4-1,0),$S321,MATCH(AP$6,$D$7:$Q$7,0)-1))</f>
        <v>0.99193089279968338</v>
      </c>
      <c r="AQ321" s="3">
        <f ca="1">SUMPRODUCT(OFFSET($W$8:OFFSET($W$8,$AJ$4-1,0),$T321,$U321),OFFSET($C$8:OFFSET($C$8,$AJ$4-1,0),$S321,0),OFFSET($D$8:OFFSET($D$8,$AJ$4-1,0),$S321,MATCH(AP$6,$D$7:$Q$7,0)-1))/SUMPRODUCT(OFFSET($W$8:OFFSET($W$8,$AJ$4-1,0),$T321,$U321),OFFSET($C$8:OFFSET($C$8,$AJ$4-1,0),$S321,0))</f>
        <v>0.99184666690259304</v>
      </c>
      <c r="AR321" s="3">
        <f ca="1">SUMPRODUCT(OFFSET($W$8:OFFSET($W$8,$AJ$4-1,0),$T321,$U321),OFFSET($D$8:OFFSET($D$8,$AJ$4-1,0),$S321,MATCH(AR$6,$D$7:$Q$7,0)-1))</f>
        <v>1</v>
      </c>
      <c r="AS321" s="3">
        <f ca="1">SUMPRODUCT(OFFSET($W$8:OFFSET($W$8,$AJ$4-1,0),$T321,$U321),OFFSET($C$8:OFFSET($C$8,$AJ$4-1,0),$S321,0),OFFSET($D$8:OFFSET($D$8,$AJ$4-1,0),$S321,MATCH(AR$6,$D$7:$Q$7,0)-1))/SUMPRODUCT(OFFSET($W$8:OFFSET($W$8,$AJ$4-1,0),$T321,$U321),OFFSET($C$8:OFFSET($C$8,$AJ$4-1,0),$S321,0))</f>
        <v>1</v>
      </c>
      <c r="AT321" s="3">
        <f ca="1">SUMPRODUCT(OFFSET($W$8:OFFSET($W$8,$AJ$4-1,0),$T321,$U321),OFFSET($D$8:OFFSET($D$8,$AJ$4-1,0),$S321,MATCH(AT$6,$D$7:$Q$7,0)-1))</f>
        <v>0.95956986349187312</v>
      </c>
      <c r="AU321" s="3">
        <f ca="1">SUMPRODUCT(OFFSET($W$8:OFFSET($W$8,$AJ$4-1,0),$T321,$U321),OFFSET($C$8:OFFSET($C$8,$AJ$4-1,0),$S321,0),OFFSET($D$8:OFFSET($D$8,$AJ$4-1,0),$S321,MATCH(AT$6,$D$7:$Q$7,0)-1))/SUMPRODUCT(OFFSET($W$8:OFFSET($W$8,$AJ$4-1,0),$T321,$U321),OFFSET($C$8:OFFSET($C$8,$AJ$4-1,0),$S321,0))</f>
        <v>0.95905279211016914</v>
      </c>
      <c r="AV321" s="3">
        <f ca="1">SUMPRODUCT(OFFSET($W$8:OFFSET($W$8,$AJ$4-1,0),$T321,$U321),OFFSET($D$8:OFFSET($D$8,$AJ$4-1,0),$S321,MATCH(AV$6,$D$7:$Q$7,0)-1))</f>
        <v>1.0202841330776735</v>
      </c>
      <c r="AW321" s="3">
        <f ca="1">SUMPRODUCT(OFFSET($W$8:OFFSET($W$8,$AJ$4-1,0),$T321,$U321),OFFSET($C$8:OFFSET($C$8,$AJ$4-1,0),$S321,0),OFFSET($D$8:OFFSET($D$8,$AJ$4-1,0),$S321,MATCH(AV$6,$D$7:$Q$7,0)-1))/SUMPRODUCT(OFFSET($W$8:OFFSET($W$8,$AJ$4-1,0),$T321,$U321),OFFSET($C$8:OFFSET($C$8,$AJ$4-1,0),$S321,0))</f>
        <v>1.0205361050844777</v>
      </c>
      <c r="AX321" s="3">
        <f ca="1">SUMPRODUCT(OFFSET($W$8:OFFSET($W$8,$AJ$4-1,0),$T321,$U321),OFFSET($D$8:OFFSET($D$8,$AJ$4-1,0),$S321,MATCH(AX$6,$D$7:$Q$7,0)-1))</f>
        <v>1.0202841330776735</v>
      </c>
      <c r="AY321" s="3">
        <f ca="1">SUMPRODUCT(OFFSET($W$8:OFFSET($W$8,$AJ$4-1,0),$T321,$U321),OFFSET($C$8:OFFSET($C$8,$AJ$4-1,0),$S321,0),OFFSET($D$8:OFFSET($D$8,$AJ$4-1,0),$S321,MATCH(AX$6,$D$7:$Q$7,0)-1))/SUMPRODUCT(OFFSET($W$8:OFFSET($W$8,$AJ$4-1,0),$T321,$U321),OFFSET($C$8:OFFSET($C$8,$AJ$4-1,0),$S321,0))</f>
        <v>1.0205361050844772</v>
      </c>
      <c r="AZ321" s="3">
        <f ca="1">SUMPRODUCT(OFFSET($W$8:OFFSET($W$8,$AJ$4-1,0),$T321,$U321),OFFSET($D$8:OFFSET($D$8,$AJ$4-1,0),$S321,MATCH(AZ$6,$D$7:$Q$7,0)-1))</f>
        <v>0.94273303536596664</v>
      </c>
      <c r="BA321" s="3">
        <f ca="1">SUMPRODUCT(OFFSET($W$8:OFFSET($W$8,$AJ$4-1,0),$T321,$U321),OFFSET($C$8:OFFSET($C$8,$AJ$4-1,0),$S321,0),OFFSET($D$8:OFFSET($D$8,$AJ$4-1,0),$S321,MATCH(AZ$6,$D$7:$Q$7,0)-1))/SUMPRODUCT(OFFSET($W$8:OFFSET($W$8,$AJ$4-1,0),$T321,$U321),OFFSET($C$8:OFFSET($C$8,$AJ$4-1,0),$S321,0))</f>
        <v>0.942053792183417</v>
      </c>
      <c r="BB321" s="3">
        <f ca="1">SUMPRODUCT(OFFSET($W$8:OFFSET($W$8,$AJ$4-1,0),$T321,$U321),OFFSET($D$8:OFFSET($D$8,$AJ$4-1,0),$S321,MATCH(BB$6,$D$7:$Q$7,0)-1))</f>
        <v>0.97978713333845291</v>
      </c>
      <c r="BC321" s="3">
        <f ca="1">SUMPRODUCT(OFFSET($W$8:OFFSET($W$8,$AJ$4-1,0),$T321,$U321),OFFSET($C$8:OFFSET($C$8,$AJ$4-1,0),$S321,0),OFFSET($D$8:OFFSET($D$8,$AJ$4-1,0),$S321,MATCH(BB$6,$D$7:$Q$7,0)-1))/SUMPRODUCT(OFFSET($W$8:OFFSET($W$8,$AJ$4-1,0),$T321,$U321),OFFSET($C$8:OFFSET($C$8,$AJ$4-1,0),$S321,0))</f>
        <v>0.97954191126696621</v>
      </c>
      <c r="BD321" s="3">
        <f ca="1">SUMPRODUCT(OFFSET($W$8:OFFSET($W$8,$AJ$4-1,0),$T321,$U321),OFFSET($D$8:OFFSET($D$8,$AJ$4-1,0),$S321,MATCH(BD$6,$D$7:$Q$7,0)-1))</f>
        <v>0.99964574708982445</v>
      </c>
      <c r="BE321" s="3">
        <f ca="1">SUMPRODUCT(OFFSET($W$8:OFFSET($W$8,$AJ$4-1,0),$T321,$U321),OFFSET($C$8:OFFSET($C$8,$AJ$4-1,0),$S321,0),OFFSET($D$8:OFFSET($D$8,$AJ$4-1,0),$S321,MATCH(BD$6,$D$7:$Q$7,0)-1))/SUMPRODUCT(OFFSET($W$8:OFFSET($W$8,$AJ$4-1,0),$T321,$U321),OFFSET($C$8:OFFSET($C$8,$AJ$4-1,0),$S321,0))</f>
        <v>0.99964139862730728</v>
      </c>
      <c r="BF321" s="174">
        <f ca="1">SUMPRODUCT(OFFSET($W$8:OFFSET($W$8,$AJ$4-1,0),$T321,$U321),OFFSET($D$8:OFFSET($D$8,$AJ$4-1,0),$S321,MATCH(BF$6,$D$7:$Q$7,0)-1))</f>
        <v>1</v>
      </c>
      <c r="BG321" s="174">
        <f ca="1">SUMPRODUCT(OFFSET($W$8:OFFSET($W$8,$AJ$4-1,0),$T321,$U321),OFFSET($C$8:OFFSET($C$8,$AJ$4-1,0),$S321,0),OFFSET($D$8:OFFSET($D$8,$AJ$4-1,0),$S321,MATCH(BF$6,$D$7:$Q$7,0)-1))/SUMPRODUCT(OFFSET($W$8:OFFSET($W$8,$AJ$4-1,0),$T321,$U321),OFFSET($C$8:OFFSET($C$8,$AJ$4-1,0),$S321,0))</f>
        <v>1</v>
      </c>
      <c r="BH321" s="174">
        <f ca="1">SUMPRODUCT(OFFSET($W$8:OFFSET($W$8,$AJ$4-1,0),$T321,$U321),OFFSET($D$8:OFFSET($D$8,$AJ$4-1,0),$S321,MATCH(BH$6,$D$7:$Q$7,0)-1))</f>
        <v>1</v>
      </c>
      <c r="BI321" s="174">
        <f ca="1">SUMPRODUCT(OFFSET($W$8:OFFSET($W$8,$AJ$4-1,0),$T321,$U321),OFFSET($C$8:OFFSET($C$8,$AJ$4-1,0),$S321,0),OFFSET($D$8:OFFSET($D$8,$AJ$4-1,0),$S321,MATCH(BH$6,$D$7:$Q$7,0)-1))/SUMPRODUCT(OFFSET($W$8:OFFSET($W$8,$AJ$4-1,0),$T321,$U321),OFFSET($C$8:OFFSET($C$8,$AJ$4-1,0),$S321,0))</f>
        <v>1</v>
      </c>
      <c r="BJ321" s="174">
        <f ca="1">SUMPRODUCT(OFFSET($W$8:OFFSET($W$8,$AJ$4-1,0),$T321,$U321),OFFSET($D$8:OFFSET($D$8,$AJ$4-1,0),$S321,MATCH(BJ$6,$D$7:$Q$7,0)-1))</f>
        <v>1</v>
      </c>
      <c r="BK321" s="174">
        <f ca="1">SUMPRODUCT(OFFSET($W$8:OFFSET($W$8,$AJ$4-1,0),$T321,$U321),OFFSET($C$8:OFFSET($C$8,$AJ$4-1,0),$S321,0),OFFSET($D$8:OFFSET($D$8,$AJ$4-1,0),$S321,MATCH(BJ$6,$D$7:$Q$7,0)-1))/SUMPRODUCT(OFFSET($W$8:OFFSET($W$8,$AJ$4-1,0),$T321,$U321),OFFSET($C$8:OFFSET($C$8,$AJ$4-1,0),$S321,0))</f>
        <v>1</v>
      </c>
      <c r="BM321" s="8">
        <f t="shared" si="72"/>
        <v>45689</v>
      </c>
      <c r="BN321" s="47">
        <f t="shared" ca="1" si="73"/>
        <v>0.99887341547568309</v>
      </c>
      <c r="BO321" s="47">
        <f t="shared" ca="1" si="69"/>
        <v>0</v>
      </c>
      <c r="BP321" s="47">
        <f t="shared" ca="1" si="74"/>
        <v>0.33093923847506052</v>
      </c>
      <c r="BQ321" s="47">
        <f t="shared" ca="1" si="70"/>
        <v>0.66793417700062263</v>
      </c>
    </row>
    <row r="322" spans="1:69">
      <c r="A322" s="58">
        <f t="shared" si="71"/>
        <v>45352</v>
      </c>
      <c r="B322" s="155">
        <f t="shared" si="76"/>
        <v>45550</v>
      </c>
      <c r="C322" s="59">
        <f>SUMIF(WP!$A$3:$A$388,"&lt;"&amp;EOMONTH($A322,$A$3-1)+1,WP!$B$3:$B$388)/1000-SUM(C$8:C321)</f>
        <v>4647.0388973956578</v>
      </c>
      <c r="D322" s="156">
        <f>D$6/VLOOKUP($B322,Rate!$B$4:$H$390,7)</f>
        <v>1</v>
      </c>
      <c r="E322" s="156">
        <f>E$6/VLOOKUP($B322,SAWW!$B$4:$H$390,7)</f>
        <v>0.95725274275635608</v>
      </c>
      <c r="F322" s="156">
        <f>F$6/VLOOKUP($B322,'Indem BL'!$B$4:$H$390,7)</f>
        <v>0.99502487562189068</v>
      </c>
      <c r="G322" s="156">
        <f>G$6/VLOOKUP($B322,'Med BL'!$B$4:$H$390,7)</f>
        <v>1</v>
      </c>
      <c r="H322" s="156">
        <f>H$6/VLOOKUP($B322,'Combined BL &amp; SAWW'!$B$4:$H$390,7)</f>
        <v>0.96950500287598584</v>
      </c>
      <c r="I322" s="156">
        <f>I$6/VLOOKUP($B322,'Freq Trend'!$B$4:$H$390,7)</f>
        <v>1.0160406485276521</v>
      </c>
      <c r="J322" s="156">
        <f>J$6/VLOOKUP($B322,'Severity Trend_IonI'!$B$4:$H$390,7)</f>
        <v>1.0160406485276514</v>
      </c>
      <c r="K322" s="156">
        <f>K$6/VLOOKUP($B322,'Severity Trend_MonI'!$B$4:$H$390,7)</f>
        <v>0.95431572953051036</v>
      </c>
      <c r="L322" s="156">
        <f>L$6/VLOOKUP($B322,'Severity Trend'!$B$4:$H$390,7)</f>
        <v>0.98394354471333823</v>
      </c>
      <c r="M322" s="156">
        <f>M$6/VLOOKUP($B322,'PP Residual Trend'!$B$4:$H$390,7)</f>
        <v>0.99971921826670507</v>
      </c>
      <c r="N322" s="156">
        <f>N$6/VLOOKUP($B322,CR!$B$4:$H$455,7)</f>
        <v>1</v>
      </c>
      <c r="O322" s="156">
        <f>O$6/VLOOKUP($B322,ER!$B$4:$H$455,7)</f>
        <v>1</v>
      </c>
      <c r="P322" s="156">
        <f>P$6/VLOOKUP($B322,DR!$B$4:$H$455,7)</f>
        <v>1</v>
      </c>
      <c r="R322">
        <f t="shared" si="81"/>
        <v>315</v>
      </c>
      <c r="S322" s="159">
        <f t="shared" si="77"/>
        <v>314</v>
      </c>
      <c r="T322" s="157">
        <f t="shared" si="78"/>
        <v>0</v>
      </c>
      <c r="U322" s="157">
        <f t="shared" si="79"/>
        <v>0</v>
      </c>
      <c r="V322" s="152">
        <v>0</v>
      </c>
      <c r="W322" s="153">
        <f>(2*W$5*$AJ$3*$R322*$A$3-MIN(W$5*$AJ$3,$R322*$A$3)^2-2*$R322*$A$3*MAX(W$5*$AJ$3-$R322*$A$3,0)-MIN(MAX($R322*$A$3-$A$4,0),W$5*$AJ$3)^2-2*W$5*$AJ$3*MAX($R322*$A$3-$A$4-W$5*+$AJ$3,0))/$AJ$5-SUM($V$7:V322)-SUM($V$7:W321)+SUM($V$7:V321)</f>
        <v>0</v>
      </c>
      <c r="X322" s="153">
        <f>(2*X$5*$AJ$3*$R322*$A$3-MIN(X$5*$AJ$3,$R322*$A$3)^2-2*$R322*$A$3*MAX(X$5*$AJ$3-$R322*$A$3,0)-MIN(MAX($R322*$A$3-$A$4,0),X$5*$AJ$3)^2-2*X$5*$AJ$3*MAX($R322*$A$3-$A$4-X$5*+$AJ$3,0))/$AJ$5-SUM($V$7:W322)-SUM($V$7:X321)+SUM($V$7:W321)</f>
        <v>0</v>
      </c>
      <c r="Y322" s="153">
        <f>(2*Y$5*$AJ$3*$R322*$A$3-MIN(Y$5*$AJ$3,$R322*$A$3)^2-2*$R322*$A$3*MAX(Y$5*$AJ$3-$R322*$A$3,0)-MIN(MAX($R322*$A$3-$A$4,0),Y$5*$AJ$3)^2-2*Y$5*$AJ$3*MAX($R322*$A$3-$A$4-Y$5*+$AJ$3,0))/$AJ$5-SUM($V$7:X322)-SUM($V$7:Y321)+SUM($V$7:X321)</f>
        <v>0</v>
      </c>
      <c r="Z322" s="153">
        <f>(2*Z$5*$AJ$3*$R322*$A$3-MIN(Z$5*$AJ$3,$R322*$A$3)^2-2*$R322*$A$3*MAX(Z$5*$AJ$3-$R322*$A$3,0)-MIN(MAX($R322*$A$3-$A$4,0),Z$5*$AJ$3)^2-2*Z$5*$AJ$3*MAX($R322*$A$3-$A$4-Z$5*+$AJ$3,0))/$AJ$5-SUM($V$7:Y322)-SUM($V$7:Z321)+SUM($V$7:Y321)</f>
        <v>0</v>
      </c>
      <c r="AA322" s="153">
        <f>(2*AA$5*$AJ$3*$R322*$A$3-MIN(AA$5*$AJ$3,$R322*$A$3)^2-2*$R322*$A$3*MAX(AA$5*$AJ$3-$R322*$A$3,0)-MIN(MAX($R322*$A$3-$A$4,0),AA$5*$AJ$3)^2-2*AA$5*$AJ$3*MAX($R322*$A$3-$A$4-AA$5*+$AJ$3,0))/$AJ$5-SUM($V$7:Z322)-SUM($V$7:AA321)+SUM($V$7:Z321)</f>
        <v>0</v>
      </c>
      <c r="AB322" s="153">
        <f>(2*AB$5*$AJ$3*$R322*$A$3-MIN(AB$5*$AJ$3,$R322*$A$3)^2-2*$R322*$A$3*MAX(AB$5*$AJ$3-$R322*$A$3,0)-MIN(MAX($R322*$A$3-$A$4,0),AB$5*$AJ$3)^2-2*AB$5*$AJ$3*MAX($R322*$A$3-$A$4-AB$5*+$AJ$3,0))/$AJ$5-SUM($V$7:AA322)-SUM($V$7:AB321)+SUM($V$7:AA321)</f>
        <v>0</v>
      </c>
      <c r="AC322" s="153">
        <f>(2*AC$5*$AJ$3*$R322*$A$3-MIN(AC$5*$AJ$3,$R322*$A$3)^2-2*$R322*$A$3*MAX(AC$5*$AJ$3-$R322*$A$3,0)-MIN(MAX($R322*$A$3-$A$4,0),AC$5*$AJ$3)^2-2*AC$5*$AJ$3*MAX($R322*$A$3-$A$4-AC$5*+$AJ$3,0))/$AJ$5-SUM($V$7:AB322)-SUM($V$7:AC321)+SUM($V$7:AB321)</f>
        <v>0</v>
      </c>
      <c r="AD322" s="153">
        <f>(2*AD$5*$AJ$3*$R322*$A$3-MIN(AD$5*$AJ$3,$R322*$A$3)^2-2*$R322*$A$3*MAX(AD$5*$AJ$3-$R322*$A$3,0)-MIN(MAX($R322*$A$3-$A$4,0),AD$5*$AJ$3)^2-2*AD$5*$AJ$3*MAX($R322*$A$3-$A$4-AD$5*+$AJ$3,0))/$AJ$5-SUM($V$7:AC322)-SUM($V$7:AD321)+SUM($V$7:AC321)</f>
        <v>0</v>
      </c>
      <c r="AE322" s="153">
        <f>(2*AE$5*$AJ$3*$R322*$A$3-MIN(AE$5*$AJ$3,$R322*$A$3)^2-2*$R322*$A$3*MAX(AE$5*$AJ$3-$R322*$A$3,0)-MIN(MAX($R322*$A$3-$A$4,0),AE$5*$AJ$3)^2-2*AE$5*$AJ$3*MAX($R322*$A$3-$A$4-AE$5*+$AJ$3,0))/$AJ$5-SUM($V$7:AD322)-SUM($V$7:AE321)+SUM($V$7:AD321)</f>
        <v>0</v>
      </c>
      <c r="AF322" s="153">
        <f>(2*AF$5*$AJ$3*$R322*$A$3-MIN(AF$5*$AJ$3,$R322*$A$3)^2-2*$R322*$A$3*MAX(AF$5*$AJ$3-$R322*$A$3,0)-MIN(MAX($R322*$A$3-$A$4,0),AF$5*$AJ$3)^2-2*AF$5*$AJ$3*MAX($R322*$A$3-$A$4-AF$5*+$AJ$3,0))/$AJ$5-SUM($V$7:AE322)-SUM($V$7:AF321)+SUM($V$7:AE321)</f>
        <v>0</v>
      </c>
      <c r="AG322" s="153">
        <f>(2*AG$5*$AJ$3*$R322*$A$3-MIN(AG$5*$AJ$3,$R322*$A$3)^2-2*$R322*$A$3*MAX(AG$5*$AJ$3-$R322*$A$3,0)-MIN(MAX($R322*$A$3-$A$4,0),AG$5*$AJ$3)^2-2*AG$5*$AJ$3*MAX($R322*$A$3-$A$4-AG$5*+$AJ$3,0))/$AJ$5-SUM($V$7:AF322)-SUM($V$7:AG321)+SUM($V$7:AF321)</f>
        <v>0</v>
      </c>
      <c r="AH322" s="153">
        <f>(2*AH$5*$AJ$3*$R322*$A$3-MIN(AH$5*$AJ$3,$R322*$A$3)^2-2*$R322*$A$3*MAX(AH$5*$AJ$3-$R322*$A$3,0)-MIN(MAX($R322*$A$3-$A$4,0),AH$5*$AJ$3)^2-2*AH$5*$AJ$3*MAX($R322*$A$3-$A$4-AH$5*+$AJ$3,0))/$AJ$5-SUM($V$7:AG322)-SUM($V$7:AH321)+SUM($V$7:AG321)</f>
        <v>0</v>
      </c>
      <c r="AJ322" s="8">
        <f t="shared" si="75"/>
        <v>45717</v>
      </c>
      <c r="AK322" s="30">
        <f t="shared" si="80"/>
        <v>45731</v>
      </c>
      <c r="AL322" s="3">
        <f ca="1">SUMPRODUCT(OFFSET($W$8:OFFSET($W$8,$AJ$4-1,0),$T322,$U322),OFFSET($D$8:OFFSET($D$8,$AJ$4-1,0),$S322,MATCH(AL$6,$D$7:$Q$7,0)-1))</f>
        <v>1</v>
      </c>
      <c r="AM322" s="3">
        <f ca="1">SUMPRODUCT(OFFSET($W$8:OFFSET($W$8,$AJ$4-1,0),$T322,$U322),OFFSET($C$8:OFFSET($C$8,$AJ$4-1,0),$S322,0),OFFSET($D$8:OFFSET($D$8,$AJ$4-1,0),$S322,MATCH(AL$6,$D$7:$Q$7,0)-1))/SUMPRODUCT(OFFSET($W$8:OFFSET($W$8,$AJ$4-1,0),$T322,$U322),OFFSET($C$8:OFFSET($C$8,$AJ$4-1,0),$S322,0))</f>
        <v>1</v>
      </c>
      <c r="AN322" s="3">
        <f ca="1">SUMPRODUCT(OFFSET($W$8:OFFSET($W$8,$AJ$4-1,0),$T322,$U322),OFFSET($D$8:OFFSET($D$8,$AJ$4-1,0),$S322,MATCH(AN$6,$D$7:$Q$7,0)-1))</f>
        <v>0.94422163209191357</v>
      </c>
      <c r="AO322" s="3">
        <f ca="1">SUMPRODUCT(OFFSET($W$8:OFFSET($W$8,$AJ$4-1,0),$T322,$U322),OFFSET($C$8:OFFSET($C$8,$AJ$4-1,0),$S322,0),OFFSET($D$8:OFFSET($D$8,$AJ$4-1,0),$S322,MATCH(AN$6,$D$7:$Q$7,0)-1))/SUMPRODUCT(OFFSET($W$8:OFFSET($W$8,$AJ$4-1,0),$T322,$U322),OFFSET($C$8:OFFSET($C$8,$AJ$4-1,0),$S322,0))</f>
        <v>0.9438619491965331</v>
      </c>
      <c r="AP322" s="3">
        <f ca="1">SUMPRODUCT(OFFSET($W$8:OFFSET($W$8,$AJ$4-1,0),$T322,$U322),OFFSET($D$8:OFFSET($D$8,$AJ$4-1,0),$S322,MATCH(AP$6,$D$7:$Q$7,0)-1))</f>
        <v>0.99151836175672237</v>
      </c>
      <c r="AQ322" s="3">
        <f ca="1">SUMPRODUCT(OFFSET($W$8:OFFSET($W$8,$AJ$4-1,0),$T322,$U322),OFFSET($C$8:OFFSET($C$8,$AJ$4-1,0),$S322,0),OFFSET($D$8:OFFSET($D$8,$AJ$4-1,0),$S322,MATCH(AP$6,$D$7:$Q$7,0)-1))/SUMPRODUCT(OFFSET($W$8:OFFSET($W$8,$AJ$4-1,0),$T322,$U322),OFFSET($C$8:OFFSET($C$8,$AJ$4-1,0),$S322,0))</f>
        <v>0.99149974315297695</v>
      </c>
      <c r="AR322" s="3">
        <f ca="1">SUMPRODUCT(OFFSET($W$8:OFFSET($W$8,$AJ$4-1,0),$T322,$U322),OFFSET($D$8:OFFSET($D$8,$AJ$4-1,0),$S322,MATCH(AR$6,$D$7:$Q$7,0)-1))</f>
        <v>1</v>
      </c>
      <c r="AS322" s="3">
        <f ca="1">SUMPRODUCT(OFFSET($W$8:OFFSET($W$8,$AJ$4-1,0),$T322,$U322),OFFSET($C$8:OFFSET($C$8,$AJ$4-1,0),$S322,0),OFFSET($D$8:OFFSET($D$8,$AJ$4-1,0),$S322,MATCH(AR$6,$D$7:$Q$7,0)-1))/SUMPRODUCT(OFFSET($W$8:OFFSET($W$8,$AJ$4-1,0),$T322,$U322),OFFSET($C$8:OFFSET($C$8,$AJ$4-1,0),$S322,0))</f>
        <v>1</v>
      </c>
      <c r="AT322" s="3">
        <f ca="1">SUMPRODUCT(OFFSET($W$8:OFFSET($W$8,$AJ$4-1,0),$T322,$U322),OFFSET($D$8:OFFSET($D$8,$AJ$4-1,0),$S322,MATCH(AT$6,$D$7:$Q$7,0)-1))</f>
        <v>0.95772290479554034</v>
      </c>
      <c r="AU322" s="3">
        <f ca="1">SUMPRODUCT(OFFSET($W$8:OFFSET($W$8,$AJ$4-1,0),$T322,$U322),OFFSET($C$8:OFFSET($C$8,$AJ$4-1,0),$S322,0),OFFSET($D$8:OFFSET($D$8,$AJ$4-1,0),$S322,MATCH(AT$6,$D$7:$Q$7,0)-1))/SUMPRODUCT(OFFSET($W$8:OFFSET($W$8,$AJ$4-1,0),$T322,$U322),OFFSET($C$8:OFFSET($C$8,$AJ$4-1,0),$S322,0))</f>
        <v>0.95745049490515055</v>
      </c>
      <c r="AV322" s="3">
        <f ca="1">SUMPRODUCT(OFFSET($W$8:OFFSET($W$8,$AJ$4-1,0),$T322,$U322),OFFSET($D$8:OFFSET($D$8,$AJ$4-1,0),$S322,MATCH(AV$6,$D$7:$Q$7,0)-1))</f>
        <v>1.0211370590468654</v>
      </c>
      <c r="AW322" s="3">
        <f ca="1">SUMPRODUCT(OFFSET($W$8:OFFSET($W$8,$AJ$4-1,0),$T322,$U322),OFFSET($C$8:OFFSET($C$8,$AJ$4-1,0),$S322,0),OFFSET($D$8:OFFSET($D$8,$AJ$4-1,0),$S322,MATCH(AV$6,$D$7:$Q$7,0)-1))/SUMPRODUCT(OFFSET($W$8:OFFSET($W$8,$AJ$4-1,0),$T322,$U322),OFFSET($C$8:OFFSET($C$8,$AJ$4-1,0),$S322,0))</f>
        <v>1.0212806439619364</v>
      </c>
      <c r="AX322" s="3">
        <f ca="1">SUMPRODUCT(OFFSET($W$8:OFFSET($W$8,$AJ$4-1,0),$T322,$U322),OFFSET($D$8:OFFSET($D$8,$AJ$4-1,0),$S322,MATCH(AX$6,$D$7:$Q$7,0)-1))</f>
        <v>1.0211370590468651</v>
      </c>
      <c r="AY322" s="3">
        <f ca="1">SUMPRODUCT(OFFSET($W$8:OFFSET($W$8,$AJ$4-1,0),$T322,$U322),OFFSET($C$8:OFFSET($C$8,$AJ$4-1,0),$S322,0),OFFSET($D$8:OFFSET($D$8,$AJ$4-1,0),$S322,MATCH(AX$6,$D$7:$Q$7,0)-1))/SUMPRODUCT(OFFSET($W$8:OFFSET($W$8,$AJ$4-1,0),$T322,$U322),OFFSET($C$8:OFFSET($C$8,$AJ$4-1,0),$S322,0))</f>
        <v>1.0212806439619362</v>
      </c>
      <c r="AZ322" s="3">
        <f ca="1">SUMPRODUCT(OFFSET($W$8:OFFSET($W$8,$AJ$4-1,0),$T322,$U322),OFFSET($D$8:OFFSET($D$8,$AJ$4-1,0),$S322,MATCH(AZ$6,$D$7:$Q$7,0)-1))</f>
        <v>0.94041909911176869</v>
      </c>
      <c r="BA322" s="3">
        <f ca="1">SUMPRODUCT(OFFSET($W$8:OFFSET($W$8,$AJ$4-1,0),$T322,$U322),OFFSET($C$8:OFFSET($C$8,$AJ$4-1,0),$S322,0),OFFSET($D$8:OFFSET($D$8,$AJ$4-1,0),$S322,MATCH(AZ$6,$D$7:$Q$7,0)-1))/SUMPRODUCT(OFFSET($W$8:OFFSET($W$8,$AJ$4-1,0),$T322,$U322),OFFSET($C$8:OFFSET($C$8,$AJ$4-1,0),$S322,0))</f>
        <v>0.94003593027931298</v>
      </c>
      <c r="BB322" s="3">
        <f ca="1">SUMPRODUCT(OFFSET($W$8:OFFSET($W$8,$AJ$4-1,0),$T322,$U322),OFFSET($D$8:OFFSET($D$8,$AJ$4-1,0),$S322,MATCH(BB$6,$D$7:$Q$7,0)-1))</f>
        <v>0.97895433050577729</v>
      </c>
      <c r="BC322" s="3">
        <f ca="1">SUMPRODUCT(OFFSET($W$8:OFFSET($W$8,$AJ$4-1,0),$T322,$U322),OFFSET($C$8:OFFSET($C$8,$AJ$4-1,0),$S322,0),OFFSET($D$8:OFFSET($D$8,$AJ$4-1,0),$S322,MATCH(BB$6,$D$7:$Q$7,0)-1))/SUMPRODUCT(OFFSET($W$8:OFFSET($W$8,$AJ$4-1,0),$T322,$U322),OFFSET($C$8:OFFSET($C$8,$AJ$4-1,0),$S322,0))</f>
        <v>0.9788153118050027</v>
      </c>
      <c r="BD322" s="3">
        <f ca="1">SUMPRODUCT(OFFSET($W$8:OFFSET($W$8,$AJ$4-1,0),$T322,$U322),OFFSET($D$8:OFFSET($D$8,$AJ$4-1,0),$S322,MATCH(BD$6,$D$7:$Q$7,0)-1))</f>
        <v>0.99963100311391817</v>
      </c>
      <c r="BE322" s="3">
        <f ca="1">SUMPRODUCT(OFFSET($W$8:OFFSET($W$8,$AJ$4-1,0),$T322,$U322),OFFSET($C$8:OFFSET($C$8,$AJ$4-1,0),$S322,0),OFFSET($D$8:OFFSET($D$8,$AJ$4-1,0),$S322,MATCH(BD$6,$D$7:$Q$7,0)-1))/SUMPRODUCT(OFFSET($W$8:OFFSET($W$8,$AJ$4-1,0),$T322,$U322),OFFSET($C$8:OFFSET($C$8,$AJ$4-1,0),$S322,0))</f>
        <v>0.99962853160336451</v>
      </c>
      <c r="BF322" s="174">
        <f ca="1">SUMPRODUCT(OFFSET($W$8:OFFSET($W$8,$AJ$4-1,0),$T322,$U322),OFFSET($D$8:OFFSET($D$8,$AJ$4-1,0),$S322,MATCH(BF$6,$D$7:$Q$7,0)-1))</f>
        <v>1</v>
      </c>
      <c r="BG322" s="174">
        <f ca="1">SUMPRODUCT(OFFSET($W$8:OFFSET($W$8,$AJ$4-1,0),$T322,$U322),OFFSET($C$8:OFFSET($C$8,$AJ$4-1,0),$S322,0),OFFSET($D$8:OFFSET($D$8,$AJ$4-1,0),$S322,MATCH(BF$6,$D$7:$Q$7,0)-1))/SUMPRODUCT(OFFSET($W$8:OFFSET($W$8,$AJ$4-1,0),$T322,$U322),OFFSET($C$8:OFFSET($C$8,$AJ$4-1,0),$S322,0))</f>
        <v>1</v>
      </c>
      <c r="BH322" s="174">
        <f ca="1">SUMPRODUCT(OFFSET($W$8:OFFSET($W$8,$AJ$4-1,0),$T322,$U322),OFFSET($D$8:OFFSET($D$8,$AJ$4-1,0),$S322,MATCH(BH$6,$D$7:$Q$7,0)-1))</f>
        <v>1</v>
      </c>
      <c r="BI322" s="174">
        <f ca="1">SUMPRODUCT(OFFSET($W$8:OFFSET($W$8,$AJ$4-1,0),$T322,$U322),OFFSET($C$8:OFFSET($C$8,$AJ$4-1,0),$S322,0),OFFSET($D$8:OFFSET($D$8,$AJ$4-1,0),$S322,MATCH(BH$6,$D$7:$Q$7,0)-1))/SUMPRODUCT(OFFSET($W$8:OFFSET($W$8,$AJ$4-1,0),$T322,$U322),OFFSET($C$8:OFFSET($C$8,$AJ$4-1,0),$S322,0))</f>
        <v>1</v>
      </c>
      <c r="BJ322" s="174">
        <f ca="1">SUMPRODUCT(OFFSET($W$8:OFFSET($W$8,$AJ$4-1,0),$T322,$U322),OFFSET($D$8:OFFSET($D$8,$AJ$4-1,0),$S322,MATCH(BJ$6,$D$7:$Q$7,0)-1))</f>
        <v>1</v>
      </c>
      <c r="BK322" s="174">
        <f ca="1">SUMPRODUCT(OFFSET($W$8:OFFSET($W$8,$AJ$4-1,0),$T322,$U322),OFFSET($C$8:OFFSET($C$8,$AJ$4-1,0),$S322,0),OFFSET($D$8:OFFSET($D$8,$AJ$4-1,0),$S322,MATCH(BJ$6,$D$7:$Q$7,0)-1))/SUMPRODUCT(OFFSET($W$8:OFFSET($W$8,$AJ$4-1,0),$T322,$U322),OFFSET($C$8:OFFSET($C$8,$AJ$4-1,0),$S322,0))</f>
        <v>1</v>
      </c>
      <c r="BM322" s="8">
        <f t="shared" si="72"/>
        <v>45717</v>
      </c>
      <c r="BN322" s="47">
        <f t="shared" ca="1" si="73"/>
        <v>0.99887341547568309</v>
      </c>
      <c r="BO322" s="47">
        <f t="shared" ca="1" si="69"/>
        <v>0</v>
      </c>
      <c r="BP322" s="47">
        <f t="shared" ca="1" si="74"/>
        <v>0.33093923847506052</v>
      </c>
      <c r="BQ322" s="47">
        <f t="shared" ca="1" si="70"/>
        <v>0.66793417700062263</v>
      </c>
    </row>
    <row r="323" spans="1:69">
      <c r="A323" s="58">
        <f t="shared" si="71"/>
        <v>45383</v>
      </c>
      <c r="B323" s="155">
        <f t="shared" si="76"/>
        <v>45580</v>
      </c>
      <c r="C323" s="59">
        <f>SUMIF(WP!$A$3:$A$388,"&lt;"&amp;EOMONTH($A323,$A$3-1)+1,WP!$B$3:$B$388)/1000-SUM(C$8:C322)</f>
        <v>5963.1408716314472</v>
      </c>
      <c r="D323" s="156">
        <f>D$6/VLOOKUP($B323,Rate!$B$4:$H$390,7)</f>
        <v>1</v>
      </c>
      <c r="E323" s="156">
        <f>E$6/VLOOKUP($B323,SAWW!$B$4:$H$390,7)</f>
        <v>0.95507327643685869</v>
      </c>
      <c r="F323" s="156">
        <f>F$6/VLOOKUP($B323,'Indem BL'!$B$4:$H$390,7)</f>
        <v>0.99502487562189068</v>
      </c>
      <c r="G323" s="156">
        <f>G$6/VLOOKUP($B323,'Med BL'!$B$4:$H$390,7)</f>
        <v>1</v>
      </c>
      <c r="H323" s="156">
        <f>H$6/VLOOKUP($B323,'Combined BL &amp; SAWW'!$B$4:$H$390,7)</f>
        <v>0.96794333379350517</v>
      </c>
      <c r="I323" s="156">
        <f>I$6/VLOOKUP($B323,'Freq Trend'!$B$4:$H$390,7)</f>
        <v>1.0168758648437455</v>
      </c>
      <c r="J323" s="156">
        <f>J$6/VLOOKUP($B323,'Severity Trend_IonI'!$B$4:$H$390,7)</f>
        <v>1.016875864843745</v>
      </c>
      <c r="K323" s="156">
        <f>K$6/VLOOKUP($B323,'Severity Trend_MonI'!$B$4:$H$390,7)</f>
        <v>0.95198907598431626</v>
      </c>
      <c r="L323" s="156">
        <f>L$6/VLOOKUP($B323,'Severity Trend'!$B$4:$H$390,7)</f>
        <v>0.98311687188381669</v>
      </c>
      <c r="M323" s="156">
        <f>M$6/VLOOKUP($B323,'PP Residual Trend'!$B$4:$H$390,7)</f>
        <v>0.99970468091700138</v>
      </c>
      <c r="N323" s="156">
        <f>N$6/VLOOKUP($B323,CR!$B$4:$H$455,7)</f>
        <v>1</v>
      </c>
      <c r="O323" s="156">
        <f>O$6/VLOOKUP($B323,ER!$B$4:$H$455,7)</f>
        <v>1</v>
      </c>
      <c r="P323" s="156">
        <f>P$6/VLOOKUP($B323,DR!$B$4:$H$455,7)</f>
        <v>1</v>
      </c>
      <c r="R323">
        <f t="shared" si="81"/>
        <v>316</v>
      </c>
      <c r="S323" s="159">
        <f t="shared" si="77"/>
        <v>315</v>
      </c>
      <c r="T323" s="157">
        <f t="shared" si="78"/>
        <v>0</v>
      </c>
      <c r="U323" s="157">
        <f t="shared" si="79"/>
        <v>0</v>
      </c>
      <c r="V323" s="152">
        <v>0</v>
      </c>
      <c r="W323" s="153">
        <f>(2*W$5*$AJ$3*$R323*$A$3-MIN(W$5*$AJ$3,$R323*$A$3)^2-2*$R323*$A$3*MAX(W$5*$AJ$3-$R323*$A$3,0)-MIN(MAX($R323*$A$3-$A$4,0),W$5*$AJ$3)^2-2*W$5*$AJ$3*MAX($R323*$A$3-$A$4-W$5*+$AJ$3,0))/$AJ$5-SUM($V$7:V323)-SUM($V$7:W322)+SUM($V$7:V322)</f>
        <v>0</v>
      </c>
      <c r="X323" s="153">
        <f>(2*X$5*$AJ$3*$R323*$A$3-MIN(X$5*$AJ$3,$R323*$A$3)^2-2*$R323*$A$3*MAX(X$5*$AJ$3-$R323*$A$3,0)-MIN(MAX($R323*$A$3-$A$4,0),X$5*$AJ$3)^2-2*X$5*$AJ$3*MAX($R323*$A$3-$A$4-X$5*+$AJ$3,0))/$AJ$5-SUM($V$7:W323)-SUM($V$7:X322)+SUM($V$7:W322)</f>
        <v>0</v>
      </c>
      <c r="Y323" s="153">
        <f>(2*Y$5*$AJ$3*$R323*$A$3-MIN(Y$5*$AJ$3,$R323*$A$3)^2-2*$R323*$A$3*MAX(Y$5*$AJ$3-$R323*$A$3,0)-MIN(MAX($R323*$A$3-$A$4,0),Y$5*$AJ$3)^2-2*Y$5*$AJ$3*MAX($R323*$A$3-$A$4-Y$5*+$AJ$3,0))/$AJ$5-SUM($V$7:X323)-SUM($V$7:Y322)+SUM($V$7:X322)</f>
        <v>0</v>
      </c>
      <c r="Z323" s="153">
        <f>(2*Z$5*$AJ$3*$R323*$A$3-MIN(Z$5*$AJ$3,$R323*$A$3)^2-2*$R323*$A$3*MAX(Z$5*$AJ$3-$R323*$A$3,0)-MIN(MAX($R323*$A$3-$A$4,0),Z$5*$AJ$3)^2-2*Z$5*$AJ$3*MAX($R323*$A$3-$A$4-Z$5*+$AJ$3,0))/$AJ$5-SUM($V$7:Y323)-SUM($V$7:Z322)+SUM($V$7:Y322)</f>
        <v>0</v>
      </c>
      <c r="AA323" s="153">
        <f>(2*AA$5*$AJ$3*$R323*$A$3-MIN(AA$5*$AJ$3,$R323*$A$3)^2-2*$R323*$A$3*MAX(AA$5*$AJ$3-$R323*$A$3,0)-MIN(MAX($R323*$A$3-$A$4,0),AA$5*$AJ$3)^2-2*AA$5*$AJ$3*MAX($R323*$A$3-$A$4-AA$5*+$AJ$3,0))/$AJ$5-SUM($V$7:Z323)-SUM($V$7:AA322)+SUM($V$7:Z322)</f>
        <v>0</v>
      </c>
      <c r="AB323" s="153">
        <f>(2*AB$5*$AJ$3*$R323*$A$3-MIN(AB$5*$AJ$3,$R323*$A$3)^2-2*$R323*$A$3*MAX(AB$5*$AJ$3-$R323*$A$3,0)-MIN(MAX($R323*$A$3-$A$4,0),AB$5*$AJ$3)^2-2*AB$5*$AJ$3*MAX($R323*$A$3-$A$4-AB$5*+$AJ$3,0))/$AJ$5-SUM($V$7:AA323)-SUM($V$7:AB322)+SUM($V$7:AA322)</f>
        <v>0</v>
      </c>
      <c r="AC323" s="153">
        <f>(2*AC$5*$AJ$3*$R323*$A$3-MIN(AC$5*$AJ$3,$R323*$A$3)^2-2*$R323*$A$3*MAX(AC$5*$AJ$3-$R323*$A$3,0)-MIN(MAX($R323*$A$3-$A$4,0),AC$5*$AJ$3)^2-2*AC$5*$AJ$3*MAX($R323*$A$3-$A$4-AC$5*+$AJ$3,0))/$AJ$5-SUM($V$7:AB323)-SUM($V$7:AC322)+SUM($V$7:AB322)</f>
        <v>0</v>
      </c>
      <c r="AD323" s="153">
        <f>(2*AD$5*$AJ$3*$R323*$A$3-MIN(AD$5*$AJ$3,$R323*$A$3)^2-2*$R323*$A$3*MAX(AD$5*$AJ$3-$R323*$A$3,0)-MIN(MAX($R323*$A$3-$A$4,0),AD$5*$AJ$3)^2-2*AD$5*$AJ$3*MAX($R323*$A$3-$A$4-AD$5*+$AJ$3,0))/$AJ$5-SUM($V$7:AC323)-SUM($V$7:AD322)+SUM($V$7:AC322)</f>
        <v>0</v>
      </c>
      <c r="AE323" s="153">
        <f>(2*AE$5*$AJ$3*$R323*$A$3-MIN(AE$5*$AJ$3,$R323*$A$3)^2-2*$R323*$A$3*MAX(AE$5*$AJ$3-$R323*$A$3,0)-MIN(MAX($R323*$A$3-$A$4,0),AE$5*$AJ$3)^2-2*AE$5*$AJ$3*MAX($R323*$A$3-$A$4-AE$5*+$AJ$3,0))/$AJ$5-SUM($V$7:AD323)-SUM($V$7:AE322)+SUM($V$7:AD322)</f>
        <v>0</v>
      </c>
      <c r="AF323" s="153">
        <f>(2*AF$5*$AJ$3*$R323*$A$3-MIN(AF$5*$AJ$3,$R323*$A$3)^2-2*$R323*$A$3*MAX(AF$5*$AJ$3-$R323*$A$3,0)-MIN(MAX($R323*$A$3-$A$4,0),AF$5*$AJ$3)^2-2*AF$5*$AJ$3*MAX($R323*$A$3-$A$4-AF$5*+$AJ$3,0))/$AJ$5-SUM($V$7:AE323)-SUM($V$7:AF322)+SUM($V$7:AE322)</f>
        <v>0</v>
      </c>
      <c r="AG323" s="153">
        <f>(2*AG$5*$AJ$3*$R323*$A$3-MIN(AG$5*$AJ$3,$R323*$A$3)^2-2*$R323*$A$3*MAX(AG$5*$AJ$3-$R323*$A$3,0)-MIN(MAX($R323*$A$3-$A$4,0),AG$5*$AJ$3)^2-2*AG$5*$AJ$3*MAX($R323*$A$3-$A$4-AG$5*+$AJ$3,0))/$AJ$5-SUM($V$7:AF323)-SUM($V$7:AG322)+SUM($V$7:AF322)</f>
        <v>0</v>
      </c>
      <c r="AH323" s="153">
        <f>(2*AH$5*$AJ$3*$R323*$A$3-MIN(AH$5*$AJ$3,$R323*$A$3)^2-2*$R323*$A$3*MAX(AH$5*$AJ$3-$R323*$A$3,0)-MIN(MAX($R323*$A$3-$A$4,0),AH$5*$AJ$3)^2-2*AH$5*$AJ$3*MAX($R323*$A$3-$A$4-AH$5*+$AJ$3,0))/$AJ$5-SUM($V$7:AG323)-SUM($V$7:AH322)+SUM($V$7:AG322)</f>
        <v>0</v>
      </c>
      <c r="AJ323" s="8">
        <f t="shared" si="75"/>
        <v>45748</v>
      </c>
      <c r="AK323" s="30">
        <f t="shared" si="80"/>
        <v>45762</v>
      </c>
      <c r="AL323" s="3">
        <f ca="1">SUMPRODUCT(OFFSET($W$8:OFFSET($W$8,$AJ$4-1,0),$T323,$U323),OFFSET($D$8:OFFSET($D$8,$AJ$4-1,0),$S323,MATCH(AL$6,$D$7:$Q$7,0)-1))</f>
        <v>1</v>
      </c>
      <c r="AM323" s="3">
        <f ca="1">SUMPRODUCT(OFFSET($W$8:OFFSET($W$8,$AJ$4-1,0),$T323,$U323),OFFSET($C$8:OFFSET($C$8,$AJ$4-1,0),$S323,0),OFFSET($D$8:OFFSET($D$8,$AJ$4-1,0),$S323,MATCH(AL$6,$D$7:$Q$7,0)-1))/SUMPRODUCT(OFFSET($W$8:OFFSET($W$8,$AJ$4-1,0),$T323,$U323),OFFSET($C$8:OFFSET($C$8,$AJ$4-1,0),$S323,0))</f>
        <v>1</v>
      </c>
      <c r="AN323" s="3">
        <f ca="1">SUMPRODUCT(OFFSET($W$8:OFFSET($W$8,$AJ$4-1,0),$T323,$U323),OFFSET($D$8:OFFSET($D$8,$AJ$4-1,0),$S323,MATCH(AN$6,$D$7:$Q$7,0)-1))</f>
        <v>0.94205580689247048</v>
      </c>
      <c r="AO323" s="3">
        <f ca="1">SUMPRODUCT(OFFSET($W$8:OFFSET($W$8,$AJ$4-1,0),$T323,$U323),OFFSET($C$8:OFFSET($C$8,$AJ$4-1,0),$S323,0),OFFSET($D$8:OFFSET($D$8,$AJ$4-1,0),$S323,MATCH(AN$6,$D$7:$Q$7,0)-1))/SUMPRODUCT(OFFSET($W$8:OFFSET($W$8,$AJ$4-1,0),$T323,$U323),OFFSET($C$8:OFFSET($C$8,$AJ$4-1,0),$S323,0))</f>
        <v>0.94153037091963898</v>
      </c>
      <c r="AP323" s="3">
        <f ca="1">SUMPRODUCT(OFFSET($W$8:OFFSET($W$8,$AJ$4-1,0),$T323,$U323),OFFSET($D$8:OFFSET($D$8,$AJ$4-1,0),$S323,MATCH(AP$6,$D$7:$Q$7,0)-1))</f>
        <v>0.99110583071376146</v>
      </c>
      <c r="AQ323" s="3">
        <f ca="1">SUMPRODUCT(OFFSET($W$8:OFFSET($W$8,$AJ$4-1,0),$T323,$U323),OFFSET($C$8:OFFSET($C$8,$AJ$4-1,0),$S323,0),OFFSET($D$8:OFFSET($D$8,$AJ$4-1,0),$S323,MATCH(AP$6,$D$7:$Q$7,0)-1))/SUMPRODUCT(OFFSET($W$8:OFFSET($W$8,$AJ$4-1,0),$T323,$U323),OFFSET($C$8:OFFSET($C$8,$AJ$4-1,0),$S323,0))</f>
        <v>0.99107989823198106</v>
      </c>
      <c r="AR323" s="3">
        <f ca="1">SUMPRODUCT(OFFSET($W$8:OFFSET($W$8,$AJ$4-1,0),$T323,$U323),OFFSET($D$8:OFFSET($D$8,$AJ$4-1,0),$S323,MATCH(AR$6,$D$7:$Q$7,0)-1))</f>
        <v>1</v>
      </c>
      <c r="AS323" s="3">
        <f ca="1">SUMPRODUCT(OFFSET($W$8:OFFSET($W$8,$AJ$4-1,0),$T323,$U323),OFFSET($C$8:OFFSET($C$8,$AJ$4-1,0),$S323,0),OFFSET($D$8:OFFSET($D$8,$AJ$4-1,0),$S323,MATCH(AR$6,$D$7:$Q$7,0)-1))/SUMPRODUCT(OFFSET($W$8:OFFSET($W$8,$AJ$4-1,0),$T323,$U323),OFFSET($C$8:OFFSET($C$8,$AJ$4-1,0),$S323,0))</f>
        <v>1</v>
      </c>
      <c r="AT323" s="3">
        <f ca="1">SUMPRODUCT(OFFSET($W$8:OFFSET($W$8,$AJ$4-1,0),$T323,$U323),OFFSET($D$8:OFFSET($D$8,$AJ$4-1,0),$S323,MATCH(AT$6,$D$7:$Q$7,0)-1))</f>
        <v>0.95587738204667938</v>
      </c>
      <c r="AU323" s="3">
        <f ca="1">SUMPRODUCT(OFFSET($W$8:OFFSET($W$8,$AJ$4-1,0),$T323,$U323),OFFSET($C$8:OFFSET($C$8,$AJ$4-1,0),$S323,0),OFFSET($D$8:OFFSET($D$8,$AJ$4-1,0),$S323,MATCH(AT$6,$D$7:$Q$7,0)-1))/SUMPRODUCT(OFFSET($W$8:OFFSET($W$8,$AJ$4-1,0),$T323,$U323),OFFSET($C$8:OFFSET($C$8,$AJ$4-1,0),$S323,0))</f>
        <v>0.95547986750751301</v>
      </c>
      <c r="AV323" s="3">
        <f ca="1">SUMPRODUCT(OFFSET($W$8:OFFSET($W$8,$AJ$4-1,0),$T323,$U323),OFFSET($D$8:OFFSET($D$8,$AJ$4-1,0),$S323,MATCH(AV$6,$D$7:$Q$7,0)-1))</f>
        <v>1.0219908916991729</v>
      </c>
      <c r="AW323" s="3">
        <f ca="1">SUMPRODUCT(OFFSET($W$8:OFFSET($W$8,$AJ$4-1,0),$T323,$U323),OFFSET($C$8:OFFSET($C$8,$AJ$4-1,0),$S323,0),OFFSET($D$8:OFFSET($D$8,$AJ$4-1,0),$S323,MATCH(AV$6,$D$7:$Q$7,0)-1))/SUMPRODUCT(OFFSET($W$8:OFFSET($W$8,$AJ$4-1,0),$T323,$U323),OFFSET($C$8:OFFSET($C$8,$AJ$4-1,0),$S323,0))</f>
        <v>1.0222005308694615</v>
      </c>
      <c r="AX323" s="3">
        <f ca="1">SUMPRODUCT(OFFSET($W$8:OFFSET($W$8,$AJ$4-1,0),$T323,$U323),OFFSET($D$8:OFFSET($D$8,$AJ$4-1,0),$S323,MATCH(AX$6,$D$7:$Q$7,0)-1))</f>
        <v>1.0219908916991729</v>
      </c>
      <c r="AY323" s="3">
        <f ca="1">SUMPRODUCT(OFFSET($W$8:OFFSET($W$8,$AJ$4-1,0),$T323,$U323),OFFSET($C$8:OFFSET($C$8,$AJ$4-1,0),$S323,0),OFFSET($D$8:OFFSET($D$8,$AJ$4-1,0),$S323,MATCH(AX$6,$D$7:$Q$7,0)-1))/SUMPRODUCT(OFFSET($W$8:OFFSET($W$8,$AJ$4-1,0),$T323,$U323),OFFSET($C$8:OFFSET($C$8,$AJ$4-1,0),$S323,0))</f>
        <v>1.0222005308694613</v>
      </c>
      <c r="AZ323" s="3">
        <f ca="1">SUMPRODUCT(OFFSET($W$8:OFFSET($W$8,$AJ$4-1,0),$T323,$U323),OFFSET($D$8:OFFSET($D$8,$AJ$4-1,0),$S323,MATCH(AZ$6,$D$7:$Q$7,0)-1))</f>
        <v>0.93811036803658088</v>
      </c>
      <c r="BA323" s="3">
        <f ca="1">SUMPRODUCT(OFFSET($W$8:OFFSET($W$8,$AJ$4-1,0),$T323,$U323),OFFSET($C$8:OFFSET($C$8,$AJ$4-1,0),$S323,0),OFFSET($D$8:OFFSET($D$8,$AJ$4-1,0),$S323,MATCH(AZ$6,$D$7:$Q$7,0)-1))/SUMPRODUCT(OFFSET($W$8:OFFSET($W$8,$AJ$4-1,0),$T323,$U323),OFFSET($C$8:OFFSET($C$8,$AJ$4-1,0),$S323,0))</f>
        <v>0.93755060832487969</v>
      </c>
      <c r="BB323" s="3">
        <f ca="1">SUMPRODUCT(OFFSET($W$8:OFFSET($W$8,$AJ$4-1,0),$T323,$U323),OFFSET($D$8:OFFSET($D$8,$AJ$4-1,0),$S323,MATCH(BB$6,$D$7:$Q$7,0)-1))</f>
        <v>0.97812204775606515</v>
      </c>
      <c r="BC323" s="3">
        <f ca="1">SUMPRODUCT(OFFSET($W$8:OFFSET($W$8,$AJ$4-1,0),$T323,$U323),OFFSET($C$8:OFFSET($C$8,$AJ$4-1,0),$S323,0),OFFSET($D$8:OFFSET($D$8,$AJ$4-1,0),$S323,MATCH(BB$6,$D$7:$Q$7,0)-1))/SUMPRODUCT(OFFSET($W$8:OFFSET($W$8,$AJ$4-1,0),$T323,$U323),OFFSET($C$8:OFFSET($C$8,$AJ$4-1,0),$S323,0))</f>
        <v>0.977919014331884</v>
      </c>
      <c r="BD323" s="3">
        <f ca="1">SUMPRODUCT(OFFSET($W$8:OFFSET($W$8,$AJ$4-1,0),$T323,$U323),OFFSET($D$8:OFFSET($D$8,$AJ$4-1,0),$S323,MATCH(BD$6,$D$7:$Q$7,0)-1))</f>
        <v>0.99961625598173165</v>
      </c>
      <c r="BE323" s="3">
        <f ca="1">SUMPRODUCT(OFFSET($W$8:OFFSET($W$8,$AJ$4-1,0),$T323,$U323),OFFSET($C$8:OFFSET($C$8,$AJ$4-1,0),$S323,0),OFFSET($D$8:OFFSET($D$8,$AJ$4-1,0),$S323,MATCH(BD$6,$D$7:$Q$7,0)-1))/SUMPRODUCT(OFFSET($W$8:OFFSET($W$8,$AJ$4-1,0),$T323,$U323),OFFSET($C$8:OFFSET($C$8,$AJ$4-1,0),$S323,0))</f>
        <v>0.99961264693094909</v>
      </c>
      <c r="BF323" s="174">
        <f ca="1">SUMPRODUCT(OFFSET($W$8:OFFSET($W$8,$AJ$4-1,0),$T323,$U323),OFFSET($D$8:OFFSET($D$8,$AJ$4-1,0),$S323,MATCH(BF$6,$D$7:$Q$7,0)-1))</f>
        <v>1</v>
      </c>
      <c r="BG323" s="174">
        <f ca="1">SUMPRODUCT(OFFSET($W$8:OFFSET($W$8,$AJ$4-1,0),$T323,$U323),OFFSET($C$8:OFFSET($C$8,$AJ$4-1,0),$S323,0),OFFSET($D$8:OFFSET($D$8,$AJ$4-1,0),$S323,MATCH(BF$6,$D$7:$Q$7,0)-1))/SUMPRODUCT(OFFSET($W$8:OFFSET($W$8,$AJ$4-1,0),$T323,$U323),OFFSET($C$8:OFFSET($C$8,$AJ$4-1,0),$S323,0))</f>
        <v>1</v>
      </c>
      <c r="BH323" s="174">
        <f ca="1">SUMPRODUCT(OFFSET($W$8:OFFSET($W$8,$AJ$4-1,0),$T323,$U323),OFFSET($D$8:OFFSET($D$8,$AJ$4-1,0),$S323,MATCH(BH$6,$D$7:$Q$7,0)-1))</f>
        <v>1</v>
      </c>
      <c r="BI323" s="174">
        <f ca="1">SUMPRODUCT(OFFSET($W$8:OFFSET($W$8,$AJ$4-1,0),$T323,$U323),OFFSET($C$8:OFFSET($C$8,$AJ$4-1,0),$S323,0),OFFSET($D$8:OFFSET($D$8,$AJ$4-1,0),$S323,MATCH(BH$6,$D$7:$Q$7,0)-1))/SUMPRODUCT(OFFSET($W$8:OFFSET($W$8,$AJ$4-1,0),$T323,$U323),OFFSET($C$8:OFFSET($C$8,$AJ$4-1,0),$S323,0))</f>
        <v>1</v>
      </c>
      <c r="BJ323" s="174">
        <f ca="1">SUMPRODUCT(OFFSET($W$8:OFFSET($W$8,$AJ$4-1,0),$T323,$U323),OFFSET($D$8:OFFSET($D$8,$AJ$4-1,0),$S323,MATCH(BJ$6,$D$7:$Q$7,0)-1))</f>
        <v>1</v>
      </c>
      <c r="BK323" s="174">
        <f ca="1">SUMPRODUCT(OFFSET($W$8:OFFSET($W$8,$AJ$4-1,0),$T323,$U323),OFFSET($C$8:OFFSET($C$8,$AJ$4-1,0),$S323,0),OFFSET($D$8:OFFSET($D$8,$AJ$4-1,0),$S323,MATCH(BJ$6,$D$7:$Q$7,0)-1))/SUMPRODUCT(OFFSET($W$8:OFFSET($W$8,$AJ$4-1,0),$T323,$U323),OFFSET($C$8:OFFSET($C$8,$AJ$4-1,0),$S323,0))</f>
        <v>1</v>
      </c>
      <c r="BM323" s="8">
        <f t="shared" si="72"/>
        <v>45748</v>
      </c>
      <c r="BN323" s="47">
        <f t="shared" ca="1" si="73"/>
        <v>0.99887341547568309</v>
      </c>
      <c r="BO323" s="47">
        <f t="shared" ca="1" si="69"/>
        <v>0</v>
      </c>
      <c r="BP323" s="47">
        <f t="shared" ca="1" si="74"/>
        <v>0.33093923847506052</v>
      </c>
      <c r="BQ323" s="47">
        <f t="shared" ca="1" si="70"/>
        <v>0.66793417700062263</v>
      </c>
    </row>
    <row r="324" spans="1:69">
      <c r="A324" s="58">
        <f t="shared" si="71"/>
        <v>45413</v>
      </c>
      <c r="B324" s="155">
        <f t="shared" si="76"/>
        <v>45611</v>
      </c>
      <c r="C324" s="59">
        <f>SUMIF(WP!$A$3:$A$388,"&lt;"&amp;EOMONTH($A324,$A$3-1)+1,WP!$B$3:$B$388)/1000-SUM(C$8:C323)</f>
        <v>5509.0044443129736</v>
      </c>
      <c r="D324" s="156">
        <f>D$6/VLOOKUP($B324,Rate!$B$4:$H$390,7)</f>
        <v>1</v>
      </c>
      <c r="E324" s="156">
        <f>E$6/VLOOKUP($B324,SAWW!$B$4:$H$390,7)</f>
        <v>0.95283156288834958</v>
      </c>
      <c r="F324" s="156">
        <f>F$6/VLOOKUP($B324,'Indem BL'!$B$4:$H$390,7)</f>
        <v>0.99502487562189068</v>
      </c>
      <c r="G324" s="156">
        <f>G$6/VLOOKUP($B324,'Med BL'!$B$4:$H$390,7)</f>
        <v>1</v>
      </c>
      <c r="H324" s="156">
        <f>H$6/VLOOKUP($B324,'Combined BL &amp; SAWW'!$B$4:$H$390,7)</f>
        <v>0.96633488568152215</v>
      </c>
      <c r="I324" s="156">
        <f>I$6/VLOOKUP($B324,'Freq Trend'!$B$4:$H$390,7)</f>
        <v>1.0177403654967225</v>
      </c>
      <c r="J324" s="156">
        <f>J$6/VLOOKUP($B324,'Severity Trend_IonI'!$B$4:$H$390,7)</f>
        <v>1.0177403654967221</v>
      </c>
      <c r="K324" s="156">
        <f>K$6/VLOOKUP($B324,'Severity Trend_MonI'!$B$4:$H$390,7)</f>
        <v>0.94959675583552317</v>
      </c>
      <c r="L324" s="156">
        <f>L$6/VLOOKUP($B324,'Severity Trend'!$B$4:$H$390,7)</f>
        <v>0.98226410133280884</v>
      </c>
      <c r="M324" s="156">
        <f>M$6/VLOOKUP($B324,'PP Residual Trend'!$B$4:$H$390,7)</f>
        <v>0.99968965943312971</v>
      </c>
      <c r="N324" s="156">
        <f>N$6/VLOOKUP($B324,CR!$B$4:$H$455,7)</f>
        <v>1</v>
      </c>
      <c r="O324" s="156">
        <f>O$6/VLOOKUP($B324,ER!$B$4:$H$455,7)</f>
        <v>1</v>
      </c>
      <c r="P324" s="156">
        <f>P$6/VLOOKUP($B324,DR!$B$4:$H$455,7)</f>
        <v>1</v>
      </c>
      <c r="R324">
        <f t="shared" si="81"/>
        <v>317</v>
      </c>
      <c r="S324" s="159">
        <f t="shared" si="77"/>
        <v>316</v>
      </c>
      <c r="T324" s="157">
        <f t="shared" si="78"/>
        <v>0</v>
      </c>
      <c r="U324" s="157">
        <f t="shared" si="79"/>
        <v>0</v>
      </c>
      <c r="V324" s="152">
        <v>0</v>
      </c>
      <c r="W324" s="153">
        <f>(2*W$5*$AJ$3*$R324*$A$3-MIN(W$5*$AJ$3,$R324*$A$3)^2-2*$R324*$A$3*MAX(W$5*$AJ$3-$R324*$A$3,0)-MIN(MAX($R324*$A$3-$A$4,0),W$5*$AJ$3)^2-2*W$5*$AJ$3*MAX($R324*$A$3-$A$4-W$5*+$AJ$3,0))/$AJ$5-SUM($V$7:V324)-SUM($V$7:W323)+SUM($V$7:V323)</f>
        <v>0</v>
      </c>
      <c r="X324" s="153">
        <f>(2*X$5*$AJ$3*$R324*$A$3-MIN(X$5*$AJ$3,$R324*$A$3)^2-2*$R324*$A$3*MAX(X$5*$AJ$3-$R324*$A$3,0)-MIN(MAX($R324*$A$3-$A$4,0),X$5*$AJ$3)^2-2*X$5*$AJ$3*MAX($R324*$A$3-$A$4-X$5*+$AJ$3,0))/$AJ$5-SUM($V$7:W324)-SUM($V$7:X323)+SUM($V$7:W323)</f>
        <v>0</v>
      </c>
      <c r="Y324" s="153">
        <f>(2*Y$5*$AJ$3*$R324*$A$3-MIN(Y$5*$AJ$3,$R324*$A$3)^2-2*$R324*$A$3*MAX(Y$5*$AJ$3-$R324*$A$3,0)-MIN(MAX($R324*$A$3-$A$4,0),Y$5*$AJ$3)^2-2*Y$5*$AJ$3*MAX($R324*$A$3-$A$4-Y$5*+$AJ$3,0))/$AJ$5-SUM($V$7:X324)-SUM($V$7:Y323)+SUM($V$7:X323)</f>
        <v>0</v>
      </c>
      <c r="Z324" s="153">
        <f>(2*Z$5*$AJ$3*$R324*$A$3-MIN(Z$5*$AJ$3,$R324*$A$3)^2-2*$R324*$A$3*MAX(Z$5*$AJ$3-$R324*$A$3,0)-MIN(MAX($R324*$A$3-$A$4,0),Z$5*$AJ$3)^2-2*Z$5*$AJ$3*MAX($R324*$A$3-$A$4-Z$5*+$AJ$3,0))/$AJ$5-SUM($V$7:Y324)-SUM($V$7:Z323)+SUM($V$7:Y323)</f>
        <v>0</v>
      </c>
      <c r="AA324" s="153">
        <f>(2*AA$5*$AJ$3*$R324*$A$3-MIN(AA$5*$AJ$3,$R324*$A$3)^2-2*$R324*$A$3*MAX(AA$5*$AJ$3-$R324*$A$3,0)-MIN(MAX($R324*$A$3-$A$4,0),AA$5*$AJ$3)^2-2*AA$5*$AJ$3*MAX($R324*$A$3-$A$4-AA$5*+$AJ$3,0))/$AJ$5-SUM($V$7:Z324)-SUM($V$7:AA323)+SUM($V$7:Z323)</f>
        <v>0</v>
      </c>
      <c r="AB324" s="153">
        <f>(2*AB$5*$AJ$3*$R324*$A$3-MIN(AB$5*$AJ$3,$R324*$A$3)^2-2*$R324*$A$3*MAX(AB$5*$AJ$3-$R324*$A$3,0)-MIN(MAX($R324*$A$3-$A$4,0),AB$5*$AJ$3)^2-2*AB$5*$AJ$3*MAX($R324*$A$3-$A$4-AB$5*+$AJ$3,0))/$AJ$5-SUM($V$7:AA324)-SUM($V$7:AB323)+SUM($V$7:AA323)</f>
        <v>0</v>
      </c>
      <c r="AC324" s="153">
        <f>(2*AC$5*$AJ$3*$R324*$A$3-MIN(AC$5*$AJ$3,$R324*$A$3)^2-2*$R324*$A$3*MAX(AC$5*$AJ$3-$R324*$A$3,0)-MIN(MAX($R324*$A$3-$A$4,0),AC$5*$AJ$3)^2-2*AC$5*$AJ$3*MAX($R324*$A$3-$A$4-AC$5*+$AJ$3,0))/$AJ$5-SUM($V$7:AB324)-SUM($V$7:AC323)+SUM($V$7:AB323)</f>
        <v>0</v>
      </c>
      <c r="AD324" s="153">
        <f>(2*AD$5*$AJ$3*$R324*$A$3-MIN(AD$5*$AJ$3,$R324*$A$3)^2-2*$R324*$A$3*MAX(AD$5*$AJ$3-$R324*$A$3,0)-MIN(MAX($R324*$A$3-$A$4,0),AD$5*$AJ$3)^2-2*AD$5*$AJ$3*MAX($R324*$A$3-$A$4-AD$5*+$AJ$3,0))/$AJ$5-SUM($V$7:AC324)-SUM($V$7:AD323)+SUM($V$7:AC323)</f>
        <v>0</v>
      </c>
      <c r="AE324" s="153">
        <f>(2*AE$5*$AJ$3*$R324*$A$3-MIN(AE$5*$AJ$3,$R324*$A$3)^2-2*$R324*$A$3*MAX(AE$5*$AJ$3-$R324*$A$3,0)-MIN(MAX($R324*$A$3-$A$4,0),AE$5*$AJ$3)^2-2*AE$5*$AJ$3*MAX($R324*$A$3-$A$4-AE$5*+$AJ$3,0))/$AJ$5-SUM($V$7:AD324)-SUM($V$7:AE323)+SUM($V$7:AD323)</f>
        <v>0</v>
      </c>
      <c r="AF324" s="153">
        <f>(2*AF$5*$AJ$3*$R324*$A$3-MIN(AF$5*$AJ$3,$R324*$A$3)^2-2*$R324*$A$3*MAX(AF$5*$AJ$3-$R324*$A$3,0)-MIN(MAX($R324*$A$3-$A$4,0),AF$5*$AJ$3)^2-2*AF$5*$AJ$3*MAX($R324*$A$3-$A$4-AF$5*+$AJ$3,0))/$AJ$5-SUM($V$7:AE324)-SUM($V$7:AF323)+SUM($V$7:AE323)</f>
        <v>0</v>
      </c>
      <c r="AG324" s="153">
        <f>(2*AG$5*$AJ$3*$R324*$A$3-MIN(AG$5*$AJ$3,$R324*$A$3)^2-2*$R324*$A$3*MAX(AG$5*$AJ$3-$R324*$A$3,0)-MIN(MAX($R324*$A$3-$A$4,0),AG$5*$AJ$3)^2-2*AG$5*$AJ$3*MAX($R324*$A$3-$A$4-AG$5*+$AJ$3,0))/$AJ$5-SUM($V$7:AF324)-SUM($V$7:AG323)+SUM($V$7:AF323)</f>
        <v>0</v>
      </c>
      <c r="AH324" s="153">
        <f>(2*AH$5*$AJ$3*$R324*$A$3-MIN(AH$5*$AJ$3,$R324*$A$3)^2-2*$R324*$A$3*MAX(AH$5*$AJ$3-$R324*$A$3,0)-MIN(MAX($R324*$A$3-$A$4,0),AH$5*$AJ$3)^2-2*AH$5*$AJ$3*MAX($R324*$A$3-$A$4-AH$5*+$AJ$3,0))/$AJ$5-SUM($V$7:AG324)-SUM($V$7:AH323)+SUM($V$7:AG323)</f>
        <v>0</v>
      </c>
      <c r="AJ324" s="8">
        <f t="shared" si="75"/>
        <v>45778</v>
      </c>
      <c r="AK324" s="30">
        <f t="shared" si="80"/>
        <v>45792</v>
      </c>
      <c r="AL324" s="3">
        <f ca="1">SUMPRODUCT(OFFSET($W$8:OFFSET($W$8,$AJ$4-1,0),$T324,$U324),OFFSET($D$8:OFFSET($D$8,$AJ$4-1,0),$S324,MATCH(AL$6,$D$7:$Q$7,0)-1))</f>
        <v>1</v>
      </c>
      <c r="AM324" s="3">
        <f ca="1">SUMPRODUCT(OFFSET($W$8:OFFSET($W$8,$AJ$4-1,0),$T324,$U324),OFFSET($C$8:OFFSET($C$8,$AJ$4-1,0),$S324,0),OFFSET($D$8:OFFSET($D$8,$AJ$4-1,0),$S324,MATCH(AL$6,$D$7:$Q$7,0)-1))/SUMPRODUCT(OFFSET($W$8:OFFSET($W$8,$AJ$4-1,0),$T324,$U324),OFFSET($C$8:OFFSET($C$8,$AJ$4-1,0),$S324,0))</f>
        <v>1</v>
      </c>
      <c r="AN324" s="3">
        <f ca="1">SUMPRODUCT(OFFSET($W$8:OFFSET($W$8,$AJ$4-1,0),$T324,$U324),OFFSET($D$8:OFFSET($D$8,$AJ$4-1,0),$S324,MATCH(AN$6,$D$7:$Q$7,0)-1))</f>
        <v>0.93989448881868376</v>
      </c>
      <c r="AO324" s="3">
        <f ca="1">SUMPRODUCT(OFFSET($W$8:OFFSET($W$8,$AJ$4-1,0),$T324,$U324),OFFSET($C$8:OFFSET($C$8,$AJ$4-1,0),$S324,0),OFFSET($D$8:OFFSET($D$8,$AJ$4-1,0),$S324,MATCH(AN$6,$D$7:$Q$7,0)-1))/SUMPRODUCT(OFFSET($W$8:OFFSET($W$8,$AJ$4-1,0),$T324,$U324),OFFSET($C$8:OFFSET($C$8,$AJ$4-1,0),$S324,0))</f>
        <v>0.93908568910255574</v>
      </c>
      <c r="AP324" s="3">
        <f ca="1">SUMPRODUCT(OFFSET($W$8:OFFSET($W$8,$AJ$4-1,0),$T324,$U324),OFFSET($D$8:OFFSET($D$8,$AJ$4-1,0),$S324,MATCH(AP$6,$D$7:$Q$7,0)-1))</f>
        <v>0.99069329967080044</v>
      </c>
      <c r="AQ324" s="3">
        <f ca="1">SUMPRODUCT(OFFSET($W$8:OFFSET($W$8,$AJ$4-1,0),$T324,$U324),OFFSET($C$8:OFFSET($C$8,$AJ$4-1,0),$S324,0),OFFSET($D$8:OFFSET($D$8,$AJ$4-1,0),$S324,MATCH(AP$6,$D$7:$Q$7,0)-1))/SUMPRODUCT(OFFSET($W$8:OFFSET($W$8,$AJ$4-1,0),$T324,$U324),OFFSET($C$8:OFFSET($C$8,$AJ$4-1,0),$S324,0))</f>
        <v>0.99064491739453941</v>
      </c>
      <c r="AR324" s="3">
        <f ca="1">SUMPRODUCT(OFFSET($W$8:OFFSET($W$8,$AJ$4-1,0),$T324,$U324),OFFSET($D$8:OFFSET($D$8,$AJ$4-1,0),$S324,MATCH(AR$6,$D$7:$Q$7,0)-1))</f>
        <v>1</v>
      </c>
      <c r="AS324" s="3">
        <f ca="1">SUMPRODUCT(OFFSET($W$8:OFFSET($W$8,$AJ$4-1,0),$T324,$U324),OFFSET($C$8:OFFSET($C$8,$AJ$4-1,0),$S324,0),OFFSET($D$8:OFFSET($D$8,$AJ$4-1,0),$S324,MATCH(AR$6,$D$7:$Q$7,0)-1))/SUMPRODUCT(OFFSET($W$8:OFFSET($W$8,$AJ$4-1,0),$T324,$U324),OFFSET($C$8:OFFSET($C$8,$AJ$4-1,0),$S324,0))</f>
        <v>1</v>
      </c>
      <c r="AT324" s="3">
        <f ca="1">SUMPRODUCT(OFFSET($W$8:OFFSET($W$8,$AJ$4-1,0),$T324,$U324),OFFSET($D$8:OFFSET($D$8,$AJ$4-1,0),$S324,MATCH(AT$6,$D$7:$Q$7,0)-1))</f>
        <v>0.9540332958176283</v>
      </c>
      <c r="AU324" s="3">
        <f ca="1">SUMPRODUCT(OFFSET($W$8:OFFSET($W$8,$AJ$4-1,0),$T324,$U324),OFFSET($C$8:OFFSET($C$8,$AJ$4-1,0),$S324,0),OFFSET($D$8:OFFSET($D$8,$AJ$4-1,0),$S324,MATCH(AT$6,$D$7:$Q$7,0)-1))/SUMPRODUCT(OFFSET($W$8:OFFSET($W$8,$AJ$4-1,0),$T324,$U324),OFFSET($C$8:OFFSET($C$8,$AJ$4-1,0),$S324,0))</f>
        <v>0.95341536755808776</v>
      </c>
      <c r="AV324" s="3">
        <f ca="1">SUMPRODUCT(OFFSET($W$8:OFFSET($W$8,$AJ$4-1,0),$T324,$U324),OFFSET($D$8:OFFSET($D$8,$AJ$4-1,0),$S324,MATCH(AV$6,$D$7:$Q$7,0)-1))</f>
        <v>1.0228456329067981</v>
      </c>
      <c r="AW324" s="3">
        <f ca="1">SUMPRODUCT(OFFSET($W$8:OFFSET($W$8,$AJ$4-1,0),$T324,$U324),OFFSET($C$8:OFFSET($C$8,$AJ$4-1,0),$S324,0),OFFSET($D$8:OFFSET($D$8,$AJ$4-1,0),$S324,MATCH(AV$6,$D$7:$Q$7,0)-1))/SUMPRODUCT(OFFSET($W$8:OFFSET($W$8,$AJ$4-1,0),$T324,$U324),OFFSET($C$8:OFFSET($C$8,$AJ$4-1,0),$S324,0))</f>
        <v>1.0231676788976645</v>
      </c>
      <c r="AX324" s="3">
        <f ca="1">SUMPRODUCT(OFFSET($W$8:OFFSET($W$8,$AJ$4-1,0),$T324,$U324),OFFSET($D$8:OFFSET($D$8,$AJ$4-1,0),$S324,MATCH(AX$6,$D$7:$Q$7,0)-1))</f>
        <v>1.0228456329067979</v>
      </c>
      <c r="AY324" s="3">
        <f ca="1">SUMPRODUCT(OFFSET($W$8:OFFSET($W$8,$AJ$4-1,0),$T324,$U324),OFFSET($C$8:OFFSET($C$8,$AJ$4-1,0),$S324,0),OFFSET($D$8:OFFSET($D$8,$AJ$4-1,0),$S324,MATCH(AX$6,$D$7:$Q$7,0)-1))/SUMPRODUCT(OFFSET($W$8:OFFSET($W$8,$AJ$4-1,0),$T324,$U324),OFFSET($C$8:OFFSET($C$8,$AJ$4-1,0),$S324,0))</f>
        <v>1.0231676788976642</v>
      </c>
      <c r="AZ324" s="3">
        <f ca="1">SUMPRODUCT(OFFSET($W$8:OFFSET($W$8,$AJ$4-1,0),$T324,$U324),OFFSET($D$8:OFFSET($D$8,$AJ$4-1,0),$S324,MATCH(AZ$6,$D$7:$Q$7,0)-1))</f>
        <v>0.93580681865314586</v>
      </c>
      <c r="BA324" s="3">
        <f ca="1">SUMPRODUCT(OFFSET($W$8:OFFSET($W$8,$AJ$4-1,0),$T324,$U324),OFFSET($C$8:OFFSET($C$8,$AJ$4-1,0),$S324,0),OFFSET($D$8:OFFSET($D$8,$AJ$4-1,0),$S324,MATCH(AZ$6,$D$7:$Q$7,0)-1))/SUMPRODUCT(OFFSET($W$8:OFFSET($W$8,$AJ$4-1,0),$T324,$U324),OFFSET($C$8:OFFSET($C$8,$AJ$4-1,0),$S324,0))</f>
        <v>0.93494509529471848</v>
      </c>
      <c r="BB324" s="3">
        <f ca="1">SUMPRODUCT(OFFSET($W$8:OFFSET($W$8,$AJ$4-1,0),$T324,$U324),OFFSET($D$8:OFFSET($D$8,$AJ$4-1,0),$S324,MATCH(BB$6,$D$7:$Q$7,0)-1))</f>
        <v>0.97729028451979894</v>
      </c>
      <c r="BC324" s="3">
        <f ca="1">SUMPRODUCT(OFFSET($W$8:OFFSET($W$8,$AJ$4-1,0),$T324,$U324),OFFSET($C$8:OFFSET($C$8,$AJ$4-1,0),$S324,0),OFFSET($D$8:OFFSET($D$8,$AJ$4-1,0),$S324,MATCH(BB$6,$D$7:$Q$7,0)-1))/SUMPRODUCT(OFFSET($W$8:OFFSET($W$8,$AJ$4-1,0),$T324,$U324),OFFSET($C$8:OFFSET($C$8,$AJ$4-1,0),$S324,0))</f>
        <v>0.97697804696752166</v>
      </c>
      <c r="BD324" s="3">
        <f ca="1">SUMPRODUCT(OFFSET($W$8:OFFSET($W$8,$AJ$4-1,0),$T324,$U324),OFFSET($D$8:OFFSET($D$8,$AJ$4-1,0),$S324,MATCH(BD$6,$D$7:$Q$7,0)-1))</f>
        <v>0.99960150569346151</v>
      </c>
      <c r="BE324" s="3">
        <f ca="1">SUMPRODUCT(OFFSET($W$8:OFFSET($W$8,$AJ$4-1,0),$T324,$U324),OFFSET($C$8:OFFSET($C$8,$AJ$4-1,0),$S324,0),OFFSET($D$8:OFFSET($D$8,$AJ$4-1,0),$S324,MATCH(BD$6,$D$7:$Q$7,0)-1))/SUMPRODUCT(OFFSET($W$8:OFFSET($W$8,$AJ$4-1,0),$T324,$U324),OFFSET($C$8:OFFSET($C$8,$AJ$4-1,0),$S324,0))</f>
        <v>0.99959595845578131</v>
      </c>
      <c r="BF324" s="174">
        <f ca="1">SUMPRODUCT(OFFSET($W$8:OFFSET($W$8,$AJ$4-1,0),$T324,$U324),OFFSET($D$8:OFFSET($D$8,$AJ$4-1,0),$S324,MATCH(BF$6,$D$7:$Q$7,0)-1))</f>
        <v>1</v>
      </c>
      <c r="BG324" s="174">
        <f ca="1">SUMPRODUCT(OFFSET($W$8:OFFSET($W$8,$AJ$4-1,0),$T324,$U324),OFFSET($C$8:OFFSET($C$8,$AJ$4-1,0),$S324,0),OFFSET($D$8:OFFSET($D$8,$AJ$4-1,0),$S324,MATCH(BF$6,$D$7:$Q$7,0)-1))/SUMPRODUCT(OFFSET($W$8:OFFSET($W$8,$AJ$4-1,0),$T324,$U324),OFFSET($C$8:OFFSET($C$8,$AJ$4-1,0),$S324,0))</f>
        <v>1</v>
      </c>
      <c r="BH324" s="174">
        <f ca="1">SUMPRODUCT(OFFSET($W$8:OFFSET($W$8,$AJ$4-1,0),$T324,$U324),OFFSET($D$8:OFFSET($D$8,$AJ$4-1,0),$S324,MATCH(BH$6,$D$7:$Q$7,0)-1))</f>
        <v>1</v>
      </c>
      <c r="BI324" s="174">
        <f ca="1">SUMPRODUCT(OFFSET($W$8:OFFSET($W$8,$AJ$4-1,0),$T324,$U324),OFFSET($C$8:OFFSET($C$8,$AJ$4-1,0),$S324,0),OFFSET($D$8:OFFSET($D$8,$AJ$4-1,0),$S324,MATCH(BH$6,$D$7:$Q$7,0)-1))/SUMPRODUCT(OFFSET($W$8:OFFSET($W$8,$AJ$4-1,0),$T324,$U324),OFFSET($C$8:OFFSET($C$8,$AJ$4-1,0),$S324,0))</f>
        <v>1</v>
      </c>
      <c r="BJ324" s="174">
        <f ca="1">SUMPRODUCT(OFFSET($W$8:OFFSET($W$8,$AJ$4-1,0),$T324,$U324),OFFSET($D$8:OFFSET($D$8,$AJ$4-1,0),$S324,MATCH(BJ$6,$D$7:$Q$7,0)-1))</f>
        <v>1</v>
      </c>
      <c r="BK324" s="174">
        <f ca="1">SUMPRODUCT(OFFSET($W$8:OFFSET($W$8,$AJ$4-1,0),$T324,$U324),OFFSET($C$8:OFFSET($C$8,$AJ$4-1,0),$S324,0),OFFSET($D$8:OFFSET($D$8,$AJ$4-1,0),$S324,MATCH(BJ$6,$D$7:$Q$7,0)-1))/SUMPRODUCT(OFFSET($W$8:OFFSET($W$8,$AJ$4-1,0),$T324,$U324),OFFSET($C$8:OFFSET($C$8,$AJ$4-1,0),$S324,0))</f>
        <v>1</v>
      </c>
      <c r="BM324" s="8">
        <f t="shared" si="72"/>
        <v>45778</v>
      </c>
      <c r="BN324" s="47">
        <f t="shared" ca="1" si="73"/>
        <v>0.99887341547568309</v>
      </c>
      <c r="BO324" s="47">
        <f t="shared" ca="1" si="69"/>
        <v>0</v>
      </c>
      <c r="BP324" s="47">
        <f t="shared" ca="1" si="74"/>
        <v>0.33093923847506052</v>
      </c>
      <c r="BQ324" s="47">
        <f t="shared" ca="1" si="70"/>
        <v>0.66793417700062263</v>
      </c>
    </row>
    <row r="325" spans="1:69">
      <c r="A325" s="58">
        <f t="shared" si="71"/>
        <v>45444</v>
      </c>
      <c r="B325" s="155">
        <f t="shared" si="76"/>
        <v>45641</v>
      </c>
      <c r="C325" s="59">
        <f>SUMIF(WP!$A$3:$A$388,"&lt;"&amp;EOMONTH($A325,$A$3-1)+1,WP!$B$3:$B$388)/1000-SUM(C$8:C324)</f>
        <v>5139.6885252409847</v>
      </c>
      <c r="D325" s="156">
        <f>D$6/VLOOKUP($B325,Rate!$B$4:$H$390,7)</f>
        <v>1</v>
      </c>
      <c r="E325" s="156">
        <f>E$6/VLOOKUP($B325,SAWW!$B$4:$H$390,7)</f>
        <v>0.95067215959242934</v>
      </c>
      <c r="F325" s="156">
        <f>F$6/VLOOKUP($B325,'Indem BL'!$B$4:$H$390,7)</f>
        <v>0.99502487562189068</v>
      </c>
      <c r="G325" s="156">
        <f>G$6/VLOOKUP($B325,'Med BL'!$B$4:$H$390,7)</f>
        <v>1</v>
      </c>
      <c r="H325" s="156">
        <f>H$6/VLOOKUP($B325,'Combined BL &amp; SAWW'!$B$4:$H$390,7)</f>
        <v>0.96478340451726008</v>
      </c>
      <c r="I325" s="156">
        <f>I$6/VLOOKUP($B325,'Freq Trend'!$B$4:$H$390,7)</f>
        <v>1.0185783797406953</v>
      </c>
      <c r="J325" s="156">
        <f>J$6/VLOOKUP($B325,'Severity Trend_IonI'!$B$4:$H$390,7)</f>
        <v>1.0185783797406947</v>
      </c>
      <c r="K325" s="156">
        <f>K$6/VLOOKUP($B325,'Severity Trend_MonI'!$B$4:$H$390,7)</f>
        <v>0.947293027655427</v>
      </c>
      <c r="L325" s="156">
        <f>L$6/VLOOKUP($B325,'Severity Trend'!$B$4:$H$390,7)</f>
        <v>0.98144024692541065</v>
      </c>
      <c r="M325" s="156">
        <f>M$6/VLOOKUP($B325,'PP Residual Trend'!$B$4:$H$390,7)</f>
        <v>0.99967512294306282</v>
      </c>
      <c r="N325" s="156">
        <f>N$6/VLOOKUP($B325,CR!$B$4:$H$455,7)</f>
        <v>1</v>
      </c>
      <c r="O325" s="156">
        <f>O$6/VLOOKUP($B325,ER!$B$4:$H$455,7)</f>
        <v>1</v>
      </c>
      <c r="P325" s="156">
        <f>P$6/VLOOKUP($B325,DR!$B$4:$H$455,7)</f>
        <v>1</v>
      </c>
      <c r="R325">
        <f t="shared" si="81"/>
        <v>318</v>
      </c>
      <c r="S325" s="159">
        <f t="shared" si="77"/>
        <v>317</v>
      </c>
      <c r="T325" s="157">
        <f t="shared" si="78"/>
        <v>0</v>
      </c>
      <c r="U325" s="157">
        <f t="shared" si="79"/>
        <v>0</v>
      </c>
      <c r="V325" s="152">
        <v>0</v>
      </c>
      <c r="W325" s="153">
        <f>(2*W$5*$AJ$3*$R325*$A$3-MIN(W$5*$AJ$3,$R325*$A$3)^2-2*$R325*$A$3*MAX(W$5*$AJ$3-$R325*$A$3,0)-MIN(MAX($R325*$A$3-$A$4,0),W$5*$AJ$3)^2-2*W$5*$AJ$3*MAX($R325*$A$3-$A$4-W$5*+$AJ$3,0))/$AJ$5-SUM($V$7:V325)-SUM($V$7:W324)+SUM($V$7:V324)</f>
        <v>0</v>
      </c>
      <c r="X325" s="153">
        <f>(2*X$5*$AJ$3*$R325*$A$3-MIN(X$5*$AJ$3,$R325*$A$3)^2-2*$R325*$A$3*MAX(X$5*$AJ$3-$R325*$A$3,0)-MIN(MAX($R325*$A$3-$A$4,0),X$5*$AJ$3)^2-2*X$5*$AJ$3*MAX($R325*$A$3-$A$4-X$5*+$AJ$3,0))/$AJ$5-SUM($V$7:W325)-SUM($V$7:X324)+SUM($V$7:W324)</f>
        <v>0</v>
      </c>
      <c r="Y325" s="153">
        <f>(2*Y$5*$AJ$3*$R325*$A$3-MIN(Y$5*$AJ$3,$R325*$A$3)^2-2*$R325*$A$3*MAX(Y$5*$AJ$3-$R325*$A$3,0)-MIN(MAX($R325*$A$3-$A$4,0),Y$5*$AJ$3)^2-2*Y$5*$AJ$3*MAX($R325*$A$3-$A$4-Y$5*+$AJ$3,0))/$AJ$5-SUM($V$7:X325)-SUM($V$7:Y324)+SUM($V$7:X324)</f>
        <v>0</v>
      </c>
      <c r="Z325" s="153">
        <f>(2*Z$5*$AJ$3*$R325*$A$3-MIN(Z$5*$AJ$3,$R325*$A$3)^2-2*$R325*$A$3*MAX(Z$5*$AJ$3-$R325*$A$3,0)-MIN(MAX($R325*$A$3-$A$4,0),Z$5*$AJ$3)^2-2*Z$5*$AJ$3*MAX($R325*$A$3-$A$4-Z$5*+$AJ$3,0))/$AJ$5-SUM($V$7:Y325)-SUM($V$7:Z324)+SUM($V$7:Y324)</f>
        <v>0</v>
      </c>
      <c r="AA325" s="153">
        <f>(2*AA$5*$AJ$3*$R325*$A$3-MIN(AA$5*$AJ$3,$R325*$A$3)^2-2*$R325*$A$3*MAX(AA$5*$AJ$3-$R325*$A$3,0)-MIN(MAX($R325*$A$3-$A$4,0),AA$5*$AJ$3)^2-2*AA$5*$AJ$3*MAX($R325*$A$3-$A$4-AA$5*+$AJ$3,0))/$AJ$5-SUM($V$7:Z325)-SUM($V$7:AA324)+SUM($V$7:Z324)</f>
        <v>0</v>
      </c>
      <c r="AB325" s="153">
        <f>(2*AB$5*$AJ$3*$R325*$A$3-MIN(AB$5*$AJ$3,$R325*$A$3)^2-2*$R325*$A$3*MAX(AB$5*$AJ$3-$R325*$A$3,0)-MIN(MAX($R325*$A$3-$A$4,0),AB$5*$AJ$3)^2-2*AB$5*$AJ$3*MAX($R325*$A$3-$A$4-AB$5*+$AJ$3,0))/$AJ$5-SUM($V$7:AA325)-SUM($V$7:AB324)+SUM($V$7:AA324)</f>
        <v>0</v>
      </c>
      <c r="AC325" s="153">
        <f>(2*AC$5*$AJ$3*$R325*$A$3-MIN(AC$5*$AJ$3,$R325*$A$3)^2-2*$R325*$A$3*MAX(AC$5*$AJ$3-$R325*$A$3,0)-MIN(MAX($R325*$A$3-$A$4,0),AC$5*$AJ$3)^2-2*AC$5*$AJ$3*MAX($R325*$A$3-$A$4-AC$5*+$AJ$3,0))/$AJ$5-SUM($V$7:AB325)-SUM($V$7:AC324)+SUM($V$7:AB324)</f>
        <v>0</v>
      </c>
      <c r="AD325" s="153">
        <f>(2*AD$5*$AJ$3*$R325*$A$3-MIN(AD$5*$AJ$3,$R325*$A$3)^2-2*$R325*$A$3*MAX(AD$5*$AJ$3-$R325*$A$3,0)-MIN(MAX($R325*$A$3-$A$4,0),AD$5*$AJ$3)^2-2*AD$5*$AJ$3*MAX($R325*$A$3-$A$4-AD$5*+$AJ$3,0))/$AJ$5-SUM($V$7:AC325)-SUM($V$7:AD324)+SUM($V$7:AC324)</f>
        <v>0</v>
      </c>
      <c r="AE325" s="153">
        <f>(2*AE$5*$AJ$3*$R325*$A$3-MIN(AE$5*$AJ$3,$R325*$A$3)^2-2*$R325*$A$3*MAX(AE$5*$AJ$3-$R325*$A$3,0)-MIN(MAX($R325*$A$3-$A$4,0),AE$5*$AJ$3)^2-2*AE$5*$AJ$3*MAX($R325*$A$3-$A$4-AE$5*+$AJ$3,0))/$AJ$5-SUM($V$7:AD325)-SUM($V$7:AE324)+SUM($V$7:AD324)</f>
        <v>0</v>
      </c>
      <c r="AF325" s="153">
        <f>(2*AF$5*$AJ$3*$R325*$A$3-MIN(AF$5*$AJ$3,$R325*$A$3)^2-2*$R325*$A$3*MAX(AF$5*$AJ$3-$R325*$A$3,0)-MIN(MAX($R325*$A$3-$A$4,0),AF$5*$AJ$3)^2-2*AF$5*$AJ$3*MAX($R325*$A$3-$A$4-AF$5*+$AJ$3,0))/$AJ$5-SUM($V$7:AE325)-SUM($V$7:AF324)+SUM($V$7:AE324)</f>
        <v>0</v>
      </c>
      <c r="AG325" s="153">
        <f>(2*AG$5*$AJ$3*$R325*$A$3-MIN(AG$5*$AJ$3,$R325*$A$3)^2-2*$R325*$A$3*MAX(AG$5*$AJ$3-$R325*$A$3,0)-MIN(MAX($R325*$A$3-$A$4,0),AG$5*$AJ$3)^2-2*AG$5*$AJ$3*MAX($R325*$A$3-$A$4-AG$5*+$AJ$3,0))/$AJ$5-SUM($V$7:AF325)-SUM($V$7:AG324)+SUM($V$7:AF324)</f>
        <v>0</v>
      </c>
      <c r="AH325" s="153">
        <f>(2*AH$5*$AJ$3*$R325*$A$3-MIN(AH$5*$AJ$3,$R325*$A$3)^2-2*$R325*$A$3*MAX(AH$5*$AJ$3-$R325*$A$3,0)-MIN(MAX($R325*$A$3-$A$4,0),AH$5*$AJ$3)^2-2*AH$5*$AJ$3*MAX($R325*$A$3-$A$4-AH$5*+$AJ$3,0))/$AJ$5-SUM($V$7:AG325)-SUM($V$7:AH324)+SUM($V$7:AG324)</f>
        <v>0</v>
      </c>
      <c r="AJ325" s="8">
        <f t="shared" si="75"/>
        <v>45809</v>
      </c>
      <c r="AK325" s="30">
        <f t="shared" si="80"/>
        <v>45823</v>
      </c>
      <c r="AL325" s="3">
        <f ca="1">SUMPRODUCT(OFFSET($W$8:OFFSET($W$8,$AJ$4-1,0),$T325,$U325),OFFSET($D$8:OFFSET($D$8,$AJ$4-1,0),$S325,MATCH(AL$6,$D$7:$Q$7,0)-1))</f>
        <v>1</v>
      </c>
      <c r="AM325" s="3">
        <f ca="1">SUMPRODUCT(OFFSET($W$8:OFFSET($W$8,$AJ$4-1,0),$T325,$U325),OFFSET($C$8:OFFSET($C$8,$AJ$4-1,0),$S325,0),OFFSET($D$8:OFFSET($D$8,$AJ$4-1,0),$S325,MATCH(AL$6,$D$7:$Q$7,0)-1))/SUMPRODUCT(OFFSET($W$8:OFFSET($W$8,$AJ$4-1,0),$T325,$U325),OFFSET($C$8:OFFSET($C$8,$AJ$4-1,0),$S325,0))</f>
        <v>1</v>
      </c>
      <c r="AN325" s="3">
        <f ca="1">SUMPRODUCT(OFFSET($W$8:OFFSET($W$8,$AJ$4-1,0),$T325,$U325),OFFSET($D$8:OFFSET($D$8,$AJ$4-1,0),$S325,MATCH(AN$6,$D$7:$Q$7,0)-1))</f>
        <v>0.93773765968831291</v>
      </c>
      <c r="AO325" s="3">
        <f ca="1">SUMPRODUCT(OFFSET($W$8:OFFSET($W$8,$AJ$4-1,0),$T325,$U325),OFFSET($C$8:OFFSET($C$8,$AJ$4-1,0),$S325,0),OFFSET($D$8:OFFSET($D$8,$AJ$4-1,0),$S325,MATCH(AN$6,$D$7:$Q$7,0)-1))/SUMPRODUCT(OFFSET($W$8:OFFSET($W$8,$AJ$4-1,0),$T325,$U325),OFFSET($C$8:OFFSET($C$8,$AJ$4-1,0),$S325,0))</f>
        <v>0.93686016390498628</v>
      </c>
      <c r="AP325" s="3">
        <f ca="1">SUMPRODUCT(OFFSET($W$8:OFFSET($W$8,$AJ$4-1,0),$T325,$U325),OFFSET($D$8:OFFSET($D$8,$AJ$4-1,0),$S325,MATCH(AP$6,$D$7:$Q$7,0)-1))</f>
        <v>0.99028076862783954</v>
      </c>
      <c r="AQ325" s="3">
        <f ca="1">SUMPRODUCT(OFFSET($W$8:OFFSET($W$8,$AJ$4-1,0),$T325,$U325),OFFSET($C$8:OFFSET($C$8,$AJ$4-1,0),$S325,0),OFFSET($D$8:OFFSET($D$8,$AJ$4-1,0),$S325,MATCH(AP$6,$D$7:$Q$7,0)-1))/SUMPRODUCT(OFFSET($W$8:OFFSET($W$8,$AJ$4-1,0),$T325,$U325),OFFSET($C$8:OFFSET($C$8,$AJ$4-1,0),$S325,0))</f>
        <v>0.99025666865859929</v>
      </c>
      <c r="AR325" s="3">
        <f ca="1">SUMPRODUCT(OFFSET($W$8:OFFSET($W$8,$AJ$4-1,0),$T325,$U325),OFFSET($D$8:OFFSET($D$8,$AJ$4-1,0),$S325,MATCH(AR$6,$D$7:$Q$7,0)-1))</f>
        <v>1</v>
      </c>
      <c r="AS325" s="3">
        <f ca="1">SUMPRODUCT(OFFSET($W$8:OFFSET($W$8,$AJ$4-1,0),$T325,$U325),OFFSET($C$8:OFFSET($C$8,$AJ$4-1,0),$S325,0),OFFSET($D$8:OFFSET($D$8,$AJ$4-1,0),$S325,MATCH(AR$6,$D$7:$Q$7,0)-1))/SUMPRODUCT(OFFSET($W$8:OFFSET($W$8,$AJ$4-1,0),$T325,$U325),OFFSET($C$8:OFFSET($C$8,$AJ$4-1,0),$S325,0))</f>
        <v>1</v>
      </c>
      <c r="AT325" s="3">
        <f ca="1">SUMPRODUCT(OFFSET($W$8:OFFSET($W$8,$AJ$4-1,0),$T325,$U325),OFFSET($D$8:OFFSET($D$8,$AJ$4-1,0),$S325,MATCH(AT$6,$D$7:$Q$7,0)-1))</f>
        <v>0.9521906466339124</v>
      </c>
      <c r="AU325" s="3">
        <f ca="1">SUMPRODUCT(OFFSET($W$8:OFFSET($W$8,$AJ$4-1,0),$T325,$U325),OFFSET($C$8:OFFSET($C$8,$AJ$4-1,0),$S325,0),OFFSET($D$8:OFFSET($D$8,$AJ$4-1,0),$S325,MATCH(AT$6,$D$7:$Q$7,0)-1))/SUMPRODUCT(OFFSET($W$8:OFFSET($W$8,$AJ$4-1,0),$T325,$U325),OFFSET($C$8:OFFSET($C$8,$AJ$4-1,0),$S325,0))</f>
        <v>0.95153934031841436</v>
      </c>
      <c r="AV325" s="3">
        <f ca="1">SUMPRODUCT(OFFSET($W$8:OFFSET($W$8,$AJ$4-1,0),$T325,$U325),OFFSET($D$8:OFFSET($D$8,$AJ$4-1,0),$S325,MATCH(AV$6,$D$7:$Q$7,0)-1))</f>
        <v>1.0237012844869049</v>
      </c>
      <c r="AW325" s="3">
        <f ca="1">SUMPRODUCT(OFFSET($W$8:OFFSET($W$8,$AJ$4-1,0),$T325,$U325),OFFSET($C$8:OFFSET($C$8,$AJ$4-1,0),$S325,0),OFFSET($D$8:OFFSET($D$8,$AJ$4-1,0),$S325,MATCH(AV$6,$D$7:$Q$7,0)-1))/SUMPRODUCT(OFFSET($W$8:OFFSET($W$8,$AJ$4-1,0),$T325,$U325),OFFSET($C$8:OFFSET($C$8,$AJ$4-1,0),$S325,0))</f>
        <v>1.0240508644643693</v>
      </c>
      <c r="AX325" s="3">
        <f ca="1">SUMPRODUCT(OFFSET($W$8:OFFSET($W$8,$AJ$4-1,0),$T325,$U325),OFFSET($D$8:OFFSET($D$8,$AJ$4-1,0),$S325,MATCH(AX$6,$D$7:$Q$7,0)-1))</f>
        <v>1.0237012844869047</v>
      </c>
      <c r="AY325" s="3">
        <f ca="1">SUMPRODUCT(OFFSET($W$8:OFFSET($W$8,$AJ$4-1,0),$T325,$U325),OFFSET($C$8:OFFSET($C$8,$AJ$4-1,0),$S325,0),OFFSET($D$8:OFFSET($D$8,$AJ$4-1,0),$S325,MATCH(AX$6,$D$7:$Q$7,0)-1))/SUMPRODUCT(OFFSET($W$8:OFFSET($W$8,$AJ$4-1,0),$T325,$U325),OFFSET($C$8:OFFSET($C$8,$AJ$4-1,0),$S325,0))</f>
        <v>1.0240508644643693</v>
      </c>
      <c r="AZ325" s="3">
        <f ca="1">SUMPRODUCT(OFFSET($W$8:OFFSET($W$8,$AJ$4-1,0),$T325,$U325),OFFSET($D$8:OFFSET($D$8,$AJ$4-1,0),$S325,MATCH(AZ$6,$D$7:$Q$7,0)-1))</f>
        <v>0.93350842838084558</v>
      </c>
      <c r="BA325" s="3">
        <f ca="1">SUMPRODUCT(OFFSET($W$8:OFFSET($W$8,$AJ$4-1,0),$T325,$U325),OFFSET($C$8:OFFSET($C$8,$AJ$4-1,0),$S325,0),OFFSET($D$8:OFFSET($D$8,$AJ$4-1,0),$S325,MATCH(AZ$6,$D$7:$Q$7,0)-1))/SUMPRODUCT(OFFSET($W$8:OFFSET($W$8,$AJ$4-1,0),$T325,$U325),OFFSET($C$8:OFFSET($C$8,$AJ$4-1,0),$S325,0))</f>
        <v>0.93257353901285889</v>
      </c>
      <c r="BB325" s="3">
        <f ca="1">SUMPRODUCT(OFFSET($W$8:OFFSET($W$8,$AJ$4-1,0),$T325,$U325),OFFSET($D$8:OFFSET($D$8,$AJ$4-1,0),$S325,MATCH(BB$6,$D$7:$Q$7,0)-1))</f>
        <v>0.9764590402464175</v>
      </c>
      <c r="BC325" s="3">
        <f ca="1">SUMPRODUCT(OFFSET($W$8:OFFSET($W$8,$AJ$4-1,0),$T325,$U325),OFFSET($C$8:OFFSET($C$8,$AJ$4-1,0),$S325,0),OFFSET($D$8:OFFSET($D$8,$AJ$4-1,0),$S325,MATCH(BB$6,$D$7:$Q$7,0)-1))/SUMPRODUCT(OFFSET($W$8:OFFSET($W$8,$AJ$4-1,0),$T325,$U325),OFFSET($C$8:OFFSET($C$8,$AJ$4-1,0),$S325,0))</f>
        <v>0.97612020129026744</v>
      </c>
      <c r="BD325" s="3">
        <f ca="1">SUMPRODUCT(OFFSET($W$8:OFFSET($W$8,$AJ$4-1,0),$T325,$U325),OFFSET($D$8:OFFSET($D$8,$AJ$4-1,0),$S325,MATCH(BD$6,$D$7:$Q$7,0)-1))</f>
        <v>0.99958675224929772</v>
      </c>
      <c r="BE325" s="3">
        <f ca="1">SUMPRODUCT(OFFSET($W$8:OFFSET($W$8,$AJ$4-1,0),$T325,$U325),OFFSET($C$8:OFFSET($C$8,$AJ$4-1,0),$S325,0),OFFSET($D$8:OFFSET($D$8,$AJ$4-1,0),$S325,MATCH(BD$6,$D$7:$Q$7,0)-1))/SUMPRODUCT(OFFSET($W$8:OFFSET($W$8,$AJ$4-1,0),$T325,$U325),OFFSET($C$8:OFFSET($C$8,$AJ$4-1,0),$S325,0))</f>
        <v>0.99958073157946359</v>
      </c>
      <c r="BF325" s="174">
        <f ca="1">SUMPRODUCT(OFFSET($W$8:OFFSET($W$8,$AJ$4-1,0),$T325,$U325),OFFSET($D$8:OFFSET($D$8,$AJ$4-1,0),$S325,MATCH(BF$6,$D$7:$Q$7,0)-1))</f>
        <v>1</v>
      </c>
      <c r="BG325" s="174">
        <f ca="1">SUMPRODUCT(OFFSET($W$8:OFFSET($W$8,$AJ$4-1,0),$T325,$U325),OFFSET($C$8:OFFSET($C$8,$AJ$4-1,0),$S325,0),OFFSET($D$8:OFFSET($D$8,$AJ$4-1,0),$S325,MATCH(BF$6,$D$7:$Q$7,0)-1))/SUMPRODUCT(OFFSET($W$8:OFFSET($W$8,$AJ$4-1,0),$T325,$U325),OFFSET($C$8:OFFSET($C$8,$AJ$4-1,0),$S325,0))</f>
        <v>1</v>
      </c>
      <c r="BH325" s="174">
        <f ca="1">SUMPRODUCT(OFFSET($W$8:OFFSET($W$8,$AJ$4-1,0),$T325,$U325),OFFSET($D$8:OFFSET($D$8,$AJ$4-1,0),$S325,MATCH(BH$6,$D$7:$Q$7,0)-1))</f>
        <v>1</v>
      </c>
      <c r="BI325" s="174">
        <f ca="1">SUMPRODUCT(OFFSET($W$8:OFFSET($W$8,$AJ$4-1,0),$T325,$U325),OFFSET($C$8:OFFSET($C$8,$AJ$4-1,0),$S325,0),OFFSET($D$8:OFFSET($D$8,$AJ$4-1,0),$S325,MATCH(BH$6,$D$7:$Q$7,0)-1))/SUMPRODUCT(OFFSET($W$8:OFFSET($W$8,$AJ$4-1,0),$T325,$U325),OFFSET($C$8:OFFSET($C$8,$AJ$4-1,0),$S325,0))</f>
        <v>1</v>
      </c>
      <c r="BJ325" s="174">
        <f ca="1">SUMPRODUCT(OFFSET($W$8:OFFSET($W$8,$AJ$4-1,0),$T325,$U325),OFFSET($D$8:OFFSET($D$8,$AJ$4-1,0),$S325,MATCH(BJ$6,$D$7:$Q$7,0)-1))</f>
        <v>1</v>
      </c>
      <c r="BK325" s="174">
        <f ca="1">SUMPRODUCT(OFFSET($W$8:OFFSET($W$8,$AJ$4-1,0),$T325,$U325),OFFSET($C$8:OFFSET($C$8,$AJ$4-1,0),$S325,0),OFFSET($D$8:OFFSET($D$8,$AJ$4-1,0),$S325,MATCH(BJ$6,$D$7:$Q$7,0)-1))/SUMPRODUCT(OFFSET($W$8:OFFSET($W$8,$AJ$4-1,0),$T325,$U325),OFFSET($C$8:OFFSET($C$8,$AJ$4-1,0),$S325,0))</f>
        <v>1</v>
      </c>
      <c r="BM325" s="8">
        <f t="shared" si="72"/>
        <v>45809</v>
      </c>
      <c r="BN325" s="47">
        <f t="shared" ca="1" si="73"/>
        <v>0.99887341547568309</v>
      </c>
      <c r="BO325" s="47">
        <f t="shared" ca="1" si="69"/>
        <v>0</v>
      </c>
      <c r="BP325" s="47">
        <f t="shared" ca="1" si="74"/>
        <v>0.33093923847506052</v>
      </c>
      <c r="BQ325" s="47">
        <f t="shared" ca="1" si="70"/>
        <v>0.66793417700062263</v>
      </c>
    </row>
    <row r="326" spans="1:69">
      <c r="A326" s="58">
        <f t="shared" si="71"/>
        <v>45474</v>
      </c>
      <c r="B326" s="155">
        <f t="shared" si="76"/>
        <v>45672</v>
      </c>
      <c r="C326" s="59">
        <f>SUMIF(WP!$A$3:$A$388,"&lt;"&amp;EOMONTH($A326,$A$3-1)+1,WP!$B$3:$B$388)/1000-SUM(C$8:C325)</f>
        <v>5569.8586895600602</v>
      </c>
      <c r="D326" s="156">
        <f>D$6/VLOOKUP($B326,Rate!$B$4:$H$390,7)</f>
        <v>1</v>
      </c>
      <c r="E326" s="156">
        <f>E$6/VLOOKUP($B326,SAWW!$B$4:$H$390,7)</f>
        <v>0.94845103470271697</v>
      </c>
      <c r="F326" s="156">
        <f>F$6/VLOOKUP($B326,'Indem BL'!$B$4:$H$390,7)</f>
        <v>0.99007450310635903</v>
      </c>
      <c r="G326" s="156">
        <f>G$6/VLOOKUP($B326,'Med BL'!$B$4:$H$390,7)</f>
        <v>1</v>
      </c>
      <c r="H326" s="156">
        <f>H$6/VLOOKUP($B326,'Combined BL &amp; SAWW'!$B$4:$H$390,7)</f>
        <v>0.95978338471669999</v>
      </c>
      <c r="I326" s="156">
        <f>I$6/VLOOKUP($B326,'Freq Trend'!$B$4:$H$390,7)</f>
        <v>1.0194457788498885</v>
      </c>
      <c r="J326" s="156">
        <f>J$6/VLOOKUP($B326,'Severity Trend_IonI'!$B$4:$H$390,7)</f>
        <v>1.0194457788498881</v>
      </c>
      <c r="K326" s="156">
        <f>K$6/VLOOKUP($B326,'Severity Trend_MonI'!$B$4:$H$390,7)</f>
        <v>0.94492422198814319</v>
      </c>
      <c r="L326" s="156">
        <f>L$6/VLOOKUP($B326,'Severity Trend'!$B$4:$H$390,7)</f>
        <v>0.98059038129701148</v>
      </c>
      <c r="M326" s="156">
        <f>M$6/VLOOKUP($B326,'PP Residual Trend'!$B$4:$H$390,7)</f>
        <v>0.99966010234744285</v>
      </c>
      <c r="N326" s="156">
        <f>N$6/VLOOKUP($B326,CR!$B$4:$H$455,7)</f>
        <v>1</v>
      </c>
      <c r="O326" s="156">
        <f>O$6/VLOOKUP($B326,ER!$B$4:$H$455,7)</f>
        <v>1</v>
      </c>
      <c r="P326" s="156">
        <f>P$6/VLOOKUP($B326,DR!$B$4:$H$455,7)</f>
        <v>1</v>
      </c>
      <c r="R326">
        <f t="shared" si="81"/>
        <v>319</v>
      </c>
      <c r="S326" s="159">
        <f t="shared" si="77"/>
        <v>318</v>
      </c>
      <c r="T326" s="157">
        <f t="shared" si="78"/>
        <v>0</v>
      </c>
      <c r="U326" s="157">
        <f t="shared" si="79"/>
        <v>0</v>
      </c>
      <c r="V326" s="152">
        <v>0</v>
      </c>
      <c r="W326" s="153">
        <f>(2*W$5*$AJ$3*$R326*$A$3-MIN(W$5*$AJ$3,$R326*$A$3)^2-2*$R326*$A$3*MAX(W$5*$AJ$3-$R326*$A$3,0)-MIN(MAX($R326*$A$3-$A$4,0),W$5*$AJ$3)^2-2*W$5*$AJ$3*MAX($R326*$A$3-$A$4-W$5*+$AJ$3,0))/$AJ$5-SUM($V$7:V326)-SUM($V$7:W325)+SUM($V$7:V325)</f>
        <v>0</v>
      </c>
      <c r="X326" s="153">
        <f>(2*X$5*$AJ$3*$R326*$A$3-MIN(X$5*$AJ$3,$R326*$A$3)^2-2*$R326*$A$3*MAX(X$5*$AJ$3-$R326*$A$3,0)-MIN(MAX($R326*$A$3-$A$4,0),X$5*$AJ$3)^2-2*X$5*$AJ$3*MAX($R326*$A$3-$A$4-X$5*+$AJ$3,0))/$AJ$5-SUM($V$7:W326)-SUM($V$7:X325)+SUM($V$7:W325)</f>
        <v>0</v>
      </c>
      <c r="Y326" s="153">
        <f>(2*Y$5*$AJ$3*$R326*$A$3-MIN(Y$5*$AJ$3,$R326*$A$3)^2-2*$R326*$A$3*MAX(Y$5*$AJ$3-$R326*$A$3,0)-MIN(MAX($R326*$A$3-$A$4,0),Y$5*$AJ$3)^2-2*Y$5*$AJ$3*MAX($R326*$A$3-$A$4-Y$5*+$AJ$3,0))/$AJ$5-SUM($V$7:X326)-SUM($V$7:Y325)+SUM($V$7:X325)</f>
        <v>0</v>
      </c>
      <c r="Z326" s="153">
        <f>(2*Z$5*$AJ$3*$R326*$A$3-MIN(Z$5*$AJ$3,$R326*$A$3)^2-2*$R326*$A$3*MAX(Z$5*$AJ$3-$R326*$A$3,0)-MIN(MAX($R326*$A$3-$A$4,0),Z$5*$AJ$3)^2-2*Z$5*$AJ$3*MAX($R326*$A$3-$A$4-Z$5*+$AJ$3,0))/$AJ$5-SUM($V$7:Y326)-SUM($V$7:Z325)+SUM($V$7:Y325)</f>
        <v>0</v>
      </c>
      <c r="AA326" s="153">
        <f>(2*AA$5*$AJ$3*$R326*$A$3-MIN(AA$5*$AJ$3,$R326*$A$3)^2-2*$R326*$A$3*MAX(AA$5*$AJ$3-$R326*$A$3,0)-MIN(MAX($R326*$A$3-$A$4,0),AA$5*$AJ$3)^2-2*AA$5*$AJ$3*MAX($R326*$A$3-$A$4-AA$5*+$AJ$3,0))/$AJ$5-SUM($V$7:Z326)-SUM($V$7:AA325)+SUM($V$7:Z325)</f>
        <v>0</v>
      </c>
      <c r="AB326" s="153">
        <f>(2*AB$5*$AJ$3*$R326*$A$3-MIN(AB$5*$AJ$3,$R326*$A$3)^2-2*$R326*$A$3*MAX(AB$5*$AJ$3-$R326*$A$3,0)-MIN(MAX($R326*$A$3-$A$4,0),AB$5*$AJ$3)^2-2*AB$5*$AJ$3*MAX($R326*$A$3-$A$4-AB$5*+$AJ$3,0))/$AJ$5-SUM($V$7:AA326)-SUM($V$7:AB325)+SUM($V$7:AA325)</f>
        <v>0</v>
      </c>
      <c r="AC326" s="153">
        <f>(2*AC$5*$AJ$3*$R326*$A$3-MIN(AC$5*$AJ$3,$R326*$A$3)^2-2*$R326*$A$3*MAX(AC$5*$AJ$3-$R326*$A$3,0)-MIN(MAX($R326*$A$3-$A$4,0),AC$5*$AJ$3)^2-2*AC$5*$AJ$3*MAX($R326*$A$3-$A$4-AC$5*+$AJ$3,0))/$AJ$5-SUM($V$7:AB326)-SUM($V$7:AC325)+SUM($V$7:AB325)</f>
        <v>0</v>
      </c>
      <c r="AD326" s="153">
        <f>(2*AD$5*$AJ$3*$R326*$A$3-MIN(AD$5*$AJ$3,$R326*$A$3)^2-2*$R326*$A$3*MAX(AD$5*$AJ$3-$R326*$A$3,0)-MIN(MAX($R326*$A$3-$A$4,0),AD$5*$AJ$3)^2-2*AD$5*$AJ$3*MAX($R326*$A$3-$A$4-AD$5*+$AJ$3,0))/$AJ$5-SUM($V$7:AC326)-SUM($V$7:AD325)+SUM($V$7:AC325)</f>
        <v>0</v>
      </c>
      <c r="AE326" s="153">
        <f>(2*AE$5*$AJ$3*$R326*$A$3-MIN(AE$5*$AJ$3,$R326*$A$3)^2-2*$R326*$A$3*MAX(AE$5*$AJ$3-$R326*$A$3,0)-MIN(MAX($R326*$A$3-$A$4,0),AE$5*$AJ$3)^2-2*AE$5*$AJ$3*MAX($R326*$A$3-$A$4-AE$5*+$AJ$3,0))/$AJ$5-SUM($V$7:AD326)-SUM($V$7:AE325)+SUM($V$7:AD325)</f>
        <v>0</v>
      </c>
      <c r="AF326" s="153">
        <f>(2*AF$5*$AJ$3*$R326*$A$3-MIN(AF$5*$AJ$3,$R326*$A$3)^2-2*$R326*$A$3*MAX(AF$5*$AJ$3-$R326*$A$3,0)-MIN(MAX($R326*$A$3-$A$4,0),AF$5*$AJ$3)^2-2*AF$5*$AJ$3*MAX($R326*$A$3-$A$4-AF$5*+$AJ$3,0))/$AJ$5-SUM($V$7:AE326)-SUM($V$7:AF325)+SUM($V$7:AE325)</f>
        <v>0</v>
      </c>
      <c r="AG326" s="153">
        <f>(2*AG$5*$AJ$3*$R326*$A$3-MIN(AG$5*$AJ$3,$R326*$A$3)^2-2*$R326*$A$3*MAX(AG$5*$AJ$3-$R326*$A$3,0)-MIN(MAX($R326*$A$3-$A$4,0),AG$5*$AJ$3)^2-2*AG$5*$AJ$3*MAX($R326*$A$3-$A$4-AG$5*+$AJ$3,0))/$AJ$5-SUM($V$7:AF326)-SUM($V$7:AG325)+SUM($V$7:AF325)</f>
        <v>0</v>
      </c>
      <c r="AH326" s="153">
        <f>(2*AH$5*$AJ$3*$R326*$A$3-MIN(AH$5*$AJ$3,$R326*$A$3)^2-2*$R326*$A$3*MAX(AH$5*$AJ$3-$R326*$A$3,0)-MIN(MAX($R326*$A$3-$A$4,0),AH$5*$AJ$3)^2-2*AH$5*$AJ$3*MAX($R326*$A$3-$A$4-AH$5*+$AJ$3,0))/$AJ$5-SUM($V$7:AG326)-SUM($V$7:AH325)+SUM($V$7:AG325)</f>
        <v>0</v>
      </c>
      <c r="AJ326" s="8">
        <f t="shared" si="75"/>
        <v>45839</v>
      </c>
      <c r="AK326" s="30">
        <f t="shared" si="80"/>
        <v>45853</v>
      </c>
      <c r="AL326" s="3">
        <f ca="1">SUMPRODUCT(OFFSET($W$8:OFFSET($W$8,$AJ$4-1,0),$T326,$U326),OFFSET($D$8:OFFSET($D$8,$AJ$4-1,0),$S326,MATCH(AL$6,$D$7:$Q$7,0)-1))</f>
        <v>1</v>
      </c>
      <c r="AM326" s="3">
        <f ca="1">SUMPRODUCT(OFFSET($W$8:OFFSET($W$8,$AJ$4-1,0),$T326,$U326),OFFSET($C$8:OFFSET($C$8,$AJ$4-1,0),$S326,0),OFFSET($D$8:OFFSET($D$8,$AJ$4-1,0),$S326,MATCH(AL$6,$D$7:$Q$7,0)-1))/SUMPRODUCT(OFFSET($W$8:OFFSET($W$8,$AJ$4-1,0),$T326,$U326),OFFSET($C$8:OFFSET($C$8,$AJ$4-1,0),$S326,0))</f>
        <v>1</v>
      </c>
      <c r="AN326" s="3">
        <f ca="1">SUMPRODUCT(OFFSET($W$8:OFFSET($W$8,$AJ$4-1,0),$T326,$U326),OFFSET($D$8:OFFSET($D$8,$AJ$4-1,0),$S326,MATCH(AN$6,$D$7:$Q$7,0)-1))</f>
        <v>0.93558530082654945</v>
      </c>
      <c r="AO326" s="3">
        <f ca="1">SUMPRODUCT(OFFSET($W$8:OFFSET($W$8,$AJ$4-1,0),$T326,$U326),OFFSET($C$8:OFFSET($C$8,$AJ$4-1,0),$S326,0),OFFSET($D$8:OFFSET($D$8,$AJ$4-1,0),$S326,MATCH(AN$6,$D$7:$Q$7,0)-1))/SUMPRODUCT(OFFSET($W$8:OFFSET($W$8,$AJ$4-1,0),$T326,$U326),OFFSET($C$8:OFFSET($C$8,$AJ$4-1,0),$S326,0))</f>
        <v>0.934636373268669</v>
      </c>
      <c r="AP326" s="3">
        <f ca="1">SUMPRODUCT(OFFSET($W$8:OFFSET($W$8,$AJ$4-1,0),$T326,$U326),OFFSET($D$8:OFFSET($D$8,$AJ$4-1,0),$S326,MATCH(AP$6,$D$7:$Q$7,0)-1))</f>
        <v>0.98986926378150275</v>
      </c>
      <c r="AQ326" s="3">
        <f ca="1">SUMPRODUCT(OFFSET($W$8:OFFSET($W$8,$AJ$4-1,0),$T326,$U326),OFFSET($C$8:OFFSET($C$8,$AJ$4-1,0),$S326,0),OFFSET($D$8:OFFSET($D$8,$AJ$4-1,0),$S326,MATCH(AP$6,$D$7:$Q$7,0)-1))/SUMPRODUCT(OFFSET($W$8:OFFSET($W$8,$AJ$4-1,0),$T326,$U326),OFFSET($C$8:OFFSET($C$8,$AJ$4-1,0),$S326,0))</f>
        <v>0.98982439981689041</v>
      </c>
      <c r="AR326" s="3">
        <f ca="1">SUMPRODUCT(OFFSET($W$8:OFFSET($W$8,$AJ$4-1,0),$T326,$U326),OFFSET($D$8:OFFSET($D$8,$AJ$4-1,0),$S326,MATCH(AR$6,$D$7:$Q$7,0)-1))</f>
        <v>1</v>
      </c>
      <c r="AS326" s="3">
        <f ca="1">SUMPRODUCT(OFFSET($W$8:OFFSET($W$8,$AJ$4-1,0),$T326,$U326),OFFSET($C$8:OFFSET($C$8,$AJ$4-1,0),$S326,0),OFFSET($D$8:OFFSET($D$8,$AJ$4-1,0),$S326,MATCH(AR$6,$D$7:$Q$7,0)-1))/SUMPRODUCT(OFFSET($W$8:OFFSET($W$8,$AJ$4-1,0),$T326,$U326),OFFSET($C$8:OFFSET($C$8,$AJ$4-1,0),$S326,0))</f>
        <v>1</v>
      </c>
      <c r="AT326" s="3">
        <f ca="1">SUMPRODUCT(OFFSET($W$8:OFFSET($W$8,$AJ$4-1,0),$T326,$U326),OFFSET($D$8:OFFSET($D$8,$AJ$4-1,0),$S326,MATCH(AT$6,$D$7:$Q$7,0)-1))</f>
        <v>0.95035138603543245</v>
      </c>
      <c r="AU326" s="3">
        <f ca="1">SUMPRODUCT(OFFSET($W$8:OFFSET($W$8,$AJ$4-1,0),$T326,$U326),OFFSET($C$8:OFFSET($C$8,$AJ$4-1,0),$S326,0),OFFSET($D$8:OFFSET($D$8,$AJ$4-1,0),$S326,MATCH(AT$6,$D$7:$Q$7,0)-1))/SUMPRODUCT(OFFSET($W$8:OFFSET($W$8,$AJ$4-1,0),$T326,$U326),OFFSET($C$8:OFFSET($C$8,$AJ$4-1,0),$S326,0))</f>
        <v>0.94963381983343886</v>
      </c>
      <c r="AV326" s="3">
        <f ca="1">SUMPRODUCT(OFFSET($W$8:OFFSET($W$8,$AJ$4-1,0),$T326,$U326),OFFSET($D$8:OFFSET($D$8,$AJ$4-1,0),$S326,MATCH(AV$6,$D$7:$Q$7,0)-1))</f>
        <v>1.0245578483227844</v>
      </c>
      <c r="AW326" s="3">
        <f ca="1">SUMPRODUCT(OFFSET($W$8:OFFSET($W$8,$AJ$4-1,0),$T326,$U326),OFFSET($C$8:OFFSET($C$8,$AJ$4-1,0),$S326,0),OFFSET($D$8:OFFSET($D$8,$AJ$4-1,0),$S326,MATCH(AV$6,$D$7:$Q$7,0)-1))/SUMPRODUCT(OFFSET($W$8:OFFSET($W$8,$AJ$4-1,0),$T326,$U326),OFFSET($C$8:OFFSET($C$8,$AJ$4-1,0),$S326,0))</f>
        <v>1.0249362655070584</v>
      </c>
      <c r="AX326" s="3">
        <f ca="1">SUMPRODUCT(OFFSET($W$8:OFFSET($W$8,$AJ$4-1,0),$T326,$U326),OFFSET($D$8:OFFSET($D$8,$AJ$4-1,0),$S326,MATCH(AX$6,$D$7:$Q$7,0)-1))</f>
        <v>1.0245578483227844</v>
      </c>
      <c r="AY326" s="3">
        <f ca="1">SUMPRODUCT(OFFSET($W$8:OFFSET($W$8,$AJ$4-1,0),$T326,$U326),OFFSET($C$8:OFFSET($C$8,$AJ$4-1,0),$S326,0),OFFSET($D$8:OFFSET($D$8,$AJ$4-1,0),$S326,MATCH(AX$6,$D$7:$Q$7,0)-1))/SUMPRODUCT(OFFSET($W$8:OFFSET($W$8,$AJ$4-1,0),$T326,$U326),OFFSET($C$8:OFFSET($C$8,$AJ$4-1,0),$S326,0))</f>
        <v>1.0249362655070582</v>
      </c>
      <c r="AZ326" s="3">
        <f ca="1">SUMPRODUCT(OFFSET($W$8:OFFSET($W$8,$AJ$4-1,0),$T326,$U326),OFFSET($D$8:OFFSET($D$8,$AJ$4-1,0),$S326,MATCH(AZ$6,$D$7:$Q$7,0)-1))</f>
        <v>0.93121517403900511</v>
      </c>
      <c r="BA326" s="3">
        <f ca="1">SUMPRODUCT(OFFSET($W$8:OFFSET($W$8,$AJ$4-1,0),$T326,$U326),OFFSET($C$8:OFFSET($C$8,$AJ$4-1,0),$S326,0),OFFSET($D$8:OFFSET($D$8,$AJ$4-1,0),$S326,MATCH(AZ$6,$D$7:$Q$7,0)-1))/SUMPRODUCT(OFFSET($W$8:OFFSET($W$8,$AJ$4-1,0),$T326,$U326),OFFSET($C$8:OFFSET($C$8,$AJ$4-1,0),$S326,0))</f>
        <v>0.93020423356958126</v>
      </c>
      <c r="BB326" s="3">
        <f ca="1">SUMPRODUCT(OFFSET($W$8:OFFSET($W$8,$AJ$4-1,0),$T326,$U326),OFFSET($D$8:OFFSET($D$8,$AJ$4-1,0),$S326,MATCH(BB$6,$D$7:$Q$7,0)-1))</f>
        <v>0.97562831436761099</v>
      </c>
      <c r="BC326" s="3">
        <f ca="1">SUMPRODUCT(OFFSET($W$8:OFFSET($W$8,$AJ$4-1,0),$T326,$U326),OFFSET($C$8:OFFSET($C$8,$AJ$4-1,0),$S326,0),OFFSET($D$8:OFFSET($D$8,$AJ$4-1,0),$S326,MATCH(BB$6,$D$7:$Q$7,0)-1))/SUMPRODUCT(OFFSET($W$8:OFFSET($W$8,$AJ$4-1,0),$T326,$U326),OFFSET($C$8:OFFSET($C$8,$AJ$4-1,0),$S326,0))</f>
        <v>0.97526172199128525</v>
      </c>
      <c r="BD326" s="3">
        <f ca="1">SUMPRODUCT(OFFSET($W$8:OFFSET($W$8,$AJ$4-1,0),$T326,$U326),OFFSET($D$8:OFFSET($D$8,$AJ$4-1,0),$S326,MATCH(BD$6,$D$7:$Q$7,0)-1))</f>
        <v>0.99957199564943722</v>
      </c>
      <c r="BE326" s="3">
        <f ca="1">SUMPRODUCT(OFFSET($W$8:OFFSET($W$8,$AJ$4-1,0),$T326,$U326),OFFSET($C$8:OFFSET($C$8,$AJ$4-1,0),$S326,0),OFFSET($D$8:OFFSET($D$8,$AJ$4-1,0),$S326,MATCH(BD$6,$D$7:$Q$7,0)-1))/SUMPRODUCT(OFFSET($W$8:OFFSET($W$8,$AJ$4-1,0),$T326,$U326),OFFSET($C$8:OFFSET($C$8,$AJ$4-1,0),$S326,0))</f>
        <v>0.99956548009792578</v>
      </c>
      <c r="BF326" s="174">
        <f ca="1">SUMPRODUCT(OFFSET($W$8:OFFSET($W$8,$AJ$4-1,0),$T326,$U326),OFFSET($D$8:OFFSET($D$8,$AJ$4-1,0),$S326,MATCH(BF$6,$D$7:$Q$7,0)-1))</f>
        <v>1</v>
      </c>
      <c r="BG326" s="174">
        <f ca="1">SUMPRODUCT(OFFSET($W$8:OFFSET($W$8,$AJ$4-1,0),$T326,$U326),OFFSET($C$8:OFFSET($C$8,$AJ$4-1,0),$S326,0),OFFSET($D$8:OFFSET($D$8,$AJ$4-1,0),$S326,MATCH(BF$6,$D$7:$Q$7,0)-1))/SUMPRODUCT(OFFSET($W$8:OFFSET($W$8,$AJ$4-1,0),$T326,$U326),OFFSET($C$8:OFFSET($C$8,$AJ$4-1,0),$S326,0))</f>
        <v>1</v>
      </c>
      <c r="BH326" s="174">
        <f ca="1">SUMPRODUCT(OFFSET($W$8:OFFSET($W$8,$AJ$4-1,0),$T326,$U326),OFFSET($D$8:OFFSET($D$8,$AJ$4-1,0),$S326,MATCH(BH$6,$D$7:$Q$7,0)-1))</f>
        <v>1</v>
      </c>
      <c r="BI326" s="174">
        <f ca="1">SUMPRODUCT(OFFSET($W$8:OFFSET($W$8,$AJ$4-1,0),$T326,$U326),OFFSET($C$8:OFFSET($C$8,$AJ$4-1,0),$S326,0),OFFSET($D$8:OFFSET($D$8,$AJ$4-1,0),$S326,MATCH(BH$6,$D$7:$Q$7,0)-1))/SUMPRODUCT(OFFSET($W$8:OFFSET($W$8,$AJ$4-1,0),$T326,$U326),OFFSET($C$8:OFFSET($C$8,$AJ$4-1,0),$S326,0))</f>
        <v>1</v>
      </c>
      <c r="BJ326" s="174">
        <f ca="1">SUMPRODUCT(OFFSET($W$8:OFFSET($W$8,$AJ$4-1,0),$T326,$U326),OFFSET($D$8:OFFSET($D$8,$AJ$4-1,0),$S326,MATCH(BJ$6,$D$7:$Q$7,0)-1))</f>
        <v>1</v>
      </c>
      <c r="BK326" s="174">
        <f ca="1">SUMPRODUCT(OFFSET($W$8:OFFSET($W$8,$AJ$4-1,0),$T326,$U326),OFFSET($C$8:OFFSET($C$8,$AJ$4-1,0),$S326,0),OFFSET($D$8:OFFSET($D$8,$AJ$4-1,0),$S326,MATCH(BJ$6,$D$7:$Q$7,0)-1))/SUMPRODUCT(OFFSET($W$8:OFFSET($W$8,$AJ$4-1,0),$T326,$U326),OFFSET($C$8:OFFSET($C$8,$AJ$4-1,0),$S326,0))</f>
        <v>1</v>
      </c>
      <c r="BM326" s="8">
        <f t="shared" si="72"/>
        <v>45839</v>
      </c>
      <c r="BN326" s="47">
        <f t="shared" ca="1" si="73"/>
        <v>0.99887341547568309</v>
      </c>
      <c r="BO326" s="47">
        <f t="shared" ca="1" si="69"/>
        <v>0</v>
      </c>
      <c r="BP326" s="47">
        <f t="shared" ca="1" si="74"/>
        <v>0.33093923847506052</v>
      </c>
      <c r="BQ326" s="47">
        <f t="shared" ca="1" si="70"/>
        <v>0.66793417700062263</v>
      </c>
    </row>
    <row r="327" spans="1:69">
      <c r="A327" s="58">
        <f t="shared" si="71"/>
        <v>45505</v>
      </c>
      <c r="B327" s="155">
        <f t="shared" si="76"/>
        <v>45703</v>
      </c>
      <c r="C327" s="59">
        <f>SUMIF(WP!$A$3:$A$388,"&lt;"&amp;EOMONTH($A327,$A$3-1)+1,WP!$B$3:$B$388)/1000-SUM(C$8:C326)</f>
        <v>4145.3597285111318</v>
      </c>
      <c r="D327" s="156">
        <f>D$6/VLOOKUP($B327,Rate!$B$4:$H$390,7)</f>
        <v>1</v>
      </c>
      <c r="E327" s="156">
        <f>E$6/VLOOKUP($B327,SAWW!$B$4:$H$390,7)</f>
        <v>0.94624026437391173</v>
      </c>
      <c r="F327" s="156">
        <f>F$6/VLOOKUP($B327,'Indem BL'!$B$4:$H$390,7)</f>
        <v>0.99007450310635903</v>
      </c>
      <c r="G327" s="156">
        <f>G$6/VLOOKUP($B327,'Med BL'!$B$4:$H$390,7)</f>
        <v>1</v>
      </c>
      <c r="H327" s="156">
        <f>H$6/VLOOKUP($B327,'Combined BL &amp; SAWW'!$B$4:$H$390,7)</f>
        <v>0.95819402496365669</v>
      </c>
      <c r="I327" s="156">
        <f>I$6/VLOOKUP($B327,'Freq Trend'!$B$4:$H$390,7)</f>
        <v>1.0203146565344905</v>
      </c>
      <c r="J327" s="156">
        <f>J$6/VLOOKUP($B327,'Severity Trend_IonI'!$B$4:$H$390,7)</f>
        <v>1.02031465653449</v>
      </c>
      <c r="K327" s="156">
        <f>K$6/VLOOKUP($B327,'Severity Trend_MonI'!$B$4:$H$390,7)</f>
        <v>0.94256723366487072</v>
      </c>
      <c r="L327" s="156">
        <f>L$6/VLOOKUP($B327,'Severity Trend'!$B$4:$H$390,7)</f>
        <v>0.97974198625571707</v>
      </c>
      <c r="M327" s="156">
        <f>M$6/VLOOKUP($B327,'PP Residual Trend'!$B$4:$H$390,7)</f>
        <v>0.99964508220319959</v>
      </c>
      <c r="N327" s="156">
        <f>N$6/VLOOKUP($B327,CR!$B$4:$H$455,7)</f>
        <v>1</v>
      </c>
      <c r="O327" s="156">
        <f>O$6/VLOOKUP($B327,ER!$B$4:$H$455,7)</f>
        <v>1</v>
      </c>
      <c r="P327" s="156">
        <f>P$6/VLOOKUP($B327,DR!$B$4:$H$455,7)</f>
        <v>1</v>
      </c>
      <c r="R327">
        <f t="shared" si="81"/>
        <v>320</v>
      </c>
      <c r="S327" s="159">
        <f t="shared" si="77"/>
        <v>319</v>
      </c>
      <c r="T327" s="157">
        <f t="shared" si="78"/>
        <v>0</v>
      </c>
      <c r="U327" s="157">
        <f t="shared" si="79"/>
        <v>0</v>
      </c>
      <c r="V327" s="152">
        <v>0</v>
      </c>
      <c r="W327" s="153">
        <f>(2*W$5*$AJ$3*$R327*$A$3-MIN(W$5*$AJ$3,$R327*$A$3)^2-2*$R327*$A$3*MAX(W$5*$AJ$3-$R327*$A$3,0)-MIN(MAX($R327*$A$3-$A$4,0),W$5*$AJ$3)^2-2*W$5*$AJ$3*MAX($R327*$A$3-$A$4-W$5*+$AJ$3,0))/$AJ$5-SUM($V$7:V327)-SUM($V$7:W326)+SUM($V$7:V326)</f>
        <v>0</v>
      </c>
      <c r="X327" s="153">
        <f>(2*X$5*$AJ$3*$R327*$A$3-MIN(X$5*$AJ$3,$R327*$A$3)^2-2*$R327*$A$3*MAX(X$5*$AJ$3-$R327*$A$3,0)-MIN(MAX($R327*$A$3-$A$4,0),X$5*$AJ$3)^2-2*X$5*$AJ$3*MAX($R327*$A$3-$A$4-X$5*+$AJ$3,0))/$AJ$5-SUM($V$7:W327)-SUM($V$7:X326)+SUM($V$7:W326)</f>
        <v>0</v>
      </c>
      <c r="Y327" s="153">
        <f>(2*Y$5*$AJ$3*$R327*$A$3-MIN(Y$5*$AJ$3,$R327*$A$3)^2-2*$R327*$A$3*MAX(Y$5*$AJ$3-$R327*$A$3,0)-MIN(MAX($R327*$A$3-$A$4,0),Y$5*$AJ$3)^2-2*Y$5*$AJ$3*MAX($R327*$A$3-$A$4-Y$5*+$AJ$3,0))/$AJ$5-SUM($V$7:X327)-SUM($V$7:Y326)+SUM($V$7:X326)</f>
        <v>0</v>
      </c>
      <c r="Z327" s="153">
        <f>(2*Z$5*$AJ$3*$R327*$A$3-MIN(Z$5*$AJ$3,$R327*$A$3)^2-2*$R327*$A$3*MAX(Z$5*$AJ$3-$R327*$A$3,0)-MIN(MAX($R327*$A$3-$A$4,0),Z$5*$AJ$3)^2-2*Z$5*$AJ$3*MAX($R327*$A$3-$A$4-Z$5*+$AJ$3,0))/$AJ$5-SUM($V$7:Y327)-SUM($V$7:Z326)+SUM($V$7:Y326)</f>
        <v>0</v>
      </c>
      <c r="AA327" s="153">
        <f>(2*AA$5*$AJ$3*$R327*$A$3-MIN(AA$5*$AJ$3,$R327*$A$3)^2-2*$R327*$A$3*MAX(AA$5*$AJ$3-$R327*$A$3,0)-MIN(MAX($R327*$A$3-$A$4,0),AA$5*$AJ$3)^2-2*AA$5*$AJ$3*MAX($R327*$A$3-$A$4-AA$5*+$AJ$3,0))/$AJ$5-SUM($V$7:Z327)-SUM($V$7:AA326)+SUM($V$7:Z326)</f>
        <v>0</v>
      </c>
      <c r="AB327" s="153">
        <f>(2*AB$5*$AJ$3*$R327*$A$3-MIN(AB$5*$AJ$3,$R327*$A$3)^2-2*$R327*$A$3*MAX(AB$5*$AJ$3-$R327*$A$3,0)-MIN(MAX($R327*$A$3-$A$4,0),AB$5*$AJ$3)^2-2*AB$5*$AJ$3*MAX($R327*$A$3-$A$4-AB$5*+$AJ$3,0))/$AJ$5-SUM($V$7:AA327)-SUM($V$7:AB326)+SUM($V$7:AA326)</f>
        <v>0</v>
      </c>
      <c r="AC327" s="153">
        <f>(2*AC$5*$AJ$3*$R327*$A$3-MIN(AC$5*$AJ$3,$R327*$A$3)^2-2*$R327*$A$3*MAX(AC$5*$AJ$3-$R327*$A$3,0)-MIN(MAX($R327*$A$3-$A$4,0),AC$5*$AJ$3)^2-2*AC$5*$AJ$3*MAX($R327*$A$3-$A$4-AC$5*+$AJ$3,0))/$AJ$5-SUM($V$7:AB327)-SUM($V$7:AC326)+SUM($V$7:AB326)</f>
        <v>0</v>
      </c>
      <c r="AD327" s="153">
        <f>(2*AD$5*$AJ$3*$R327*$A$3-MIN(AD$5*$AJ$3,$R327*$A$3)^2-2*$R327*$A$3*MAX(AD$5*$AJ$3-$R327*$A$3,0)-MIN(MAX($R327*$A$3-$A$4,0),AD$5*$AJ$3)^2-2*AD$5*$AJ$3*MAX($R327*$A$3-$A$4-AD$5*+$AJ$3,0))/$AJ$5-SUM($V$7:AC327)-SUM($V$7:AD326)+SUM($V$7:AC326)</f>
        <v>0</v>
      </c>
      <c r="AE327" s="153">
        <f>(2*AE$5*$AJ$3*$R327*$A$3-MIN(AE$5*$AJ$3,$R327*$A$3)^2-2*$R327*$A$3*MAX(AE$5*$AJ$3-$R327*$A$3,0)-MIN(MAX($R327*$A$3-$A$4,0),AE$5*$AJ$3)^2-2*AE$5*$AJ$3*MAX($R327*$A$3-$A$4-AE$5*+$AJ$3,0))/$AJ$5-SUM($V$7:AD327)-SUM($V$7:AE326)+SUM($V$7:AD326)</f>
        <v>0</v>
      </c>
      <c r="AF327" s="153">
        <f>(2*AF$5*$AJ$3*$R327*$A$3-MIN(AF$5*$AJ$3,$R327*$A$3)^2-2*$R327*$A$3*MAX(AF$5*$AJ$3-$R327*$A$3,0)-MIN(MAX($R327*$A$3-$A$4,0),AF$5*$AJ$3)^2-2*AF$5*$AJ$3*MAX($R327*$A$3-$A$4-AF$5*+$AJ$3,0))/$AJ$5-SUM($V$7:AE327)-SUM($V$7:AF326)+SUM($V$7:AE326)</f>
        <v>0</v>
      </c>
      <c r="AG327" s="153">
        <f>(2*AG$5*$AJ$3*$R327*$A$3-MIN(AG$5*$AJ$3,$R327*$A$3)^2-2*$R327*$A$3*MAX(AG$5*$AJ$3-$R327*$A$3,0)-MIN(MAX($R327*$A$3-$A$4,0),AG$5*$AJ$3)^2-2*AG$5*$AJ$3*MAX($R327*$A$3-$A$4-AG$5*+$AJ$3,0))/$AJ$5-SUM($V$7:AF327)-SUM($V$7:AG326)+SUM($V$7:AF326)</f>
        <v>0</v>
      </c>
      <c r="AH327" s="153">
        <f>(2*AH$5*$AJ$3*$R327*$A$3-MIN(AH$5*$AJ$3,$R327*$A$3)^2-2*$R327*$A$3*MAX(AH$5*$AJ$3-$R327*$A$3,0)-MIN(MAX($R327*$A$3-$A$4,0),AH$5*$AJ$3)^2-2*AH$5*$AJ$3*MAX($R327*$A$3-$A$4-AH$5*+$AJ$3,0))/$AJ$5-SUM($V$7:AG327)-SUM($V$7:AH326)+SUM($V$7:AG326)</f>
        <v>0</v>
      </c>
      <c r="AJ327" s="8">
        <f t="shared" si="75"/>
        <v>45870</v>
      </c>
      <c r="AK327" s="30">
        <f t="shared" si="80"/>
        <v>45884</v>
      </c>
      <c r="AL327" s="3">
        <f ca="1">SUMPRODUCT(OFFSET($W$8:OFFSET($W$8,$AJ$4-1,0),$T327,$U327),OFFSET($D$8:OFFSET($D$8,$AJ$4-1,0),$S327,MATCH(AL$6,$D$7:$Q$7,0)-1))</f>
        <v>1</v>
      </c>
      <c r="AM327" s="3">
        <f ca="1">SUMPRODUCT(OFFSET($W$8:OFFSET($W$8,$AJ$4-1,0),$T327,$U327),OFFSET($C$8:OFFSET($C$8,$AJ$4-1,0),$S327,0),OFFSET($D$8:OFFSET($D$8,$AJ$4-1,0),$S327,MATCH(AL$6,$D$7:$Q$7,0)-1))/SUMPRODUCT(OFFSET($W$8:OFFSET($W$8,$AJ$4-1,0),$T327,$U327),OFFSET($C$8:OFFSET($C$8,$AJ$4-1,0),$S327,0))</f>
        <v>1</v>
      </c>
      <c r="AN327" s="3">
        <f ca="1">SUMPRODUCT(OFFSET($W$8:OFFSET($W$8,$AJ$4-1,0),$T327,$U327),OFFSET($D$8:OFFSET($D$8,$AJ$4-1,0),$S327,MATCH(AN$6,$D$7:$Q$7,0)-1))</f>
        <v>0.93343746695583085</v>
      </c>
      <c r="AO327" s="3">
        <f ca="1">SUMPRODUCT(OFFSET($W$8:OFFSET($W$8,$AJ$4-1,0),$T327,$U327),OFFSET($C$8:OFFSET($C$8,$AJ$4-1,0),$S327,0),OFFSET($D$8:OFFSET($D$8,$AJ$4-1,0),$S327,MATCH(AN$6,$D$7:$Q$7,0)-1))/SUMPRODUCT(OFFSET($W$8:OFFSET($W$8,$AJ$4-1,0),$T327,$U327),OFFSET($C$8:OFFSET($C$8,$AJ$4-1,0),$S327,0))</f>
        <v>0.93266058014232378</v>
      </c>
      <c r="AP327" s="3">
        <f ca="1">SUMPRODUCT(OFFSET($W$8:OFFSET($W$8,$AJ$4-1,0),$T327,$U327),OFFSET($D$8:OFFSET($D$8,$AJ$4-1,0),$S327,MATCH(AP$6,$D$7:$Q$7,0)-1))</f>
        <v>0.98945878513179042</v>
      </c>
      <c r="AQ327" s="3">
        <f ca="1">SUMPRODUCT(OFFSET($W$8:OFFSET($W$8,$AJ$4-1,0),$T327,$U327),OFFSET($C$8:OFFSET($C$8,$AJ$4-1,0),$S327,0),OFFSET($D$8:OFFSET($D$8,$AJ$4-1,0),$S327,MATCH(AP$6,$D$7:$Q$7,0)-1))/SUMPRODUCT(OFFSET($W$8:OFFSET($W$8,$AJ$4-1,0),$T327,$U327),OFFSET($C$8:OFFSET($C$8,$AJ$4-1,0),$S327,0))</f>
        <v>0.98940285935181849</v>
      </c>
      <c r="AR327" s="3">
        <f ca="1">SUMPRODUCT(OFFSET($W$8:OFFSET($W$8,$AJ$4-1,0),$T327,$U327),OFFSET($D$8:OFFSET($D$8,$AJ$4-1,0),$S327,MATCH(AR$6,$D$7:$Q$7,0)-1))</f>
        <v>1</v>
      </c>
      <c r="AS327" s="3">
        <f ca="1">SUMPRODUCT(OFFSET($W$8:OFFSET($W$8,$AJ$4-1,0),$T327,$U327),OFFSET($C$8:OFFSET($C$8,$AJ$4-1,0),$S327,0),OFFSET($D$8:OFFSET($D$8,$AJ$4-1,0),$S327,MATCH(AR$6,$D$7:$Q$7,0)-1))/SUMPRODUCT(OFFSET($W$8:OFFSET($W$8,$AJ$4-1,0),$T327,$U327),OFFSET($C$8:OFFSET($C$8,$AJ$4-1,0),$S327,0))</f>
        <v>1</v>
      </c>
      <c r="AT327" s="3">
        <f ca="1">SUMPRODUCT(OFFSET($W$8:OFFSET($W$8,$AJ$4-1,0),$T327,$U327),OFFSET($D$8:OFFSET($D$8,$AJ$4-1,0),$S327,MATCH(AT$6,$D$7:$Q$7,0)-1))</f>
        <v>0.94851554090071033</v>
      </c>
      <c r="AU327" s="3">
        <f ca="1">SUMPRODUCT(OFFSET($W$8:OFFSET($W$8,$AJ$4-1,0),$T327,$U327),OFFSET($C$8:OFFSET($C$8,$AJ$4-1,0),$S327,0),OFFSET($D$8:OFFSET($D$8,$AJ$4-1,0),$S327,MATCH(AT$6,$D$7:$Q$7,0)-1))/SUMPRODUCT(OFFSET($W$8:OFFSET($W$8,$AJ$4-1,0),$T327,$U327),OFFSET($C$8:OFFSET($C$8,$AJ$4-1,0),$S327,0))</f>
        <v>0.94791473413420746</v>
      </c>
      <c r="AV327" s="3">
        <f ca="1">SUMPRODUCT(OFFSET($W$8:OFFSET($W$8,$AJ$4-1,0),$T327,$U327),OFFSET($D$8:OFFSET($D$8,$AJ$4-1,0),$S327,MATCH(AV$6,$D$7:$Q$7,0)-1))</f>
        <v>1.0254153412583951</v>
      </c>
      <c r="AW327" s="3">
        <f ca="1">SUMPRODUCT(OFFSET($W$8:OFFSET($W$8,$AJ$4-1,0),$T327,$U327),OFFSET($C$8:OFFSET($C$8,$AJ$4-1,0),$S327,0),OFFSET($D$8:OFFSET($D$8,$AJ$4-1,0),$S327,MATCH(AV$6,$D$7:$Q$7,0)-1))/SUMPRODUCT(OFFSET($W$8:OFFSET($W$8,$AJ$4-1,0),$T327,$U327),OFFSET($C$8:OFFSET($C$8,$AJ$4-1,0),$S327,0))</f>
        <v>1.0257252402430759</v>
      </c>
      <c r="AX327" s="3">
        <f ca="1">SUMPRODUCT(OFFSET($W$8:OFFSET($W$8,$AJ$4-1,0),$T327,$U327),OFFSET($D$8:OFFSET($D$8,$AJ$4-1,0),$S327,MATCH(AX$6,$D$7:$Q$7,0)-1))</f>
        <v>1.0254153412583951</v>
      </c>
      <c r="AY327" s="3">
        <f ca="1">SUMPRODUCT(OFFSET($W$8:OFFSET($W$8,$AJ$4-1,0),$T327,$U327),OFFSET($C$8:OFFSET($C$8,$AJ$4-1,0),$S327,0),OFFSET($D$8:OFFSET($D$8,$AJ$4-1,0),$S327,MATCH(AX$6,$D$7:$Q$7,0)-1))/SUMPRODUCT(OFFSET($W$8:OFFSET($W$8,$AJ$4-1,0),$T327,$U327),OFFSET($C$8:OFFSET($C$8,$AJ$4-1,0),$S327,0))</f>
        <v>1.0257252402430761</v>
      </c>
      <c r="AZ327" s="3">
        <f ca="1">SUMPRODUCT(OFFSET($W$8:OFFSET($W$8,$AJ$4-1,0),$T327,$U327),OFFSET($D$8:OFFSET($D$8,$AJ$4-1,0),$S327,MATCH(AZ$6,$D$7:$Q$7,0)-1))</f>
        <v>0.92892711679591744</v>
      </c>
      <c r="BA327" s="3">
        <f ca="1">SUMPRODUCT(OFFSET($W$8:OFFSET($W$8,$AJ$4-1,0),$T327,$U327),OFFSET($C$8:OFFSET($C$8,$AJ$4-1,0),$S327,0),OFFSET($D$8:OFFSET($D$8,$AJ$4-1,0),$S327,MATCH(AZ$6,$D$7:$Q$7,0)-1))/SUMPRODUCT(OFFSET($W$8:OFFSET($W$8,$AJ$4-1,0),$T327,$U327),OFFSET($C$8:OFFSET($C$8,$AJ$4-1,0),$S327,0))</f>
        <v>0.92809947212323907</v>
      </c>
      <c r="BB327" s="3">
        <f ca="1">SUMPRODUCT(OFFSET($W$8:OFFSET($W$8,$AJ$4-1,0),$T327,$U327),OFFSET($D$8:OFFSET($D$8,$AJ$4-1,0),$S327,MATCH(BB$6,$D$7:$Q$7,0)-1))</f>
        <v>0.97479811481395473</v>
      </c>
      <c r="BC327" s="3">
        <f ca="1">SUMPRODUCT(OFFSET($W$8:OFFSET($W$8,$AJ$4-1,0),$T327,$U327),OFFSET($C$8:OFFSET($C$8,$AJ$4-1,0),$S327,0),OFFSET($D$8:OFFSET($D$8,$AJ$4-1,0),$S327,MATCH(BB$6,$D$7:$Q$7,0)-1))/SUMPRODUCT(OFFSET($W$8:OFFSET($W$8,$AJ$4-1,0),$T327,$U327),OFFSET($C$8:OFFSET($C$8,$AJ$4-1,0),$S327,0))</f>
        <v>0.97449794620781749</v>
      </c>
      <c r="BD327" s="3">
        <f ca="1">SUMPRODUCT(OFFSET($W$8:OFFSET($W$8,$AJ$4-1,0),$T327,$U327),OFFSET($D$8:OFFSET($D$8,$AJ$4-1,0),$S327,MATCH(BD$6,$D$7:$Q$7,0)-1))</f>
        <v>0.99955723584234335</v>
      </c>
      <c r="BE327" s="3">
        <f ca="1">SUMPRODUCT(OFFSET($W$8:OFFSET($W$8,$AJ$4-1,0),$T327,$U327),OFFSET($C$8:OFFSET($C$8,$AJ$4-1,0),$S327,0),OFFSET($D$8:OFFSET($D$8,$AJ$4-1,0),$S327,MATCH(BD$6,$D$7:$Q$7,0)-1))/SUMPRODUCT(OFFSET($W$8:OFFSET($W$8,$AJ$4-1,0),$T327,$U327),OFFSET($C$8:OFFSET($C$8,$AJ$4-1,0),$S327,0))</f>
        <v>0.99955190045016795</v>
      </c>
      <c r="BF327" s="174">
        <f ca="1">SUMPRODUCT(OFFSET($W$8:OFFSET($W$8,$AJ$4-1,0),$T327,$U327),OFFSET($D$8:OFFSET($D$8,$AJ$4-1,0),$S327,MATCH(BF$6,$D$7:$Q$7,0)-1))</f>
        <v>1</v>
      </c>
      <c r="BG327" s="174">
        <f ca="1">SUMPRODUCT(OFFSET($W$8:OFFSET($W$8,$AJ$4-1,0),$T327,$U327),OFFSET($C$8:OFFSET($C$8,$AJ$4-1,0),$S327,0),OFFSET($D$8:OFFSET($D$8,$AJ$4-1,0),$S327,MATCH(BF$6,$D$7:$Q$7,0)-1))/SUMPRODUCT(OFFSET($W$8:OFFSET($W$8,$AJ$4-1,0),$T327,$U327),OFFSET($C$8:OFFSET($C$8,$AJ$4-1,0),$S327,0))</f>
        <v>1</v>
      </c>
      <c r="BH327" s="174">
        <f ca="1">SUMPRODUCT(OFFSET($W$8:OFFSET($W$8,$AJ$4-1,0),$T327,$U327),OFFSET($D$8:OFFSET($D$8,$AJ$4-1,0),$S327,MATCH(BH$6,$D$7:$Q$7,0)-1))</f>
        <v>1</v>
      </c>
      <c r="BI327" s="174">
        <f ca="1">SUMPRODUCT(OFFSET($W$8:OFFSET($W$8,$AJ$4-1,0),$T327,$U327),OFFSET($C$8:OFFSET($C$8,$AJ$4-1,0),$S327,0),OFFSET($D$8:OFFSET($D$8,$AJ$4-1,0),$S327,MATCH(BH$6,$D$7:$Q$7,0)-1))/SUMPRODUCT(OFFSET($W$8:OFFSET($W$8,$AJ$4-1,0),$T327,$U327),OFFSET($C$8:OFFSET($C$8,$AJ$4-1,0),$S327,0))</f>
        <v>1</v>
      </c>
      <c r="BJ327" s="174">
        <f ca="1">SUMPRODUCT(OFFSET($W$8:OFFSET($W$8,$AJ$4-1,0),$T327,$U327),OFFSET($D$8:OFFSET($D$8,$AJ$4-1,0),$S327,MATCH(BJ$6,$D$7:$Q$7,0)-1))</f>
        <v>1</v>
      </c>
      <c r="BK327" s="174">
        <f ca="1">SUMPRODUCT(OFFSET($W$8:OFFSET($W$8,$AJ$4-1,0),$T327,$U327),OFFSET($C$8:OFFSET($C$8,$AJ$4-1,0),$S327,0),OFFSET($D$8:OFFSET($D$8,$AJ$4-1,0),$S327,MATCH(BJ$6,$D$7:$Q$7,0)-1))/SUMPRODUCT(OFFSET($W$8:OFFSET($W$8,$AJ$4-1,0),$T327,$U327),OFFSET($C$8:OFFSET($C$8,$AJ$4-1,0),$S327,0))</f>
        <v>1</v>
      </c>
      <c r="BM327" s="8">
        <f t="shared" si="72"/>
        <v>45870</v>
      </c>
      <c r="BN327" s="47">
        <f t="shared" ca="1" si="73"/>
        <v>0.99887341547568309</v>
      </c>
      <c r="BO327" s="47">
        <f t="shared" ca="1" si="69"/>
        <v>0</v>
      </c>
      <c r="BP327" s="47">
        <f t="shared" ca="1" si="74"/>
        <v>0.33093923847506052</v>
      </c>
      <c r="BQ327" s="47">
        <f t="shared" ca="1" si="70"/>
        <v>0.66793417700062263</v>
      </c>
    </row>
    <row r="328" spans="1:69">
      <c r="A328" s="58">
        <f t="shared" si="71"/>
        <v>45536</v>
      </c>
      <c r="B328" s="155">
        <f t="shared" si="76"/>
        <v>45731</v>
      </c>
      <c r="C328" s="59">
        <f>SUMIF(WP!$A$3:$A$388,"&lt;"&amp;EOMONTH($A328,$A$3-1)+1,WP!$B$3:$B$388)/1000-SUM(C$8:C327)</f>
        <v>5320.6833810690732</v>
      </c>
      <c r="D328" s="156">
        <f>D$6/VLOOKUP($B328,Rate!$B$4:$H$390,7)</f>
        <v>1</v>
      </c>
      <c r="E328" s="156">
        <f>E$6/VLOOKUP($B328,SAWW!$B$4:$H$390,7)</f>
        <v>0.94425227942539192</v>
      </c>
      <c r="F328" s="156">
        <f>F$6/VLOOKUP($B328,'Indem BL'!$B$4:$H$390,7)</f>
        <v>0.99007450310635903</v>
      </c>
      <c r="G328" s="156">
        <f>G$6/VLOOKUP($B328,'Med BL'!$B$4:$H$390,7)</f>
        <v>1</v>
      </c>
      <c r="H328" s="156">
        <f>H$6/VLOOKUP($B328,'Combined BL &amp; SAWW'!$B$4:$H$390,7)</f>
        <v>0.95676299182922442</v>
      </c>
      <c r="I328" s="156">
        <f>I$6/VLOOKUP($B328,'Freq Trend'!$B$4:$H$390,7)</f>
        <v>1.0211007232960734</v>
      </c>
      <c r="J328" s="156">
        <f>J$6/VLOOKUP($B328,'Severity Trend_IonI'!$B$4:$H$390,7)</f>
        <v>1.0211007232960729</v>
      </c>
      <c r="K328" s="156">
        <f>K$6/VLOOKUP($B328,'Severity Trend_MonI'!$B$4:$H$390,7)</f>
        <v>0.94044842485444891</v>
      </c>
      <c r="L328" s="156">
        <f>L$6/VLOOKUP($B328,'Severity Trend'!$B$4:$H$390,7)</f>
        <v>0.97897695478885716</v>
      </c>
      <c r="M328" s="156">
        <f>M$6/VLOOKUP($B328,'PP Residual Trend'!$B$4:$H$390,7)</f>
        <v>0.99963151600925293</v>
      </c>
      <c r="N328" s="156">
        <f>N$6/VLOOKUP($B328,CR!$B$4:$H$455,7)</f>
        <v>1</v>
      </c>
      <c r="O328" s="156">
        <f>O$6/VLOOKUP($B328,ER!$B$4:$H$455,7)</f>
        <v>1</v>
      </c>
      <c r="P328" s="156">
        <f>P$6/VLOOKUP($B328,DR!$B$4:$H$455,7)</f>
        <v>1</v>
      </c>
      <c r="R328">
        <f t="shared" si="81"/>
        <v>321</v>
      </c>
      <c r="S328" s="159">
        <f t="shared" si="77"/>
        <v>320</v>
      </c>
      <c r="T328" s="157">
        <f t="shared" si="78"/>
        <v>0</v>
      </c>
      <c r="U328" s="157">
        <f t="shared" si="79"/>
        <v>0</v>
      </c>
      <c r="V328" s="152">
        <v>0</v>
      </c>
      <c r="W328" s="153">
        <f>(2*W$5*$AJ$3*$R328*$A$3-MIN(W$5*$AJ$3,$R328*$A$3)^2-2*$R328*$A$3*MAX(W$5*$AJ$3-$R328*$A$3,0)-MIN(MAX($R328*$A$3-$A$4,0),W$5*$AJ$3)^2-2*W$5*$AJ$3*MAX($R328*$A$3-$A$4-W$5*+$AJ$3,0))/$AJ$5-SUM($V$7:V328)-SUM($V$7:W327)+SUM($V$7:V327)</f>
        <v>0</v>
      </c>
      <c r="X328" s="153">
        <f>(2*X$5*$AJ$3*$R328*$A$3-MIN(X$5*$AJ$3,$R328*$A$3)^2-2*$R328*$A$3*MAX(X$5*$AJ$3-$R328*$A$3,0)-MIN(MAX($R328*$A$3-$A$4,0),X$5*$AJ$3)^2-2*X$5*$AJ$3*MAX($R328*$A$3-$A$4-X$5*+$AJ$3,0))/$AJ$5-SUM($V$7:W328)-SUM($V$7:X327)+SUM($V$7:W327)</f>
        <v>0</v>
      </c>
      <c r="Y328" s="153">
        <f>(2*Y$5*$AJ$3*$R328*$A$3-MIN(Y$5*$AJ$3,$R328*$A$3)^2-2*$R328*$A$3*MAX(Y$5*$AJ$3-$R328*$A$3,0)-MIN(MAX($R328*$A$3-$A$4,0),Y$5*$AJ$3)^2-2*Y$5*$AJ$3*MAX($R328*$A$3-$A$4-Y$5*+$AJ$3,0))/$AJ$5-SUM($V$7:X328)-SUM($V$7:Y327)+SUM($V$7:X327)</f>
        <v>0</v>
      </c>
      <c r="Z328" s="153">
        <f>(2*Z$5*$AJ$3*$R328*$A$3-MIN(Z$5*$AJ$3,$R328*$A$3)^2-2*$R328*$A$3*MAX(Z$5*$AJ$3-$R328*$A$3,0)-MIN(MAX($R328*$A$3-$A$4,0),Z$5*$AJ$3)^2-2*Z$5*$AJ$3*MAX($R328*$A$3-$A$4-Z$5*+$AJ$3,0))/$AJ$5-SUM($V$7:Y328)-SUM($V$7:Z327)+SUM($V$7:Y327)</f>
        <v>0</v>
      </c>
      <c r="AA328" s="153">
        <f>(2*AA$5*$AJ$3*$R328*$A$3-MIN(AA$5*$AJ$3,$R328*$A$3)^2-2*$R328*$A$3*MAX(AA$5*$AJ$3-$R328*$A$3,0)-MIN(MAX($R328*$A$3-$A$4,0),AA$5*$AJ$3)^2-2*AA$5*$AJ$3*MAX($R328*$A$3-$A$4-AA$5*+$AJ$3,0))/$AJ$5-SUM($V$7:Z328)-SUM($V$7:AA327)+SUM($V$7:Z327)</f>
        <v>0</v>
      </c>
      <c r="AB328" s="153">
        <f>(2*AB$5*$AJ$3*$R328*$A$3-MIN(AB$5*$AJ$3,$R328*$A$3)^2-2*$R328*$A$3*MAX(AB$5*$AJ$3-$R328*$A$3,0)-MIN(MAX($R328*$A$3-$A$4,0),AB$5*$AJ$3)^2-2*AB$5*$AJ$3*MAX($R328*$A$3-$A$4-AB$5*+$AJ$3,0))/$AJ$5-SUM($V$7:AA328)-SUM($V$7:AB327)+SUM($V$7:AA327)</f>
        <v>0</v>
      </c>
      <c r="AC328" s="153">
        <f>(2*AC$5*$AJ$3*$R328*$A$3-MIN(AC$5*$AJ$3,$R328*$A$3)^2-2*$R328*$A$3*MAX(AC$5*$AJ$3-$R328*$A$3,0)-MIN(MAX($R328*$A$3-$A$4,0),AC$5*$AJ$3)^2-2*AC$5*$AJ$3*MAX($R328*$A$3-$A$4-AC$5*+$AJ$3,0))/$AJ$5-SUM($V$7:AB328)-SUM($V$7:AC327)+SUM($V$7:AB327)</f>
        <v>0</v>
      </c>
      <c r="AD328" s="153">
        <f>(2*AD$5*$AJ$3*$R328*$A$3-MIN(AD$5*$AJ$3,$R328*$A$3)^2-2*$R328*$A$3*MAX(AD$5*$AJ$3-$R328*$A$3,0)-MIN(MAX($R328*$A$3-$A$4,0),AD$5*$AJ$3)^2-2*AD$5*$AJ$3*MAX($R328*$A$3-$A$4-AD$5*+$AJ$3,0))/$AJ$5-SUM($V$7:AC328)-SUM($V$7:AD327)+SUM($V$7:AC327)</f>
        <v>0</v>
      </c>
      <c r="AE328" s="153">
        <f>(2*AE$5*$AJ$3*$R328*$A$3-MIN(AE$5*$AJ$3,$R328*$A$3)^2-2*$R328*$A$3*MAX(AE$5*$AJ$3-$R328*$A$3,0)-MIN(MAX($R328*$A$3-$A$4,0),AE$5*$AJ$3)^2-2*AE$5*$AJ$3*MAX($R328*$A$3-$A$4-AE$5*+$AJ$3,0))/$AJ$5-SUM($V$7:AD328)-SUM($V$7:AE327)+SUM($V$7:AD327)</f>
        <v>0</v>
      </c>
      <c r="AF328" s="153">
        <f>(2*AF$5*$AJ$3*$R328*$A$3-MIN(AF$5*$AJ$3,$R328*$A$3)^2-2*$R328*$A$3*MAX(AF$5*$AJ$3-$R328*$A$3,0)-MIN(MAX($R328*$A$3-$A$4,0),AF$5*$AJ$3)^2-2*AF$5*$AJ$3*MAX($R328*$A$3-$A$4-AF$5*+$AJ$3,0))/$AJ$5-SUM($V$7:AE328)-SUM($V$7:AF327)+SUM($V$7:AE327)</f>
        <v>0</v>
      </c>
      <c r="AG328" s="153">
        <f>(2*AG$5*$AJ$3*$R328*$A$3-MIN(AG$5*$AJ$3,$R328*$A$3)^2-2*$R328*$A$3*MAX(AG$5*$AJ$3-$R328*$A$3,0)-MIN(MAX($R328*$A$3-$A$4,0),AG$5*$AJ$3)^2-2*AG$5*$AJ$3*MAX($R328*$A$3-$A$4-AG$5*+$AJ$3,0))/$AJ$5-SUM($V$7:AF328)-SUM($V$7:AG327)+SUM($V$7:AF327)</f>
        <v>0</v>
      </c>
      <c r="AH328" s="153">
        <f>(2*AH$5*$AJ$3*$R328*$A$3-MIN(AH$5*$AJ$3,$R328*$A$3)^2-2*$R328*$A$3*MAX(AH$5*$AJ$3-$R328*$A$3,0)-MIN(MAX($R328*$A$3-$A$4,0),AH$5*$AJ$3)^2-2*AH$5*$AJ$3*MAX($R328*$A$3-$A$4-AH$5*+$AJ$3,0))/$AJ$5-SUM($V$7:AG328)-SUM($V$7:AH327)+SUM($V$7:AG327)</f>
        <v>0</v>
      </c>
      <c r="AJ328" s="8">
        <f t="shared" si="75"/>
        <v>45901</v>
      </c>
      <c r="AK328" s="30">
        <f t="shared" si="80"/>
        <v>45915</v>
      </c>
      <c r="AL328" s="3">
        <f ca="1">SUMPRODUCT(OFFSET($W$8:OFFSET($W$8,$AJ$4-1,0),$T328,$U328),OFFSET($D$8:OFFSET($D$8,$AJ$4-1,0),$S328,MATCH(AL$6,$D$7:$Q$7,0)-1))</f>
        <v>1</v>
      </c>
      <c r="AM328" s="3">
        <f ca="1">SUMPRODUCT(OFFSET($W$8:OFFSET($W$8,$AJ$4-1,0),$T328,$U328),OFFSET($C$8:OFFSET($C$8,$AJ$4-1,0),$S328,0),OFFSET($D$8:OFFSET($D$8,$AJ$4-1,0),$S328,MATCH(AL$6,$D$7:$Q$7,0)-1))/SUMPRODUCT(OFFSET($W$8:OFFSET($W$8,$AJ$4-1,0),$T328,$U328),OFFSET($C$8:OFFSET($C$8,$AJ$4-1,0),$S328,0))</f>
        <v>1</v>
      </c>
      <c r="AN328" s="3">
        <f ca="1">SUMPRODUCT(OFFSET($W$8:OFFSET($W$8,$AJ$4-1,0),$T328,$U328),OFFSET($D$8:OFFSET($D$8,$AJ$4-1,0),$S328,MATCH(AN$6,$D$7:$Q$7,0)-1))</f>
        <v>0.93129392214038753</v>
      </c>
      <c r="AO328" s="3">
        <f ca="1">SUMPRODUCT(OFFSET($W$8:OFFSET($W$8,$AJ$4-1,0),$T328,$U328),OFFSET($C$8:OFFSET($C$8,$AJ$4-1,0),$S328,0),OFFSET($D$8:OFFSET($D$8,$AJ$4-1,0),$S328,MATCH(AN$6,$D$7:$Q$7,0)-1))/SUMPRODUCT(OFFSET($W$8:OFFSET($W$8,$AJ$4-1,0),$T328,$U328),OFFSET($C$8:OFFSET($C$8,$AJ$4-1,0),$S328,0))</f>
        <v>0.93081853223331457</v>
      </c>
      <c r="AP328" s="3">
        <f ca="1">SUMPRODUCT(OFFSET($W$8:OFFSET($W$8,$AJ$4-1,0),$T328,$U328),OFFSET($D$8:OFFSET($D$8,$AJ$4-1,0),$S328,MATCH(AP$6,$D$7:$Q$7,0)-1))</f>
        <v>0.98904830648207809</v>
      </c>
      <c r="AQ328" s="3">
        <f ca="1">SUMPRODUCT(OFFSET($W$8:OFFSET($W$8,$AJ$4-1,0),$T328,$U328),OFFSET($C$8:OFFSET($C$8,$AJ$4-1,0),$S328,0),OFFSET($D$8:OFFSET($D$8,$AJ$4-1,0),$S328,MATCH(AP$6,$D$7:$Q$7,0)-1))/SUMPRODUCT(OFFSET($W$8:OFFSET($W$8,$AJ$4-1,0),$T328,$U328),OFFSET($C$8:OFFSET($C$8,$AJ$4-1,0),$S328,0))</f>
        <v>0.98902371754780916</v>
      </c>
      <c r="AR328" s="3">
        <f ca="1">SUMPRODUCT(OFFSET($W$8:OFFSET($W$8,$AJ$4-1,0),$T328,$U328),OFFSET($D$8:OFFSET($D$8,$AJ$4-1,0),$S328,MATCH(AR$6,$D$7:$Q$7,0)-1))</f>
        <v>1</v>
      </c>
      <c r="AS328" s="3">
        <f ca="1">SUMPRODUCT(OFFSET($W$8:OFFSET($W$8,$AJ$4-1,0),$T328,$U328),OFFSET($C$8:OFFSET($C$8,$AJ$4-1,0),$S328,0),OFFSET($D$8:OFFSET($D$8,$AJ$4-1,0),$S328,MATCH(AR$6,$D$7:$Q$7,0)-1))/SUMPRODUCT(OFFSET($W$8:OFFSET($W$8,$AJ$4-1,0),$T328,$U328),OFFSET($C$8:OFFSET($C$8,$AJ$4-1,0),$S328,0))</f>
        <v>1</v>
      </c>
      <c r="AT328" s="3">
        <f ca="1">SUMPRODUCT(OFFSET($W$8:OFFSET($W$8,$AJ$4-1,0),$T328,$U328),OFFSET($D$8:OFFSET($D$8,$AJ$4-1,0),$S328,MATCH(AT$6,$D$7:$Q$7,0)-1))</f>
        <v>0.94668109243676346</v>
      </c>
      <c r="AU328" s="3">
        <f ca="1">SUMPRODUCT(OFFSET($W$8:OFFSET($W$8,$AJ$4-1,0),$T328,$U328),OFFSET($C$8:OFFSET($C$8,$AJ$4-1,0),$S328,0),OFFSET($D$8:OFFSET($D$8,$AJ$4-1,0),$S328,MATCH(AT$6,$D$7:$Q$7,0)-1))/SUMPRODUCT(OFFSET($W$8:OFFSET($W$8,$AJ$4-1,0),$T328,$U328),OFFSET($C$8:OFFSET($C$8,$AJ$4-1,0),$S328,0))</f>
        <v>0.94631991074729194</v>
      </c>
      <c r="AV328" s="3">
        <f ca="1">SUMPRODUCT(OFFSET($W$8:OFFSET($W$8,$AJ$4-1,0),$T328,$U328),OFFSET($D$8:OFFSET($D$8,$AJ$4-1,0),$S328,MATCH(AV$6,$D$7:$Q$7,0)-1))</f>
        <v>1.0262737200808603</v>
      </c>
      <c r="AW328" s="3">
        <f ca="1">SUMPRODUCT(OFFSET($W$8:OFFSET($W$8,$AJ$4-1,0),$T328,$U328),OFFSET($C$8:OFFSET($C$8,$AJ$4-1,0),$S328,0),OFFSET($D$8:OFFSET($D$8,$AJ$4-1,0),$S328,MATCH(AV$6,$D$7:$Q$7,0)-1))/SUMPRODUCT(OFFSET($W$8:OFFSET($W$8,$AJ$4-1,0),$T328,$U328),OFFSET($C$8:OFFSET($C$8,$AJ$4-1,0),$S328,0))</f>
        <v>1.0264633240844896</v>
      </c>
      <c r="AX328" s="3">
        <f ca="1">SUMPRODUCT(OFFSET($W$8:OFFSET($W$8,$AJ$4-1,0),$T328,$U328),OFFSET($D$8:OFFSET($D$8,$AJ$4-1,0),$S328,MATCH(AX$6,$D$7:$Q$7,0)-1))</f>
        <v>1.0262737200808603</v>
      </c>
      <c r="AY328" s="3">
        <f ca="1">SUMPRODUCT(OFFSET($W$8:OFFSET($W$8,$AJ$4-1,0),$T328,$U328),OFFSET($C$8:OFFSET($C$8,$AJ$4-1,0),$S328,0),OFFSET($D$8:OFFSET($D$8,$AJ$4-1,0),$S328,MATCH(AX$6,$D$7:$Q$7,0)-1))/SUMPRODUCT(OFFSET($W$8:OFFSET($W$8,$AJ$4-1,0),$T328,$U328),OFFSET($C$8:OFFSET($C$8,$AJ$4-1,0),$S328,0))</f>
        <v>1.0264633240844894</v>
      </c>
      <c r="AZ328" s="3">
        <f ca="1">SUMPRODUCT(OFFSET($W$8:OFFSET($W$8,$AJ$4-1,0),$T328,$U328),OFFSET($D$8:OFFSET($D$8,$AJ$4-1,0),$S328,MATCH(AZ$6,$D$7:$Q$7,0)-1))</f>
        <v>0.92664398411722304</v>
      </c>
      <c r="BA328" s="3">
        <f ca="1">SUMPRODUCT(OFFSET($W$8:OFFSET($W$8,$AJ$4-1,0),$T328,$U328),OFFSET($C$8:OFFSET($C$8,$AJ$4-1,0),$S328,0),OFFSET($D$8:OFFSET($D$8,$AJ$4-1,0),$S328,MATCH(AZ$6,$D$7:$Q$7,0)-1))/SUMPRODUCT(OFFSET($W$8:OFFSET($W$8,$AJ$4-1,0),$T328,$U328),OFFSET($C$8:OFFSET($C$8,$AJ$4-1,0),$S328,0))</f>
        <v>0.9261375302200372</v>
      </c>
      <c r="BB328" s="3">
        <f ca="1">SUMPRODUCT(OFFSET($W$8:OFFSET($W$8,$AJ$4-1,0),$T328,$U328),OFFSET($D$8:OFFSET($D$8,$AJ$4-1,0),$S328,MATCH(BB$6,$D$7:$Q$7,0)-1))</f>
        <v>0.97396841559612446</v>
      </c>
      <c r="BC328" s="3">
        <f ca="1">SUMPRODUCT(OFFSET($W$8:OFFSET($W$8,$AJ$4-1,0),$T328,$U328),OFFSET($C$8:OFFSET($C$8,$AJ$4-1,0),$S328,0),OFFSET($D$8:OFFSET($D$8,$AJ$4-1,0),$S328,MATCH(BB$6,$D$7:$Q$7,0)-1))/SUMPRODUCT(OFFSET($W$8:OFFSET($W$8,$AJ$4-1,0),$T328,$U328),OFFSET($C$8:OFFSET($C$8,$AJ$4-1,0),$S328,0))</f>
        <v>0.97378475097530259</v>
      </c>
      <c r="BD328" s="3">
        <f ca="1">SUMPRODUCT(OFFSET($W$8:OFFSET($W$8,$AJ$4-1,0),$T328,$U328),OFFSET($D$8:OFFSET($D$8,$AJ$4-1,0),$S328,MATCH(BD$6,$D$7:$Q$7,0)-1))</f>
        <v>0.9995424729833855</v>
      </c>
      <c r="BE328" s="3">
        <f ca="1">SUMPRODUCT(OFFSET($W$8:OFFSET($W$8,$AJ$4-1,0),$T328,$U328),OFFSET($C$8:OFFSET($C$8,$AJ$4-1,0),$S328,0),OFFSET($D$8:OFFSET($D$8,$AJ$4-1,0),$S328,MATCH(BD$6,$D$7:$Q$7,0)-1))/SUMPRODUCT(OFFSET($W$8:OFFSET($W$8,$AJ$4-1,0),$T328,$U328),OFFSET($C$8:OFFSET($C$8,$AJ$4-1,0),$S328,0))</f>
        <v>0.99953920853589484</v>
      </c>
      <c r="BF328" s="174">
        <f ca="1">SUMPRODUCT(OFFSET($W$8:OFFSET($W$8,$AJ$4-1,0),$T328,$U328),OFFSET($D$8:OFFSET($D$8,$AJ$4-1,0),$S328,MATCH(BF$6,$D$7:$Q$7,0)-1))</f>
        <v>1</v>
      </c>
      <c r="BG328" s="174">
        <f ca="1">SUMPRODUCT(OFFSET($W$8:OFFSET($W$8,$AJ$4-1,0),$T328,$U328),OFFSET($C$8:OFFSET($C$8,$AJ$4-1,0),$S328,0),OFFSET($D$8:OFFSET($D$8,$AJ$4-1,0),$S328,MATCH(BF$6,$D$7:$Q$7,0)-1))/SUMPRODUCT(OFFSET($W$8:OFFSET($W$8,$AJ$4-1,0),$T328,$U328),OFFSET($C$8:OFFSET($C$8,$AJ$4-1,0),$S328,0))</f>
        <v>1</v>
      </c>
      <c r="BH328" s="174">
        <f ca="1">SUMPRODUCT(OFFSET($W$8:OFFSET($W$8,$AJ$4-1,0),$T328,$U328),OFFSET($D$8:OFFSET($D$8,$AJ$4-1,0),$S328,MATCH(BH$6,$D$7:$Q$7,0)-1))</f>
        <v>1</v>
      </c>
      <c r="BI328" s="174">
        <f ca="1">SUMPRODUCT(OFFSET($W$8:OFFSET($W$8,$AJ$4-1,0),$T328,$U328),OFFSET($C$8:OFFSET($C$8,$AJ$4-1,0),$S328,0),OFFSET($D$8:OFFSET($D$8,$AJ$4-1,0),$S328,MATCH(BH$6,$D$7:$Q$7,0)-1))/SUMPRODUCT(OFFSET($W$8:OFFSET($W$8,$AJ$4-1,0),$T328,$U328),OFFSET($C$8:OFFSET($C$8,$AJ$4-1,0),$S328,0))</f>
        <v>1</v>
      </c>
      <c r="BJ328" s="174">
        <f ca="1">SUMPRODUCT(OFFSET($W$8:OFFSET($W$8,$AJ$4-1,0),$T328,$U328),OFFSET($D$8:OFFSET($D$8,$AJ$4-1,0),$S328,MATCH(BJ$6,$D$7:$Q$7,0)-1))</f>
        <v>1</v>
      </c>
      <c r="BK328" s="174">
        <f ca="1">SUMPRODUCT(OFFSET($W$8:OFFSET($W$8,$AJ$4-1,0),$T328,$U328),OFFSET($C$8:OFFSET($C$8,$AJ$4-1,0),$S328,0),OFFSET($D$8:OFFSET($D$8,$AJ$4-1,0),$S328,MATCH(BJ$6,$D$7:$Q$7,0)-1))/SUMPRODUCT(OFFSET($W$8:OFFSET($W$8,$AJ$4-1,0),$T328,$U328),OFFSET($C$8:OFFSET($C$8,$AJ$4-1,0),$S328,0))</f>
        <v>1</v>
      </c>
      <c r="BM328" s="8">
        <f t="shared" si="72"/>
        <v>45901</v>
      </c>
      <c r="BN328" s="47">
        <f t="shared" ca="1" si="73"/>
        <v>0.99887341547568309</v>
      </c>
      <c r="BO328" s="47">
        <f t="shared" ref="BO328:BO391" ca="1" si="82">1-P$6/BK328*BO$6</f>
        <v>0</v>
      </c>
      <c r="BP328" s="47">
        <f t="shared" ca="1" si="74"/>
        <v>0.33093923847506052</v>
      </c>
      <c r="BQ328" s="47">
        <f t="shared" ref="BQ328:BQ391" ca="1" si="83">BN328-BP328-BO328</f>
        <v>0.66793417700062263</v>
      </c>
    </row>
    <row r="329" spans="1:69">
      <c r="A329" s="58">
        <f t="shared" ref="A329:A392" si="84">EOMONTH(A328,$A$3-1)+1</f>
        <v>45566</v>
      </c>
      <c r="B329" s="155">
        <f t="shared" si="76"/>
        <v>45762</v>
      </c>
      <c r="C329" s="59">
        <f>SUMIF(WP!$A$3:$A$388,"&lt;"&amp;EOMONTH($A329,$A$3-1)+1,WP!$B$3:$B$388)/1000-SUM(C$8:C328)</f>
        <v>5493.2022405291209</v>
      </c>
      <c r="D329" s="156">
        <f>D$6/VLOOKUP($B329,Rate!$B$4:$H$390,7)</f>
        <v>1</v>
      </c>
      <c r="E329" s="156">
        <f>E$6/VLOOKUP($B329,SAWW!$B$4:$H$390,7)</f>
        <v>0.94206101714437784</v>
      </c>
      <c r="F329" s="156">
        <f>F$6/VLOOKUP($B329,'Indem BL'!$B$4:$H$390,7)</f>
        <v>0.99007450310635903</v>
      </c>
      <c r="G329" s="156">
        <f>G$6/VLOOKUP($B329,'Med BL'!$B$4:$H$390,7)</f>
        <v>1</v>
      </c>
      <c r="H329" s="156">
        <f>H$6/VLOOKUP($B329,'Combined BL &amp; SAWW'!$B$4:$H$390,7)</f>
        <v>0.95518361138560615</v>
      </c>
      <c r="I329" s="156">
        <f>I$6/VLOOKUP($B329,'Freq Trend'!$B$4:$H$390,7)</f>
        <v>1.0219724255080134</v>
      </c>
      <c r="J329" s="156">
        <f>J$6/VLOOKUP($B329,'Severity Trend_IonI'!$B$4:$H$390,7)</f>
        <v>1.0219724255080129</v>
      </c>
      <c r="K329" s="156">
        <f>K$6/VLOOKUP($B329,'Severity Trend_MonI'!$B$4:$H$390,7)</f>
        <v>0.938113684630977</v>
      </c>
      <c r="L329" s="156">
        <f>L$6/VLOOKUP($B329,'Severity Trend'!$B$4:$H$390,7)</f>
        <v>0.97813134808155344</v>
      </c>
      <c r="M329" s="156">
        <f>M$6/VLOOKUP($B329,'PP Residual Trend'!$B$4:$H$390,7)</f>
        <v>0.99961649672402464</v>
      </c>
      <c r="N329" s="156">
        <f>N$6/VLOOKUP($B329,CR!$B$4:$H$455,7)</f>
        <v>1</v>
      </c>
      <c r="O329" s="156">
        <f>O$6/VLOOKUP($B329,ER!$B$4:$H$455,7)</f>
        <v>1</v>
      </c>
      <c r="P329" s="156">
        <f>P$6/VLOOKUP($B329,DR!$B$4:$H$455,7)</f>
        <v>1</v>
      </c>
      <c r="R329">
        <f t="shared" si="81"/>
        <v>322</v>
      </c>
      <c r="S329" s="159">
        <f t="shared" si="77"/>
        <v>321</v>
      </c>
      <c r="T329" s="157">
        <f t="shared" si="78"/>
        <v>0</v>
      </c>
      <c r="U329" s="157">
        <f t="shared" si="79"/>
        <v>0</v>
      </c>
      <c r="V329" s="152">
        <v>0</v>
      </c>
      <c r="W329" s="153">
        <f>(2*W$5*$AJ$3*$R329*$A$3-MIN(W$5*$AJ$3,$R329*$A$3)^2-2*$R329*$A$3*MAX(W$5*$AJ$3-$R329*$A$3,0)-MIN(MAX($R329*$A$3-$A$4,0),W$5*$AJ$3)^2-2*W$5*$AJ$3*MAX($R329*$A$3-$A$4-W$5*+$AJ$3,0))/$AJ$5-SUM($V$7:V329)-SUM($V$7:W328)+SUM($V$7:V328)</f>
        <v>0</v>
      </c>
      <c r="X329" s="153">
        <f>(2*X$5*$AJ$3*$R329*$A$3-MIN(X$5*$AJ$3,$R329*$A$3)^2-2*$R329*$A$3*MAX(X$5*$AJ$3-$R329*$A$3,0)-MIN(MAX($R329*$A$3-$A$4,0),X$5*$AJ$3)^2-2*X$5*$AJ$3*MAX($R329*$A$3-$A$4-X$5*+$AJ$3,0))/$AJ$5-SUM($V$7:W329)-SUM($V$7:X328)+SUM($V$7:W328)</f>
        <v>0</v>
      </c>
      <c r="Y329" s="153">
        <f>(2*Y$5*$AJ$3*$R329*$A$3-MIN(Y$5*$AJ$3,$R329*$A$3)^2-2*$R329*$A$3*MAX(Y$5*$AJ$3-$R329*$A$3,0)-MIN(MAX($R329*$A$3-$A$4,0),Y$5*$AJ$3)^2-2*Y$5*$AJ$3*MAX($R329*$A$3-$A$4-Y$5*+$AJ$3,0))/$AJ$5-SUM($V$7:X329)-SUM($V$7:Y328)+SUM($V$7:X328)</f>
        <v>0</v>
      </c>
      <c r="Z329" s="153">
        <f>(2*Z$5*$AJ$3*$R329*$A$3-MIN(Z$5*$AJ$3,$R329*$A$3)^2-2*$R329*$A$3*MAX(Z$5*$AJ$3-$R329*$A$3,0)-MIN(MAX($R329*$A$3-$A$4,0),Z$5*$AJ$3)^2-2*Z$5*$AJ$3*MAX($R329*$A$3-$A$4-Z$5*+$AJ$3,0))/$AJ$5-SUM($V$7:Y329)-SUM($V$7:Z328)+SUM($V$7:Y328)</f>
        <v>0</v>
      </c>
      <c r="AA329" s="153">
        <f>(2*AA$5*$AJ$3*$R329*$A$3-MIN(AA$5*$AJ$3,$R329*$A$3)^2-2*$R329*$A$3*MAX(AA$5*$AJ$3-$R329*$A$3,0)-MIN(MAX($R329*$A$3-$A$4,0),AA$5*$AJ$3)^2-2*AA$5*$AJ$3*MAX($R329*$A$3-$A$4-AA$5*+$AJ$3,0))/$AJ$5-SUM($V$7:Z329)-SUM($V$7:AA328)+SUM($V$7:Z328)</f>
        <v>0</v>
      </c>
      <c r="AB329" s="153">
        <f>(2*AB$5*$AJ$3*$R329*$A$3-MIN(AB$5*$AJ$3,$R329*$A$3)^2-2*$R329*$A$3*MAX(AB$5*$AJ$3-$R329*$A$3,0)-MIN(MAX($R329*$A$3-$A$4,0),AB$5*$AJ$3)^2-2*AB$5*$AJ$3*MAX($R329*$A$3-$A$4-AB$5*+$AJ$3,0))/$AJ$5-SUM($V$7:AA329)-SUM($V$7:AB328)+SUM($V$7:AA328)</f>
        <v>0</v>
      </c>
      <c r="AC329" s="153">
        <f>(2*AC$5*$AJ$3*$R329*$A$3-MIN(AC$5*$AJ$3,$R329*$A$3)^2-2*$R329*$A$3*MAX(AC$5*$AJ$3-$R329*$A$3,0)-MIN(MAX($R329*$A$3-$A$4,0),AC$5*$AJ$3)^2-2*AC$5*$AJ$3*MAX($R329*$A$3-$A$4-AC$5*+$AJ$3,0))/$AJ$5-SUM($V$7:AB329)-SUM($V$7:AC328)+SUM($V$7:AB328)</f>
        <v>0</v>
      </c>
      <c r="AD329" s="153">
        <f>(2*AD$5*$AJ$3*$R329*$A$3-MIN(AD$5*$AJ$3,$R329*$A$3)^2-2*$R329*$A$3*MAX(AD$5*$AJ$3-$R329*$A$3,0)-MIN(MAX($R329*$A$3-$A$4,0),AD$5*$AJ$3)^2-2*AD$5*$AJ$3*MAX($R329*$A$3-$A$4-AD$5*+$AJ$3,0))/$AJ$5-SUM($V$7:AC329)-SUM($V$7:AD328)+SUM($V$7:AC328)</f>
        <v>0</v>
      </c>
      <c r="AE329" s="153">
        <f>(2*AE$5*$AJ$3*$R329*$A$3-MIN(AE$5*$AJ$3,$R329*$A$3)^2-2*$R329*$A$3*MAX(AE$5*$AJ$3-$R329*$A$3,0)-MIN(MAX($R329*$A$3-$A$4,0),AE$5*$AJ$3)^2-2*AE$5*$AJ$3*MAX($R329*$A$3-$A$4-AE$5*+$AJ$3,0))/$AJ$5-SUM($V$7:AD329)-SUM($V$7:AE328)+SUM($V$7:AD328)</f>
        <v>0</v>
      </c>
      <c r="AF329" s="153">
        <f>(2*AF$5*$AJ$3*$R329*$A$3-MIN(AF$5*$AJ$3,$R329*$A$3)^2-2*$R329*$A$3*MAX(AF$5*$AJ$3-$R329*$A$3,0)-MIN(MAX($R329*$A$3-$A$4,0),AF$5*$AJ$3)^2-2*AF$5*$AJ$3*MAX($R329*$A$3-$A$4-AF$5*+$AJ$3,0))/$AJ$5-SUM($V$7:AE329)-SUM($V$7:AF328)+SUM($V$7:AE328)</f>
        <v>0</v>
      </c>
      <c r="AG329" s="153">
        <f>(2*AG$5*$AJ$3*$R329*$A$3-MIN(AG$5*$AJ$3,$R329*$A$3)^2-2*$R329*$A$3*MAX(AG$5*$AJ$3-$R329*$A$3,0)-MIN(MAX($R329*$A$3-$A$4,0),AG$5*$AJ$3)^2-2*AG$5*$AJ$3*MAX($R329*$A$3-$A$4-AG$5*+$AJ$3,0))/$AJ$5-SUM($V$7:AF329)-SUM($V$7:AG328)+SUM($V$7:AF328)</f>
        <v>0</v>
      </c>
      <c r="AH329" s="153">
        <f>(2*AH$5*$AJ$3*$R329*$A$3-MIN(AH$5*$AJ$3,$R329*$A$3)^2-2*$R329*$A$3*MAX(AH$5*$AJ$3-$R329*$A$3,0)-MIN(MAX($R329*$A$3-$A$4,0),AH$5*$AJ$3)^2-2*AH$5*$AJ$3*MAX($R329*$A$3-$A$4-AH$5*+$AJ$3,0))/$AJ$5-SUM($V$7:AG329)-SUM($V$7:AH328)+SUM($V$7:AG328)</f>
        <v>0</v>
      </c>
      <c r="AJ329" s="8">
        <f t="shared" si="75"/>
        <v>45931</v>
      </c>
      <c r="AK329" s="30">
        <f t="shared" si="80"/>
        <v>45945</v>
      </c>
      <c r="AL329" s="3">
        <f ca="1">SUMPRODUCT(OFFSET($W$8:OFFSET($W$8,$AJ$4-1,0),$T329,$U329),OFFSET($D$8:OFFSET($D$8,$AJ$4-1,0),$S329,MATCH(AL$6,$D$7:$Q$7,0)-1))</f>
        <v>1</v>
      </c>
      <c r="AM329" s="3">
        <f ca="1">SUMPRODUCT(OFFSET($W$8:OFFSET($W$8,$AJ$4-1,0),$T329,$U329),OFFSET($C$8:OFFSET($C$8,$AJ$4-1,0),$S329,0),OFFSET($D$8:OFFSET($D$8,$AJ$4-1,0),$S329,MATCH(AL$6,$D$7:$Q$7,0)-1))/SUMPRODUCT(OFFSET($W$8:OFFSET($W$8,$AJ$4-1,0),$T329,$U329),OFFSET($C$8:OFFSET($C$8,$AJ$4-1,0),$S329,0))</f>
        <v>1</v>
      </c>
      <c r="AN329" s="3">
        <f ca="1">SUMPRODUCT(OFFSET($W$8:OFFSET($W$8,$AJ$4-1,0),$T329,$U329),OFFSET($D$8:OFFSET($D$8,$AJ$4-1,0),$S329,MATCH(AN$6,$D$7:$Q$7,0)-1))</f>
        <v>0.92915464864017128</v>
      </c>
      <c r="AO329" s="3">
        <f ca="1">SUMPRODUCT(OFFSET($W$8:OFFSET($W$8,$AJ$4-1,0),$T329,$U329),OFFSET($C$8:OFFSET($C$8,$AJ$4-1,0),$S329,0),OFFSET($D$8:OFFSET($D$8,$AJ$4-1,0),$S329,MATCH(AN$6,$D$7:$Q$7,0)-1))/SUMPRODUCT(OFFSET($W$8:OFFSET($W$8,$AJ$4-1,0),$T329,$U329),OFFSET($C$8:OFFSET($C$8,$AJ$4-1,0),$S329,0))</f>
        <v>0.92875591220307241</v>
      </c>
      <c r="AP329" s="3">
        <f ca="1">SUMPRODUCT(OFFSET($W$8:OFFSET($W$8,$AJ$4-1,0),$T329,$U329),OFFSET($D$8:OFFSET($D$8,$AJ$4-1,0),$S329,MATCH(AP$6,$D$7:$Q$7,0)-1))</f>
        <v>0.98863782783236576</v>
      </c>
      <c r="AQ329" s="3">
        <f ca="1">SUMPRODUCT(OFFSET($W$8:OFFSET($W$8,$AJ$4-1,0),$T329,$U329),OFFSET($C$8:OFFSET($C$8,$AJ$4-1,0),$S329,0),OFFSET($D$8:OFFSET($D$8,$AJ$4-1,0),$S329,MATCH(AP$6,$D$7:$Q$7,0)-1))/SUMPRODUCT(OFFSET($W$8:OFFSET($W$8,$AJ$4-1,0),$T329,$U329),OFFSET($C$8:OFFSET($C$8,$AJ$4-1,0),$S329,0))</f>
        <v>0.98860749144116222</v>
      </c>
      <c r="AR329" s="3">
        <f ca="1">SUMPRODUCT(OFFSET($W$8:OFFSET($W$8,$AJ$4-1,0),$T329,$U329),OFFSET($D$8:OFFSET($D$8,$AJ$4-1,0),$S329,MATCH(AR$6,$D$7:$Q$7,0)-1))</f>
        <v>1</v>
      </c>
      <c r="AS329" s="3">
        <f ca="1">SUMPRODUCT(OFFSET($W$8:OFFSET($W$8,$AJ$4-1,0),$T329,$U329),OFFSET($C$8:OFFSET($C$8,$AJ$4-1,0),$S329,0),OFFSET($D$8:OFFSET($D$8,$AJ$4-1,0),$S329,MATCH(AR$6,$D$7:$Q$7,0)-1))/SUMPRODUCT(OFFSET($W$8:OFFSET($W$8,$AJ$4-1,0),$T329,$U329),OFFSET($C$8:OFFSET($C$8,$AJ$4-1,0),$S329,0))</f>
        <v>1</v>
      </c>
      <c r="AT329" s="3">
        <f ca="1">SUMPRODUCT(OFFSET($W$8:OFFSET($W$8,$AJ$4-1,0),$T329,$U329),OFFSET($D$8:OFFSET($D$8,$AJ$4-1,0),$S329,MATCH(AT$6,$D$7:$Q$7,0)-1))</f>
        <v>0.94484804101767972</v>
      </c>
      <c r="AU329" s="3">
        <f ca="1">SUMPRODUCT(OFFSET($W$8:OFFSET($W$8,$AJ$4-1,0),$T329,$U329),OFFSET($C$8:OFFSET($C$8,$AJ$4-1,0),$S329,0),OFFSET($D$8:OFFSET($D$8,$AJ$4-1,0),$S329,MATCH(AT$6,$D$7:$Q$7,0)-1))/SUMPRODUCT(OFFSET($W$8:OFFSET($W$8,$AJ$4-1,0),$T329,$U329),OFFSET($C$8:OFFSET($C$8,$AJ$4-1,0),$S329,0))</f>
        <v>0.94453823483113175</v>
      </c>
      <c r="AV329" s="3">
        <f ca="1">SUMPRODUCT(OFFSET($W$8:OFFSET($W$8,$AJ$4-1,0),$T329,$U329),OFFSET($D$8:OFFSET($D$8,$AJ$4-1,0),$S329,MATCH(AV$6,$D$7:$Q$7,0)-1))</f>
        <v>1.0271329866278798</v>
      </c>
      <c r="AW329" s="3">
        <f ca="1">SUMPRODUCT(OFFSET($W$8:OFFSET($W$8,$AJ$4-1,0),$T329,$U329),OFFSET($C$8:OFFSET($C$8,$AJ$4-1,0),$S329,0),OFFSET($D$8:OFFSET($D$8,$AJ$4-1,0),$S329,MATCH(AV$6,$D$7:$Q$7,0)-1))/SUMPRODUCT(OFFSET($W$8:OFFSET($W$8,$AJ$4-1,0),$T329,$U329),OFFSET($C$8:OFFSET($C$8,$AJ$4-1,0),$S329,0))</f>
        <v>1.0272923150296911</v>
      </c>
      <c r="AX329" s="3">
        <f ca="1">SUMPRODUCT(OFFSET($W$8:OFFSET($W$8,$AJ$4-1,0),$T329,$U329),OFFSET($D$8:OFFSET($D$8,$AJ$4-1,0),$S329,MATCH(AX$6,$D$7:$Q$7,0)-1))</f>
        <v>1.0271329866278798</v>
      </c>
      <c r="AY329" s="3">
        <f ca="1">SUMPRODUCT(OFFSET($W$8:OFFSET($W$8,$AJ$4-1,0),$T329,$U329),OFFSET($C$8:OFFSET($C$8,$AJ$4-1,0),$S329,0),OFFSET($D$8:OFFSET($D$8,$AJ$4-1,0),$S329,MATCH(AX$6,$D$7:$Q$7,0)-1))/SUMPRODUCT(OFFSET($W$8:OFFSET($W$8,$AJ$4-1,0),$T329,$U329),OFFSET($C$8:OFFSET($C$8,$AJ$4-1,0),$S329,0))</f>
        <v>1.0272923150296911</v>
      </c>
      <c r="AZ329" s="3">
        <f ca="1">SUMPRODUCT(OFFSET($W$8:OFFSET($W$8,$AJ$4-1,0),$T329,$U329),OFFSET($D$8:OFFSET($D$8,$AJ$4-1,0),$S329,MATCH(AZ$6,$D$7:$Q$7,0)-1))</f>
        <v>0.92436575401528898</v>
      </c>
      <c r="BA329" s="3">
        <f ca="1">SUMPRODUCT(OFFSET($W$8:OFFSET($W$8,$AJ$4-1,0),$T329,$U329),OFFSET($C$8:OFFSET($C$8,$AJ$4-1,0),$S329,0),OFFSET($D$8:OFFSET($D$8,$AJ$4-1,0),$S329,MATCH(AZ$6,$D$7:$Q$7,0)-1))/SUMPRODUCT(OFFSET($W$8:OFFSET($W$8,$AJ$4-1,0),$T329,$U329),OFFSET($C$8:OFFSET($C$8,$AJ$4-1,0),$S329,0))</f>
        <v>0.92394100302989168</v>
      </c>
      <c r="BB329" s="3">
        <f ca="1">SUMPRODUCT(OFFSET($W$8:OFFSET($W$8,$AJ$4-1,0),$T329,$U329),OFFSET($D$8:OFFSET($D$8,$AJ$4-1,0),$S329,MATCH(BB$6,$D$7:$Q$7,0)-1))</f>
        <v>0.97313921616619203</v>
      </c>
      <c r="BC329" s="3">
        <f ca="1">SUMPRODUCT(OFFSET($W$8:OFFSET($W$8,$AJ$4-1,0),$T329,$U329),OFFSET($C$8:OFFSET($C$8,$AJ$4-1,0),$S329,0),OFFSET($D$8:OFFSET($D$8,$AJ$4-1,0),$S329,MATCH(BB$6,$D$7:$Q$7,0)-1))/SUMPRODUCT(OFFSET($W$8:OFFSET($W$8,$AJ$4-1,0),$T329,$U329),OFFSET($C$8:OFFSET($C$8,$AJ$4-1,0),$S329,0))</f>
        <v>0.97298503408027481</v>
      </c>
      <c r="BD329" s="3">
        <f ca="1">SUMPRODUCT(OFFSET($W$8:OFFSET($W$8,$AJ$4-1,0),$T329,$U329),OFFSET($D$8:OFFSET($D$8,$AJ$4-1,0),$S329,MATCH(BD$6,$D$7:$Q$7,0)-1))</f>
        <v>0.99952770707275429</v>
      </c>
      <c r="BE329" s="3">
        <f ca="1">SUMPRODUCT(OFFSET($W$8:OFFSET($W$8,$AJ$4-1,0),$T329,$U329),OFFSET($C$8:OFFSET($C$8,$AJ$4-1,0),$S329,0),OFFSET($D$8:OFFSET($D$8,$AJ$4-1,0),$S329,MATCH(BD$6,$D$7:$Q$7,0)-1))/SUMPRODUCT(OFFSET($W$8:OFFSET($W$8,$AJ$4-1,0),$T329,$U329),OFFSET($C$8:OFFSET($C$8,$AJ$4-1,0),$S329,0))</f>
        <v>0.99952496528119783</v>
      </c>
      <c r="BF329" s="174">
        <f ca="1">SUMPRODUCT(OFFSET($W$8:OFFSET($W$8,$AJ$4-1,0),$T329,$U329),OFFSET($D$8:OFFSET($D$8,$AJ$4-1,0),$S329,MATCH(BF$6,$D$7:$Q$7,0)-1))</f>
        <v>1</v>
      </c>
      <c r="BG329" s="174">
        <f ca="1">SUMPRODUCT(OFFSET($W$8:OFFSET($W$8,$AJ$4-1,0),$T329,$U329),OFFSET($C$8:OFFSET($C$8,$AJ$4-1,0),$S329,0),OFFSET($D$8:OFFSET($D$8,$AJ$4-1,0),$S329,MATCH(BF$6,$D$7:$Q$7,0)-1))/SUMPRODUCT(OFFSET($W$8:OFFSET($W$8,$AJ$4-1,0),$T329,$U329),OFFSET($C$8:OFFSET($C$8,$AJ$4-1,0),$S329,0))</f>
        <v>1</v>
      </c>
      <c r="BH329" s="174">
        <f ca="1">SUMPRODUCT(OFFSET($W$8:OFFSET($W$8,$AJ$4-1,0),$T329,$U329),OFFSET($D$8:OFFSET($D$8,$AJ$4-1,0),$S329,MATCH(BH$6,$D$7:$Q$7,0)-1))</f>
        <v>1</v>
      </c>
      <c r="BI329" s="174">
        <f ca="1">SUMPRODUCT(OFFSET($W$8:OFFSET($W$8,$AJ$4-1,0),$T329,$U329),OFFSET($C$8:OFFSET($C$8,$AJ$4-1,0),$S329,0),OFFSET($D$8:OFFSET($D$8,$AJ$4-1,0),$S329,MATCH(BH$6,$D$7:$Q$7,0)-1))/SUMPRODUCT(OFFSET($W$8:OFFSET($W$8,$AJ$4-1,0),$T329,$U329),OFFSET($C$8:OFFSET($C$8,$AJ$4-1,0),$S329,0))</f>
        <v>1</v>
      </c>
      <c r="BJ329" s="174">
        <f ca="1">SUMPRODUCT(OFFSET($W$8:OFFSET($W$8,$AJ$4-1,0),$T329,$U329),OFFSET($D$8:OFFSET($D$8,$AJ$4-1,0),$S329,MATCH(BJ$6,$D$7:$Q$7,0)-1))</f>
        <v>1</v>
      </c>
      <c r="BK329" s="174">
        <f ca="1">SUMPRODUCT(OFFSET($W$8:OFFSET($W$8,$AJ$4-1,0),$T329,$U329),OFFSET($C$8:OFFSET($C$8,$AJ$4-1,0),$S329,0),OFFSET($D$8:OFFSET($D$8,$AJ$4-1,0),$S329,MATCH(BJ$6,$D$7:$Q$7,0)-1))/SUMPRODUCT(OFFSET($W$8:OFFSET($W$8,$AJ$4-1,0),$T329,$U329),OFFSET($C$8:OFFSET($C$8,$AJ$4-1,0),$S329,0))</f>
        <v>1</v>
      </c>
      <c r="BM329" s="8">
        <f t="shared" ref="BM329:BM392" si="85">AJ329</f>
        <v>45931</v>
      </c>
      <c r="BN329" s="47">
        <f t="shared" ref="BN329:BN392" ca="1" si="86">N$6/BG329*BN$6</f>
        <v>0.99887341547568309</v>
      </c>
      <c r="BO329" s="47">
        <f t="shared" ca="1" si="82"/>
        <v>0</v>
      </c>
      <c r="BP329" s="47">
        <f t="shared" ref="BP329:BP392" ca="1" si="87">O$6/BI329*BP$6</f>
        <v>0.33093923847506052</v>
      </c>
      <c r="BQ329" s="47">
        <f t="shared" ca="1" si="83"/>
        <v>0.66793417700062263</v>
      </c>
    </row>
    <row r="330" spans="1:69">
      <c r="A330" s="58">
        <f t="shared" si="84"/>
        <v>45597</v>
      </c>
      <c r="B330" s="155">
        <f t="shared" si="76"/>
        <v>45792</v>
      </c>
      <c r="C330" s="59">
        <f>SUMIF(WP!$A$3:$A$388,"&lt;"&amp;EOMONTH($A330,$A$3-1)+1,WP!$B$3:$B$388)/1000-SUM(C$8:C329)</f>
        <v>4124.7563342510257</v>
      </c>
      <c r="D330" s="156">
        <f>D$6/VLOOKUP($B330,Rate!$B$4:$H$390,7)</f>
        <v>1</v>
      </c>
      <c r="E330" s="156">
        <f>E$6/VLOOKUP($B330,SAWW!$B$4:$H$390,7)</f>
        <v>0.93995010245685173</v>
      </c>
      <c r="F330" s="156">
        <f>F$6/VLOOKUP($B330,'Indem BL'!$B$4:$H$390,7)</f>
        <v>0.99007450310635903</v>
      </c>
      <c r="G330" s="156">
        <f>G$6/VLOOKUP($B330,'Med BL'!$B$4:$H$390,7)</f>
        <v>1</v>
      </c>
      <c r="H330" s="156">
        <f>H$6/VLOOKUP($B330,'Combined BL &amp; SAWW'!$B$4:$H$390,7)</f>
        <v>0.95366013552353213</v>
      </c>
      <c r="I330" s="156">
        <f>I$6/VLOOKUP($B330,'Freq Trend'!$B$4:$H$390,7)</f>
        <v>1.0228174265488656</v>
      </c>
      <c r="J330" s="156">
        <f>J$6/VLOOKUP($B330,'Severity Trend_IonI'!$B$4:$H$390,7)</f>
        <v>1.0228174265488652</v>
      </c>
      <c r="K330" s="156">
        <f>K$6/VLOOKUP($B330,'Severity Trend_MonI'!$B$4:$H$390,7)</f>
        <v>0.93586526963226124</v>
      </c>
      <c r="L330" s="156">
        <f>L$6/VLOOKUP($B330,'Severity Trend'!$B$4:$H$390,7)</f>
        <v>0.9773144087360105</v>
      </c>
      <c r="M330" s="156">
        <f>M$6/VLOOKUP($B330,'PP Residual Trend'!$B$4:$H$390,7)</f>
        <v>0.99960196236158261</v>
      </c>
      <c r="N330" s="156">
        <f>N$6/VLOOKUP($B330,CR!$B$4:$H$455,7)</f>
        <v>1</v>
      </c>
      <c r="O330" s="156">
        <f>O$6/VLOOKUP($B330,ER!$B$4:$H$455,7)</f>
        <v>1</v>
      </c>
      <c r="P330" s="156">
        <f>P$6/VLOOKUP($B330,DR!$B$4:$H$455,7)</f>
        <v>1</v>
      </c>
      <c r="R330">
        <f t="shared" si="81"/>
        <v>323</v>
      </c>
      <c r="S330" s="159">
        <f t="shared" si="77"/>
        <v>322</v>
      </c>
      <c r="T330" s="157">
        <f t="shared" si="78"/>
        <v>0</v>
      </c>
      <c r="U330" s="157">
        <f t="shared" si="79"/>
        <v>0</v>
      </c>
      <c r="V330" s="152">
        <v>0</v>
      </c>
      <c r="W330" s="153">
        <f>(2*W$5*$AJ$3*$R330*$A$3-MIN(W$5*$AJ$3,$R330*$A$3)^2-2*$R330*$A$3*MAX(W$5*$AJ$3-$R330*$A$3,0)-MIN(MAX($R330*$A$3-$A$4,0),W$5*$AJ$3)^2-2*W$5*$AJ$3*MAX($R330*$A$3-$A$4-W$5*+$AJ$3,0))/$AJ$5-SUM($V$7:V330)-SUM($V$7:W329)+SUM($V$7:V329)</f>
        <v>0</v>
      </c>
      <c r="X330" s="153">
        <f>(2*X$5*$AJ$3*$R330*$A$3-MIN(X$5*$AJ$3,$R330*$A$3)^2-2*$R330*$A$3*MAX(X$5*$AJ$3-$R330*$A$3,0)-MIN(MAX($R330*$A$3-$A$4,0),X$5*$AJ$3)^2-2*X$5*$AJ$3*MAX($R330*$A$3-$A$4-X$5*+$AJ$3,0))/$AJ$5-SUM($V$7:W330)-SUM($V$7:X329)+SUM($V$7:W329)</f>
        <v>0</v>
      </c>
      <c r="Y330" s="153">
        <f>(2*Y$5*$AJ$3*$R330*$A$3-MIN(Y$5*$AJ$3,$R330*$A$3)^2-2*$R330*$A$3*MAX(Y$5*$AJ$3-$R330*$A$3,0)-MIN(MAX($R330*$A$3-$A$4,0),Y$5*$AJ$3)^2-2*Y$5*$AJ$3*MAX($R330*$A$3-$A$4-Y$5*+$AJ$3,0))/$AJ$5-SUM($V$7:X330)-SUM($V$7:Y329)+SUM($V$7:X329)</f>
        <v>0</v>
      </c>
      <c r="Z330" s="153">
        <f>(2*Z$5*$AJ$3*$R330*$A$3-MIN(Z$5*$AJ$3,$R330*$A$3)^2-2*$R330*$A$3*MAX(Z$5*$AJ$3-$R330*$A$3,0)-MIN(MAX($R330*$A$3-$A$4,0),Z$5*$AJ$3)^2-2*Z$5*$AJ$3*MAX($R330*$A$3-$A$4-Z$5*+$AJ$3,0))/$AJ$5-SUM($V$7:Y330)-SUM($V$7:Z329)+SUM($V$7:Y329)</f>
        <v>0</v>
      </c>
      <c r="AA330" s="153">
        <f>(2*AA$5*$AJ$3*$R330*$A$3-MIN(AA$5*$AJ$3,$R330*$A$3)^2-2*$R330*$A$3*MAX(AA$5*$AJ$3-$R330*$A$3,0)-MIN(MAX($R330*$A$3-$A$4,0),AA$5*$AJ$3)^2-2*AA$5*$AJ$3*MAX($R330*$A$3-$A$4-AA$5*+$AJ$3,0))/$AJ$5-SUM($V$7:Z330)-SUM($V$7:AA329)+SUM($V$7:Z329)</f>
        <v>0</v>
      </c>
      <c r="AB330" s="153">
        <f>(2*AB$5*$AJ$3*$R330*$A$3-MIN(AB$5*$AJ$3,$R330*$A$3)^2-2*$R330*$A$3*MAX(AB$5*$AJ$3-$R330*$A$3,0)-MIN(MAX($R330*$A$3-$A$4,0),AB$5*$AJ$3)^2-2*AB$5*$AJ$3*MAX($R330*$A$3-$A$4-AB$5*+$AJ$3,0))/$AJ$5-SUM($V$7:AA330)-SUM($V$7:AB329)+SUM($V$7:AA329)</f>
        <v>0</v>
      </c>
      <c r="AC330" s="153">
        <f>(2*AC$5*$AJ$3*$R330*$A$3-MIN(AC$5*$AJ$3,$R330*$A$3)^2-2*$R330*$A$3*MAX(AC$5*$AJ$3-$R330*$A$3,0)-MIN(MAX($R330*$A$3-$A$4,0),AC$5*$AJ$3)^2-2*AC$5*$AJ$3*MAX($R330*$A$3-$A$4-AC$5*+$AJ$3,0))/$AJ$5-SUM($V$7:AB330)-SUM($V$7:AC329)+SUM($V$7:AB329)</f>
        <v>0</v>
      </c>
      <c r="AD330" s="153">
        <f>(2*AD$5*$AJ$3*$R330*$A$3-MIN(AD$5*$AJ$3,$R330*$A$3)^2-2*$R330*$A$3*MAX(AD$5*$AJ$3-$R330*$A$3,0)-MIN(MAX($R330*$A$3-$A$4,0),AD$5*$AJ$3)^2-2*AD$5*$AJ$3*MAX($R330*$A$3-$A$4-AD$5*+$AJ$3,0))/$AJ$5-SUM($V$7:AC330)-SUM($V$7:AD329)+SUM($V$7:AC329)</f>
        <v>0</v>
      </c>
      <c r="AE330" s="153">
        <f>(2*AE$5*$AJ$3*$R330*$A$3-MIN(AE$5*$AJ$3,$R330*$A$3)^2-2*$R330*$A$3*MAX(AE$5*$AJ$3-$R330*$A$3,0)-MIN(MAX($R330*$A$3-$A$4,0),AE$5*$AJ$3)^2-2*AE$5*$AJ$3*MAX($R330*$A$3-$A$4-AE$5*+$AJ$3,0))/$AJ$5-SUM($V$7:AD330)-SUM($V$7:AE329)+SUM($V$7:AD329)</f>
        <v>0</v>
      </c>
      <c r="AF330" s="153">
        <f>(2*AF$5*$AJ$3*$R330*$A$3-MIN(AF$5*$AJ$3,$R330*$A$3)^2-2*$R330*$A$3*MAX(AF$5*$AJ$3-$R330*$A$3,0)-MIN(MAX($R330*$A$3-$A$4,0),AF$5*$AJ$3)^2-2*AF$5*$AJ$3*MAX($R330*$A$3-$A$4-AF$5*+$AJ$3,0))/$AJ$5-SUM($V$7:AE330)-SUM($V$7:AF329)+SUM($V$7:AE329)</f>
        <v>0</v>
      </c>
      <c r="AG330" s="153">
        <f>(2*AG$5*$AJ$3*$R330*$A$3-MIN(AG$5*$AJ$3,$R330*$A$3)^2-2*$R330*$A$3*MAX(AG$5*$AJ$3-$R330*$A$3,0)-MIN(MAX($R330*$A$3-$A$4,0),AG$5*$AJ$3)^2-2*AG$5*$AJ$3*MAX($R330*$A$3-$A$4-AG$5*+$AJ$3,0))/$AJ$5-SUM($V$7:AF330)-SUM($V$7:AG329)+SUM($V$7:AF329)</f>
        <v>0</v>
      </c>
      <c r="AH330" s="153">
        <f>(2*AH$5*$AJ$3*$R330*$A$3-MIN(AH$5*$AJ$3,$R330*$A$3)^2-2*$R330*$A$3*MAX(AH$5*$AJ$3-$R330*$A$3,0)-MIN(MAX($R330*$A$3-$A$4,0),AH$5*$AJ$3)^2-2*AH$5*$AJ$3*MAX($R330*$A$3-$A$4-AH$5*+$AJ$3,0))/$AJ$5-SUM($V$7:AG330)-SUM($V$7:AH329)+SUM($V$7:AG329)</f>
        <v>0</v>
      </c>
      <c r="AJ330" s="8">
        <f t="shared" ref="AJ330:AJ393" si="88">EOMONTH(AJ329,$AJ$3-1)+1</f>
        <v>45962</v>
      </c>
      <c r="AK330" s="30">
        <f t="shared" si="80"/>
        <v>45976</v>
      </c>
      <c r="AL330" s="3">
        <f ca="1">SUMPRODUCT(OFFSET($W$8:OFFSET($W$8,$AJ$4-1,0),$T330,$U330),OFFSET($D$8:OFFSET($D$8,$AJ$4-1,0),$S330,MATCH(AL$6,$D$7:$Q$7,0)-1))</f>
        <v>1</v>
      </c>
      <c r="AM330" s="3">
        <f ca="1">SUMPRODUCT(OFFSET($W$8:OFFSET($W$8,$AJ$4-1,0),$T330,$U330),OFFSET($C$8:OFFSET($C$8,$AJ$4-1,0),$S330,0),OFFSET($D$8:OFFSET($D$8,$AJ$4-1,0),$S330,MATCH(AL$6,$D$7:$Q$7,0)-1))/SUMPRODUCT(OFFSET($W$8:OFFSET($W$8,$AJ$4-1,0),$T330,$U330),OFFSET($C$8:OFFSET($C$8,$AJ$4-1,0),$S330,0))</f>
        <v>1</v>
      </c>
      <c r="AN330" s="3">
        <f ca="1">SUMPRODUCT(OFFSET($W$8:OFFSET($W$8,$AJ$4-1,0),$T330,$U330),OFFSET($D$8:OFFSET($D$8,$AJ$4-1,0),$S330,MATCH(AN$6,$D$7:$Q$7,0)-1))</f>
        <v>0.92701977418982184</v>
      </c>
      <c r="AO330" s="3">
        <f ca="1">SUMPRODUCT(OFFSET($W$8:OFFSET($W$8,$AJ$4-1,0),$T330,$U330),OFFSET($C$8:OFFSET($C$8,$AJ$4-1,0),$S330,0),OFFSET($D$8:OFFSET($D$8,$AJ$4-1,0),$S330,MATCH(AN$6,$D$7:$Q$7,0)-1))/SUMPRODUCT(OFFSET($W$8:OFFSET($W$8,$AJ$4-1,0),$T330,$U330),OFFSET($C$8:OFFSET($C$8,$AJ$4-1,0),$S330,0))</f>
        <v>0.92692685148640797</v>
      </c>
      <c r="AP330" s="3">
        <f ca="1">SUMPRODUCT(OFFSET($W$8:OFFSET($W$8,$AJ$4-1,0),$T330,$U330),OFFSET($D$8:OFFSET($D$8,$AJ$4-1,0),$S330,MATCH(AP$6,$D$7:$Q$7,0)-1))</f>
        <v>0.98822734918265343</v>
      </c>
      <c r="AQ330" s="3">
        <f ca="1">SUMPRODUCT(OFFSET($W$8:OFFSET($W$8,$AJ$4-1,0),$T330,$U330),OFFSET($C$8:OFFSET($C$8,$AJ$4-1,0),$S330,0),OFFSET($D$8:OFFSET($D$8,$AJ$4-1,0),$S330,MATCH(AP$6,$D$7:$Q$7,0)-1))/SUMPRODUCT(OFFSET($W$8:OFFSET($W$8,$AJ$4-1,0),$T330,$U330),OFFSET($C$8:OFFSET($C$8,$AJ$4-1,0),$S330,0))</f>
        <v>0.98824098859153919</v>
      </c>
      <c r="AR330" s="3">
        <f ca="1">SUMPRODUCT(OFFSET($W$8:OFFSET($W$8,$AJ$4-1,0),$T330,$U330),OFFSET($D$8:OFFSET($D$8,$AJ$4-1,0),$S330,MATCH(AR$6,$D$7:$Q$7,0)-1))</f>
        <v>1</v>
      </c>
      <c r="AS330" s="3">
        <f ca="1">SUMPRODUCT(OFFSET($W$8:OFFSET($W$8,$AJ$4-1,0),$T330,$U330),OFFSET($C$8:OFFSET($C$8,$AJ$4-1,0),$S330,0),OFFSET($D$8:OFFSET($D$8,$AJ$4-1,0),$S330,MATCH(AR$6,$D$7:$Q$7,0)-1))/SUMPRODUCT(OFFSET($W$8:OFFSET($W$8,$AJ$4-1,0),$T330,$U330),OFFSET($C$8:OFFSET($C$8,$AJ$4-1,0),$S330,0))</f>
        <v>1</v>
      </c>
      <c r="AT330" s="3">
        <f ca="1">SUMPRODUCT(OFFSET($W$8:OFFSET($W$8,$AJ$4-1,0),$T330,$U330),OFFSET($D$8:OFFSET($D$8,$AJ$4-1,0),$S330,MATCH(AT$6,$D$7:$Q$7,0)-1))</f>
        <v>0.94301643433735882</v>
      </c>
      <c r="AU330" s="3">
        <f ca="1">SUMPRODUCT(OFFSET($W$8:OFFSET($W$8,$AJ$4-1,0),$T330,$U330),OFFSET($C$8:OFFSET($C$8,$AJ$4-1,0),$S330,0),OFFSET($D$8:OFFSET($D$8,$AJ$4-1,0),$S330,MATCH(AT$6,$D$7:$Q$7,0)-1))/SUMPRODUCT(OFFSET($W$8:OFFSET($W$8,$AJ$4-1,0),$T330,$U330),OFFSET($C$8:OFFSET($C$8,$AJ$4-1,0),$S330,0))</f>
        <v>0.94295866412804152</v>
      </c>
      <c r="AV330" s="3">
        <f ca="1">SUMPRODUCT(OFFSET($W$8:OFFSET($W$8,$AJ$4-1,0),$T330,$U330),OFFSET($D$8:OFFSET($D$8,$AJ$4-1,0),$S330,MATCH(AV$6,$D$7:$Q$7,0)-1))</f>
        <v>1.0279931727744771</v>
      </c>
      <c r="AW330" s="3">
        <f ca="1">SUMPRODUCT(OFFSET($W$8:OFFSET($W$8,$AJ$4-1,0),$T330,$U330),OFFSET($C$8:OFFSET($C$8,$AJ$4-1,0),$S330,0),OFFSET($D$8:OFFSET($D$8,$AJ$4-1,0),$S330,MATCH(AV$6,$D$7:$Q$7,0)-1))/SUMPRODUCT(OFFSET($W$8:OFFSET($W$8,$AJ$4-1,0),$T330,$U330),OFFSET($C$8:OFFSET($C$8,$AJ$4-1,0),$S330,0))</f>
        <v>1.0280297381091816</v>
      </c>
      <c r="AX330" s="3">
        <f ca="1">SUMPRODUCT(OFFSET($W$8:OFFSET($W$8,$AJ$4-1,0),$T330,$U330),OFFSET($D$8:OFFSET($D$8,$AJ$4-1,0),$S330,MATCH(AX$6,$D$7:$Q$7,0)-1))</f>
        <v>1.0279931727744771</v>
      </c>
      <c r="AY330" s="3">
        <f ca="1">SUMPRODUCT(OFFSET($W$8:OFFSET($W$8,$AJ$4-1,0),$T330,$U330),OFFSET($C$8:OFFSET($C$8,$AJ$4-1,0),$S330,0),OFFSET($D$8:OFFSET($D$8,$AJ$4-1,0),$S330,MATCH(AX$6,$D$7:$Q$7,0)-1))/SUMPRODUCT(OFFSET($W$8:OFFSET($W$8,$AJ$4-1,0),$T330,$U330),OFFSET($C$8:OFFSET($C$8,$AJ$4-1,0),$S330,0))</f>
        <v>1.0280297381091819</v>
      </c>
      <c r="AZ330" s="3">
        <f ca="1">SUMPRODUCT(OFFSET($W$8:OFFSET($W$8,$AJ$4-1,0),$T330,$U330),OFFSET($D$8:OFFSET($D$8,$AJ$4-1,0),$S330,MATCH(AZ$6,$D$7:$Q$7,0)-1))</f>
        <v>0.92209257155011992</v>
      </c>
      <c r="BA330" s="3">
        <f ca="1">SUMPRODUCT(OFFSET($W$8:OFFSET($W$8,$AJ$4-1,0),$T330,$U330),OFFSET($C$8:OFFSET($C$8,$AJ$4-1,0),$S330,0),OFFSET($D$8:OFFSET($D$8,$AJ$4-1,0),$S330,MATCH(AZ$6,$D$7:$Q$7,0)-1))/SUMPRODUCT(OFFSET($W$8:OFFSET($W$8,$AJ$4-1,0),$T330,$U330),OFFSET($C$8:OFFSET($C$8,$AJ$4-1,0),$S330,0))</f>
        <v>0.92199350916605793</v>
      </c>
      <c r="BB330" s="3">
        <f ca="1">SUMPRODUCT(OFFSET($W$8:OFFSET($W$8,$AJ$4-1,0),$T330,$U330),OFFSET($D$8:OFFSET($D$8,$AJ$4-1,0),$S330,MATCH(BB$6,$D$7:$Q$7,0)-1))</f>
        <v>0.97231053293673197</v>
      </c>
      <c r="BC330" s="3">
        <f ca="1">SUMPRODUCT(OFFSET($W$8:OFFSET($W$8,$AJ$4-1,0),$T330,$U330),OFFSET($C$8:OFFSET($C$8,$AJ$4-1,0),$S330,0),OFFSET($D$8:OFFSET($D$8,$AJ$4-1,0),$S330,MATCH(BB$6,$D$7:$Q$7,0)-1))/SUMPRODUCT(OFFSET($W$8:OFFSET($W$8,$AJ$4-1,0),$T330,$U330),OFFSET($C$8:OFFSET($C$8,$AJ$4-1,0),$S330,0))</f>
        <v>0.9722748533854142</v>
      </c>
      <c r="BD330" s="3">
        <f ca="1">SUMPRODUCT(OFFSET($W$8:OFFSET($W$8,$AJ$4-1,0),$T330,$U330),OFFSET($D$8:OFFSET($D$8,$AJ$4-1,0),$S330,MATCH(BD$6,$D$7:$Q$7,0)-1))</f>
        <v>0.99951293800718644</v>
      </c>
      <c r="BE330" s="3">
        <f ca="1">SUMPRODUCT(OFFSET($W$8:OFFSET($W$8,$AJ$4-1,0),$T330,$U330),OFFSET($C$8:OFFSET($C$8,$AJ$4-1,0),$S330,0),OFFSET($D$8:OFFSET($D$8,$AJ$4-1,0),$S330,MATCH(BD$6,$D$7:$Q$7,0)-1))/SUMPRODUCT(OFFSET($W$8:OFFSET($W$8,$AJ$4-1,0),$T330,$U330),OFFSET($C$8:OFFSET($C$8,$AJ$4-1,0),$S330,0))</f>
        <v>0.99951230612211994</v>
      </c>
      <c r="BF330" s="174">
        <f ca="1">SUMPRODUCT(OFFSET($W$8:OFFSET($W$8,$AJ$4-1,0),$T330,$U330),OFFSET($D$8:OFFSET($D$8,$AJ$4-1,0),$S330,MATCH(BF$6,$D$7:$Q$7,0)-1))</f>
        <v>1</v>
      </c>
      <c r="BG330" s="174">
        <f ca="1">SUMPRODUCT(OFFSET($W$8:OFFSET($W$8,$AJ$4-1,0),$T330,$U330),OFFSET($C$8:OFFSET($C$8,$AJ$4-1,0),$S330,0),OFFSET($D$8:OFFSET($D$8,$AJ$4-1,0),$S330,MATCH(BF$6,$D$7:$Q$7,0)-1))/SUMPRODUCT(OFFSET($W$8:OFFSET($W$8,$AJ$4-1,0),$T330,$U330),OFFSET($C$8:OFFSET($C$8,$AJ$4-1,0),$S330,0))</f>
        <v>1</v>
      </c>
      <c r="BH330" s="174">
        <f ca="1">SUMPRODUCT(OFFSET($W$8:OFFSET($W$8,$AJ$4-1,0),$T330,$U330),OFFSET($D$8:OFFSET($D$8,$AJ$4-1,0),$S330,MATCH(BH$6,$D$7:$Q$7,0)-1))</f>
        <v>1</v>
      </c>
      <c r="BI330" s="174">
        <f ca="1">SUMPRODUCT(OFFSET($W$8:OFFSET($W$8,$AJ$4-1,0),$T330,$U330),OFFSET($C$8:OFFSET($C$8,$AJ$4-1,0),$S330,0),OFFSET($D$8:OFFSET($D$8,$AJ$4-1,0),$S330,MATCH(BH$6,$D$7:$Q$7,0)-1))/SUMPRODUCT(OFFSET($W$8:OFFSET($W$8,$AJ$4-1,0),$T330,$U330),OFFSET($C$8:OFFSET($C$8,$AJ$4-1,0),$S330,0))</f>
        <v>1</v>
      </c>
      <c r="BJ330" s="174">
        <f ca="1">SUMPRODUCT(OFFSET($W$8:OFFSET($W$8,$AJ$4-1,0),$T330,$U330),OFFSET($D$8:OFFSET($D$8,$AJ$4-1,0),$S330,MATCH(BJ$6,$D$7:$Q$7,0)-1))</f>
        <v>1</v>
      </c>
      <c r="BK330" s="174">
        <f ca="1">SUMPRODUCT(OFFSET($W$8:OFFSET($W$8,$AJ$4-1,0),$T330,$U330),OFFSET($C$8:OFFSET($C$8,$AJ$4-1,0),$S330,0),OFFSET($D$8:OFFSET($D$8,$AJ$4-1,0),$S330,MATCH(BJ$6,$D$7:$Q$7,0)-1))/SUMPRODUCT(OFFSET($W$8:OFFSET($W$8,$AJ$4-1,0),$T330,$U330),OFFSET($C$8:OFFSET($C$8,$AJ$4-1,0),$S330,0))</f>
        <v>1</v>
      </c>
      <c r="BM330" s="8">
        <f t="shared" si="85"/>
        <v>45962</v>
      </c>
      <c r="BN330" s="47">
        <f t="shared" ca="1" si="86"/>
        <v>0.99887341547568309</v>
      </c>
      <c r="BO330" s="47">
        <f t="shared" ca="1" si="82"/>
        <v>0</v>
      </c>
      <c r="BP330" s="47">
        <f t="shared" ca="1" si="87"/>
        <v>0.33093923847506052</v>
      </c>
      <c r="BQ330" s="47">
        <f t="shared" ca="1" si="83"/>
        <v>0.66793417700062263</v>
      </c>
    </row>
    <row r="331" spans="1:69">
      <c r="A331" s="58">
        <f t="shared" si="84"/>
        <v>45627</v>
      </c>
      <c r="B331" s="155">
        <f t="shared" si="76"/>
        <v>45823</v>
      </c>
      <c r="C331" s="59">
        <f>SUMIF(WP!$A$3:$A$388,"&lt;"&amp;EOMONTH($A331,$A$3-1)+1,WP!$B$3:$B$388)/1000-SUM(C$8:C330)</f>
        <v>5436.0388596461853</v>
      </c>
      <c r="D331" s="156">
        <f>D$6/VLOOKUP($B331,Rate!$B$4:$H$390,7)</f>
        <v>1</v>
      </c>
      <c r="E331" s="156">
        <f>E$6/VLOOKUP($B331,SAWW!$B$4:$H$390,7)</f>
        <v>0.93777873927092548</v>
      </c>
      <c r="F331" s="156">
        <f>F$6/VLOOKUP($B331,'Indem BL'!$B$4:$H$390,7)</f>
        <v>0.99007450310635903</v>
      </c>
      <c r="G331" s="156">
        <f>G$6/VLOOKUP($B331,'Med BL'!$B$4:$H$390,7)</f>
        <v>1</v>
      </c>
      <c r="H331" s="156">
        <f>H$6/VLOOKUP($B331,'Combined BL &amp; SAWW'!$B$4:$H$390,7)</f>
        <v>0.95209097417377453</v>
      </c>
      <c r="I331" s="156">
        <f>I$6/VLOOKUP($B331,'Freq Trend'!$B$4:$H$390,7)</f>
        <v>1.0236920635405631</v>
      </c>
      <c r="J331" s="156">
        <f>J$6/VLOOKUP($B331,'Severity Trend_IonI'!$B$4:$H$390,7)</f>
        <v>1.0236920635405626</v>
      </c>
      <c r="K331" s="156">
        <f>K$6/VLOOKUP($B331,'Severity Trend_MonI'!$B$4:$H$390,7)</f>
        <v>0.93355320210288617</v>
      </c>
      <c r="L331" s="156">
        <f>L$6/VLOOKUP($B331,'Severity Trend'!$B$4:$H$390,7)</f>
        <v>0.97647167045421879</v>
      </c>
      <c r="M331" s="156">
        <f>M$6/VLOOKUP($B331,'PP Residual Trend'!$B$4:$H$390,7)</f>
        <v>0.99958694396441117</v>
      </c>
      <c r="N331" s="156">
        <f>N$6/VLOOKUP($B331,CR!$B$4:$H$455,7)</f>
        <v>1</v>
      </c>
      <c r="O331" s="156">
        <f>O$6/VLOOKUP($B331,ER!$B$4:$H$455,7)</f>
        <v>1</v>
      </c>
      <c r="P331" s="156">
        <f>P$6/VLOOKUP($B331,DR!$B$4:$H$455,7)</f>
        <v>1</v>
      </c>
      <c r="R331">
        <f t="shared" si="81"/>
        <v>324</v>
      </c>
      <c r="S331" s="159">
        <f t="shared" si="77"/>
        <v>323</v>
      </c>
      <c r="T331" s="157">
        <f t="shared" si="78"/>
        <v>0</v>
      </c>
      <c r="U331" s="157">
        <f t="shared" si="79"/>
        <v>0</v>
      </c>
      <c r="V331" s="152">
        <v>0</v>
      </c>
      <c r="W331" s="153">
        <f>(2*W$5*$AJ$3*$R331*$A$3-MIN(W$5*$AJ$3,$R331*$A$3)^2-2*$R331*$A$3*MAX(W$5*$AJ$3-$R331*$A$3,0)-MIN(MAX($R331*$A$3-$A$4,0),W$5*$AJ$3)^2-2*W$5*$AJ$3*MAX($R331*$A$3-$A$4-W$5*+$AJ$3,0))/$AJ$5-SUM($V$7:V331)-SUM($V$7:W330)+SUM($V$7:V330)</f>
        <v>0</v>
      </c>
      <c r="X331" s="153">
        <f>(2*X$5*$AJ$3*$R331*$A$3-MIN(X$5*$AJ$3,$R331*$A$3)^2-2*$R331*$A$3*MAX(X$5*$AJ$3-$R331*$A$3,0)-MIN(MAX($R331*$A$3-$A$4,0),X$5*$AJ$3)^2-2*X$5*$AJ$3*MAX($R331*$A$3-$A$4-X$5*+$AJ$3,0))/$AJ$5-SUM($V$7:W331)-SUM($V$7:X330)+SUM($V$7:W330)</f>
        <v>0</v>
      </c>
      <c r="Y331" s="153">
        <f>(2*Y$5*$AJ$3*$R331*$A$3-MIN(Y$5*$AJ$3,$R331*$A$3)^2-2*$R331*$A$3*MAX(Y$5*$AJ$3-$R331*$A$3,0)-MIN(MAX($R331*$A$3-$A$4,0),Y$5*$AJ$3)^2-2*Y$5*$AJ$3*MAX($R331*$A$3-$A$4-Y$5*+$AJ$3,0))/$AJ$5-SUM($V$7:X331)-SUM($V$7:Y330)+SUM($V$7:X330)</f>
        <v>0</v>
      </c>
      <c r="Z331" s="153">
        <f>(2*Z$5*$AJ$3*$R331*$A$3-MIN(Z$5*$AJ$3,$R331*$A$3)^2-2*$R331*$A$3*MAX(Z$5*$AJ$3-$R331*$A$3,0)-MIN(MAX($R331*$A$3-$A$4,0),Z$5*$AJ$3)^2-2*Z$5*$AJ$3*MAX($R331*$A$3-$A$4-Z$5*+$AJ$3,0))/$AJ$5-SUM($V$7:Y331)-SUM($V$7:Z330)+SUM($V$7:Y330)</f>
        <v>0</v>
      </c>
      <c r="AA331" s="153">
        <f>(2*AA$5*$AJ$3*$R331*$A$3-MIN(AA$5*$AJ$3,$R331*$A$3)^2-2*$R331*$A$3*MAX(AA$5*$AJ$3-$R331*$A$3,0)-MIN(MAX($R331*$A$3-$A$4,0),AA$5*$AJ$3)^2-2*AA$5*$AJ$3*MAX($R331*$A$3-$A$4-AA$5*+$AJ$3,0))/$AJ$5-SUM($V$7:Z331)-SUM($V$7:AA330)+SUM($V$7:Z330)</f>
        <v>0</v>
      </c>
      <c r="AB331" s="153">
        <f>(2*AB$5*$AJ$3*$R331*$A$3-MIN(AB$5*$AJ$3,$R331*$A$3)^2-2*$R331*$A$3*MAX(AB$5*$AJ$3-$R331*$A$3,0)-MIN(MAX($R331*$A$3-$A$4,0),AB$5*$AJ$3)^2-2*AB$5*$AJ$3*MAX($R331*$A$3-$A$4-AB$5*+$AJ$3,0))/$AJ$5-SUM($V$7:AA331)-SUM($V$7:AB330)+SUM($V$7:AA330)</f>
        <v>0</v>
      </c>
      <c r="AC331" s="153">
        <f>(2*AC$5*$AJ$3*$R331*$A$3-MIN(AC$5*$AJ$3,$R331*$A$3)^2-2*$R331*$A$3*MAX(AC$5*$AJ$3-$R331*$A$3,0)-MIN(MAX($R331*$A$3-$A$4,0),AC$5*$AJ$3)^2-2*AC$5*$AJ$3*MAX($R331*$A$3-$A$4-AC$5*+$AJ$3,0))/$AJ$5-SUM($V$7:AB331)-SUM($V$7:AC330)+SUM($V$7:AB330)</f>
        <v>0</v>
      </c>
      <c r="AD331" s="153">
        <f>(2*AD$5*$AJ$3*$R331*$A$3-MIN(AD$5*$AJ$3,$R331*$A$3)^2-2*$R331*$A$3*MAX(AD$5*$AJ$3-$R331*$A$3,0)-MIN(MAX($R331*$A$3-$A$4,0),AD$5*$AJ$3)^2-2*AD$5*$AJ$3*MAX($R331*$A$3-$A$4-AD$5*+$AJ$3,0))/$AJ$5-SUM($V$7:AC331)-SUM($V$7:AD330)+SUM($V$7:AC330)</f>
        <v>0</v>
      </c>
      <c r="AE331" s="153">
        <f>(2*AE$5*$AJ$3*$R331*$A$3-MIN(AE$5*$AJ$3,$R331*$A$3)^2-2*$R331*$A$3*MAX(AE$5*$AJ$3-$R331*$A$3,0)-MIN(MAX($R331*$A$3-$A$4,0),AE$5*$AJ$3)^2-2*AE$5*$AJ$3*MAX($R331*$A$3-$A$4-AE$5*+$AJ$3,0))/$AJ$5-SUM($V$7:AD331)-SUM($V$7:AE330)+SUM($V$7:AD330)</f>
        <v>0</v>
      </c>
      <c r="AF331" s="153">
        <f>(2*AF$5*$AJ$3*$R331*$A$3-MIN(AF$5*$AJ$3,$R331*$A$3)^2-2*$R331*$A$3*MAX(AF$5*$AJ$3-$R331*$A$3,0)-MIN(MAX($R331*$A$3-$A$4,0),AF$5*$AJ$3)^2-2*AF$5*$AJ$3*MAX($R331*$A$3-$A$4-AF$5*+$AJ$3,0))/$AJ$5-SUM($V$7:AE331)-SUM($V$7:AF330)+SUM($V$7:AE330)</f>
        <v>0</v>
      </c>
      <c r="AG331" s="153">
        <f>(2*AG$5*$AJ$3*$R331*$A$3-MIN(AG$5*$AJ$3,$R331*$A$3)^2-2*$R331*$A$3*MAX(AG$5*$AJ$3-$R331*$A$3,0)-MIN(MAX($R331*$A$3-$A$4,0),AG$5*$AJ$3)^2-2*AG$5*$AJ$3*MAX($R331*$A$3-$A$4-AG$5*+$AJ$3,0))/$AJ$5-SUM($V$7:AF331)-SUM($V$7:AG330)+SUM($V$7:AF330)</f>
        <v>0</v>
      </c>
      <c r="AH331" s="153">
        <f>(2*AH$5*$AJ$3*$R331*$A$3-MIN(AH$5*$AJ$3,$R331*$A$3)^2-2*$R331*$A$3*MAX(AH$5*$AJ$3-$R331*$A$3,0)-MIN(MAX($R331*$A$3-$A$4,0),AH$5*$AJ$3)^2-2*AH$5*$AJ$3*MAX($R331*$A$3-$A$4-AH$5*+$AJ$3,0))/$AJ$5-SUM($V$7:AG331)-SUM($V$7:AH330)+SUM($V$7:AG330)</f>
        <v>0</v>
      </c>
      <c r="AJ331" s="8">
        <f t="shared" si="88"/>
        <v>45992</v>
      </c>
      <c r="AK331" s="30">
        <f t="shared" si="80"/>
        <v>46006</v>
      </c>
      <c r="AL331" s="3">
        <f ca="1">SUMPRODUCT(OFFSET($W$8:OFFSET($W$8,$AJ$4-1,0),$T331,$U331),OFFSET($D$8:OFFSET($D$8,$AJ$4-1,0),$S331,MATCH(AL$6,$D$7:$Q$7,0)-1))</f>
        <v>1</v>
      </c>
      <c r="AM331" s="3">
        <f ca="1">SUMPRODUCT(OFFSET($W$8:OFFSET($W$8,$AJ$4-1,0),$T331,$U331),OFFSET($C$8:OFFSET($C$8,$AJ$4-1,0),$S331,0),OFFSET($D$8:OFFSET($D$8,$AJ$4-1,0),$S331,MATCH(AL$6,$D$7:$Q$7,0)-1))/SUMPRODUCT(OFFSET($W$8:OFFSET($W$8,$AJ$4-1,0),$T331,$U331),OFFSET($C$8:OFFSET($C$8,$AJ$4-1,0),$S331,0))</f>
        <v>1</v>
      </c>
      <c r="AN331" s="3">
        <f ca="1">SUMPRODUCT(OFFSET($W$8:OFFSET($W$8,$AJ$4-1,0),$T331,$U331),OFFSET($D$8:OFFSET($D$8,$AJ$4-1,0),$S331,MATCH(AN$6,$D$7:$Q$7,0)-1))</f>
        <v>0.92488928066350029</v>
      </c>
      <c r="AO331" s="3">
        <f ca="1">SUMPRODUCT(OFFSET($W$8:OFFSET($W$8,$AJ$4-1,0),$T331,$U331),OFFSET($C$8:OFFSET($C$8,$AJ$4-1,0),$S331,0),OFFSET($D$8:OFFSET($D$8,$AJ$4-1,0),$S331,MATCH(AN$6,$D$7:$Q$7,0)-1))/SUMPRODUCT(OFFSET($W$8:OFFSET($W$8,$AJ$4-1,0),$T331,$U331),OFFSET($C$8:OFFSET($C$8,$AJ$4-1,0),$S331,0))</f>
        <v>0.92515148378220013</v>
      </c>
      <c r="AP331" s="3">
        <f ca="1">SUMPRODUCT(OFFSET($W$8:OFFSET($W$8,$AJ$4-1,0),$T331,$U331),OFFSET($D$8:OFFSET($D$8,$AJ$4-1,0),$S331,MATCH(AP$6,$D$7:$Q$7,0)-1))</f>
        <v>0.98781687053294109</v>
      </c>
      <c r="AQ331" s="3">
        <f ca="1">SUMPRODUCT(OFFSET($W$8:OFFSET($W$8,$AJ$4-1,0),$T331,$U331),OFFSET($C$8:OFFSET($C$8,$AJ$4-1,0),$S331,0),OFFSET($D$8:OFFSET($D$8,$AJ$4-1,0),$S331,MATCH(AP$6,$D$7:$Q$7,0)-1))/SUMPRODUCT(OFFSET($W$8:OFFSET($W$8,$AJ$4-1,0),$T331,$U331),OFFSET($C$8:OFFSET($C$8,$AJ$4-1,0),$S331,0))</f>
        <v>0.98789218333066431</v>
      </c>
      <c r="AR331" s="3">
        <f ca="1">SUMPRODUCT(OFFSET($W$8:OFFSET($W$8,$AJ$4-1,0),$T331,$U331),OFFSET($D$8:OFFSET($D$8,$AJ$4-1,0),$S331,MATCH(AR$6,$D$7:$Q$7,0)-1))</f>
        <v>1</v>
      </c>
      <c r="AS331" s="3">
        <f ca="1">SUMPRODUCT(OFFSET($W$8:OFFSET($W$8,$AJ$4-1,0),$T331,$U331),OFFSET($C$8:OFFSET($C$8,$AJ$4-1,0),$S331,0),OFFSET($D$8:OFFSET($D$8,$AJ$4-1,0),$S331,MATCH(AR$6,$D$7:$Q$7,0)-1))/SUMPRODUCT(OFFSET($W$8:OFFSET($W$8,$AJ$4-1,0),$T331,$U331),OFFSET($C$8:OFFSET($C$8,$AJ$4-1,0),$S331,0))</f>
        <v>1</v>
      </c>
      <c r="AT331" s="3">
        <f ca="1">SUMPRODUCT(OFFSET($W$8:OFFSET($W$8,$AJ$4-1,0),$T331,$U331),OFFSET($D$8:OFFSET($D$8,$AJ$4-1,0),$S331,MATCH(AT$6,$D$7:$Q$7,0)-1))</f>
        <v>0.94118627272928135</v>
      </c>
      <c r="AU331" s="3">
        <f ca="1">SUMPRODUCT(OFFSET($W$8:OFFSET($W$8,$AJ$4-1,0),$T331,$U331),OFFSET($C$8:OFFSET($C$8,$AJ$4-1,0),$S331,0),OFFSET($D$8:OFFSET($D$8,$AJ$4-1,0),$S331,MATCH(AT$6,$D$7:$Q$7,0)-1))/SUMPRODUCT(OFFSET($W$8:OFFSET($W$8,$AJ$4-1,0),$T331,$U331),OFFSET($C$8:OFFSET($C$8,$AJ$4-1,0),$S331,0))</f>
        <v>0.94142858576662625</v>
      </c>
      <c r="AV331" s="3">
        <f ca="1">SUMPRODUCT(OFFSET($W$8:OFFSET($W$8,$AJ$4-1,0),$T331,$U331),OFFSET($D$8:OFFSET($D$8,$AJ$4-1,0),$S331,MATCH(AV$6,$D$7:$Q$7,0)-1))</f>
        <v>1.0288542804317666</v>
      </c>
      <c r="AW331" s="3">
        <f ca="1">SUMPRODUCT(OFFSET($W$8:OFFSET($W$8,$AJ$4-1,0),$T331,$U331),OFFSET($C$8:OFFSET($C$8,$AJ$4-1,0),$S331,0),OFFSET($D$8:OFFSET($D$8,$AJ$4-1,0),$S331,MATCH(AV$6,$D$7:$Q$7,0)-1))/SUMPRODUCT(OFFSET($W$8:OFFSET($W$8,$AJ$4-1,0),$T331,$U331),OFFSET($C$8:OFFSET($C$8,$AJ$4-1,0),$S331,0))</f>
        <v>1.028748182639261</v>
      </c>
      <c r="AX331" s="3">
        <f ca="1">SUMPRODUCT(OFFSET($W$8:OFFSET($W$8,$AJ$4-1,0),$T331,$U331),OFFSET($D$8:OFFSET($D$8,$AJ$4-1,0),$S331,MATCH(AX$6,$D$7:$Q$7,0)-1))</f>
        <v>1.0288542804317666</v>
      </c>
      <c r="AY331" s="3">
        <f ca="1">SUMPRODUCT(OFFSET($W$8:OFFSET($W$8,$AJ$4-1,0),$T331,$U331),OFFSET($C$8:OFFSET($C$8,$AJ$4-1,0),$S331,0),OFFSET($D$8:OFFSET($D$8,$AJ$4-1,0),$S331,MATCH(AX$6,$D$7:$Q$7,0)-1))/SUMPRODUCT(OFFSET($W$8:OFFSET($W$8,$AJ$4-1,0),$T331,$U331),OFFSET($C$8:OFFSET($C$8,$AJ$4-1,0),$S331,0))</f>
        <v>1.0287481826392613</v>
      </c>
      <c r="AZ331" s="3">
        <f ca="1">SUMPRODUCT(OFFSET($W$8:OFFSET($W$8,$AJ$4-1,0),$T331,$U331),OFFSET($D$8:OFFSET($D$8,$AJ$4-1,0),$S331,MATCH(AZ$6,$D$7:$Q$7,0)-1))</f>
        <v>0.91982441427771955</v>
      </c>
      <c r="BA331" s="3">
        <f ca="1">SUMPRODUCT(OFFSET($W$8:OFFSET($W$8,$AJ$4-1,0),$T331,$U331),OFFSET($C$8:OFFSET($C$8,$AJ$4-1,0),$S331,0),OFFSET($D$8:OFFSET($D$8,$AJ$4-1,0),$S331,MATCH(AZ$6,$D$7:$Q$7,0)-1))/SUMPRODUCT(OFFSET($W$8:OFFSET($W$8,$AJ$4-1,0),$T331,$U331),OFFSET($C$8:OFFSET($C$8,$AJ$4-1,0),$S331,0))</f>
        <v>0.92010354289572416</v>
      </c>
      <c r="BB331" s="3">
        <f ca="1">SUMPRODUCT(OFFSET($W$8:OFFSET($W$8,$AJ$4-1,0),$T331,$U331),OFFSET($D$8:OFFSET($D$8,$AJ$4-1,0),$S331,MATCH(BB$6,$D$7:$Q$7,0)-1))</f>
        <v>0.97148236534243848</v>
      </c>
      <c r="BC331" s="3">
        <f ca="1">SUMPRODUCT(OFFSET($W$8:OFFSET($W$8,$AJ$4-1,0),$T331,$U331),OFFSET($C$8:OFFSET($C$8,$AJ$4-1,0),$S331,0),OFFSET($D$8:OFFSET($D$8,$AJ$4-1,0),$S331,MATCH(BB$6,$D$7:$Q$7,0)-1))/SUMPRODUCT(OFFSET($W$8:OFFSET($W$8,$AJ$4-1,0),$T331,$U331),OFFSET($C$8:OFFSET($C$8,$AJ$4-1,0),$S331,0))</f>
        <v>0.97158434361773482</v>
      </c>
      <c r="BD331" s="3">
        <f ca="1">SUMPRODUCT(OFFSET($W$8:OFFSET($W$8,$AJ$4-1,0),$T331,$U331),OFFSET($D$8:OFFSET($D$8,$AJ$4-1,0),$S331,MATCH(BD$6,$D$7:$Q$7,0)-1))</f>
        <v>0.99949816578687845</v>
      </c>
      <c r="BE331" s="3">
        <f ca="1">SUMPRODUCT(OFFSET($W$8:OFFSET($W$8,$AJ$4-1,0),$T331,$U331),OFFSET($C$8:OFFSET($C$8,$AJ$4-1,0),$S331,0),OFFSET($D$8:OFFSET($D$8,$AJ$4-1,0),$S331,MATCH(BD$6,$D$7:$Q$7,0)-1))/SUMPRODUCT(OFFSET($W$8:OFFSET($W$8,$AJ$4-1,0),$T331,$U331),OFFSET($C$8:OFFSET($C$8,$AJ$4-1,0),$S331,0))</f>
        <v>0.99949998534230289</v>
      </c>
      <c r="BF331" s="174">
        <f ca="1">SUMPRODUCT(OFFSET($W$8:OFFSET($W$8,$AJ$4-1,0),$T331,$U331),OFFSET($D$8:OFFSET($D$8,$AJ$4-1,0),$S331,MATCH(BF$6,$D$7:$Q$7,0)-1))</f>
        <v>1</v>
      </c>
      <c r="BG331" s="174">
        <f ca="1">SUMPRODUCT(OFFSET($W$8:OFFSET($W$8,$AJ$4-1,0),$T331,$U331),OFFSET($C$8:OFFSET($C$8,$AJ$4-1,0),$S331,0),OFFSET($D$8:OFFSET($D$8,$AJ$4-1,0),$S331,MATCH(BF$6,$D$7:$Q$7,0)-1))/SUMPRODUCT(OFFSET($W$8:OFFSET($W$8,$AJ$4-1,0),$T331,$U331),OFFSET($C$8:OFFSET($C$8,$AJ$4-1,0),$S331,0))</f>
        <v>1</v>
      </c>
      <c r="BH331" s="174">
        <f ca="1">SUMPRODUCT(OFFSET($W$8:OFFSET($W$8,$AJ$4-1,0),$T331,$U331),OFFSET($D$8:OFFSET($D$8,$AJ$4-1,0),$S331,MATCH(BH$6,$D$7:$Q$7,0)-1))</f>
        <v>1</v>
      </c>
      <c r="BI331" s="174">
        <f ca="1">SUMPRODUCT(OFFSET($W$8:OFFSET($W$8,$AJ$4-1,0),$T331,$U331),OFFSET($C$8:OFFSET($C$8,$AJ$4-1,0),$S331,0),OFFSET($D$8:OFFSET($D$8,$AJ$4-1,0),$S331,MATCH(BH$6,$D$7:$Q$7,0)-1))/SUMPRODUCT(OFFSET($W$8:OFFSET($W$8,$AJ$4-1,0),$T331,$U331),OFFSET($C$8:OFFSET($C$8,$AJ$4-1,0),$S331,0))</f>
        <v>1</v>
      </c>
      <c r="BJ331" s="174">
        <f ca="1">SUMPRODUCT(OFFSET($W$8:OFFSET($W$8,$AJ$4-1,0),$T331,$U331),OFFSET($D$8:OFFSET($D$8,$AJ$4-1,0),$S331,MATCH(BJ$6,$D$7:$Q$7,0)-1))</f>
        <v>1</v>
      </c>
      <c r="BK331" s="174">
        <f ca="1">SUMPRODUCT(OFFSET($W$8:OFFSET($W$8,$AJ$4-1,0),$T331,$U331),OFFSET($C$8:OFFSET($C$8,$AJ$4-1,0),$S331,0),OFFSET($D$8:OFFSET($D$8,$AJ$4-1,0),$S331,MATCH(BJ$6,$D$7:$Q$7,0)-1))/SUMPRODUCT(OFFSET($W$8:OFFSET($W$8,$AJ$4-1,0),$T331,$U331),OFFSET($C$8:OFFSET($C$8,$AJ$4-1,0),$S331,0))</f>
        <v>1</v>
      </c>
      <c r="BM331" s="8">
        <f t="shared" si="85"/>
        <v>45992</v>
      </c>
      <c r="BN331" s="47">
        <f t="shared" ca="1" si="86"/>
        <v>0.99887341547568309</v>
      </c>
      <c r="BO331" s="47">
        <f t="shared" ca="1" si="82"/>
        <v>0</v>
      </c>
      <c r="BP331" s="47">
        <f t="shared" ca="1" si="87"/>
        <v>0.33093923847506052</v>
      </c>
      <c r="BQ331" s="47">
        <f t="shared" ca="1" si="83"/>
        <v>0.66793417700062263</v>
      </c>
    </row>
    <row r="332" spans="1:69">
      <c r="A332" s="58">
        <f t="shared" si="84"/>
        <v>45658</v>
      </c>
      <c r="B332" s="155">
        <f t="shared" si="76"/>
        <v>45853</v>
      </c>
      <c r="C332" s="59">
        <f>SUMIF(WP!$A$3:$A$388,"&lt;"&amp;EOMONTH($A332,$A$3-1)+1,WP!$B$3:$B$388)/1000-SUM(C$8:C331)</f>
        <v>9036.0460135241156</v>
      </c>
      <c r="D332" s="156">
        <f>D$6/VLOOKUP($B332,Rate!$B$4:$H$390,7)</f>
        <v>1</v>
      </c>
      <c r="E332" s="156">
        <f>E$6/VLOOKUP($B332,SAWW!$B$4:$H$390,7)</f>
        <v>0.93566122424163245</v>
      </c>
      <c r="F332" s="156">
        <f>F$6/VLOOKUP($B332,'Indem BL'!$B$4:$H$390,7)</f>
        <v>0.99007450310635903</v>
      </c>
      <c r="G332" s="156">
        <f>G$6/VLOOKUP($B332,'Med BL'!$B$4:$H$390,7)</f>
        <v>1</v>
      </c>
      <c r="H332" s="156">
        <f>H$6/VLOOKUP($B332,'Combined BL &amp; SAWW'!$B$4:$H$390,7)</f>
        <v>0.950558711864259</v>
      </c>
      <c r="I332" s="156">
        <f>I$6/VLOOKUP($B332,'Freq Trend'!$B$4:$H$390,7)</f>
        <v>1.024537438285249</v>
      </c>
      <c r="J332" s="156">
        <f>J$6/VLOOKUP($B332,'Severity Trend_IonI'!$B$4:$H$390,7)</f>
        <v>1.0245374382852492</v>
      </c>
      <c r="K332" s="156">
        <f>K$6/VLOOKUP($B332,'Severity Trend_MonI'!$B$4:$H$390,7)</f>
        <v>0.9312974062954299</v>
      </c>
      <c r="L332" s="156">
        <f>L$6/VLOOKUP($B332,'Severity Trend'!$B$4:$H$390,7)</f>
        <v>0.97565325414979809</v>
      </c>
      <c r="M332" s="156">
        <f>M$6/VLOOKUP($B332,'PP Residual Trend'!$B$4:$H$390,7)</f>
        <v>0.99957239350025373</v>
      </c>
      <c r="N332" s="156">
        <f>N$6/VLOOKUP($B332,CR!$B$4:$H$455,7)</f>
        <v>1</v>
      </c>
      <c r="O332" s="156">
        <f>O$6/VLOOKUP($B332,ER!$B$4:$H$455,7)</f>
        <v>1</v>
      </c>
      <c r="P332" s="156">
        <f>P$6/VLOOKUP($B332,DR!$B$4:$H$455,7)</f>
        <v>1</v>
      </c>
      <c r="R332">
        <f t="shared" si="81"/>
        <v>325</v>
      </c>
      <c r="S332" s="159">
        <f t="shared" si="77"/>
        <v>324</v>
      </c>
      <c r="T332" s="157">
        <f t="shared" si="78"/>
        <v>0</v>
      </c>
      <c r="U332" s="157">
        <f t="shared" si="79"/>
        <v>0</v>
      </c>
      <c r="V332" s="152">
        <v>0</v>
      </c>
      <c r="W332" s="153">
        <f>(2*W$5*$AJ$3*$R332*$A$3-MIN(W$5*$AJ$3,$R332*$A$3)^2-2*$R332*$A$3*MAX(W$5*$AJ$3-$R332*$A$3,0)-MIN(MAX($R332*$A$3-$A$4,0),W$5*$AJ$3)^2-2*W$5*$AJ$3*MAX($R332*$A$3-$A$4-W$5*+$AJ$3,0))/$AJ$5-SUM($V$7:V332)-SUM($V$7:W331)+SUM($V$7:V331)</f>
        <v>0</v>
      </c>
      <c r="X332" s="153">
        <f>(2*X$5*$AJ$3*$R332*$A$3-MIN(X$5*$AJ$3,$R332*$A$3)^2-2*$R332*$A$3*MAX(X$5*$AJ$3-$R332*$A$3,0)-MIN(MAX($R332*$A$3-$A$4,0),X$5*$AJ$3)^2-2*X$5*$AJ$3*MAX($R332*$A$3-$A$4-X$5*+$AJ$3,0))/$AJ$5-SUM($V$7:W332)-SUM($V$7:X331)+SUM($V$7:W331)</f>
        <v>0</v>
      </c>
      <c r="Y332" s="153">
        <f>(2*Y$5*$AJ$3*$R332*$A$3-MIN(Y$5*$AJ$3,$R332*$A$3)^2-2*$R332*$A$3*MAX(Y$5*$AJ$3-$R332*$A$3,0)-MIN(MAX($R332*$A$3-$A$4,0),Y$5*$AJ$3)^2-2*Y$5*$AJ$3*MAX($R332*$A$3-$A$4-Y$5*+$AJ$3,0))/$AJ$5-SUM($V$7:X332)-SUM($V$7:Y331)+SUM($V$7:X331)</f>
        <v>0</v>
      </c>
      <c r="Z332" s="153">
        <f>(2*Z$5*$AJ$3*$R332*$A$3-MIN(Z$5*$AJ$3,$R332*$A$3)^2-2*$R332*$A$3*MAX(Z$5*$AJ$3-$R332*$A$3,0)-MIN(MAX($R332*$A$3-$A$4,0),Z$5*$AJ$3)^2-2*Z$5*$AJ$3*MAX($R332*$A$3-$A$4-Z$5*+$AJ$3,0))/$AJ$5-SUM($V$7:Y332)-SUM($V$7:Z331)+SUM($V$7:Y331)</f>
        <v>0</v>
      </c>
      <c r="AA332" s="153">
        <f>(2*AA$5*$AJ$3*$R332*$A$3-MIN(AA$5*$AJ$3,$R332*$A$3)^2-2*$R332*$A$3*MAX(AA$5*$AJ$3-$R332*$A$3,0)-MIN(MAX($R332*$A$3-$A$4,0),AA$5*$AJ$3)^2-2*AA$5*$AJ$3*MAX($R332*$A$3-$A$4-AA$5*+$AJ$3,0))/$AJ$5-SUM($V$7:Z332)-SUM($V$7:AA331)+SUM($V$7:Z331)</f>
        <v>0</v>
      </c>
      <c r="AB332" s="153">
        <f>(2*AB$5*$AJ$3*$R332*$A$3-MIN(AB$5*$AJ$3,$R332*$A$3)^2-2*$R332*$A$3*MAX(AB$5*$AJ$3-$R332*$A$3,0)-MIN(MAX($R332*$A$3-$A$4,0),AB$5*$AJ$3)^2-2*AB$5*$AJ$3*MAX($R332*$A$3-$A$4-AB$5*+$AJ$3,0))/$AJ$5-SUM($V$7:AA332)-SUM($V$7:AB331)+SUM($V$7:AA331)</f>
        <v>0</v>
      </c>
      <c r="AC332" s="153">
        <f>(2*AC$5*$AJ$3*$R332*$A$3-MIN(AC$5*$AJ$3,$R332*$A$3)^2-2*$R332*$A$3*MAX(AC$5*$AJ$3-$R332*$A$3,0)-MIN(MAX($R332*$A$3-$A$4,0),AC$5*$AJ$3)^2-2*AC$5*$AJ$3*MAX($R332*$A$3-$A$4-AC$5*+$AJ$3,0))/$AJ$5-SUM($V$7:AB332)-SUM($V$7:AC331)+SUM($V$7:AB331)</f>
        <v>0</v>
      </c>
      <c r="AD332" s="153">
        <f>(2*AD$5*$AJ$3*$R332*$A$3-MIN(AD$5*$AJ$3,$R332*$A$3)^2-2*$R332*$A$3*MAX(AD$5*$AJ$3-$R332*$A$3,0)-MIN(MAX($R332*$A$3-$A$4,0),AD$5*$AJ$3)^2-2*AD$5*$AJ$3*MAX($R332*$A$3-$A$4-AD$5*+$AJ$3,0))/$AJ$5-SUM($V$7:AC332)-SUM($V$7:AD331)+SUM($V$7:AC331)</f>
        <v>0</v>
      </c>
      <c r="AE332" s="153">
        <f>(2*AE$5*$AJ$3*$R332*$A$3-MIN(AE$5*$AJ$3,$R332*$A$3)^2-2*$R332*$A$3*MAX(AE$5*$AJ$3-$R332*$A$3,0)-MIN(MAX($R332*$A$3-$A$4,0),AE$5*$AJ$3)^2-2*AE$5*$AJ$3*MAX($R332*$A$3-$A$4-AE$5*+$AJ$3,0))/$AJ$5-SUM($V$7:AD332)-SUM($V$7:AE331)+SUM($V$7:AD331)</f>
        <v>0</v>
      </c>
      <c r="AF332" s="153">
        <f>(2*AF$5*$AJ$3*$R332*$A$3-MIN(AF$5*$AJ$3,$R332*$A$3)^2-2*$R332*$A$3*MAX(AF$5*$AJ$3-$R332*$A$3,0)-MIN(MAX($R332*$A$3-$A$4,0),AF$5*$AJ$3)^2-2*AF$5*$AJ$3*MAX($R332*$A$3-$A$4-AF$5*+$AJ$3,0))/$AJ$5-SUM($V$7:AE332)-SUM($V$7:AF331)+SUM($V$7:AE331)</f>
        <v>0</v>
      </c>
      <c r="AG332" s="153">
        <f>(2*AG$5*$AJ$3*$R332*$A$3-MIN(AG$5*$AJ$3,$R332*$A$3)^2-2*$R332*$A$3*MAX(AG$5*$AJ$3-$R332*$A$3,0)-MIN(MAX($R332*$A$3-$A$4,0),AG$5*$AJ$3)^2-2*AG$5*$AJ$3*MAX($R332*$A$3-$A$4-AG$5*+$AJ$3,0))/$AJ$5-SUM($V$7:AF332)-SUM($V$7:AG331)+SUM($V$7:AF331)</f>
        <v>0</v>
      </c>
      <c r="AH332" s="153">
        <f>(2*AH$5*$AJ$3*$R332*$A$3-MIN(AH$5*$AJ$3,$R332*$A$3)^2-2*$R332*$A$3*MAX(AH$5*$AJ$3-$R332*$A$3,0)-MIN(MAX($R332*$A$3-$A$4,0),AH$5*$AJ$3)^2-2*AH$5*$AJ$3*MAX($R332*$A$3-$A$4-AH$5*+$AJ$3,0))/$AJ$5-SUM($V$7:AG332)-SUM($V$7:AH331)+SUM($V$7:AG331)</f>
        <v>0</v>
      </c>
      <c r="AJ332" s="8">
        <f t="shared" si="88"/>
        <v>46023</v>
      </c>
      <c r="AK332" s="30">
        <f t="shared" si="80"/>
        <v>46037</v>
      </c>
      <c r="AL332" s="3">
        <f ca="1">SUMPRODUCT(OFFSET($W$8:OFFSET($W$8,$AJ$4-1,0),$T332,$U332),OFFSET($D$8:OFFSET($D$8,$AJ$4-1,0),$S332,MATCH(AL$6,$D$7:$Q$7,0)-1))</f>
        <v>1</v>
      </c>
      <c r="AM332" s="3">
        <f ca="1">SUMPRODUCT(OFFSET($W$8:OFFSET($W$8,$AJ$4-1,0),$T332,$U332),OFFSET($C$8:OFFSET($C$8,$AJ$4-1,0),$S332,0),OFFSET($D$8:OFFSET($D$8,$AJ$4-1,0),$S332,MATCH(AL$6,$D$7:$Q$7,0)-1))/SUMPRODUCT(OFFSET($W$8:OFFSET($W$8,$AJ$4-1,0),$T332,$U332),OFFSET($C$8:OFFSET($C$8,$AJ$4-1,0),$S332,0))</f>
        <v>1</v>
      </c>
      <c r="AN332" s="3">
        <f ca="1">SUMPRODUCT(OFFSET($W$8:OFFSET($W$8,$AJ$4-1,0),$T332,$U332),OFFSET($D$8:OFFSET($D$8,$AJ$4-1,0),$S332,MATCH(AN$6,$D$7:$Q$7,0)-1))</f>
        <v>0.92276327252788637</v>
      </c>
      <c r="AO332" s="3">
        <f ca="1">SUMPRODUCT(OFFSET($W$8:OFFSET($W$8,$AJ$4-1,0),$T332,$U332),OFFSET($C$8:OFFSET($C$8,$AJ$4-1,0),$S332,0),OFFSET($D$8:OFFSET($D$8,$AJ$4-1,0),$S332,MATCH(AN$6,$D$7:$Q$7,0)-1))/SUMPRODUCT(OFFSET($W$8:OFFSET($W$8,$AJ$4-1,0),$T332,$U332),OFFSET($C$8:OFFSET($C$8,$AJ$4-1,0),$S332,0))</f>
        <v>0.92255347409050592</v>
      </c>
      <c r="AP332" s="3">
        <f ca="1">SUMPRODUCT(OFFSET($W$8:OFFSET($W$8,$AJ$4-1,0),$T332,$U332),OFFSET($D$8:OFFSET($D$8,$AJ$4-1,0),$S332,MATCH(AP$6,$D$7:$Q$7,0)-1))</f>
        <v>0.98740639188322865</v>
      </c>
      <c r="AQ332" s="3">
        <f ca="1">SUMPRODUCT(OFFSET($W$8:OFFSET($W$8,$AJ$4-1,0),$T332,$U332),OFFSET($C$8:OFFSET($C$8,$AJ$4-1,0),$S332,0),OFFSET($D$8:OFFSET($D$8,$AJ$4-1,0),$S332,MATCH(AP$6,$D$7:$Q$7,0)-1))/SUMPRODUCT(OFFSET($W$8:OFFSET($W$8,$AJ$4-1,0),$T332,$U332),OFFSET($C$8:OFFSET($C$8,$AJ$4-1,0),$S332,0))</f>
        <v>0.98739025070200781</v>
      </c>
      <c r="AR332" s="3">
        <f ca="1">SUMPRODUCT(OFFSET($W$8:OFFSET($W$8,$AJ$4-1,0),$T332,$U332),OFFSET($D$8:OFFSET($D$8,$AJ$4-1,0),$S332,MATCH(AR$6,$D$7:$Q$7,0)-1))</f>
        <v>1</v>
      </c>
      <c r="AS332" s="3">
        <f ca="1">SUMPRODUCT(OFFSET($W$8:OFFSET($W$8,$AJ$4-1,0),$T332,$U332),OFFSET($C$8:OFFSET($C$8,$AJ$4-1,0),$S332,0),OFFSET($D$8:OFFSET($D$8,$AJ$4-1,0),$S332,MATCH(AR$6,$D$7:$Q$7,0)-1))/SUMPRODUCT(OFFSET($W$8:OFFSET($W$8,$AJ$4-1,0),$T332,$U332),OFFSET($C$8:OFFSET($C$8,$AJ$4-1,0),$S332,0))</f>
        <v>1</v>
      </c>
      <c r="AT332" s="3">
        <f ca="1">SUMPRODUCT(OFFSET($W$8:OFFSET($W$8,$AJ$4-1,0),$T332,$U332),OFFSET($D$8:OFFSET($D$8,$AJ$4-1,0),$S332,MATCH(AT$6,$D$7:$Q$7,0)-1))</f>
        <v>0.93935763538872996</v>
      </c>
      <c r="AU332" s="3">
        <f ca="1">SUMPRODUCT(OFFSET($W$8:OFFSET($W$8,$AJ$4-1,0),$T332,$U332),OFFSET($C$8:OFFSET($C$8,$AJ$4-1,0),$S332,0),OFFSET($D$8:OFFSET($D$8,$AJ$4-1,0),$S332,MATCH(AT$6,$D$7:$Q$7,0)-1))/SUMPRODUCT(OFFSET($W$8:OFFSET($W$8,$AJ$4-1,0),$T332,$U332),OFFSET($C$8:OFFSET($C$8,$AJ$4-1,0),$S332,0))</f>
        <v>0.93919313976658569</v>
      </c>
      <c r="AV332" s="3">
        <f ca="1">SUMPRODUCT(OFFSET($W$8:OFFSET($W$8,$AJ$4-1,0),$T332,$U332),OFFSET($D$8:OFFSET($D$8,$AJ$4-1,0),$S332,MATCH(AV$6,$D$7:$Q$7,0)-1))</f>
        <v>1.029716271275632</v>
      </c>
      <c r="AW332" s="3">
        <f ca="1">SUMPRODUCT(OFFSET($W$8:OFFSET($W$8,$AJ$4-1,0),$T332,$U332),OFFSET($C$8:OFFSET($C$8,$AJ$4-1,0),$S332,0),OFFSET($D$8:OFFSET($D$8,$AJ$4-1,0),$S332,MATCH(AV$6,$D$7:$Q$7,0)-1))/SUMPRODUCT(OFFSET($W$8:OFFSET($W$8,$AJ$4-1,0),$T332,$U332),OFFSET($C$8:OFFSET($C$8,$AJ$4-1,0),$S332,0))</f>
        <v>1.0298029971719764</v>
      </c>
      <c r="AX332" s="3">
        <f ca="1">SUMPRODUCT(OFFSET($W$8:OFFSET($W$8,$AJ$4-1,0),$T332,$U332),OFFSET($D$8:OFFSET($D$8,$AJ$4-1,0),$S332,MATCH(AX$6,$D$7:$Q$7,0)-1))</f>
        <v>1.029716271275632</v>
      </c>
      <c r="AY332" s="3">
        <f ca="1">SUMPRODUCT(OFFSET($W$8:OFFSET($W$8,$AJ$4-1,0),$T332,$U332),OFFSET($C$8:OFFSET($C$8,$AJ$4-1,0),$S332,0),OFFSET($D$8:OFFSET($D$8,$AJ$4-1,0),$S332,MATCH(AX$6,$D$7:$Q$7,0)-1))/SUMPRODUCT(OFFSET($W$8:OFFSET($W$8,$AJ$4-1,0),$T332,$U332),OFFSET($C$8:OFFSET($C$8,$AJ$4-1,0),$S332,0))</f>
        <v>1.0298029971719767</v>
      </c>
      <c r="AZ332" s="3">
        <f ca="1">SUMPRODUCT(OFFSET($W$8:OFFSET($W$8,$AJ$4-1,0),$T332,$U332),OFFSET($D$8:OFFSET($D$8,$AJ$4-1,0),$S332,MATCH(AZ$6,$D$7:$Q$7,0)-1))</f>
        <v>0.91756139448535845</v>
      </c>
      <c r="BA332" s="3">
        <f ca="1">SUMPRODUCT(OFFSET($W$8:OFFSET($W$8,$AJ$4-1,0),$T332,$U332),OFFSET($C$8:OFFSET($C$8,$AJ$4-1,0),$S332,0),OFFSET($D$8:OFFSET($D$8,$AJ$4-1,0),$S332,MATCH(AZ$6,$D$7:$Q$7,0)-1))/SUMPRODUCT(OFFSET($W$8:OFFSET($W$8,$AJ$4-1,0),$T332,$U332),OFFSET($C$8:OFFSET($C$8,$AJ$4-1,0),$S332,0))</f>
        <v>0.91733829943622025</v>
      </c>
      <c r="BB332" s="3">
        <f ca="1">SUMPRODUCT(OFFSET($W$8:OFFSET($W$8,$AJ$4-1,0),$T332,$U332),OFFSET($D$8:OFFSET($D$8,$AJ$4-1,0),$S332,MATCH(BB$6,$D$7:$Q$7,0)-1))</f>
        <v>0.97065475140470125</v>
      </c>
      <c r="BC332" s="3">
        <f ca="1">SUMPRODUCT(OFFSET($W$8:OFFSET($W$8,$AJ$4-1,0),$T332,$U332),OFFSET($C$8:OFFSET($C$8,$AJ$4-1,0),$S332,0),OFFSET($D$8:OFFSET($D$8,$AJ$4-1,0),$S332,MATCH(BB$6,$D$7:$Q$7,0)-1))/SUMPRODUCT(OFFSET($W$8:OFFSET($W$8,$AJ$4-1,0),$T332,$U332),OFFSET($C$8:OFFSET($C$8,$AJ$4-1,0),$S332,0))</f>
        <v>0.97057234610836185</v>
      </c>
      <c r="BD332" s="3">
        <f ca="1">SUMPRODUCT(OFFSET($W$8:OFFSET($W$8,$AJ$4-1,0),$T332,$U332),OFFSET($D$8:OFFSET($D$8,$AJ$4-1,0),$S332,MATCH(BD$6,$D$7:$Q$7,0)-1))</f>
        <v>0.99948339107564921</v>
      </c>
      <c r="BE332" s="3">
        <f ca="1">SUMPRODUCT(OFFSET($W$8:OFFSET($W$8,$AJ$4-1,0),$T332,$U332),OFFSET($C$8:OFFSET($C$8,$AJ$4-1,0),$S332,0),OFFSET($D$8:OFFSET($D$8,$AJ$4-1,0),$S332,MATCH(BD$6,$D$7:$Q$7,0)-1))/SUMPRODUCT(OFFSET($W$8:OFFSET($W$8,$AJ$4-1,0),$T332,$U332),OFFSET($C$8:OFFSET($C$8,$AJ$4-1,0),$S332,0))</f>
        <v>0.9994819123475307</v>
      </c>
      <c r="BF332" s="174">
        <f ca="1">SUMPRODUCT(OFFSET($W$8:OFFSET($W$8,$AJ$4-1,0),$T332,$U332),OFFSET($D$8:OFFSET($D$8,$AJ$4-1,0),$S332,MATCH(BF$6,$D$7:$Q$7,0)-1))</f>
        <v>1</v>
      </c>
      <c r="BG332" s="174">
        <f ca="1">SUMPRODUCT(OFFSET($W$8:OFFSET($W$8,$AJ$4-1,0),$T332,$U332),OFFSET($C$8:OFFSET($C$8,$AJ$4-1,0),$S332,0),OFFSET($D$8:OFFSET($D$8,$AJ$4-1,0),$S332,MATCH(BF$6,$D$7:$Q$7,0)-1))/SUMPRODUCT(OFFSET($W$8:OFFSET($W$8,$AJ$4-1,0),$T332,$U332),OFFSET($C$8:OFFSET($C$8,$AJ$4-1,0),$S332,0))</f>
        <v>1</v>
      </c>
      <c r="BH332" s="174">
        <f ca="1">SUMPRODUCT(OFFSET($W$8:OFFSET($W$8,$AJ$4-1,0),$T332,$U332),OFFSET($D$8:OFFSET($D$8,$AJ$4-1,0),$S332,MATCH(BH$6,$D$7:$Q$7,0)-1))</f>
        <v>1</v>
      </c>
      <c r="BI332" s="174">
        <f ca="1">SUMPRODUCT(OFFSET($W$8:OFFSET($W$8,$AJ$4-1,0),$T332,$U332),OFFSET($C$8:OFFSET($C$8,$AJ$4-1,0),$S332,0),OFFSET($D$8:OFFSET($D$8,$AJ$4-1,0),$S332,MATCH(BH$6,$D$7:$Q$7,0)-1))/SUMPRODUCT(OFFSET($W$8:OFFSET($W$8,$AJ$4-1,0),$T332,$U332),OFFSET($C$8:OFFSET($C$8,$AJ$4-1,0),$S332,0))</f>
        <v>1</v>
      </c>
      <c r="BJ332" s="174">
        <f ca="1">SUMPRODUCT(OFFSET($W$8:OFFSET($W$8,$AJ$4-1,0),$T332,$U332),OFFSET($D$8:OFFSET($D$8,$AJ$4-1,0),$S332,MATCH(BJ$6,$D$7:$Q$7,0)-1))</f>
        <v>1</v>
      </c>
      <c r="BK332" s="174">
        <f ca="1">SUMPRODUCT(OFFSET($W$8:OFFSET($W$8,$AJ$4-1,0),$T332,$U332),OFFSET($C$8:OFFSET($C$8,$AJ$4-1,0),$S332,0),OFFSET($D$8:OFFSET($D$8,$AJ$4-1,0),$S332,MATCH(BJ$6,$D$7:$Q$7,0)-1))/SUMPRODUCT(OFFSET($W$8:OFFSET($W$8,$AJ$4-1,0),$T332,$U332),OFFSET($C$8:OFFSET($C$8,$AJ$4-1,0),$S332,0))</f>
        <v>1</v>
      </c>
      <c r="BM332" s="8">
        <f t="shared" si="85"/>
        <v>46023</v>
      </c>
      <c r="BN332" s="47">
        <f t="shared" ca="1" si="86"/>
        <v>0.99887341547568309</v>
      </c>
      <c r="BO332" s="47">
        <f t="shared" ca="1" si="82"/>
        <v>0</v>
      </c>
      <c r="BP332" s="47">
        <f t="shared" ca="1" si="87"/>
        <v>0.33093923847506052</v>
      </c>
      <c r="BQ332" s="47">
        <f t="shared" ca="1" si="83"/>
        <v>0.66793417700062263</v>
      </c>
    </row>
    <row r="333" spans="1:69">
      <c r="A333" s="58">
        <f t="shared" si="84"/>
        <v>45689</v>
      </c>
      <c r="B333" s="155">
        <f t="shared" si="76"/>
        <v>45884</v>
      </c>
      <c r="C333" s="59">
        <f>SUMIF(WP!$A$3:$A$388,"&lt;"&amp;EOMONTH($A333,$A$3-1)+1,WP!$B$3:$B$388)/1000-SUM(C$8:C332)</f>
        <v>4819.3625063556246</v>
      </c>
      <c r="D333" s="156">
        <f>D$6/VLOOKUP($B333,Rate!$B$4:$H$390,7)</f>
        <v>1</v>
      </c>
      <c r="E333" s="156">
        <f>E$6/VLOOKUP($B333,SAWW!$B$4:$H$390,7)</f>
        <v>0.93344346052894278</v>
      </c>
      <c r="F333" s="156">
        <f>F$6/VLOOKUP($B333,'Indem BL'!$B$4:$H$390,7)</f>
        <v>0.99007450310635903</v>
      </c>
      <c r="G333" s="156">
        <f>G$6/VLOOKUP($B333,'Med BL'!$B$4:$H$390,7)</f>
        <v>1</v>
      </c>
      <c r="H333" s="156">
        <f>H$6/VLOOKUP($B333,'Combined BL &amp; SAWW'!$B$4:$H$390,7)</f>
        <v>0.94895177080297177</v>
      </c>
      <c r="I333" s="156">
        <f>I$6/VLOOKUP($B333,'Freq Trend'!$B$4:$H$390,7)</f>
        <v>1.0254086196931225</v>
      </c>
      <c r="J333" s="156">
        <f>J$6/VLOOKUP($B333,'Severity Trend_IonI'!$B$4:$H$390,7)</f>
        <v>1.0254086196931227</v>
      </c>
      <c r="K333" s="156">
        <f>K$6/VLOOKUP($B333,'Severity Trend_MonI'!$B$4:$H$390,7)</f>
        <v>0.92893286839416367</v>
      </c>
      <c r="L333" s="156">
        <f>L$6/VLOOKUP($B333,'Severity Trend'!$B$4:$H$390,7)</f>
        <v>0.9748024277793812</v>
      </c>
      <c r="M333" s="156">
        <f>M$6/VLOOKUP($B333,'PP Residual Trend'!$B$4:$H$390,7)</f>
        <v>0.99955733217674725</v>
      </c>
      <c r="N333" s="156">
        <f>N$6/VLOOKUP($B333,CR!$B$4:$H$455,7)</f>
        <v>1</v>
      </c>
      <c r="O333" s="156">
        <f>O$6/VLOOKUP($B333,ER!$B$4:$H$455,7)</f>
        <v>1</v>
      </c>
      <c r="P333" s="156">
        <f>P$6/VLOOKUP($B333,DR!$B$4:$H$455,7)</f>
        <v>1</v>
      </c>
      <c r="R333">
        <f t="shared" si="81"/>
        <v>326</v>
      </c>
      <c r="S333" s="159">
        <f t="shared" si="77"/>
        <v>325</v>
      </c>
      <c r="T333" s="157">
        <f t="shared" si="78"/>
        <v>0</v>
      </c>
      <c r="U333" s="157">
        <f t="shared" si="79"/>
        <v>0</v>
      </c>
      <c r="V333" s="152">
        <v>0</v>
      </c>
      <c r="W333" s="153">
        <f>(2*W$5*$AJ$3*$R333*$A$3-MIN(W$5*$AJ$3,$R333*$A$3)^2-2*$R333*$A$3*MAX(W$5*$AJ$3-$R333*$A$3,0)-MIN(MAX($R333*$A$3-$A$4,0),W$5*$AJ$3)^2-2*W$5*$AJ$3*MAX($R333*$A$3-$A$4-W$5*+$AJ$3,0))/$AJ$5-SUM($V$7:V333)-SUM($V$7:W332)+SUM($V$7:V332)</f>
        <v>0</v>
      </c>
      <c r="X333" s="153">
        <f>(2*X$5*$AJ$3*$R333*$A$3-MIN(X$5*$AJ$3,$R333*$A$3)^2-2*$R333*$A$3*MAX(X$5*$AJ$3-$R333*$A$3,0)-MIN(MAX($R333*$A$3-$A$4,0),X$5*$AJ$3)^2-2*X$5*$AJ$3*MAX($R333*$A$3-$A$4-X$5*+$AJ$3,0))/$AJ$5-SUM($V$7:W333)-SUM($V$7:X332)+SUM($V$7:W332)</f>
        <v>0</v>
      </c>
      <c r="Y333" s="153">
        <f>(2*Y$5*$AJ$3*$R333*$A$3-MIN(Y$5*$AJ$3,$R333*$A$3)^2-2*$R333*$A$3*MAX(Y$5*$AJ$3-$R333*$A$3,0)-MIN(MAX($R333*$A$3-$A$4,0),Y$5*$AJ$3)^2-2*Y$5*$AJ$3*MAX($R333*$A$3-$A$4-Y$5*+$AJ$3,0))/$AJ$5-SUM($V$7:X333)-SUM($V$7:Y332)+SUM($V$7:X332)</f>
        <v>0</v>
      </c>
      <c r="Z333" s="153">
        <f>(2*Z$5*$AJ$3*$R333*$A$3-MIN(Z$5*$AJ$3,$R333*$A$3)^2-2*$R333*$A$3*MAX(Z$5*$AJ$3-$R333*$A$3,0)-MIN(MAX($R333*$A$3-$A$4,0),Z$5*$AJ$3)^2-2*Z$5*$AJ$3*MAX($R333*$A$3-$A$4-Z$5*+$AJ$3,0))/$AJ$5-SUM($V$7:Y333)-SUM($V$7:Z332)+SUM($V$7:Y332)</f>
        <v>0</v>
      </c>
      <c r="AA333" s="153">
        <f>(2*AA$5*$AJ$3*$R333*$A$3-MIN(AA$5*$AJ$3,$R333*$A$3)^2-2*$R333*$A$3*MAX(AA$5*$AJ$3-$R333*$A$3,0)-MIN(MAX($R333*$A$3-$A$4,0),AA$5*$AJ$3)^2-2*AA$5*$AJ$3*MAX($R333*$A$3-$A$4-AA$5*+$AJ$3,0))/$AJ$5-SUM($V$7:Z333)-SUM($V$7:AA332)+SUM($V$7:Z332)</f>
        <v>0</v>
      </c>
      <c r="AB333" s="153">
        <f>(2*AB$5*$AJ$3*$R333*$A$3-MIN(AB$5*$AJ$3,$R333*$A$3)^2-2*$R333*$A$3*MAX(AB$5*$AJ$3-$R333*$A$3,0)-MIN(MAX($R333*$A$3-$A$4,0),AB$5*$AJ$3)^2-2*AB$5*$AJ$3*MAX($R333*$A$3-$A$4-AB$5*+$AJ$3,0))/$AJ$5-SUM($V$7:AA333)-SUM($V$7:AB332)+SUM($V$7:AA332)</f>
        <v>0</v>
      </c>
      <c r="AC333" s="153">
        <f>(2*AC$5*$AJ$3*$R333*$A$3-MIN(AC$5*$AJ$3,$R333*$A$3)^2-2*$R333*$A$3*MAX(AC$5*$AJ$3-$R333*$A$3,0)-MIN(MAX($R333*$A$3-$A$4,0),AC$5*$AJ$3)^2-2*AC$5*$AJ$3*MAX($R333*$A$3-$A$4-AC$5*+$AJ$3,0))/$AJ$5-SUM($V$7:AB333)-SUM($V$7:AC332)+SUM($V$7:AB332)</f>
        <v>0</v>
      </c>
      <c r="AD333" s="153">
        <f>(2*AD$5*$AJ$3*$R333*$A$3-MIN(AD$5*$AJ$3,$R333*$A$3)^2-2*$R333*$A$3*MAX(AD$5*$AJ$3-$R333*$A$3,0)-MIN(MAX($R333*$A$3-$A$4,0),AD$5*$AJ$3)^2-2*AD$5*$AJ$3*MAX($R333*$A$3-$A$4-AD$5*+$AJ$3,0))/$AJ$5-SUM($V$7:AC333)-SUM($V$7:AD332)+SUM($V$7:AC332)</f>
        <v>0</v>
      </c>
      <c r="AE333" s="153">
        <f>(2*AE$5*$AJ$3*$R333*$A$3-MIN(AE$5*$AJ$3,$R333*$A$3)^2-2*$R333*$A$3*MAX(AE$5*$AJ$3-$R333*$A$3,0)-MIN(MAX($R333*$A$3-$A$4,0),AE$5*$AJ$3)^2-2*AE$5*$AJ$3*MAX($R333*$A$3-$A$4-AE$5*+$AJ$3,0))/$AJ$5-SUM($V$7:AD333)-SUM($V$7:AE332)+SUM($V$7:AD332)</f>
        <v>0</v>
      </c>
      <c r="AF333" s="153">
        <f>(2*AF$5*$AJ$3*$R333*$A$3-MIN(AF$5*$AJ$3,$R333*$A$3)^2-2*$R333*$A$3*MAX(AF$5*$AJ$3-$R333*$A$3,0)-MIN(MAX($R333*$A$3-$A$4,0),AF$5*$AJ$3)^2-2*AF$5*$AJ$3*MAX($R333*$A$3-$A$4-AF$5*+$AJ$3,0))/$AJ$5-SUM($V$7:AE333)-SUM($V$7:AF332)+SUM($V$7:AE332)</f>
        <v>0</v>
      </c>
      <c r="AG333" s="153">
        <f>(2*AG$5*$AJ$3*$R333*$A$3-MIN(AG$5*$AJ$3,$R333*$A$3)^2-2*$R333*$A$3*MAX(AG$5*$AJ$3-$R333*$A$3,0)-MIN(MAX($R333*$A$3-$A$4,0),AG$5*$AJ$3)^2-2*AG$5*$AJ$3*MAX($R333*$A$3-$A$4-AG$5*+$AJ$3,0))/$AJ$5-SUM($V$7:AF333)-SUM($V$7:AG332)+SUM($V$7:AF332)</f>
        <v>0</v>
      </c>
      <c r="AH333" s="153">
        <f>(2*AH$5*$AJ$3*$R333*$A$3-MIN(AH$5*$AJ$3,$R333*$A$3)^2-2*$R333*$A$3*MAX(AH$5*$AJ$3-$R333*$A$3,0)-MIN(MAX($R333*$A$3-$A$4,0),AH$5*$AJ$3)^2-2*AH$5*$AJ$3*MAX($R333*$A$3-$A$4-AH$5*+$AJ$3,0))/$AJ$5-SUM($V$7:AG333)-SUM($V$7:AH332)+SUM($V$7:AG332)</f>
        <v>0</v>
      </c>
      <c r="AJ333" s="8">
        <f t="shared" si="88"/>
        <v>46054</v>
      </c>
      <c r="AK333" s="30">
        <f t="shared" si="80"/>
        <v>46068</v>
      </c>
      <c r="AL333" s="3">
        <f ca="1">SUMPRODUCT(OFFSET($W$8:OFFSET($W$8,$AJ$4-1,0),$T333,$U333),OFFSET($D$8:OFFSET($D$8,$AJ$4-1,0),$S333,MATCH(AL$6,$D$7:$Q$7,0)-1))</f>
        <v>1</v>
      </c>
      <c r="AM333" s="3">
        <f ca="1">SUMPRODUCT(OFFSET($W$8:OFFSET($W$8,$AJ$4-1,0),$T333,$U333),OFFSET($C$8:OFFSET($C$8,$AJ$4-1,0),$S333,0),OFFSET($D$8:OFFSET($D$8,$AJ$4-1,0),$S333,MATCH(AL$6,$D$7:$Q$7,0)-1))/SUMPRODUCT(OFFSET($W$8:OFFSET($W$8,$AJ$4-1,0),$T333,$U333),OFFSET($C$8:OFFSET($C$8,$AJ$4-1,0),$S333,0))</f>
        <v>1</v>
      </c>
      <c r="AN333" s="3">
        <f ca="1">SUMPRODUCT(OFFSET($W$8:OFFSET($W$8,$AJ$4-1,0),$T333,$U333),OFFSET($D$8:OFFSET($D$8,$AJ$4-1,0),$S333,MATCH(AN$6,$D$7:$Q$7,0)-1))</f>
        <v>0.92064204477279665</v>
      </c>
      <c r="AO333" s="3">
        <f ca="1">SUMPRODUCT(OFFSET($W$8:OFFSET($W$8,$AJ$4-1,0),$T333,$U333),OFFSET($C$8:OFFSET($C$8,$AJ$4-1,0),$S333,0),OFFSET($D$8:OFFSET($D$8,$AJ$4-1,0),$S333,MATCH(AN$6,$D$7:$Q$7,0)-1))/SUMPRODUCT(OFFSET($W$8:OFFSET($W$8,$AJ$4-1,0),$T333,$U333),OFFSET($C$8:OFFSET($C$8,$AJ$4-1,0),$S333,0))</f>
        <v>0.92013901312877056</v>
      </c>
      <c r="AP333" s="3">
        <f ca="1">SUMPRODUCT(OFFSET($W$8:OFFSET($W$8,$AJ$4-1,0),$T333,$U333),OFFSET($D$8:OFFSET($D$8,$AJ$4-1,0),$S333,MATCH(AP$6,$D$7:$Q$7,0)-1))</f>
        <v>0.98699591323351621</v>
      </c>
      <c r="AQ333" s="3">
        <f ca="1">SUMPRODUCT(OFFSET($W$8:OFFSET($W$8,$AJ$4-1,0),$T333,$U333),OFFSET($C$8:OFFSET($C$8,$AJ$4-1,0),$S333,0),OFFSET($D$8:OFFSET($D$8,$AJ$4-1,0),$S333,MATCH(AP$6,$D$7:$Q$7,0)-1))/SUMPRODUCT(OFFSET($W$8:OFFSET($W$8,$AJ$4-1,0),$T333,$U333),OFFSET($C$8:OFFSET($C$8,$AJ$4-1,0),$S333,0))</f>
        <v>0.98692810673016473</v>
      </c>
      <c r="AR333" s="3">
        <f ca="1">SUMPRODUCT(OFFSET($W$8:OFFSET($W$8,$AJ$4-1,0),$T333,$U333),OFFSET($D$8:OFFSET($D$8,$AJ$4-1,0),$S333,MATCH(AR$6,$D$7:$Q$7,0)-1))</f>
        <v>1</v>
      </c>
      <c r="AS333" s="3">
        <f ca="1">SUMPRODUCT(OFFSET($W$8:OFFSET($W$8,$AJ$4-1,0),$T333,$U333),OFFSET($C$8:OFFSET($C$8,$AJ$4-1,0),$S333,0),OFFSET($D$8:OFFSET($D$8,$AJ$4-1,0),$S333,MATCH(AR$6,$D$7:$Q$7,0)-1))/SUMPRODUCT(OFFSET($W$8:OFFSET($W$8,$AJ$4-1,0),$T333,$U333),OFFSET($C$8:OFFSET($C$8,$AJ$4-1,0),$S333,0))</f>
        <v>1</v>
      </c>
      <c r="AT333" s="3">
        <f ca="1">SUMPRODUCT(OFFSET($W$8:OFFSET($W$8,$AJ$4-1,0),$T333,$U333),OFFSET($D$8:OFFSET($D$8,$AJ$4-1,0),$S333,MATCH(AT$6,$D$7:$Q$7,0)-1))</f>
        <v>0.93753072556450123</v>
      </c>
      <c r="AU333" s="3">
        <f ca="1">SUMPRODUCT(OFFSET($W$8:OFFSET($W$8,$AJ$4-1,0),$T333,$U333),OFFSET($C$8:OFFSET($C$8,$AJ$4-1,0),$S333,0),OFFSET($D$8:OFFSET($D$8,$AJ$4-1,0),$S333,MATCH(AT$6,$D$7:$Q$7,0)-1))/SUMPRODUCT(OFFSET($W$8:OFFSET($W$8,$AJ$4-1,0),$T333,$U333),OFFSET($C$8:OFFSET($C$8,$AJ$4-1,0),$S333,0))</f>
        <v>0.93711714146887692</v>
      </c>
      <c r="AV333" s="3">
        <f ca="1">SUMPRODUCT(OFFSET($W$8:OFFSET($W$8,$AJ$4-1,0),$T333,$U333),OFFSET($D$8:OFFSET($D$8,$AJ$4-1,0),$S333,MATCH(AV$6,$D$7:$Q$7,0)-1))</f>
        <v>1.0305790431855557</v>
      </c>
      <c r="AW333" s="3">
        <f ca="1">SUMPRODUCT(OFFSET($W$8:OFFSET($W$8,$AJ$4-1,0),$T333,$U333),OFFSET($C$8:OFFSET($C$8,$AJ$4-1,0),$S333,0),OFFSET($D$8:OFFSET($D$8,$AJ$4-1,0),$S333,MATCH(AV$6,$D$7:$Q$7,0)-1))/SUMPRODUCT(OFFSET($W$8:OFFSET($W$8,$AJ$4-1,0),$T333,$U333),OFFSET($C$8:OFFSET($C$8,$AJ$4-1,0),$S333,0))</f>
        <v>1.0307854272879624</v>
      </c>
      <c r="AX333" s="3">
        <f ca="1">SUMPRODUCT(OFFSET($W$8:OFFSET($W$8,$AJ$4-1,0),$T333,$U333),OFFSET($D$8:OFFSET($D$8,$AJ$4-1,0),$S333,MATCH(AX$6,$D$7:$Q$7,0)-1))</f>
        <v>1.0305790431855557</v>
      </c>
      <c r="AY333" s="3">
        <f ca="1">SUMPRODUCT(OFFSET($W$8:OFFSET($W$8,$AJ$4-1,0),$T333,$U333),OFFSET($C$8:OFFSET($C$8,$AJ$4-1,0),$S333,0),OFFSET($D$8:OFFSET($D$8,$AJ$4-1,0),$S333,MATCH(AX$6,$D$7:$Q$7,0)-1))/SUMPRODUCT(OFFSET($W$8:OFFSET($W$8,$AJ$4-1,0),$T333,$U333),OFFSET($C$8:OFFSET($C$8,$AJ$4-1,0),$S333,0))</f>
        <v>1.0307854272879626</v>
      </c>
      <c r="AZ333" s="3">
        <f ca="1">SUMPRODUCT(OFFSET($W$8:OFFSET($W$8,$AJ$4-1,0),$T333,$U333),OFFSET($D$8:OFFSET($D$8,$AJ$4-1,0),$S333,MATCH(AZ$6,$D$7:$Q$7,0)-1))</f>
        <v>0.91530383347238575</v>
      </c>
      <c r="BA333" s="3">
        <f ca="1">SUMPRODUCT(OFFSET($W$8:OFFSET($W$8,$AJ$4-1,0),$T333,$U333),OFFSET($C$8:OFFSET($C$8,$AJ$4-1,0),$S333,0),OFFSET($D$8:OFFSET($D$8,$AJ$4-1,0),$S333,MATCH(AZ$6,$D$7:$Q$7,0)-1))/SUMPRODUCT(OFFSET($W$8:OFFSET($W$8,$AJ$4-1,0),$T333,$U333),OFFSET($C$8:OFFSET($C$8,$AJ$4-1,0),$S333,0))</f>
        <v>0.91476871046030572</v>
      </c>
      <c r="BB333" s="3">
        <f ca="1">SUMPRODUCT(OFFSET($W$8:OFFSET($W$8,$AJ$4-1,0),$T333,$U333),OFFSET($D$8:OFFSET($D$8,$AJ$4-1,0),$S333,MATCH(BB$6,$D$7:$Q$7,0)-1))</f>
        <v>0.96982778995488084</v>
      </c>
      <c r="BC333" s="3">
        <f ca="1">SUMPRODUCT(OFFSET($W$8:OFFSET($W$8,$AJ$4-1,0),$T333,$U333),OFFSET($C$8:OFFSET($C$8,$AJ$4-1,0),$S333,0),OFFSET($D$8:OFFSET($D$8,$AJ$4-1,0),$S333,MATCH(BB$6,$D$7:$Q$7,0)-1))/SUMPRODUCT(OFFSET($W$8:OFFSET($W$8,$AJ$4-1,0),$T333,$U333),OFFSET($C$8:OFFSET($C$8,$AJ$4-1,0),$S333,0))</f>
        <v>0.96963089659609458</v>
      </c>
      <c r="BD333" s="3">
        <f ca="1">SUMPRODUCT(OFFSET($W$8:OFFSET($W$8,$AJ$4-1,0),$T333,$U333),OFFSET($D$8:OFFSET($D$8,$AJ$4-1,0),$S333,MATCH(BD$6,$D$7:$Q$7,0)-1))</f>
        <v>0.99946861558799571</v>
      </c>
      <c r="BE333" s="3">
        <f ca="1">SUMPRODUCT(OFFSET($W$8:OFFSET($W$8,$AJ$4-1,0),$T333,$U333),OFFSET($C$8:OFFSET($C$8,$AJ$4-1,0),$S333,0),OFFSET($D$8:OFFSET($D$8,$AJ$4-1,0),$S333,MATCH(BD$6,$D$7:$Q$7,0)-1))/SUMPRODUCT(OFFSET($W$8:OFFSET($W$8,$AJ$4-1,0),$T333,$U333),OFFSET($C$8:OFFSET($C$8,$AJ$4-1,0),$S333,0))</f>
        <v>0.99946508948565216</v>
      </c>
      <c r="BF333" s="174">
        <f ca="1">SUMPRODUCT(OFFSET($W$8:OFFSET($W$8,$AJ$4-1,0),$T333,$U333),OFFSET($D$8:OFFSET($D$8,$AJ$4-1,0),$S333,MATCH(BF$6,$D$7:$Q$7,0)-1))</f>
        <v>1</v>
      </c>
      <c r="BG333" s="174">
        <f ca="1">SUMPRODUCT(OFFSET($W$8:OFFSET($W$8,$AJ$4-1,0),$T333,$U333),OFFSET($C$8:OFFSET($C$8,$AJ$4-1,0),$S333,0),OFFSET($D$8:OFFSET($D$8,$AJ$4-1,0),$S333,MATCH(BF$6,$D$7:$Q$7,0)-1))/SUMPRODUCT(OFFSET($W$8:OFFSET($W$8,$AJ$4-1,0),$T333,$U333),OFFSET($C$8:OFFSET($C$8,$AJ$4-1,0),$S333,0))</f>
        <v>1</v>
      </c>
      <c r="BH333" s="174">
        <f ca="1">SUMPRODUCT(OFFSET($W$8:OFFSET($W$8,$AJ$4-1,0),$T333,$U333),OFFSET($D$8:OFFSET($D$8,$AJ$4-1,0),$S333,MATCH(BH$6,$D$7:$Q$7,0)-1))</f>
        <v>1</v>
      </c>
      <c r="BI333" s="174">
        <f ca="1">SUMPRODUCT(OFFSET($W$8:OFFSET($W$8,$AJ$4-1,0),$T333,$U333),OFFSET($C$8:OFFSET($C$8,$AJ$4-1,0),$S333,0),OFFSET($D$8:OFFSET($D$8,$AJ$4-1,0),$S333,MATCH(BH$6,$D$7:$Q$7,0)-1))/SUMPRODUCT(OFFSET($W$8:OFFSET($W$8,$AJ$4-1,0),$T333,$U333),OFFSET($C$8:OFFSET($C$8,$AJ$4-1,0),$S333,0))</f>
        <v>1</v>
      </c>
      <c r="BJ333" s="174">
        <f ca="1">SUMPRODUCT(OFFSET($W$8:OFFSET($W$8,$AJ$4-1,0),$T333,$U333),OFFSET($D$8:OFFSET($D$8,$AJ$4-1,0),$S333,MATCH(BJ$6,$D$7:$Q$7,0)-1))</f>
        <v>1</v>
      </c>
      <c r="BK333" s="174">
        <f ca="1">SUMPRODUCT(OFFSET($W$8:OFFSET($W$8,$AJ$4-1,0),$T333,$U333),OFFSET($C$8:OFFSET($C$8,$AJ$4-1,0),$S333,0),OFFSET($D$8:OFFSET($D$8,$AJ$4-1,0),$S333,MATCH(BJ$6,$D$7:$Q$7,0)-1))/SUMPRODUCT(OFFSET($W$8:OFFSET($W$8,$AJ$4-1,0),$T333,$U333),OFFSET($C$8:OFFSET($C$8,$AJ$4-1,0),$S333,0))</f>
        <v>1</v>
      </c>
      <c r="BM333" s="8">
        <f t="shared" si="85"/>
        <v>46054</v>
      </c>
      <c r="BN333" s="47">
        <f t="shared" ca="1" si="86"/>
        <v>0.99887341547568309</v>
      </c>
      <c r="BO333" s="47">
        <f t="shared" ca="1" si="82"/>
        <v>0</v>
      </c>
      <c r="BP333" s="47">
        <f t="shared" ca="1" si="87"/>
        <v>0.33093923847506052</v>
      </c>
      <c r="BQ333" s="47">
        <f t="shared" ca="1" si="83"/>
        <v>0.66793417700062263</v>
      </c>
    </row>
    <row r="334" spans="1:69">
      <c r="A334" s="58">
        <f t="shared" si="84"/>
        <v>45717</v>
      </c>
      <c r="B334" s="155">
        <f t="shared" si="76"/>
        <v>45915</v>
      </c>
      <c r="C334" s="59">
        <f>SUMIF(WP!$A$3:$A$388,"&lt;"&amp;EOMONTH($A334,$A$3-1)+1,WP!$B$3:$B$388)/1000-SUM(C$8:C333)</f>
        <v>5777.2951737100375</v>
      </c>
      <c r="D334" s="156">
        <f>D$6/VLOOKUP($B334,Rate!$B$4:$H$390,7)</f>
        <v>1</v>
      </c>
      <c r="E334" s="156">
        <f>E$6/VLOOKUP($B334,SAWW!$B$4:$H$390,7)</f>
        <v>0.9312361853247888</v>
      </c>
      <c r="F334" s="156">
        <f>F$6/VLOOKUP($B334,'Indem BL'!$B$4:$H$390,7)</f>
        <v>0.99007450310635903</v>
      </c>
      <c r="G334" s="156">
        <f>G$6/VLOOKUP($B334,'Med BL'!$B$4:$H$390,7)</f>
        <v>1</v>
      </c>
      <c r="H334" s="156">
        <f>H$6/VLOOKUP($B334,'Combined BL &amp; SAWW'!$B$4:$H$390,7)</f>
        <v>0.94735025371295789</v>
      </c>
      <c r="I334" s="156">
        <f>I$6/VLOOKUP($B334,'Freq Trend'!$B$4:$H$390,7)</f>
        <v>1.0262812839222579</v>
      </c>
      <c r="J334" s="156">
        <f>J$6/VLOOKUP($B334,'Severity Trend_IonI'!$B$4:$H$390,7)</f>
        <v>1.0262812839222581</v>
      </c>
      <c r="K334" s="156">
        <f>K$6/VLOOKUP($B334,'Severity Trend_MonI'!$B$4:$H$390,7)</f>
        <v>0.92658030707504535</v>
      </c>
      <c r="L334" s="156">
        <f>L$6/VLOOKUP($B334,'Severity Trend'!$B$4:$H$390,7)</f>
        <v>0.97395308405614855</v>
      </c>
      <c r="M334" s="156">
        <f>M$6/VLOOKUP($B334,'PP Residual Trend'!$B$4:$H$390,7)</f>
        <v>0.9995422713071147</v>
      </c>
      <c r="N334" s="156">
        <f>N$6/VLOOKUP($B334,CR!$B$4:$H$455,7)</f>
        <v>1</v>
      </c>
      <c r="O334" s="156">
        <f>O$6/VLOOKUP($B334,ER!$B$4:$H$455,7)</f>
        <v>1</v>
      </c>
      <c r="P334" s="156">
        <f>P$6/VLOOKUP($B334,DR!$B$4:$H$455,7)</f>
        <v>1</v>
      </c>
      <c r="R334">
        <f t="shared" si="81"/>
        <v>327</v>
      </c>
      <c r="S334" s="159">
        <f t="shared" si="77"/>
        <v>326</v>
      </c>
      <c r="T334" s="157">
        <f t="shared" si="78"/>
        <v>0</v>
      </c>
      <c r="U334" s="157">
        <f t="shared" si="79"/>
        <v>0</v>
      </c>
      <c r="V334" s="152">
        <v>0</v>
      </c>
      <c r="W334" s="153">
        <f>(2*W$5*$AJ$3*$R334*$A$3-MIN(W$5*$AJ$3,$R334*$A$3)^2-2*$R334*$A$3*MAX(W$5*$AJ$3-$R334*$A$3,0)-MIN(MAX($R334*$A$3-$A$4,0),W$5*$AJ$3)^2-2*W$5*$AJ$3*MAX($R334*$A$3-$A$4-W$5*+$AJ$3,0))/$AJ$5-SUM($V$7:V334)-SUM($V$7:W333)+SUM($V$7:V333)</f>
        <v>0</v>
      </c>
      <c r="X334" s="153">
        <f>(2*X$5*$AJ$3*$R334*$A$3-MIN(X$5*$AJ$3,$R334*$A$3)^2-2*$R334*$A$3*MAX(X$5*$AJ$3-$R334*$A$3,0)-MIN(MAX($R334*$A$3-$A$4,0),X$5*$AJ$3)^2-2*X$5*$AJ$3*MAX($R334*$A$3-$A$4-X$5*+$AJ$3,0))/$AJ$5-SUM($V$7:W334)-SUM($V$7:X333)+SUM($V$7:W333)</f>
        <v>0</v>
      </c>
      <c r="Y334" s="153">
        <f>(2*Y$5*$AJ$3*$R334*$A$3-MIN(Y$5*$AJ$3,$R334*$A$3)^2-2*$R334*$A$3*MAX(Y$5*$AJ$3-$R334*$A$3,0)-MIN(MAX($R334*$A$3-$A$4,0),Y$5*$AJ$3)^2-2*Y$5*$AJ$3*MAX($R334*$A$3-$A$4-Y$5*+$AJ$3,0))/$AJ$5-SUM($V$7:X334)-SUM($V$7:Y333)+SUM($V$7:X333)</f>
        <v>0</v>
      </c>
      <c r="Z334" s="153">
        <f>(2*Z$5*$AJ$3*$R334*$A$3-MIN(Z$5*$AJ$3,$R334*$A$3)^2-2*$R334*$A$3*MAX(Z$5*$AJ$3-$R334*$A$3,0)-MIN(MAX($R334*$A$3-$A$4,0),Z$5*$AJ$3)^2-2*Z$5*$AJ$3*MAX($R334*$A$3-$A$4-Z$5*+$AJ$3,0))/$AJ$5-SUM($V$7:Y334)-SUM($V$7:Z333)+SUM($V$7:Y333)</f>
        <v>0</v>
      </c>
      <c r="AA334" s="153">
        <f>(2*AA$5*$AJ$3*$R334*$A$3-MIN(AA$5*$AJ$3,$R334*$A$3)^2-2*$R334*$A$3*MAX(AA$5*$AJ$3-$R334*$A$3,0)-MIN(MAX($R334*$A$3-$A$4,0),AA$5*$AJ$3)^2-2*AA$5*$AJ$3*MAX($R334*$A$3-$A$4-AA$5*+$AJ$3,0))/$AJ$5-SUM($V$7:Z334)-SUM($V$7:AA333)+SUM($V$7:Z333)</f>
        <v>0</v>
      </c>
      <c r="AB334" s="153">
        <f>(2*AB$5*$AJ$3*$R334*$A$3-MIN(AB$5*$AJ$3,$R334*$A$3)^2-2*$R334*$A$3*MAX(AB$5*$AJ$3-$R334*$A$3,0)-MIN(MAX($R334*$A$3-$A$4,0),AB$5*$AJ$3)^2-2*AB$5*$AJ$3*MAX($R334*$A$3-$A$4-AB$5*+$AJ$3,0))/$AJ$5-SUM($V$7:AA334)-SUM($V$7:AB333)+SUM($V$7:AA333)</f>
        <v>0</v>
      </c>
      <c r="AC334" s="153">
        <f>(2*AC$5*$AJ$3*$R334*$A$3-MIN(AC$5*$AJ$3,$R334*$A$3)^2-2*$R334*$A$3*MAX(AC$5*$AJ$3-$R334*$A$3,0)-MIN(MAX($R334*$A$3-$A$4,0),AC$5*$AJ$3)^2-2*AC$5*$AJ$3*MAX($R334*$A$3-$A$4-AC$5*+$AJ$3,0))/$AJ$5-SUM($V$7:AB334)-SUM($V$7:AC333)+SUM($V$7:AB333)</f>
        <v>0</v>
      </c>
      <c r="AD334" s="153">
        <f>(2*AD$5*$AJ$3*$R334*$A$3-MIN(AD$5*$AJ$3,$R334*$A$3)^2-2*$R334*$A$3*MAX(AD$5*$AJ$3-$R334*$A$3,0)-MIN(MAX($R334*$A$3-$A$4,0),AD$5*$AJ$3)^2-2*AD$5*$AJ$3*MAX($R334*$A$3-$A$4-AD$5*+$AJ$3,0))/$AJ$5-SUM($V$7:AC334)-SUM($V$7:AD333)+SUM($V$7:AC333)</f>
        <v>0</v>
      </c>
      <c r="AE334" s="153">
        <f>(2*AE$5*$AJ$3*$R334*$A$3-MIN(AE$5*$AJ$3,$R334*$A$3)^2-2*$R334*$A$3*MAX(AE$5*$AJ$3-$R334*$A$3,0)-MIN(MAX($R334*$A$3-$A$4,0),AE$5*$AJ$3)^2-2*AE$5*$AJ$3*MAX($R334*$A$3-$A$4-AE$5*+$AJ$3,0))/$AJ$5-SUM($V$7:AD334)-SUM($V$7:AE333)+SUM($V$7:AD333)</f>
        <v>0</v>
      </c>
      <c r="AF334" s="153">
        <f>(2*AF$5*$AJ$3*$R334*$A$3-MIN(AF$5*$AJ$3,$R334*$A$3)^2-2*$R334*$A$3*MAX(AF$5*$AJ$3-$R334*$A$3,0)-MIN(MAX($R334*$A$3-$A$4,0),AF$5*$AJ$3)^2-2*AF$5*$AJ$3*MAX($R334*$A$3-$A$4-AF$5*+$AJ$3,0))/$AJ$5-SUM($V$7:AE334)-SUM($V$7:AF333)+SUM($V$7:AE333)</f>
        <v>0</v>
      </c>
      <c r="AG334" s="153">
        <f>(2*AG$5*$AJ$3*$R334*$A$3-MIN(AG$5*$AJ$3,$R334*$A$3)^2-2*$R334*$A$3*MAX(AG$5*$AJ$3-$R334*$A$3,0)-MIN(MAX($R334*$A$3-$A$4,0),AG$5*$AJ$3)^2-2*AG$5*$AJ$3*MAX($R334*$A$3-$A$4-AG$5*+$AJ$3,0))/$AJ$5-SUM($V$7:AF334)-SUM($V$7:AG333)+SUM($V$7:AF333)</f>
        <v>0</v>
      </c>
      <c r="AH334" s="153">
        <f>(2*AH$5*$AJ$3*$R334*$A$3-MIN(AH$5*$AJ$3,$R334*$A$3)^2-2*$R334*$A$3*MAX(AH$5*$AJ$3-$R334*$A$3,0)-MIN(MAX($R334*$A$3-$A$4,0),AH$5*$AJ$3)^2-2*AH$5*$AJ$3*MAX($R334*$A$3-$A$4-AH$5*+$AJ$3,0))/$AJ$5-SUM($V$7:AG334)-SUM($V$7:AH333)+SUM($V$7:AG333)</f>
        <v>0</v>
      </c>
      <c r="AJ334" s="8">
        <f t="shared" si="88"/>
        <v>46082</v>
      </c>
      <c r="AK334" s="30">
        <f t="shared" si="80"/>
        <v>46096</v>
      </c>
      <c r="AL334" s="3">
        <f ca="1">SUMPRODUCT(OFFSET($W$8:OFFSET($W$8,$AJ$4-1,0),$T334,$U334),OFFSET($D$8:OFFSET($D$8,$AJ$4-1,0),$S334,MATCH(AL$6,$D$7:$Q$7,0)-1))</f>
        <v>1</v>
      </c>
      <c r="AM334" s="3">
        <f ca="1">SUMPRODUCT(OFFSET($W$8:OFFSET($W$8,$AJ$4-1,0),$T334,$U334),OFFSET($C$8:OFFSET($C$8,$AJ$4-1,0),$S334,0),OFFSET($D$8:OFFSET($D$8,$AJ$4-1,0),$S334,MATCH(AL$6,$D$7:$Q$7,0)-1))/SUMPRODUCT(OFFSET($W$8:OFFSET($W$8,$AJ$4-1,0),$T334,$U334),OFFSET($C$8:OFFSET($C$8,$AJ$4-1,0),$S334,0))</f>
        <v>1</v>
      </c>
      <c r="AN334" s="3">
        <f ca="1">SUMPRODUCT(OFFSET($W$8:OFFSET($W$8,$AJ$4-1,0),$T334,$U334),OFFSET($D$8:OFFSET($D$8,$AJ$4-1,0),$S334,MATCH(AN$6,$D$7:$Q$7,0)-1))</f>
        <v>0.91852583894903261</v>
      </c>
      <c r="AO334" s="3">
        <f ca="1">SUMPRODUCT(OFFSET($W$8:OFFSET($W$8,$AJ$4-1,0),$T334,$U334),OFFSET($C$8:OFFSET($C$8,$AJ$4-1,0),$S334,0),OFFSET($D$8:OFFSET($D$8,$AJ$4-1,0),$S334,MATCH(AN$6,$D$7:$Q$7,0)-1))/SUMPRODUCT(OFFSET($W$8:OFFSET($W$8,$AJ$4-1,0),$T334,$U334),OFFSET($C$8:OFFSET($C$8,$AJ$4-1,0),$S334,0))</f>
        <v>0.91832587255452769</v>
      </c>
      <c r="AP334" s="3">
        <f ca="1">SUMPRODUCT(OFFSET($W$8:OFFSET($W$8,$AJ$4-1,0),$T334,$U334),OFFSET($D$8:OFFSET($D$8,$AJ$4-1,0),$S334,MATCH(AP$6,$D$7:$Q$7,0)-1))</f>
        <v>0.98658543458380377</v>
      </c>
      <c r="AQ334" s="3">
        <f ca="1">SUMPRODUCT(OFFSET($W$8:OFFSET($W$8,$AJ$4-1,0),$T334,$U334),OFFSET($C$8:OFFSET($C$8,$AJ$4-1,0),$S334,0),OFFSET($D$8:OFFSET($D$8,$AJ$4-1,0),$S334,MATCH(AP$6,$D$7:$Q$7,0)-1))/SUMPRODUCT(OFFSET($W$8:OFFSET($W$8,$AJ$4-1,0),$T334,$U334),OFFSET($C$8:OFFSET($C$8,$AJ$4-1,0),$S334,0))</f>
        <v>0.98658579200156482</v>
      </c>
      <c r="AR334" s="3">
        <f ca="1">SUMPRODUCT(OFFSET($W$8:OFFSET($W$8,$AJ$4-1,0),$T334,$U334),OFFSET($D$8:OFFSET($D$8,$AJ$4-1,0),$S334,MATCH(AR$6,$D$7:$Q$7,0)-1))</f>
        <v>1</v>
      </c>
      <c r="AS334" s="3">
        <f ca="1">SUMPRODUCT(OFFSET($W$8:OFFSET($W$8,$AJ$4-1,0),$T334,$U334),OFFSET($C$8:OFFSET($C$8,$AJ$4-1,0),$S334,0),OFFSET($D$8:OFFSET($D$8,$AJ$4-1,0),$S334,MATCH(AR$6,$D$7:$Q$7,0)-1))/SUMPRODUCT(OFFSET($W$8:OFFSET($W$8,$AJ$4-1,0),$T334,$U334),OFFSET($C$8:OFFSET($C$8,$AJ$4-1,0),$S334,0))</f>
        <v>1</v>
      </c>
      <c r="AT334" s="3">
        <f ca="1">SUMPRODUCT(OFFSET($W$8:OFFSET($W$8,$AJ$4-1,0),$T334,$U334),OFFSET($D$8:OFFSET($D$8,$AJ$4-1,0),$S334,MATCH(AT$6,$D$7:$Q$7,0)-1))</f>
        <v>0.93570569005747994</v>
      </c>
      <c r="AU334" s="3">
        <f ca="1">SUMPRODUCT(OFFSET($W$8:OFFSET($W$8,$AJ$4-1,0),$T334,$U334),OFFSET($C$8:OFFSET($C$8,$AJ$4-1,0),$S334,0),OFFSET($D$8:OFFSET($D$8,$AJ$4-1,0),$S334,MATCH(AT$6,$D$7:$Q$7,0)-1))/SUMPRODUCT(OFFSET($W$8:OFFSET($W$8,$AJ$4-1,0),$T334,$U334),OFFSET($C$8:OFFSET($C$8,$AJ$4-1,0),$S334,0))</f>
        <v>0.93555956305542787</v>
      </c>
      <c r="AV334" s="3">
        <f ca="1">SUMPRODUCT(OFFSET($W$8:OFFSET($W$8,$AJ$4-1,0),$T334,$U334),OFFSET($D$8:OFFSET($D$8,$AJ$4-1,0),$S334,MATCH(AV$6,$D$7:$Q$7,0)-1))</f>
        <v>1.0314425490372459</v>
      </c>
      <c r="AW334" s="3">
        <f ca="1">SUMPRODUCT(OFFSET($W$8:OFFSET($W$8,$AJ$4-1,0),$T334,$U334),OFFSET($C$8:OFFSET($C$8,$AJ$4-1,0),$S334,0),OFFSET($D$8:OFFSET($D$8,$AJ$4-1,0),$S334,MATCH(AV$6,$D$7:$Q$7,0)-1))/SUMPRODUCT(OFFSET($W$8:OFFSET($W$8,$AJ$4-1,0),$T334,$U334),OFFSET($C$8:OFFSET($C$8,$AJ$4-1,0),$S334,0))</f>
        <v>1.0315258211421194</v>
      </c>
      <c r="AX334" s="3">
        <f ca="1">SUMPRODUCT(OFFSET($W$8:OFFSET($W$8,$AJ$4-1,0),$T334,$U334),OFFSET($D$8:OFFSET($D$8,$AJ$4-1,0),$S334,MATCH(AX$6,$D$7:$Q$7,0)-1))</f>
        <v>1.0314425490372456</v>
      </c>
      <c r="AY334" s="3">
        <f ca="1">SUMPRODUCT(OFFSET($W$8:OFFSET($W$8,$AJ$4-1,0),$T334,$U334),OFFSET($C$8:OFFSET($C$8,$AJ$4-1,0),$S334,0),OFFSET($D$8:OFFSET($D$8,$AJ$4-1,0),$S334,MATCH(AX$6,$D$7:$Q$7,0)-1))/SUMPRODUCT(OFFSET($W$8:OFFSET($W$8,$AJ$4-1,0),$T334,$U334),OFFSET($C$8:OFFSET($C$8,$AJ$4-1,0),$S334,0))</f>
        <v>1.0315258211421192</v>
      </c>
      <c r="AZ334" s="3">
        <f ca="1">SUMPRODUCT(OFFSET($W$8:OFFSET($W$8,$AJ$4-1,0),$T334,$U334),OFFSET($D$8:OFFSET($D$8,$AJ$4-1,0),$S334,MATCH(AZ$6,$D$7:$Q$7,0)-1))</f>
        <v>0.91305199709438911</v>
      </c>
      <c r="BA334" s="3">
        <f ca="1">SUMPRODUCT(OFFSET($W$8:OFFSET($W$8,$AJ$4-1,0),$T334,$U334),OFFSET($C$8:OFFSET($C$8,$AJ$4-1,0),$S334,0),OFFSET($D$8:OFFSET($D$8,$AJ$4-1,0),$S334,MATCH(AZ$6,$D$7:$Q$7,0)-1))/SUMPRODUCT(OFFSET($W$8:OFFSET($W$8,$AJ$4-1,0),$T334,$U334),OFFSET($C$8:OFFSET($C$8,$AJ$4-1,0),$S334,0))</f>
        <v>0.91283943752697816</v>
      </c>
      <c r="BB334" s="3">
        <f ca="1">SUMPRODUCT(OFFSET($W$8:OFFSET($W$8,$AJ$4-1,0),$T334,$U334),OFFSET($D$8:OFFSET($D$8,$AJ$4-1,0),$S334,MATCH(BB$6,$D$7:$Q$7,0)-1))</f>
        <v>0.96900154934949634</v>
      </c>
      <c r="BC334" s="3">
        <f ca="1">SUMPRODUCT(OFFSET($W$8:OFFSET($W$8,$AJ$4-1,0),$T334,$U334),OFFSET($C$8:OFFSET($C$8,$AJ$4-1,0),$S334,0),OFFSET($D$8:OFFSET($D$8,$AJ$4-1,0),$S334,MATCH(BB$6,$D$7:$Q$7,0)-1))/SUMPRODUCT(OFFSET($W$8:OFFSET($W$8,$AJ$4-1,0),$T334,$U334),OFFSET($C$8:OFFSET($C$8,$AJ$4-1,0),$S334,0))</f>
        <v>0.96892273932953965</v>
      </c>
      <c r="BD334" s="3">
        <f ca="1">SUMPRODUCT(OFFSET($W$8:OFFSET($W$8,$AJ$4-1,0),$T334,$U334),OFFSET($D$8:OFFSET($D$8,$AJ$4-1,0),$S334,MATCH(BD$6,$D$7:$Q$7,0)-1))</f>
        <v>0.99945384032297435</v>
      </c>
      <c r="BE334" s="3">
        <f ca="1">SUMPRODUCT(OFFSET($W$8:OFFSET($W$8,$AJ$4-1,0),$T334,$U334),OFFSET($C$8:OFFSET($C$8,$AJ$4-1,0),$S334,0),OFFSET($D$8:OFFSET($D$8,$AJ$4-1,0),$S334,MATCH(BD$6,$D$7:$Q$7,0)-1))/SUMPRODUCT(OFFSET($W$8:OFFSET($W$8,$AJ$4-1,0),$T334,$U334),OFFSET($C$8:OFFSET($C$8,$AJ$4-1,0),$S334,0))</f>
        <v>0.99945242332804685</v>
      </c>
      <c r="BF334" s="174">
        <f ca="1">SUMPRODUCT(OFFSET($W$8:OFFSET($W$8,$AJ$4-1,0),$T334,$U334),OFFSET($D$8:OFFSET($D$8,$AJ$4-1,0),$S334,MATCH(BF$6,$D$7:$Q$7,0)-1))</f>
        <v>1</v>
      </c>
      <c r="BG334" s="174">
        <f ca="1">SUMPRODUCT(OFFSET($W$8:OFFSET($W$8,$AJ$4-1,0),$T334,$U334),OFFSET($C$8:OFFSET($C$8,$AJ$4-1,0),$S334,0),OFFSET($D$8:OFFSET($D$8,$AJ$4-1,0),$S334,MATCH(BF$6,$D$7:$Q$7,0)-1))/SUMPRODUCT(OFFSET($W$8:OFFSET($W$8,$AJ$4-1,0),$T334,$U334),OFFSET($C$8:OFFSET($C$8,$AJ$4-1,0),$S334,0))</f>
        <v>1</v>
      </c>
      <c r="BH334" s="174">
        <f ca="1">SUMPRODUCT(OFFSET($W$8:OFFSET($W$8,$AJ$4-1,0),$T334,$U334),OFFSET($D$8:OFFSET($D$8,$AJ$4-1,0),$S334,MATCH(BH$6,$D$7:$Q$7,0)-1))</f>
        <v>1</v>
      </c>
      <c r="BI334" s="174">
        <f ca="1">SUMPRODUCT(OFFSET($W$8:OFFSET($W$8,$AJ$4-1,0),$T334,$U334),OFFSET($C$8:OFFSET($C$8,$AJ$4-1,0),$S334,0),OFFSET($D$8:OFFSET($D$8,$AJ$4-1,0),$S334,MATCH(BH$6,$D$7:$Q$7,0)-1))/SUMPRODUCT(OFFSET($W$8:OFFSET($W$8,$AJ$4-1,0),$T334,$U334),OFFSET($C$8:OFFSET($C$8,$AJ$4-1,0),$S334,0))</f>
        <v>1</v>
      </c>
      <c r="BJ334" s="174">
        <f ca="1">SUMPRODUCT(OFFSET($W$8:OFFSET($W$8,$AJ$4-1,0),$T334,$U334),OFFSET($D$8:OFFSET($D$8,$AJ$4-1,0),$S334,MATCH(BJ$6,$D$7:$Q$7,0)-1))</f>
        <v>1</v>
      </c>
      <c r="BK334" s="174">
        <f ca="1">SUMPRODUCT(OFFSET($W$8:OFFSET($W$8,$AJ$4-1,0),$T334,$U334),OFFSET($C$8:OFFSET($C$8,$AJ$4-1,0),$S334,0),OFFSET($D$8:OFFSET($D$8,$AJ$4-1,0),$S334,MATCH(BJ$6,$D$7:$Q$7,0)-1))/SUMPRODUCT(OFFSET($W$8:OFFSET($W$8,$AJ$4-1,0),$T334,$U334),OFFSET($C$8:OFFSET($C$8,$AJ$4-1,0),$S334,0))</f>
        <v>1</v>
      </c>
      <c r="BM334" s="8">
        <f t="shared" si="85"/>
        <v>46082</v>
      </c>
      <c r="BN334" s="47">
        <f t="shared" ca="1" si="86"/>
        <v>0.99887341547568309</v>
      </c>
      <c r="BO334" s="47">
        <f t="shared" ca="1" si="82"/>
        <v>0</v>
      </c>
      <c r="BP334" s="47">
        <f t="shared" ca="1" si="87"/>
        <v>0.33093923847506052</v>
      </c>
      <c r="BQ334" s="47">
        <f t="shared" ca="1" si="83"/>
        <v>0.66793417700062263</v>
      </c>
    </row>
    <row r="335" spans="1:69">
      <c r="A335" s="58">
        <f t="shared" si="84"/>
        <v>45748</v>
      </c>
      <c r="B335" s="155">
        <f t="shared" si="76"/>
        <v>45945</v>
      </c>
      <c r="C335" s="59">
        <f>SUMIF(WP!$A$3:$A$388,"&lt;"&amp;EOMONTH($A335,$A$3-1)+1,WP!$B$3:$B$388)/1000-SUM(C$8:C334)</f>
        <v>7519.8660509539768</v>
      </c>
      <c r="D335" s="156">
        <f>D$6/VLOOKUP($B335,Rate!$B$4:$H$390,7)</f>
        <v>1</v>
      </c>
      <c r="E335" s="156">
        <f>E$6/VLOOKUP($B335,SAWW!$B$4:$H$390,7)</f>
        <v>0.92911002908179441</v>
      </c>
      <c r="F335" s="156">
        <f>F$6/VLOOKUP($B335,'Indem BL'!$B$4:$H$390,7)</f>
        <v>0.99007450310635903</v>
      </c>
      <c r="G335" s="156">
        <f>G$6/VLOOKUP($B335,'Med BL'!$B$4:$H$390,7)</f>
        <v>1</v>
      </c>
      <c r="H335" s="156">
        <f>H$6/VLOOKUP($B335,'Combined BL &amp; SAWW'!$B$4:$H$390,7)</f>
        <v>0.94580553698386682</v>
      </c>
      <c r="I335" s="156">
        <f>I$6/VLOOKUP($B335,'Freq Trend'!$B$4:$H$390,7)</f>
        <v>1.0271272131045215</v>
      </c>
      <c r="J335" s="156">
        <f>J$6/VLOOKUP($B335,'Severity Trend_IonI'!$B$4:$H$390,7)</f>
        <v>1.0271272131045217</v>
      </c>
      <c r="K335" s="156">
        <f>K$6/VLOOKUP($B335,'Severity Trend_MonI'!$B$4:$H$390,7)</f>
        <v>0.92431495263527741</v>
      </c>
      <c r="L335" s="156">
        <f>L$6/VLOOKUP($B335,'Severity Trend'!$B$4:$H$390,7)</f>
        <v>0.97313254654791148</v>
      </c>
      <c r="M335" s="156">
        <f>M$6/VLOOKUP($B335,'PP Residual Trend'!$B$4:$H$390,7)</f>
        <v>0.9995276967041159</v>
      </c>
      <c r="N335" s="156">
        <f>N$6/VLOOKUP($B335,CR!$B$4:$H$455,7)</f>
        <v>1</v>
      </c>
      <c r="O335" s="156">
        <f>O$6/VLOOKUP($B335,ER!$B$4:$H$455,7)</f>
        <v>1</v>
      </c>
      <c r="P335" s="156">
        <f>P$6/VLOOKUP($B335,DR!$B$4:$H$455,7)</f>
        <v>1</v>
      </c>
      <c r="R335">
        <f t="shared" si="81"/>
        <v>328</v>
      </c>
      <c r="S335" s="159">
        <f t="shared" si="77"/>
        <v>327</v>
      </c>
      <c r="T335" s="157">
        <f t="shared" si="78"/>
        <v>0</v>
      </c>
      <c r="U335" s="157">
        <f t="shared" si="79"/>
        <v>0</v>
      </c>
      <c r="V335" s="152">
        <v>0</v>
      </c>
      <c r="W335" s="153">
        <f>(2*W$5*$AJ$3*$R335*$A$3-MIN(W$5*$AJ$3,$R335*$A$3)^2-2*$R335*$A$3*MAX(W$5*$AJ$3-$R335*$A$3,0)-MIN(MAX($R335*$A$3-$A$4,0),W$5*$AJ$3)^2-2*W$5*$AJ$3*MAX($R335*$A$3-$A$4-W$5*+$AJ$3,0))/$AJ$5-SUM($V$7:V335)-SUM($V$7:W334)+SUM($V$7:V334)</f>
        <v>0</v>
      </c>
      <c r="X335" s="153">
        <f>(2*X$5*$AJ$3*$R335*$A$3-MIN(X$5*$AJ$3,$R335*$A$3)^2-2*$R335*$A$3*MAX(X$5*$AJ$3-$R335*$A$3,0)-MIN(MAX($R335*$A$3-$A$4,0),X$5*$AJ$3)^2-2*X$5*$AJ$3*MAX($R335*$A$3-$A$4-X$5*+$AJ$3,0))/$AJ$5-SUM($V$7:W335)-SUM($V$7:X334)+SUM($V$7:W334)</f>
        <v>0</v>
      </c>
      <c r="Y335" s="153">
        <f>(2*Y$5*$AJ$3*$R335*$A$3-MIN(Y$5*$AJ$3,$R335*$A$3)^2-2*$R335*$A$3*MAX(Y$5*$AJ$3-$R335*$A$3,0)-MIN(MAX($R335*$A$3-$A$4,0),Y$5*$AJ$3)^2-2*Y$5*$AJ$3*MAX($R335*$A$3-$A$4-Y$5*+$AJ$3,0))/$AJ$5-SUM($V$7:X335)-SUM($V$7:Y334)+SUM($V$7:X334)</f>
        <v>0</v>
      </c>
      <c r="Z335" s="153">
        <f>(2*Z$5*$AJ$3*$R335*$A$3-MIN(Z$5*$AJ$3,$R335*$A$3)^2-2*$R335*$A$3*MAX(Z$5*$AJ$3-$R335*$A$3,0)-MIN(MAX($R335*$A$3-$A$4,0),Z$5*$AJ$3)^2-2*Z$5*$AJ$3*MAX($R335*$A$3-$A$4-Z$5*+$AJ$3,0))/$AJ$5-SUM($V$7:Y335)-SUM($V$7:Z334)+SUM($V$7:Y334)</f>
        <v>0</v>
      </c>
      <c r="AA335" s="153">
        <f>(2*AA$5*$AJ$3*$R335*$A$3-MIN(AA$5*$AJ$3,$R335*$A$3)^2-2*$R335*$A$3*MAX(AA$5*$AJ$3-$R335*$A$3,0)-MIN(MAX($R335*$A$3-$A$4,0),AA$5*$AJ$3)^2-2*AA$5*$AJ$3*MAX($R335*$A$3-$A$4-AA$5*+$AJ$3,0))/$AJ$5-SUM($V$7:Z335)-SUM($V$7:AA334)+SUM($V$7:Z334)</f>
        <v>0</v>
      </c>
      <c r="AB335" s="153">
        <f>(2*AB$5*$AJ$3*$R335*$A$3-MIN(AB$5*$AJ$3,$R335*$A$3)^2-2*$R335*$A$3*MAX(AB$5*$AJ$3-$R335*$A$3,0)-MIN(MAX($R335*$A$3-$A$4,0),AB$5*$AJ$3)^2-2*AB$5*$AJ$3*MAX($R335*$A$3-$A$4-AB$5*+$AJ$3,0))/$AJ$5-SUM($V$7:AA335)-SUM($V$7:AB334)+SUM($V$7:AA334)</f>
        <v>0</v>
      </c>
      <c r="AC335" s="153">
        <f>(2*AC$5*$AJ$3*$R335*$A$3-MIN(AC$5*$AJ$3,$R335*$A$3)^2-2*$R335*$A$3*MAX(AC$5*$AJ$3-$R335*$A$3,0)-MIN(MAX($R335*$A$3-$A$4,0),AC$5*$AJ$3)^2-2*AC$5*$AJ$3*MAX($R335*$A$3-$A$4-AC$5*+$AJ$3,0))/$AJ$5-SUM($V$7:AB335)-SUM($V$7:AC334)+SUM($V$7:AB334)</f>
        <v>0</v>
      </c>
      <c r="AD335" s="153">
        <f>(2*AD$5*$AJ$3*$R335*$A$3-MIN(AD$5*$AJ$3,$R335*$A$3)^2-2*$R335*$A$3*MAX(AD$5*$AJ$3-$R335*$A$3,0)-MIN(MAX($R335*$A$3-$A$4,0),AD$5*$AJ$3)^2-2*AD$5*$AJ$3*MAX($R335*$A$3-$A$4-AD$5*+$AJ$3,0))/$AJ$5-SUM($V$7:AC335)-SUM($V$7:AD334)+SUM($V$7:AC334)</f>
        <v>0</v>
      </c>
      <c r="AE335" s="153">
        <f>(2*AE$5*$AJ$3*$R335*$A$3-MIN(AE$5*$AJ$3,$R335*$A$3)^2-2*$R335*$A$3*MAX(AE$5*$AJ$3-$R335*$A$3,0)-MIN(MAX($R335*$A$3-$A$4,0),AE$5*$AJ$3)^2-2*AE$5*$AJ$3*MAX($R335*$A$3-$A$4-AE$5*+$AJ$3,0))/$AJ$5-SUM($V$7:AD335)-SUM($V$7:AE334)+SUM($V$7:AD334)</f>
        <v>0</v>
      </c>
      <c r="AF335" s="153">
        <f>(2*AF$5*$AJ$3*$R335*$A$3-MIN(AF$5*$AJ$3,$R335*$A$3)^2-2*$R335*$A$3*MAX(AF$5*$AJ$3-$R335*$A$3,0)-MIN(MAX($R335*$A$3-$A$4,0),AF$5*$AJ$3)^2-2*AF$5*$AJ$3*MAX($R335*$A$3-$A$4-AF$5*+$AJ$3,0))/$AJ$5-SUM($V$7:AE335)-SUM($V$7:AF334)+SUM($V$7:AE334)</f>
        <v>0</v>
      </c>
      <c r="AG335" s="153">
        <f>(2*AG$5*$AJ$3*$R335*$A$3-MIN(AG$5*$AJ$3,$R335*$A$3)^2-2*$R335*$A$3*MAX(AG$5*$AJ$3-$R335*$A$3,0)-MIN(MAX($R335*$A$3-$A$4,0),AG$5*$AJ$3)^2-2*AG$5*$AJ$3*MAX($R335*$A$3-$A$4-AG$5*+$AJ$3,0))/$AJ$5-SUM($V$7:AF335)-SUM($V$7:AG334)+SUM($V$7:AF334)</f>
        <v>0</v>
      </c>
      <c r="AH335" s="153">
        <f>(2*AH$5*$AJ$3*$R335*$A$3-MIN(AH$5*$AJ$3,$R335*$A$3)^2-2*$R335*$A$3*MAX(AH$5*$AJ$3-$R335*$A$3,0)-MIN(MAX($R335*$A$3-$A$4,0),AH$5*$AJ$3)^2-2*AH$5*$AJ$3*MAX($R335*$A$3-$A$4-AH$5*+$AJ$3,0))/$AJ$5-SUM($V$7:AG335)-SUM($V$7:AH334)+SUM($V$7:AG334)</f>
        <v>0</v>
      </c>
      <c r="AJ335" s="8">
        <f t="shared" si="88"/>
        <v>46113</v>
      </c>
      <c r="AK335" s="30">
        <f t="shared" si="80"/>
        <v>46127</v>
      </c>
      <c r="AL335" s="3">
        <f ca="1">SUMPRODUCT(OFFSET($W$8:OFFSET($W$8,$AJ$4-1,0),$T335,$U335),OFFSET($D$8:OFFSET($D$8,$AJ$4-1,0),$S335,MATCH(AL$6,$D$7:$Q$7,0)-1))</f>
        <v>1</v>
      </c>
      <c r="AM335" s="3">
        <f ca="1">SUMPRODUCT(OFFSET($W$8:OFFSET($W$8,$AJ$4-1,0),$T335,$U335),OFFSET($C$8:OFFSET($C$8,$AJ$4-1,0),$S335,0),OFFSET($D$8:OFFSET($D$8,$AJ$4-1,0),$S335,MATCH(AL$6,$D$7:$Q$7,0)-1))/SUMPRODUCT(OFFSET($W$8:OFFSET($W$8,$AJ$4-1,0),$T335,$U335),OFFSET($C$8:OFFSET($C$8,$AJ$4-1,0),$S335,0))</f>
        <v>1</v>
      </c>
      <c r="AN335" s="3">
        <f ca="1">SUMPRODUCT(OFFSET($W$8:OFFSET($W$8,$AJ$4-1,0),$T335,$U335),OFFSET($D$8:OFFSET($D$8,$AJ$4-1,0),$S335,MATCH(AN$6,$D$7:$Q$7,0)-1))</f>
        <v>0.91641455109221592</v>
      </c>
      <c r="AO335" s="3">
        <f ca="1">SUMPRODUCT(OFFSET($W$8:OFFSET($W$8,$AJ$4-1,0),$T335,$U335),OFFSET($C$8:OFFSET($C$8,$AJ$4-1,0),$S335,0),OFFSET($D$8:OFFSET($D$8,$AJ$4-1,0),$S335,MATCH(AN$6,$D$7:$Q$7,0)-1))/SUMPRODUCT(OFFSET($W$8:OFFSET($W$8,$AJ$4-1,0),$T335,$U335),OFFSET($C$8:OFFSET($C$8,$AJ$4-1,0),$S335,0))</f>
        <v>0.91608351717201031</v>
      </c>
      <c r="AP335" s="3">
        <f ca="1">SUMPRODUCT(OFFSET($W$8:OFFSET($W$8,$AJ$4-1,0),$T335,$U335),OFFSET($D$8:OFFSET($D$8,$AJ$4-1,0),$S335,MATCH(AP$6,$D$7:$Q$7,0)-1))</f>
        <v>0.98617495593409144</v>
      </c>
      <c r="AQ335" s="3">
        <f ca="1">SUMPRODUCT(OFFSET($W$8:OFFSET($W$8,$AJ$4-1,0),$T335,$U335),OFFSET($C$8:OFFSET($C$8,$AJ$4-1,0),$S335,0),OFFSET($D$8:OFFSET($D$8,$AJ$4-1,0),$S335,MATCH(AP$6,$D$7:$Q$7,0)-1))/SUMPRODUCT(OFFSET($W$8:OFFSET($W$8,$AJ$4-1,0),$T335,$U335),OFFSET($C$8:OFFSET($C$8,$AJ$4-1,0),$S335,0))</f>
        <v>0.9861676312658747</v>
      </c>
      <c r="AR335" s="3">
        <f ca="1">SUMPRODUCT(OFFSET($W$8:OFFSET($W$8,$AJ$4-1,0),$T335,$U335),OFFSET($D$8:OFFSET($D$8,$AJ$4-1,0),$S335,MATCH(AR$6,$D$7:$Q$7,0)-1))</f>
        <v>1</v>
      </c>
      <c r="AS335" s="3">
        <f ca="1">SUMPRODUCT(OFFSET($W$8:OFFSET($W$8,$AJ$4-1,0),$T335,$U335),OFFSET($C$8:OFFSET($C$8,$AJ$4-1,0),$S335,0),OFFSET($D$8:OFFSET($D$8,$AJ$4-1,0),$S335,MATCH(AR$6,$D$7:$Q$7,0)-1))/SUMPRODUCT(OFFSET($W$8:OFFSET($W$8,$AJ$4-1,0),$T335,$U335),OFFSET($C$8:OFFSET($C$8,$AJ$4-1,0),$S335,0))</f>
        <v>1</v>
      </c>
      <c r="AT335" s="3">
        <f ca="1">SUMPRODUCT(OFFSET($W$8:OFFSET($W$8,$AJ$4-1,0),$T335,$U335),OFFSET($D$8:OFFSET($D$8,$AJ$4-1,0),$S335,MATCH(AT$6,$D$7:$Q$7,0)-1))</f>
        <v>0.93388249650298538</v>
      </c>
      <c r="AU335" s="3">
        <f ca="1">SUMPRODUCT(OFFSET($W$8:OFFSET($W$8,$AJ$4-1,0),$T335,$U335),OFFSET($C$8:OFFSET($C$8,$AJ$4-1,0),$S335,0),OFFSET($D$8:OFFSET($D$8,$AJ$4-1,0),$S335,MATCH(AT$6,$D$7:$Q$7,0)-1))/SUMPRODUCT(OFFSET($W$8:OFFSET($W$8,$AJ$4-1,0),$T335,$U335),OFFSET($C$8:OFFSET($C$8,$AJ$4-1,0),$S335,0))</f>
        <v>0.93363490071952226</v>
      </c>
      <c r="AV335" s="3">
        <f ca="1">SUMPRODUCT(OFFSET($W$8:OFFSET($W$8,$AJ$4-1,0),$T335,$U335),OFFSET($D$8:OFFSET($D$8,$AJ$4-1,0),$S335,MATCH(AV$6,$D$7:$Q$7,0)-1))</f>
        <v>1.0323067782026611</v>
      </c>
      <c r="AW335" s="3">
        <f ca="1">SUMPRODUCT(OFFSET($W$8:OFFSET($W$8,$AJ$4-1,0),$T335,$U335),OFFSET($C$8:OFFSET($C$8,$AJ$4-1,0),$S335,0),OFFSET($D$8:OFFSET($D$8,$AJ$4-1,0),$S335,MATCH(AV$6,$D$7:$Q$7,0)-1))/SUMPRODUCT(OFFSET($W$8:OFFSET($W$8,$AJ$4-1,0),$T335,$U335),OFFSET($C$8:OFFSET($C$8,$AJ$4-1,0),$S335,0))</f>
        <v>1.0324442906579665</v>
      </c>
      <c r="AX335" s="3">
        <f ca="1">SUMPRODUCT(OFFSET($W$8:OFFSET($W$8,$AJ$4-1,0),$T335,$U335),OFFSET($D$8:OFFSET($D$8,$AJ$4-1,0),$S335,MATCH(AX$6,$D$7:$Q$7,0)-1))</f>
        <v>1.0323067782026611</v>
      </c>
      <c r="AY335" s="3">
        <f ca="1">SUMPRODUCT(OFFSET($W$8:OFFSET($W$8,$AJ$4-1,0),$T335,$U335),OFFSET($C$8:OFFSET($C$8,$AJ$4-1,0),$S335,0),OFFSET($D$8:OFFSET($D$8,$AJ$4-1,0),$S335,MATCH(AX$6,$D$7:$Q$7,0)-1))/SUMPRODUCT(OFFSET($W$8:OFFSET($W$8,$AJ$4-1,0),$T335,$U335),OFFSET($C$8:OFFSET($C$8,$AJ$4-1,0),$S335,0))</f>
        <v>1.0324442906579665</v>
      </c>
      <c r="AZ335" s="3">
        <f ca="1">SUMPRODUCT(OFFSET($W$8:OFFSET($W$8,$AJ$4-1,0),$T335,$U335),OFFSET($D$8:OFFSET($D$8,$AJ$4-1,0),$S335,MATCH(AZ$6,$D$7:$Q$7,0)-1))</f>
        <v>0.91080576498309029</v>
      </c>
      <c r="BA335" s="3">
        <f ca="1">SUMPRODUCT(OFFSET($W$8:OFFSET($W$8,$AJ$4-1,0),$T335,$U335),OFFSET($C$8:OFFSET($C$8,$AJ$4-1,0),$S335,0),OFFSET($D$8:OFFSET($D$8,$AJ$4-1,0),$S335,MATCH(AZ$6,$D$7:$Q$7,0)-1))/SUMPRODUCT(OFFSET($W$8:OFFSET($W$8,$AJ$4-1,0),$T335,$U335),OFFSET($C$8:OFFSET($C$8,$AJ$4-1,0),$S335,0))</f>
        <v>0.9104538397387445</v>
      </c>
      <c r="BB335" s="3">
        <f ca="1">SUMPRODUCT(OFFSET($W$8:OFFSET($W$8,$AJ$4-1,0),$T335,$U335),OFFSET($D$8:OFFSET($D$8,$AJ$4-1,0),$S335,MATCH(BB$6,$D$7:$Q$7,0)-1))</f>
        <v>0.96817601674656295</v>
      </c>
      <c r="BC335" s="3">
        <f ca="1">SUMPRODUCT(OFFSET($W$8:OFFSET($W$8,$AJ$4-1,0),$T335,$U335),OFFSET($C$8:OFFSET($C$8,$AJ$4-1,0),$S335,0),OFFSET($D$8:OFFSET($D$8,$AJ$4-1,0),$S335,MATCH(BB$6,$D$7:$Q$7,0)-1))/SUMPRODUCT(OFFSET($W$8:OFFSET($W$8,$AJ$4-1,0),$T335,$U335),OFFSET($C$8:OFFSET($C$8,$AJ$4-1,0),$S335,0))</f>
        <v>0.96804569811603414</v>
      </c>
      <c r="BD335" s="3">
        <f ca="1">SUMPRODUCT(OFFSET($W$8:OFFSET($W$8,$AJ$4-1,0),$T335,$U335),OFFSET($D$8:OFFSET($D$8,$AJ$4-1,0),$S335,MATCH(BD$6,$D$7:$Q$7,0)-1))</f>
        <v>0.99943906527698734</v>
      </c>
      <c r="BE335" s="3">
        <f ca="1">SUMPRODUCT(OFFSET($W$8:OFFSET($W$8,$AJ$4-1,0),$T335,$U335),OFFSET($C$8:OFFSET($C$8,$AJ$4-1,0),$S335,0),OFFSET($D$8:OFFSET($D$8,$AJ$4-1,0),$S335,MATCH(BD$6,$D$7:$Q$7,0)-1))/SUMPRODUCT(OFFSET($W$8:OFFSET($W$8,$AJ$4-1,0),$T335,$U335),OFFSET($C$8:OFFSET($C$8,$AJ$4-1,0),$S335,0))</f>
        <v>0.99943672371300263</v>
      </c>
      <c r="BF335" s="174">
        <f ca="1">SUMPRODUCT(OFFSET($W$8:OFFSET($W$8,$AJ$4-1,0),$T335,$U335),OFFSET($D$8:OFFSET($D$8,$AJ$4-1,0),$S335,MATCH(BF$6,$D$7:$Q$7,0)-1))</f>
        <v>1</v>
      </c>
      <c r="BG335" s="174">
        <f ca="1">SUMPRODUCT(OFFSET($W$8:OFFSET($W$8,$AJ$4-1,0),$T335,$U335),OFFSET($C$8:OFFSET($C$8,$AJ$4-1,0),$S335,0),OFFSET($D$8:OFFSET($D$8,$AJ$4-1,0),$S335,MATCH(BF$6,$D$7:$Q$7,0)-1))/SUMPRODUCT(OFFSET($W$8:OFFSET($W$8,$AJ$4-1,0),$T335,$U335),OFFSET($C$8:OFFSET($C$8,$AJ$4-1,0),$S335,0))</f>
        <v>1</v>
      </c>
      <c r="BH335" s="174">
        <f ca="1">SUMPRODUCT(OFFSET($W$8:OFFSET($W$8,$AJ$4-1,0),$T335,$U335),OFFSET($D$8:OFFSET($D$8,$AJ$4-1,0),$S335,MATCH(BH$6,$D$7:$Q$7,0)-1))</f>
        <v>1</v>
      </c>
      <c r="BI335" s="174">
        <f ca="1">SUMPRODUCT(OFFSET($W$8:OFFSET($W$8,$AJ$4-1,0),$T335,$U335),OFFSET($C$8:OFFSET($C$8,$AJ$4-1,0),$S335,0),OFFSET($D$8:OFFSET($D$8,$AJ$4-1,0),$S335,MATCH(BH$6,$D$7:$Q$7,0)-1))/SUMPRODUCT(OFFSET($W$8:OFFSET($W$8,$AJ$4-1,0),$T335,$U335),OFFSET($C$8:OFFSET($C$8,$AJ$4-1,0),$S335,0))</f>
        <v>1</v>
      </c>
      <c r="BJ335" s="174">
        <f ca="1">SUMPRODUCT(OFFSET($W$8:OFFSET($W$8,$AJ$4-1,0),$T335,$U335),OFFSET($D$8:OFFSET($D$8,$AJ$4-1,0),$S335,MATCH(BJ$6,$D$7:$Q$7,0)-1))</f>
        <v>1</v>
      </c>
      <c r="BK335" s="174">
        <f ca="1">SUMPRODUCT(OFFSET($W$8:OFFSET($W$8,$AJ$4-1,0),$T335,$U335),OFFSET($C$8:OFFSET($C$8,$AJ$4-1,0),$S335,0),OFFSET($D$8:OFFSET($D$8,$AJ$4-1,0),$S335,MATCH(BJ$6,$D$7:$Q$7,0)-1))/SUMPRODUCT(OFFSET($W$8:OFFSET($W$8,$AJ$4-1,0),$T335,$U335),OFFSET($C$8:OFFSET($C$8,$AJ$4-1,0),$S335,0))</f>
        <v>1</v>
      </c>
      <c r="BM335" s="8">
        <f t="shared" si="85"/>
        <v>46113</v>
      </c>
      <c r="BN335" s="47">
        <f t="shared" ca="1" si="86"/>
        <v>0.99887341547568309</v>
      </c>
      <c r="BO335" s="47">
        <f t="shared" ca="1" si="82"/>
        <v>0</v>
      </c>
      <c r="BP335" s="47">
        <f t="shared" ca="1" si="87"/>
        <v>0.33093923847506052</v>
      </c>
      <c r="BQ335" s="47">
        <f t="shared" ca="1" si="83"/>
        <v>0.66793417700062263</v>
      </c>
    </row>
    <row r="336" spans="1:69">
      <c r="A336" s="58">
        <f t="shared" si="84"/>
        <v>45778</v>
      </c>
      <c r="B336" s="155">
        <f t="shared" si="76"/>
        <v>45976</v>
      </c>
      <c r="C336" s="59">
        <f>SUMIF(WP!$A$3:$A$388,"&lt;"&amp;EOMONTH($A336,$A$3-1)+1,WP!$B$3:$B$388)/1000-SUM(C$8:C335)</f>
        <v>6747.0382715784945</v>
      </c>
      <c r="D336" s="156">
        <f>D$6/VLOOKUP($B336,Rate!$B$4:$H$390,7)</f>
        <v>1</v>
      </c>
      <c r="E336" s="156">
        <f>E$6/VLOOKUP($B336,SAWW!$B$4:$H$390,7)</f>
        <v>0.92692317647253386</v>
      </c>
      <c r="F336" s="156">
        <f>F$6/VLOOKUP($B336,'Indem BL'!$B$4:$H$390,7)</f>
        <v>0.99007450310635903</v>
      </c>
      <c r="G336" s="156">
        <f>G$6/VLOOKUP($B336,'Med BL'!$B$4:$H$390,7)</f>
        <v>1</v>
      </c>
      <c r="H336" s="156">
        <f>H$6/VLOOKUP($B336,'Combined BL &amp; SAWW'!$B$4:$H$390,7)</f>
        <v>0.94421461299393894</v>
      </c>
      <c r="I336" s="156">
        <f>I$6/VLOOKUP($B336,'Freq Trend'!$B$4:$H$390,7)</f>
        <v>1.0280028062189512</v>
      </c>
      <c r="J336" s="156">
        <f>J$6/VLOOKUP($B336,'Severity Trend_IonI'!$B$4:$H$390,7)</f>
        <v>1.0280028062189515</v>
      </c>
      <c r="K336" s="156">
        <f>K$6/VLOOKUP($B336,'Severity Trend_MonI'!$B$4:$H$390,7)</f>
        <v>0.92198569398211161</v>
      </c>
      <c r="L336" s="156">
        <f>L$6/VLOOKUP($B336,'Severity Trend'!$B$4:$H$390,7)</f>
        <v>0.97228610899832912</v>
      </c>
      <c r="M336" s="156">
        <f>M$6/VLOOKUP($B336,'PP Residual Trend'!$B$4:$H$390,7)</f>
        <v>0.99951263672753088</v>
      </c>
      <c r="N336" s="156">
        <f>N$6/VLOOKUP($B336,CR!$B$4:$H$455,7)</f>
        <v>1</v>
      </c>
      <c r="O336" s="156">
        <f>O$6/VLOOKUP($B336,ER!$B$4:$H$455,7)</f>
        <v>1</v>
      </c>
      <c r="P336" s="156">
        <f>P$6/VLOOKUP($B336,DR!$B$4:$H$455,7)</f>
        <v>1</v>
      </c>
      <c r="R336">
        <f t="shared" si="81"/>
        <v>329</v>
      </c>
      <c r="S336" s="159">
        <f t="shared" si="77"/>
        <v>328</v>
      </c>
      <c r="T336" s="157">
        <f t="shared" si="78"/>
        <v>0</v>
      </c>
      <c r="U336" s="157">
        <f t="shared" si="79"/>
        <v>0</v>
      </c>
      <c r="V336" s="152">
        <v>0</v>
      </c>
      <c r="W336" s="153">
        <f>(2*W$5*$AJ$3*$R336*$A$3-MIN(W$5*$AJ$3,$R336*$A$3)^2-2*$R336*$A$3*MAX(W$5*$AJ$3-$R336*$A$3,0)-MIN(MAX($R336*$A$3-$A$4,0),W$5*$AJ$3)^2-2*W$5*$AJ$3*MAX($R336*$A$3-$A$4-W$5*+$AJ$3,0))/$AJ$5-SUM($V$7:V336)-SUM($V$7:W335)+SUM($V$7:V335)</f>
        <v>0</v>
      </c>
      <c r="X336" s="153">
        <f>(2*X$5*$AJ$3*$R336*$A$3-MIN(X$5*$AJ$3,$R336*$A$3)^2-2*$R336*$A$3*MAX(X$5*$AJ$3-$R336*$A$3,0)-MIN(MAX($R336*$A$3-$A$4,0),X$5*$AJ$3)^2-2*X$5*$AJ$3*MAX($R336*$A$3-$A$4-X$5*+$AJ$3,0))/$AJ$5-SUM($V$7:W336)-SUM($V$7:X335)+SUM($V$7:W335)</f>
        <v>0</v>
      </c>
      <c r="Y336" s="153">
        <f>(2*Y$5*$AJ$3*$R336*$A$3-MIN(Y$5*$AJ$3,$R336*$A$3)^2-2*$R336*$A$3*MAX(Y$5*$AJ$3-$R336*$A$3,0)-MIN(MAX($R336*$A$3-$A$4,0),Y$5*$AJ$3)^2-2*Y$5*$AJ$3*MAX($R336*$A$3-$A$4-Y$5*+$AJ$3,0))/$AJ$5-SUM($V$7:X336)-SUM($V$7:Y335)+SUM($V$7:X335)</f>
        <v>0</v>
      </c>
      <c r="Z336" s="153">
        <f>(2*Z$5*$AJ$3*$R336*$A$3-MIN(Z$5*$AJ$3,$R336*$A$3)^2-2*$R336*$A$3*MAX(Z$5*$AJ$3-$R336*$A$3,0)-MIN(MAX($R336*$A$3-$A$4,0),Z$5*$AJ$3)^2-2*Z$5*$AJ$3*MAX($R336*$A$3-$A$4-Z$5*+$AJ$3,0))/$AJ$5-SUM($V$7:Y336)-SUM($V$7:Z335)+SUM($V$7:Y335)</f>
        <v>0</v>
      </c>
      <c r="AA336" s="153">
        <f>(2*AA$5*$AJ$3*$R336*$A$3-MIN(AA$5*$AJ$3,$R336*$A$3)^2-2*$R336*$A$3*MAX(AA$5*$AJ$3-$R336*$A$3,0)-MIN(MAX($R336*$A$3-$A$4,0),AA$5*$AJ$3)^2-2*AA$5*$AJ$3*MAX($R336*$A$3-$A$4-AA$5*+$AJ$3,0))/$AJ$5-SUM($V$7:Z336)-SUM($V$7:AA335)+SUM($V$7:Z335)</f>
        <v>0</v>
      </c>
      <c r="AB336" s="153">
        <f>(2*AB$5*$AJ$3*$R336*$A$3-MIN(AB$5*$AJ$3,$R336*$A$3)^2-2*$R336*$A$3*MAX(AB$5*$AJ$3-$R336*$A$3,0)-MIN(MAX($R336*$A$3-$A$4,0),AB$5*$AJ$3)^2-2*AB$5*$AJ$3*MAX($R336*$A$3-$A$4-AB$5*+$AJ$3,0))/$AJ$5-SUM($V$7:AA336)-SUM($V$7:AB335)+SUM($V$7:AA335)</f>
        <v>0</v>
      </c>
      <c r="AC336" s="153">
        <f>(2*AC$5*$AJ$3*$R336*$A$3-MIN(AC$5*$AJ$3,$R336*$A$3)^2-2*$R336*$A$3*MAX(AC$5*$AJ$3-$R336*$A$3,0)-MIN(MAX($R336*$A$3-$A$4,0),AC$5*$AJ$3)^2-2*AC$5*$AJ$3*MAX($R336*$A$3-$A$4-AC$5*+$AJ$3,0))/$AJ$5-SUM($V$7:AB336)-SUM($V$7:AC335)+SUM($V$7:AB335)</f>
        <v>0</v>
      </c>
      <c r="AD336" s="153">
        <f>(2*AD$5*$AJ$3*$R336*$A$3-MIN(AD$5*$AJ$3,$R336*$A$3)^2-2*$R336*$A$3*MAX(AD$5*$AJ$3-$R336*$A$3,0)-MIN(MAX($R336*$A$3-$A$4,0),AD$5*$AJ$3)^2-2*AD$5*$AJ$3*MAX($R336*$A$3-$A$4-AD$5*+$AJ$3,0))/$AJ$5-SUM($V$7:AC336)-SUM($V$7:AD335)+SUM($V$7:AC335)</f>
        <v>0</v>
      </c>
      <c r="AE336" s="153">
        <f>(2*AE$5*$AJ$3*$R336*$A$3-MIN(AE$5*$AJ$3,$R336*$A$3)^2-2*$R336*$A$3*MAX(AE$5*$AJ$3-$R336*$A$3,0)-MIN(MAX($R336*$A$3-$A$4,0),AE$5*$AJ$3)^2-2*AE$5*$AJ$3*MAX($R336*$A$3-$A$4-AE$5*+$AJ$3,0))/$AJ$5-SUM($V$7:AD336)-SUM($V$7:AE335)+SUM($V$7:AD335)</f>
        <v>0</v>
      </c>
      <c r="AF336" s="153">
        <f>(2*AF$5*$AJ$3*$R336*$A$3-MIN(AF$5*$AJ$3,$R336*$A$3)^2-2*$R336*$A$3*MAX(AF$5*$AJ$3-$R336*$A$3,0)-MIN(MAX($R336*$A$3-$A$4,0),AF$5*$AJ$3)^2-2*AF$5*$AJ$3*MAX($R336*$A$3-$A$4-AF$5*+$AJ$3,0))/$AJ$5-SUM($V$7:AE336)-SUM($V$7:AF335)+SUM($V$7:AE335)</f>
        <v>0</v>
      </c>
      <c r="AG336" s="153">
        <f>(2*AG$5*$AJ$3*$R336*$A$3-MIN(AG$5*$AJ$3,$R336*$A$3)^2-2*$R336*$A$3*MAX(AG$5*$AJ$3-$R336*$A$3,0)-MIN(MAX($R336*$A$3-$A$4,0),AG$5*$AJ$3)^2-2*AG$5*$AJ$3*MAX($R336*$A$3-$A$4-AG$5*+$AJ$3,0))/$AJ$5-SUM($V$7:AF336)-SUM($V$7:AG335)+SUM($V$7:AF335)</f>
        <v>0</v>
      </c>
      <c r="AH336" s="153">
        <f>(2*AH$5*$AJ$3*$R336*$A$3-MIN(AH$5*$AJ$3,$R336*$A$3)^2-2*$R336*$A$3*MAX(AH$5*$AJ$3-$R336*$A$3,0)-MIN(MAX($R336*$A$3-$A$4,0),AH$5*$AJ$3)^2-2*AH$5*$AJ$3*MAX($R336*$A$3-$A$4-AH$5*+$AJ$3,0))/$AJ$5-SUM($V$7:AG336)-SUM($V$7:AH335)+SUM($V$7:AG335)</f>
        <v>0</v>
      </c>
      <c r="AJ336" s="8">
        <f t="shared" si="88"/>
        <v>46143</v>
      </c>
      <c r="AK336" s="30">
        <f t="shared" si="80"/>
        <v>46157</v>
      </c>
      <c r="AL336" s="3">
        <f ca="1">SUMPRODUCT(OFFSET($W$8:OFFSET($W$8,$AJ$4-1,0),$T336,$U336),OFFSET($D$8:OFFSET($D$8,$AJ$4-1,0),$S336,MATCH(AL$6,$D$7:$Q$7,0)-1))</f>
        <v>1</v>
      </c>
      <c r="AM336" s="3">
        <f ca="1">SUMPRODUCT(OFFSET($W$8:OFFSET($W$8,$AJ$4-1,0),$T336,$U336),OFFSET($C$8:OFFSET($C$8,$AJ$4-1,0),$S336,0),OFFSET($D$8:OFFSET($D$8,$AJ$4-1,0),$S336,MATCH(AL$6,$D$7:$Q$7,0)-1))/SUMPRODUCT(OFFSET($W$8:OFFSET($W$8,$AJ$4-1,0),$T336,$U336),OFFSET($C$8:OFFSET($C$8,$AJ$4-1,0),$S336,0))</f>
        <v>1</v>
      </c>
      <c r="AN336" s="3">
        <f ca="1">SUMPRODUCT(OFFSET($W$8:OFFSET($W$8,$AJ$4-1,0),$T336,$U336),OFFSET($D$8:OFFSET($D$8,$AJ$4-1,0),$S336,MATCH(AN$6,$D$7:$Q$7,0)-1))</f>
        <v>0.91430815802495258</v>
      </c>
      <c r="AO336" s="3">
        <f ca="1">SUMPRODUCT(OFFSET($W$8:OFFSET($W$8,$AJ$4-1,0),$T336,$U336),OFFSET($C$8:OFFSET($C$8,$AJ$4-1,0),$S336,0),OFFSET($D$8:OFFSET($D$8,$AJ$4-1,0),$S336,MATCH(AN$6,$D$7:$Q$7,0)-1))/SUMPRODUCT(OFFSET($W$8:OFFSET($W$8,$AJ$4-1,0),$T336,$U336),OFFSET($C$8:OFFSET($C$8,$AJ$4-1,0),$S336,0))</f>
        <v>0.91373093995710974</v>
      </c>
      <c r="AP336" s="3">
        <f ca="1">SUMPRODUCT(OFFSET($W$8:OFFSET($W$8,$AJ$4-1,0),$T336,$U336),OFFSET($D$8:OFFSET($D$8,$AJ$4-1,0),$S336,MATCH(AP$6,$D$7:$Q$7,0)-1))</f>
        <v>0.98576447728437899</v>
      </c>
      <c r="AQ336" s="3">
        <f ca="1">SUMPRODUCT(OFFSET($W$8:OFFSET($W$8,$AJ$4-1,0),$T336,$U336),OFFSET($C$8:OFFSET($C$8,$AJ$4-1,0),$S336,0),OFFSET($D$8:OFFSET($D$8,$AJ$4-1,0),$S336,MATCH(AP$6,$D$7:$Q$7,0)-1))/SUMPRODUCT(OFFSET($W$8:OFFSET($W$8,$AJ$4-1,0),$T336,$U336),OFFSET($C$8:OFFSET($C$8,$AJ$4-1,0),$S336,0))</f>
        <v>0.9857326728410174</v>
      </c>
      <c r="AR336" s="3">
        <f ca="1">SUMPRODUCT(OFFSET($W$8:OFFSET($W$8,$AJ$4-1,0),$T336,$U336),OFFSET($D$8:OFFSET($D$8,$AJ$4-1,0),$S336,MATCH(AR$6,$D$7:$Q$7,0)-1))</f>
        <v>1</v>
      </c>
      <c r="AS336" s="3">
        <f ca="1">SUMPRODUCT(OFFSET($W$8:OFFSET($W$8,$AJ$4-1,0),$T336,$U336),OFFSET($C$8:OFFSET($C$8,$AJ$4-1,0),$S336,0),OFFSET($D$8:OFFSET($D$8,$AJ$4-1,0),$S336,MATCH(AR$6,$D$7:$Q$7,0)-1))/SUMPRODUCT(OFFSET($W$8:OFFSET($W$8,$AJ$4-1,0),$T336,$U336),OFFSET($C$8:OFFSET($C$8,$AJ$4-1,0),$S336,0))</f>
        <v>1</v>
      </c>
      <c r="AT336" s="3">
        <f ca="1">SUMPRODUCT(OFFSET($W$8:OFFSET($W$8,$AJ$4-1,0),$T336,$U336),OFFSET($D$8:OFFSET($D$8,$AJ$4-1,0),$S336,MATCH(AT$6,$D$7:$Q$7,0)-1))</f>
        <v>0.93206114272264695</v>
      </c>
      <c r="AU336" s="3">
        <f ca="1">SUMPRODUCT(OFFSET($W$8:OFFSET($W$8,$AJ$4-1,0),$T336,$U336),OFFSET($C$8:OFFSET($C$8,$AJ$4-1,0),$S336,0),OFFSET($D$8:OFFSET($D$8,$AJ$4-1,0),$S336,MATCH(AT$6,$D$7:$Q$7,0)-1))/SUMPRODUCT(OFFSET($W$8:OFFSET($W$8,$AJ$4-1,0),$T336,$U336),OFFSET($C$8:OFFSET($C$8,$AJ$4-1,0),$S336,0))</f>
        <v>0.93161643274155947</v>
      </c>
      <c r="AV336" s="3">
        <f ca="1">SUMPRODUCT(OFFSET($W$8:OFFSET($W$8,$AJ$4-1,0),$T336,$U336),OFFSET($D$8:OFFSET($D$8,$AJ$4-1,0),$S336,MATCH(AV$6,$D$7:$Q$7,0)-1))</f>
        <v>1.0331717319144975</v>
      </c>
      <c r="AW336" s="3">
        <f ca="1">SUMPRODUCT(OFFSET($W$8:OFFSET($W$8,$AJ$4-1,0),$T336,$U336),OFFSET($C$8:OFFSET($C$8,$AJ$4-1,0),$S336,0),OFFSET($D$8:OFFSET($D$8,$AJ$4-1,0),$S336,MATCH(AV$6,$D$7:$Q$7,0)-1))/SUMPRODUCT(OFFSET($W$8:OFFSET($W$8,$AJ$4-1,0),$T336,$U336),OFFSET($C$8:OFFSET($C$8,$AJ$4-1,0),$S336,0))</f>
        <v>1.0334105633786879</v>
      </c>
      <c r="AX336" s="3">
        <f ca="1">SUMPRODUCT(OFFSET($W$8:OFFSET($W$8,$AJ$4-1,0),$T336,$U336),OFFSET($D$8:OFFSET($D$8,$AJ$4-1,0),$S336,MATCH(AX$6,$D$7:$Q$7,0)-1))</f>
        <v>1.0331717319144975</v>
      </c>
      <c r="AY336" s="3">
        <f ca="1">SUMPRODUCT(OFFSET($W$8:OFFSET($W$8,$AJ$4-1,0),$T336,$U336),OFFSET($C$8:OFFSET($C$8,$AJ$4-1,0),$S336,0),OFFSET($D$8:OFFSET($D$8,$AJ$4-1,0),$S336,MATCH(AX$6,$D$7:$Q$7,0)-1))/SUMPRODUCT(OFFSET($W$8:OFFSET($W$8,$AJ$4-1,0),$T336,$U336),OFFSET($C$8:OFFSET($C$8,$AJ$4-1,0),$S336,0))</f>
        <v>1.0334105633786876</v>
      </c>
      <c r="AZ336" s="3">
        <f ca="1">SUMPRODUCT(OFFSET($W$8:OFFSET($W$8,$AJ$4-1,0),$T336,$U336),OFFSET($D$8:OFFSET($D$8,$AJ$4-1,0),$S336,MATCH(AZ$6,$D$7:$Q$7,0)-1))</f>
        <v>0.90856510885855446</v>
      </c>
      <c r="BA336" s="3">
        <f ca="1">SUMPRODUCT(OFFSET($W$8:OFFSET($W$8,$AJ$4-1,0),$T336,$U336),OFFSET($C$8:OFFSET($C$8,$AJ$4-1,0),$S336,0),OFFSET($D$8:OFFSET($D$8,$AJ$4-1,0),$S336,MATCH(AZ$6,$D$7:$Q$7,0)-1))/SUMPRODUCT(OFFSET($W$8:OFFSET($W$8,$AJ$4-1,0),$T336,$U336),OFFSET($C$8:OFFSET($C$8,$AJ$4-1,0),$S336,0))</f>
        <v>0.90795133771532466</v>
      </c>
      <c r="BB336" s="3">
        <f ca="1">SUMPRODUCT(OFFSET($W$8:OFFSET($W$8,$AJ$4-1,0),$T336,$U336),OFFSET($D$8:OFFSET($D$8,$AJ$4-1,0),$S336,MATCH(BB$6,$D$7:$Q$7,0)-1))</f>
        <v>0.96735119091391109</v>
      </c>
      <c r="BC336" s="3">
        <f ca="1">SUMPRODUCT(OFFSET($W$8:OFFSET($W$8,$AJ$4-1,0),$T336,$U336),OFFSET($C$8:OFFSET($C$8,$AJ$4-1,0),$S336,0),OFFSET($D$8:OFFSET($D$8,$AJ$4-1,0),$S336,MATCH(BB$6,$D$7:$Q$7,0)-1))/SUMPRODUCT(OFFSET($W$8:OFFSET($W$8,$AJ$4-1,0),$T336,$U336),OFFSET($C$8:OFFSET($C$8,$AJ$4-1,0),$S336,0))</f>
        <v>0.9671243711115991</v>
      </c>
      <c r="BD336" s="3">
        <f ca="1">SUMPRODUCT(OFFSET($W$8:OFFSET($W$8,$AJ$4-1,0),$T336,$U336),OFFSET($D$8:OFFSET($D$8,$AJ$4-1,0),$S336,MATCH(BD$6,$D$7:$Q$7,0)-1))</f>
        <v>0.99942429045002878</v>
      </c>
      <c r="BE336" s="3">
        <f ca="1">SUMPRODUCT(OFFSET($W$8:OFFSET($W$8,$AJ$4-1,0),$T336,$U336),OFFSET($C$8:OFFSET($C$8,$AJ$4-1,0),$S336,0),OFFSET($D$8:OFFSET($D$8,$AJ$4-1,0),$S336,MATCH(BD$6,$D$7:$Q$7,0)-1))/SUMPRODUCT(OFFSET($W$8:OFFSET($W$8,$AJ$4-1,0),$T336,$U336),OFFSET($C$8:OFFSET($C$8,$AJ$4-1,0),$S336,0))</f>
        <v>0.999420219253491</v>
      </c>
      <c r="BF336" s="174">
        <f ca="1">SUMPRODUCT(OFFSET($W$8:OFFSET($W$8,$AJ$4-1,0),$T336,$U336),OFFSET($D$8:OFFSET($D$8,$AJ$4-1,0),$S336,MATCH(BF$6,$D$7:$Q$7,0)-1))</f>
        <v>1</v>
      </c>
      <c r="BG336" s="174">
        <f ca="1">SUMPRODUCT(OFFSET($W$8:OFFSET($W$8,$AJ$4-1,0),$T336,$U336),OFFSET($C$8:OFFSET($C$8,$AJ$4-1,0),$S336,0),OFFSET($D$8:OFFSET($D$8,$AJ$4-1,0),$S336,MATCH(BF$6,$D$7:$Q$7,0)-1))/SUMPRODUCT(OFFSET($W$8:OFFSET($W$8,$AJ$4-1,0),$T336,$U336),OFFSET($C$8:OFFSET($C$8,$AJ$4-1,0),$S336,0))</f>
        <v>1</v>
      </c>
      <c r="BH336" s="174">
        <f ca="1">SUMPRODUCT(OFFSET($W$8:OFFSET($W$8,$AJ$4-1,0),$T336,$U336),OFFSET($D$8:OFFSET($D$8,$AJ$4-1,0),$S336,MATCH(BH$6,$D$7:$Q$7,0)-1))</f>
        <v>1</v>
      </c>
      <c r="BI336" s="174">
        <f ca="1">SUMPRODUCT(OFFSET($W$8:OFFSET($W$8,$AJ$4-1,0),$T336,$U336),OFFSET($C$8:OFFSET($C$8,$AJ$4-1,0),$S336,0),OFFSET($D$8:OFFSET($D$8,$AJ$4-1,0),$S336,MATCH(BH$6,$D$7:$Q$7,0)-1))/SUMPRODUCT(OFFSET($W$8:OFFSET($W$8,$AJ$4-1,0),$T336,$U336),OFFSET($C$8:OFFSET($C$8,$AJ$4-1,0),$S336,0))</f>
        <v>1</v>
      </c>
      <c r="BJ336" s="174">
        <f ca="1">SUMPRODUCT(OFFSET($W$8:OFFSET($W$8,$AJ$4-1,0),$T336,$U336),OFFSET($D$8:OFFSET($D$8,$AJ$4-1,0),$S336,MATCH(BJ$6,$D$7:$Q$7,0)-1))</f>
        <v>1</v>
      </c>
      <c r="BK336" s="174">
        <f ca="1">SUMPRODUCT(OFFSET($W$8:OFFSET($W$8,$AJ$4-1,0),$T336,$U336),OFFSET($C$8:OFFSET($C$8,$AJ$4-1,0),$S336,0),OFFSET($D$8:OFFSET($D$8,$AJ$4-1,0),$S336,MATCH(BJ$6,$D$7:$Q$7,0)-1))/SUMPRODUCT(OFFSET($W$8:OFFSET($W$8,$AJ$4-1,0),$T336,$U336),OFFSET($C$8:OFFSET($C$8,$AJ$4-1,0),$S336,0))</f>
        <v>1</v>
      </c>
      <c r="BM336" s="8">
        <f t="shared" si="85"/>
        <v>46143</v>
      </c>
      <c r="BN336" s="47">
        <f t="shared" ca="1" si="86"/>
        <v>0.99887341547568309</v>
      </c>
      <c r="BO336" s="47">
        <f t="shared" ca="1" si="82"/>
        <v>0</v>
      </c>
      <c r="BP336" s="47">
        <f t="shared" ca="1" si="87"/>
        <v>0.33093923847506052</v>
      </c>
      <c r="BQ336" s="47">
        <f t="shared" ca="1" si="83"/>
        <v>0.66793417700062263</v>
      </c>
    </row>
    <row r="337" spans="1:69">
      <c r="A337" s="58">
        <f t="shared" si="84"/>
        <v>45809</v>
      </c>
      <c r="B337" s="155">
        <f t="shared" si="76"/>
        <v>46006</v>
      </c>
      <c r="C337" s="59">
        <f>SUMIF(WP!$A$3:$A$388,"&lt;"&amp;EOMONTH($A337,$A$3-1)+1,WP!$B$3:$B$388)/1000-SUM(C$8:C336)</f>
        <v>6552.9994507365045</v>
      </c>
      <c r="D337" s="156">
        <f>D$6/VLOOKUP($B337,Rate!$B$4:$H$390,7)</f>
        <v>1</v>
      </c>
      <c r="E337" s="156">
        <f>E$6/VLOOKUP($B337,SAWW!$B$4:$H$390,7)</f>
        <v>0.92481664687933829</v>
      </c>
      <c r="F337" s="156">
        <f>F$6/VLOOKUP($B337,'Indem BL'!$B$4:$H$390,7)</f>
        <v>0.99007450310635903</v>
      </c>
      <c r="G337" s="156">
        <f>G$6/VLOOKUP($B337,'Med BL'!$B$4:$H$390,7)</f>
        <v>1</v>
      </c>
      <c r="H337" s="156">
        <f>H$6/VLOOKUP($B337,'Combined BL &amp; SAWW'!$B$4:$H$390,7)</f>
        <v>0.94268009679566145</v>
      </c>
      <c r="I337" s="156">
        <f>I$6/VLOOKUP($B337,'Freq Trend'!$B$4:$H$390,7)</f>
        <v>1.0288515769410256</v>
      </c>
      <c r="J337" s="156">
        <f>J$6/VLOOKUP($B337,'Severity Trend_IonI'!$B$4:$H$390,7)</f>
        <v>1.0288515769410258</v>
      </c>
      <c r="K337" s="156">
        <f>K$6/VLOOKUP($B337,'Severity Trend_MonI'!$B$4:$H$390,7)</f>
        <v>0.91974272297364024</v>
      </c>
      <c r="L337" s="156">
        <f>L$6/VLOOKUP($B337,'Severity Trend'!$B$4:$H$390,7)</f>
        <v>0.97146837669873376</v>
      </c>
      <c r="M337" s="156">
        <f>M$6/VLOOKUP($B337,'PP Residual Trend'!$B$4:$H$390,7)</f>
        <v>0.999498062988733</v>
      </c>
      <c r="N337" s="156">
        <f>N$6/VLOOKUP($B337,CR!$B$4:$H$455,7)</f>
        <v>1</v>
      </c>
      <c r="O337" s="156">
        <f>O$6/VLOOKUP($B337,ER!$B$4:$H$455,7)</f>
        <v>1</v>
      </c>
      <c r="P337" s="156">
        <f>P$6/VLOOKUP($B337,DR!$B$4:$H$455,7)</f>
        <v>1</v>
      </c>
      <c r="R337">
        <f t="shared" si="81"/>
        <v>330</v>
      </c>
      <c r="S337" s="159">
        <f t="shared" si="77"/>
        <v>329</v>
      </c>
      <c r="T337" s="157">
        <f t="shared" si="78"/>
        <v>0</v>
      </c>
      <c r="U337" s="157">
        <f t="shared" si="79"/>
        <v>0</v>
      </c>
      <c r="V337" s="152">
        <v>0</v>
      </c>
      <c r="W337" s="153">
        <f>(2*W$5*$AJ$3*$R337*$A$3-MIN(W$5*$AJ$3,$R337*$A$3)^2-2*$R337*$A$3*MAX(W$5*$AJ$3-$R337*$A$3,0)-MIN(MAX($R337*$A$3-$A$4,0),W$5*$AJ$3)^2-2*W$5*$AJ$3*MAX($R337*$A$3-$A$4-W$5*+$AJ$3,0))/$AJ$5-SUM($V$7:V337)-SUM($V$7:W336)+SUM($V$7:V336)</f>
        <v>0</v>
      </c>
      <c r="X337" s="153">
        <f>(2*X$5*$AJ$3*$R337*$A$3-MIN(X$5*$AJ$3,$R337*$A$3)^2-2*$R337*$A$3*MAX(X$5*$AJ$3-$R337*$A$3,0)-MIN(MAX($R337*$A$3-$A$4,0),X$5*$AJ$3)^2-2*X$5*$AJ$3*MAX($R337*$A$3-$A$4-X$5*+$AJ$3,0))/$AJ$5-SUM($V$7:W337)-SUM($V$7:X336)+SUM($V$7:W336)</f>
        <v>0</v>
      </c>
      <c r="Y337" s="153">
        <f>(2*Y$5*$AJ$3*$R337*$A$3-MIN(Y$5*$AJ$3,$R337*$A$3)^2-2*$R337*$A$3*MAX(Y$5*$AJ$3-$R337*$A$3,0)-MIN(MAX($R337*$A$3-$A$4,0),Y$5*$AJ$3)^2-2*Y$5*$AJ$3*MAX($R337*$A$3-$A$4-Y$5*+$AJ$3,0))/$AJ$5-SUM($V$7:X337)-SUM($V$7:Y336)+SUM($V$7:X336)</f>
        <v>0</v>
      </c>
      <c r="Z337" s="153">
        <f>(2*Z$5*$AJ$3*$R337*$A$3-MIN(Z$5*$AJ$3,$R337*$A$3)^2-2*$R337*$A$3*MAX(Z$5*$AJ$3-$R337*$A$3,0)-MIN(MAX($R337*$A$3-$A$4,0),Z$5*$AJ$3)^2-2*Z$5*$AJ$3*MAX($R337*$A$3-$A$4-Z$5*+$AJ$3,0))/$AJ$5-SUM($V$7:Y337)-SUM($V$7:Z336)+SUM($V$7:Y336)</f>
        <v>0</v>
      </c>
      <c r="AA337" s="153">
        <f>(2*AA$5*$AJ$3*$R337*$A$3-MIN(AA$5*$AJ$3,$R337*$A$3)^2-2*$R337*$A$3*MAX(AA$5*$AJ$3-$R337*$A$3,0)-MIN(MAX($R337*$A$3-$A$4,0),AA$5*$AJ$3)^2-2*AA$5*$AJ$3*MAX($R337*$A$3-$A$4-AA$5*+$AJ$3,0))/$AJ$5-SUM($V$7:Z337)-SUM($V$7:AA336)+SUM($V$7:Z336)</f>
        <v>0</v>
      </c>
      <c r="AB337" s="153">
        <f>(2*AB$5*$AJ$3*$R337*$A$3-MIN(AB$5*$AJ$3,$R337*$A$3)^2-2*$R337*$A$3*MAX(AB$5*$AJ$3-$R337*$A$3,0)-MIN(MAX($R337*$A$3-$A$4,0),AB$5*$AJ$3)^2-2*AB$5*$AJ$3*MAX($R337*$A$3-$A$4-AB$5*+$AJ$3,0))/$AJ$5-SUM($V$7:AA337)-SUM($V$7:AB336)+SUM($V$7:AA336)</f>
        <v>0</v>
      </c>
      <c r="AC337" s="153">
        <f>(2*AC$5*$AJ$3*$R337*$A$3-MIN(AC$5*$AJ$3,$R337*$A$3)^2-2*$R337*$A$3*MAX(AC$5*$AJ$3-$R337*$A$3,0)-MIN(MAX($R337*$A$3-$A$4,0),AC$5*$AJ$3)^2-2*AC$5*$AJ$3*MAX($R337*$A$3-$A$4-AC$5*+$AJ$3,0))/$AJ$5-SUM($V$7:AB337)-SUM($V$7:AC336)+SUM($V$7:AB336)</f>
        <v>0</v>
      </c>
      <c r="AD337" s="153">
        <f>(2*AD$5*$AJ$3*$R337*$A$3-MIN(AD$5*$AJ$3,$R337*$A$3)^2-2*$R337*$A$3*MAX(AD$5*$AJ$3-$R337*$A$3,0)-MIN(MAX($R337*$A$3-$A$4,0),AD$5*$AJ$3)^2-2*AD$5*$AJ$3*MAX($R337*$A$3-$A$4-AD$5*+$AJ$3,0))/$AJ$5-SUM($V$7:AC337)-SUM($V$7:AD336)+SUM($V$7:AC336)</f>
        <v>0</v>
      </c>
      <c r="AE337" s="153">
        <f>(2*AE$5*$AJ$3*$R337*$A$3-MIN(AE$5*$AJ$3,$R337*$A$3)^2-2*$R337*$A$3*MAX(AE$5*$AJ$3-$R337*$A$3,0)-MIN(MAX($R337*$A$3-$A$4,0),AE$5*$AJ$3)^2-2*AE$5*$AJ$3*MAX($R337*$A$3-$A$4-AE$5*+$AJ$3,0))/$AJ$5-SUM($V$7:AD337)-SUM($V$7:AE336)+SUM($V$7:AD336)</f>
        <v>0</v>
      </c>
      <c r="AF337" s="153">
        <f>(2*AF$5*$AJ$3*$R337*$A$3-MIN(AF$5*$AJ$3,$R337*$A$3)^2-2*$R337*$A$3*MAX(AF$5*$AJ$3-$R337*$A$3,0)-MIN(MAX($R337*$A$3-$A$4,0),AF$5*$AJ$3)^2-2*AF$5*$AJ$3*MAX($R337*$A$3-$A$4-AF$5*+$AJ$3,0))/$AJ$5-SUM($V$7:AE337)-SUM($V$7:AF336)+SUM($V$7:AE336)</f>
        <v>0</v>
      </c>
      <c r="AG337" s="153">
        <f>(2*AG$5*$AJ$3*$R337*$A$3-MIN(AG$5*$AJ$3,$R337*$A$3)^2-2*$R337*$A$3*MAX(AG$5*$AJ$3-$R337*$A$3,0)-MIN(MAX($R337*$A$3-$A$4,0),AG$5*$AJ$3)^2-2*AG$5*$AJ$3*MAX($R337*$A$3-$A$4-AG$5*+$AJ$3,0))/$AJ$5-SUM($V$7:AF337)-SUM($V$7:AG336)+SUM($V$7:AF336)</f>
        <v>0</v>
      </c>
      <c r="AH337" s="153">
        <f>(2*AH$5*$AJ$3*$R337*$A$3-MIN(AH$5*$AJ$3,$R337*$A$3)^2-2*$R337*$A$3*MAX(AH$5*$AJ$3-$R337*$A$3,0)-MIN(MAX($R337*$A$3-$A$4,0),AH$5*$AJ$3)^2-2*AH$5*$AJ$3*MAX($R337*$A$3-$A$4-AH$5*+$AJ$3,0))/$AJ$5-SUM($V$7:AG337)-SUM($V$7:AH336)+SUM($V$7:AG336)</f>
        <v>0</v>
      </c>
      <c r="AJ337" s="8">
        <f t="shared" si="88"/>
        <v>46174</v>
      </c>
      <c r="AK337" s="30">
        <f t="shared" si="80"/>
        <v>46188</v>
      </c>
      <c r="AL337" s="3">
        <f ca="1">SUMPRODUCT(OFFSET($W$8:OFFSET($W$8,$AJ$4-1,0),$T337,$U337),OFFSET($D$8:OFFSET($D$8,$AJ$4-1,0),$S337,MATCH(AL$6,$D$7:$Q$7,0)-1))</f>
        <v>1</v>
      </c>
      <c r="AM337" s="3">
        <f ca="1">SUMPRODUCT(OFFSET($W$8:OFFSET($W$8,$AJ$4-1,0),$T337,$U337),OFFSET($C$8:OFFSET($C$8,$AJ$4-1,0),$S337,0),OFFSET($D$8:OFFSET($D$8,$AJ$4-1,0),$S337,MATCH(AL$6,$D$7:$Q$7,0)-1))/SUMPRODUCT(OFFSET($W$8:OFFSET($W$8,$AJ$4-1,0),$T337,$U337),OFFSET($C$8:OFFSET($C$8,$AJ$4-1,0),$S337,0))</f>
        <v>1</v>
      </c>
      <c r="AN337" s="3">
        <f ca="1">SUMPRODUCT(OFFSET($W$8:OFFSET($W$8,$AJ$4-1,0),$T337,$U337),OFFSET($D$8:OFFSET($D$8,$AJ$4-1,0),$S337,MATCH(AN$6,$D$7:$Q$7,0)-1))</f>
        <v>0.91220663747315889</v>
      </c>
      <c r="AO337" s="3">
        <f ca="1">SUMPRODUCT(OFFSET($W$8:OFFSET($W$8,$AJ$4-1,0),$T337,$U337),OFFSET($C$8:OFFSET($C$8,$AJ$4-1,0),$S337,0),OFFSET($D$8:OFFSET($D$8,$AJ$4-1,0),$S337,MATCH(AN$6,$D$7:$Q$7,0)-1))/SUMPRODUCT(OFFSET($W$8:OFFSET($W$8,$AJ$4-1,0),$T337,$U337),OFFSET($C$8:OFFSET($C$8,$AJ$4-1,0),$S337,0))</f>
        <v>0.91157148805699761</v>
      </c>
      <c r="AP337" s="3">
        <f ca="1">SUMPRODUCT(OFFSET($W$8:OFFSET($W$8,$AJ$4-1,0),$T337,$U337),OFFSET($D$8:OFFSET($D$8,$AJ$4-1,0),$S337,MATCH(AP$6,$D$7:$Q$7,0)-1))</f>
        <v>0.98535399863466655</v>
      </c>
      <c r="AQ337" s="3">
        <f ca="1">SUMPRODUCT(OFFSET($W$8:OFFSET($W$8,$AJ$4-1,0),$T337,$U337),OFFSET($C$8:OFFSET($C$8,$AJ$4-1,0),$S337,0),OFFSET($D$8:OFFSET($D$8,$AJ$4-1,0),$S337,MATCH(AP$6,$D$7:$Q$7,0)-1))/SUMPRODUCT(OFFSET($W$8:OFFSET($W$8,$AJ$4-1,0),$T337,$U337),OFFSET($C$8:OFFSET($C$8,$AJ$4-1,0),$S337,0))</f>
        <v>0.9853387834874423</v>
      </c>
      <c r="AR337" s="3">
        <f ca="1">SUMPRODUCT(OFFSET($W$8:OFFSET($W$8,$AJ$4-1,0),$T337,$U337),OFFSET($D$8:OFFSET($D$8,$AJ$4-1,0),$S337,MATCH(AR$6,$D$7:$Q$7,0)-1))</f>
        <v>1</v>
      </c>
      <c r="AS337" s="3">
        <f ca="1">SUMPRODUCT(OFFSET($W$8:OFFSET($W$8,$AJ$4-1,0),$T337,$U337),OFFSET($C$8:OFFSET($C$8,$AJ$4-1,0),$S337,0),OFFSET($D$8:OFFSET($D$8,$AJ$4-1,0),$S337,MATCH(AR$6,$D$7:$Q$7,0)-1))/SUMPRODUCT(OFFSET($W$8:OFFSET($W$8,$AJ$4-1,0),$T337,$U337),OFFSET($C$8:OFFSET($C$8,$AJ$4-1,0),$S337,0))</f>
        <v>1</v>
      </c>
      <c r="AT337" s="3">
        <f ca="1">SUMPRODUCT(OFFSET($W$8:OFFSET($W$8,$AJ$4-1,0),$T337,$U337),OFFSET($D$8:OFFSET($D$8,$AJ$4-1,0),$S337,MATCH(AT$6,$D$7:$Q$7,0)-1))</f>
        <v>0.93024162659935894</v>
      </c>
      <c r="AU337" s="3">
        <f ca="1">SUMPRODUCT(OFFSET($W$8:OFFSET($W$8,$AJ$4-1,0),$T337,$U337),OFFSET($C$8:OFFSET($C$8,$AJ$4-1,0),$S337,0),OFFSET($D$8:OFFSET($D$8,$AJ$4-1,0),$S337,MATCH(AT$6,$D$7:$Q$7,0)-1))/SUMPRODUCT(OFFSET($W$8:OFFSET($W$8,$AJ$4-1,0),$T337,$U337),OFFSET($C$8:OFFSET($C$8,$AJ$4-1,0),$S337,0))</f>
        <v>0.92976547044134961</v>
      </c>
      <c r="AV337" s="3">
        <f ca="1">SUMPRODUCT(OFFSET($W$8:OFFSET($W$8,$AJ$4-1,0),$T337,$U337),OFFSET($D$8:OFFSET($D$8,$AJ$4-1,0),$S337,MATCH(AV$6,$D$7:$Q$7,0)-1))</f>
        <v>1.0340374113686897</v>
      </c>
      <c r="AW337" s="3">
        <f ca="1">SUMPRODUCT(OFFSET($W$8:OFFSET($W$8,$AJ$4-1,0),$T337,$U337),OFFSET($C$8:OFFSET($C$8,$AJ$4-1,0),$S337,0),OFFSET($D$8:OFFSET($D$8,$AJ$4-1,0),$S337,MATCH(AV$6,$D$7:$Q$7,0)-1))/SUMPRODUCT(OFFSET($W$8:OFFSET($W$8,$AJ$4-1,0),$T337,$U337),OFFSET($C$8:OFFSET($C$8,$AJ$4-1,0),$S337,0))</f>
        <v>1.0343003335020144</v>
      </c>
      <c r="AX337" s="3">
        <f ca="1">SUMPRODUCT(OFFSET($W$8:OFFSET($W$8,$AJ$4-1,0),$T337,$U337),OFFSET($D$8:OFFSET($D$8,$AJ$4-1,0),$S337,MATCH(AX$6,$D$7:$Q$7,0)-1))</f>
        <v>1.0340374113686894</v>
      </c>
      <c r="AY337" s="3">
        <f ca="1">SUMPRODUCT(OFFSET($W$8:OFFSET($W$8,$AJ$4-1,0),$T337,$U337),OFFSET($C$8:OFFSET($C$8,$AJ$4-1,0),$S337,0),OFFSET($D$8:OFFSET($D$8,$AJ$4-1,0),$S337,MATCH(AX$6,$D$7:$Q$7,0)-1))/SUMPRODUCT(OFFSET($W$8:OFFSET($W$8,$AJ$4-1,0),$T337,$U337),OFFSET($C$8:OFFSET($C$8,$AJ$4-1,0),$S337,0))</f>
        <v>1.0343003335020144</v>
      </c>
      <c r="AZ337" s="3">
        <f ca="1">SUMPRODUCT(OFFSET($W$8:OFFSET($W$8,$AJ$4-1,0),$T337,$U337),OFFSET($D$8:OFFSET($D$8,$AJ$4-1,0),$S337,MATCH(AZ$6,$D$7:$Q$7,0)-1))</f>
        <v>0.90633000155642385</v>
      </c>
      <c r="BA337" s="3">
        <f ca="1">SUMPRODUCT(OFFSET($W$8:OFFSET($W$8,$AJ$4-1,0),$T337,$U337),OFFSET($C$8:OFFSET($C$8,$AJ$4-1,0),$S337,0),OFFSET($D$8:OFFSET($D$8,$AJ$4-1,0),$S337,MATCH(AZ$6,$D$7:$Q$7,0)-1))/SUMPRODUCT(OFFSET($W$8:OFFSET($W$8,$AJ$4-1,0),$T337,$U337),OFFSET($C$8:OFFSET($C$8,$AJ$4-1,0),$S337,0))</f>
        <v>0.90565464672630192</v>
      </c>
      <c r="BB337" s="3">
        <f ca="1">SUMPRODUCT(OFFSET($W$8:OFFSET($W$8,$AJ$4-1,0),$T337,$U337),OFFSET($D$8:OFFSET($D$8,$AJ$4-1,0),$S337,MATCH(BB$6,$D$7:$Q$7,0)-1))</f>
        <v>0.96652707066217713</v>
      </c>
      <c r="BC337" s="3">
        <f ca="1">SUMPRODUCT(OFFSET($W$8:OFFSET($W$8,$AJ$4-1,0),$T337,$U337),OFFSET($C$8:OFFSET($C$8,$AJ$4-1,0),$S337,0),OFFSET($D$8:OFFSET($D$8,$AJ$4-1,0),$S337,MATCH(BB$6,$D$7:$Q$7,0)-1))/SUMPRODUCT(OFFSET($W$8:OFFSET($W$8,$AJ$4-1,0),$T337,$U337),OFFSET($C$8:OFFSET($C$8,$AJ$4-1,0),$S337,0))</f>
        <v>0.96627743320423221</v>
      </c>
      <c r="BD337" s="3">
        <f ca="1">SUMPRODUCT(OFFSET($W$8:OFFSET($W$8,$AJ$4-1,0),$T337,$U337),OFFSET($D$8:OFFSET($D$8,$AJ$4-1,0),$S337,MATCH(BD$6,$D$7:$Q$7,0)-1))</f>
        <v>0.99940951584209159</v>
      </c>
      <c r="BE337" s="3">
        <f ca="1">SUMPRODUCT(OFFSET($W$8:OFFSET($W$8,$AJ$4-1,0),$T337,$U337),OFFSET($C$8:OFFSET($C$8,$AJ$4-1,0),$S337,0),OFFSET($D$8:OFFSET($D$8,$AJ$4-1,0),$S337,MATCH(BD$6,$D$7:$Q$7,0)-1))/SUMPRODUCT(OFFSET($W$8:OFFSET($W$8,$AJ$4-1,0),$T337,$U337),OFFSET($C$8:OFFSET($C$8,$AJ$4-1,0),$S337,0))</f>
        <v>0.99940503454243679</v>
      </c>
      <c r="BF337" s="174">
        <f ca="1">SUMPRODUCT(OFFSET($W$8:OFFSET($W$8,$AJ$4-1,0),$T337,$U337),OFFSET($D$8:OFFSET($D$8,$AJ$4-1,0),$S337,MATCH(BF$6,$D$7:$Q$7,0)-1))</f>
        <v>1</v>
      </c>
      <c r="BG337" s="174">
        <f ca="1">SUMPRODUCT(OFFSET($W$8:OFFSET($W$8,$AJ$4-1,0),$T337,$U337),OFFSET($C$8:OFFSET($C$8,$AJ$4-1,0),$S337,0),OFFSET($D$8:OFFSET($D$8,$AJ$4-1,0),$S337,MATCH(BF$6,$D$7:$Q$7,0)-1))/SUMPRODUCT(OFFSET($W$8:OFFSET($W$8,$AJ$4-1,0),$T337,$U337),OFFSET($C$8:OFFSET($C$8,$AJ$4-1,0),$S337,0))</f>
        <v>1</v>
      </c>
      <c r="BH337" s="174">
        <f ca="1">SUMPRODUCT(OFFSET($W$8:OFFSET($W$8,$AJ$4-1,0),$T337,$U337),OFFSET($D$8:OFFSET($D$8,$AJ$4-1,0),$S337,MATCH(BH$6,$D$7:$Q$7,0)-1))</f>
        <v>1</v>
      </c>
      <c r="BI337" s="174">
        <f ca="1">SUMPRODUCT(OFFSET($W$8:OFFSET($W$8,$AJ$4-1,0),$T337,$U337),OFFSET($C$8:OFFSET($C$8,$AJ$4-1,0),$S337,0),OFFSET($D$8:OFFSET($D$8,$AJ$4-1,0),$S337,MATCH(BH$6,$D$7:$Q$7,0)-1))/SUMPRODUCT(OFFSET($W$8:OFFSET($W$8,$AJ$4-1,0),$T337,$U337),OFFSET($C$8:OFFSET($C$8,$AJ$4-1,0),$S337,0))</f>
        <v>1</v>
      </c>
      <c r="BJ337" s="174">
        <f ca="1">SUMPRODUCT(OFFSET($W$8:OFFSET($W$8,$AJ$4-1,0),$T337,$U337),OFFSET($D$8:OFFSET($D$8,$AJ$4-1,0),$S337,MATCH(BJ$6,$D$7:$Q$7,0)-1))</f>
        <v>1</v>
      </c>
      <c r="BK337" s="174">
        <f ca="1">SUMPRODUCT(OFFSET($W$8:OFFSET($W$8,$AJ$4-1,0),$T337,$U337),OFFSET($C$8:OFFSET($C$8,$AJ$4-1,0),$S337,0),OFFSET($D$8:OFFSET($D$8,$AJ$4-1,0),$S337,MATCH(BJ$6,$D$7:$Q$7,0)-1))/SUMPRODUCT(OFFSET($W$8:OFFSET($W$8,$AJ$4-1,0),$T337,$U337),OFFSET($C$8:OFFSET($C$8,$AJ$4-1,0),$S337,0))</f>
        <v>1</v>
      </c>
      <c r="BM337" s="8">
        <f t="shared" si="85"/>
        <v>46174</v>
      </c>
      <c r="BN337" s="47">
        <f t="shared" ca="1" si="86"/>
        <v>0.99887341547568309</v>
      </c>
      <c r="BO337" s="47">
        <f t="shared" ca="1" si="82"/>
        <v>0</v>
      </c>
      <c r="BP337" s="47">
        <f t="shared" ca="1" si="87"/>
        <v>0.33093923847506052</v>
      </c>
      <c r="BQ337" s="47">
        <f t="shared" ca="1" si="83"/>
        <v>0.66793417700062263</v>
      </c>
    </row>
    <row r="338" spans="1:69">
      <c r="A338" s="58">
        <f t="shared" si="84"/>
        <v>45839</v>
      </c>
      <c r="B338" s="155">
        <f t="shared" si="76"/>
        <v>46037</v>
      </c>
      <c r="C338" s="59">
        <f>SUMIF(WP!$A$3:$A$388,"&lt;"&amp;EOMONTH($A338,$A$3-1)+1,WP!$B$3:$B$388)/1000-SUM(C$8:C337)</f>
        <v>7248.8006541150971</v>
      </c>
      <c r="D338" s="156">
        <f>D$6/VLOOKUP($B338,Rate!$B$4:$H$390,7)</f>
        <v>1</v>
      </c>
      <c r="E338" s="156">
        <f>E$6/VLOOKUP($B338,SAWW!$B$4:$H$390,7)</f>
        <v>0.92264993473348922</v>
      </c>
      <c r="F338" s="156">
        <f>F$6/VLOOKUP($B338,'Indem BL'!$B$4:$H$390,7)</f>
        <v>0.98514875930981016</v>
      </c>
      <c r="G338" s="156">
        <f>G$6/VLOOKUP($B338,'Med BL'!$B$4:$H$390,7)</f>
        <v>1</v>
      </c>
      <c r="H338" s="156">
        <f>H$6/VLOOKUP($B338,'Combined BL &amp; SAWW'!$B$4:$H$390,7)</f>
        <v>0.93774443807478203</v>
      </c>
      <c r="I338" s="156">
        <f>I$6/VLOOKUP($B338,'Freq Trend'!$B$4:$H$390,7)</f>
        <v>1.02973011371067</v>
      </c>
      <c r="J338" s="156">
        <f>J$6/VLOOKUP($B338,'Severity Trend_IonI'!$B$4:$H$390,7)</f>
        <v>1.0297301137106702</v>
      </c>
      <c r="K338" s="156">
        <f>K$6/VLOOKUP($B338,'Severity Trend_MonI'!$B$4:$H$390,7)</f>
        <v>0.91743642246575219</v>
      </c>
      <c r="L338" s="156">
        <f>L$6/VLOOKUP($B338,'Severity Trend'!$B$4:$H$390,7)</f>
        <v>0.97062483043233017</v>
      </c>
      <c r="M338" s="156">
        <f>M$6/VLOOKUP($B338,'PP Residual Trend'!$B$4:$H$390,7)</f>
        <v>0.99948300390511602</v>
      </c>
      <c r="N338" s="156">
        <f>N$6/VLOOKUP($B338,CR!$B$4:$H$455,7)</f>
        <v>1</v>
      </c>
      <c r="O338" s="156">
        <f>O$6/VLOOKUP($B338,ER!$B$4:$H$455,7)</f>
        <v>1</v>
      </c>
      <c r="P338" s="156">
        <f>P$6/VLOOKUP($B338,DR!$B$4:$H$455,7)</f>
        <v>1</v>
      </c>
      <c r="R338">
        <f t="shared" si="81"/>
        <v>331</v>
      </c>
      <c r="S338" s="159">
        <f t="shared" si="77"/>
        <v>330</v>
      </c>
      <c r="T338" s="157">
        <f t="shared" si="78"/>
        <v>0</v>
      </c>
      <c r="U338" s="157">
        <f t="shared" si="79"/>
        <v>0</v>
      </c>
      <c r="V338" s="152">
        <v>0</v>
      </c>
      <c r="W338" s="153">
        <f>(2*W$5*$AJ$3*$R338*$A$3-MIN(W$5*$AJ$3,$R338*$A$3)^2-2*$R338*$A$3*MAX(W$5*$AJ$3-$R338*$A$3,0)-MIN(MAX($R338*$A$3-$A$4,0),W$5*$AJ$3)^2-2*W$5*$AJ$3*MAX($R338*$A$3-$A$4-W$5*+$AJ$3,0))/$AJ$5-SUM($V$7:V338)-SUM($V$7:W337)+SUM($V$7:V337)</f>
        <v>0</v>
      </c>
      <c r="X338" s="153">
        <f>(2*X$5*$AJ$3*$R338*$A$3-MIN(X$5*$AJ$3,$R338*$A$3)^2-2*$R338*$A$3*MAX(X$5*$AJ$3-$R338*$A$3,0)-MIN(MAX($R338*$A$3-$A$4,0),X$5*$AJ$3)^2-2*X$5*$AJ$3*MAX($R338*$A$3-$A$4-X$5*+$AJ$3,0))/$AJ$5-SUM($V$7:W338)-SUM($V$7:X337)+SUM($V$7:W337)</f>
        <v>0</v>
      </c>
      <c r="Y338" s="153">
        <f>(2*Y$5*$AJ$3*$R338*$A$3-MIN(Y$5*$AJ$3,$R338*$A$3)^2-2*$R338*$A$3*MAX(Y$5*$AJ$3-$R338*$A$3,0)-MIN(MAX($R338*$A$3-$A$4,0),Y$5*$AJ$3)^2-2*Y$5*$AJ$3*MAX($R338*$A$3-$A$4-Y$5*+$AJ$3,0))/$AJ$5-SUM($V$7:X338)-SUM($V$7:Y337)+SUM($V$7:X337)</f>
        <v>0</v>
      </c>
      <c r="Z338" s="153">
        <f>(2*Z$5*$AJ$3*$R338*$A$3-MIN(Z$5*$AJ$3,$R338*$A$3)^2-2*$R338*$A$3*MAX(Z$5*$AJ$3-$R338*$A$3,0)-MIN(MAX($R338*$A$3-$A$4,0),Z$5*$AJ$3)^2-2*Z$5*$AJ$3*MAX($R338*$A$3-$A$4-Z$5*+$AJ$3,0))/$AJ$5-SUM($V$7:Y338)-SUM($V$7:Z337)+SUM($V$7:Y337)</f>
        <v>0</v>
      </c>
      <c r="AA338" s="153">
        <f>(2*AA$5*$AJ$3*$R338*$A$3-MIN(AA$5*$AJ$3,$R338*$A$3)^2-2*$R338*$A$3*MAX(AA$5*$AJ$3-$R338*$A$3,0)-MIN(MAX($R338*$A$3-$A$4,0),AA$5*$AJ$3)^2-2*AA$5*$AJ$3*MAX($R338*$A$3-$A$4-AA$5*+$AJ$3,0))/$AJ$5-SUM($V$7:Z338)-SUM($V$7:AA337)+SUM($V$7:Z337)</f>
        <v>0</v>
      </c>
      <c r="AB338" s="153">
        <f>(2*AB$5*$AJ$3*$R338*$A$3-MIN(AB$5*$AJ$3,$R338*$A$3)^2-2*$R338*$A$3*MAX(AB$5*$AJ$3-$R338*$A$3,0)-MIN(MAX($R338*$A$3-$A$4,0),AB$5*$AJ$3)^2-2*AB$5*$AJ$3*MAX($R338*$A$3-$A$4-AB$5*+$AJ$3,0))/$AJ$5-SUM($V$7:AA338)-SUM($V$7:AB337)+SUM($V$7:AA337)</f>
        <v>0</v>
      </c>
      <c r="AC338" s="153">
        <f>(2*AC$5*$AJ$3*$R338*$A$3-MIN(AC$5*$AJ$3,$R338*$A$3)^2-2*$R338*$A$3*MAX(AC$5*$AJ$3-$R338*$A$3,0)-MIN(MAX($R338*$A$3-$A$4,0),AC$5*$AJ$3)^2-2*AC$5*$AJ$3*MAX($R338*$A$3-$A$4-AC$5*+$AJ$3,0))/$AJ$5-SUM($V$7:AB338)-SUM($V$7:AC337)+SUM($V$7:AB337)</f>
        <v>0</v>
      </c>
      <c r="AD338" s="153">
        <f>(2*AD$5*$AJ$3*$R338*$A$3-MIN(AD$5*$AJ$3,$R338*$A$3)^2-2*$R338*$A$3*MAX(AD$5*$AJ$3-$R338*$A$3,0)-MIN(MAX($R338*$A$3-$A$4,0),AD$5*$AJ$3)^2-2*AD$5*$AJ$3*MAX($R338*$A$3-$A$4-AD$5*+$AJ$3,0))/$AJ$5-SUM($V$7:AC338)-SUM($V$7:AD337)+SUM($V$7:AC337)</f>
        <v>0</v>
      </c>
      <c r="AE338" s="153">
        <f>(2*AE$5*$AJ$3*$R338*$A$3-MIN(AE$5*$AJ$3,$R338*$A$3)^2-2*$R338*$A$3*MAX(AE$5*$AJ$3-$R338*$A$3,0)-MIN(MAX($R338*$A$3-$A$4,0),AE$5*$AJ$3)^2-2*AE$5*$AJ$3*MAX($R338*$A$3-$A$4-AE$5*+$AJ$3,0))/$AJ$5-SUM($V$7:AD338)-SUM($V$7:AE337)+SUM($V$7:AD337)</f>
        <v>0</v>
      </c>
      <c r="AF338" s="153">
        <f>(2*AF$5*$AJ$3*$R338*$A$3-MIN(AF$5*$AJ$3,$R338*$A$3)^2-2*$R338*$A$3*MAX(AF$5*$AJ$3-$R338*$A$3,0)-MIN(MAX($R338*$A$3-$A$4,0),AF$5*$AJ$3)^2-2*AF$5*$AJ$3*MAX($R338*$A$3-$A$4-AF$5*+$AJ$3,0))/$AJ$5-SUM($V$7:AE338)-SUM($V$7:AF337)+SUM($V$7:AE337)</f>
        <v>0</v>
      </c>
      <c r="AG338" s="153">
        <f>(2*AG$5*$AJ$3*$R338*$A$3-MIN(AG$5*$AJ$3,$R338*$A$3)^2-2*$R338*$A$3*MAX(AG$5*$AJ$3-$R338*$A$3,0)-MIN(MAX($R338*$A$3-$A$4,0),AG$5*$AJ$3)^2-2*AG$5*$AJ$3*MAX($R338*$A$3-$A$4-AG$5*+$AJ$3,0))/$AJ$5-SUM($V$7:AF338)-SUM($V$7:AG337)+SUM($V$7:AF337)</f>
        <v>0</v>
      </c>
      <c r="AH338" s="153">
        <f>(2*AH$5*$AJ$3*$R338*$A$3-MIN(AH$5*$AJ$3,$R338*$A$3)^2-2*$R338*$A$3*MAX(AH$5*$AJ$3-$R338*$A$3,0)-MIN(MAX($R338*$A$3-$A$4,0),AH$5*$AJ$3)^2-2*AH$5*$AJ$3*MAX($R338*$A$3-$A$4-AH$5*+$AJ$3,0))/$AJ$5-SUM($V$7:AG338)-SUM($V$7:AH337)+SUM($V$7:AG337)</f>
        <v>0</v>
      </c>
      <c r="AJ338" s="8">
        <f t="shared" si="88"/>
        <v>46204</v>
      </c>
      <c r="AK338" s="30">
        <f t="shared" si="80"/>
        <v>46218</v>
      </c>
      <c r="AL338" s="3">
        <f ca="1">SUMPRODUCT(OFFSET($W$8:OFFSET($W$8,$AJ$4-1,0),$T338,$U338),OFFSET($D$8:OFFSET($D$8,$AJ$4-1,0),$S338,MATCH(AL$6,$D$7:$Q$7,0)-1))</f>
        <v>1</v>
      </c>
      <c r="AM338" s="3">
        <f ca="1">SUMPRODUCT(OFFSET($W$8:OFFSET($W$8,$AJ$4-1,0),$T338,$U338),OFFSET($C$8:OFFSET($C$8,$AJ$4-1,0),$S338,0),OFFSET($D$8:OFFSET($D$8,$AJ$4-1,0),$S338,MATCH(AL$6,$D$7:$Q$7,0)-1))/SUMPRODUCT(OFFSET($W$8:OFFSET($W$8,$AJ$4-1,0),$T338,$U338),OFFSET($C$8:OFFSET($C$8,$AJ$4-1,0),$S338,0))</f>
        <v>1</v>
      </c>
      <c r="AN338" s="3">
        <f ca="1">SUMPRODUCT(OFFSET($W$8:OFFSET($W$8,$AJ$4-1,0),$T338,$U338),OFFSET($D$8:OFFSET($D$8,$AJ$4-1,0),$S338,MATCH(AN$6,$D$7:$Q$7,0)-1))</f>
        <v>0.9101099665796295</v>
      </c>
      <c r="AO338" s="3">
        <f ca="1">SUMPRODUCT(OFFSET($W$8:OFFSET($W$8,$AJ$4-1,0),$T338,$U338),OFFSET($C$8:OFFSET($C$8,$AJ$4-1,0),$S338,0),OFFSET($D$8:OFFSET($D$8,$AJ$4-1,0),$S338,MATCH(AN$6,$D$7:$Q$7,0)-1))/SUMPRODUCT(OFFSET($W$8:OFFSET($W$8,$AJ$4-1,0),$T338,$U338),OFFSET($C$8:OFFSET($C$8,$AJ$4-1,0),$S338,0))</f>
        <v>0.9093501497294677</v>
      </c>
      <c r="AP338" s="3">
        <f ca="1">SUMPRODUCT(OFFSET($W$8:OFFSET($W$8,$AJ$4-1,0),$T338,$U338),OFFSET($D$8:OFFSET($D$8,$AJ$4-1,0),$S338,MATCH(AP$6,$D$7:$Q$7,0)-1))</f>
        <v>0.98494454107612261</v>
      </c>
      <c r="AQ338" s="3">
        <f ca="1">SUMPRODUCT(OFFSET($W$8:OFFSET($W$8,$AJ$4-1,0),$T338,$U338),OFFSET($C$8:OFFSET($C$8,$AJ$4-1,0),$S338,0),OFFSET($D$8:OFFSET($D$8,$AJ$4-1,0),$S338,MATCH(AP$6,$D$7:$Q$7,0)-1))/SUMPRODUCT(OFFSET($W$8:OFFSET($W$8,$AJ$4-1,0),$T338,$U338),OFFSET($C$8:OFFSET($C$8,$AJ$4-1,0),$S338,0))</f>
        <v>0.98490034439917318</v>
      </c>
      <c r="AR338" s="3">
        <f ca="1">SUMPRODUCT(OFFSET($W$8:OFFSET($W$8,$AJ$4-1,0),$T338,$U338),OFFSET($D$8:OFFSET($D$8,$AJ$4-1,0),$S338,MATCH(AR$6,$D$7:$Q$7,0)-1))</f>
        <v>1</v>
      </c>
      <c r="AS338" s="3">
        <f ca="1">SUMPRODUCT(OFFSET($W$8:OFFSET($W$8,$AJ$4-1,0),$T338,$U338),OFFSET($C$8:OFFSET($C$8,$AJ$4-1,0),$S338,0),OFFSET($D$8:OFFSET($D$8,$AJ$4-1,0),$S338,MATCH(AR$6,$D$7:$Q$7,0)-1))/SUMPRODUCT(OFFSET($W$8:OFFSET($W$8,$AJ$4-1,0),$T338,$U338),OFFSET($C$8:OFFSET($C$8,$AJ$4-1,0),$S338,0))</f>
        <v>1</v>
      </c>
      <c r="AT338" s="3">
        <f ca="1">SUMPRODUCT(OFFSET($W$8:OFFSET($W$8,$AJ$4-1,0),$T338,$U338),OFFSET($D$8:OFFSET($D$8,$AJ$4-1,0),$S338,MATCH(AT$6,$D$7:$Q$7,0)-1))</f>
        <v>0.9284259316982294</v>
      </c>
      <c r="AU338" s="3">
        <f ca="1">SUMPRODUCT(OFFSET($W$8:OFFSET($W$8,$AJ$4-1,0),$T338,$U338),OFFSET($C$8:OFFSET($C$8,$AJ$4-1,0),$S338,0),OFFSET($D$8:OFFSET($D$8,$AJ$4-1,0),$S338,MATCH(AT$6,$D$7:$Q$7,0)-1))/SUMPRODUCT(OFFSET($W$8:OFFSET($W$8,$AJ$4-1,0),$T338,$U338),OFFSET($C$8:OFFSET($C$8,$AJ$4-1,0),$S338,0))</f>
        <v>0.92783844002112603</v>
      </c>
      <c r="AV338" s="3">
        <f ca="1">SUMPRODUCT(OFFSET($W$8:OFFSET($W$8,$AJ$4-1,0),$T338,$U338),OFFSET($D$8:OFFSET($D$8,$AJ$4-1,0),$S338,MATCH(AV$6,$D$7:$Q$7,0)-1))</f>
        <v>1.034903817804149</v>
      </c>
      <c r="AW338" s="3">
        <f ca="1">SUMPRODUCT(OFFSET($W$8:OFFSET($W$8,$AJ$4-1,0),$T338,$U338),OFFSET($C$8:OFFSET($C$8,$AJ$4-1,0),$S338,0),OFFSET($D$8:OFFSET($D$8,$AJ$4-1,0),$S338,MATCH(AV$6,$D$7:$Q$7,0)-1))/SUMPRODUCT(OFFSET($W$8:OFFSET($W$8,$AJ$4-1,0),$T338,$U338),OFFSET($C$8:OFFSET($C$8,$AJ$4-1,0),$S338,0))</f>
        <v>1.0352185930668802</v>
      </c>
      <c r="AX338" s="3">
        <f ca="1">SUMPRODUCT(OFFSET($W$8:OFFSET($W$8,$AJ$4-1,0),$T338,$U338),OFFSET($D$8:OFFSET($D$8,$AJ$4-1,0),$S338,MATCH(AX$6,$D$7:$Q$7,0)-1))</f>
        <v>1.0349038178041488</v>
      </c>
      <c r="AY338" s="3">
        <f ca="1">SUMPRODUCT(OFFSET($W$8:OFFSET($W$8,$AJ$4-1,0),$T338,$U338),OFFSET($C$8:OFFSET($C$8,$AJ$4-1,0),$S338,0),OFFSET($D$8:OFFSET($D$8,$AJ$4-1,0),$S338,MATCH(AX$6,$D$7:$Q$7,0)-1))/SUMPRODUCT(OFFSET($W$8:OFFSET($W$8,$AJ$4-1,0),$T338,$U338),OFFSET($C$8:OFFSET($C$8,$AJ$4-1,0),$S338,0))</f>
        <v>1.03521859306688</v>
      </c>
      <c r="AZ338" s="3">
        <f ca="1">SUMPRODUCT(OFFSET($W$8:OFFSET($W$8,$AJ$4-1,0),$T338,$U338),OFFSET($D$8:OFFSET($D$8,$AJ$4-1,0),$S338,MATCH(AZ$6,$D$7:$Q$7,0)-1))</f>
        <v>0.90410041521487117</v>
      </c>
      <c r="BA338" s="3">
        <f ca="1">SUMPRODUCT(OFFSET($W$8:OFFSET($W$8,$AJ$4-1,0),$T338,$U338),OFFSET($C$8:OFFSET($C$8,$AJ$4-1,0),$S338,0),OFFSET($D$8:OFFSET($D$8,$AJ$4-1,0),$S338,MATCH(AZ$6,$D$7:$Q$7,0)-1))/SUMPRODUCT(OFFSET($W$8:OFFSET($W$8,$AJ$4-1,0),$T338,$U338),OFFSET($C$8:OFFSET($C$8,$AJ$4-1,0),$S338,0))</f>
        <v>0.90329253459324765</v>
      </c>
      <c r="BB338" s="3">
        <f ca="1">SUMPRODUCT(OFFSET($W$8:OFFSET($W$8,$AJ$4-1,0),$T338,$U338),OFFSET($D$8:OFFSET($D$8,$AJ$4-1,0),$S338,MATCH(BB$6,$D$7:$Q$7,0)-1))</f>
        <v>0.96570365476550468</v>
      </c>
      <c r="BC338" s="3">
        <f ca="1">SUMPRODUCT(OFFSET($W$8:OFFSET($W$8,$AJ$4-1,0),$T338,$U338),OFFSET($C$8:OFFSET($C$8,$AJ$4-1,0),$S338,0),OFFSET($D$8:OFFSET($D$8,$AJ$4-1,0),$S338,MATCH(BB$6,$D$7:$Q$7,0)-1))/SUMPRODUCT(OFFSET($W$8:OFFSET($W$8,$AJ$4-1,0),$T338,$U338),OFFSET($C$8:OFFSET($C$8,$AJ$4-1,0),$S338,0))</f>
        <v>0.96540490941217749</v>
      </c>
      <c r="BD338" s="3">
        <f ca="1">SUMPRODUCT(OFFSET($W$8:OFFSET($W$8,$AJ$4-1,0),$T338,$U338),OFFSET($D$8:OFFSET($D$8,$AJ$4-1,0),$S338,MATCH(BD$6,$D$7:$Q$7,0)-1))</f>
        <v>0.99939474145316942</v>
      </c>
      <c r="BE338" s="3">
        <f ca="1">SUMPRODUCT(OFFSET($W$8:OFFSET($W$8,$AJ$4-1,0),$T338,$U338),OFFSET($C$8:OFFSET($C$8,$AJ$4-1,0),$S338,0),OFFSET($D$8:OFFSET($D$8,$AJ$4-1,0),$S338,MATCH(BD$6,$D$7:$Q$7,0)-1))/SUMPRODUCT(OFFSET($W$8:OFFSET($W$8,$AJ$4-1,0),$T338,$U338),OFFSET($C$8:OFFSET($C$8,$AJ$4-1,0),$S338,0))</f>
        <v>0.99938937748763035</v>
      </c>
      <c r="BF338" s="174">
        <f ca="1">SUMPRODUCT(OFFSET($W$8:OFFSET($W$8,$AJ$4-1,0),$T338,$U338),OFFSET($D$8:OFFSET($D$8,$AJ$4-1,0),$S338,MATCH(BF$6,$D$7:$Q$7,0)-1))</f>
        <v>1</v>
      </c>
      <c r="BG338" s="174">
        <f ca="1">SUMPRODUCT(OFFSET($W$8:OFFSET($W$8,$AJ$4-1,0),$T338,$U338),OFFSET($C$8:OFFSET($C$8,$AJ$4-1,0),$S338,0),OFFSET($D$8:OFFSET($D$8,$AJ$4-1,0),$S338,MATCH(BF$6,$D$7:$Q$7,0)-1))/SUMPRODUCT(OFFSET($W$8:OFFSET($W$8,$AJ$4-1,0),$T338,$U338),OFFSET($C$8:OFFSET($C$8,$AJ$4-1,0),$S338,0))</f>
        <v>1</v>
      </c>
      <c r="BH338" s="174">
        <f ca="1">SUMPRODUCT(OFFSET($W$8:OFFSET($W$8,$AJ$4-1,0),$T338,$U338),OFFSET($D$8:OFFSET($D$8,$AJ$4-1,0),$S338,MATCH(BH$6,$D$7:$Q$7,0)-1))</f>
        <v>1</v>
      </c>
      <c r="BI338" s="174">
        <f ca="1">SUMPRODUCT(OFFSET($W$8:OFFSET($W$8,$AJ$4-1,0),$T338,$U338),OFFSET($C$8:OFFSET($C$8,$AJ$4-1,0),$S338,0),OFFSET($D$8:OFFSET($D$8,$AJ$4-1,0),$S338,MATCH(BH$6,$D$7:$Q$7,0)-1))/SUMPRODUCT(OFFSET($W$8:OFFSET($W$8,$AJ$4-1,0),$T338,$U338),OFFSET($C$8:OFFSET($C$8,$AJ$4-1,0),$S338,0))</f>
        <v>1</v>
      </c>
      <c r="BJ338" s="174">
        <f ca="1">SUMPRODUCT(OFFSET($W$8:OFFSET($W$8,$AJ$4-1,0),$T338,$U338),OFFSET($D$8:OFFSET($D$8,$AJ$4-1,0),$S338,MATCH(BJ$6,$D$7:$Q$7,0)-1))</f>
        <v>1</v>
      </c>
      <c r="BK338" s="174">
        <f ca="1">SUMPRODUCT(OFFSET($W$8:OFFSET($W$8,$AJ$4-1,0),$T338,$U338),OFFSET($C$8:OFFSET($C$8,$AJ$4-1,0),$S338,0),OFFSET($D$8:OFFSET($D$8,$AJ$4-1,0),$S338,MATCH(BJ$6,$D$7:$Q$7,0)-1))/SUMPRODUCT(OFFSET($W$8:OFFSET($W$8,$AJ$4-1,0),$T338,$U338),OFFSET($C$8:OFFSET($C$8,$AJ$4-1,0),$S338,0))</f>
        <v>1</v>
      </c>
      <c r="BM338" s="8">
        <f t="shared" si="85"/>
        <v>46204</v>
      </c>
      <c r="BN338" s="47">
        <f t="shared" ca="1" si="86"/>
        <v>0.99887341547568309</v>
      </c>
      <c r="BO338" s="47">
        <f t="shared" ca="1" si="82"/>
        <v>0</v>
      </c>
      <c r="BP338" s="47">
        <f t="shared" ca="1" si="87"/>
        <v>0.33093923847506052</v>
      </c>
      <c r="BQ338" s="47">
        <f t="shared" ca="1" si="83"/>
        <v>0.66793417700062263</v>
      </c>
    </row>
    <row r="339" spans="1:69">
      <c r="A339" s="58">
        <f t="shared" si="84"/>
        <v>45870</v>
      </c>
      <c r="B339" s="155">
        <f t="shared" si="76"/>
        <v>46068</v>
      </c>
      <c r="C339" s="59">
        <f>SUMIF(WP!$A$3:$A$388,"&lt;"&amp;EOMONTH($A339,$A$3-1)+1,WP!$B$3:$B$388)/1000-SUM(C$8:C338)</f>
        <v>5363.8830712072668</v>
      </c>
      <c r="D339" s="156">
        <f>D$6/VLOOKUP($B339,Rate!$B$4:$H$390,7)</f>
        <v>1</v>
      </c>
      <c r="E339" s="156">
        <f>E$6/VLOOKUP($B339,SAWW!$B$4:$H$390,7)</f>
        <v>0.92049335144589317</v>
      </c>
      <c r="F339" s="156">
        <f>F$6/VLOOKUP($B339,'Indem BL'!$B$4:$H$390,7)</f>
        <v>0.98514875930981016</v>
      </c>
      <c r="G339" s="156">
        <f>G$6/VLOOKUP($B339,'Med BL'!$B$4:$H$390,7)</f>
        <v>1</v>
      </c>
      <c r="H339" s="156">
        <f>H$6/VLOOKUP($B339,'Combined BL &amp; SAWW'!$B$4:$H$390,7)</f>
        <v>0.93617268837224199</v>
      </c>
      <c r="I339" s="156">
        <f>I$6/VLOOKUP($B339,'Freq Trend'!$B$4:$H$390,7)</f>
        <v>1.0306101521283646</v>
      </c>
      <c r="J339" s="156">
        <f>J$6/VLOOKUP($B339,'Severity Trend_IonI'!$B$4:$H$390,7)</f>
        <v>1.0306101521283646</v>
      </c>
      <c r="K339" s="156">
        <f>K$6/VLOOKUP($B339,'Severity Trend_MonI'!$B$4:$H$390,7)</f>
        <v>0.91514165935315972</v>
      </c>
      <c r="L339" s="156">
        <f>L$6/VLOOKUP($B339,'Severity Trend'!$B$4:$H$390,7)</f>
        <v>0.96978274783265095</v>
      </c>
      <c r="M339" s="156">
        <f>M$6/VLOOKUP($B339,'PP Residual Trend'!$B$4:$H$390,7)</f>
        <v>0.99946794527527161</v>
      </c>
      <c r="N339" s="156">
        <f>N$6/VLOOKUP($B339,CR!$B$4:$H$455,7)</f>
        <v>1</v>
      </c>
      <c r="O339" s="156">
        <f>O$6/VLOOKUP($B339,ER!$B$4:$H$455,7)</f>
        <v>1</v>
      </c>
      <c r="P339" s="156">
        <f>P$6/VLOOKUP($B339,DR!$B$4:$H$455,7)</f>
        <v>1</v>
      </c>
      <c r="R339">
        <f t="shared" si="81"/>
        <v>332</v>
      </c>
      <c r="S339" s="159">
        <f t="shared" si="77"/>
        <v>331</v>
      </c>
      <c r="T339" s="157">
        <f t="shared" si="78"/>
        <v>0</v>
      </c>
      <c r="U339" s="157">
        <f t="shared" si="79"/>
        <v>0</v>
      </c>
      <c r="V339" s="152">
        <v>0</v>
      </c>
      <c r="W339" s="153">
        <f>(2*W$5*$AJ$3*$R339*$A$3-MIN(W$5*$AJ$3,$R339*$A$3)^2-2*$R339*$A$3*MAX(W$5*$AJ$3-$R339*$A$3,0)-MIN(MAX($R339*$A$3-$A$4,0),W$5*$AJ$3)^2-2*W$5*$AJ$3*MAX($R339*$A$3-$A$4-W$5*+$AJ$3,0))/$AJ$5-SUM($V$7:V339)-SUM($V$7:W338)+SUM($V$7:V338)</f>
        <v>0</v>
      </c>
      <c r="X339" s="153">
        <f>(2*X$5*$AJ$3*$R339*$A$3-MIN(X$5*$AJ$3,$R339*$A$3)^2-2*$R339*$A$3*MAX(X$5*$AJ$3-$R339*$A$3,0)-MIN(MAX($R339*$A$3-$A$4,0),X$5*$AJ$3)^2-2*X$5*$AJ$3*MAX($R339*$A$3-$A$4-X$5*+$AJ$3,0))/$AJ$5-SUM($V$7:W339)-SUM($V$7:X338)+SUM($V$7:W338)</f>
        <v>0</v>
      </c>
      <c r="Y339" s="153">
        <f>(2*Y$5*$AJ$3*$R339*$A$3-MIN(Y$5*$AJ$3,$R339*$A$3)^2-2*$R339*$A$3*MAX(Y$5*$AJ$3-$R339*$A$3,0)-MIN(MAX($R339*$A$3-$A$4,0),Y$5*$AJ$3)^2-2*Y$5*$AJ$3*MAX($R339*$A$3-$A$4-Y$5*+$AJ$3,0))/$AJ$5-SUM($V$7:X339)-SUM($V$7:Y338)+SUM($V$7:X338)</f>
        <v>0</v>
      </c>
      <c r="Z339" s="153">
        <f>(2*Z$5*$AJ$3*$R339*$A$3-MIN(Z$5*$AJ$3,$R339*$A$3)^2-2*$R339*$A$3*MAX(Z$5*$AJ$3-$R339*$A$3,0)-MIN(MAX($R339*$A$3-$A$4,0),Z$5*$AJ$3)^2-2*Z$5*$AJ$3*MAX($R339*$A$3-$A$4-Z$5*+$AJ$3,0))/$AJ$5-SUM($V$7:Y339)-SUM($V$7:Z338)+SUM($V$7:Y338)</f>
        <v>0</v>
      </c>
      <c r="AA339" s="153">
        <f>(2*AA$5*$AJ$3*$R339*$A$3-MIN(AA$5*$AJ$3,$R339*$A$3)^2-2*$R339*$A$3*MAX(AA$5*$AJ$3-$R339*$A$3,0)-MIN(MAX($R339*$A$3-$A$4,0),AA$5*$AJ$3)^2-2*AA$5*$AJ$3*MAX($R339*$A$3-$A$4-AA$5*+$AJ$3,0))/$AJ$5-SUM($V$7:Z339)-SUM($V$7:AA338)+SUM($V$7:Z338)</f>
        <v>0</v>
      </c>
      <c r="AB339" s="153">
        <f>(2*AB$5*$AJ$3*$R339*$A$3-MIN(AB$5*$AJ$3,$R339*$A$3)^2-2*$R339*$A$3*MAX(AB$5*$AJ$3-$R339*$A$3,0)-MIN(MAX($R339*$A$3-$A$4,0),AB$5*$AJ$3)^2-2*AB$5*$AJ$3*MAX($R339*$A$3-$A$4-AB$5*+$AJ$3,0))/$AJ$5-SUM($V$7:AA339)-SUM($V$7:AB338)+SUM($V$7:AA338)</f>
        <v>0</v>
      </c>
      <c r="AC339" s="153">
        <f>(2*AC$5*$AJ$3*$R339*$A$3-MIN(AC$5*$AJ$3,$R339*$A$3)^2-2*$R339*$A$3*MAX(AC$5*$AJ$3-$R339*$A$3,0)-MIN(MAX($R339*$A$3-$A$4,0),AC$5*$AJ$3)^2-2*AC$5*$AJ$3*MAX($R339*$A$3-$A$4-AC$5*+$AJ$3,0))/$AJ$5-SUM($V$7:AB339)-SUM($V$7:AC338)+SUM($V$7:AB338)</f>
        <v>0</v>
      </c>
      <c r="AD339" s="153">
        <f>(2*AD$5*$AJ$3*$R339*$A$3-MIN(AD$5*$AJ$3,$R339*$A$3)^2-2*$R339*$A$3*MAX(AD$5*$AJ$3-$R339*$A$3,0)-MIN(MAX($R339*$A$3-$A$4,0),AD$5*$AJ$3)^2-2*AD$5*$AJ$3*MAX($R339*$A$3-$A$4-AD$5*+$AJ$3,0))/$AJ$5-SUM($V$7:AC339)-SUM($V$7:AD338)+SUM($V$7:AC338)</f>
        <v>0</v>
      </c>
      <c r="AE339" s="153">
        <f>(2*AE$5*$AJ$3*$R339*$A$3-MIN(AE$5*$AJ$3,$R339*$A$3)^2-2*$R339*$A$3*MAX(AE$5*$AJ$3-$R339*$A$3,0)-MIN(MAX($R339*$A$3-$A$4,0),AE$5*$AJ$3)^2-2*AE$5*$AJ$3*MAX($R339*$A$3-$A$4-AE$5*+$AJ$3,0))/$AJ$5-SUM($V$7:AD339)-SUM($V$7:AE338)+SUM($V$7:AD338)</f>
        <v>0</v>
      </c>
      <c r="AF339" s="153">
        <f>(2*AF$5*$AJ$3*$R339*$A$3-MIN(AF$5*$AJ$3,$R339*$A$3)^2-2*$R339*$A$3*MAX(AF$5*$AJ$3-$R339*$A$3,0)-MIN(MAX($R339*$A$3-$A$4,0),AF$5*$AJ$3)^2-2*AF$5*$AJ$3*MAX($R339*$A$3-$A$4-AF$5*+$AJ$3,0))/$AJ$5-SUM($V$7:AE339)-SUM($V$7:AF338)+SUM($V$7:AE338)</f>
        <v>0</v>
      </c>
      <c r="AG339" s="153">
        <f>(2*AG$5*$AJ$3*$R339*$A$3-MIN(AG$5*$AJ$3,$R339*$A$3)^2-2*$R339*$A$3*MAX(AG$5*$AJ$3-$R339*$A$3,0)-MIN(MAX($R339*$A$3-$A$4,0),AG$5*$AJ$3)^2-2*AG$5*$AJ$3*MAX($R339*$A$3-$A$4-AG$5*+$AJ$3,0))/$AJ$5-SUM($V$7:AF339)-SUM($V$7:AG338)+SUM($V$7:AF338)</f>
        <v>0</v>
      </c>
      <c r="AH339" s="153">
        <f>(2*AH$5*$AJ$3*$R339*$A$3-MIN(AH$5*$AJ$3,$R339*$A$3)^2-2*$R339*$A$3*MAX(AH$5*$AJ$3-$R339*$A$3,0)-MIN(MAX($R339*$A$3-$A$4,0),AH$5*$AJ$3)^2-2*AH$5*$AJ$3*MAX($R339*$A$3-$A$4-AH$5*+$AJ$3,0))/$AJ$5-SUM($V$7:AG339)-SUM($V$7:AH338)+SUM($V$7:AG338)</f>
        <v>0</v>
      </c>
      <c r="AJ339" s="8">
        <f t="shared" si="88"/>
        <v>46235</v>
      </c>
      <c r="AK339" s="30">
        <f t="shared" si="80"/>
        <v>46249</v>
      </c>
      <c r="AL339" s="3">
        <f ca="1">SUMPRODUCT(OFFSET($W$8:OFFSET($W$8,$AJ$4-1,0),$T339,$U339),OFFSET($D$8:OFFSET($D$8,$AJ$4-1,0),$S339,MATCH(AL$6,$D$7:$Q$7,0)-1))</f>
        <v>1</v>
      </c>
      <c r="AM339" s="3">
        <f ca="1">SUMPRODUCT(OFFSET($W$8:OFFSET($W$8,$AJ$4-1,0),$T339,$U339),OFFSET($C$8:OFFSET($C$8,$AJ$4-1,0),$S339,0),OFFSET($D$8:OFFSET($D$8,$AJ$4-1,0),$S339,MATCH(AL$6,$D$7:$Q$7,0)-1))/SUMPRODUCT(OFFSET($W$8:OFFSET($W$8,$AJ$4-1,0),$T339,$U339),OFFSET($C$8:OFFSET($C$8,$AJ$4-1,0),$S339,0))</f>
        <v>1</v>
      </c>
      <c r="AN339" s="3">
        <f ca="1">SUMPRODUCT(OFFSET($W$8:OFFSET($W$8,$AJ$4-1,0),$T339,$U339),OFFSET($D$8:OFFSET($D$8,$AJ$4-1,0),$S339,MATCH(AN$6,$D$7:$Q$7,0)-1))</f>
        <v>0.90801820214978912</v>
      </c>
      <c r="AO339" s="3">
        <f ca="1">SUMPRODUCT(OFFSET($W$8:OFFSET($W$8,$AJ$4-1,0),$T339,$U339),OFFSET($C$8:OFFSET($C$8,$AJ$4-1,0),$S339,0),OFFSET($D$8:OFFSET($D$8,$AJ$4-1,0),$S339,MATCH(AN$6,$D$7:$Q$7,0)-1))/SUMPRODUCT(OFFSET($W$8:OFFSET($W$8,$AJ$4-1,0),$T339,$U339),OFFSET($C$8:OFFSET($C$8,$AJ$4-1,0),$S339,0))</f>
        <v>0.90735498449406615</v>
      </c>
      <c r="AP339" s="3">
        <f ca="1">SUMPRODUCT(OFFSET($W$8:OFFSET($W$8,$AJ$4-1,0),$T339,$U339),OFFSET($D$8:OFFSET($D$8,$AJ$4-1,0),$S339,MATCH(AP$6,$D$7:$Q$7,0)-1))</f>
        <v>0.98453610460874708</v>
      </c>
      <c r="AQ339" s="3">
        <f ca="1">SUMPRODUCT(OFFSET($W$8:OFFSET($W$8,$AJ$4-1,0),$T339,$U339),OFFSET($C$8:OFFSET($C$8,$AJ$4-1,0),$S339,0),OFFSET($D$8:OFFSET($D$8,$AJ$4-1,0),$S339,MATCH(AP$6,$D$7:$Q$7,0)-1))/SUMPRODUCT(OFFSET($W$8:OFFSET($W$8,$AJ$4-1,0),$T339,$U339),OFFSET($C$8:OFFSET($C$8,$AJ$4-1,0),$S339,0))</f>
        <v>0.98447872439724804</v>
      </c>
      <c r="AR339" s="3">
        <f ca="1">SUMPRODUCT(OFFSET($W$8:OFFSET($W$8,$AJ$4-1,0),$T339,$U339),OFFSET($D$8:OFFSET($D$8,$AJ$4-1,0),$S339,MATCH(AR$6,$D$7:$Q$7,0)-1))</f>
        <v>1</v>
      </c>
      <c r="AS339" s="3">
        <f ca="1">SUMPRODUCT(OFFSET($W$8:OFFSET($W$8,$AJ$4-1,0),$T339,$U339),OFFSET($C$8:OFFSET($C$8,$AJ$4-1,0),$S339,0),OFFSET($D$8:OFFSET($D$8,$AJ$4-1,0),$S339,MATCH(AR$6,$D$7:$Q$7,0)-1))/SUMPRODUCT(OFFSET($W$8:OFFSET($W$8,$AJ$4-1,0),$T339,$U339),OFFSET($C$8:OFFSET($C$8,$AJ$4-1,0),$S339,0))</f>
        <v>1</v>
      </c>
      <c r="AT339" s="3">
        <f ca="1">SUMPRODUCT(OFFSET($W$8:OFFSET($W$8,$AJ$4-1,0),$T339,$U339),OFFSET($D$8:OFFSET($D$8,$AJ$4-1,0),$S339,MATCH(AT$6,$D$7:$Q$7,0)-1))</f>
        <v>0.92661408813171675</v>
      </c>
      <c r="AU339" s="3">
        <f ca="1">SUMPRODUCT(OFFSET($W$8:OFFSET($W$8,$AJ$4-1,0),$T339,$U339),OFFSET($C$8:OFFSET($C$8,$AJ$4-1,0),$S339,0),OFFSET($D$8:OFFSET($D$8,$AJ$4-1,0),$S339,MATCH(AT$6,$D$7:$Q$7,0)-1))/SUMPRODUCT(OFFSET($W$8:OFFSET($W$8,$AJ$4-1,0),$T339,$U339),OFFSET($C$8:OFFSET($C$8,$AJ$4-1,0),$S339,0))</f>
        <v>0.92608842291703097</v>
      </c>
      <c r="AV339" s="3">
        <f ca="1">SUMPRODUCT(OFFSET($W$8:OFFSET($W$8,$AJ$4-1,0),$T339,$U339),OFFSET($D$8:OFFSET($D$8,$AJ$4-1,0),$S339,MATCH(AV$6,$D$7:$Q$7,0)-1))</f>
        <v>1.0357709643806805</v>
      </c>
      <c r="AW339" s="3">
        <f ca="1">SUMPRODUCT(OFFSET($W$8:OFFSET($W$8,$AJ$4-1,0),$T339,$U339),OFFSET($C$8:OFFSET($C$8,$AJ$4-1,0),$S339,0),OFFSET($D$8:OFFSET($D$8,$AJ$4-1,0),$S339,MATCH(AV$6,$D$7:$Q$7,0)-1))/SUMPRODUCT(OFFSET($W$8:OFFSET($W$8,$AJ$4-1,0),$T339,$U339),OFFSET($C$8:OFFSET($C$8,$AJ$4-1,0),$S339,0))</f>
        <v>1.0360457590643952</v>
      </c>
      <c r="AX339" s="3">
        <f ca="1">SUMPRODUCT(OFFSET($W$8:OFFSET($W$8,$AJ$4-1,0),$T339,$U339),OFFSET($D$8:OFFSET($D$8,$AJ$4-1,0),$S339,MATCH(AX$6,$D$7:$Q$7,0)-1))</f>
        <v>1.0357709643806803</v>
      </c>
      <c r="AY339" s="3">
        <f ca="1">SUMPRODUCT(OFFSET($W$8:OFFSET($W$8,$AJ$4-1,0),$T339,$U339),OFFSET($C$8:OFFSET($C$8,$AJ$4-1,0),$S339,0),OFFSET($D$8:OFFSET($D$8,$AJ$4-1,0),$S339,MATCH(AX$6,$D$7:$Q$7,0)-1))/SUMPRODUCT(OFFSET($W$8:OFFSET($W$8,$AJ$4-1,0),$T339,$U339),OFFSET($C$8:OFFSET($C$8,$AJ$4-1,0),$S339,0))</f>
        <v>1.0360457590643952</v>
      </c>
      <c r="AZ339" s="3">
        <f ca="1">SUMPRODUCT(OFFSET($W$8:OFFSET($W$8,$AJ$4-1,0),$T339,$U339),OFFSET($D$8:OFFSET($D$8,$AJ$4-1,0),$S339,MATCH(AZ$6,$D$7:$Q$7,0)-1))</f>
        <v>0.90187641268839192</v>
      </c>
      <c r="BA339" s="3">
        <f ca="1">SUMPRODUCT(OFFSET($W$8:OFFSET($W$8,$AJ$4-1,0),$T339,$U339),OFFSET($C$8:OFFSET($C$8,$AJ$4-1,0),$S339,0),OFFSET($D$8:OFFSET($D$8,$AJ$4-1,0),$S339,MATCH(AZ$6,$D$7:$Q$7,0)-1))/SUMPRODUCT(OFFSET($W$8:OFFSET($W$8,$AJ$4-1,0),$T339,$U339),OFFSET($C$8:OFFSET($C$8,$AJ$4-1,0),$S339,0))</f>
        <v>0.90117124690224504</v>
      </c>
      <c r="BB339" s="3">
        <f ca="1">SUMPRODUCT(OFFSET($W$8:OFFSET($W$8,$AJ$4-1,0),$T339,$U339),OFFSET($D$8:OFFSET($D$8,$AJ$4-1,0),$S339,MATCH(BB$6,$D$7:$Q$7,0)-1))</f>
        <v>0.9648809535480245</v>
      </c>
      <c r="BC339" s="3">
        <f ca="1">SUMPRODUCT(OFFSET($W$8:OFFSET($W$8,$AJ$4-1,0),$T339,$U339),OFFSET($C$8:OFFSET($C$8,$AJ$4-1,0),$S339,0),OFFSET($D$8:OFFSET($D$8,$AJ$4-1,0),$S339,MATCH(BB$6,$D$7:$Q$7,0)-1))/SUMPRODUCT(OFFSET($W$8:OFFSET($W$8,$AJ$4-1,0),$T339,$U339),OFFSET($C$8:OFFSET($C$8,$AJ$4-1,0),$S339,0))</f>
        <v>0.96462017237455289</v>
      </c>
      <c r="BD339" s="3">
        <f ca="1">SUMPRODUCT(OFFSET($W$8:OFFSET($W$8,$AJ$4-1,0),$T339,$U339),OFFSET($D$8:OFFSET($D$8,$AJ$4-1,0),$S339,MATCH(BD$6,$D$7:$Q$7,0)-1))</f>
        <v>0.99937996728684586</v>
      </c>
      <c r="BE339" s="3">
        <f ca="1">SUMPRODUCT(OFFSET($W$8:OFFSET($W$8,$AJ$4-1,0),$T339,$U339),OFFSET($C$8:OFFSET($C$8,$AJ$4-1,0),$S339,0),OFFSET($D$8:OFFSET($D$8,$AJ$4-1,0),$S339,MATCH(BD$6,$D$7:$Q$7,0)-1))/SUMPRODUCT(OFFSET($W$8:OFFSET($W$8,$AJ$4-1,0),$T339,$U339),OFFSET($C$8:OFFSET($C$8,$AJ$4-1,0),$S339,0))</f>
        <v>0.99937528479289361</v>
      </c>
      <c r="BF339" s="174">
        <f ca="1">SUMPRODUCT(OFFSET($W$8:OFFSET($W$8,$AJ$4-1,0),$T339,$U339),OFFSET($D$8:OFFSET($D$8,$AJ$4-1,0),$S339,MATCH(BF$6,$D$7:$Q$7,0)-1))</f>
        <v>1</v>
      </c>
      <c r="BG339" s="174">
        <f ca="1">SUMPRODUCT(OFFSET($W$8:OFFSET($W$8,$AJ$4-1,0),$T339,$U339),OFFSET($C$8:OFFSET($C$8,$AJ$4-1,0),$S339,0),OFFSET($D$8:OFFSET($D$8,$AJ$4-1,0),$S339,MATCH(BF$6,$D$7:$Q$7,0)-1))/SUMPRODUCT(OFFSET($W$8:OFFSET($W$8,$AJ$4-1,0),$T339,$U339),OFFSET($C$8:OFFSET($C$8,$AJ$4-1,0),$S339,0))</f>
        <v>1</v>
      </c>
      <c r="BH339" s="174">
        <f ca="1">SUMPRODUCT(OFFSET($W$8:OFFSET($W$8,$AJ$4-1,0),$T339,$U339),OFFSET($D$8:OFFSET($D$8,$AJ$4-1,0),$S339,MATCH(BH$6,$D$7:$Q$7,0)-1))</f>
        <v>1</v>
      </c>
      <c r="BI339" s="174">
        <f ca="1">SUMPRODUCT(OFFSET($W$8:OFFSET($W$8,$AJ$4-1,0),$T339,$U339),OFFSET($C$8:OFFSET($C$8,$AJ$4-1,0),$S339,0),OFFSET($D$8:OFFSET($D$8,$AJ$4-1,0),$S339,MATCH(BH$6,$D$7:$Q$7,0)-1))/SUMPRODUCT(OFFSET($W$8:OFFSET($W$8,$AJ$4-1,0),$T339,$U339),OFFSET($C$8:OFFSET($C$8,$AJ$4-1,0),$S339,0))</f>
        <v>1</v>
      </c>
      <c r="BJ339" s="174">
        <f ca="1">SUMPRODUCT(OFFSET($W$8:OFFSET($W$8,$AJ$4-1,0),$T339,$U339),OFFSET($D$8:OFFSET($D$8,$AJ$4-1,0),$S339,MATCH(BJ$6,$D$7:$Q$7,0)-1))</f>
        <v>1</v>
      </c>
      <c r="BK339" s="174">
        <f ca="1">SUMPRODUCT(OFFSET($W$8:OFFSET($W$8,$AJ$4-1,0),$T339,$U339),OFFSET($C$8:OFFSET($C$8,$AJ$4-1,0),$S339,0),OFFSET($D$8:OFFSET($D$8,$AJ$4-1,0),$S339,MATCH(BJ$6,$D$7:$Q$7,0)-1))/SUMPRODUCT(OFFSET($W$8:OFFSET($W$8,$AJ$4-1,0),$T339,$U339),OFFSET($C$8:OFFSET($C$8,$AJ$4-1,0),$S339,0))</f>
        <v>1</v>
      </c>
      <c r="BM339" s="8">
        <f t="shared" si="85"/>
        <v>46235</v>
      </c>
      <c r="BN339" s="47">
        <f t="shared" ca="1" si="86"/>
        <v>0.99887341547568309</v>
      </c>
      <c r="BO339" s="47">
        <f t="shared" ca="1" si="82"/>
        <v>0</v>
      </c>
      <c r="BP339" s="47">
        <f t="shared" ca="1" si="87"/>
        <v>0.33093923847506052</v>
      </c>
      <c r="BQ339" s="47">
        <f t="shared" ca="1" si="83"/>
        <v>0.66793417700062263</v>
      </c>
    </row>
    <row r="340" spans="1:69">
      <c r="A340" s="58">
        <f t="shared" si="84"/>
        <v>45901</v>
      </c>
      <c r="B340" s="155">
        <f t="shared" si="76"/>
        <v>46096</v>
      </c>
      <c r="C340" s="59">
        <f>SUMIF(WP!$A$3:$A$388,"&lt;"&amp;EOMONTH($A340,$A$3-1)+1,WP!$B$3:$B$388)/1000-SUM(C$8:C339)</f>
        <v>6321.28864709154</v>
      </c>
      <c r="D340" s="156">
        <f>D$6/VLOOKUP($B340,Rate!$B$4:$H$390,7)</f>
        <v>1</v>
      </c>
      <c r="E340" s="156">
        <f>E$6/VLOOKUP($B340,SAWW!$B$4:$H$390,7)</f>
        <v>0.91855411678277266</v>
      </c>
      <c r="F340" s="156">
        <f>F$6/VLOOKUP($B340,'Indem BL'!$B$4:$H$390,7)</f>
        <v>0.98514875930981016</v>
      </c>
      <c r="G340" s="156">
        <f>G$6/VLOOKUP($B340,'Med BL'!$B$4:$H$390,7)</f>
        <v>1</v>
      </c>
      <c r="H340" s="156">
        <f>H$6/VLOOKUP($B340,'Combined BL &amp; SAWW'!$B$4:$H$390,7)</f>
        <v>0.93475756528591591</v>
      </c>
      <c r="I340" s="156">
        <f>I$6/VLOOKUP($B340,'Freq Trend'!$B$4:$H$390,7)</f>
        <v>1.0314063194413621</v>
      </c>
      <c r="J340" s="156">
        <f>J$6/VLOOKUP($B340,'Severity Trend_IonI'!$B$4:$H$390,7)</f>
        <v>1.0314063194413621</v>
      </c>
      <c r="K340" s="156">
        <f>K$6/VLOOKUP($B340,'Severity Trend_MonI'!$B$4:$H$390,7)</f>
        <v>0.91307881487749432</v>
      </c>
      <c r="L340" s="156">
        <f>L$6/VLOOKUP($B340,'Severity Trend'!$B$4:$H$390,7)</f>
        <v>0.96902341198399655</v>
      </c>
      <c r="M340" s="156">
        <f>M$6/VLOOKUP($B340,'PP Residual Trend'!$B$4:$H$390,7)</f>
        <v>0.99945434432219704</v>
      </c>
      <c r="N340" s="156">
        <f>N$6/VLOOKUP($B340,CR!$B$4:$H$455,7)</f>
        <v>1</v>
      </c>
      <c r="O340" s="156">
        <f>O$6/VLOOKUP($B340,ER!$B$4:$H$455,7)</f>
        <v>1</v>
      </c>
      <c r="P340" s="156">
        <f>P$6/VLOOKUP($B340,DR!$B$4:$H$455,7)</f>
        <v>1</v>
      </c>
      <c r="R340">
        <f t="shared" si="81"/>
        <v>333</v>
      </c>
      <c r="S340" s="159">
        <f t="shared" si="77"/>
        <v>332</v>
      </c>
      <c r="T340" s="157">
        <f t="shared" si="78"/>
        <v>0</v>
      </c>
      <c r="U340" s="157">
        <f t="shared" si="79"/>
        <v>0</v>
      </c>
      <c r="V340" s="152">
        <v>0</v>
      </c>
      <c r="W340" s="153">
        <f>(2*W$5*$AJ$3*$R340*$A$3-MIN(W$5*$AJ$3,$R340*$A$3)^2-2*$R340*$A$3*MAX(W$5*$AJ$3-$R340*$A$3,0)-MIN(MAX($R340*$A$3-$A$4,0),W$5*$AJ$3)^2-2*W$5*$AJ$3*MAX($R340*$A$3-$A$4-W$5*+$AJ$3,0))/$AJ$5-SUM($V$7:V340)-SUM($V$7:W339)+SUM($V$7:V339)</f>
        <v>0</v>
      </c>
      <c r="X340" s="153">
        <f>(2*X$5*$AJ$3*$R340*$A$3-MIN(X$5*$AJ$3,$R340*$A$3)^2-2*$R340*$A$3*MAX(X$5*$AJ$3-$R340*$A$3,0)-MIN(MAX($R340*$A$3-$A$4,0),X$5*$AJ$3)^2-2*X$5*$AJ$3*MAX($R340*$A$3-$A$4-X$5*+$AJ$3,0))/$AJ$5-SUM($V$7:W340)-SUM($V$7:X339)+SUM($V$7:W339)</f>
        <v>0</v>
      </c>
      <c r="Y340" s="153">
        <f>(2*Y$5*$AJ$3*$R340*$A$3-MIN(Y$5*$AJ$3,$R340*$A$3)^2-2*$R340*$A$3*MAX(Y$5*$AJ$3-$R340*$A$3,0)-MIN(MAX($R340*$A$3-$A$4,0),Y$5*$AJ$3)^2-2*Y$5*$AJ$3*MAX($R340*$A$3-$A$4-Y$5*+$AJ$3,0))/$AJ$5-SUM($V$7:X340)-SUM($V$7:Y339)+SUM($V$7:X339)</f>
        <v>0</v>
      </c>
      <c r="Z340" s="153">
        <f>(2*Z$5*$AJ$3*$R340*$A$3-MIN(Z$5*$AJ$3,$R340*$A$3)^2-2*$R340*$A$3*MAX(Z$5*$AJ$3-$R340*$A$3,0)-MIN(MAX($R340*$A$3-$A$4,0),Z$5*$AJ$3)^2-2*Z$5*$AJ$3*MAX($R340*$A$3-$A$4-Z$5*+$AJ$3,0))/$AJ$5-SUM($V$7:Y340)-SUM($V$7:Z339)+SUM($V$7:Y339)</f>
        <v>0</v>
      </c>
      <c r="AA340" s="153">
        <f>(2*AA$5*$AJ$3*$R340*$A$3-MIN(AA$5*$AJ$3,$R340*$A$3)^2-2*$R340*$A$3*MAX(AA$5*$AJ$3-$R340*$A$3,0)-MIN(MAX($R340*$A$3-$A$4,0),AA$5*$AJ$3)^2-2*AA$5*$AJ$3*MAX($R340*$A$3-$A$4-AA$5*+$AJ$3,0))/$AJ$5-SUM($V$7:Z340)-SUM($V$7:AA339)+SUM($V$7:Z339)</f>
        <v>0</v>
      </c>
      <c r="AB340" s="153">
        <f>(2*AB$5*$AJ$3*$R340*$A$3-MIN(AB$5*$AJ$3,$R340*$A$3)^2-2*$R340*$A$3*MAX(AB$5*$AJ$3-$R340*$A$3,0)-MIN(MAX($R340*$A$3-$A$4,0),AB$5*$AJ$3)^2-2*AB$5*$AJ$3*MAX($R340*$A$3-$A$4-AB$5*+$AJ$3,0))/$AJ$5-SUM($V$7:AA340)-SUM($V$7:AB339)+SUM($V$7:AA339)</f>
        <v>0</v>
      </c>
      <c r="AC340" s="153">
        <f>(2*AC$5*$AJ$3*$R340*$A$3-MIN(AC$5*$AJ$3,$R340*$A$3)^2-2*$R340*$A$3*MAX(AC$5*$AJ$3-$R340*$A$3,0)-MIN(MAX($R340*$A$3-$A$4,0),AC$5*$AJ$3)^2-2*AC$5*$AJ$3*MAX($R340*$A$3-$A$4-AC$5*+$AJ$3,0))/$AJ$5-SUM($V$7:AB340)-SUM($V$7:AC339)+SUM($V$7:AB339)</f>
        <v>0</v>
      </c>
      <c r="AD340" s="153">
        <f>(2*AD$5*$AJ$3*$R340*$A$3-MIN(AD$5*$AJ$3,$R340*$A$3)^2-2*$R340*$A$3*MAX(AD$5*$AJ$3-$R340*$A$3,0)-MIN(MAX($R340*$A$3-$A$4,0),AD$5*$AJ$3)^2-2*AD$5*$AJ$3*MAX($R340*$A$3-$A$4-AD$5*+$AJ$3,0))/$AJ$5-SUM($V$7:AC340)-SUM($V$7:AD339)+SUM($V$7:AC339)</f>
        <v>0</v>
      </c>
      <c r="AE340" s="153">
        <f>(2*AE$5*$AJ$3*$R340*$A$3-MIN(AE$5*$AJ$3,$R340*$A$3)^2-2*$R340*$A$3*MAX(AE$5*$AJ$3-$R340*$A$3,0)-MIN(MAX($R340*$A$3-$A$4,0),AE$5*$AJ$3)^2-2*AE$5*$AJ$3*MAX($R340*$A$3-$A$4-AE$5*+$AJ$3,0))/$AJ$5-SUM($V$7:AD340)-SUM($V$7:AE339)+SUM($V$7:AD339)</f>
        <v>0</v>
      </c>
      <c r="AF340" s="153">
        <f>(2*AF$5*$AJ$3*$R340*$A$3-MIN(AF$5*$AJ$3,$R340*$A$3)^2-2*$R340*$A$3*MAX(AF$5*$AJ$3-$R340*$A$3,0)-MIN(MAX($R340*$A$3-$A$4,0),AF$5*$AJ$3)^2-2*AF$5*$AJ$3*MAX($R340*$A$3-$A$4-AF$5*+$AJ$3,0))/$AJ$5-SUM($V$7:AE340)-SUM($V$7:AF339)+SUM($V$7:AE339)</f>
        <v>0</v>
      </c>
      <c r="AG340" s="153">
        <f>(2*AG$5*$AJ$3*$R340*$A$3-MIN(AG$5*$AJ$3,$R340*$A$3)^2-2*$R340*$A$3*MAX(AG$5*$AJ$3-$R340*$A$3,0)-MIN(MAX($R340*$A$3-$A$4,0),AG$5*$AJ$3)^2-2*AG$5*$AJ$3*MAX($R340*$A$3-$A$4-AG$5*+$AJ$3,0))/$AJ$5-SUM($V$7:AF340)-SUM($V$7:AG339)+SUM($V$7:AF339)</f>
        <v>0</v>
      </c>
      <c r="AH340" s="153">
        <f>(2*AH$5*$AJ$3*$R340*$A$3-MIN(AH$5*$AJ$3,$R340*$A$3)^2-2*$R340*$A$3*MAX(AH$5*$AJ$3-$R340*$A$3,0)-MIN(MAX($R340*$A$3-$A$4,0),AH$5*$AJ$3)^2-2*AH$5*$AJ$3*MAX($R340*$A$3-$A$4-AH$5*+$AJ$3,0))/$AJ$5-SUM($V$7:AG340)-SUM($V$7:AH339)+SUM($V$7:AG339)</f>
        <v>0</v>
      </c>
      <c r="AJ340" s="8">
        <f t="shared" si="88"/>
        <v>46266</v>
      </c>
      <c r="AK340" s="30">
        <f t="shared" si="80"/>
        <v>46280</v>
      </c>
      <c r="AL340" s="3">
        <f ca="1">SUMPRODUCT(OFFSET($W$8:OFFSET($W$8,$AJ$4-1,0),$T340,$U340),OFFSET($D$8:OFFSET($D$8,$AJ$4-1,0),$S340,MATCH(AL$6,$D$7:$Q$7,0)-1))</f>
        <v>1</v>
      </c>
      <c r="AM340" s="3">
        <f ca="1">SUMPRODUCT(OFFSET($W$8:OFFSET($W$8,$AJ$4-1,0),$T340,$U340),OFFSET($C$8:OFFSET($C$8,$AJ$4-1,0),$S340,0),OFFSET($D$8:OFFSET($D$8,$AJ$4-1,0),$S340,MATCH(AL$6,$D$7:$Q$7,0)-1))/SUMPRODUCT(OFFSET($W$8:OFFSET($W$8,$AJ$4-1,0),$T340,$U340),OFFSET($C$8:OFFSET($C$8,$AJ$4-1,0),$S340,0))</f>
        <v>1</v>
      </c>
      <c r="AN340" s="3">
        <f ca="1">SUMPRODUCT(OFFSET($W$8:OFFSET($W$8,$AJ$4-1,0),$T340,$U340),OFFSET($D$8:OFFSET($D$8,$AJ$4-1,0),$S340,MATCH(AN$6,$D$7:$Q$7,0)-1))</f>
        <v>0.90593108602177341</v>
      </c>
      <c r="AO340" s="3">
        <f ca="1">SUMPRODUCT(OFFSET($W$8:OFFSET($W$8,$AJ$4-1,0),$T340,$U340),OFFSET($C$8:OFFSET($C$8,$AJ$4-1,0),$S340,0),OFFSET($D$8:OFFSET($D$8,$AJ$4-1,0),$S340,MATCH(AN$6,$D$7:$Q$7,0)-1))/SUMPRODUCT(OFFSET($W$8:OFFSET($W$8,$AJ$4-1,0),$T340,$U340),OFFSET($C$8:OFFSET($C$8,$AJ$4-1,0),$S340,0))</f>
        <v>0.90555906809729825</v>
      </c>
      <c r="AP340" s="3">
        <f ca="1">SUMPRODUCT(OFFSET($W$8:OFFSET($W$8,$AJ$4-1,0),$T340,$U340),OFFSET($D$8:OFFSET($D$8,$AJ$4-1,0),$S340,MATCH(AP$6,$D$7:$Q$7,0)-1))</f>
        <v>0.98412766814137154</v>
      </c>
      <c r="AQ340" s="3">
        <f ca="1">SUMPRODUCT(OFFSET($W$8:OFFSET($W$8,$AJ$4-1,0),$T340,$U340),OFFSET($C$8:OFFSET($C$8,$AJ$4-1,0),$S340,0),OFFSET($D$8:OFFSET($D$8,$AJ$4-1,0),$S340,MATCH(AP$6,$D$7:$Q$7,0)-1))/SUMPRODUCT(OFFSET($W$8:OFFSET($W$8,$AJ$4-1,0),$T340,$U340),OFFSET($C$8:OFFSET($C$8,$AJ$4-1,0),$S340,0))</f>
        <v>0.98410769537548026</v>
      </c>
      <c r="AR340" s="3">
        <f ca="1">SUMPRODUCT(OFFSET($W$8:OFFSET($W$8,$AJ$4-1,0),$T340,$U340),OFFSET($D$8:OFFSET($D$8,$AJ$4-1,0),$S340,MATCH(AR$6,$D$7:$Q$7,0)-1))</f>
        <v>1</v>
      </c>
      <c r="AS340" s="3">
        <f ca="1">SUMPRODUCT(OFFSET($W$8:OFFSET($W$8,$AJ$4-1,0),$T340,$U340),OFFSET($C$8:OFFSET($C$8,$AJ$4-1,0),$S340,0),OFFSET($D$8:OFFSET($D$8,$AJ$4-1,0),$S340,MATCH(AR$6,$D$7:$Q$7,0)-1))/SUMPRODUCT(OFFSET($W$8:OFFSET($W$8,$AJ$4-1,0),$T340,$U340),OFFSET($C$8:OFFSET($C$8,$AJ$4-1,0),$S340,0))</f>
        <v>1</v>
      </c>
      <c r="AT340" s="3">
        <f ca="1">SUMPRODUCT(OFFSET($W$8:OFFSET($W$8,$AJ$4-1,0),$T340,$U340),OFFSET($D$8:OFFSET($D$8,$AJ$4-1,0),$S340,MATCH(AT$6,$D$7:$Q$7,0)-1))</f>
        <v>0.92480401993350281</v>
      </c>
      <c r="AU340" s="3">
        <f ca="1">SUMPRODUCT(OFFSET($W$8:OFFSET($W$8,$AJ$4-1,0),$T340,$U340),OFFSET($C$8:OFFSET($C$8,$AJ$4-1,0),$S340,0),OFFSET($D$8:OFFSET($D$8,$AJ$4-1,0),$S340,MATCH(AT$6,$D$7:$Q$7,0)-1))/SUMPRODUCT(OFFSET($W$8:OFFSET($W$8,$AJ$4-1,0),$T340,$U340),OFFSET($C$8:OFFSET($C$8,$AJ$4-1,0),$S340,0))</f>
        <v>0.92451739370707375</v>
      </c>
      <c r="AV340" s="3">
        <f ca="1">SUMPRODUCT(OFFSET($W$8:OFFSET($W$8,$AJ$4-1,0),$T340,$U340),OFFSET($D$8:OFFSET($D$8,$AJ$4-1,0),$S340,MATCH(AV$6,$D$7:$Q$7,0)-1))</f>
        <v>1.0366388164310045</v>
      </c>
      <c r="AW340" s="3">
        <f ca="1">SUMPRODUCT(OFFSET($W$8:OFFSET($W$8,$AJ$4-1,0),$T340,$U340),OFFSET($C$8:OFFSET($C$8,$AJ$4-1,0),$S340,0),OFFSET($D$8:OFFSET($D$8,$AJ$4-1,0),$S340,MATCH(AV$6,$D$7:$Q$7,0)-1))/SUMPRODUCT(OFFSET($W$8:OFFSET($W$8,$AJ$4-1,0),$T340,$U340),OFFSET($C$8:OFFSET($C$8,$AJ$4-1,0),$S340,0))</f>
        <v>1.0367928510033397</v>
      </c>
      <c r="AX340" s="3">
        <f ca="1">SUMPRODUCT(OFFSET($W$8:OFFSET($W$8,$AJ$4-1,0),$T340,$U340),OFFSET($D$8:OFFSET($D$8,$AJ$4-1,0),$S340,MATCH(AX$6,$D$7:$Q$7,0)-1))</f>
        <v>1.0366388164310045</v>
      </c>
      <c r="AY340" s="3">
        <f ca="1">SUMPRODUCT(OFFSET($W$8:OFFSET($W$8,$AJ$4-1,0),$T340,$U340),OFFSET($C$8:OFFSET($C$8,$AJ$4-1,0),$S340,0),OFFSET($D$8:OFFSET($D$8,$AJ$4-1,0),$S340,MATCH(AX$6,$D$7:$Q$7,0)-1))/SUMPRODUCT(OFFSET($W$8:OFFSET($W$8,$AJ$4-1,0),$T340,$U340),OFFSET($C$8:OFFSET($C$8,$AJ$4-1,0),$S340,0))</f>
        <v>1.0367928510033395</v>
      </c>
      <c r="AZ340" s="3">
        <f ca="1">SUMPRODUCT(OFFSET($W$8:OFFSET($W$8,$AJ$4-1,0),$T340,$U340),OFFSET($D$8:OFFSET($D$8,$AJ$4-1,0),$S340,MATCH(AZ$6,$D$7:$Q$7,0)-1))</f>
        <v>0.89965769852063626</v>
      </c>
      <c r="BA340" s="3">
        <f ca="1">SUMPRODUCT(OFFSET($W$8:OFFSET($W$8,$AJ$4-1,0),$T340,$U340),OFFSET($C$8:OFFSET($C$8,$AJ$4-1,0),$S340,0),OFFSET($D$8:OFFSET($D$8,$AJ$4-1,0),$S340,MATCH(AZ$6,$D$7:$Q$7,0)-1))/SUMPRODUCT(OFFSET($W$8:OFFSET($W$8,$AJ$4-1,0),$T340,$U340),OFFSET($C$8:OFFSET($C$8,$AJ$4-1,0),$S340,0))</f>
        <v>0.89926213629202434</v>
      </c>
      <c r="BB340" s="3">
        <f ca="1">SUMPRODUCT(OFFSET($W$8:OFFSET($W$8,$AJ$4-1,0),$T340,$U340),OFFSET($D$8:OFFSET($D$8,$AJ$4-1,0),$S340,MATCH(BB$6,$D$7:$Q$7,0)-1))</f>
        <v>0.96405893130589049</v>
      </c>
      <c r="BC340" s="3">
        <f ca="1">SUMPRODUCT(OFFSET($W$8:OFFSET($W$8,$AJ$4-1,0),$T340,$U340),OFFSET($C$8:OFFSET($C$8,$AJ$4-1,0),$S340,0),OFFSET($D$8:OFFSET($D$8,$AJ$4-1,0),$S340,MATCH(BB$6,$D$7:$Q$7,0)-1))/SUMPRODUCT(OFFSET($W$8:OFFSET($W$8,$AJ$4-1,0),$T340,$U340),OFFSET($C$8:OFFSET($C$8,$AJ$4-1,0),$S340,0))</f>
        <v>0.96391269859247286</v>
      </c>
      <c r="BD340" s="3">
        <f ca="1">SUMPRODUCT(OFFSET($W$8:OFFSET($W$8,$AJ$4-1,0),$T340,$U340),OFFSET($D$8:OFFSET($D$8,$AJ$4-1,0),$S340,MATCH(BD$6,$D$7:$Q$7,0)-1))</f>
        <v>0.99936519333234441</v>
      </c>
      <c r="BE340" s="3">
        <f ca="1">SUMPRODUCT(OFFSET($W$8:OFFSET($W$8,$AJ$4-1,0),$T340,$U340),OFFSET($C$8:OFFSET($C$8,$AJ$4-1,0),$S340,0),OFFSET($D$8:OFFSET($D$8,$AJ$4-1,0),$S340,MATCH(BD$6,$D$7:$Q$7,0)-1))/SUMPRODUCT(OFFSET($W$8:OFFSET($W$8,$AJ$4-1,0),$T340,$U340),OFFSET($C$8:OFFSET($C$8,$AJ$4-1,0),$S340,0))</f>
        <v>0.99936256810796265</v>
      </c>
      <c r="BF340" s="174">
        <f ca="1">SUMPRODUCT(OFFSET($W$8:OFFSET($W$8,$AJ$4-1,0),$T340,$U340),OFFSET($D$8:OFFSET($D$8,$AJ$4-1,0),$S340,MATCH(BF$6,$D$7:$Q$7,0)-1))</f>
        <v>1</v>
      </c>
      <c r="BG340" s="174">
        <f ca="1">SUMPRODUCT(OFFSET($W$8:OFFSET($W$8,$AJ$4-1,0),$T340,$U340),OFFSET($C$8:OFFSET($C$8,$AJ$4-1,0),$S340,0),OFFSET($D$8:OFFSET($D$8,$AJ$4-1,0),$S340,MATCH(BF$6,$D$7:$Q$7,0)-1))/SUMPRODUCT(OFFSET($W$8:OFFSET($W$8,$AJ$4-1,0),$T340,$U340),OFFSET($C$8:OFFSET($C$8,$AJ$4-1,0),$S340,0))</f>
        <v>1</v>
      </c>
      <c r="BH340" s="174">
        <f ca="1">SUMPRODUCT(OFFSET($W$8:OFFSET($W$8,$AJ$4-1,0),$T340,$U340),OFFSET($D$8:OFFSET($D$8,$AJ$4-1,0),$S340,MATCH(BH$6,$D$7:$Q$7,0)-1))</f>
        <v>1</v>
      </c>
      <c r="BI340" s="174">
        <f ca="1">SUMPRODUCT(OFFSET($W$8:OFFSET($W$8,$AJ$4-1,0),$T340,$U340),OFFSET($C$8:OFFSET($C$8,$AJ$4-1,0),$S340,0),OFFSET($D$8:OFFSET($D$8,$AJ$4-1,0),$S340,MATCH(BH$6,$D$7:$Q$7,0)-1))/SUMPRODUCT(OFFSET($W$8:OFFSET($W$8,$AJ$4-1,0),$T340,$U340),OFFSET($C$8:OFFSET($C$8,$AJ$4-1,0),$S340,0))</f>
        <v>1</v>
      </c>
      <c r="BJ340" s="174">
        <f ca="1">SUMPRODUCT(OFFSET($W$8:OFFSET($W$8,$AJ$4-1,0),$T340,$U340),OFFSET($D$8:OFFSET($D$8,$AJ$4-1,0),$S340,MATCH(BJ$6,$D$7:$Q$7,0)-1))</f>
        <v>1</v>
      </c>
      <c r="BK340" s="174">
        <f ca="1">SUMPRODUCT(OFFSET($W$8:OFFSET($W$8,$AJ$4-1,0),$T340,$U340),OFFSET($C$8:OFFSET($C$8,$AJ$4-1,0),$S340,0),OFFSET($D$8:OFFSET($D$8,$AJ$4-1,0),$S340,MATCH(BJ$6,$D$7:$Q$7,0)-1))/SUMPRODUCT(OFFSET($W$8:OFFSET($W$8,$AJ$4-1,0),$T340,$U340),OFFSET($C$8:OFFSET($C$8,$AJ$4-1,0),$S340,0))</f>
        <v>1</v>
      </c>
      <c r="BM340" s="8">
        <f t="shared" si="85"/>
        <v>46266</v>
      </c>
      <c r="BN340" s="47">
        <f t="shared" ca="1" si="86"/>
        <v>0.99887341547568309</v>
      </c>
      <c r="BO340" s="47">
        <f t="shared" ca="1" si="82"/>
        <v>0</v>
      </c>
      <c r="BP340" s="47">
        <f t="shared" ca="1" si="87"/>
        <v>0.33093923847506052</v>
      </c>
      <c r="BQ340" s="47">
        <f t="shared" ca="1" si="83"/>
        <v>0.66793417700062263</v>
      </c>
    </row>
    <row r="341" spans="1:69">
      <c r="A341" s="58">
        <f t="shared" si="84"/>
        <v>45931</v>
      </c>
      <c r="B341" s="155">
        <f t="shared" si="76"/>
        <v>46127</v>
      </c>
      <c r="C341" s="59">
        <f>SUMIF(WP!$A$3:$A$388,"&lt;"&amp;EOMONTH($A341,$A$3-1)+1,WP!$B$3:$B$388)/1000-SUM(C$8:C340)</f>
        <v>6888.0745496507152</v>
      </c>
      <c r="D341" s="156">
        <f>D$6/VLOOKUP($B341,Rate!$B$4:$H$390,7)</f>
        <v>1</v>
      </c>
      <c r="E341" s="156">
        <f>E$6/VLOOKUP($B341,SAWW!$B$4:$H$390,7)</f>
        <v>0.91641661578180877</v>
      </c>
      <c r="F341" s="156">
        <f>F$6/VLOOKUP($B341,'Indem BL'!$B$4:$H$390,7)</f>
        <v>0.98514875930981016</v>
      </c>
      <c r="G341" s="156">
        <f>G$6/VLOOKUP($B341,'Med BL'!$B$4:$H$390,7)</f>
        <v>1</v>
      </c>
      <c r="H341" s="156">
        <f>H$6/VLOOKUP($B341,'Combined BL &amp; SAWW'!$B$4:$H$390,7)</f>
        <v>0.93319580387090117</v>
      </c>
      <c r="I341" s="156">
        <f>I$6/VLOOKUP($B341,'Freq Trend'!$B$4:$H$390,7)</f>
        <v>1.0322892264911958</v>
      </c>
      <c r="J341" s="156">
        <f>J$6/VLOOKUP($B341,'Severity Trend_IonI'!$B$4:$H$390,7)</f>
        <v>1.032289226491196</v>
      </c>
      <c r="K341" s="156">
        <f>K$6/VLOOKUP($B341,'Severity Trend_MonI'!$B$4:$H$390,7)</f>
        <v>0.91080577216151348</v>
      </c>
      <c r="L341" s="156">
        <f>L$6/VLOOKUP($B341,'Severity Trend'!$B$4:$H$390,7)</f>
        <v>0.96818410456803494</v>
      </c>
      <c r="M341" s="156">
        <f>M$6/VLOOKUP($B341,'PP Residual Trend'!$B$4:$H$390,7)</f>
        <v>0.99943928655592862</v>
      </c>
      <c r="N341" s="156">
        <f>N$6/VLOOKUP($B341,CR!$B$4:$H$455,7)</f>
        <v>1</v>
      </c>
      <c r="O341" s="156">
        <f>O$6/VLOOKUP($B341,ER!$B$4:$H$455,7)</f>
        <v>1</v>
      </c>
      <c r="P341" s="156">
        <f>P$6/VLOOKUP($B341,DR!$B$4:$H$455,7)</f>
        <v>1</v>
      </c>
      <c r="R341">
        <f t="shared" si="81"/>
        <v>334</v>
      </c>
      <c r="S341" s="159">
        <f t="shared" si="77"/>
        <v>333</v>
      </c>
      <c r="T341" s="157">
        <f t="shared" si="78"/>
        <v>0</v>
      </c>
      <c r="U341" s="157">
        <f t="shared" si="79"/>
        <v>0</v>
      </c>
      <c r="V341" s="152">
        <v>0</v>
      </c>
      <c r="W341" s="153">
        <f>(2*W$5*$AJ$3*$R341*$A$3-MIN(W$5*$AJ$3,$R341*$A$3)^2-2*$R341*$A$3*MAX(W$5*$AJ$3-$R341*$A$3,0)-MIN(MAX($R341*$A$3-$A$4,0),W$5*$AJ$3)^2-2*W$5*$AJ$3*MAX($R341*$A$3-$A$4-W$5*+$AJ$3,0))/$AJ$5-SUM($V$7:V341)-SUM($V$7:W340)+SUM($V$7:V340)</f>
        <v>0</v>
      </c>
      <c r="X341" s="153">
        <f>(2*X$5*$AJ$3*$R341*$A$3-MIN(X$5*$AJ$3,$R341*$A$3)^2-2*$R341*$A$3*MAX(X$5*$AJ$3-$R341*$A$3,0)-MIN(MAX($R341*$A$3-$A$4,0),X$5*$AJ$3)^2-2*X$5*$AJ$3*MAX($R341*$A$3-$A$4-X$5*+$AJ$3,0))/$AJ$5-SUM($V$7:W341)-SUM($V$7:X340)+SUM($V$7:W340)</f>
        <v>0</v>
      </c>
      <c r="Y341" s="153">
        <f>(2*Y$5*$AJ$3*$R341*$A$3-MIN(Y$5*$AJ$3,$R341*$A$3)^2-2*$R341*$A$3*MAX(Y$5*$AJ$3-$R341*$A$3,0)-MIN(MAX($R341*$A$3-$A$4,0),Y$5*$AJ$3)^2-2*Y$5*$AJ$3*MAX($R341*$A$3-$A$4-Y$5*+$AJ$3,0))/$AJ$5-SUM($V$7:X341)-SUM($V$7:Y340)+SUM($V$7:X340)</f>
        <v>0</v>
      </c>
      <c r="Z341" s="153">
        <f>(2*Z$5*$AJ$3*$R341*$A$3-MIN(Z$5*$AJ$3,$R341*$A$3)^2-2*$R341*$A$3*MAX(Z$5*$AJ$3-$R341*$A$3,0)-MIN(MAX($R341*$A$3-$A$4,0),Z$5*$AJ$3)^2-2*Z$5*$AJ$3*MAX($R341*$A$3-$A$4-Z$5*+$AJ$3,0))/$AJ$5-SUM($V$7:Y341)-SUM($V$7:Z340)+SUM($V$7:Y340)</f>
        <v>0</v>
      </c>
      <c r="AA341" s="153">
        <f>(2*AA$5*$AJ$3*$R341*$A$3-MIN(AA$5*$AJ$3,$R341*$A$3)^2-2*$R341*$A$3*MAX(AA$5*$AJ$3-$R341*$A$3,0)-MIN(MAX($R341*$A$3-$A$4,0),AA$5*$AJ$3)^2-2*AA$5*$AJ$3*MAX($R341*$A$3-$A$4-AA$5*+$AJ$3,0))/$AJ$5-SUM($V$7:Z341)-SUM($V$7:AA340)+SUM($V$7:Z340)</f>
        <v>0</v>
      </c>
      <c r="AB341" s="153">
        <f>(2*AB$5*$AJ$3*$R341*$A$3-MIN(AB$5*$AJ$3,$R341*$A$3)^2-2*$R341*$A$3*MAX(AB$5*$AJ$3-$R341*$A$3,0)-MIN(MAX($R341*$A$3-$A$4,0),AB$5*$AJ$3)^2-2*AB$5*$AJ$3*MAX($R341*$A$3-$A$4-AB$5*+$AJ$3,0))/$AJ$5-SUM($V$7:AA341)-SUM($V$7:AB340)+SUM($V$7:AA340)</f>
        <v>0</v>
      </c>
      <c r="AC341" s="153">
        <f>(2*AC$5*$AJ$3*$R341*$A$3-MIN(AC$5*$AJ$3,$R341*$A$3)^2-2*$R341*$A$3*MAX(AC$5*$AJ$3-$R341*$A$3,0)-MIN(MAX($R341*$A$3-$A$4,0),AC$5*$AJ$3)^2-2*AC$5*$AJ$3*MAX($R341*$A$3-$A$4-AC$5*+$AJ$3,0))/$AJ$5-SUM($V$7:AB341)-SUM($V$7:AC340)+SUM($V$7:AB340)</f>
        <v>0</v>
      </c>
      <c r="AD341" s="153">
        <f>(2*AD$5*$AJ$3*$R341*$A$3-MIN(AD$5*$AJ$3,$R341*$A$3)^2-2*$R341*$A$3*MAX(AD$5*$AJ$3-$R341*$A$3,0)-MIN(MAX($R341*$A$3-$A$4,0),AD$5*$AJ$3)^2-2*AD$5*$AJ$3*MAX($R341*$A$3-$A$4-AD$5*+$AJ$3,0))/$AJ$5-SUM($V$7:AC341)-SUM($V$7:AD340)+SUM($V$7:AC340)</f>
        <v>0</v>
      </c>
      <c r="AE341" s="153">
        <f>(2*AE$5*$AJ$3*$R341*$A$3-MIN(AE$5*$AJ$3,$R341*$A$3)^2-2*$R341*$A$3*MAX(AE$5*$AJ$3-$R341*$A$3,0)-MIN(MAX($R341*$A$3-$A$4,0),AE$5*$AJ$3)^2-2*AE$5*$AJ$3*MAX($R341*$A$3-$A$4-AE$5*+$AJ$3,0))/$AJ$5-SUM($V$7:AD341)-SUM($V$7:AE340)+SUM($V$7:AD340)</f>
        <v>0</v>
      </c>
      <c r="AF341" s="153">
        <f>(2*AF$5*$AJ$3*$R341*$A$3-MIN(AF$5*$AJ$3,$R341*$A$3)^2-2*$R341*$A$3*MAX(AF$5*$AJ$3-$R341*$A$3,0)-MIN(MAX($R341*$A$3-$A$4,0),AF$5*$AJ$3)^2-2*AF$5*$AJ$3*MAX($R341*$A$3-$A$4-AF$5*+$AJ$3,0))/$AJ$5-SUM($V$7:AE341)-SUM($V$7:AF340)+SUM($V$7:AE340)</f>
        <v>0</v>
      </c>
      <c r="AG341" s="153">
        <f>(2*AG$5*$AJ$3*$R341*$A$3-MIN(AG$5*$AJ$3,$R341*$A$3)^2-2*$R341*$A$3*MAX(AG$5*$AJ$3-$R341*$A$3,0)-MIN(MAX($R341*$A$3-$A$4,0),AG$5*$AJ$3)^2-2*AG$5*$AJ$3*MAX($R341*$A$3-$A$4-AG$5*+$AJ$3,0))/$AJ$5-SUM($V$7:AF341)-SUM($V$7:AG340)+SUM($V$7:AF340)</f>
        <v>0</v>
      </c>
      <c r="AH341" s="153">
        <f>(2*AH$5*$AJ$3*$R341*$A$3-MIN(AH$5*$AJ$3,$R341*$A$3)^2-2*$R341*$A$3*MAX(AH$5*$AJ$3-$R341*$A$3,0)-MIN(MAX($R341*$A$3-$A$4,0),AH$5*$AJ$3)^2-2*AH$5*$AJ$3*MAX($R341*$A$3-$A$4-AH$5*+$AJ$3,0))/$AJ$5-SUM($V$7:AG341)-SUM($V$7:AH340)+SUM($V$7:AG340)</f>
        <v>0</v>
      </c>
      <c r="AJ341" s="8">
        <f t="shared" si="88"/>
        <v>46296</v>
      </c>
      <c r="AK341" s="30">
        <f t="shared" si="80"/>
        <v>46310</v>
      </c>
      <c r="AL341" s="3">
        <f ca="1">SUMPRODUCT(OFFSET($W$8:OFFSET($W$8,$AJ$4-1,0),$T341,$U341),OFFSET($D$8:OFFSET($D$8,$AJ$4-1,0),$S341,MATCH(AL$6,$D$7:$Q$7,0)-1))</f>
        <v>1</v>
      </c>
      <c r="AM341" s="3">
        <f ca="1">SUMPRODUCT(OFFSET($W$8:OFFSET($W$8,$AJ$4-1,0),$T341,$U341),OFFSET($C$8:OFFSET($C$8,$AJ$4-1,0),$S341,0),OFFSET($D$8:OFFSET($D$8,$AJ$4-1,0),$S341,MATCH(AL$6,$D$7:$Q$7,0)-1))/SUMPRODUCT(OFFSET($W$8:OFFSET($W$8,$AJ$4-1,0),$T341,$U341),OFFSET($C$8:OFFSET($C$8,$AJ$4-1,0),$S341,0))</f>
        <v>1</v>
      </c>
      <c r="AN341" s="3">
        <f ca="1">SUMPRODUCT(OFFSET($W$8:OFFSET($W$8,$AJ$4-1,0),$T341,$U341),OFFSET($D$8:OFFSET($D$8,$AJ$4-1,0),$S341,MATCH(AN$6,$D$7:$Q$7,0)-1))</f>
        <v>0.90384859653929095</v>
      </c>
      <c r="AO341" s="3">
        <f ca="1">SUMPRODUCT(OFFSET($W$8:OFFSET($W$8,$AJ$4-1,0),$T341,$U341),OFFSET($C$8:OFFSET($C$8,$AJ$4-1,0),$S341,0),OFFSET($D$8:OFFSET($D$8,$AJ$4-1,0),$S341,MATCH(AN$6,$D$7:$Q$7,0)-1))/SUMPRODUCT(OFFSET($W$8:OFFSET($W$8,$AJ$4-1,0),$T341,$U341),OFFSET($C$8:OFFSET($C$8,$AJ$4-1,0),$S341,0))</f>
        <v>0.90355911490841023</v>
      </c>
      <c r="AP341" s="3">
        <f ca="1">SUMPRODUCT(OFFSET($W$8:OFFSET($W$8,$AJ$4-1,0),$T341,$U341),OFFSET($D$8:OFFSET($D$8,$AJ$4-1,0),$S341,MATCH(AP$6,$D$7:$Q$7,0)-1))</f>
        <v>0.983719231673996</v>
      </c>
      <c r="AQ341" s="3">
        <f ca="1">SUMPRODUCT(OFFSET($W$8:OFFSET($W$8,$AJ$4-1,0),$T341,$U341),OFFSET($C$8:OFFSET($C$8,$AJ$4-1,0),$S341,0),OFFSET($D$8:OFFSET($D$8,$AJ$4-1,0),$S341,MATCH(AP$6,$D$7:$Q$7,0)-1))/SUMPRODUCT(OFFSET($W$8:OFFSET($W$8,$AJ$4-1,0),$T341,$U341),OFFSET($C$8:OFFSET($C$8,$AJ$4-1,0),$S341,0))</f>
        <v>0.98370011077459429</v>
      </c>
      <c r="AR341" s="3">
        <f ca="1">SUMPRODUCT(OFFSET($W$8:OFFSET($W$8,$AJ$4-1,0),$T341,$U341),OFFSET($D$8:OFFSET($D$8,$AJ$4-1,0),$S341,MATCH(AR$6,$D$7:$Q$7,0)-1))</f>
        <v>1</v>
      </c>
      <c r="AS341" s="3">
        <f ca="1">SUMPRODUCT(OFFSET($W$8:OFFSET($W$8,$AJ$4-1,0),$T341,$U341),OFFSET($C$8:OFFSET($C$8,$AJ$4-1,0),$S341,0),OFFSET($D$8:OFFSET($D$8,$AJ$4-1,0),$S341,MATCH(AR$6,$D$7:$Q$7,0)-1))/SUMPRODUCT(OFFSET($W$8:OFFSET($W$8,$AJ$4-1,0),$T341,$U341),OFFSET($C$8:OFFSET($C$8,$AJ$4-1,0),$S341,0))</f>
        <v>1</v>
      </c>
      <c r="AT341" s="3">
        <f ca="1">SUMPRODUCT(OFFSET($W$8:OFFSET($W$8,$AJ$4-1,0),$T341,$U341),OFFSET($D$8:OFFSET($D$8,$AJ$4-1,0),$S341,MATCH(AT$6,$D$7:$Q$7,0)-1))</f>
        <v>0.92299572491454207</v>
      </c>
      <c r="AU341" s="3">
        <f ca="1">SUMPRODUCT(OFFSET($W$8:OFFSET($W$8,$AJ$4-1,0),$T341,$U341),OFFSET($C$8:OFFSET($C$8,$AJ$4-1,0),$S341,0),OFFSET($D$8:OFFSET($D$8,$AJ$4-1,0),$S341,MATCH(AT$6,$D$7:$Q$7,0)-1))/SUMPRODUCT(OFFSET($W$8:OFFSET($W$8,$AJ$4-1,0),$T341,$U341),OFFSET($C$8:OFFSET($C$8,$AJ$4-1,0),$S341,0))</f>
        <v>0.92277012628948774</v>
      </c>
      <c r="AV341" s="3">
        <f ca="1">SUMPRODUCT(OFFSET($W$8:OFFSET($W$8,$AJ$4-1,0),$T341,$U341),OFFSET($D$8:OFFSET($D$8,$AJ$4-1,0),$S341,MATCH(AV$6,$D$7:$Q$7,0)-1))</f>
        <v>1.0375073751624575</v>
      </c>
      <c r="AW341" s="3">
        <f ca="1">SUMPRODUCT(OFFSET($W$8:OFFSET($W$8,$AJ$4-1,0),$T341,$U341),OFFSET($C$8:OFFSET($C$8,$AJ$4-1,0),$S341,0),OFFSET($D$8:OFFSET($D$8,$AJ$4-1,0),$S341,MATCH(AV$6,$D$7:$Q$7,0)-1))/SUMPRODUCT(OFFSET($W$8:OFFSET($W$8,$AJ$4-1,0),$T341,$U341),OFFSET($C$8:OFFSET($C$8,$AJ$4-1,0),$S341,0))</f>
        <v>1.0376274138378425</v>
      </c>
      <c r="AX341" s="3">
        <f ca="1">SUMPRODUCT(OFFSET($W$8:OFFSET($W$8,$AJ$4-1,0),$T341,$U341),OFFSET($D$8:OFFSET($D$8,$AJ$4-1,0),$S341,MATCH(AX$6,$D$7:$Q$7,0)-1))</f>
        <v>1.0375073751624575</v>
      </c>
      <c r="AY341" s="3">
        <f ca="1">SUMPRODUCT(OFFSET($W$8:OFFSET($W$8,$AJ$4-1,0),$T341,$U341),OFFSET($C$8:OFFSET($C$8,$AJ$4-1,0),$S341,0),OFFSET($D$8:OFFSET($D$8,$AJ$4-1,0),$S341,MATCH(AX$6,$D$7:$Q$7,0)-1))/SUMPRODUCT(OFFSET($W$8:OFFSET($W$8,$AJ$4-1,0),$T341,$U341),OFFSET($C$8:OFFSET($C$8,$AJ$4-1,0),$S341,0))</f>
        <v>1.0376274138378423</v>
      </c>
      <c r="AZ341" s="3">
        <f ca="1">SUMPRODUCT(OFFSET($W$8:OFFSET($W$8,$AJ$4-1,0),$T341,$U341),OFFSET($D$8:OFFSET($D$8,$AJ$4-1,0),$S341,MATCH(AZ$6,$D$7:$Q$7,0)-1))</f>
        <v>0.89744424635189968</v>
      </c>
      <c r="BA341" s="3">
        <f ca="1">SUMPRODUCT(OFFSET($W$8:OFFSET($W$8,$AJ$4-1,0),$T341,$U341),OFFSET($C$8:OFFSET($C$8,$AJ$4-1,0),$S341,0),OFFSET($D$8:OFFSET($D$8,$AJ$4-1,0),$S341,MATCH(AZ$6,$D$7:$Q$7,0)-1))/SUMPRODUCT(OFFSET($W$8:OFFSET($W$8,$AJ$4-1,0),$T341,$U341),OFFSET($C$8:OFFSET($C$8,$AJ$4-1,0),$S341,0))</f>
        <v>0.89713646731056551</v>
      </c>
      <c r="BB341" s="3">
        <f ca="1">SUMPRODUCT(OFFSET($W$8:OFFSET($W$8,$AJ$4-1,0),$T341,$U341),OFFSET($D$8:OFFSET($D$8,$AJ$4-1,0),$S341,MATCH(BB$6,$D$7:$Q$7,0)-1))</f>
        <v>0.96323758686246974</v>
      </c>
      <c r="BC341" s="3">
        <f ca="1">SUMPRODUCT(OFFSET($W$8:OFFSET($W$8,$AJ$4-1,0),$T341,$U341),OFFSET($C$8:OFFSET($C$8,$AJ$4-1,0),$S341,0),OFFSET($D$8:OFFSET($D$8,$AJ$4-1,0),$S341,MATCH(BB$6,$D$7:$Q$7,0)-1))/SUMPRODUCT(OFFSET($W$8:OFFSET($W$8,$AJ$4-1,0),$T341,$U341),OFFSET($C$8:OFFSET($C$8,$AJ$4-1,0),$S341,0))</f>
        <v>0.96312371984651857</v>
      </c>
      <c r="BD341" s="3">
        <f ca="1">SUMPRODUCT(OFFSET($W$8:OFFSET($W$8,$AJ$4-1,0),$T341,$U341),OFFSET($D$8:OFFSET($D$8,$AJ$4-1,0),$S341,MATCH(BD$6,$D$7:$Q$7,0)-1))</f>
        <v>0.9993504195896582</v>
      </c>
      <c r="BE341" s="3">
        <f ca="1">SUMPRODUCT(OFFSET($W$8:OFFSET($W$8,$AJ$4-1,0),$T341,$U341),OFFSET($C$8:OFFSET($C$8,$AJ$4-1,0),$S341,0),OFFSET($D$8:OFFSET($D$8,$AJ$4-1,0),$S341,MATCH(BD$6,$D$7:$Q$7,0)-1))/SUMPRODUCT(OFFSET($W$8:OFFSET($W$8,$AJ$4-1,0),$T341,$U341),OFFSET($C$8:OFFSET($C$8,$AJ$4-1,0),$S341,0))</f>
        <v>0.9993483745932864</v>
      </c>
      <c r="BF341" s="174">
        <f ca="1">SUMPRODUCT(OFFSET($W$8:OFFSET($W$8,$AJ$4-1,0),$T341,$U341),OFFSET($D$8:OFFSET($D$8,$AJ$4-1,0),$S341,MATCH(BF$6,$D$7:$Q$7,0)-1))</f>
        <v>1</v>
      </c>
      <c r="BG341" s="174">
        <f ca="1">SUMPRODUCT(OFFSET($W$8:OFFSET($W$8,$AJ$4-1,0),$T341,$U341),OFFSET($C$8:OFFSET($C$8,$AJ$4-1,0),$S341,0),OFFSET($D$8:OFFSET($D$8,$AJ$4-1,0),$S341,MATCH(BF$6,$D$7:$Q$7,0)-1))/SUMPRODUCT(OFFSET($W$8:OFFSET($W$8,$AJ$4-1,0),$T341,$U341),OFFSET($C$8:OFFSET($C$8,$AJ$4-1,0),$S341,0))</f>
        <v>1</v>
      </c>
      <c r="BH341" s="174">
        <f ca="1">SUMPRODUCT(OFFSET($W$8:OFFSET($W$8,$AJ$4-1,0),$T341,$U341),OFFSET($D$8:OFFSET($D$8,$AJ$4-1,0),$S341,MATCH(BH$6,$D$7:$Q$7,0)-1))</f>
        <v>1</v>
      </c>
      <c r="BI341" s="174">
        <f ca="1">SUMPRODUCT(OFFSET($W$8:OFFSET($W$8,$AJ$4-1,0),$T341,$U341),OFFSET($C$8:OFFSET($C$8,$AJ$4-1,0),$S341,0),OFFSET($D$8:OFFSET($D$8,$AJ$4-1,0),$S341,MATCH(BH$6,$D$7:$Q$7,0)-1))/SUMPRODUCT(OFFSET($W$8:OFFSET($W$8,$AJ$4-1,0),$T341,$U341),OFFSET($C$8:OFFSET($C$8,$AJ$4-1,0),$S341,0))</f>
        <v>1</v>
      </c>
      <c r="BJ341" s="174">
        <f ca="1">SUMPRODUCT(OFFSET($W$8:OFFSET($W$8,$AJ$4-1,0),$T341,$U341),OFFSET($D$8:OFFSET($D$8,$AJ$4-1,0),$S341,MATCH(BJ$6,$D$7:$Q$7,0)-1))</f>
        <v>1</v>
      </c>
      <c r="BK341" s="174">
        <f ca="1">SUMPRODUCT(OFFSET($W$8:OFFSET($W$8,$AJ$4-1,0),$T341,$U341),OFFSET($C$8:OFFSET($C$8,$AJ$4-1,0),$S341,0),OFFSET($D$8:OFFSET($D$8,$AJ$4-1,0),$S341,MATCH(BJ$6,$D$7:$Q$7,0)-1))/SUMPRODUCT(OFFSET($W$8:OFFSET($W$8,$AJ$4-1,0),$T341,$U341),OFFSET($C$8:OFFSET($C$8,$AJ$4-1,0),$S341,0))</f>
        <v>1</v>
      </c>
      <c r="BM341" s="8">
        <f t="shared" si="85"/>
        <v>46296</v>
      </c>
      <c r="BN341" s="47">
        <f t="shared" ca="1" si="86"/>
        <v>0.99887341547568309</v>
      </c>
      <c r="BO341" s="47">
        <f t="shared" ca="1" si="82"/>
        <v>0</v>
      </c>
      <c r="BP341" s="47">
        <f t="shared" ca="1" si="87"/>
        <v>0.33093923847506052</v>
      </c>
      <c r="BQ341" s="47">
        <f t="shared" ca="1" si="83"/>
        <v>0.66793417700062263</v>
      </c>
    </row>
    <row r="342" spans="1:69">
      <c r="A342" s="58">
        <f t="shared" si="84"/>
        <v>45962</v>
      </c>
      <c r="B342" s="155">
        <f t="shared" ref="B342:B403" si="89">DATE(YEAR(A342),MONTH(A342)+FLOOR(($A$3+$A$4)/2,1),1+14*MOD($A$3+$A$4,2))</f>
        <v>46157</v>
      </c>
      <c r="C342" s="59">
        <f>SUMIF(WP!$A$3:$A$388,"&lt;"&amp;EOMONTH($A342,$A$3-1)+1,WP!$B$3:$B$388)/1000-SUM(C$8:C341)</f>
        <v>5220.3178144987323</v>
      </c>
      <c r="D342" s="156">
        <f>D$6/VLOOKUP($B342,Rate!$B$4:$H$390,7)</f>
        <v>1</v>
      </c>
      <c r="E342" s="156">
        <f>E$6/VLOOKUP($B342,SAWW!$B$4:$H$390,7)</f>
        <v>0.91435751701103363</v>
      </c>
      <c r="F342" s="156">
        <f>F$6/VLOOKUP($B342,'Indem BL'!$B$4:$H$390,7)</f>
        <v>0.98514875930981016</v>
      </c>
      <c r="G342" s="156">
        <f>G$6/VLOOKUP($B342,'Med BL'!$B$4:$H$390,7)</f>
        <v>1</v>
      </c>
      <c r="H342" s="156">
        <f>H$6/VLOOKUP($B342,'Combined BL &amp; SAWW'!$B$4:$H$390,7)</f>
        <v>0.9316893827105367</v>
      </c>
      <c r="I342" s="156">
        <f>I$6/VLOOKUP($B342,'Freq Trend'!$B$4:$H$390,7)</f>
        <v>1.0331450930840196</v>
      </c>
      <c r="J342" s="156">
        <f>J$6/VLOOKUP($B342,'Severity Trend_IonI'!$B$4:$H$390,7)</f>
        <v>1.0331450930840198</v>
      </c>
      <c r="K342" s="156">
        <f>K$6/VLOOKUP($B342,'Severity Trend_MonI'!$B$4:$H$390,7)</f>
        <v>0.90861680293766867</v>
      </c>
      <c r="L342" s="156">
        <f>L$6/VLOOKUP($B342,'Severity Trend'!$B$4:$H$390,7)</f>
        <v>0.9673732547424897</v>
      </c>
      <c r="M342" s="156">
        <f>M$6/VLOOKUP($B342,'PP Residual Trend'!$B$4:$H$390,7)</f>
        <v>0.99942471495605156</v>
      </c>
      <c r="N342" s="156">
        <f>N$6/VLOOKUP($B342,CR!$B$4:$H$455,7)</f>
        <v>1</v>
      </c>
      <c r="O342" s="156">
        <f>O$6/VLOOKUP($B342,ER!$B$4:$H$455,7)</f>
        <v>1</v>
      </c>
      <c r="P342" s="156">
        <f>P$6/VLOOKUP($B342,DR!$B$4:$H$455,7)</f>
        <v>1</v>
      </c>
      <c r="R342">
        <f t="shared" si="81"/>
        <v>335</v>
      </c>
      <c r="S342" s="159">
        <f t="shared" ref="S342:S403" si="90">QUOTIENT($AJ$3*(R342-1),$A$3)</f>
        <v>334</v>
      </c>
      <c r="T342" s="157">
        <f t="shared" ref="T342:T403" si="91">MOD(S342,$AJ$3)</f>
        <v>0</v>
      </c>
      <c r="U342" s="157">
        <f t="shared" ref="U342:U403" si="92">MOD(R342-1,$A$3)</f>
        <v>0</v>
      </c>
      <c r="V342" s="152">
        <v>0</v>
      </c>
      <c r="W342" s="153">
        <f>(2*W$5*$AJ$3*$R342*$A$3-MIN(W$5*$AJ$3,$R342*$A$3)^2-2*$R342*$A$3*MAX(W$5*$AJ$3-$R342*$A$3,0)-MIN(MAX($R342*$A$3-$A$4,0),W$5*$AJ$3)^2-2*W$5*$AJ$3*MAX($R342*$A$3-$A$4-W$5*+$AJ$3,0))/$AJ$5-SUM($V$7:V342)-SUM($V$7:W341)+SUM($V$7:V341)</f>
        <v>0</v>
      </c>
      <c r="X342" s="153">
        <f>(2*X$5*$AJ$3*$R342*$A$3-MIN(X$5*$AJ$3,$R342*$A$3)^2-2*$R342*$A$3*MAX(X$5*$AJ$3-$R342*$A$3,0)-MIN(MAX($R342*$A$3-$A$4,0),X$5*$AJ$3)^2-2*X$5*$AJ$3*MAX($R342*$A$3-$A$4-X$5*+$AJ$3,0))/$AJ$5-SUM($V$7:W342)-SUM($V$7:X341)+SUM($V$7:W341)</f>
        <v>0</v>
      </c>
      <c r="Y342" s="153">
        <f>(2*Y$5*$AJ$3*$R342*$A$3-MIN(Y$5*$AJ$3,$R342*$A$3)^2-2*$R342*$A$3*MAX(Y$5*$AJ$3-$R342*$A$3,0)-MIN(MAX($R342*$A$3-$A$4,0),Y$5*$AJ$3)^2-2*Y$5*$AJ$3*MAX($R342*$A$3-$A$4-Y$5*+$AJ$3,0))/$AJ$5-SUM($V$7:X342)-SUM($V$7:Y341)+SUM($V$7:X341)</f>
        <v>0</v>
      </c>
      <c r="Z342" s="153">
        <f>(2*Z$5*$AJ$3*$R342*$A$3-MIN(Z$5*$AJ$3,$R342*$A$3)^2-2*$R342*$A$3*MAX(Z$5*$AJ$3-$R342*$A$3,0)-MIN(MAX($R342*$A$3-$A$4,0),Z$5*$AJ$3)^2-2*Z$5*$AJ$3*MAX($R342*$A$3-$A$4-Z$5*+$AJ$3,0))/$AJ$5-SUM($V$7:Y342)-SUM($V$7:Z341)+SUM($V$7:Y341)</f>
        <v>0</v>
      </c>
      <c r="AA342" s="153">
        <f>(2*AA$5*$AJ$3*$R342*$A$3-MIN(AA$5*$AJ$3,$R342*$A$3)^2-2*$R342*$A$3*MAX(AA$5*$AJ$3-$R342*$A$3,0)-MIN(MAX($R342*$A$3-$A$4,0),AA$5*$AJ$3)^2-2*AA$5*$AJ$3*MAX($R342*$A$3-$A$4-AA$5*+$AJ$3,0))/$AJ$5-SUM($V$7:Z342)-SUM($V$7:AA341)+SUM($V$7:Z341)</f>
        <v>0</v>
      </c>
      <c r="AB342" s="153">
        <f>(2*AB$5*$AJ$3*$R342*$A$3-MIN(AB$5*$AJ$3,$R342*$A$3)^2-2*$R342*$A$3*MAX(AB$5*$AJ$3-$R342*$A$3,0)-MIN(MAX($R342*$A$3-$A$4,0),AB$5*$AJ$3)^2-2*AB$5*$AJ$3*MAX($R342*$A$3-$A$4-AB$5*+$AJ$3,0))/$AJ$5-SUM($V$7:AA342)-SUM($V$7:AB341)+SUM($V$7:AA341)</f>
        <v>0</v>
      </c>
      <c r="AC342" s="153">
        <f>(2*AC$5*$AJ$3*$R342*$A$3-MIN(AC$5*$AJ$3,$R342*$A$3)^2-2*$R342*$A$3*MAX(AC$5*$AJ$3-$R342*$A$3,0)-MIN(MAX($R342*$A$3-$A$4,0),AC$5*$AJ$3)^2-2*AC$5*$AJ$3*MAX($R342*$A$3-$A$4-AC$5*+$AJ$3,0))/$AJ$5-SUM($V$7:AB342)-SUM($V$7:AC341)+SUM($V$7:AB341)</f>
        <v>0</v>
      </c>
      <c r="AD342" s="153">
        <f>(2*AD$5*$AJ$3*$R342*$A$3-MIN(AD$5*$AJ$3,$R342*$A$3)^2-2*$R342*$A$3*MAX(AD$5*$AJ$3-$R342*$A$3,0)-MIN(MAX($R342*$A$3-$A$4,0),AD$5*$AJ$3)^2-2*AD$5*$AJ$3*MAX($R342*$A$3-$A$4-AD$5*+$AJ$3,0))/$AJ$5-SUM($V$7:AC342)-SUM($V$7:AD341)+SUM($V$7:AC341)</f>
        <v>0</v>
      </c>
      <c r="AE342" s="153">
        <f>(2*AE$5*$AJ$3*$R342*$A$3-MIN(AE$5*$AJ$3,$R342*$A$3)^2-2*$R342*$A$3*MAX(AE$5*$AJ$3-$R342*$A$3,0)-MIN(MAX($R342*$A$3-$A$4,0),AE$5*$AJ$3)^2-2*AE$5*$AJ$3*MAX($R342*$A$3-$A$4-AE$5*+$AJ$3,0))/$AJ$5-SUM($V$7:AD342)-SUM($V$7:AE341)+SUM($V$7:AD341)</f>
        <v>0</v>
      </c>
      <c r="AF342" s="153">
        <f>(2*AF$5*$AJ$3*$R342*$A$3-MIN(AF$5*$AJ$3,$R342*$A$3)^2-2*$R342*$A$3*MAX(AF$5*$AJ$3-$R342*$A$3,0)-MIN(MAX($R342*$A$3-$A$4,0),AF$5*$AJ$3)^2-2*AF$5*$AJ$3*MAX($R342*$A$3-$A$4-AF$5*+$AJ$3,0))/$AJ$5-SUM($V$7:AE342)-SUM($V$7:AF341)+SUM($V$7:AE341)</f>
        <v>0</v>
      </c>
      <c r="AG342" s="153">
        <f>(2*AG$5*$AJ$3*$R342*$A$3-MIN(AG$5*$AJ$3,$R342*$A$3)^2-2*$R342*$A$3*MAX(AG$5*$AJ$3-$R342*$A$3,0)-MIN(MAX($R342*$A$3-$A$4,0),AG$5*$AJ$3)^2-2*AG$5*$AJ$3*MAX($R342*$A$3-$A$4-AG$5*+$AJ$3,0))/$AJ$5-SUM($V$7:AF342)-SUM($V$7:AG341)+SUM($V$7:AF341)</f>
        <v>0</v>
      </c>
      <c r="AH342" s="153">
        <f>(2*AH$5*$AJ$3*$R342*$A$3-MIN(AH$5*$AJ$3,$R342*$A$3)^2-2*$R342*$A$3*MAX(AH$5*$AJ$3-$R342*$A$3,0)-MIN(MAX($R342*$A$3-$A$4,0),AH$5*$AJ$3)^2-2*AH$5*$AJ$3*MAX($R342*$A$3-$A$4-AH$5*+$AJ$3,0))/$AJ$5-SUM($V$7:AG342)-SUM($V$7:AH341)+SUM($V$7:AG341)</f>
        <v>0</v>
      </c>
      <c r="AJ342" s="8">
        <f t="shared" si="88"/>
        <v>46327</v>
      </c>
      <c r="AK342" s="30">
        <f t="shared" ref="AK342:AK403" si="93">DATE(YEAR(AJ342),MONTH(AJ342)+FLOOR($AJ$3/2,1),1+14*MOD($AJ$3,2))</f>
        <v>46341</v>
      </c>
      <c r="AL342" s="3">
        <f ca="1">SUMPRODUCT(OFFSET($W$8:OFFSET($W$8,$AJ$4-1,0),$T342,$U342),OFFSET($D$8:OFFSET($D$8,$AJ$4-1,0),$S342,MATCH(AL$6,$D$7:$Q$7,0)-1))</f>
        <v>1</v>
      </c>
      <c r="AM342" s="3">
        <f ca="1">SUMPRODUCT(OFFSET($W$8:OFFSET($W$8,$AJ$4-1,0),$T342,$U342),OFFSET($C$8:OFFSET($C$8,$AJ$4-1,0),$S342,0),OFFSET($D$8:OFFSET($D$8,$AJ$4-1,0),$S342,MATCH(AL$6,$D$7:$Q$7,0)-1))/SUMPRODUCT(OFFSET($W$8:OFFSET($W$8,$AJ$4-1,0),$T342,$U342),OFFSET($C$8:OFFSET($C$8,$AJ$4-1,0),$S342,0))</f>
        <v>1</v>
      </c>
      <c r="AN342" s="3">
        <f ca="1">SUMPRODUCT(OFFSET($W$8:OFFSET($W$8,$AJ$4-1,0),$T342,$U342),OFFSET($D$8:OFFSET($D$8,$AJ$4-1,0),$S342,MATCH(AN$6,$D$7:$Q$7,0)-1))</f>
        <v>0.9017708697348894</v>
      </c>
      <c r="AO342" s="3">
        <f ca="1">SUMPRODUCT(OFFSET($W$8:OFFSET($W$8,$AJ$4-1,0),$T342,$U342),OFFSET($C$8:OFFSET($C$8,$AJ$4-1,0),$S342,0),OFFSET($D$8:OFFSET($D$8,$AJ$4-1,0),$S342,MATCH(AN$6,$D$7:$Q$7,0)-1))/SUMPRODUCT(OFFSET($W$8:OFFSET($W$8,$AJ$4-1,0),$T342,$U342),OFFSET($C$8:OFFSET($C$8,$AJ$4-1,0),$S342,0))</f>
        <v>0.9017366496148439</v>
      </c>
      <c r="AP342" s="3">
        <f ca="1">SUMPRODUCT(OFFSET($W$8:OFFSET($W$8,$AJ$4-1,0),$T342,$U342),OFFSET($D$8:OFFSET($D$8,$AJ$4-1,0),$S342,MATCH(AP$6,$D$7:$Q$7,0)-1))</f>
        <v>0.98331079520662046</v>
      </c>
      <c r="AQ342" s="3">
        <f ca="1">SUMPRODUCT(OFFSET($W$8:OFFSET($W$8,$AJ$4-1,0),$T342,$U342),OFFSET($C$8:OFFSET($C$8,$AJ$4-1,0),$S342,0),OFFSET($D$8:OFFSET($D$8,$AJ$4-1,0),$S342,MATCH(AP$6,$D$7:$Q$7,0)-1))/SUMPRODUCT(OFFSET($W$8:OFFSET($W$8,$AJ$4-1,0),$T342,$U342),OFFSET($C$8:OFFSET($C$8,$AJ$4-1,0),$S342,0))</f>
        <v>0.98333079531701739</v>
      </c>
      <c r="AR342" s="3">
        <f ca="1">SUMPRODUCT(OFFSET($W$8:OFFSET($W$8,$AJ$4-1,0),$T342,$U342),OFFSET($D$8:OFFSET($D$8,$AJ$4-1,0),$S342,MATCH(AR$6,$D$7:$Q$7,0)-1))</f>
        <v>1</v>
      </c>
      <c r="AS342" s="3">
        <f ca="1">SUMPRODUCT(OFFSET($W$8:OFFSET($W$8,$AJ$4-1,0),$T342,$U342),OFFSET($C$8:OFFSET($C$8,$AJ$4-1,0),$S342,0),OFFSET($D$8:OFFSET($D$8,$AJ$4-1,0),$S342,MATCH(AR$6,$D$7:$Q$7,0)-1))/SUMPRODUCT(OFFSET($W$8:OFFSET($W$8,$AJ$4-1,0),$T342,$U342),OFFSET($C$8:OFFSET($C$8,$AJ$4-1,0),$S342,0))</f>
        <v>1</v>
      </c>
      <c r="AT342" s="3">
        <f ca="1">SUMPRODUCT(OFFSET($W$8:OFFSET($W$8,$AJ$4-1,0),$T342,$U342),OFFSET($D$8:OFFSET($D$8,$AJ$4-1,0),$S342,MATCH(AT$6,$D$7:$Q$7,0)-1))</f>
        <v>0.92118926105784738</v>
      </c>
      <c r="AU342" s="3">
        <f ca="1">SUMPRODUCT(OFFSET($W$8:OFFSET($W$8,$AJ$4-1,0),$T342,$U342),OFFSET($C$8:OFFSET($C$8,$AJ$4-1,0),$S342,0),OFFSET($D$8:OFFSET($D$8,$AJ$4-1,0),$S342,MATCH(AT$6,$D$7:$Q$7,0)-1))/SUMPRODUCT(OFFSET($W$8:OFFSET($W$8,$AJ$4-1,0),$T342,$U342),OFFSET($C$8:OFFSET($C$8,$AJ$4-1,0),$S342,0))</f>
        <v>0.92117798856471922</v>
      </c>
      <c r="AV342" s="3">
        <f ca="1">SUMPRODUCT(OFFSET($W$8:OFFSET($W$8,$AJ$4-1,0),$T342,$U342),OFFSET($D$8:OFFSET($D$8,$AJ$4-1,0),$S342,MATCH(AV$6,$D$7:$Q$7,0)-1))</f>
        <v>1.0383766657009994</v>
      </c>
      <c r="AW342" s="3">
        <f ca="1">SUMPRODUCT(OFFSET($W$8:OFFSET($W$8,$AJ$4-1,0),$T342,$U342),OFFSET($C$8:OFFSET($C$8,$AJ$4-1,0),$S342,0),OFFSET($D$8:OFFSET($D$8,$AJ$4-1,0),$S342,MATCH(AV$6,$D$7:$Q$7,0)-1))/SUMPRODUCT(OFFSET($W$8:OFFSET($W$8,$AJ$4-1,0),$T342,$U342),OFFSET($C$8:OFFSET($C$8,$AJ$4-1,0),$S342,0))</f>
        <v>1.0383902131405847</v>
      </c>
      <c r="AX342" s="3">
        <f ca="1">SUMPRODUCT(OFFSET($W$8:OFFSET($W$8,$AJ$4-1,0),$T342,$U342),OFFSET($D$8:OFFSET($D$8,$AJ$4-1,0),$S342,MATCH(AX$6,$D$7:$Q$7,0)-1))</f>
        <v>1.0383766657009992</v>
      </c>
      <c r="AY342" s="3">
        <f ca="1">SUMPRODUCT(OFFSET($W$8:OFFSET($W$8,$AJ$4-1,0),$T342,$U342),OFFSET($C$8:OFFSET($C$8,$AJ$4-1,0),$S342,0),OFFSET($D$8:OFFSET($D$8,$AJ$4-1,0),$S342,MATCH(AX$6,$D$7:$Q$7,0)-1))/SUMPRODUCT(OFFSET($W$8:OFFSET($W$8,$AJ$4-1,0),$T342,$U342),OFFSET($C$8:OFFSET($C$8,$AJ$4-1,0),$S342,0))</f>
        <v>1.0383902131405844</v>
      </c>
      <c r="AZ342" s="3">
        <f ca="1">SUMPRODUCT(OFFSET($W$8:OFFSET($W$8,$AJ$4-1,0),$T342,$U342),OFFSET($D$8:OFFSET($D$8,$AJ$4-1,0),$S342,MATCH(AZ$6,$D$7:$Q$7,0)-1))</f>
        <v>0.89523620924619673</v>
      </c>
      <c r="BA342" s="3">
        <f ca="1">SUMPRODUCT(OFFSET($W$8:OFFSET($W$8,$AJ$4-1,0),$T342,$U342),OFFSET($C$8:OFFSET($C$8,$AJ$4-1,0),$S342,0),OFFSET($D$8:OFFSET($D$8,$AJ$4-1,0),$S342,MATCH(AZ$6,$D$7:$Q$7,0)-1))/SUMPRODUCT(OFFSET($W$8:OFFSET($W$8,$AJ$4-1,0),$T342,$U342),OFFSET($C$8:OFFSET($C$8,$AJ$4-1,0),$S342,0))</f>
        <v>0.89519974177097617</v>
      </c>
      <c r="BB342" s="3">
        <f ca="1">SUMPRODUCT(OFFSET($W$8:OFFSET($W$8,$AJ$4-1,0),$T342,$U342),OFFSET($D$8:OFFSET($D$8,$AJ$4-1,0),$S342,MATCH(BB$6,$D$7:$Q$7,0)-1))</f>
        <v>0.96241694205884976</v>
      </c>
      <c r="BC342" s="3">
        <f ca="1">SUMPRODUCT(OFFSET($W$8:OFFSET($W$8,$AJ$4-1,0),$T342,$U342),OFFSET($C$8:OFFSET($C$8,$AJ$4-1,0),$S342,0),OFFSET($D$8:OFFSET($D$8,$AJ$4-1,0),$S342,MATCH(BB$6,$D$7:$Q$7,0)-1))/SUMPRODUCT(OFFSET($W$8:OFFSET($W$8,$AJ$4-1,0),$T342,$U342),OFFSET($C$8:OFFSET($C$8,$AJ$4-1,0),$S342,0))</f>
        <v>0.9624037619546959</v>
      </c>
      <c r="BD342" s="3">
        <f ca="1">SUMPRODUCT(OFFSET($W$8:OFFSET($W$8,$AJ$4-1,0),$T342,$U342),OFFSET($D$8:OFFSET($D$8,$AJ$4-1,0),$S342,MATCH(BD$6,$D$7:$Q$7,0)-1))</f>
        <v>0.99933564606596159</v>
      </c>
      <c r="BE342" s="3">
        <f ca="1">SUMPRODUCT(OFFSET($W$8:OFFSET($W$8,$AJ$4-1,0),$T342,$U342),OFFSET($C$8:OFFSET($C$8,$AJ$4-1,0),$S342,0),OFFSET($D$8:OFFSET($D$8,$AJ$4-1,0),$S342,MATCH(BD$6,$D$7:$Q$7,0)-1))/SUMPRODUCT(OFFSET($W$8:OFFSET($W$8,$AJ$4-1,0),$T342,$U342),OFFSET($C$8:OFFSET($C$8,$AJ$4-1,0),$S342,0))</f>
        <v>0.99933541228244716</v>
      </c>
      <c r="BF342" s="174">
        <f ca="1">SUMPRODUCT(OFFSET($W$8:OFFSET($W$8,$AJ$4-1,0),$T342,$U342),OFFSET($D$8:OFFSET($D$8,$AJ$4-1,0),$S342,MATCH(BF$6,$D$7:$Q$7,0)-1))</f>
        <v>1</v>
      </c>
      <c r="BG342" s="174">
        <f ca="1">SUMPRODUCT(OFFSET($W$8:OFFSET($W$8,$AJ$4-1,0),$T342,$U342),OFFSET($C$8:OFFSET($C$8,$AJ$4-1,0),$S342,0),OFFSET($D$8:OFFSET($D$8,$AJ$4-1,0),$S342,MATCH(BF$6,$D$7:$Q$7,0)-1))/SUMPRODUCT(OFFSET($W$8:OFFSET($W$8,$AJ$4-1,0),$T342,$U342),OFFSET($C$8:OFFSET($C$8,$AJ$4-1,0),$S342,0))</f>
        <v>1</v>
      </c>
      <c r="BH342" s="174">
        <f ca="1">SUMPRODUCT(OFFSET($W$8:OFFSET($W$8,$AJ$4-1,0),$T342,$U342),OFFSET($D$8:OFFSET($D$8,$AJ$4-1,0),$S342,MATCH(BH$6,$D$7:$Q$7,0)-1))</f>
        <v>1</v>
      </c>
      <c r="BI342" s="174">
        <f ca="1">SUMPRODUCT(OFFSET($W$8:OFFSET($W$8,$AJ$4-1,0),$T342,$U342),OFFSET($C$8:OFFSET($C$8,$AJ$4-1,0),$S342,0),OFFSET($D$8:OFFSET($D$8,$AJ$4-1,0),$S342,MATCH(BH$6,$D$7:$Q$7,0)-1))/SUMPRODUCT(OFFSET($W$8:OFFSET($W$8,$AJ$4-1,0),$T342,$U342),OFFSET($C$8:OFFSET($C$8,$AJ$4-1,0),$S342,0))</f>
        <v>1</v>
      </c>
      <c r="BJ342" s="174">
        <f ca="1">SUMPRODUCT(OFFSET($W$8:OFFSET($W$8,$AJ$4-1,0),$T342,$U342),OFFSET($D$8:OFFSET($D$8,$AJ$4-1,0),$S342,MATCH(BJ$6,$D$7:$Q$7,0)-1))</f>
        <v>1</v>
      </c>
      <c r="BK342" s="174">
        <f ca="1">SUMPRODUCT(OFFSET($W$8:OFFSET($W$8,$AJ$4-1,0),$T342,$U342),OFFSET($C$8:OFFSET($C$8,$AJ$4-1,0),$S342,0),OFFSET($D$8:OFFSET($D$8,$AJ$4-1,0),$S342,MATCH(BJ$6,$D$7:$Q$7,0)-1))/SUMPRODUCT(OFFSET($W$8:OFFSET($W$8,$AJ$4-1,0),$T342,$U342),OFFSET($C$8:OFFSET($C$8,$AJ$4-1,0),$S342,0))</f>
        <v>1</v>
      </c>
      <c r="BM342" s="8">
        <f t="shared" si="85"/>
        <v>46327</v>
      </c>
      <c r="BN342" s="47">
        <f t="shared" ca="1" si="86"/>
        <v>0.99887341547568309</v>
      </c>
      <c r="BO342" s="47">
        <f t="shared" ca="1" si="82"/>
        <v>0</v>
      </c>
      <c r="BP342" s="47">
        <f t="shared" ca="1" si="87"/>
        <v>0.33093923847506052</v>
      </c>
      <c r="BQ342" s="47">
        <f t="shared" ca="1" si="83"/>
        <v>0.66793417700062263</v>
      </c>
    </row>
    <row r="343" spans="1:69">
      <c r="A343" s="58">
        <f t="shared" si="84"/>
        <v>45992</v>
      </c>
      <c r="B343" s="155">
        <f t="shared" si="89"/>
        <v>46188</v>
      </c>
      <c r="C343" s="59">
        <f>SUMIF(WP!$A$3:$A$388,"&lt;"&amp;EOMONTH($A343,$A$3-1)+1,WP!$B$3:$B$388)/1000-SUM(C$8:C342)</f>
        <v>6597.4079504811089</v>
      </c>
      <c r="D343" s="156">
        <f>D$6/VLOOKUP($B343,Rate!$B$4:$H$390,7)</f>
        <v>1</v>
      </c>
      <c r="E343" s="156">
        <f>E$6/VLOOKUP($B343,SAWW!$B$4:$H$390,7)</f>
        <v>0.91223948008502731</v>
      </c>
      <c r="F343" s="156">
        <f>F$6/VLOOKUP($B343,'Indem BL'!$B$4:$H$390,7)</f>
        <v>0.98514875930981016</v>
      </c>
      <c r="G343" s="156">
        <f>G$6/VLOOKUP($B343,'Med BL'!$B$4:$H$390,7)</f>
        <v>1</v>
      </c>
      <c r="H343" s="156">
        <f>H$6/VLOOKUP($B343,'Combined BL &amp; SAWW'!$B$4:$H$390,7)</f>
        <v>0.93013784839291047</v>
      </c>
      <c r="I343" s="156">
        <f>I$6/VLOOKUP($B343,'Freq Trend'!$B$4:$H$390,7)</f>
        <v>1.0340309807803549</v>
      </c>
      <c r="J343" s="156">
        <f>J$6/VLOOKUP($B343,'Severity Trend_IonI'!$B$4:$H$390,7)</f>
        <v>1.0340309807803549</v>
      </c>
      <c r="K343" s="156">
        <f>K$6/VLOOKUP($B343,'Severity Trend_MonI'!$B$4:$H$390,7)</f>
        <v>0.90636589425987135</v>
      </c>
      <c r="L343" s="156">
        <f>L$6/VLOOKUP($B343,'Severity Trend'!$B$4:$H$390,7)</f>
        <v>0.96653680218469484</v>
      </c>
      <c r="M343" s="156">
        <f>M$6/VLOOKUP($B343,'PP Residual Trend'!$B$4:$H$390,7)</f>
        <v>0.99940965808255444</v>
      </c>
      <c r="N343" s="156">
        <f>N$6/VLOOKUP($B343,CR!$B$4:$H$455,7)</f>
        <v>1</v>
      </c>
      <c r="O343" s="156">
        <f>O$6/VLOOKUP($B343,ER!$B$4:$H$455,7)</f>
        <v>1</v>
      </c>
      <c r="P343" s="156">
        <f>P$6/VLOOKUP($B343,DR!$B$4:$H$455,7)</f>
        <v>1</v>
      </c>
      <c r="R343">
        <f t="shared" si="81"/>
        <v>336</v>
      </c>
      <c r="S343" s="159">
        <f t="shared" si="90"/>
        <v>335</v>
      </c>
      <c r="T343" s="157">
        <f t="shared" si="91"/>
        <v>0</v>
      </c>
      <c r="U343" s="157">
        <f t="shared" si="92"/>
        <v>0</v>
      </c>
      <c r="V343" s="152">
        <v>0</v>
      </c>
      <c r="W343" s="153">
        <f>(2*W$5*$AJ$3*$R343*$A$3-MIN(W$5*$AJ$3,$R343*$A$3)^2-2*$R343*$A$3*MAX(W$5*$AJ$3-$R343*$A$3,0)-MIN(MAX($R343*$A$3-$A$4,0),W$5*$AJ$3)^2-2*W$5*$AJ$3*MAX($R343*$A$3-$A$4-W$5*+$AJ$3,0))/$AJ$5-SUM($V$7:V343)-SUM($V$7:W342)+SUM($V$7:V342)</f>
        <v>0</v>
      </c>
      <c r="X343" s="153">
        <f>(2*X$5*$AJ$3*$R343*$A$3-MIN(X$5*$AJ$3,$R343*$A$3)^2-2*$R343*$A$3*MAX(X$5*$AJ$3-$R343*$A$3,0)-MIN(MAX($R343*$A$3-$A$4,0),X$5*$AJ$3)^2-2*X$5*$AJ$3*MAX($R343*$A$3-$A$4-X$5*+$AJ$3,0))/$AJ$5-SUM($V$7:W343)-SUM($V$7:X342)+SUM($V$7:W342)</f>
        <v>0</v>
      </c>
      <c r="Y343" s="153">
        <f>(2*Y$5*$AJ$3*$R343*$A$3-MIN(Y$5*$AJ$3,$R343*$A$3)^2-2*$R343*$A$3*MAX(Y$5*$AJ$3-$R343*$A$3,0)-MIN(MAX($R343*$A$3-$A$4,0),Y$5*$AJ$3)^2-2*Y$5*$AJ$3*MAX($R343*$A$3-$A$4-Y$5*+$AJ$3,0))/$AJ$5-SUM($V$7:X343)-SUM($V$7:Y342)+SUM($V$7:X342)</f>
        <v>0</v>
      </c>
      <c r="Z343" s="153">
        <f>(2*Z$5*$AJ$3*$R343*$A$3-MIN(Z$5*$AJ$3,$R343*$A$3)^2-2*$R343*$A$3*MAX(Z$5*$AJ$3-$R343*$A$3,0)-MIN(MAX($R343*$A$3-$A$4,0),Z$5*$AJ$3)^2-2*Z$5*$AJ$3*MAX($R343*$A$3-$A$4-Z$5*+$AJ$3,0))/$AJ$5-SUM($V$7:Y343)-SUM($V$7:Z342)+SUM($V$7:Y342)</f>
        <v>0</v>
      </c>
      <c r="AA343" s="153">
        <f>(2*AA$5*$AJ$3*$R343*$A$3-MIN(AA$5*$AJ$3,$R343*$A$3)^2-2*$R343*$A$3*MAX(AA$5*$AJ$3-$R343*$A$3,0)-MIN(MAX($R343*$A$3-$A$4,0),AA$5*$AJ$3)^2-2*AA$5*$AJ$3*MAX($R343*$A$3-$A$4-AA$5*+$AJ$3,0))/$AJ$5-SUM($V$7:Z343)-SUM($V$7:AA342)+SUM($V$7:Z342)</f>
        <v>0</v>
      </c>
      <c r="AB343" s="153">
        <f>(2*AB$5*$AJ$3*$R343*$A$3-MIN(AB$5*$AJ$3,$R343*$A$3)^2-2*$R343*$A$3*MAX(AB$5*$AJ$3-$R343*$A$3,0)-MIN(MAX($R343*$A$3-$A$4,0),AB$5*$AJ$3)^2-2*AB$5*$AJ$3*MAX($R343*$A$3-$A$4-AB$5*+$AJ$3,0))/$AJ$5-SUM($V$7:AA343)-SUM($V$7:AB342)+SUM($V$7:AA342)</f>
        <v>0</v>
      </c>
      <c r="AC343" s="153">
        <f>(2*AC$5*$AJ$3*$R343*$A$3-MIN(AC$5*$AJ$3,$R343*$A$3)^2-2*$R343*$A$3*MAX(AC$5*$AJ$3-$R343*$A$3,0)-MIN(MAX($R343*$A$3-$A$4,0),AC$5*$AJ$3)^2-2*AC$5*$AJ$3*MAX($R343*$A$3-$A$4-AC$5*+$AJ$3,0))/$AJ$5-SUM($V$7:AB343)-SUM($V$7:AC342)+SUM($V$7:AB342)</f>
        <v>0</v>
      </c>
      <c r="AD343" s="153">
        <f>(2*AD$5*$AJ$3*$R343*$A$3-MIN(AD$5*$AJ$3,$R343*$A$3)^2-2*$R343*$A$3*MAX(AD$5*$AJ$3-$R343*$A$3,0)-MIN(MAX($R343*$A$3-$A$4,0),AD$5*$AJ$3)^2-2*AD$5*$AJ$3*MAX($R343*$A$3-$A$4-AD$5*+$AJ$3,0))/$AJ$5-SUM($V$7:AC343)-SUM($V$7:AD342)+SUM($V$7:AC342)</f>
        <v>0</v>
      </c>
      <c r="AE343" s="153">
        <f>(2*AE$5*$AJ$3*$R343*$A$3-MIN(AE$5*$AJ$3,$R343*$A$3)^2-2*$R343*$A$3*MAX(AE$5*$AJ$3-$R343*$A$3,0)-MIN(MAX($R343*$A$3-$A$4,0),AE$5*$AJ$3)^2-2*AE$5*$AJ$3*MAX($R343*$A$3-$A$4-AE$5*+$AJ$3,0))/$AJ$5-SUM($V$7:AD343)-SUM($V$7:AE342)+SUM($V$7:AD342)</f>
        <v>0</v>
      </c>
      <c r="AF343" s="153">
        <f>(2*AF$5*$AJ$3*$R343*$A$3-MIN(AF$5*$AJ$3,$R343*$A$3)^2-2*$R343*$A$3*MAX(AF$5*$AJ$3-$R343*$A$3,0)-MIN(MAX($R343*$A$3-$A$4,0),AF$5*$AJ$3)^2-2*AF$5*$AJ$3*MAX($R343*$A$3-$A$4-AF$5*+$AJ$3,0))/$AJ$5-SUM($V$7:AE343)-SUM($V$7:AF342)+SUM($V$7:AE342)</f>
        <v>0</v>
      </c>
      <c r="AG343" s="153">
        <f>(2*AG$5*$AJ$3*$R343*$A$3-MIN(AG$5*$AJ$3,$R343*$A$3)^2-2*$R343*$A$3*MAX(AG$5*$AJ$3-$R343*$A$3,0)-MIN(MAX($R343*$A$3-$A$4,0),AG$5*$AJ$3)^2-2*AG$5*$AJ$3*MAX($R343*$A$3-$A$4-AG$5*+$AJ$3,0))/$AJ$5-SUM($V$7:AF343)-SUM($V$7:AG342)+SUM($V$7:AF342)</f>
        <v>0</v>
      </c>
      <c r="AH343" s="153">
        <f>(2*AH$5*$AJ$3*$R343*$A$3-MIN(AH$5*$AJ$3,$R343*$A$3)^2-2*$R343*$A$3*MAX(AH$5*$AJ$3-$R343*$A$3,0)-MIN(MAX($R343*$A$3-$A$4,0),AH$5*$AJ$3)^2-2*AH$5*$AJ$3*MAX($R343*$A$3-$A$4-AH$5*+$AJ$3,0))/$AJ$5-SUM($V$7:AG343)-SUM($V$7:AH342)+SUM($V$7:AG342)</f>
        <v>0</v>
      </c>
      <c r="AJ343" s="8">
        <f t="shared" si="88"/>
        <v>46357</v>
      </c>
      <c r="AK343" s="30">
        <f t="shared" si="93"/>
        <v>46371</v>
      </c>
      <c r="AL343" s="3">
        <f ca="1">SUMPRODUCT(OFFSET($W$8:OFFSET($W$8,$AJ$4-1,0),$T343,$U343),OFFSET($D$8:OFFSET($D$8,$AJ$4-1,0),$S343,MATCH(AL$6,$D$7:$Q$7,0)-1))</f>
        <v>1</v>
      </c>
      <c r="AM343" s="3">
        <f ca="1">SUMPRODUCT(OFFSET($W$8:OFFSET($W$8,$AJ$4-1,0),$T343,$U343),OFFSET($C$8:OFFSET($C$8,$AJ$4-1,0),$S343,0),OFFSET($D$8:OFFSET($D$8,$AJ$4-1,0),$S343,MATCH(AL$6,$D$7:$Q$7,0)-1))/SUMPRODUCT(OFFSET($W$8:OFFSET($W$8,$AJ$4-1,0),$T343,$U343),OFFSET($C$8:OFFSET($C$8,$AJ$4-1,0),$S343,0))</f>
        <v>1</v>
      </c>
      <c r="AN343" s="3">
        <f ca="1">SUMPRODUCT(OFFSET($W$8:OFFSET($W$8,$AJ$4-1,0),$T343,$U343),OFFSET($D$8:OFFSET($D$8,$AJ$4-1,0),$S343,MATCH(AN$6,$D$7:$Q$7,0)-1))</f>
        <v>0.89969788351898927</v>
      </c>
      <c r="AO343" s="3">
        <f ca="1">SUMPRODUCT(OFFSET($W$8:OFFSET($W$8,$AJ$4-1,0),$T343,$U343),OFFSET($C$8:OFFSET($C$8,$AJ$4-1,0),$S343,0),OFFSET($D$8:OFFSET($D$8,$AJ$4-1,0),$S343,MATCH(AN$6,$D$7:$Q$7,0)-1))/SUMPRODUCT(OFFSET($W$8:OFFSET($W$8,$AJ$4-1,0),$T343,$U343),OFFSET($C$8:OFFSET($C$8,$AJ$4-1,0),$S343,0))</f>
        <v>0.89998825185689735</v>
      </c>
      <c r="AP343" s="3">
        <f ca="1">SUMPRODUCT(OFFSET($W$8:OFFSET($W$8,$AJ$4-1,0),$T343,$U343),OFFSET($D$8:OFFSET($D$8,$AJ$4-1,0),$S343,MATCH(AP$6,$D$7:$Q$7,0)-1))</f>
        <v>0.98290235873924492</v>
      </c>
      <c r="AQ343" s="3">
        <f ca="1">SUMPRODUCT(OFFSET($W$8:OFFSET($W$8,$AJ$4-1,0),$T343,$U343),OFFSET($C$8:OFFSET($C$8,$AJ$4-1,0),$S343,0),OFFSET($D$8:OFFSET($D$8,$AJ$4-1,0),$S343,MATCH(AP$6,$D$7:$Q$7,0)-1))/SUMPRODUCT(OFFSET($W$8:OFFSET($W$8,$AJ$4-1,0),$T343,$U343),OFFSET($C$8:OFFSET($C$8,$AJ$4-1,0),$S343,0))</f>
        <v>0.98298123939687909</v>
      </c>
      <c r="AR343" s="3">
        <f ca="1">SUMPRODUCT(OFFSET($W$8:OFFSET($W$8,$AJ$4-1,0),$T343,$U343),OFFSET($D$8:OFFSET($D$8,$AJ$4-1,0),$S343,MATCH(AR$6,$D$7:$Q$7,0)-1))</f>
        <v>1</v>
      </c>
      <c r="AS343" s="3">
        <f ca="1">SUMPRODUCT(OFFSET($W$8:OFFSET($W$8,$AJ$4-1,0),$T343,$U343),OFFSET($C$8:OFFSET($C$8,$AJ$4-1,0),$S343,0),OFFSET($D$8:OFFSET($D$8,$AJ$4-1,0),$S343,MATCH(AR$6,$D$7:$Q$7,0)-1))/SUMPRODUCT(OFFSET($W$8:OFFSET($W$8,$AJ$4-1,0),$T343,$U343),OFFSET($C$8:OFFSET($C$8,$AJ$4-1,0),$S343,0))</f>
        <v>1</v>
      </c>
      <c r="AT343" s="3">
        <f ca="1">SUMPRODUCT(OFFSET($W$8:OFFSET($W$8,$AJ$4-1,0),$T343,$U343),OFFSET($D$8:OFFSET($D$8,$AJ$4-1,0),$S343,MATCH(AT$6,$D$7:$Q$7,0)-1))</f>
        <v>0.91938462608443861</v>
      </c>
      <c r="AU343" s="3">
        <f ca="1">SUMPRODUCT(OFFSET($W$8:OFFSET($W$8,$AJ$4-1,0),$T343,$U343),OFFSET($C$8:OFFSET($C$8,$AJ$4-1,0),$S343,0),OFFSET($D$8:OFFSET($D$8,$AJ$4-1,0),$S343,MATCH(AT$6,$D$7:$Q$7,0)-1))/SUMPRODUCT(OFFSET($W$8:OFFSET($W$8,$AJ$4-1,0),$T343,$U343),OFFSET($C$8:OFFSET($C$8,$AJ$4-1,0),$S343,0))</f>
        <v>0.9196522111000518</v>
      </c>
      <c r="AV343" s="3">
        <f ca="1">SUMPRODUCT(OFFSET($W$8:OFFSET($W$8,$AJ$4-1,0),$T343,$U343),OFFSET($D$8:OFFSET($D$8,$AJ$4-1,0),$S343,MATCH(AV$6,$D$7:$Q$7,0)-1))</f>
        <v>1.0392466893011107</v>
      </c>
      <c r="AW343" s="3">
        <f ca="1">SUMPRODUCT(OFFSET($W$8:OFFSET($W$8,$AJ$4-1,0),$T343,$U343),OFFSET($C$8:OFFSET($C$8,$AJ$4-1,0),$S343,0),OFFSET($D$8:OFFSET($D$8,$AJ$4-1,0),$S343,MATCH(AV$6,$D$7:$Q$7,0)-1))/SUMPRODUCT(OFFSET($W$8:OFFSET($W$8,$AJ$4-1,0),$T343,$U343),OFFSET($C$8:OFFSET($C$8,$AJ$4-1,0),$S343,0))</f>
        <v>1.039124696400324</v>
      </c>
      <c r="AX343" s="3">
        <f ca="1">SUMPRODUCT(OFFSET($W$8:OFFSET($W$8,$AJ$4-1,0),$T343,$U343),OFFSET($D$8:OFFSET($D$8,$AJ$4-1,0),$S343,MATCH(AX$6,$D$7:$Q$7,0)-1))</f>
        <v>1.0392466893011103</v>
      </c>
      <c r="AY343" s="3">
        <f ca="1">SUMPRODUCT(OFFSET($W$8:OFFSET($W$8,$AJ$4-1,0),$T343,$U343),OFFSET($C$8:OFFSET($C$8,$AJ$4-1,0),$S343,0),OFFSET($D$8:OFFSET($D$8,$AJ$4-1,0),$S343,MATCH(AX$6,$D$7:$Q$7,0)-1))/SUMPRODUCT(OFFSET($W$8:OFFSET($W$8,$AJ$4-1,0),$T343,$U343),OFFSET($C$8:OFFSET($C$8,$AJ$4-1,0),$S343,0))</f>
        <v>1.0391246964003236</v>
      </c>
      <c r="AZ343" s="3">
        <f ca="1">SUMPRODUCT(OFFSET($W$8:OFFSET($W$8,$AJ$4-1,0),$T343,$U343),OFFSET($D$8:OFFSET($D$8,$AJ$4-1,0),$S343,MATCH(AZ$6,$D$7:$Q$7,0)-1))</f>
        <v>0.8930335603418309</v>
      </c>
      <c r="BA343" s="3">
        <f ca="1">SUMPRODUCT(OFFSET($W$8:OFFSET($W$8,$AJ$4-1,0),$T343,$U343),OFFSET($C$8:OFFSET($C$8,$AJ$4-1,0),$S343,0),OFFSET($D$8:OFFSET($D$8,$AJ$4-1,0),$S343,MATCH(AZ$6,$D$7:$Q$7,0)-1))/SUMPRODUCT(OFFSET($W$8:OFFSET($W$8,$AJ$4-1,0),$T343,$U343),OFFSET($C$8:OFFSET($C$8,$AJ$4-1,0),$S343,0))</f>
        <v>0.89334207364987084</v>
      </c>
      <c r="BB343" s="3">
        <f ca="1">SUMPRODUCT(OFFSET($W$8:OFFSET($W$8,$AJ$4-1,0),$T343,$U343),OFFSET($D$8:OFFSET($D$8,$AJ$4-1,0),$S343,MATCH(BB$6,$D$7:$Q$7,0)-1))</f>
        <v>0.96159699568461754</v>
      </c>
      <c r="BC343" s="3">
        <f ca="1">SUMPRODUCT(OFFSET($W$8:OFFSET($W$8,$AJ$4-1,0),$T343,$U343),OFFSET($C$8:OFFSET($C$8,$AJ$4-1,0),$S343,0),OFFSET($D$8:OFFSET($D$8,$AJ$4-1,0),$S343,MATCH(BB$6,$D$7:$Q$7,0)-1))/SUMPRODUCT(OFFSET($W$8:OFFSET($W$8,$AJ$4-1,0),$T343,$U343),OFFSET($C$8:OFFSET($C$8,$AJ$4-1,0),$S343,0))</f>
        <v>0.9617119038263221</v>
      </c>
      <c r="BD343" s="3">
        <f ca="1">SUMPRODUCT(OFFSET($W$8:OFFSET($W$8,$AJ$4-1,0),$T343,$U343),OFFSET($D$8:OFFSET($D$8,$AJ$4-1,0),$S343,MATCH(BD$6,$D$7:$Q$7,0)-1))</f>
        <v>0.99932087276124781</v>
      </c>
      <c r="BE343" s="3">
        <f ca="1">SUMPRODUCT(OFFSET($W$8:OFFSET($W$8,$AJ$4-1,0),$T343,$U343),OFFSET($C$8:OFFSET($C$8,$AJ$4-1,0),$S343,0),OFFSET($D$8:OFFSET($D$8,$AJ$4-1,0),$S343,MATCH(BD$6,$D$7:$Q$7,0)-1))/SUMPRODUCT(OFFSET($W$8:OFFSET($W$8,$AJ$4-1,0),$T343,$U343),OFFSET($C$8:OFFSET($C$8,$AJ$4-1,0),$S343,0))</f>
        <v>0.99932294367672192</v>
      </c>
      <c r="BF343" s="174">
        <f ca="1">SUMPRODUCT(OFFSET($W$8:OFFSET($W$8,$AJ$4-1,0),$T343,$U343),OFFSET($D$8:OFFSET($D$8,$AJ$4-1,0),$S343,MATCH(BF$6,$D$7:$Q$7,0)-1))</f>
        <v>1</v>
      </c>
      <c r="BG343" s="174">
        <f ca="1">SUMPRODUCT(OFFSET($W$8:OFFSET($W$8,$AJ$4-1,0),$T343,$U343),OFFSET($C$8:OFFSET($C$8,$AJ$4-1,0),$S343,0),OFFSET($D$8:OFFSET($D$8,$AJ$4-1,0),$S343,MATCH(BF$6,$D$7:$Q$7,0)-1))/SUMPRODUCT(OFFSET($W$8:OFFSET($W$8,$AJ$4-1,0),$T343,$U343),OFFSET($C$8:OFFSET($C$8,$AJ$4-1,0),$S343,0))</f>
        <v>1</v>
      </c>
      <c r="BH343" s="174">
        <f ca="1">SUMPRODUCT(OFFSET($W$8:OFFSET($W$8,$AJ$4-1,0),$T343,$U343),OFFSET($D$8:OFFSET($D$8,$AJ$4-1,0),$S343,MATCH(BH$6,$D$7:$Q$7,0)-1))</f>
        <v>1</v>
      </c>
      <c r="BI343" s="174">
        <f ca="1">SUMPRODUCT(OFFSET($W$8:OFFSET($W$8,$AJ$4-1,0),$T343,$U343),OFFSET($C$8:OFFSET($C$8,$AJ$4-1,0),$S343,0),OFFSET($D$8:OFFSET($D$8,$AJ$4-1,0),$S343,MATCH(BH$6,$D$7:$Q$7,0)-1))/SUMPRODUCT(OFFSET($W$8:OFFSET($W$8,$AJ$4-1,0),$T343,$U343),OFFSET($C$8:OFFSET($C$8,$AJ$4-1,0),$S343,0))</f>
        <v>1</v>
      </c>
      <c r="BJ343" s="174">
        <f ca="1">SUMPRODUCT(OFFSET($W$8:OFFSET($W$8,$AJ$4-1,0),$T343,$U343),OFFSET($D$8:OFFSET($D$8,$AJ$4-1,0),$S343,MATCH(BJ$6,$D$7:$Q$7,0)-1))</f>
        <v>1</v>
      </c>
      <c r="BK343" s="174">
        <f ca="1">SUMPRODUCT(OFFSET($W$8:OFFSET($W$8,$AJ$4-1,0),$T343,$U343),OFFSET($C$8:OFFSET($C$8,$AJ$4-1,0),$S343,0),OFFSET($D$8:OFFSET($D$8,$AJ$4-1,0),$S343,MATCH(BJ$6,$D$7:$Q$7,0)-1))/SUMPRODUCT(OFFSET($W$8:OFFSET($W$8,$AJ$4-1,0),$T343,$U343),OFFSET($C$8:OFFSET($C$8,$AJ$4-1,0),$S343,0))</f>
        <v>1</v>
      </c>
      <c r="BM343" s="8">
        <f t="shared" si="85"/>
        <v>46357</v>
      </c>
      <c r="BN343" s="47">
        <f t="shared" ca="1" si="86"/>
        <v>0.99887341547568309</v>
      </c>
      <c r="BO343" s="47">
        <f t="shared" ca="1" si="82"/>
        <v>0</v>
      </c>
      <c r="BP343" s="47">
        <f t="shared" ca="1" si="87"/>
        <v>0.33093923847506052</v>
      </c>
      <c r="BQ343" s="47">
        <f t="shared" ca="1" si="83"/>
        <v>0.66793417700062263</v>
      </c>
    </row>
    <row r="344" spans="1:69">
      <c r="A344" s="58">
        <f t="shared" si="84"/>
        <v>46023</v>
      </c>
      <c r="B344" s="155">
        <f t="shared" si="89"/>
        <v>46218</v>
      </c>
      <c r="C344" s="59">
        <f>SUMIF(WP!$A$3:$A$388,"&lt;"&amp;EOMONTH($A344,$A$3-1)+1,WP!$B$3:$B$388)/1000-SUM(C$8:C343)</f>
        <v>10785.915392002207</v>
      </c>
      <c r="D344" s="156">
        <f>D$6/VLOOKUP($B344,Rate!$B$4:$H$390,7)</f>
        <v>1</v>
      </c>
      <c r="E344" s="156">
        <f>E$6/VLOOKUP($B344,SAWW!$B$4:$H$390,7)</f>
        <v>0.91017628817279472</v>
      </c>
      <c r="F344" s="156">
        <f>F$6/VLOOKUP($B344,'Indem BL'!$B$4:$H$390,7)</f>
        <v>0.98514875930981016</v>
      </c>
      <c r="G344" s="156">
        <f>G$6/VLOOKUP($B344,'Med BL'!$B$4:$H$390,7)</f>
        <v>1</v>
      </c>
      <c r="H344" s="156">
        <f>H$6/VLOOKUP($B344,'Combined BL &amp; SAWW'!$B$4:$H$390,7)</f>
        <v>0.92862454147188411</v>
      </c>
      <c r="I344" s="156">
        <f>I$6/VLOOKUP($B344,'Freq Trend'!$B$4:$H$390,7)</f>
        <v>1.0348863012982317</v>
      </c>
      <c r="J344" s="156">
        <f>J$6/VLOOKUP($B344,'Severity Trend_IonI'!$B$4:$H$390,7)</f>
        <v>1.034886301298231</v>
      </c>
      <c r="K344" s="156">
        <f>K$6/VLOOKUP($B344,'Severity Trend_MonI'!$B$4:$H$390,7)</f>
        <v>0.90417223912177658</v>
      </c>
      <c r="L344" s="156">
        <f>L$6/VLOOKUP($B344,'Severity Trend'!$B$4:$H$390,7)</f>
        <v>0.96572538791362883</v>
      </c>
      <c r="M344" s="156">
        <f>M$6/VLOOKUP($B344,'PP Residual Trend'!$B$4:$H$390,7)</f>
        <v>0.99939508631260232</v>
      </c>
      <c r="N344" s="156">
        <f>N$6/VLOOKUP($B344,CR!$B$4:$H$455,7)</f>
        <v>1</v>
      </c>
      <c r="O344" s="156">
        <f>O$6/VLOOKUP($B344,ER!$B$4:$H$455,7)</f>
        <v>1</v>
      </c>
      <c r="P344" s="156">
        <f>P$6/VLOOKUP($B344,DR!$B$4:$H$455,7)</f>
        <v>1</v>
      </c>
      <c r="R344">
        <f t="shared" si="81"/>
        <v>337</v>
      </c>
      <c r="S344" s="159">
        <f t="shared" si="90"/>
        <v>336</v>
      </c>
      <c r="T344" s="157">
        <f t="shared" si="91"/>
        <v>0</v>
      </c>
      <c r="U344" s="157">
        <f t="shared" si="92"/>
        <v>0</v>
      </c>
      <c r="V344" s="152">
        <v>0</v>
      </c>
      <c r="W344" s="153">
        <f>(2*W$5*$AJ$3*$R344*$A$3-MIN(W$5*$AJ$3,$R344*$A$3)^2-2*$R344*$A$3*MAX(W$5*$AJ$3-$R344*$A$3,0)-MIN(MAX($R344*$A$3-$A$4,0),W$5*$AJ$3)^2-2*W$5*$AJ$3*MAX($R344*$A$3-$A$4-W$5*+$AJ$3,0))/$AJ$5-SUM($V$7:V344)-SUM($V$7:W343)+SUM($V$7:V343)</f>
        <v>0</v>
      </c>
      <c r="X344" s="153">
        <f>(2*X$5*$AJ$3*$R344*$A$3-MIN(X$5*$AJ$3,$R344*$A$3)^2-2*$R344*$A$3*MAX(X$5*$AJ$3-$R344*$A$3,0)-MIN(MAX($R344*$A$3-$A$4,0),X$5*$AJ$3)^2-2*X$5*$AJ$3*MAX($R344*$A$3-$A$4-X$5*+$AJ$3,0))/$AJ$5-SUM($V$7:W344)-SUM($V$7:X343)+SUM($V$7:W343)</f>
        <v>0</v>
      </c>
      <c r="Y344" s="153">
        <f>(2*Y$5*$AJ$3*$R344*$A$3-MIN(Y$5*$AJ$3,$R344*$A$3)^2-2*$R344*$A$3*MAX(Y$5*$AJ$3-$R344*$A$3,0)-MIN(MAX($R344*$A$3-$A$4,0),Y$5*$AJ$3)^2-2*Y$5*$AJ$3*MAX($R344*$A$3-$A$4-Y$5*+$AJ$3,0))/$AJ$5-SUM($V$7:X344)-SUM($V$7:Y343)+SUM($V$7:X343)</f>
        <v>0</v>
      </c>
      <c r="Z344" s="153">
        <f>(2*Z$5*$AJ$3*$R344*$A$3-MIN(Z$5*$AJ$3,$R344*$A$3)^2-2*$R344*$A$3*MAX(Z$5*$AJ$3-$R344*$A$3,0)-MIN(MAX($R344*$A$3-$A$4,0),Z$5*$AJ$3)^2-2*Z$5*$AJ$3*MAX($R344*$A$3-$A$4-Z$5*+$AJ$3,0))/$AJ$5-SUM($V$7:Y344)-SUM($V$7:Z343)+SUM($V$7:Y343)</f>
        <v>0</v>
      </c>
      <c r="AA344" s="153">
        <f>(2*AA$5*$AJ$3*$R344*$A$3-MIN(AA$5*$AJ$3,$R344*$A$3)^2-2*$R344*$A$3*MAX(AA$5*$AJ$3-$R344*$A$3,0)-MIN(MAX($R344*$A$3-$A$4,0),AA$5*$AJ$3)^2-2*AA$5*$AJ$3*MAX($R344*$A$3-$A$4-AA$5*+$AJ$3,0))/$AJ$5-SUM($V$7:Z344)-SUM($V$7:AA343)+SUM($V$7:Z343)</f>
        <v>0</v>
      </c>
      <c r="AB344" s="153">
        <f>(2*AB$5*$AJ$3*$R344*$A$3-MIN(AB$5*$AJ$3,$R344*$A$3)^2-2*$R344*$A$3*MAX(AB$5*$AJ$3-$R344*$A$3,0)-MIN(MAX($R344*$A$3-$A$4,0),AB$5*$AJ$3)^2-2*AB$5*$AJ$3*MAX($R344*$A$3-$A$4-AB$5*+$AJ$3,0))/$AJ$5-SUM($V$7:AA344)-SUM($V$7:AB343)+SUM($V$7:AA343)</f>
        <v>0</v>
      </c>
      <c r="AC344" s="153">
        <f>(2*AC$5*$AJ$3*$R344*$A$3-MIN(AC$5*$AJ$3,$R344*$A$3)^2-2*$R344*$A$3*MAX(AC$5*$AJ$3-$R344*$A$3,0)-MIN(MAX($R344*$A$3-$A$4,0),AC$5*$AJ$3)^2-2*AC$5*$AJ$3*MAX($R344*$A$3-$A$4-AC$5*+$AJ$3,0))/$AJ$5-SUM($V$7:AB344)-SUM($V$7:AC343)+SUM($V$7:AB343)</f>
        <v>0</v>
      </c>
      <c r="AD344" s="153">
        <f>(2*AD$5*$AJ$3*$R344*$A$3-MIN(AD$5*$AJ$3,$R344*$A$3)^2-2*$R344*$A$3*MAX(AD$5*$AJ$3-$R344*$A$3,0)-MIN(MAX($R344*$A$3-$A$4,0),AD$5*$AJ$3)^2-2*AD$5*$AJ$3*MAX($R344*$A$3-$A$4-AD$5*+$AJ$3,0))/$AJ$5-SUM($V$7:AC344)-SUM($V$7:AD343)+SUM($V$7:AC343)</f>
        <v>0</v>
      </c>
      <c r="AE344" s="153">
        <f>(2*AE$5*$AJ$3*$R344*$A$3-MIN(AE$5*$AJ$3,$R344*$A$3)^2-2*$R344*$A$3*MAX(AE$5*$AJ$3-$R344*$A$3,0)-MIN(MAX($R344*$A$3-$A$4,0),AE$5*$AJ$3)^2-2*AE$5*$AJ$3*MAX($R344*$A$3-$A$4-AE$5*+$AJ$3,0))/$AJ$5-SUM($V$7:AD344)-SUM($V$7:AE343)+SUM($V$7:AD343)</f>
        <v>0</v>
      </c>
      <c r="AF344" s="153">
        <f>(2*AF$5*$AJ$3*$R344*$A$3-MIN(AF$5*$AJ$3,$R344*$A$3)^2-2*$R344*$A$3*MAX(AF$5*$AJ$3-$R344*$A$3,0)-MIN(MAX($R344*$A$3-$A$4,0),AF$5*$AJ$3)^2-2*AF$5*$AJ$3*MAX($R344*$A$3-$A$4-AF$5*+$AJ$3,0))/$AJ$5-SUM($V$7:AE344)-SUM($V$7:AF343)+SUM($V$7:AE343)</f>
        <v>0</v>
      </c>
      <c r="AG344" s="153">
        <f>(2*AG$5*$AJ$3*$R344*$A$3-MIN(AG$5*$AJ$3,$R344*$A$3)^2-2*$R344*$A$3*MAX(AG$5*$AJ$3-$R344*$A$3,0)-MIN(MAX($R344*$A$3-$A$4,0),AG$5*$AJ$3)^2-2*AG$5*$AJ$3*MAX($R344*$A$3-$A$4-AG$5*+$AJ$3,0))/$AJ$5-SUM($V$7:AF344)-SUM($V$7:AG343)+SUM($V$7:AF343)</f>
        <v>0</v>
      </c>
      <c r="AH344" s="153">
        <f>(2*AH$5*$AJ$3*$R344*$A$3-MIN(AH$5*$AJ$3,$R344*$A$3)^2-2*$R344*$A$3*MAX(AH$5*$AJ$3-$R344*$A$3,0)-MIN(MAX($R344*$A$3-$A$4,0),AH$5*$AJ$3)^2-2*AH$5*$AJ$3*MAX($R344*$A$3-$A$4-AH$5*+$AJ$3,0))/$AJ$5-SUM($V$7:AG344)-SUM($V$7:AH343)+SUM($V$7:AG343)</f>
        <v>0</v>
      </c>
      <c r="AJ344" s="8">
        <f t="shared" si="88"/>
        <v>46388</v>
      </c>
      <c r="AK344" s="30">
        <f t="shared" si="93"/>
        <v>46402</v>
      </c>
      <c r="AL344" s="3">
        <f ca="1">SUMPRODUCT(OFFSET($W$8:OFFSET($W$8,$AJ$4-1,0),$T344,$U344),OFFSET($D$8:OFFSET($D$8,$AJ$4-1,0),$S344,MATCH(AL$6,$D$7:$Q$7,0)-1))</f>
        <v>1</v>
      </c>
      <c r="AM344" s="3">
        <f ca="1">SUMPRODUCT(OFFSET($W$8:OFFSET($W$8,$AJ$4-1,0),$T344,$U344),OFFSET($C$8:OFFSET($C$8,$AJ$4-1,0),$S344,0),OFFSET($D$8:OFFSET($D$8,$AJ$4-1,0),$S344,MATCH(AL$6,$D$7:$Q$7,0)-1))/SUMPRODUCT(OFFSET($W$8:OFFSET($W$8,$AJ$4-1,0),$T344,$U344),OFFSET($C$8:OFFSET($C$8,$AJ$4-1,0),$S344,0))</f>
        <v>1</v>
      </c>
      <c r="AN344" s="3">
        <f ca="1">SUMPRODUCT(OFFSET($W$8:OFFSET($W$8,$AJ$4-1,0),$T344,$U344),OFFSET($D$8:OFFSET($D$8,$AJ$4-1,0),$S344,MATCH(AN$6,$D$7:$Q$7,0)-1))</f>
        <v>0.89762964253685495</v>
      </c>
      <c r="AO344" s="3">
        <f ca="1">SUMPRODUCT(OFFSET($W$8:OFFSET($W$8,$AJ$4-1,0),$T344,$U344),OFFSET($C$8:OFFSET($C$8,$AJ$4-1,0),$S344,0),OFFSET($D$8:OFFSET($D$8,$AJ$4-1,0),$S344,MATCH(AN$6,$D$7:$Q$7,0)-1))/SUMPRODUCT(OFFSET($W$8:OFFSET($W$8,$AJ$4-1,0),$T344,$U344),OFFSET($C$8:OFFSET($C$8,$AJ$4-1,0),$S344,0))</f>
        <v>0.89758163172857874</v>
      </c>
      <c r="AP344" s="3">
        <f ca="1">SUMPRODUCT(OFFSET($W$8:OFFSET($W$8,$AJ$4-1,0),$T344,$U344),OFFSET($D$8:OFFSET($D$8,$AJ$4-1,0),$S344,MATCH(AP$6,$D$7:$Q$7,0)-1))</f>
        <v>0.98249392227186938</v>
      </c>
      <c r="AQ344" s="3">
        <f ca="1">SUMPRODUCT(OFFSET($W$8:OFFSET($W$8,$AJ$4-1,0),$T344,$U344),OFFSET($C$8:OFFSET($C$8,$AJ$4-1,0),$S344,0),OFFSET($D$8:OFFSET($D$8,$AJ$4-1,0),$S344,MATCH(AP$6,$D$7:$Q$7,0)-1))/SUMPRODUCT(OFFSET($W$8:OFFSET($W$8,$AJ$4-1,0),$T344,$U344),OFFSET($C$8:OFFSET($C$8,$AJ$4-1,0),$S344,0))</f>
        <v>0.98250444883927912</v>
      </c>
      <c r="AR344" s="3">
        <f ca="1">SUMPRODUCT(OFFSET($W$8:OFFSET($W$8,$AJ$4-1,0),$T344,$U344),OFFSET($D$8:OFFSET($D$8,$AJ$4-1,0),$S344,MATCH(AR$6,$D$7:$Q$7,0)-1))</f>
        <v>1</v>
      </c>
      <c r="AS344" s="3">
        <f ca="1">SUMPRODUCT(OFFSET($W$8:OFFSET($W$8,$AJ$4-1,0),$T344,$U344),OFFSET($C$8:OFFSET($C$8,$AJ$4-1,0),$S344,0),OFFSET($D$8:OFFSET($D$8,$AJ$4-1,0),$S344,MATCH(AR$6,$D$7:$Q$7,0)-1))/SUMPRODUCT(OFFSET($W$8:OFFSET($W$8,$AJ$4-1,0),$T344,$U344),OFFSET($C$8:OFFSET($C$8,$AJ$4-1,0),$S344,0))</f>
        <v>1</v>
      </c>
      <c r="AT344" s="3">
        <f ca="1">SUMPRODUCT(OFFSET($W$8:OFFSET($W$8,$AJ$4-1,0),$T344,$U344),OFFSET($D$8:OFFSET($D$8,$AJ$4-1,0),$S344,MATCH(AT$6,$D$7:$Q$7,0)-1))</f>
        <v>0.91758182783053177</v>
      </c>
      <c r="AU344" s="3">
        <f ca="1">SUMPRODUCT(OFFSET($W$8:OFFSET($W$8,$AJ$4-1,0),$T344,$U344),OFFSET($C$8:OFFSET($C$8,$AJ$4-1,0),$S344,0),OFFSET($D$8:OFFSET($D$8,$AJ$4-1,0),$S344,MATCH(AT$6,$D$7:$Q$7,0)-1))/SUMPRODUCT(OFFSET($W$8:OFFSET($W$8,$AJ$4-1,0),$T344,$U344),OFFSET($C$8:OFFSET($C$8,$AJ$4-1,0),$S344,0))</f>
        <v>0.9175531289157669</v>
      </c>
      <c r="AV344" s="3">
        <f ca="1">SUMPRODUCT(OFFSET($W$8:OFFSET($W$8,$AJ$4-1,0),$T344,$U344),OFFSET($D$8:OFFSET($D$8,$AJ$4-1,0),$S344,MATCH(AV$6,$D$7:$Q$7,0)-1))</f>
        <v>1.0401174457329621</v>
      </c>
      <c r="AW344" s="3">
        <f ca="1">SUMPRODUCT(OFFSET($W$8:OFFSET($W$8,$AJ$4-1,0),$T344,$U344),OFFSET($C$8:OFFSET($C$8,$AJ$4-1,0),$S344,0),OFFSET($D$8:OFFSET($D$8,$AJ$4-1,0),$S344,MATCH(AV$6,$D$7:$Q$7,0)-1))/SUMPRODUCT(OFFSET($W$8:OFFSET($W$8,$AJ$4-1,0),$T344,$U344),OFFSET($C$8:OFFSET($C$8,$AJ$4-1,0),$S344,0))</f>
        <v>1.040138555204011</v>
      </c>
      <c r="AX344" s="3">
        <f ca="1">SUMPRODUCT(OFFSET($W$8:OFFSET($W$8,$AJ$4-1,0),$T344,$U344),OFFSET($D$8:OFFSET($D$8,$AJ$4-1,0),$S344,MATCH(AX$6,$D$7:$Q$7,0)-1))</f>
        <v>1.0401174457329616</v>
      </c>
      <c r="AY344" s="3">
        <f ca="1">SUMPRODUCT(OFFSET($W$8:OFFSET($W$8,$AJ$4-1,0),$T344,$U344),OFFSET($C$8:OFFSET($C$8,$AJ$4-1,0),$S344,0),OFFSET($D$8:OFFSET($D$8,$AJ$4-1,0),$S344,MATCH(AX$6,$D$7:$Q$7,0)-1))/SUMPRODUCT(OFFSET($W$8:OFFSET($W$8,$AJ$4-1,0),$T344,$U344),OFFSET($C$8:OFFSET($C$8,$AJ$4-1,0),$S344,0))</f>
        <v>1.0401385552040108</v>
      </c>
      <c r="AZ344" s="3">
        <f ca="1">SUMPRODUCT(OFFSET($W$8:OFFSET($W$8,$AJ$4-1,0),$T344,$U344),OFFSET($D$8:OFFSET($D$8,$AJ$4-1,0),$S344,MATCH(AZ$6,$D$7:$Q$7,0)-1))</f>
        <v>0.89083630532559077</v>
      </c>
      <c r="BA344" s="3">
        <f ca="1">SUMPRODUCT(OFFSET($W$8:OFFSET($W$8,$AJ$4-1,0),$T344,$U344),OFFSET($C$8:OFFSET($C$8,$AJ$4-1,0),$S344,0),OFFSET($D$8:OFFSET($D$8,$AJ$4-1,0),$S344,MATCH(AZ$6,$D$7:$Q$7,0)-1))/SUMPRODUCT(OFFSET($W$8:OFFSET($W$8,$AJ$4-1,0),$T344,$U344),OFFSET($C$8:OFFSET($C$8,$AJ$4-1,0),$S344,0))</f>
        <v>0.89078541521451327</v>
      </c>
      <c r="BB344" s="3">
        <f ca="1">SUMPRODUCT(OFFSET($W$8:OFFSET($W$8,$AJ$4-1,0),$T344,$U344),OFFSET($D$8:OFFSET($D$8,$AJ$4-1,0),$S344,MATCH(BB$6,$D$7:$Q$7,0)-1))</f>
        <v>0.9607777479790881</v>
      </c>
      <c r="BC344" s="3">
        <f ca="1">SUMPRODUCT(OFFSET($W$8:OFFSET($W$8,$AJ$4-1,0),$T344,$U344),OFFSET($C$8:OFFSET($C$8,$AJ$4-1,0),$S344,0),OFFSET($D$8:OFFSET($D$8,$AJ$4-1,0),$S344,MATCH(BB$6,$D$7:$Q$7,0)-1))/SUMPRODUCT(OFFSET($W$8:OFFSET($W$8,$AJ$4-1,0),$T344,$U344),OFFSET($C$8:OFFSET($C$8,$AJ$4-1,0),$S344,0))</f>
        <v>0.96075834322489784</v>
      </c>
      <c r="BD344" s="3">
        <f ca="1">SUMPRODUCT(OFFSET($W$8:OFFSET($W$8,$AJ$4-1,0),$T344,$U344),OFFSET($D$8:OFFSET($D$8,$AJ$4-1,0),$S344,MATCH(BD$6,$D$7:$Q$7,0)-1))</f>
        <v>0.99930609967551798</v>
      </c>
      <c r="BE344" s="3">
        <f ca="1">SUMPRODUCT(OFFSET($W$8:OFFSET($W$8,$AJ$4-1,0),$T344,$U344),OFFSET($C$8:OFFSET($C$8,$AJ$4-1,0),$S344,0),OFFSET($D$8:OFFSET($D$8,$AJ$4-1,0),$S344,MATCH(BD$6,$D$7:$Q$7,0)-1))/SUMPRODUCT(OFFSET($W$8:OFFSET($W$8,$AJ$4-1,0),$T344,$U344),OFFSET($C$8:OFFSET($C$8,$AJ$4-1,0),$S344,0))</f>
        <v>0.99930574569449593</v>
      </c>
      <c r="BF344" s="174">
        <f ca="1">SUMPRODUCT(OFFSET($W$8:OFFSET($W$8,$AJ$4-1,0),$T344,$U344),OFFSET($D$8:OFFSET($D$8,$AJ$4-1,0),$S344,MATCH(BF$6,$D$7:$Q$7,0)-1))</f>
        <v>1</v>
      </c>
      <c r="BG344" s="174">
        <f ca="1">SUMPRODUCT(OFFSET($W$8:OFFSET($W$8,$AJ$4-1,0),$T344,$U344),OFFSET($C$8:OFFSET($C$8,$AJ$4-1,0),$S344,0),OFFSET($D$8:OFFSET($D$8,$AJ$4-1,0),$S344,MATCH(BF$6,$D$7:$Q$7,0)-1))/SUMPRODUCT(OFFSET($W$8:OFFSET($W$8,$AJ$4-1,0),$T344,$U344),OFFSET($C$8:OFFSET($C$8,$AJ$4-1,0),$S344,0))</f>
        <v>1</v>
      </c>
      <c r="BH344" s="174">
        <f ca="1">SUMPRODUCT(OFFSET($W$8:OFFSET($W$8,$AJ$4-1,0),$T344,$U344),OFFSET($D$8:OFFSET($D$8,$AJ$4-1,0),$S344,MATCH(BH$6,$D$7:$Q$7,0)-1))</f>
        <v>1</v>
      </c>
      <c r="BI344" s="174">
        <f ca="1">SUMPRODUCT(OFFSET($W$8:OFFSET($W$8,$AJ$4-1,0),$T344,$U344),OFFSET($C$8:OFFSET($C$8,$AJ$4-1,0),$S344,0),OFFSET($D$8:OFFSET($D$8,$AJ$4-1,0),$S344,MATCH(BH$6,$D$7:$Q$7,0)-1))/SUMPRODUCT(OFFSET($W$8:OFFSET($W$8,$AJ$4-1,0),$T344,$U344),OFFSET($C$8:OFFSET($C$8,$AJ$4-1,0),$S344,0))</f>
        <v>1</v>
      </c>
      <c r="BJ344" s="174">
        <f ca="1">SUMPRODUCT(OFFSET($W$8:OFFSET($W$8,$AJ$4-1,0),$T344,$U344),OFFSET($D$8:OFFSET($D$8,$AJ$4-1,0),$S344,MATCH(BJ$6,$D$7:$Q$7,0)-1))</f>
        <v>1</v>
      </c>
      <c r="BK344" s="174">
        <f ca="1">SUMPRODUCT(OFFSET($W$8:OFFSET($W$8,$AJ$4-1,0),$T344,$U344),OFFSET($C$8:OFFSET($C$8,$AJ$4-1,0),$S344,0),OFFSET($D$8:OFFSET($D$8,$AJ$4-1,0),$S344,MATCH(BJ$6,$D$7:$Q$7,0)-1))/SUMPRODUCT(OFFSET($W$8:OFFSET($W$8,$AJ$4-1,0),$T344,$U344),OFFSET($C$8:OFFSET($C$8,$AJ$4-1,0),$S344,0))</f>
        <v>1</v>
      </c>
      <c r="BM344" s="8">
        <f t="shared" si="85"/>
        <v>46388</v>
      </c>
      <c r="BN344" s="47">
        <f t="shared" ca="1" si="86"/>
        <v>0.99887341547568309</v>
      </c>
      <c r="BO344" s="47">
        <f t="shared" ca="1" si="82"/>
        <v>0</v>
      </c>
      <c r="BP344" s="47">
        <f t="shared" ca="1" si="87"/>
        <v>0.33093923847506052</v>
      </c>
      <c r="BQ344" s="47">
        <f t="shared" ca="1" si="83"/>
        <v>0.66793417700062263</v>
      </c>
    </row>
    <row r="345" spans="1:69">
      <c r="A345" s="58">
        <f t="shared" si="84"/>
        <v>46054</v>
      </c>
      <c r="B345" s="155">
        <f t="shared" si="89"/>
        <v>46249</v>
      </c>
      <c r="C345" s="59">
        <f>SUMIF(WP!$A$3:$A$388,"&lt;"&amp;EOMONTH($A345,$A$3-1)+1,WP!$B$3:$B$388)/1000-SUM(C$8:C344)</f>
        <v>5733.5847128978348</v>
      </c>
      <c r="D345" s="156">
        <f>D$6/VLOOKUP($B345,Rate!$B$4:$H$390,7)</f>
        <v>1</v>
      </c>
      <c r="E345" s="156">
        <f>E$6/VLOOKUP($B345,SAWW!$B$4:$H$390,7)</f>
        <v>0.90801893047562598</v>
      </c>
      <c r="F345" s="156">
        <f>F$6/VLOOKUP($B345,'Indem BL'!$B$4:$H$390,7)</f>
        <v>0.98514875930981016</v>
      </c>
      <c r="G345" s="156">
        <f>G$6/VLOOKUP($B345,'Med BL'!$B$4:$H$390,7)</f>
        <v>1</v>
      </c>
      <c r="H345" s="156">
        <f>H$6/VLOOKUP($B345,'Combined BL &amp; SAWW'!$B$4:$H$390,7)</f>
        <v>0.92704010541386284</v>
      </c>
      <c r="I345" s="156">
        <f>I$6/VLOOKUP($B345,'Freq Trend'!$B$4:$H$390,7)</f>
        <v>1.0357662825183056</v>
      </c>
      <c r="J345" s="156">
        <f>J$6/VLOOKUP($B345,'Severity Trend_IonI'!$B$4:$H$390,7)</f>
        <v>1.0357662825183052</v>
      </c>
      <c r="K345" s="156">
        <f>K$6/VLOOKUP($B345,'Severity Trend_MonI'!$B$4:$H$390,7)</f>
        <v>0.90187657125646981</v>
      </c>
      <c r="L345" s="156">
        <f>L$6/VLOOKUP($B345,'Severity Trend'!$B$4:$H$390,7)</f>
        <v>0.96488321921986075</v>
      </c>
      <c r="M345" s="156">
        <f>M$6/VLOOKUP($B345,'PP Residual Trend'!$B$4:$H$390,7)</f>
        <v>0.99938002766071887</v>
      </c>
      <c r="N345" s="156">
        <f>N$6/VLOOKUP($B345,CR!$B$4:$H$455,7)</f>
        <v>1</v>
      </c>
      <c r="O345" s="156">
        <f>O$6/VLOOKUP($B345,ER!$B$4:$H$455,7)</f>
        <v>1</v>
      </c>
      <c r="P345" s="156">
        <f>P$6/VLOOKUP($B345,DR!$B$4:$H$455,7)</f>
        <v>1</v>
      </c>
      <c r="R345">
        <f t="shared" si="81"/>
        <v>338</v>
      </c>
      <c r="S345" s="159">
        <f t="shared" si="90"/>
        <v>337</v>
      </c>
      <c r="T345" s="157">
        <f t="shared" si="91"/>
        <v>0</v>
      </c>
      <c r="U345" s="157">
        <f t="shared" si="92"/>
        <v>0</v>
      </c>
      <c r="V345" s="152">
        <v>0</v>
      </c>
      <c r="W345" s="153">
        <f>(2*W$5*$AJ$3*$R345*$A$3-MIN(W$5*$AJ$3,$R345*$A$3)^2-2*$R345*$A$3*MAX(W$5*$AJ$3-$R345*$A$3,0)-MIN(MAX($R345*$A$3-$A$4,0),W$5*$AJ$3)^2-2*W$5*$AJ$3*MAX($R345*$A$3-$A$4-W$5*+$AJ$3,0))/$AJ$5-SUM($V$7:V345)-SUM($V$7:W344)+SUM($V$7:V344)</f>
        <v>0</v>
      </c>
      <c r="X345" s="153">
        <f>(2*X$5*$AJ$3*$R345*$A$3-MIN(X$5*$AJ$3,$R345*$A$3)^2-2*$R345*$A$3*MAX(X$5*$AJ$3-$R345*$A$3,0)-MIN(MAX($R345*$A$3-$A$4,0),X$5*$AJ$3)^2-2*X$5*$AJ$3*MAX($R345*$A$3-$A$4-X$5*+$AJ$3,0))/$AJ$5-SUM($V$7:W345)-SUM($V$7:X344)+SUM($V$7:W344)</f>
        <v>0</v>
      </c>
      <c r="Y345" s="153">
        <f>(2*Y$5*$AJ$3*$R345*$A$3-MIN(Y$5*$AJ$3,$R345*$A$3)^2-2*$R345*$A$3*MAX(Y$5*$AJ$3-$R345*$A$3,0)-MIN(MAX($R345*$A$3-$A$4,0),Y$5*$AJ$3)^2-2*Y$5*$AJ$3*MAX($R345*$A$3-$A$4-Y$5*+$AJ$3,0))/$AJ$5-SUM($V$7:X345)-SUM($V$7:Y344)+SUM($V$7:X344)</f>
        <v>0</v>
      </c>
      <c r="Z345" s="153">
        <f>(2*Z$5*$AJ$3*$R345*$A$3-MIN(Z$5*$AJ$3,$R345*$A$3)^2-2*$R345*$A$3*MAX(Z$5*$AJ$3-$R345*$A$3,0)-MIN(MAX($R345*$A$3-$A$4,0),Z$5*$AJ$3)^2-2*Z$5*$AJ$3*MAX($R345*$A$3-$A$4-Z$5*+$AJ$3,0))/$AJ$5-SUM($V$7:Y345)-SUM($V$7:Z344)+SUM($V$7:Y344)</f>
        <v>0</v>
      </c>
      <c r="AA345" s="153">
        <f>(2*AA$5*$AJ$3*$R345*$A$3-MIN(AA$5*$AJ$3,$R345*$A$3)^2-2*$R345*$A$3*MAX(AA$5*$AJ$3-$R345*$A$3,0)-MIN(MAX($R345*$A$3-$A$4,0),AA$5*$AJ$3)^2-2*AA$5*$AJ$3*MAX($R345*$A$3-$A$4-AA$5*+$AJ$3,0))/$AJ$5-SUM($V$7:Z345)-SUM($V$7:AA344)+SUM($V$7:Z344)</f>
        <v>0</v>
      </c>
      <c r="AB345" s="153">
        <f>(2*AB$5*$AJ$3*$R345*$A$3-MIN(AB$5*$AJ$3,$R345*$A$3)^2-2*$R345*$A$3*MAX(AB$5*$AJ$3-$R345*$A$3,0)-MIN(MAX($R345*$A$3-$A$4,0),AB$5*$AJ$3)^2-2*AB$5*$AJ$3*MAX($R345*$A$3-$A$4-AB$5*+$AJ$3,0))/$AJ$5-SUM($V$7:AA345)-SUM($V$7:AB344)+SUM($V$7:AA344)</f>
        <v>0</v>
      </c>
      <c r="AC345" s="153">
        <f>(2*AC$5*$AJ$3*$R345*$A$3-MIN(AC$5*$AJ$3,$R345*$A$3)^2-2*$R345*$A$3*MAX(AC$5*$AJ$3-$R345*$A$3,0)-MIN(MAX($R345*$A$3-$A$4,0),AC$5*$AJ$3)^2-2*AC$5*$AJ$3*MAX($R345*$A$3-$A$4-AC$5*+$AJ$3,0))/$AJ$5-SUM($V$7:AB345)-SUM($V$7:AC344)+SUM($V$7:AB344)</f>
        <v>0</v>
      </c>
      <c r="AD345" s="153">
        <f>(2*AD$5*$AJ$3*$R345*$A$3-MIN(AD$5*$AJ$3,$R345*$A$3)^2-2*$R345*$A$3*MAX(AD$5*$AJ$3-$R345*$A$3,0)-MIN(MAX($R345*$A$3-$A$4,0),AD$5*$AJ$3)^2-2*AD$5*$AJ$3*MAX($R345*$A$3-$A$4-AD$5*+$AJ$3,0))/$AJ$5-SUM($V$7:AC345)-SUM($V$7:AD344)+SUM($V$7:AC344)</f>
        <v>0</v>
      </c>
      <c r="AE345" s="153">
        <f>(2*AE$5*$AJ$3*$R345*$A$3-MIN(AE$5*$AJ$3,$R345*$A$3)^2-2*$R345*$A$3*MAX(AE$5*$AJ$3-$R345*$A$3,0)-MIN(MAX($R345*$A$3-$A$4,0),AE$5*$AJ$3)^2-2*AE$5*$AJ$3*MAX($R345*$A$3-$A$4-AE$5*+$AJ$3,0))/$AJ$5-SUM($V$7:AD345)-SUM($V$7:AE344)+SUM($V$7:AD344)</f>
        <v>0</v>
      </c>
      <c r="AF345" s="153">
        <f>(2*AF$5*$AJ$3*$R345*$A$3-MIN(AF$5*$AJ$3,$R345*$A$3)^2-2*$R345*$A$3*MAX(AF$5*$AJ$3-$R345*$A$3,0)-MIN(MAX($R345*$A$3-$A$4,0),AF$5*$AJ$3)^2-2*AF$5*$AJ$3*MAX($R345*$A$3-$A$4-AF$5*+$AJ$3,0))/$AJ$5-SUM($V$7:AE345)-SUM($V$7:AF344)+SUM($V$7:AE344)</f>
        <v>0</v>
      </c>
      <c r="AG345" s="153">
        <f>(2*AG$5*$AJ$3*$R345*$A$3-MIN(AG$5*$AJ$3,$R345*$A$3)^2-2*$R345*$A$3*MAX(AG$5*$AJ$3-$R345*$A$3,0)-MIN(MAX($R345*$A$3-$A$4,0),AG$5*$AJ$3)^2-2*AG$5*$AJ$3*MAX($R345*$A$3-$A$4-AG$5*+$AJ$3,0))/$AJ$5-SUM($V$7:AF345)-SUM($V$7:AG344)+SUM($V$7:AF344)</f>
        <v>0</v>
      </c>
      <c r="AH345" s="153">
        <f>(2*AH$5*$AJ$3*$R345*$A$3-MIN(AH$5*$AJ$3,$R345*$A$3)^2-2*$R345*$A$3*MAX(AH$5*$AJ$3-$R345*$A$3,0)-MIN(MAX($R345*$A$3-$A$4,0),AH$5*$AJ$3)^2-2*AH$5*$AJ$3*MAX($R345*$A$3-$A$4-AH$5*+$AJ$3,0))/$AJ$5-SUM($V$7:AG345)-SUM($V$7:AH344)+SUM($V$7:AG344)</f>
        <v>0</v>
      </c>
      <c r="AJ345" s="8">
        <f t="shared" si="88"/>
        <v>46419</v>
      </c>
      <c r="AK345" s="30">
        <f t="shared" si="93"/>
        <v>46433</v>
      </c>
      <c r="AL345" s="3">
        <f ca="1">SUMPRODUCT(OFFSET($W$8:OFFSET($W$8,$AJ$4-1,0),$T345,$U345),OFFSET($D$8:OFFSET($D$8,$AJ$4-1,0),$S345,MATCH(AL$6,$D$7:$Q$7,0)-1))</f>
        <v>1</v>
      </c>
      <c r="AM345" s="3">
        <f ca="1">SUMPRODUCT(OFFSET($W$8:OFFSET($W$8,$AJ$4-1,0),$T345,$U345),OFFSET($C$8:OFFSET($C$8,$AJ$4-1,0),$S345,0),OFFSET($D$8:OFFSET($D$8,$AJ$4-1,0),$S345,MATCH(AL$6,$D$7:$Q$7,0)-1))/SUMPRODUCT(OFFSET($W$8:OFFSET($W$8,$AJ$4-1,0),$T345,$U345),OFFSET($C$8:OFFSET($C$8,$AJ$4-1,0),$S345,0))</f>
        <v>1</v>
      </c>
      <c r="AN345" s="3">
        <f ca="1">SUMPRODUCT(OFFSET($W$8:OFFSET($W$8,$AJ$4-1,0),$T345,$U345),OFFSET($D$8:OFFSET($D$8,$AJ$4-1,0),$S345,MATCH(AN$6,$D$7:$Q$7,0)-1))</f>
        <v>0.89556619141322658</v>
      </c>
      <c r="AO345" s="3">
        <f ca="1">SUMPRODUCT(OFFSET($W$8:OFFSET($W$8,$AJ$4-1,0),$T345,$U345),OFFSET($C$8:OFFSET($C$8,$AJ$4-1,0),$S345,0),OFFSET($D$8:OFFSET($D$8,$AJ$4-1,0),$S345,MATCH(AN$6,$D$7:$Q$7,0)-1))/SUMPRODUCT(OFFSET($W$8:OFFSET($W$8,$AJ$4-1,0),$T345,$U345),OFFSET($C$8:OFFSET($C$8,$AJ$4-1,0),$S345,0))</f>
        <v>0.89536661978834942</v>
      </c>
      <c r="AP345" s="3">
        <f ca="1">SUMPRODUCT(OFFSET($W$8:OFFSET($W$8,$AJ$4-1,0),$T345,$U345),OFFSET($D$8:OFFSET($D$8,$AJ$4-1,0),$S345,MATCH(AP$6,$D$7:$Q$7,0)-1))</f>
        <v>0.98208548580449384</v>
      </c>
      <c r="AQ345" s="3">
        <f ca="1">SUMPRODUCT(OFFSET($W$8:OFFSET($W$8,$AJ$4-1,0),$T345,$U345),OFFSET($C$8:OFFSET($C$8,$AJ$4-1,0),$S345,0),OFFSET($D$8:OFFSET($D$8,$AJ$4-1,0),$S345,MATCH(AP$6,$D$7:$Q$7,0)-1))/SUMPRODUCT(OFFSET($W$8:OFFSET($W$8,$AJ$4-1,0),$T345,$U345),OFFSET($C$8:OFFSET($C$8,$AJ$4-1,0),$S345,0))</f>
        <v>0.98206617169469135</v>
      </c>
      <c r="AR345" s="3">
        <f ca="1">SUMPRODUCT(OFFSET($W$8:OFFSET($W$8,$AJ$4-1,0),$T345,$U345),OFFSET($D$8:OFFSET($D$8,$AJ$4-1,0),$S345,MATCH(AR$6,$D$7:$Q$7,0)-1))</f>
        <v>1</v>
      </c>
      <c r="AS345" s="3">
        <f ca="1">SUMPRODUCT(OFFSET($W$8:OFFSET($W$8,$AJ$4-1,0),$T345,$U345),OFFSET($C$8:OFFSET($C$8,$AJ$4-1,0),$S345,0),OFFSET($D$8:OFFSET($D$8,$AJ$4-1,0),$S345,MATCH(AR$6,$D$7:$Q$7,0)-1))/SUMPRODUCT(OFFSET($W$8:OFFSET($W$8,$AJ$4-1,0),$T345,$U345),OFFSET($C$8:OFFSET($C$8,$AJ$4-1,0),$S345,0))</f>
        <v>1</v>
      </c>
      <c r="AT345" s="3">
        <f ca="1">SUMPRODUCT(OFFSET($W$8:OFFSET($W$8,$AJ$4-1,0),$T345,$U345),OFFSET($D$8:OFFSET($D$8,$AJ$4-1,0),$S345,MATCH(AT$6,$D$7:$Q$7,0)-1))</f>
        <v>0.91578088991613193</v>
      </c>
      <c r="AU345" s="3">
        <f ca="1">SUMPRODUCT(OFFSET($W$8:OFFSET($W$8,$AJ$4-1,0),$T345,$U345),OFFSET($C$8:OFFSET($C$8,$AJ$4-1,0),$S345,0),OFFSET($D$8:OFFSET($D$8,$AJ$4-1,0),$S345,MATCH(AT$6,$D$7:$Q$7,0)-1))/SUMPRODUCT(OFFSET($W$8:OFFSET($W$8,$AJ$4-1,0),$T345,$U345),OFFSET($C$8:OFFSET($C$8,$AJ$4-1,0),$S345,0))</f>
        <v>0.91562030052164434</v>
      </c>
      <c r="AV345" s="3">
        <f ca="1">SUMPRODUCT(OFFSET($W$8:OFFSET($W$8,$AJ$4-1,0),$T345,$U345),OFFSET($D$8:OFFSET($D$8,$AJ$4-1,0),$S345,MATCH(AV$6,$D$7:$Q$7,0)-1))</f>
        <v>1.0409889325106627</v>
      </c>
      <c r="AW345" s="3">
        <f ca="1">SUMPRODUCT(OFFSET($W$8:OFFSET($W$8,$AJ$4-1,0),$T345,$U345),OFFSET($C$8:OFFSET($C$8,$AJ$4-1,0),$S345,0),OFFSET($D$8:OFFSET($D$8,$AJ$4-1,0),$S345,MATCH(AV$6,$D$7:$Q$7,0)-1))/SUMPRODUCT(OFFSET($W$8:OFFSET($W$8,$AJ$4-1,0),$T345,$U345),OFFSET($C$8:OFFSET($C$8,$AJ$4-1,0),$S345,0))</f>
        <v>1.0410735919172751</v>
      </c>
      <c r="AX345" s="3">
        <f ca="1">SUMPRODUCT(OFFSET($W$8:OFFSET($W$8,$AJ$4-1,0),$T345,$U345),OFFSET($D$8:OFFSET($D$8,$AJ$4-1,0),$S345,MATCH(AX$6,$D$7:$Q$7,0)-1))</f>
        <v>1.040988932510662</v>
      </c>
      <c r="AY345" s="3">
        <f ca="1">SUMPRODUCT(OFFSET($W$8:OFFSET($W$8,$AJ$4-1,0),$T345,$U345),OFFSET($C$8:OFFSET($C$8,$AJ$4-1,0),$S345,0),OFFSET($D$8:OFFSET($D$8,$AJ$4-1,0),$S345,MATCH(AX$6,$D$7:$Q$7,0)-1))/SUMPRODUCT(OFFSET($W$8:OFFSET($W$8,$AJ$4-1,0),$T345,$U345),OFFSET($C$8:OFFSET($C$8,$AJ$4-1,0),$S345,0))</f>
        <v>1.0410735919172744</v>
      </c>
      <c r="AZ345" s="3">
        <f ca="1">SUMPRODUCT(OFFSET($W$8:OFFSET($W$8,$AJ$4-1,0),$T345,$U345),OFFSET($D$8:OFFSET($D$8,$AJ$4-1,0),$S345,MATCH(AZ$6,$D$7:$Q$7,0)-1))</f>
        <v>0.88864449851687943</v>
      </c>
      <c r="BA345" s="3">
        <f ca="1">SUMPRODUCT(OFFSET($W$8:OFFSET($W$8,$AJ$4-1,0),$T345,$U345),OFFSET($C$8:OFFSET($C$8,$AJ$4-1,0),$S345,0),OFFSET($D$8:OFFSET($D$8,$AJ$4-1,0),$S345,MATCH(AZ$6,$D$7:$Q$7,0)-1))/SUMPRODUCT(OFFSET($W$8:OFFSET($W$8,$AJ$4-1,0),$T345,$U345),OFFSET($C$8:OFFSET($C$8,$AJ$4-1,0),$S345,0))</f>
        <v>0.88843255901676543</v>
      </c>
      <c r="BB345" s="3">
        <f ca="1">SUMPRODUCT(OFFSET($W$8:OFFSET($W$8,$AJ$4-1,0),$T345,$U345),OFFSET($D$8:OFFSET($D$8,$AJ$4-1,0),$S345,MATCH(BB$6,$D$7:$Q$7,0)-1))</f>
        <v>0.9599592013658107</v>
      </c>
      <c r="BC345" s="3">
        <f ca="1">SUMPRODUCT(OFFSET($W$8:OFFSET($W$8,$AJ$4-1,0),$T345,$U345),OFFSET($C$8:OFFSET($C$8,$AJ$4-1,0),$S345,0),OFFSET($D$8:OFFSET($D$8,$AJ$4-1,0),$S345,MATCH(BB$6,$D$7:$Q$7,0)-1))/SUMPRODUCT(OFFSET($W$8:OFFSET($W$8,$AJ$4-1,0),$T345,$U345),OFFSET($C$8:OFFSET($C$8,$AJ$4-1,0),$S345,0))</f>
        <v>0.95987987579321121</v>
      </c>
      <c r="BD345" s="3">
        <f ca="1">SUMPRODUCT(OFFSET($W$8:OFFSET($W$8,$AJ$4-1,0),$T345,$U345),OFFSET($D$8:OFFSET($D$8,$AJ$4-1,0),$S345,MATCH(BD$6,$D$7:$Q$7,0)-1))</f>
        <v>0.99929132680878563</v>
      </c>
      <c r="BE345" s="3">
        <f ca="1">SUMPRODUCT(OFFSET($W$8:OFFSET($W$8,$AJ$4-1,0),$T345,$U345),OFFSET($C$8:OFFSET($C$8,$AJ$4-1,0),$S345,0),OFFSET($D$8:OFFSET($D$8,$AJ$4-1,0),$S345,MATCH(BD$6,$D$7:$Q$7,0)-1))/SUMPRODUCT(OFFSET($W$8:OFFSET($W$8,$AJ$4-1,0),$T345,$U345),OFFSET($C$8:OFFSET($C$8,$AJ$4-1,0),$S345,0))</f>
        <v>0.99928989347442077</v>
      </c>
      <c r="BF345" s="174">
        <f ca="1">SUMPRODUCT(OFFSET($W$8:OFFSET($W$8,$AJ$4-1,0),$T345,$U345),OFFSET($D$8:OFFSET($D$8,$AJ$4-1,0),$S345,MATCH(BF$6,$D$7:$Q$7,0)-1))</f>
        <v>1</v>
      </c>
      <c r="BG345" s="174">
        <f ca="1">SUMPRODUCT(OFFSET($W$8:OFFSET($W$8,$AJ$4-1,0),$T345,$U345),OFFSET($C$8:OFFSET($C$8,$AJ$4-1,0),$S345,0),OFFSET($D$8:OFFSET($D$8,$AJ$4-1,0),$S345,MATCH(BF$6,$D$7:$Q$7,0)-1))/SUMPRODUCT(OFFSET($W$8:OFFSET($W$8,$AJ$4-1,0),$T345,$U345),OFFSET($C$8:OFFSET($C$8,$AJ$4-1,0),$S345,0))</f>
        <v>1</v>
      </c>
      <c r="BH345" s="174">
        <f ca="1">SUMPRODUCT(OFFSET($W$8:OFFSET($W$8,$AJ$4-1,0),$T345,$U345),OFFSET($D$8:OFFSET($D$8,$AJ$4-1,0),$S345,MATCH(BH$6,$D$7:$Q$7,0)-1))</f>
        <v>1</v>
      </c>
      <c r="BI345" s="174">
        <f ca="1">SUMPRODUCT(OFFSET($W$8:OFFSET($W$8,$AJ$4-1,0),$T345,$U345),OFFSET($C$8:OFFSET($C$8,$AJ$4-1,0),$S345,0),OFFSET($D$8:OFFSET($D$8,$AJ$4-1,0),$S345,MATCH(BH$6,$D$7:$Q$7,0)-1))/SUMPRODUCT(OFFSET($W$8:OFFSET($W$8,$AJ$4-1,0),$T345,$U345),OFFSET($C$8:OFFSET($C$8,$AJ$4-1,0),$S345,0))</f>
        <v>1</v>
      </c>
      <c r="BJ345" s="174">
        <f ca="1">SUMPRODUCT(OFFSET($W$8:OFFSET($W$8,$AJ$4-1,0),$T345,$U345),OFFSET($D$8:OFFSET($D$8,$AJ$4-1,0),$S345,MATCH(BJ$6,$D$7:$Q$7,0)-1))</f>
        <v>1</v>
      </c>
      <c r="BK345" s="174">
        <f ca="1">SUMPRODUCT(OFFSET($W$8:OFFSET($W$8,$AJ$4-1,0),$T345,$U345),OFFSET($C$8:OFFSET($C$8,$AJ$4-1,0),$S345,0),OFFSET($D$8:OFFSET($D$8,$AJ$4-1,0),$S345,MATCH(BJ$6,$D$7:$Q$7,0)-1))/SUMPRODUCT(OFFSET($W$8:OFFSET($W$8,$AJ$4-1,0),$T345,$U345),OFFSET($C$8:OFFSET($C$8,$AJ$4-1,0),$S345,0))</f>
        <v>1</v>
      </c>
      <c r="BM345" s="8">
        <f t="shared" si="85"/>
        <v>46419</v>
      </c>
      <c r="BN345" s="47">
        <f t="shared" ca="1" si="86"/>
        <v>0.99887341547568309</v>
      </c>
      <c r="BO345" s="47">
        <f t="shared" ca="1" si="82"/>
        <v>0</v>
      </c>
      <c r="BP345" s="47">
        <f t="shared" ca="1" si="87"/>
        <v>0.33093923847506052</v>
      </c>
      <c r="BQ345" s="47">
        <f t="shared" ca="1" si="83"/>
        <v>0.66793417700062263</v>
      </c>
    </row>
    <row r="346" spans="1:69">
      <c r="A346" s="58">
        <f t="shared" si="84"/>
        <v>46082</v>
      </c>
      <c r="B346" s="155">
        <f t="shared" si="89"/>
        <v>46280</v>
      </c>
      <c r="C346" s="59">
        <f>SUMIF(WP!$A$3:$A$388,"&lt;"&amp;EOMONTH($A346,$A$3-1)+1,WP!$B$3:$B$388)/1000-SUM(C$8:C345)</f>
        <v>6796.8402848471887</v>
      </c>
      <c r="D346" s="156">
        <f>D$6/VLOOKUP($B346,Rate!$B$4:$H$390,7)</f>
        <v>1</v>
      </c>
      <c r="E346" s="156">
        <f>E$6/VLOOKUP($B346,SAWW!$B$4:$H$390,7)</f>
        <v>0.9058717756077721</v>
      </c>
      <c r="F346" s="156">
        <f>F$6/VLOOKUP($B346,'Indem BL'!$B$4:$H$390,7)</f>
        <v>0.98514875930981016</v>
      </c>
      <c r="G346" s="156">
        <f>G$6/VLOOKUP($B346,'Med BL'!$B$4:$H$390,7)</f>
        <v>1</v>
      </c>
      <c r="H346" s="156">
        <f>H$6/VLOOKUP($B346,'Combined BL &amp; SAWW'!$B$4:$H$390,7)</f>
        <v>0.92546106693355301</v>
      </c>
      <c r="I346" s="156">
        <f>I$6/VLOOKUP($B346,'Freq Trend'!$B$4:$H$390,7)</f>
        <v>1.0366477615376344</v>
      </c>
      <c r="J346" s="156">
        <f>J$6/VLOOKUP($B346,'Severity Trend_IonI'!$B$4:$H$390,7)</f>
        <v>1.0366477615376342</v>
      </c>
      <c r="K346" s="156">
        <f>K$6/VLOOKUP($B346,'Severity Trend_MonI'!$B$4:$H$390,7)</f>
        <v>0.89959253114082105</v>
      </c>
      <c r="L346" s="156">
        <f>L$6/VLOOKUP($B346,'Severity Trend'!$B$4:$H$390,7)</f>
        <v>0.96404251808643837</v>
      </c>
      <c r="M346" s="156">
        <f>M$6/VLOOKUP($B346,'PP Residual Trend'!$B$4:$H$390,7)</f>
        <v>0.99936496946262943</v>
      </c>
      <c r="N346" s="156">
        <f>N$6/VLOOKUP($B346,CR!$B$4:$H$455,7)</f>
        <v>1</v>
      </c>
      <c r="O346" s="156">
        <f>O$6/VLOOKUP($B346,ER!$B$4:$H$455,7)</f>
        <v>1</v>
      </c>
      <c r="P346" s="156">
        <f>P$6/VLOOKUP($B346,DR!$B$4:$H$455,7)</f>
        <v>1</v>
      </c>
      <c r="R346">
        <f t="shared" si="81"/>
        <v>339</v>
      </c>
      <c r="S346" s="159">
        <f t="shared" si="90"/>
        <v>338</v>
      </c>
      <c r="T346" s="157">
        <f t="shared" si="91"/>
        <v>0</v>
      </c>
      <c r="U346" s="157">
        <f t="shared" si="92"/>
        <v>0</v>
      </c>
      <c r="V346" s="152">
        <v>0</v>
      </c>
      <c r="W346" s="153">
        <f>(2*W$5*$AJ$3*$R346*$A$3-MIN(W$5*$AJ$3,$R346*$A$3)^2-2*$R346*$A$3*MAX(W$5*$AJ$3-$R346*$A$3,0)-MIN(MAX($R346*$A$3-$A$4,0),W$5*$AJ$3)^2-2*W$5*$AJ$3*MAX($R346*$A$3-$A$4-W$5*+$AJ$3,0))/$AJ$5-SUM($V$7:V346)-SUM($V$7:W345)+SUM($V$7:V345)</f>
        <v>0</v>
      </c>
      <c r="X346" s="153">
        <f>(2*X$5*$AJ$3*$R346*$A$3-MIN(X$5*$AJ$3,$R346*$A$3)^2-2*$R346*$A$3*MAX(X$5*$AJ$3-$R346*$A$3,0)-MIN(MAX($R346*$A$3-$A$4,0),X$5*$AJ$3)^2-2*X$5*$AJ$3*MAX($R346*$A$3-$A$4-X$5*+$AJ$3,0))/$AJ$5-SUM($V$7:W346)-SUM($V$7:X345)+SUM($V$7:W345)</f>
        <v>0</v>
      </c>
      <c r="Y346" s="153">
        <f>(2*Y$5*$AJ$3*$R346*$A$3-MIN(Y$5*$AJ$3,$R346*$A$3)^2-2*$R346*$A$3*MAX(Y$5*$AJ$3-$R346*$A$3,0)-MIN(MAX($R346*$A$3-$A$4,0),Y$5*$AJ$3)^2-2*Y$5*$AJ$3*MAX($R346*$A$3-$A$4-Y$5*+$AJ$3,0))/$AJ$5-SUM($V$7:X346)-SUM($V$7:Y345)+SUM($V$7:X345)</f>
        <v>0</v>
      </c>
      <c r="Z346" s="153">
        <f>(2*Z$5*$AJ$3*$R346*$A$3-MIN(Z$5*$AJ$3,$R346*$A$3)^2-2*$R346*$A$3*MAX(Z$5*$AJ$3-$R346*$A$3,0)-MIN(MAX($R346*$A$3-$A$4,0),Z$5*$AJ$3)^2-2*Z$5*$AJ$3*MAX($R346*$A$3-$A$4-Z$5*+$AJ$3,0))/$AJ$5-SUM($V$7:Y346)-SUM($V$7:Z345)+SUM($V$7:Y345)</f>
        <v>0</v>
      </c>
      <c r="AA346" s="153">
        <f>(2*AA$5*$AJ$3*$R346*$A$3-MIN(AA$5*$AJ$3,$R346*$A$3)^2-2*$R346*$A$3*MAX(AA$5*$AJ$3-$R346*$A$3,0)-MIN(MAX($R346*$A$3-$A$4,0),AA$5*$AJ$3)^2-2*AA$5*$AJ$3*MAX($R346*$A$3-$A$4-AA$5*+$AJ$3,0))/$AJ$5-SUM($V$7:Z346)-SUM($V$7:AA345)+SUM($V$7:Z345)</f>
        <v>0</v>
      </c>
      <c r="AB346" s="153">
        <f>(2*AB$5*$AJ$3*$R346*$A$3-MIN(AB$5*$AJ$3,$R346*$A$3)^2-2*$R346*$A$3*MAX(AB$5*$AJ$3-$R346*$A$3,0)-MIN(MAX($R346*$A$3-$A$4,0),AB$5*$AJ$3)^2-2*AB$5*$AJ$3*MAX($R346*$A$3-$A$4-AB$5*+$AJ$3,0))/$AJ$5-SUM($V$7:AA346)-SUM($V$7:AB345)+SUM($V$7:AA345)</f>
        <v>0</v>
      </c>
      <c r="AC346" s="153">
        <f>(2*AC$5*$AJ$3*$R346*$A$3-MIN(AC$5*$AJ$3,$R346*$A$3)^2-2*$R346*$A$3*MAX(AC$5*$AJ$3-$R346*$A$3,0)-MIN(MAX($R346*$A$3-$A$4,0),AC$5*$AJ$3)^2-2*AC$5*$AJ$3*MAX($R346*$A$3-$A$4-AC$5*+$AJ$3,0))/$AJ$5-SUM($V$7:AB346)-SUM($V$7:AC345)+SUM($V$7:AB345)</f>
        <v>0</v>
      </c>
      <c r="AD346" s="153">
        <f>(2*AD$5*$AJ$3*$R346*$A$3-MIN(AD$5*$AJ$3,$R346*$A$3)^2-2*$R346*$A$3*MAX(AD$5*$AJ$3-$R346*$A$3,0)-MIN(MAX($R346*$A$3-$A$4,0),AD$5*$AJ$3)^2-2*AD$5*$AJ$3*MAX($R346*$A$3-$A$4-AD$5*+$AJ$3,0))/$AJ$5-SUM($V$7:AC346)-SUM($V$7:AD345)+SUM($V$7:AC345)</f>
        <v>0</v>
      </c>
      <c r="AE346" s="153">
        <f>(2*AE$5*$AJ$3*$R346*$A$3-MIN(AE$5*$AJ$3,$R346*$A$3)^2-2*$R346*$A$3*MAX(AE$5*$AJ$3-$R346*$A$3,0)-MIN(MAX($R346*$A$3-$A$4,0),AE$5*$AJ$3)^2-2*AE$5*$AJ$3*MAX($R346*$A$3-$A$4-AE$5*+$AJ$3,0))/$AJ$5-SUM($V$7:AD346)-SUM($V$7:AE345)+SUM($V$7:AD345)</f>
        <v>0</v>
      </c>
      <c r="AF346" s="153">
        <f>(2*AF$5*$AJ$3*$R346*$A$3-MIN(AF$5*$AJ$3,$R346*$A$3)^2-2*$R346*$A$3*MAX(AF$5*$AJ$3-$R346*$A$3,0)-MIN(MAX($R346*$A$3-$A$4,0),AF$5*$AJ$3)^2-2*AF$5*$AJ$3*MAX($R346*$A$3-$A$4-AF$5*+$AJ$3,0))/$AJ$5-SUM($V$7:AE346)-SUM($V$7:AF345)+SUM($V$7:AE345)</f>
        <v>0</v>
      </c>
      <c r="AG346" s="153">
        <f>(2*AG$5*$AJ$3*$R346*$A$3-MIN(AG$5*$AJ$3,$R346*$A$3)^2-2*$R346*$A$3*MAX(AG$5*$AJ$3-$R346*$A$3,0)-MIN(MAX($R346*$A$3-$A$4,0),AG$5*$AJ$3)^2-2*AG$5*$AJ$3*MAX($R346*$A$3-$A$4-AG$5*+$AJ$3,0))/$AJ$5-SUM($V$7:AF346)-SUM($V$7:AG345)+SUM($V$7:AF345)</f>
        <v>0</v>
      </c>
      <c r="AH346" s="153">
        <f>(2*AH$5*$AJ$3*$R346*$A$3-MIN(AH$5*$AJ$3,$R346*$A$3)^2-2*$R346*$A$3*MAX(AH$5*$AJ$3-$R346*$A$3,0)-MIN(MAX($R346*$A$3-$A$4,0),AH$5*$AJ$3)^2-2*AH$5*$AJ$3*MAX($R346*$A$3-$A$4-AH$5*+$AJ$3,0))/$AJ$5-SUM($V$7:AG346)-SUM($V$7:AH345)+SUM($V$7:AG345)</f>
        <v>0</v>
      </c>
      <c r="AJ346" s="8">
        <f t="shared" si="88"/>
        <v>46447</v>
      </c>
      <c r="AK346" s="30">
        <f t="shared" si="93"/>
        <v>46461</v>
      </c>
      <c r="AL346" s="3">
        <f ca="1">SUMPRODUCT(OFFSET($W$8:OFFSET($W$8,$AJ$4-1,0),$T346,$U346),OFFSET($D$8:OFFSET($D$8,$AJ$4-1,0),$S346,MATCH(AL$6,$D$7:$Q$7,0)-1))</f>
        <v>1</v>
      </c>
      <c r="AM346" s="3">
        <f ca="1">SUMPRODUCT(OFFSET($W$8:OFFSET($W$8,$AJ$4-1,0),$T346,$U346),OFFSET($C$8:OFFSET($C$8,$AJ$4-1,0),$S346,0),OFFSET($D$8:OFFSET($D$8,$AJ$4-1,0),$S346,MATCH(AL$6,$D$7:$Q$7,0)-1))/SUMPRODUCT(OFFSET($W$8:OFFSET($W$8,$AJ$4-1,0),$T346,$U346),OFFSET($C$8:OFFSET($C$8,$AJ$4-1,0),$S346,0))</f>
        <v>1</v>
      </c>
      <c r="AN346" s="3">
        <f ca="1">SUMPRODUCT(OFFSET($W$8:OFFSET($W$8,$AJ$4-1,0),$T346,$U346),OFFSET($D$8:OFFSET($D$8,$AJ$4-1,0),$S346,MATCH(AN$6,$D$7:$Q$7,0)-1))</f>
        <v>0.8935076254368024</v>
      </c>
      <c r="AO346" s="3">
        <f ca="1">SUMPRODUCT(OFFSET($W$8:OFFSET($W$8,$AJ$4-1,0),$T346,$U346),OFFSET($C$8:OFFSET($C$8,$AJ$4-1,0),$S346,0),OFFSET($D$8:OFFSET($D$8,$AJ$4-1,0),$S346,MATCH(AN$6,$D$7:$Q$7,0)-1))/SUMPRODUCT(OFFSET($W$8:OFFSET($W$8,$AJ$4-1,0),$T346,$U346),OFFSET($C$8:OFFSET($C$8,$AJ$4-1,0),$S346,0))</f>
        <v>0.89369123573032416</v>
      </c>
      <c r="AP346" s="3">
        <f ca="1">SUMPRODUCT(OFFSET($W$8:OFFSET($W$8,$AJ$4-1,0),$T346,$U346),OFFSET($D$8:OFFSET($D$8,$AJ$4-1,0),$S346,MATCH(AP$6,$D$7:$Q$7,0)-1))</f>
        <v>0.9816770493371183</v>
      </c>
      <c r="AQ346" s="3">
        <f ca="1">SUMPRODUCT(OFFSET($W$8:OFFSET($W$8,$AJ$4-1,0),$T346,$U346),OFFSET($C$8:OFFSET($C$8,$AJ$4-1,0),$S346,0),OFFSET($D$8:OFFSET($D$8,$AJ$4-1,0),$S346,MATCH(AP$6,$D$7:$Q$7,0)-1))/SUMPRODUCT(OFFSET($W$8:OFFSET($W$8,$AJ$4-1,0),$T346,$U346),OFFSET($C$8:OFFSET($C$8,$AJ$4-1,0),$S346,0))</f>
        <v>0.9817337282881955</v>
      </c>
      <c r="AR346" s="3">
        <f ca="1">SUMPRODUCT(OFFSET($W$8:OFFSET($W$8,$AJ$4-1,0),$T346,$U346),OFFSET($D$8:OFFSET($D$8,$AJ$4-1,0),$S346,MATCH(AR$6,$D$7:$Q$7,0)-1))</f>
        <v>1</v>
      </c>
      <c r="AS346" s="3">
        <f ca="1">SUMPRODUCT(OFFSET($W$8:OFFSET($W$8,$AJ$4-1,0),$T346,$U346),OFFSET($C$8:OFFSET($C$8,$AJ$4-1,0),$S346,0),OFFSET($D$8:OFFSET($D$8,$AJ$4-1,0),$S346,MATCH(AR$6,$D$7:$Q$7,0)-1))/SUMPRODUCT(OFFSET($W$8:OFFSET($W$8,$AJ$4-1,0),$T346,$U346),OFFSET($C$8:OFFSET($C$8,$AJ$4-1,0),$S346,0))</f>
        <v>1</v>
      </c>
      <c r="AT346" s="3">
        <f ca="1">SUMPRODUCT(OFFSET($W$8:OFFSET($W$8,$AJ$4-1,0),$T346,$U346),OFFSET($D$8:OFFSET($D$8,$AJ$4-1,0),$S346,MATCH(AT$6,$D$7:$Q$7,0)-1))</f>
        <v>0.91398185574571955</v>
      </c>
      <c r="AU346" s="3">
        <f ca="1">SUMPRODUCT(OFFSET($W$8:OFFSET($W$8,$AJ$4-1,0),$T346,$U346),OFFSET($C$8:OFFSET($C$8,$AJ$4-1,0),$S346,0),OFFSET($D$8:OFFSET($D$8,$AJ$4-1,0),$S346,MATCH(AT$6,$D$7:$Q$7,0)-1))/SUMPRODUCT(OFFSET($W$8:OFFSET($W$8,$AJ$4-1,0),$T346,$U346),OFFSET($C$8:OFFSET($C$8,$AJ$4-1,0),$S346,0))</f>
        <v>0.91415605758112561</v>
      </c>
      <c r="AV346" s="3">
        <f ca="1">SUMPRODUCT(OFFSET($W$8:OFFSET($W$8,$AJ$4-1,0),$T346,$U346),OFFSET($D$8:OFFSET($D$8,$AJ$4-1,0),$S346,MATCH(AV$6,$D$7:$Q$7,0)-1))</f>
        <v>1.0418611606436827</v>
      </c>
      <c r="AW346" s="3">
        <f ca="1">SUMPRODUCT(OFFSET($W$8:OFFSET($W$8,$AJ$4-1,0),$T346,$U346),OFFSET($C$8:OFFSET($C$8,$AJ$4-1,0),$S346,0),OFFSET($D$8:OFFSET($D$8,$AJ$4-1,0),$S346,MATCH(AV$6,$D$7:$Q$7,0)-1))/SUMPRODUCT(OFFSET($W$8:OFFSET($W$8,$AJ$4-1,0),$T346,$U346),OFFSET($C$8:OFFSET($C$8,$AJ$4-1,0),$S346,0))</f>
        <v>1.041783560248529</v>
      </c>
      <c r="AX346" s="3">
        <f ca="1">SUMPRODUCT(OFFSET($W$8:OFFSET($W$8,$AJ$4-1,0),$T346,$U346),OFFSET($D$8:OFFSET($D$8,$AJ$4-1,0),$S346,MATCH(AX$6,$D$7:$Q$7,0)-1))</f>
        <v>1.0418611606436821</v>
      </c>
      <c r="AY346" s="3">
        <f ca="1">SUMPRODUCT(OFFSET($W$8:OFFSET($W$8,$AJ$4-1,0),$T346,$U346),OFFSET($C$8:OFFSET($C$8,$AJ$4-1,0),$S346,0),OFFSET($D$8:OFFSET($D$8,$AJ$4-1,0),$S346,MATCH(AX$6,$D$7:$Q$7,0)-1))/SUMPRODUCT(OFFSET($W$8:OFFSET($W$8,$AJ$4-1,0),$T346,$U346),OFFSET($C$8:OFFSET($C$8,$AJ$4-1,0),$S346,0))</f>
        <v>1.0417835602485286</v>
      </c>
      <c r="AZ346" s="3">
        <f ca="1">SUMPRODUCT(OFFSET($W$8:OFFSET($W$8,$AJ$4-1,0),$T346,$U346),OFFSET($D$8:OFFSET($D$8,$AJ$4-1,0),$S346,MATCH(AZ$6,$D$7:$Q$7,0)-1))</f>
        <v>0.88645824960620323</v>
      </c>
      <c r="BA346" s="3">
        <f ca="1">SUMPRODUCT(OFFSET($W$8:OFFSET($W$8,$AJ$4-1,0),$T346,$U346),OFFSET($C$8:OFFSET($C$8,$AJ$4-1,0),$S346,0),OFFSET($D$8:OFFSET($D$8,$AJ$4-1,0),$S346,MATCH(AZ$6,$D$7:$Q$7,0)-1))/SUMPRODUCT(OFFSET($W$8:OFFSET($W$8,$AJ$4-1,0),$T346,$U346),OFFSET($C$8:OFFSET($C$8,$AJ$4-1,0),$S346,0))</f>
        <v>0.88665327165953767</v>
      </c>
      <c r="BB346" s="3">
        <f ca="1">SUMPRODUCT(OFFSET($W$8:OFFSET($W$8,$AJ$4-1,0),$T346,$U346),OFFSET($D$8:OFFSET($D$8,$AJ$4-1,0),$S346,MATCH(BB$6,$D$7:$Q$7,0)-1))</f>
        <v>0.95914136826193797</v>
      </c>
      <c r="BC346" s="3">
        <f ca="1">SUMPRODUCT(OFFSET($W$8:OFFSET($W$8,$AJ$4-1,0),$T346,$U346),OFFSET($C$8:OFFSET($C$8,$AJ$4-1,0),$S346,0),OFFSET($D$8:OFFSET($D$8,$AJ$4-1,0),$S346,MATCH(BB$6,$D$7:$Q$7,0)-1))/SUMPRODUCT(OFFSET($W$8:OFFSET($W$8,$AJ$4-1,0),$T346,$U346),OFFSET($C$8:OFFSET($C$8,$AJ$4-1,0),$S346,0))</f>
        <v>0.95921423207686451</v>
      </c>
      <c r="BD346" s="3">
        <f ca="1">SUMPRODUCT(OFFSET($W$8:OFFSET($W$8,$AJ$4-1,0),$T346,$U346),OFFSET($D$8:OFFSET($D$8,$AJ$4-1,0),$S346,MATCH(BD$6,$D$7:$Q$7,0)-1))</f>
        <v>0.99927655416464578</v>
      </c>
      <c r="BE346" s="3">
        <f ca="1">SUMPRODUCT(OFFSET($W$8:OFFSET($W$8,$AJ$4-1,0),$T346,$U346),OFFSET($C$8:OFFSET($C$8,$AJ$4-1,0),$S346,0),OFFSET($D$8:OFFSET($D$8,$AJ$4-1,0),$S346,MATCH(BD$6,$D$7:$Q$7,0)-1))/SUMPRODUCT(OFFSET($W$8:OFFSET($W$8,$AJ$4-1,0),$T346,$U346),OFFSET($C$8:OFFSET($C$8,$AJ$4-1,0),$S346,0))</f>
        <v>0.99927786941341357</v>
      </c>
      <c r="BF346" s="174">
        <f ca="1">SUMPRODUCT(OFFSET($W$8:OFFSET($W$8,$AJ$4-1,0),$T346,$U346),OFFSET($D$8:OFFSET($D$8,$AJ$4-1,0),$S346,MATCH(BF$6,$D$7:$Q$7,0)-1))</f>
        <v>1</v>
      </c>
      <c r="BG346" s="174">
        <f ca="1">SUMPRODUCT(OFFSET($W$8:OFFSET($W$8,$AJ$4-1,0),$T346,$U346),OFFSET($C$8:OFFSET($C$8,$AJ$4-1,0),$S346,0),OFFSET($D$8:OFFSET($D$8,$AJ$4-1,0),$S346,MATCH(BF$6,$D$7:$Q$7,0)-1))/SUMPRODUCT(OFFSET($W$8:OFFSET($W$8,$AJ$4-1,0),$T346,$U346),OFFSET($C$8:OFFSET($C$8,$AJ$4-1,0),$S346,0))</f>
        <v>1</v>
      </c>
      <c r="BH346" s="174">
        <f ca="1">SUMPRODUCT(OFFSET($W$8:OFFSET($W$8,$AJ$4-1,0),$T346,$U346),OFFSET($D$8:OFFSET($D$8,$AJ$4-1,0),$S346,MATCH(BH$6,$D$7:$Q$7,0)-1))</f>
        <v>1</v>
      </c>
      <c r="BI346" s="174">
        <f ca="1">SUMPRODUCT(OFFSET($W$8:OFFSET($W$8,$AJ$4-1,0),$T346,$U346),OFFSET($C$8:OFFSET($C$8,$AJ$4-1,0),$S346,0),OFFSET($D$8:OFFSET($D$8,$AJ$4-1,0),$S346,MATCH(BH$6,$D$7:$Q$7,0)-1))/SUMPRODUCT(OFFSET($W$8:OFFSET($W$8,$AJ$4-1,0),$T346,$U346),OFFSET($C$8:OFFSET($C$8,$AJ$4-1,0),$S346,0))</f>
        <v>1</v>
      </c>
      <c r="BJ346" s="174">
        <f ca="1">SUMPRODUCT(OFFSET($W$8:OFFSET($W$8,$AJ$4-1,0),$T346,$U346),OFFSET($D$8:OFFSET($D$8,$AJ$4-1,0),$S346,MATCH(BJ$6,$D$7:$Q$7,0)-1))</f>
        <v>1</v>
      </c>
      <c r="BK346" s="174">
        <f ca="1">SUMPRODUCT(OFFSET($W$8:OFFSET($W$8,$AJ$4-1,0),$T346,$U346),OFFSET($C$8:OFFSET($C$8,$AJ$4-1,0),$S346,0),OFFSET($D$8:OFFSET($D$8,$AJ$4-1,0),$S346,MATCH(BJ$6,$D$7:$Q$7,0)-1))/SUMPRODUCT(OFFSET($W$8:OFFSET($W$8,$AJ$4-1,0),$T346,$U346),OFFSET($C$8:OFFSET($C$8,$AJ$4-1,0),$S346,0))</f>
        <v>1</v>
      </c>
      <c r="BM346" s="8">
        <f t="shared" si="85"/>
        <v>46447</v>
      </c>
      <c r="BN346" s="47">
        <f t="shared" ca="1" si="86"/>
        <v>0.99887341547568309</v>
      </c>
      <c r="BO346" s="47">
        <f t="shared" ca="1" si="82"/>
        <v>0</v>
      </c>
      <c r="BP346" s="47">
        <f t="shared" ca="1" si="87"/>
        <v>0.33093923847506052</v>
      </c>
      <c r="BQ346" s="47">
        <f t="shared" ca="1" si="83"/>
        <v>0.66793417700062263</v>
      </c>
    </row>
    <row r="347" spans="1:69">
      <c r="A347" s="58">
        <f t="shared" si="84"/>
        <v>46113</v>
      </c>
      <c r="B347" s="155">
        <f t="shared" si="89"/>
        <v>46310</v>
      </c>
      <c r="C347" s="59">
        <f>SUMIF(WP!$A$3:$A$388,"&lt;"&amp;EOMONTH($A347,$A$3-1)+1,WP!$B$3:$B$388)/1000-SUM(C$8:C346)</f>
        <v>8920.9348089911509</v>
      </c>
      <c r="D347" s="156">
        <f>D$6/VLOOKUP($B347,Rate!$B$4:$H$390,7)</f>
        <v>1</v>
      </c>
      <c r="E347" s="156">
        <f>E$6/VLOOKUP($B347,SAWW!$B$4:$H$390,7)</f>
        <v>0.90380353023520843</v>
      </c>
      <c r="F347" s="156">
        <f>F$6/VLOOKUP($B347,'Indem BL'!$B$4:$H$390,7)</f>
        <v>0.98514875930981016</v>
      </c>
      <c r="G347" s="156">
        <f>G$6/VLOOKUP($B347,'Med BL'!$B$4:$H$390,7)</f>
        <v>1</v>
      </c>
      <c r="H347" s="156">
        <f>H$6/VLOOKUP($B347,'Combined BL &amp; SAWW'!$B$4:$H$390,7)</f>
        <v>0.92393807845540399</v>
      </c>
      <c r="I347" s="156">
        <f>I$6/VLOOKUP($B347,'Freq Trend'!$B$4:$H$390,7)</f>
        <v>1.0375022354591128</v>
      </c>
      <c r="J347" s="156">
        <f>J$6/VLOOKUP($B347,'Severity Trend_IonI'!$B$4:$H$390,7)</f>
        <v>1.0375022354591124</v>
      </c>
      <c r="K347" s="156">
        <f>K$6/VLOOKUP($B347,'Severity Trend_MonI'!$B$4:$H$390,7)</f>
        <v>0.89739315789832763</v>
      </c>
      <c r="L347" s="156">
        <f>L$6/VLOOKUP($B347,'Severity Trend'!$B$4:$H$390,7)</f>
        <v>0.96323033004722514</v>
      </c>
      <c r="M347" s="156">
        <f>M$6/VLOOKUP($B347,'PP Residual Trend'!$B$4:$H$390,7)</f>
        <v>0.99935039744491794</v>
      </c>
      <c r="N347" s="156">
        <f>N$6/VLOOKUP($B347,CR!$B$4:$H$455,7)</f>
        <v>1</v>
      </c>
      <c r="O347" s="156">
        <f>O$6/VLOOKUP($B347,ER!$B$4:$H$455,7)</f>
        <v>1</v>
      </c>
      <c r="P347" s="156">
        <f>P$6/VLOOKUP($B347,DR!$B$4:$H$455,7)</f>
        <v>1</v>
      </c>
      <c r="R347">
        <f t="shared" si="81"/>
        <v>340</v>
      </c>
      <c r="S347" s="159">
        <f t="shared" si="90"/>
        <v>339</v>
      </c>
      <c r="T347" s="157">
        <f t="shared" si="91"/>
        <v>0</v>
      </c>
      <c r="U347" s="157">
        <f t="shared" si="92"/>
        <v>0</v>
      </c>
      <c r="V347" s="152">
        <v>0</v>
      </c>
      <c r="W347" s="153">
        <f>(2*W$5*$AJ$3*$R347*$A$3-MIN(W$5*$AJ$3,$R347*$A$3)^2-2*$R347*$A$3*MAX(W$5*$AJ$3-$R347*$A$3,0)-MIN(MAX($R347*$A$3-$A$4,0),W$5*$AJ$3)^2-2*W$5*$AJ$3*MAX($R347*$A$3-$A$4-W$5*+$AJ$3,0))/$AJ$5-SUM($V$7:V347)-SUM($V$7:W346)+SUM($V$7:V346)</f>
        <v>0</v>
      </c>
      <c r="X347" s="153">
        <f>(2*X$5*$AJ$3*$R347*$A$3-MIN(X$5*$AJ$3,$R347*$A$3)^2-2*$R347*$A$3*MAX(X$5*$AJ$3-$R347*$A$3,0)-MIN(MAX($R347*$A$3-$A$4,0),X$5*$AJ$3)^2-2*X$5*$AJ$3*MAX($R347*$A$3-$A$4-X$5*+$AJ$3,0))/$AJ$5-SUM($V$7:W347)-SUM($V$7:X346)+SUM($V$7:W346)</f>
        <v>0</v>
      </c>
      <c r="Y347" s="153">
        <f>(2*Y$5*$AJ$3*$R347*$A$3-MIN(Y$5*$AJ$3,$R347*$A$3)^2-2*$R347*$A$3*MAX(Y$5*$AJ$3-$R347*$A$3,0)-MIN(MAX($R347*$A$3-$A$4,0),Y$5*$AJ$3)^2-2*Y$5*$AJ$3*MAX($R347*$A$3-$A$4-Y$5*+$AJ$3,0))/$AJ$5-SUM($V$7:X347)-SUM($V$7:Y346)+SUM($V$7:X346)</f>
        <v>0</v>
      </c>
      <c r="Z347" s="153">
        <f>(2*Z$5*$AJ$3*$R347*$A$3-MIN(Z$5*$AJ$3,$R347*$A$3)^2-2*$R347*$A$3*MAX(Z$5*$AJ$3-$R347*$A$3,0)-MIN(MAX($R347*$A$3-$A$4,0),Z$5*$AJ$3)^2-2*Z$5*$AJ$3*MAX($R347*$A$3-$A$4-Z$5*+$AJ$3,0))/$AJ$5-SUM($V$7:Y347)-SUM($V$7:Z346)+SUM($V$7:Y346)</f>
        <v>0</v>
      </c>
      <c r="AA347" s="153">
        <f>(2*AA$5*$AJ$3*$R347*$A$3-MIN(AA$5*$AJ$3,$R347*$A$3)^2-2*$R347*$A$3*MAX(AA$5*$AJ$3-$R347*$A$3,0)-MIN(MAX($R347*$A$3-$A$4,0),AA$5*$AJ$3)^2-2*AA$5*$AJ$3*MAX($R347*$A$3-$A$4-AA$5*+$AJ$3,0))/$AJ$5-SUM($V$7:Z347)-SUM($V$7:AA346)+SUM($V$7:Z346)</f>
        <v>0</v>
      </c>
      <c r="AB347" s="153">
        <f>(2*AB$5*$AJ$3*$R347*$A$3-MIN(AB$5*$AJ$3,$R347*$A$3)^2-2*$R347*$A$3*MAX(AB$5*$AJ$3-$R347*$A$3,0)-MIN(MAX($R347*$A$3-$A$4,0),AB$5*$AJ$3)^2-2*AB$5*$AJ$3*MAX($R347*$A$3-$A$4-AB$5*+$AJ$3,0))/$AJ$5-SUM($V$7:AA347)-SUM($V$7:AB346)+SUM($V$7:AA346)</f>
        <v>0</v>
      </c>
      <c r="AC347" s="153">
        <f>(2*AC$5*$AJ$3*$R347*$A$3-MIN(AC$5*$AJ$3,$R347*$A$3)^2-2*$R347*$A$3*MAX(AC$5*$AJ$3-$R347*$A$3,0)-MIN(MAX($R347*$A$3-$A$4,0),AC$5*$AJ$3)^2-2*AC$5*$AJ$3*MAX($R347*$A$3-$A$4-AC$5*+$AJ$3,0))/$AJ$5-SUM($V$7:AB347)-SUM($V$7:AC346)+SUM($V$7:AB346)</f>
        <v>0</v>
      </c>
      <c r="AD347" s="153">
        <f>(2*AD$5*$AJ$3*$R347*$A$3-MIN(AD$5*$AJ$3,$R347*$A$3)^2-2*$R347*$A$3*MAX(AD$5*$AJ$3-$R347*$A$3,0)-MIN(MAX($R347*$A$3-$A$4,0),AD$5*$AJ$3)^2-2*AD$5*$AJ$3*MAX($R347*$A$3-$A$4-AD$5*+$AJ$3,0))/$AJ$5-SUM($V$7:AC347)-SUM($V$7:AD346)+SUM($V$7:AC346)</f>
        <v>0</v>
      </c>
      <c r="AE347" s="153">
        <f>(2*AE$5*$AJ$3*$R347*$A$3-MIN(AE$5*$AJ$3,$R347*$A$3)^2-2*$R347*$A$3*MAX(AE$5*$AJ$3-$R347*$A$3,0)-MIN(MAX($R347*$A$3-$A$4,0),AE$5*$AJ$3)^2-2*AE$5*$AJ$3*MAX($R347*$A$3-$A$4-AE$5*+$AJ$3,0))/$AJ$5-SUM($V$7:AD347)-SUM($V$7:AE346)+SUM($V$7:AD346)</f>
        <v>0</v>
      </c>
      <c r="AF347" s="153">
        <f>(2*AF$5*$AJ$3*$R347*$A$3-MIN(AF$5*$AJ$3,$R347*$A$3)^2-2*$R347*$A$3*MAX(AF$5*$AJ$3-$R347*$A$3,0)-MIN(MAX($R347*$A$3-$A$4,0),AF$5*$AJ$3)^2-2*AF$5*$AJ$3*MAX($R347*$A$3-$A$4-AF$5*+$AJ$3,0))/$AJ$5-SUM($V$7:AE347)-SUM($V$7:AF346)+SUM($V$7:AE346)</f>
        <v>0</v>
      </c>
      <c r="AG347" s="153">
        <f>(2*AG$5*$AJ$3*$R347*$A$3-MIN(AG$5*$AJ$3,$R347*$A$3)^2-2*$R347*$A$3*MAX(AG$5*$AJ$3-$R347*$A$3,0)-MIN(MAX($R347*$A$3-$A$4,0),AG$5*$AJ$3)^2-2*AG$5*$AJ$3*MAX($R347*$A$3-$A$4-AG$5*+$AJ$3,0))/$AJ$5-SUM($V$7:AF347)-SUM($V$7:AG346)+SUM($V$7:AF346)</f>
        <v>0</v>
      </c>
      <c r="AH347" s="153">
        <f>(2*AH$5*$AJ$3*$R347*$A$3-MIN(AH$5*$AJ$3,$R347*$A$3)^2-2*$R347*$A$3*MAX(AH$5*$AJ$3-$R347*$A$3,0)-MIN(MAX($R347*$A$3-$A$4,0),AH$5*$AJ$3)^2-2*AH$5*$AJ$3*MAX($R347*$A$3-$A$4-AH$5*+$AJ$3,0))/$AJ$5-SUM($V$7:AG347)-SUM($V$7:AH346)+SUM($V$7:AG346)</f>
        <v>0</v>
      </c>
      <c r="AJ347" s="8">
        <f t="shared" si="88"/>
        <v>46478</v>
      </c>
      <c r="AK347" s="30">
        <f t="shared" si="93"/>
        <v>46492</v>
      </c>
      <c r="AL347" s="3">
        <f ca="1">SUMPRODUCT(OFFSET($W$8:OFFSET($W$8,$AJ$4-1,0),$T347,$U347),OFFSET($D$8:OFFSET($D$8,$AJ$4-1,0),$S347,MATCH(AL$6,$D$7:$Q$7,0)-1))</f>
        <v>1</v>
      </c>
      <c r="AM347" s="3">
        <f ca="1">SUMPRODUCT(OFFSET($W$8:OFFSET($W$8,$AJ$4-1,0),$T347,$U347),OFFSET($C$8:OFFSET($C$8,$AJ$4-1,0),$S347,0),OFFSET($D$8:OFFSET($D$8,$AJ$4-1,0),$S347,MATCH(AL$6,$D$7:$Q$7,0)-1))/SUMPRODUCT(OFFSET($W$8:OFFSET($W$8,$AJ$4-1,0),$T347,$U347),OFFSET($C$8:OFFSET($C$8,$AJ$4-1,0),$S347,0))</f>
        <v>1</v>
      </c>
      <c r="AN347" s="3">
        <f ca="1">SUMPRODUCT(OFFSET($W$8:OFFSET($W$8,$AJ$4-1,0),$T347,$U347),OFFSET($D$8:OFFSET($D$8,$AJ$4-1,0),$S347,MATCH(AN$6,$D$7:$Q$7,0)-1))</f>
        <v>0.89145384347491829</v>
      </c>
      <c r="AO347" s="3">
        <f ca="1">SUMPRODUCT(OFFSET($W$8:OFFSET($W$8,$AJ$4-1,0),$T347,$U347),OFFSET($C$8:OFFSET($C$8,$AJ$4-1,0),$S347,0),OFFSET($D$8:OFFSET($D$8,$AJ$4-1,0),$S347,MATCH(AN$6,$D$7:$Q$7,0)-1))/SUMPRODUCT(OFFSET($W$8:OFFSET($W$8,$AJ$4-1,0),$T347,$U347),OFFSET($C$8:OFFSET($C$8,$AJ$4-1,0),$S347,0))</f>
        <v>0.89159468326374902</v>
      </c>
      <c r="AP347" s="3">
        <f ca="1">SUMPRODUCT(OFFSET($W$8:OFFSET($W$8,$AJ$4-1,0),$T347,$U347),OFFSET($D$8:OFFSET($D$8,$AJ$4-1,0),$S347,MATCH(AP$6,$D$7:$Q$7,0)-1))</f>
        <v>0.98126861286974276</v>
      </c>
      <c r="AQ347" s="3">
        <f ca="1">SUMPRODUCT(OFFSET($W$8:OFFSET($W$8,$AJ$4-1,0),$T347,$U347),OFFSET($C$8:OFFSET($C$8,$AJ$4-1,0),$S347,0),OFFSET($D$8:OFFSET($D$8,$AJ$4-1,0),$S347,MATCH(AP$6,$D$7:$Q$7,0)-1))/SUMPRODUCT(OFFSET($W$8:OFFSET($W$8,$AJ$4-1,0),$T347,$U347),OFFSET($C$8:OFFSET($C$8,$AJ$4-1,0),$S347,0))</f>
        <v>0.98131672162675543</v>
      </c>
      <c r="AR347" s="3">
        <f ca="1">SUMPRODUCT(OFFSET($W$8:OFFSET($W$8,$AJ$4-1,0),$T347,$U347),OFFSET($D$8:OFFSET($D$8,$AJ$4-1,0),$S347,MATCH(AR$6,$D$7:$Q$7,0)-1))</f>
        <v>1</v>
      </c>
      <c r="AS347" s="3">
        <f ca="1">SUMPRODUCT(OFFSET($W$8:OFFSET($W$8,$AJ$4-1,0),$T347,$U347),OFFSET($C$8:OFFSET($C$8,$AJ$4-1,0),$S347,0),OFFSET($D$8:OFFSET($D$8,$AJ$4-1,0),$S347,MATCH(AR$6,$D$7:$Q$7,0)-1))/SUMPRODUCT(OFFSET($W$8:OFFSET($W$8,$AJ$4-1,0),$T347,$U347),OFFSET($C$8:OFFSET($C$8,$AJ$4-1,0),$S347,0))</f>
        <v>1</v>
      </c>
      <c r="AT347" s="3">
        <f ca="1">SUMPRODUCT(OFFSET($W$8:OFFSET($W$8,$AJ$4-1,0),$T347,$U347),OFFSET($D$8:OFFSET($D$8,$AJ$4-1,0),$S347,MATCH(AT$6,$D$7:$Q$7,0)-1))</f>
        <v>0.9121846922127137</v>
      </c>
      <c r="AU347" s="3">
        <f ca="1">SUMPRODUCT(OFFSET($W$8:OFFSET($W$8,$AJ$4-1,0),$T347,$U347),OFFSET($C$8:OFFSET($C$8,$AJ$4-1,0),$S347,0),OFFSET($D$8:OFFSET($D$8,$AJ$4-1,0),$S347,MATCH(AT$6,$D$7:$Q$7,0)-1))/SUMPRODUCT(OFFSET($W$8:OFFSET($W$8,$AJ$4-1,0),$T347,$U347),OFFSET($C$8:OFFSET($C$8,$AJ$4-1,0),$S347,0))</f>
        <v>0.91232131114269377</v>
      </c>
      <c r="AV347" s="3">
        <f ca="1">SUMPRODUCT(OFFSET($W$8:OFFSET($W$8,$AJ$4-1,0),$T347,$U347),OFFSET($D$8:OFFSET($D$8,$AJ$4-1,0),$S347,MATCH(AV$6,$D$7:$Q$7,0)-1))</f>
        <v>1.0427341193966275</v>
      </c>
      <c r="AW347" s="3">
        <f ca="1">SUMPRODUCT(OFFSET($W$8:OFFSET($W$8,$AJ$4-1,0),$T347,$U347),OFFSET($C$8:OFFSET($C$8,$AJ$4-1,0),$S347,0),OFFSET($D$8:OFFSET($D$8,$AJ$4-1,0),$S347,MATCH(AV$6,$D$7:$Q$7,0)-1))/SUMPRODUCT(OFFSET($W$8:OFFSET($W$8,$AJ$4-1,0),$T347,$U347),OFFSET($C$8:OFFSET($C$8,$AJ$4-1,0),$S347,0))</f>
        <v>1.0426748858540771</v>
      </c>
      <c r="AX347" s="3">
        <f ca="1">SUMPRODUCT(OFFSET($W$8:OFFSET($W$8,$AJ$4-1,0),$T347,$U347),OFFSET($D$8:OFFSET($D$8,$AJ$4-1,0),$S347,MATCH(AX$6,$D$7:$Q$7,0)-1))</f>
        <v>1.0427341193966269</v>
      </c>
      <c r="AY347" s="3">
        <f ca="1">SUMPRODUCT(OFFSET($W$8:OFFSET($W$8,$AJ$4-1,0),$T347,$U347),OFFSET($C$8:OFFSET($C$8,$AJ$4-1,0),$S347,0),OFFSET($D$8:OFFSET($D$8,$AJ$4-1,0),$S347,MATCH(AX$6,$D$7:$Q$7,0)-1))/SUMPRODUCT(OFFSET($W$8:OFFSET($W$8,$AJ$4-1,0),$T347,$U347),OFFSET($C$8:OFFSET($C$8,$AJ$4-1,0),$S347,0))</f>
        <v>1.0426748858540769</v>
      </c>
      <c r="AZ347" s="3">
        <f ca="1">SUMPRODUCT(OFFSET($W$8:OFFSET($W$8,$AJ$4-1,0),$T347,$U347),OFFSET($D$8:OFFSET($D$8,$AJ$4-1,0),$S347,MATCH(AZ$6,$D$7:$Q$7,0)-1))</f>
        <v>0.88427744173115563</v>
      </c>
      <c r="BA347" s="3">
        <f ca="1">SUMPRODUCT(OFFSET($W$8:OFFSET($W$8,$AJ$4-1,0),$T347,$U347),OFFSET($C$8:OFFSET($C$8,$AJ$4-1,0),$S347,0),OFFSET($D$8:OFFSET($D$8,$AJ$4-1,0),$S347,MATCH(AZ$6,$D$7:$Q$7,0)-1))/SUMPRODUCT(OFFSET($W$8:OFFSET($W$8,$AJ$4-1,0),$T347,$U347),OFFSET($C$8:OFFSET($C$8,$AJ$4-1,0),$S347,0))</f>
        <v>0.88442707231974216</v>
      </c>
      <c r="BB347" s="3">
        <f ca="1">SUMPRODUCT(OFFSET($W$8:OFFSET($W$8,$AJ$4-1,0),$T347,$U347),OFFSET($D$8:OFFSET($D$8,$AJ$4-1,0),$S347,MATCH(BB$6,$D$7:$Q$7,0)-1))</f>
        <v>0.95832423595616012</v>
      </c>
      <c r="BC347" s="3">
        <f ca="1">SUMPRODUCT(OFFSET($W$8:OFFSET($W$8,$AJ$4-1,0),$T347,$U347),OFFSET($C$8:OFFSET($C$8,$AJ$4-1,0),$S347,0),OFFSET($D$8:OFFSET($D$8,$AJ$4-1,0),$S347,MATCH(BB$6,$D$7:$Q$7,0)-1))/SUMPRODUCT(OFFSET($W$8:OFFSET($W$8,$AJ$4-1,0),$T347,$U347),OFFSET($C$8:OFFSET($C$8,$AJ$4-1,0),$S347,0))</f>
        <v>0.95838000145299895</v>
      </c>
      <c r="BD347" s="3">
        <f ca="1">SUMPRODUCT(OFFSET($W$8:OFFSET($W$8,$AJ$4-1,0),$T347,$U347),OFFSET($D$8:OFFSET($D$8,$AJ$4-1,0),$S347,MATCH(BD$6,$D$7:$Q$7,0)-1))</f>
        <v>0.99926178173950153</v>
      </c>
      <c r="BE347" s="3">
        <f ca="1">SUMPRODUCT(OFFSET($W$8:OFFSET($W$8,$AJ$4-1,0),$T347,$U347),OFFSET($C$8:OFFSET($C$8,$AJ$4-1,0),$S347,0),OFFSET($D$8:OFFSET($D$8,$AJ$4-1,0),$S347,MATCH(BD$6,$D$7:$Q$7,0)-1))/SUMPRODUCT(OFFSET($W$8:OFFSET($W$8,$AJ$4-1,0),$T347,$U347),OFFSET($C$8:OFFSET($C$8,$AJ$4-1,0),$S347,0))</f>
        <v>0.999262787034357</v>
      </c>
      <c r="BF347" s="174">
        <f ca="1">SUMPRODUCT(OFFSET($W$8:OFFSET($W$8,$AJ$4-1,0),$T347,$U347),OFFSET($D$8:OFFSET($D$8,$AJ$4-1,0),$S347,MATCH(BF$6,$D$7:$Q$7,0)-1))</f>
        <v>1</v>
      </c>
      <c r="BG347" s="174">
        <f ca="1">SUMPRODUCT(OFFSET($W$8:OFFSET($W$8,$AJ$4-1,0),$T347,$U347),OFFSET($C$8:OFFSET($C$8,$AJ$4-1,0),$S347,0),OFFSET($D$8:OFFSET($D$8,$AJ$4-1,0),$S347,MATCH(BF$6,$D$7:$Q$7,0)-1))/SUMPRODUCT(OFFSET($W$8:OFFSET($W$8,$AJ$4-1,0),$T347,$U347),OFFSET($C$8:OFFSET($C$8,$AJ$4-1,0),$S347,0))</f>
        <v>1</v>
      </c>
      <c r="BH347" s="174">
        <f ca="1">SUMPRODUCT(OFFSET($W$8:OFFSET($W$8,$AJ$4-1,0),$T347,$U347),OFFSET($D$8:OFFSET($D$8,$AJ$4-1,0),$S347,MATCH(BH$6,$D$7:$Q$7,0)-1))</f>
        <v>1</v>
      </c>
      <c r="BI347" s="174">
        <f ca="1">SUMPRODUCT(OFFSET($W$8:OFFSET($W$8,$AJ$4-1,0),$T347,$U347),OFFSET($C$8:OFFSET($C$8,$AJ$4-1,0),$S347,0),OFFSET($D$8:OFFSET($D$8,$AJ$4-1,0),$S347,MATCH(BH$6,$D$7:$Q$7,0)-1))/SUMPRODUCT(OFFSET($W$8:OFFSET($W$8,$AJ$4-1,0),$T347,$U347),OFFSET($C$8:OFFSET($C$8,$AJ$4-1,0),$S347,0))</f>
        <v>1</v>
      </c>
      <c r="BJ347" s="174">
        <f ca="1">SUMPRODUCT(OFFSET($W$8:OFFSET($W$8,$AJ$4-1,0),$T347,$U347),OFFSET($D$8:OFFSET($D$8,$AJ$4-1,0),$S347,MATCH(BJ$6,$D$7:$Q$7,0)-1))</f>
        <v>1</v>
      </c>
      <c r="BK347" s="174">
        <f ca="1">SUMPRODUCT(OFFSET($W$8:OFFSET($W$8,$AJ$4-1,0),$T347,$U347),OFFSET($C$8:OFFSET($C$8,$AJ$4-1,0),$S347,0),OFFSET($D$8:OFFSET($D$8,$AJ$4-1,0),$S347,MATCH(BJ$6,$D$7:$Q$7,0)-1))/SUMPRODUCT(OFFSET($W$8:OFFSET($W$8,$AJ$4-1,0),$T347,$U347),OFFSET($C$8:OFFSET($C$8,$AJ$4-1,0),$S347,0))</f>
        <v>1</v>
      </c>
      <c r="BM347" s="8">
        <f t="shared" si="85"/>
        <v>46478</v>
      </c>
      <c r="BN347" s="47">
        <f t="shared" ca="1" si="86"/>
        <v>0.99887341547568309</v>
      </c>
      <c r="BO347" s="47">
        <f t="shared" ca="1" si="82"/>
        <v>0</v>
      </c>
      <c r="BP347" s="47">
        <f t="shared" ca="1" si="87"/>
        <v>0.33093923847506052</v>
      </c>
      <c r="BQ347" s="47">
        <f t="shared" ca="1" si="83"/>
        <v>0.66793417700062263</v>
      </c>
    </row>
    <row r="348" spans="1:69">
      <c r="A348" s="58">
        <f t="shared" si="84"/>
        <v>46143</v>
      </c>
      <c r="B348" s="155">
        <f t="shared" si="89"/>
        <v>46341</v>
      </c>
      <c r="C348" s="59">
        <f>SUMIF(WP!$A$3:$A$388,"&lt;"&amp;EOMONTH($A348,$A$3-1)+1,WP!$B$3:$B$388)/1000-SUM(C$8:C347)</f>
        <v>7867.963060814247</v>
      </c>
      <c r="D348" s="156">
        <f>D$6/VLOOKUP($B348,Rate!$B$4:$H$390,7)</f>
        <v>1</v>
      </c>
      <c r="E348" s="156">
        <f>E$6/VLOOKUP($B348,SAWW!$B$4:$H$390,7)</f>
        <v>0.90167624170479954</v>
      </c>
      <c r="F348" s="156">
        <f>F$6/VLOOKUP($B348,'Indem BL'!$B$4:$H$390,7)</f>
        <v>0.98514875930981016</v>
      </c>
      <c r="G348" s="156">
        <f>G$6/VLOOKUP($B348,'Med BL'!$B$4:$H$390,7)</f>
        <v>1</v>
      </c>
      <c r="H348" s="156">
        <f>H$6/VLOOKUP($B348,'Combined BL &amp; SAWW'!$B$4:$H$390,7)</f>
        <v>0.92236958079427711</v>
      </c>
      <c r="I348" s="156">
        <f>I$6/VLOOKUP($B348,'Freq Trend'!$B$4:$H$390,7)</f>
        <v>1.0383866729484359</v>
      </c>
      <c r="J348" s="156">
        <f>J$6/VLOOKUP($B348,'Severity Trend_IonI'!$B$4:$H$390,7)</f>
        <v>1.0383866729484355</v>
      </c>
      <c r="K348" s="156">
        <f>K$6/VLOOKUP($B348,'Severity Trend_MonI'!$B$4:$H$390,7)</f>
        <v>0.8951317417302056</v>
      </c>
      <c r="L348" s="156">
        <f>L$6/VLOOKUP($B348,'Severity Trend'!$B$4:$H$390,7)</f>
        <v>0.9623925055153657</v>
      </c>
      <c r="M348" s="156">
        <f>M$6/VLOOKUP($B348,'PP Residual Trend'!$B$4:$H$390,7)</f>
        <v>0.99933534013971737</v>
      </c>
      <c r="N348" s="156">
        <f>N$6/VLOOKUP($B348,CR!$B$4:$H$455,7)</f>
        <v>1</v>
      </c>
      <c r="O348" s="156">
        <f>O$6/VLOOKUP($B348,ER!$B$4:$H$455,7)</f>
        <v>1</v>
      </c>
      <c r="P348" s="156">
        <f>P$6/VLOOKUP($B348,DR!$B$4:$H$455,7)</f>
        <v>1</v>
      </c>
      <c r="R348">
        <f t="shared" ref="R348:R403" si="94">R347+1</f>
        <v>341</v>
      </c>
      <c r="S348" s="159">
        <f t="shared" si="90"/>
        <v>340</v>
      </c>
      <c r="T348" s="157">
        <f t="shared" si="91"/>
        <v>0</v>
      </c>
      <c r="U348" s="157">
        <f t="shared" si="92"/>
        <v>0</v>
      </c>
      <c r="V348" s="152">
        <v>0</v>
      </c>
      <c r="W348" s="153">
        <f>(2*W$5*$AJ$3*$R348*$A$3-MIN(W$5*$AJ$3,$R348*$A$3)^2-2*$R348*$A$3*MAX(W$5*$AJ$3-$R348*$A$3,0)-MIN(MAX($R348*$A$3-$A$4,0),W$5*$AJ$3)^2-2*W$5*$AJ$3*MAX($R348*$A$3-$A$4-W$5*+$AJ$3,0))/$AJ$5-SUM($V$7:V348)-SUM($V$7:W347)+SUM($V$7:V347)</f>
        <v>0</v>
      </c>
      <c r="X348" s="153">
        <f>(2*X$5*$AJ$3*$R348*$A$3-MIN(X$5*$AJ$3,$R348*$A$3)^2-2*$R348*$A$3*MAX(X$5*$AJ$3-$R348*$A$3,0)-MIN(MAX($R348*$A$3-$A$4,0),X$5*$AJ$3)^2-2*X$5*$AJ$3*MAX($R348*$A$3-$A$4-X$5*+$AJ$3,0))/$AJ$5-SUM($V$7:W348)-SUM($V$7:X347)+SUM($V$7:W347)</f>
        <v>0</v>
      </c>
      <c r="Y348" s="153">
        <f>(2*Y$5*$AJ$3*$R348*$A$3-MIN(Y$5*$AJ$3,$R348*$A$3)^2-2*$R348*$A$3*MAX(Y$5*$AJ$3-$R348*$A$3,0)-MIN(MAX($R348*$A$3-$A$4,0),Y$5*$AJ$3)^2-2*Y$5*$AJ$3*MAX($R348*$A$3-$A$4-Y$5*+$AJ$3,0))/$AJ$5-SUM($V$7:X348)-SUM($V$7:Y347)+SUM($V$7:X347)</f>
        <v>0</v>
      </c>
      <c r="Z348" s="153">
        <f>(2*Z$5*$AJ$3*$R348*$A$3-MIN(Z$5*$AJ$3,$R348*$A$3)^2-2*$R348*$A$3*MAX(Z$5*$AJ$3-$R348*$A$3,0)-MIN(MAX($R348*$A$3-$A$4,0),Z$5*$AJ$3)^2-2*Z$5*$AJ$3*MAX($R348*$A$3-$A$4-Z$5*+$AJ$3,0))/$AJ$5-SUM($V$7:Y348)-SUM($V$7:Z347)+SUM($V$7:Y347)</f>
        <v>0</v>
      </c>
      <c r="AA348" s="153">
        <f>(2*AA$5*$AJ$3*$R348*$A$3-MIN(AA$5*$AJ$3,$R348*$A$3)^2-2*$R348*$A$3*MAX(AA$5*$AJ$3-$R348*$A$3,0)-MIN(MAX($R348*$A$3-$A$4,0),AA$5*$AJ$3)^2-2*AA$5*$AJ$3*MAX($R348*$A$3-$A$4-AA$5*+$AJ$3,0))/$AJ$5-SUM($V$7:Z348)-SUM($V$7:AA347)+SUM($V$7:Z347)</f>
        <v>0</v>
      </c>
      <c r="AB348" s="153">
        <f>(2*AB$5*$AJ$3*$R348*$A$3-MIN(AB$5*$AJ$3,$R348*$A$3)^2-2*$R348*$A$3*MAX(AB$5*$AJ$3-$R348*$A$3,0)-MIN(MAX($R348*$A$3-$A$4,0),AB$5*$AJ$3)^2-2*AB$5*$AJ$3*MAX($R348*$A$3-$A$4-AB$5*+$AJ$3,0))/$AJ$5-SUM($V$7:AA348)-SUM($V$7:AB347)+SUM($V$7:AA347)</f>
        <v>0</v>
      </c>
      <c r="AC348" s="153">
        <f>(2*AC$5*$AJ$3*$R348*$A$3-MIN(AC$5*$AJ$3,$R348*$A$3)^2-2*$R348*$A$3*MAX(AC$5*$AJ$3-$R348*$A$3,0)-MIN(MAX($R348*$A$3-$A$4,0),AC$5*$AJ$3)^2-2*AC$5*$AJ$3*MAX($R348*$A$3-$A$4-AC$5*+$AJ$3,0))/$AJ$5-SUM($V$7:AB348)-SUM($V$7:AC347)+SUM($V$7:AB347)</f>
        <v>0</v>
      </c>
      <c r="AD348" s="153">
        <f>(2*AD$5*$AJ$3*$R348*$A$3-MIN(AD$5*$AJ$3,$R348*$A$3)^2-2*$R348*$A$3*MAX(AD$5*$AJ$3-$R348*$A$3,0)-MIN(MAX($R348*$A$3-$A$4,0),AD$5*$AJ$3)^2-2*AD$5*$AJ$3*MAX($R348*$A$3-$A$4-AD$5*+$AJ$3,0))/$AJ$5-SUM($V$7:AC348)-SUM($V$7:AD347)+SUM($V$7:AC347)</f>
        <v>0</v>
      </c>
      <c r="AE348" s="153">
        <f>(2*AE$5*$AJ$3*$R348*$A$3-MIN(AE$5*$AJ$3,$R348*$A$3)^2-2*$R348*$A$3*MAX(AE$5*$AJ$3-$R348*$A$3,0)-MIN(MAX($R348*$A$3-$A$4,0),AE$5*$AJ$3)^2-2*AE$5*$AJ$3*MAX($R348*$A$3-$A$4-AE$5*+$AJ$3,0))/$AJ$5-SUM($V$7:AD348)-SUM($V$7:AE347)+SUM($V$7:AD347)</f>
        <v>0</v>
      </c>
      <c r="AF348" s="153">
        <f>(2*AF$5*$AJ$3*$R348*$A$3-MIN(AF$5*$AJ$3,$R348*$A$3)^2-2*$R348*$A$3*MAX(AF$5*$AJ$3-$R348*$A$3,0)-MIN(MAX($R348*$A$3-$A$4,0),AF$5*$AJ$3)^2-2*AF$5*$AJ$3*MAX($R348*$A$3-$A$4-AF$5*+$AJ$3,0))/$AJ$5-SUM($V$7:AE348)-SUM($V$7:AF347)+SUM($V$7:AE347)</f>
        <v>0</v>
      </c>
      <c r="AG348" s="153">
        <f>(2*AG$5*$AJ$3*$R348*$A$3-MIN(AG$5*$AJ$3,$R348*$A$3)^2-2*$R348*$A$3*MAX(AG$5*$AJ$3-$R348*$A$3,0)-MIN(MAX($R348*$A$3-$A$4,0),AG$5*$AJ$3)^2-2*AG$5*$AJ$3*MAX($R348*$A$3-$A$4-AG$5*+$AJ$3,0))/$AJ$5-SUM($V$7:AF348)-SUM($V$7:AG347)+SUM($V$7:AF347)</f>
        <v>0</v>
      </c>
      <c r="AH348" s="153">
        <f>(2*AH$5*$AJ$3*$R348*$A$3-MIN(AH$5*$AJ$3,$R348*$A$3)^2-2*$R348*$A$3*MAX(AH$5*$AJ$3-$R348*$A$3,0)-MIN(MAX($R348*$A$3-$A$4,0),AH$5*$AJ$3)^2-2*AH$5*$AJ$3*MAX($R348*$A$3-$A$4-AH$5*+$AJ$3,0))/$AJ$5-SUM($V$7:AG348)-SUM($V$7:AH347)+SUM($V$7:AG347)</f>
        <v>0</v>
      </c>
      <c r="AJ348" s="8">
        <f t="shared" si="88"/>
        <v>46508</v>
      </c>
      <c r="AK348" s="30">
        <f t="shared" si="93"/>
        <v>46522</v>
      </c>
      <c r="AL348" s="3">
        <f ca="1">SUMPRODUCT(OFFSET($W$8:OFFSET($W$8,$AJ$4-1,0),$T348,$U348),OFFSET($D$8:OFFSET($D$8,$AJ$4-1,0),$S348,MATCH(AL$6,$D$7:$Q$7,0)-1))</f>
        <v>1</v>
      </c>
      <c r="AM348" s="3">
        <f ca="1">SUMPRODUCT(OFFSET($W$8:OFFSET($W$8,$AJ$4-1,0),$T348,$U348),OFFSET($C$8:OFFSET($C$8,$AJ$4-1,0),$S348,0),OFFSET($D$8:OFFSET($D$8,$AJ$4-1,0),$S348,MATCH(AL$6,$D$7:$Q$7,0)-1))/SUMPRODUCT(OFFSET($W$8:OFFSET($W$8,$AJ$4-1,0),$T348,$U348),OFFSET($C$8:OFFSET($C$8,$AJ$4-1,0),$S348,0))</f>
        <v>1</v>
      </c>
      <c r="AN348" s="3">
        <f ca="1">SUMPRODUCT(OFFSET($W$8:OFFSET($W$8,$AJ$4-1,0),$T348,$U348),OFFSET($D$8:OFFSET($D$8,$AJ$4-1,0),$S348,MATCH(AN$6,$D$7:$Q$7,0)-1))</f>
        <v>0.88940482298147128</v>
      </c>
      <c r="AO348" s="3">
        <f ca="1">SUMPRODUCT(OFFSET($W$8:OFFSET($W$8,$AJ$4-1,0),$T348,$U348),OFFSET($C$8:OFFSET($C$8,$AJ$4-1,0),$S348,0),OFFSET($D$8:OFFSET($D$8,$AJ$4-1,0),$S348,MATCH(AN$6,$D$7:$Q$7,0)-1))/SUMPRODUCT(OFFSET($W$8:OFFSET($W$8,$AJ$4-1,0),$T348,$U348),OFFSET($C$8:OFFSET($C$8,$AJ$4-1,0),$S348,0))</f>
        <v>0.88935993817002246</v>
      </c>
      <c r="AP348" s="3">
        <f ca="1">SUMPRODUCT(OFFSET($W$8:OFFSET($W$8,$AJ$4-1,0),$T348,$U348),OFFSET($D$8:OFFSET($D$8,$AJ$4-1,0),$S348,MATCH(AP$6,$D$7:$Q$7,0)-1))</f>
        <v>0.98086017640236722</v>
      </c>
      <c r="AQ348" s="3">
        <f ca="1">SUMPRODUCT(OFFSET($W$8:OFFSET($W$8,$AJ$4-1,0),$T348,$U348),OFFSET($C$8:OFFSET($C$8,$AJ$4-1,0),$S348,0),OFFSET($D$8:OFFSET($D$8,$AJ$4-1,0),$S348,MATCH(AP$6,$D$7:$Q$7,0)-1))/SUMPRODUCT(OFFSET($W$8:OFFSET($W$8,$AJ$4-1,0),$T348,$U348),OFFSET($C$8:OFFSET($C$8,$AJ$4-1,0),$S348,0))</f>
        <v>0.98087129711799725</v>
      </c>
      <c r="AR348" s="3">
        <f ca="1">SUMPRODUCT(OFFSET($W$8:OFFSET($W$8,$AJ$4-1,0),$T348,$U348),OFFSET($D$8:OFFSET($D$8,$AJ$4-1,0),$S348,MATCH(AR$6,$D$7:$Q$7,0)-1))</f>
        <v>1</v>
      </c>
      <c r="AS348" s="3">
        <f ca="1">SUMPRODUCT(OFFSET($W$8:OFFSET($W$8,$AJ$4-1,0),$T348,$U348),OFFSET($C$8:OFFSET($C$8,$AJ$4-1,0),$S348,0),OFFSET($D$8:OFFSET($D$8,$AJ$4-1,0),$S348,MATCH(AR$6,$D$7:$Q$7,0)-1))/SUMPRODUCT(OFFSET($W$8:OFFSET($W$8,$AJ$4-1,0),$T348,$U348),OFFSET($C$8:OFFSET($C$8,$AJ$4-1,0),$S348,0))</f>
        <v>1</v>
      </c>
      <c r="AT348" s="3">
        <f ca="1">SUMPRODUCT(OFFSET($W$8:OFFSET($W$8,$AJ$4-1,0),$T348,$U348),OFFSET($D$8:OFFSET($D$8,$AJ$4-1,0),$S348,MATCH(AT$6,$D$7:$Q$7,0)-1))</f>
        <v>0.9103893968689748</v>
      </c>
      <c r="AU348" s="3">
        <f ca="1">SUMPRODUCT(OFFSET($W$8:OFFSET($W$8,$AJ$4-1,0),$T348,$U348),OFFSET($C$8:OFFSET($C$8,$AJ$4-1,0),$S348,0),OFFSET($D$8:OFFSET($D$8,$AJ$4-1,0),$S348,MATCH(AT$6,$D$7:$Q$7,0)-1))/SUMPRODUCT(OFFSET($W$8:OFFSET($W$8,$AJ$4-1,0),$T348,$U348),OFFSET($C$8:OFFSET($C$8,$AJ$4-1,0),$S348,0))</f>
        <v>0.91036336880278068</v>
      </c>
      <c r="AV348" s="3">
        <f ca="1">SUMPRODUCT(OFFSET($W$8:OFFSET($W$8,$AJ$4-1,0),$T348,$U348),OFFSET($D$8:OFFSET($D$8,$AJ$4-1,0),$S348,MATCH(AV$6,$D$7:$Q$7,0)-1))</f>
        <v>1.043607810014644</v>
      </c>
      <c r="AW348" s="3">
        <f ca="1">SUMPRODUCT(OFFSET($W$8:OFFSET($W$8,$AJ$4-1,0),$T348,$U348),OFFSET($C$8:OFFSET($C$8,$AJ$4-1,0),$S348,0),OFFSET($D$8:OFFSET($D$8,$AJ$4-1,0),$S348,MATCH(AV$6,$D$7:$Q$7,0)-1))/SUMPRODUCT(OFFSET($W$8:OFFSET($W$8,$AJ$4-1,0),$T348,$U348),OFFSET($C$8:OFFSET($C$8,$AJ$4-1,0),$S348,0))</f>
        <v>1.0436276725087326</v>
      </c>
      <c r="AX348" s="3">
        <f ca="1">SUMPRODUCT(OFFSET($W$8:OFFSET($W$8,$AJ$4-1,0),$T348,$U348),OFFSET($D$8:OFFSET($D$8,$AJ$4-1,0),$S348,MATCH(AX$6,$D$7:$Q$7,0)-1))</f>
        <v>1.0436078100146438</v>
      </c>
      <c r="AY348" s="3">
        <f ca="1">SUMPRODUCT(OFFSET($W$8:OFFSET($W$8,$AJ$4-1,0),$T348,$U348),OFFSET($C$8:OFFSET($C$8,$AJ$4-1,0),$S348,0),OFFSET($D$8:OFFSET($D$8,$AJ$4-1,0),$S348,MATCH(AX$6,$D$7:$Q$7,0)-1))/SUMPRODUCT(OFFSET($W$8:OFFSET($W$8,$AJ$4-1,0),$T348,$U348),OFFSET($C$8:OFFSET($C$8,$AJ$4-1,0),$S348,0))</f>
        <v>1.0436276725087321</v>
      </c>
      <c r="AZ348" s="3">
        <f ca="1">SUMPRODUCT(OFFSET($W$8:OFFSET($W$8,$AJ$4-1,0),$T348,$U348),OFFSET($D$8:OFFSET($D$8,$AJ$4-1,0),$S348,MATCH(AZ$6,$D$7:$Q$7,0)-1))</f>
        <v>0.88210204743549003</v>
      </c>
      <c r="BA348" s="3">
        <f ca="1">SUMPRODUCT(OFFSET($W$8:OFFSET($W$8,$AJ$4-1,0),$T348,$U348),OFFSET($C$8:OFFSET($C$8,$AJ$4-1,0),$S348,0),OFFSET($D$8:OFFSET($D$8,$AJ$4-1,0),$S348,MATCH(AZ$6,$D$7:$Q$7,0)-1))/SUMPRODUCT(OFFSET($W$8:OFFSET($W$8,$AJ$4-1,0),$T348,$U348),OFFSET($C$8:OFFSET($C$8,$AJ$4-1,0),$S348,0))</f>
        <v>0.88205448641647111</v>
      </c>
      <c r="BB348" s="3">
        <f ca="1">SUMPRODUCT(OFFSET($W$8:OFFSET($W$8,$AJ$4-1,0),$T348,$U348),OFFSET($D$8:OFFSET($D$8,$AJ$4-1,0),$S348,MATCH(BB$6,$D$7:$Q$7,0)-1))</f>
        <v>0.95750780322884532</v>
      </c>
      <c r="BC348" s="3">
        <f ca="1">SUMPRODUCT(OFFSET($W$8:OFFSET($W$8,$AJ$4-1,0),$T348,$U348),OFFSET($C$8:OFFSET($C$8,$AJ$4-1,0),$S348,0),OFFSET($D$8:OFFSET($D$8,$AJ$4-1,0),$S348,MATCH(BB$6,$D$7:$Q$7,0)-1))/SUMPRODUCT(OFFSET($W$8:OFFSET($W$8,$AJ$4-1,0),$T348,$U348),OFFSET($C$8:OFFSET($C$8,$AJ$4-1,0),$S348,0))</f>
        <v>0.95748960821149298</v>
      </c>
      <c r="BD348" s="3">
        <f ca="1">SUMPRODUCT(OFFSET($W$8:OFFSET($W$8,$AJ$4-1,0),$T348,$U348),OFFSET($D$8:OFFSET($D$8,$AJ$4-1,0),$S348,MATCH(BD$6,$D$7:$Q$7,0)-1))</f>
        <v>0.99924700953334633</v>
      </c>
      <c r="BE348" s="3">
        <f ca="1">SUMPRODUCT(OFFSET($W$8:OFFSET($W$8,$AJ$4-1,0),$T348,$U348),OFFSET($C$8:OFFSET($C$8,$AJ$4-1,0),$S348,0),OFFSET($D$8:OFFSET($D$8,$AJ$4-1,0),$S348,MATCH(BD$6,$D$7:$Q$7,0)-1))/SUMPRODUCT(OFFSET($W$8:OFFSET($W$8,$AJ$4-1,0),$T348,$U348),OFFSET($C$8:OFFSET($C$8,$AJ$4-1,0),$S348,0))</f>
        <v>0.99924667704833836</v>
      </c>
      <c r="BF348" s="174">
        <f ca="1">SUMPRODUCT(OFFSET($W$8:OFFSET($W$8,$AJ$4-1,0),$T348,$U348),OFFSET($D$8:OFFSET($D$8,$AJ$4-1,0),$S348,MATCH(BF$6,$D$7:$Q$7,0)-1))</f>
        <v>1</v>
      </c>
      <c r="BG348" s="174">
        <f ca="1">SUMPRODUCT(OFFSET($W$8:OFFSET($W$8,$AJ$4-1,0),$T348,$U348),OFFSET($C$8:OFFSET($C$8,$AJ$4-1,0),$S348,0),OFFSET($D$8:OFFSET($D$8,$AJ$4-1,0),$S348,MATCH(BF$6,$D$7:$Q$7,0)-1))/SUMPRODUCT(OFFSET($W$8:OFFSET($W$8,$AJ$4-1,0),$T348,$U348),OFFSET($C$8:OFFSET($C$8,$AJ$4-1,0),$S348,0))</f>
        <v>1</v>
      </c>
      <c r="BH348" s="174">
        <f ca="1">SUMPRODUCT(OFFSET($W$8:OFFSET($W$8,$AJ$4-1,0),$T348,$U348),OFFSET($D$8:OFFSET($D$8,$AJ$4-1,0),$S348,MATCH(BH$6,$D$7:$Q$7,0)-1))</f>
        <v>1</v>
      </c>
      <c r="BI348" s="174">
        <f ca="1">SUMPRODUCT(OFFSET($W$8:OFFSET($W$8,$AJ$4-1,0),$T348,$U348),OFFSET($C$8:OFFSET($C$8,$AJ$4-1,0),$S348,0),OFFSET($D$8:OFFSET($D$8,$AJ$4-1,0),$S348,MATCH(BH$6,$D$7:$Q$7,0)-1))/SUMPRODUCT(OFFSET($W$8:OFFSET($W$8,$AJ$4-1,0),$T348,$U348),OFFSET($C$8:OFFSET($C$8,$AJ$4-1,0),$S348,0))</f>
        <v>1</v>
      </c>
      <c r="BJ348" s="174">
        <f ca="1">SUMPRODUCT(OFFSET($W$8:OFFSET($W$8,$AJ$4-1,0),$T348,$U348),OFFSET($D$8:OFFSET($D$8,$AJ$4-1,0),$S348,MATCH(BJ$6,$D$7:$Q$7,0)-1))</f>
        <v>1</v>
      </c>
      <c r="BK348" s="174">
        <f ca="1">SUMPRODUCT(OFFSET($W$8:OFFSET($W$8,$AJ$4-1,0),$T348,$U348),OFFSET($C$8:OFFSET($C$8,$AJ$4-1,0),$S348,0),OFFSET($D$8:OFFSET($D$8,$AJ$4-1,0),$S348,MATCH(BJ$6,$D$7:$Q$7,0)-1))/SUMPRODUCT(OFFSET($W$8:OFFSET($W$8,$AJ$4-1,0),$T348,$U348),OFFSET($C$8:OFFSET($C$8,$AJ$4-1,0),$S348,0))</f>
        <v>1</v>
      </c>
      <c r="BM348" s="8">
        <f t="shared" si="85"/>
        <v>46508</v>
      </c>
      <c r="BN348" s="47">
        <f t="shared" ca="1" si="86"/>
        <v>0.99887341547568309</v>
      </c>
      <c r="BO348" s="47">
        <f t="shared" ca="1" si="82"/>
        <v>0</v>
      </c>
      <c r="BP348" s="47">
        <f t="shared" ca="1" si="87"/>
        <v>0.33093923847506052</v>
      </c>
      <c r="BQ348" s="47">
        <f t="shared" ca="1" si="83"/>
        <v>0.66793417700062263</v>
      </c>
    </row>
    <row r="349" spans="1:69">
      <c r="A349" s="58">
        <f t="shared" si="84"/>
        <v>46174</v>
      </c>
      <c r="B349" s="155">
        <f t="shared" si="89"/>
        <v>46371</v>
      </c>
      <c r="C349" s="59">
        <f>SUMIF(WP!$A$3:$A$388,"&lt;"&amp;EOMONTH($A349,$A$3-1)+1,WP!$B$3:$B$388)/1000-SUM(C$8:C348)</f>
        <v>7821.6600639055832</v>
      </c>
      <c r="D349" s="156">
        <f>D$6/VLOOKUP($B349,Rate!$B$4:$H$390,7)</f>
        <v>1</v>
      </c>
      <c r="E349" s="156">
        <f>E$6/VLOOKUP($B349,SAWW!$B$4:$H$390,7)</f>
        <v>0.89962708840402594</v>
      </c>
      <c r="F349" s="156">
        <f>F$6/VLOOKUP($B349,'Indem BL'!$B$4:$H$390,7)</f>
        <v>0.98514875930981016</v>
      </c>
      <c r="G349" s="156">
        <f>G$6/VLOOKUP($B349,'Med BL'!$B$4:$H$390,7)</f>
        <v>1</v>
      </c>
      <c r="H349" s="156">
        <f>H$6/VLOOKUP($B349,'Combined BL &amp; SAWW'!$B$4:$H$390,7)</f>
        <v>0.92085674203641499</v>
      </c>
      <c r="I349" s="156">
        <f>I$6/VLOOKUP($B349,'Freq Trend'!$B$4:$H$390,7)</f>
        <v>1.0392440171121473</v>
      </c>
      <c r="J349" s="156">
        <f>J$6/VLOOKUP($B349,'Severity Trend_IonI'!$B$4:$H$390,7)</f>
        <v>1.0392440171121469</v>
      </c>
      <c r="K349" s="156">
        <f>K$6/VLOOKUP($B349,'Severity Trend_MonI'!$B$4:$H$390,7)</f>
        <v>0.89295409997440844</v>
      </c>
      <c r="L349" s="156">
        <f>L$6/VLOOKUP($B349,'Severity Trend'!$B$4:$H$390,7)</f>
        <v>0.96158309414008736</v>
      </c>
      <c r="M349" s="156">
        <f>M$6/VLOOKUP($B349,'PP Residual Trend'!$B$4:$H$390,7)</f>
        <v>0.99932076898605349</v>
      </c>
      <c r="N349" s="156">
        <f>N$6/VLOOKUP($B349,CR!$B$4:$H$455,7)</f>
        <v>1</v>
      </c>
      <c r="O349" s="156">
        <f>O$6/VLOOKUP($B349,ER!$B$4:$H$455,7)</f>
        <v>1</v>
      </c>
      <c r="P349" s="156">
        <f>P$6/VLOOKUP($B349,DR!$B$4:$H$455,7)</f>
        <v>1</v>
      </c>
      <c r="R349">
        <f t="shared" si="94"/>
        <v>342</v>
      </c>
      <c r="S349" s="159">
        <f t="shared" si="90"/>
        <v>341</v>
      </c>
      <c r="T349" s="157">
        <f t="shared" si="91"/>
        <v>0</v>
      </c>
      <c r="U349" s="157">
        <f t="shared" si="92"/>
        <v>0</v>
      </c>
      <c r="V349" s="152">
        <v>0</v>
      </c>
      <c r="W349" s="153">
        <f>(2*W$5*$AJ$3*$R349*$A$3-MIN(W$5*$AJ$3,$R349*$A$3)^2-2*$R349*$A$3*MAX(W$5*$AJ$3-$R349*$A$3,0)-MIN(MAX($R349*$A$3-$A$4,0),W$5*$AJ$3)^2-2*W$5*$AJ$3*MAX($R349*$A$3-$A$4-W$5*+$AJ$3,0))/$AJ$5-SUM($V$7:V349)-SUM($V$7:W348)+SUM($V$7:V348)</f>
        <v>0</v>
      </c>
      <c r="X349" s="153">
        <f>(2*X$5*$AJ$3*$R349*$A$3-MIN(X$5*$AJ$3,$R349*$A$3)^2-2*$R349*$A$3*MAX(X$5*$AJ$3-$R349*$A$3,0)-MIN(MAX($R349*$A$3-$A$4,0),X$5*$AJ$3)^2-2*X$5*$AJ$3*MAX($R349*$A$3-$A$4-X$5*+$AJ$3,0))/$AJ$5-SUM($V$7:W349)-SUM($V$7:X348)+SUM($V$7:W348)</f>
        <v>0</v>
      </c>
      <c r="Y349" s="153">
        <f>(2*Y$5*$AJ$3*$R349*$A$3-MIN(Y$5*$AJ$3,$R349*$A$3)^2-2*$R349*$A$3*MAX(Y$5*$AJ$3-$R349*$A$3,0)-MIN(MAX($R349*$A$3-$A$4,0),Y$5*$AJ$3)^2-2*Y$5*$AJ$3*MAX($R349*$A$3-$A$4-Y$5*+$AJ$3,0))/$AJ$5-SUM($V$7:X349)-SUM($V$7:Y348)+SUM($V$7:X348)</f>
        <v>0</v>
      </c>
      <c r="Z349" s="153">
        <f>(2*Z$5*$AJ$3*$R349*$A$3-MIN(Z$5*$AJ$3,$R349*$A$3)^2-2*$R349*$A$3*MAX(Z$5*$AJ$3-$R349*$A$3,0)-MIN(MAX($R349*$A$3-$A$4,0),Z$5*$AJ$3)^2-2*Z$5*$AJ$3*MAX($R349*$A$3-$A$4-Z$5*+$AJ$3,0))/$AJ$5-SUM($V$7:Y349)-SUM($V$7:Z348)+SUM($V$7:Y348)</f>
        <v>0</v>
      </c>
      <c r="AA349" s="153">
        <f>(2*AA$5*$AJ$3*$R349*$A$3-MIN(AA$5*$AJ$3,$R349*$A$3)^2-2*$R349*$A$3*MAX(AA$5*$AJ$3-$R349*$A$3,0)-MIN(MAX($R349*$A$3-$A$4,0),AA$5*$AJ$3)^2-2*AA$5*$AJ$3*MAX($R349*$A$3-$A$4-AA$5*+$AJ$3,0))/$AJ$5-SUM($V$7:Z349)-SUM($V$7:AA348)+SUM($V$7:Z348)</f>
        <v>0</v>
      </c>
      <c r="AB349" s="153">
        <f>(2*AB$5*$AJ$3*$R349*$A$3-MIN(AB$5*$AJ$3,$R349*$A$3)^2-2*$R349*$A$3*MAX(AB$5*$AJ$3-$R349*$A$3,0)-MIN(MAX($R349*$A$3-$A$4,0),AB$5*$AJ$3)^2-2*AB$5*$AJ$3*MAX($R349*$A$3-$A$4-AB$5*+$AJ$3,0))/$AJ$5-SUM($V$7:AA349)-SUM($V$7:AB348)+SUM($V$7:AA348)</f>
        <v>0</v>
      </c>
      <c r="AC349" s="153">
        <f>(2*AC$5*$AJ$3*$R349*$A$3-MIN(AC$5*$AJ$3,$R349*$A$3)^2-2*$R349*$A$3*MAX(AC$5*$AJ$3-$R349*$A$3,0)-MIN(MAX($R349*$A$3-$A$4,0),AC$5*$AJ$3)^2-2*AC$5*$AJ$3*MAX($R349*$A$3-$A$4-AC$5*+$AJ$3,0))/$AJ$5-SUM($V$7:AB349)-SUM($V$7:AC348)+SUM($V$7:AB348)</f>
        <v>0</v>
      </c>
      <c r="AD349" s="153">
        <f>(2*AD$5*$AJ$3*$R349*$A$3-MIN(AD$5*$AJ$3,$R349*$A$3)^2-2*$R349*$A$3*MAX(AD$5*$AJ$3-$R349*$A$3,0)-MIN(MAX($R349*$A$3-$A$4,0),AD$5*$AJ$3)^2-2*AD$5*$AJ$3*MAX($R349*$A$3-$A$4-AD$5*+$AJ$3,0))/$AJ$5-SUM($V$7:AC349)-SUM($V$7:AD348)+SUM($V$7:AC348)</f>
        <v>0</v>
      </c>
      <c r="AE349" s="153">
        <f>(2*AE$5*$AJ$3*$R349*$A$3-MIN(AE$5*$AJ$3,$R349*$A$3)^2-2*$R349*$A$3*MAX(AE$5*$AJ$3-$R349*$A$3,0)-MIN(MAX($R349*$A$3-$A$4,0),AE$5*$AJ$3)^2-2*AE$5*$AJ$3*MAX($R349*$A$3-$A$4-AE$5*+$AJ$3,0))/$AJ$5-SUM($V$7:AD349)-SUM($V$7:AE348)+SUM($V$7:AD348)</f>
        <v>0</v>
      </c>
      <c r="AF349" s="153">
        <f>(2*AF$5*$AJ$3*$R349*$A$3-MIN(AF$5*$AJ$3,$R349*$A$3)^2-2*$R349*$A$3*MAX(AF$5*$AJ$3-$R349*$A$3,0)-MIN(MAX($R349*$A$3-$A$4,0),AF$5*$AJ$3)^2-2*AF$5*$AJ$3*MAX($R349*$A$3-$A$4-AF$5*+$AJ$3,0))/$AJ$5-SUM($V$7:AE349)-SUM($V$7:AF348)+SUM($V$7:AE348)</f>
        <v>0</v>
      </c>
      <c r="AG349" s="153">
        <f>(2*AG$5*$AJ$3*$R349*$A$3-MIN(AG$5*$AJ$3,$R349*$A$3)^2-2*$R349*$A$3*MAX(AG$5*$AJ$3-$R349*$A$3,0)-MIN(MAX($R349*$A$3-$A$4,0),AG$5*$AJ$3)^2-2*AG$5*$AJ$3*MAX($R349*$A$3-$A$4-AG$5*+$AJ$3,0))/$AJ$5-SUM($V$7:AF349)-SUM($V$7:AG348)+SUM($V$7:AF348)</f>
        <v>0</v>
      </c>
      <c r="AH349" s="153">
        <f>(2*AH$5*$AJ$3*$R349*$A$3-MIN(AH$5*$AJ$3,$R349*$A$3)^2-2*$R349*$A$3*MAX(AH$5*$AJ$3-$R349*$A$3,0)-MIN(MAX($R349*$A$3-$A$4,0),AH$5*$AJ$3)^2-2*AH$5*$AJ$3*MAX($R349*$A$3-$A$4-AH$5*+$AJ$3,0))/$AJ$5-SUM($V$7:AG349)-SUM($V$7:AH348)+SUM($V$7:AG348)</f>
        <v>0</v>
      </c>
      <c r="AJ349" s="8">
        <f t="shared" si="88"/>
        <v>46539</v>
      </c>
      <c r="AK349" s="30">
        <f t="shared" si="93"/>
        <v>46553</v>
      </c>
      <c r="AL349" s="3">
        <f ca="1">SUMPRODUCT(OFFSET($W$8:OFFSET($W$8,$AJ$4-1,0),$T349,$U349),OFFSET($D$8:OFFSET($D$8,$AJ$4-1,0),$S349,MATCH(AL$6,$D$7:$Q$7,0)-1))</f>
        <v>1</v>
      </c>
      <c r="AM349" s="3">
        <f ca="1">SUMPRODUCT(OFFSET($W$8:OFFSET($W$8,$AJ$4-1,0),$T349,$U349),OFFSET($C$8:OFFSET($C$8,$AJ$4-1,0),$S349,0),OFFSET($D$8:OFFSET($D$8,$AJ$4-1,0),$S349,MATCH(AL$6,$D$7:$Q$7,0)-1))/SUMPRODUCT(OFFSET($W$8:OFFSET($W$8,$AJ$4-1,0),$T349,$U349),OFFSET($C$8:OFFSET($C$8,$AJ$4-1,0),$S349,0))</f>
        <v>1</v>
      </c>
      <c r="AN349" s="3">
        <f ca="1">SUMPRODUCT(OFFSET($W$8:OFFSET($W$8,$AJ$4-1,0),$T349,$U349),OFFSET($D$8:OFFSET($D$8,$AJ$4-1,0),$S349,MATCH(AN$6,$D$7:$Q$7,0)-1))</f>
        <v>0.88736054228906525</v>
      </c>
      <c r="AO349" s="3">
        <f ca="1">SUMPRODUCT(OFFSET($W$8:OFFSET($W$8,$AJ$4-1,0),$T349,$U349),OFFSET($C$8:OFFSET($C$8,$AJ$4-1,0),$S349,0),OFFSET($D$8:OFFSET($D$8,$AJ$4-1,0),$S349,MATCH(AN$6,$D$7:$Q$7,0)-1))/SUMPRODUCT(OFFSET($W$8:OFFSET($W$8,$AJ$4-1,0),$T349,$U349),OFFSET($C$8:OFFSET($C$8,$AJ$4-1,0),$S349,0))</f>
        <v>0.88727649380509488</v>
      </c>
      <c r="AP349" s="3">
        <f ca="1">SUMPRODUCT(OFFSET($W$8:OFFSET($W$8,$AJ$4-1,0),$T349,$U349),OFFSET($D$8:OFFSET($D$8,$AJ$4-1,0),$S349,MATCH(AP$6,$D$7:$Q$7,0)-1))</f>
        <v>0.98045173993499168</v>
      </c>
      <c r="AQ349" s="3">
        <f ca="1">SUMPRODUCT(OFFSET($W$8:OFFSET($W$8,$AJ$4-1,0),$T349,$U349),OFFSET($C$8:OFFSET($C$8,$AJ$4-1,0),$S349,0),OFFSET($D$8:OFFSET($D$8,$AJ$4-1,0),$S349,MATCH(AP$6,$D$7:$Q$7,0)-1))/SUMPRODUCT(OFFSET($W$8:OFFSET($W$8,$AJ$4-1,0),$T349,$U349),OFFSET($C$8:OFFSET($C$8,$AJ$4-1,0),$S349,0))</f>
        <v>0.98045503735353134</v>
      </c>
      <c r="AR349" s="3">
        <f ca="1">SUMPRODUCT(OFFSET($W$8:OFFSET($W$8,$AJ$4-1,0),$T349,$U349),OFFSET($D$8:OFFSET($D$8,$AJ$4-1,0),$S349,MATCH(AR$6,$D$7:$Q$7,0)-1))</f>
        <v>1</v>
      </c>
      <c r="AS349" s="3">
        <f ca="1">SUMPRODUCT(OFFSET($W$8:OFFSET($W$8,$AJ$4-1,0),$T349,$U349),OFFSET($C$8:OFFSET($C$8,$AJ$4-1,0),$S349,0),OFFSET($D$8:OFFSET($D$8,$AJ$4-1,0),$S349,MATCH(AR$6,$D$7:$Q$7,0)-1))/SUMPRODUCT(OFFSET($W$8:OFFSET($W$8,$AJ$4-1,0),$T349,$U349),OFFSET($C$8:OFFSET($C$8,$AJ$4-1,0),$S349,0))</f>
        <v>1</v>
      </c>
      <c r="AT349" s="3">
        <f ca="1">SUMPRODUCT(OFFSET($W$8:OFFSET($W$8,$AJ$4-1,0),$T349,$U349),OFFSET($D$8:OFFSET($D$8,$AJ$4-1,0),$S349,MATCH(AT$6,$D$7:$Q$7,0)-1))</f>
        <v>0.9085959673381202</v>
      </c>
      <c r="AU349" s="3">
        <f ca="1">SUMPRODUCT(OFFSET($W$8:OFFSET($W$8,$AJ$4-1,0),$T349,$U349),OFFSET($C$8:OFFSET($C$8,$AJ$4-1,0),$S349,0),OFFSET($D$8:OFFSET($D$8,$AJ$4-1,0),$S349,MATCH(AT$6,$D$7:$Q$7,0)-1))/SUMPRODUCT(OFFSET($W$8:OFFSET($W$8,$AJ$4-1,0),$T349,$U349),OFFSET($C$8:OFFSET($C$8,$AJ$4-1,0),$S349,0))</f>
        <v>0.90853558470356799</v>
      </c>
      <c r="AV349" s="3">
        <f ca="1">SUMPRODUCT(OFFSET($W$8:OFFSET($W$8,$AJ$4-1,0),$T349,$U349),OFFSET($D$8:OFFSET($D$8,$AJ$4-1,0),$S349,MATCH(AV$6,$D$7:$Q$7,0)-1))</f>
        <v>1.0444822337057471</v>
      </c>
      <c r="AW349" s="3">
        <f ca="1">SUMPRODUCT(OFFSET($W$8:OFFSET($W$8,$AJ$4-1,0),$T349,$U349),OFFSET($C$8:OFFSET($C$8,$AJ$4-1,0),$S349,0),OFFSET($D$8:OFFSET($D$8,$AJ$4-1,0),$S349,MATCH(AV$6,$D$7:$Q$7,0)-1))/SUMPRODUCT(OFFSET($W$8:OFFSET($W$8,$AJ$4-1,0),$T349,$U349),OFFSET($C$8:OFFSET($C$8,$AJ$4-1,0),$S349,0))</f>
        <v>1.0445188440507092</v>
      </c>
      <c r="AX349" s="3">
        <f ca="1">SUMPRODUCT(OFFSET($W$8:OFFSET($W$8,$AJ$4-1,0),$T349,$U349),OFFSET($D$8:OFFSET($D$8,$AJ$4-1,0),$S349,MATCH(AX$6,$D$7:$Q$7,0)-1))</f>
        <v>1.0444822337057467</v>
      </c>
      <c r="AY349" s="3">
        <f ca="1">SUMPRODUCT(OFFSET($W$8:OFFSET($W$8,$AJ$4-1,0),$T349,$U349),OFFSET($C$8:OFFSET($C$8,$AJ$4-1,0),$S349,0),OFFSET($D$8:OFFSET($D$8,$AJ$4-1,0),$S349,MATCH(AX$6,$D$7:$Q$7,0)-1))/SUMPRODUCT(OFFSET($W$8:OFFSET($W$8,$AJ$4-1,0),$T349,$U349),OFFSET($C$8:OFFSET($C$8,$AJ$4-1,0),$S349,0))</f>
        <v>1.0445188440507085</v>
      </c>
      <c r="AZ349" s="3">
        <f ca="1">SUMPRODUCT(OFFSET($W$8:OFFSET($W$8,$AJ$4-1,0),$T349,$U349),OFFSET($D$8:OFFSET($D$8,$AJ$4-1,0),$S349,MATCH(AZ$6,$D$7:$Q$7,0)-1))</f>
        <v>0.87993204034604244</v>
      </c>
      <c r="BA349" s="3">
        <f ca="1">SUMPRODUCT(OFFSET($W$8:OFFSET($W$8,$AJ$4-1,0),$T349,$U349),OFFSET($C$8:OFFSET($C$8,$AJ$4-1,0),$S349,0),OFFSET($D$8:OFFSET($D$8,$AJ$4-1,0),$S349,MATCH(AZ$6,$D$7:$Q$7,0)-1))/SUMPRODUCT(OFFSET($W$8:OFFSET($W$8,$AJ$4-1,0),$T349,$U349),OFFSET($C$8:OFFSET($C$8,$AJ$4-1,0),$S349,0))</f>
        <v>0.87984290650470864</v>
      </c>
      <c r="BB349" s="3">
        <f ca="1">SUMPRODUCT(OFFSET($W$8:OFFSET($W$8,$AJ$4-1,0),$T349,$U349),OFFSET($D$8:OFFSET($D$8,$AJ$4-1,0),$S349,MATCH(BB$6,$D$7:$Q$7,0)-1))</f>
        <v>0.95669206890273328</v>
      </c>
      <c r="BC349" s="3">
        <f ca="1">SUMPRODUCT(OFFSET($W$8:OFFSET($W$8,$AJ$4-1,0),$T349,$U349),OFFSET($C$8:OFFSET($C$8,$AJ$4-1,0),$S349,0),OFFSET($D$8:OFFSET($D$8,$AJ$4-1,0),$S349,MATCH(BB$6,$D$7:$Q$7,0)-1))/SUMPRODUCT(OFFSET($W$8:OFFSET($W$8,$AJ$4-1,0),$T349,$U349),OFFSET($C$8:OFFSET($C$8,$AJ$4-1,0),$S349,0))</f>
        <v>0.95665824806822364</v>
      </c>
      <c r="BD349" s="3">
        <f ca="1">SUMPRODUCT(OFFSET($W$8:OFFSET($W$8,$AJ$4-1,0),$T349,$U349),OFFSET($D$8:OFFSET($D$8,$AJ$4-1,0),$S349,MATCH(BD$6,$D$7:$Q$7,0)-1))</f>
        <v>0.99923223754617407</v>
      </c>
      <c r="BE349" s="3">
        <f ca="1">SUMPRODUCT(OFFSET($W$8:OFFSET($W$8,$AJ$4-1,0),$T349,$U349),OFFSET($C$8:OFFSET($C$8,$AJ$4-1,0),$S349,0),OFFSET($D$8:OFFSET($D$8,$AJ$4-1,0),$S349,MATCH(BD$6,$D$7:$Q$7,0)-1))/SUMPRODUCT(OFFSET($W$8:OFFSET($W$8,$AJ$4-1,0),$T349,$U349),OFFSET($C$8:OFFSET($C$8,$AJ$4-1,0),$S349,0))</f>
        <v>0.99923162211440242</v>
      </c>
      <c r="BF349" s="174">
        <f ca="1">SUMPRODUCT(OFFSET($W$8:OFFSET($W$8,$AJ$4-1,0),$T349,$U349),OFFSET($D$8:OFFSET($D$8,$AJ$4-1,0),$S349,MATCH(BF$6,$D$7:$Q$7,0)-1))</f>
        <v>1</v>
      </c>
      <c r="BG349" s="174">
        <f ca="1">SUMPRODUCT(OFFSET($W$8:OFFSET($W$8,$AJ$4-1,0),$T349,$U349),OFFSET($C$8:OFFSET($C$8,$AJ$4-1,0),$S349,0),OFFSET($D$8:OFFSET($D$8,$AJ$4-1,0),$S349,MATCH(BF$6,$D$7:$Q$7,0)-1))/SUMPRODUCT(OFFSET($W$8:OFFSET($W$8,$AJ$4-1,0),$T349,$U349),OFFSET($C$8:OFFSET($C$8,$AJ$4-1,0),$S349,0))</f>
        <v>1</v>
      </c>
      <c r="BH349" s="174">
        <f ca="1">SUMPRODUCT(OFFSET($W$8:OFFSET($W$8,$AJ$4-1,0),$T349,$U349),OFFSET($D$8:OFFSET($D$8,$AJ$4-1,0),$S349,MATCH(BH$6,$D$7:$Q$7,0)-1))</f>
        <v>1</v>
      </c>
      <c r="BI349" s="174">
        <f ca="1">SUMPRODUCT(OFFSET($W$8:OFFSET($W$8,$AJ$4-1,0),$T349,$U349),OFFSET($C$8:OFFSET($C$8,$AJ$4-1,0),$S349,0),OFFSET($D$8:OFFSET($D$8,$AJ$4-1,0),$S349,MATCH(BH$6,$D$7:$Q$7,0)-1))/SUMPRODUCT(OFFSET($W$8:OFFSET($W$8,$AJ$4-1,0),$T349,$U349),OFFSET($C$8:OFFSET($C$8,$AJ$4-1,0),$S349,0))</f>
        <v>1</v>
      </c>
      <c r="BJ349" s="174">
        <f ca="1">SUMPRODUCT(OFFSET($W$8:OFFSET($W$8,$AJ$4-1,0),$T349,$U349),OFFSET($D$8:OFFSET($D$8,$AJ$4-1,0),$S349,MATCH(BJ$6,$D$7:$Q$7,0)-1))</f>
        <v>1</v>
      </c>
      <c r="BK349" s="174">
        <f ca="1">SUMPRODUCT(OFFSET($W$8:OFFSET($W$8,$AJ$4-1,0),$T349,$U349),OFFSET($C$8:OFFSET($C$8,$AJ$4-1,0),$S349,0),OFFSET($D$8:OFFSET($D$8,$AJ$4-1,0),$S349,MATCH(BJ$6,$D$7:$Q$7,0)-1))/SUMPRODUCT(OFFSET($W$8:OFFSET($W$8,$AJ$4-1,0),$T349,$U349),OFFSET($C$8:OFFSET($C$8,$AJ$4-1,0),$S349,0))</f>
        <v>1</v>
      </c>
      <c r="BM349" s="8">
        <f t="shared" si="85"/>
        <v>46539</v>
      </c>
      <c r="BN349" s="47">
        <f t="shared" ca="1" si="86"/>
        <v>0.99887341547568309</v>
      </c>
      <c r="BO349" s="47">
        <f t="shared" ca="1" si="82"/>
        <v>0</v>
      </c>
      <c r="BP349" s="47">
        <f t="shared" ca="1" si="87"/>
        <v>0.33093923847506052</v>
      </c>
      <c r="BQ349" s="47">
        <f t="shared" ca="1" si="83"/>
        <v>0.66793417700062263</v>
      </c>
    </row>
    <row r="350" spans="1:69">
      <c r="A350" s="58">
        <f t="shared" si="84"/>
        <v>46204</v>
      </c>
      <c r="B350" s="155">
        <f t="shared" si="89"/>
        <v>46402</v>
      </c>
      <c r="C350" s="59">
        <f>SUMIF(WP!$A$3:$A$388,"&lt;"&amp;EOMONTH($A350,$A$3-1)+1,WP!$B$3:$B$388)/1000-SUM(C$8:C349)</f>
        <v>8749.8205588419223</v>
      </c>
      <c r="D350" s="156">
        <f>D$6/VLOOKUP($B350,Rate!$B$4:$H$390,7)</f>
        <v>1</v>
      </c>
      <c r="E350" s="156">
        <f>E$6/VLOOKUP($B350,SAWW!$B$4:$H$390,7)</f>
        <v>0.89751939176409512</v>
      </c>
      <c r="F350" s="156">
        <f>F$6/VLOOKUP($B350,'Indem BL'!$B$4:$H$390,7)</f>
        <v>0.98024752170130369</v>
      </c>
      <c r="G350" s="156">
        <f>G$6/VLOOKUP($B350,'Med BL'!$B$4:$H$390,7)</f>
        <v>1</v>
      </c>
      <c r="H350" s="156">
        <f>H$6/VLOOKUP($B350,'Combined BL &amp; SAWW'!$B$4:$H$390,7)</f>
        <v>0.91599111520691601</v>
      </c>
      <c r="I350" s="156">
        <f>I$6/VLOOKUP($B350,'Freq Trend'!$B$4:$H$390,7)</f>
        <v>1.0401314279905762</v>
      </c>
      <c r="J350" s="156">
        <f>J$6/VLOOKUP($B350,'Severity Trend_IonI'!$B$4:$H$390,7)</f>
        <v>1.0401314279905758</v>
      </c>
      <c r="K350" s="156">
        <f>K$6/VLOOKUP($B350,'Severity Trend_MonI'!$B$4:$H$390,7)</f>
        <v>0.8907149732677212</v>
      </c>
      <c r="L350" s="156">
        <f>L$6/VLOOKUP($B350,'Severity Trend'!$B$4:$H$390,7)</f>
        <v>0.96074813147083915</v>
      </c>
      <c r="M350" s="156">
        <f>M$6/VLOOKUP($B350,'PP Residual Trend'!$B$4:$H$390,7)</f>
        <v>0.99930571257366241</v>
      </c>
      <c r="N350" s="156">
        <f>N$6/VLOOKUP($B350,CR!$B$4:$H$455,7)</f>
        <v>1</v>
      </c>
      <c r="O350" s="156">
        <f>O$6/VLOOKUP($B350,ER!$B$4:$H$455,7)</f>
        <v>1</v>
      </c>
      <c r="P350" s="156">
        <f>P$6/VLOOKUP($B350,DR!$B$4:$H$455,7)</f>
        <v>1</v>
      </c>
      <c r="R350">
        <f t="shared" si="94"/>
        <v>343</v>
      </c>
      <c r="S350" s="159">
        <f t="shared" si="90"/>
        <v>342</v>
      </c>
      <c r="T350" s="157">
        <f t="shared" si="91"/>
        <v>0</v>
      </c>
      <c r="U350" s="157">
        <f t="shared" si="92"/>
        <v>0</v>
      </c>
      <c r="V350" s="152">
        <v>0</v>
      </c>
      <c r="W350" s="153">
        <f>(2*W$5*$AJ$3*$R350*$A$3-MIN(W$5*$AJ$3,$R350*$A$3)^2-2*$R350*$A$3*MAX(W$5*$AJ$3-$R350*$A$3,0)-MIN(MAX($R350*$A$3-$A$4,0),W$5*$AJ$3)^2-2*W$5*$AJ$3*MAX($R350*$A$3-$A$4-W$5*+$AJ$3,0))/$AJ$5-SUM($V$7:V350)-SUM($V$7:W349)+SUM($V$7:V349)</f>
        <v>0</v>
      </c>
      <c r="X350" s="153">
        <f>(2*X$5*$AJ$3*$R350*$A$3-MIN(X$5*$AJ$3,$R350*$A$3)^2-2*$R350*$A$3*MAX(X$5*$AJ$3-$R350*$A$3,0)-MIN(MAX($R350*$A$3-$A$4,0),X$5*$AJ$3)^2-2*X$5*$AJ$3*MAX($R350*$A$3-$A$4-X$5*+$AJ$3,0))/$AJ$5-SUM($V$7:W350)-SUM($V$7:X349)+SUM($V$7:W349)</f>
        <v>0</v>
      </c>
      <c r="Y350" s="153">
        <f>(2*Y$5*$AJ$3*$R350*$A$3-MIN(Y$5*$AJ$3,$R350*$A$3)^2-2*$R350*$A$3*MAX(Y$5*$AJ$3-$R350*$A$3,0)-MIN(MAX($R350*$A$3-$A$4,0),Y$5*$AJ$3)^2-2*Y$5*$AJ$3*MAX($R350*$A$3-$A$4-Y$5*+$AJ$3,0))/$AJ$5-SUM($V$7:X350)-SUM($V$7:Y349)+SUM($V$7:X349)</f>
        <v>0</v>
      </c>
      <c r="Z350" s="153">
        <f>(2*Z$5*$AJ$3*$R350*$A$3-MIN(Z$5*$AJ$3,$R350*$A$3)^2-2*$R350*$A$3*MAX(Z$5*$AJ$3-$R350*$A$3,0)-MIN(MAX($R350*$A$3-$A$4,0),Z$5*$AJ$3)^2-2*Z$5*$AJ$3*MAX($R350*$A$3-$A$4-Z$5*+$AJ$3,0))/$AJ$5-SUM($V$7:Y350)-SUM($V$7:Z349)+SUM($V$7:Y349)</f>
        <v>0</v>
      </c>
      <c r="AA350" s="153">
        <f>(2*AA$5*$AJ$3*$R350*$A$3-MIN(AA$5*$AJ$3,$R350*$A$3)^2-2*$R350*$A$3*MAX(AA$5*$AJ$3-$R350*$A$3,0)-MIN(MAX($R350*$A$3-$A$4,0),AA$5*$AJ$3)^2-2*AA$5*$AJ$3*MAX($R350*$A$3-$A$4-AA$5*+$AJ$3,0))/$AJ$5-SUM($V$7:Z350)-SUM($V$7:AA349)+SUM($V$7:Z349)</f>
        <v>0</v>
      </c>
      <c r="AB350" s="153">
        <f>(2*AB$5*$AJ$3*$R350*$A$3-MIN(AB$5*$AJ$3,$R350*$A$3)^2-2*$R350*$A$3*MAX(AB$5*$AJ$3-$R350*$A$3,0)-MIN(MAX($R350*$A$3-$A$4,0),AB$5*$AJ$3)^2-2*AB$5*$AJ$3*MAX($R350*$A$3-$A$4-AB$5*+$AJ$3,0))/$AJ$5-SUM($V$7:AA350)-SUM($V$7:AB349)+SUM($V$7:AA349)</f>
        <v>0</v>
      </c>
      <c r="AC350" s="153">
        <f>(2*AC$5*$AJ$3*$R350*$A$3-MIN(AC$5*$AJ$3,$R350*$A$3)^2-2*$R350*$A$3*MAX(AC$5*$AJ$3-$R350*$A$3,0)-MIN(MAX($R350*$A$3-$A$4,0),AC$5*$AJ$3)^2-2*AC$5*$AJ$3*MAX($R350*$A$3-$A$4-AC$5*+$AJ$3,0))/$AJ$5-SUM($V$7:AB350)-SUM($V$7:AC349)+SUM($V$7:AB349)</f>
        <v>0</v>
      </c>
      <c r="AD350" s="153">
        <f>(2*AD$5*$AJ$3*$R350*$A$3-MIN(AD$5*$AJ$3,$R350*$A$3)^2-2*$R350*$A$3*MAX(AD$5*$AJ$3-$R350*$A$3,0)-MIN(MAX($R350*$A$3-$A$4,0),AD$5*$AJ$3)^2-2*AD$5*$AJ$3*MAX($R350*$A$3-$A$4-AD$5*+$AJ$3,0))/$AJ$5-SUM($V$7:AC350)-SUM($V$7:AD349)+SUM($V$7:AC349)</f>
        <v>0</v>
      </c>
      <c r="AE350" s="153">
        <f>(2*AE$5*$AJ$3*$R350*$A$3-MIN(AE$5*$AJ$3,$R350*$A$3)^2-2*$R350*$A$3*MAX(AE$5*$AJ$3-$R350*$A$3,0)-MIN(MAX($R350*$A$3-$A$4,0),AE$5*$AJ$3)^2-2*AE$5*$AJ$3*MAX($R350*$A$3-$A$4-AE$5*+$AJ$3,0))/$AJ$5-SUM($V$7:AD350)-SUM($V$7:AE349)+SUM($V$7:AD349)</f>
        <v>0</v>
      </c>
      <c r="AF350" s="153">
        <f>(2*AF$5*$AJ$3*$R350*$A$3-MIN(AF$5*$AJ$3,$R350*$A$3)^2-2*$R350*$A$3*MAX(AF$5*$AJ$3-$R350*$A$3,0)-MIN(MAX($R350*$A$3-$A$4,0),AF$5*$AJ$3)^2-2*AF$5*$AJ$3*MAX($R350*$A$3-$A$4-AF$5*+$AJ$3,0))/$AJ$5-SUM($V$7:AE350)-SUM($V$7:AF349)+SUM($V$7:AE349)</f>
        <v>0</v>
      </c>
      <c r="AG350" s="153">
        <f>(2*AG$5*$AJ$3*$R350*$A$3-MIN(AG$5*$AJ$3,$R350*$A$3)^2-2*$R350*$A$3*MAX(AG$5*$AJ$3-$R350*$A$3,0)-MIN(MAX($R350*$A$3-$A$4,0),AG$5*$AJ$3)^2-2*AG$5*$AJ$3*MAX($R350*$A$3-$A$4-AG$5*+$AJ$3,0))/$AJ$5-SUM($V$7:AF350)-SUM($V$7:AG349)+SUM($V$7:AF349)</f>
        <v>0</v>
      </c>
      <c r="AH350" s="153">
        <f>(2*AH$5*$AJ$3*$R350*$A$3-MIN(AH$5*$AJ$3,$R350*$A$3)^2-2*$R350*$A$3*MAX(AH$5*$AJ$3-$R350*$A$3,0)-MIN(MAX($R350*$A$3-$A$4,0),AH$5*$AJ$3)^2-2*AH$5*$AJ$3*MAX($R350*$A$3-$A$4-AH$5*+$AJ$3,0))/$AJ$5-SUM($V$7:AG350)-SUM($V$7:AH349)+SUM($V$7:AG349)</f>
        <v>0</v>
      </c>
      <c r="AJ350" s="8">
        <f t="shared" si="88"/>
        <v>46569</v>
      </c>
      <c r="AK350" s="30">
        <f t="shared" si="93"/>
        <v>46583</v>
      </c>
      <c r="AL350" s="3">
        <f ca="1">SUMPRODUCT(OFFSET($W$8:OFFSET($W$8,$AJ$4-1,0),$T350,$U350),OFFSET($D$8:OFFSET($D$8,$AJ$4-1,0),$S350,MATCH(AL$6,$D$7:$Q$7,0)-1))</f>
        <v>1</v>
      </c>
      <c r="AM350" s="3">
        <f ca="1">SUMPRODUCT(OFFSET($W$8:OFFSET($W$8,$AJ$4-1,0),$T350,$U350),OFFSET($C$8:OFFSET($C$8,$AJ$4-1,0),$S350,0),OFFSET($D$8:OFFSET($D$8,$AJ$4-1,0),$S350,MATCH(AL$6,$D$7:$Q$7,0)-1))/SUMPRODUCT(OFFSET($W$8:OFFSET($W$8,$AJ$4-1,0),$T350,$U350),OFFSET($C$8:OFFSET($C$8,$AJ$4-1,0),$S350,0))</f>
        <v>1</v>
      </c>
      <c r="AN350" s="3">
        <f ca="1">SUMPRODUCT(OFFSET($W$8:OFFSET($W$8,$AJ$4-1,0),$T350,$U350),OFFSET($D$8:OFFSET($D$8,$AJ$4-1,0),$S350,MATCH(AN$6,$D$7:$Q$7,0)-1))</f>
        <v>0.88532097916306396</v>
      </c>
      <c r="AO350" s="3">
        <f ca="1">SUMPRODUCT(OFFSET($W$8:OFFSET($W$8,$AJ$4-1,0),$T350,$U350),OFFSET($C$8:OFFSET($C$8,$AJ$4-1,0),$S350,0),OFFSET($D$8:OFFSET($D$8,$AJ$4-1,0),$S350,MATCH(AN$6,$D$7:$Q$7,0)-1))/SUMPRODUCT(OFFSET($W$8:OFFSET($W$8,$AJ$4-1,0),$T350,$U350),OFFSET($C$8:OFFSET($C$8,$AJ$4-1,0),$S350,0))</f>
        <v>0.88508117626531113</v>
      </c>
      <c r="AP350" s="3">
        <f ca="1">SUMPRODUCT(OFFSET($W$8:OFFSET($W$8,$AJ$4-1,0),$T350,$U350),OFFSET($D$8:OFFSET($D$8,$AJ$4-1,0),$S350,MATCH(AP$6,$D$7:$Q$7,0)-1))</f>
        <v>0.98004431947872905</v>
      </c>
      <c r="AQ350" s="3">
        <f ca="1">SUMPRODUCT(OFFSET($W$8:OFFSET($W$8,$AJ$4-1,0),$T350,$U350),OFFSET($C$8:OFFSET($C$8,$AJ$4-1,0),$S350,0),OFFSET($D$8:OFFSET($D$8,$AJ$4-1,0),$S350,MATCH(AP$6,$D$7:$Q$7,0)-1))/SUMPRODUCT(OFFSET($W$8:OFFSET($W$8,$AJ$4-1,0),$T350,$U350),OFFSET($C$8:OFFSET($C$8,$AJ$4-1,0),$S350,0))</f>
        <v>0.98001653604748296</v>
      </c>
      <c r="AR350" s="3">
        <f ca="1">SUMPRODUCT(OFFSET($W$8:OFFSET($W$8,$AJ$4-1,0),$T350,$U350),OFFSET($D$8:OFFSET($D$8,$AJ$4-1,0),$S350,MATCH(AR$6,$D$7:$Q$7,0)-1))</f>
        <v>1</v>
      </c>
      <c r="AS350" s="3">
        <f ca="1">SUMPRODUCT(OFFSET($W$8:OFFSET($W$8,$AJ$4-1,0),$T350,$U350),OFFSET($C$8:OFFSET($C$8,$AJ$4-1,0),$S350,0),OFFSET($D$8:OFFSET($D$8,$AJ$4-1,0),$S350,MATCH(AR$6,$D$7:$Q$7,0)-1))/SUMPRODUCT(OFFSET($W$8:OFFSET($W$8,$AJ$4-1,0),$T350,$U350),OFFSET($C$8:OFFSET($C$8,$AJ$4-1,0),$S350,0))</f>
        <v>1</v>
      </c>
      <c r="AT350" s="3">
        <f ca="1">SUMPRODUCT(OFFSET($W$8:OFFSET($W$8,$AJ$4-1,0),$T350,$U350),OFFSET($D$8:OFFSET($D$8,$AJ$4-1,0),$S350,MATCH(AT$6,$D$7:$Q$7,0)-1))</f>
        <v>0.90680641658192351</v>
      </c>
      <c r="AU350" s="3">
        <f ca="1">SUMPRODUCT(OFFSET($W$8:OFFSET($W$8,$AJ$4-1,0),$T350,$U350),OFFSET($C$8:OFFSET($C$8,$AJ$4-1,0),$S350,0),OFFSET($D$8:OFFSET($D$8,$AJ$4-1,0),$S350,MATCH(AT$6,$D$7:$Q$7,0)-1))/SUMPRODUCT(OFFSET($W$8:OFFSET($W$8,$AJ$4-1,0),$T350,$U350),OFFSET($C$8:OFFSET($C$8,$AJ$4-1,0),$S350,0))</f>
        <v>0.90660942414706214</v>
      </c>
      <c r="AV350" s="3">
        <f ca="1">SUMPRODUCT(OFFSET($W$8:OFFSET($W$8,$AJ$4-1,0),$T350,$U350),OFFSET($D$8:OFFSET($D$8,$AJ$4-1,0),$S350,MATCH(AV$6,$D$7:$Q$7,0)-1))</f>
        <v>1.0453573917213628</v>
      </c>
      <c r="AW350" s="3">
        <f ca="1">SUMPRODUCT(OFFSET($W$8:OFFSET($W$8,$AJ$4-1,0),$T350,$U350),OFFSET($C$8:OFFSET($C$8,$AJ$4-1,0),$S350,0),OFFSET($D$8:OFFSET($D$8,$AJ$4-1,0),$S350,MATCH(AV$6,$D$7:$Q$7,0)-1))/SUMPRODUCT(OFFSET($W$8:OFFSET($W$8,$AJ$4-1,0),$T350,$U350),OFFSET($C$8:OFFSET($C$8,$AJ$4-1,0),$S350,0))</f>
        <v>1.0454609192703921</v>
      </c>
      <c r="AX350" s="3">
        <f ca="1">SUMPRODUCT(OFFSET($W$8:OFFSET($W$8,$AJ$4-1,0),$T350,$U350),OFFSET($D$8:OFFSET($D$8,$AJ$4-1,0),$S350,MATCH(AX$6,$D$7:$Q$7,0)-1))</f>
        <v>1.0453573917213623</v>
      </c>
      <c r="AY350" s="3">
        <f ca="1">SUMPRODUCT(OFFSET($W$8:OFFSET($W$8,$AJ$4-1,0),$T350,$U350),OFFSET($C$8:OFFSET($C$8,$AJ$4-1,0),$S350,0),OFFSET($D$8:OFFSET($D$8,$AJ$4-1,0),$S350,MATCH(AX$6,$D$7:$Q$7,0)-1))/SUMPRODUCT(OFFSET($W$8:OFFSET($W$8,$AJ$4-1,0),$T350,$U350),OFFSET($C$8:OFFSET($C$8,$AJ$4-1,0),$S350,0))</f>
        <v>1.0454609192703916</v>
      </c>
      <c r="AZ350" s="3">
        <f ca="1">SUMPRODUCT(OFFSET($W$8:OFFSET($W$8,$AJ$4-1,0),$T350,$U350),OFFSET($D$8:OFFSET($D$8,$AJ$4-1,0),$S350,MATCH(AZ$6,$D$7:$Q$7,0)-1))</f>
        <v>0.87776739341249621</v>
      </c>
      <c r="BA350" s="3">
        <f ca="1">SUMPRODUCT(OFFSET($W$8:OFFSET($W$8,$AJ$4-1,0),$T350,$U350),OFFSET($C$8:OFFSET($C$8,$AJ$4-1,0),$S350,0),OFFSET($D$8:OFFSET($D$8,$AJ$4-1,0),$S350,MATCH(AZ$6,$D$7:$Q$7,0)-1))/SUMPRODUCT(OFFSET($W$8:OFFSET($W$8,$AJ$4-1,0),$T350,$U350),OFFSET($C$8:OFFSET($C$8,$AJ$4-1,0),$S350,0))</f>
        <v>0.87751296371070209</v>
      </c>
      <c r="BB350" s="3">
        <f ca="1">SUMPRODUCT(OFFSET($W$8:OFFSET($W$8,$AJ$4-1,0),$T350,$U350),OFFSET($D$8:OFFSET($D$8,$AJ$4-1,0),$S350,MATCH(BB$6,$D$7:$Q$7,0)-1))</f>
        <v>0.9558770317644405</v>
      </c>
      <c r="BC350" s="3">
        <f ca="1">SUMPRODUCT(OFFSET($W$8:OFFSET($W$8,$AJ$4-1,0),$T350,$U350),OFFSET($C$8:OFFSET($C$8,$AJ$4-1,0),$S350,0),OFFSET($D$8:OFFSET($D$8,$AJ$4-1,0),$S350,MATCH(BB$6,$D$7:$Q$7,0)-1))/SUMPRODUCT(OFFSET($W$8:OFFSET($W$8,$AJ$4-1,0),$T350,$U350),OFFSET($C$8:OFFSET($C$8,$AJ$4-1,0),$S350,0))</f>
        <v>0.95578093306286294</v>
      </c>
      <c r="BD350" s="3">
        <f ca="1">SUMPRODUCT(OFFSET($W$8:OFFSET($W$8,$AJ$4-1,0),$T350,$U350),OFFSET($D$8:OFFSET($D$8,$AJ$4-1,0),$S350,MATCH(BD$6,$D$7:$Q$7,0)-1))</f>
        <v>0.99921746577797776</v>
      </c>
      <c r="BE350" s="3">
        <f ca="1">SUMPRODUCT(OFFSET($W$8:OFFSET($W$8,$AJ$4-1,0),$T350,$U350),OFFSET($C$8:OFFSET($C$8,$AJ$4-1,0),$S350,0),OFFSET($D$8:OFFSET($D$8,$AJ$4-1,0),$S350,MATCH(BD$6,$D$7:$Q$7,0)-1))/SUMPRODUCT(OFFSET($W$8:OFFSET($W$8,$AJ$4-1,0),$T350,$U350),OFFSET($C$8:OFFSET($C$8,$AJ$4-1,0),$S350,0))</f>
        <v>0.99921572123933922</v>
      </c>
      <c r="BF350" s="174">
        <f ca="1">SUMPRODUCT(OFFSET($W$8:OFFSET($W$8,$AJ$4-1,0),$T350,$U350),OFFSET($D$8:OFFSET($D$8,$AJ$4-1,0),$S350,MATCH(BF$6,$D$7:$Q$7,0)-1))</f>
        <v>1</v>
      </c>
      <c r="BG350" s="174">
        <f ca="1">SUMPRODUCT(OFFSET($W$8:OFFSET($W$8,$AJ$4-1,0),$T350,$U350),OFFSET($C$8:OFFSET($C$8,$AJ$4-1,0),$S350,0),OFFSET($D$8:OFFSET($D$8,$AJ$4-1,0),$S350,MATCH(BF$6,$D$7:$Q$7,0)-1))/SUMPRODUCT(OFFSET($W$8:OFFSET($W$8,$AJ$4-1,0),$T350,$U350),OFFSET($C$8:OFFSET($C$8,$AJ$4-1,0),$S350,0))</f>
        <v>1</v>
      </c>
      <c r="BH350" s="174">
        <f ca="1">SUMPRODUCT(OFFSET($W$8:OFFSET($W$8,$AJ$4-1,0),$T350,$U350),OFFSET($D$8:OFFSET($D$8,$AJ$4-1,0),$S350,MATCH(BH$6,$D$7:$Q$7,0)-1))</f>
        <v>1</v>
      </c>
      <c r="BI350" s="174">
        <f ca="1">SUMPRODUCT(OFFSET($W$8:OFFSET($W$8,$AJ$4-1,0),$T350,$U350),OFFSET($C$8:OFFSET($C$8,$AJ$4-1,0),$S350,0),OFFSET($D$8:OFFSET($D$8,$AJ$4-1,0),$S350,MATCH(BH$6,$D$7:$Q$7,0)-1))/SUMPRODUCT(OFFSET($W$8:OFFSET($W$8,$AJ$4-1,0),$T350,$U350),OFFSET($C$8:OFFSET($C$8,$AJ$4-1,0),$S350,0))</f>
        <v>1</v>
      </c>
      <c r="BJ350" s="174">
        <f ca="1">SUMPRODUCT(OFFSET($W$8:OFFSET($W$8,$AJ$4-1,0),$T350,$U350),OFFSET($D$8:OFFSET($D$8,$AJ$4-1,0),$S350,MATCH(BJ$6,$D$7:$Q$7,0)-1))</f>
        <v>1</v>
      </c>
      <c r="BK350" s="174">
        <f ca="1">SUMPRODUCT(OFFSET($W$8:OFFSET($W$8,$AJ$4-1,0),$T350,$U350),OFFSET($C$8:OFFSET($C$8,$AJ$4-1,0),$S350,0),OFFSET($D$8:OFFSET($D$8,$AJ$4-1,0),$S350,MATCH(BJ$6,$D$7:$Q$7,0)-1))/SUMPRODUCT(OFFSET($W$8:OFFSET($W$8,$AJ$4-1,0),$T350,$U350),OFFSET($C$8:OFFSET($C$8,$AJ$4-1,0),$S350,0))</f>
        <v>1</v>
      </c>
      <c r="BM350" s="8">
        <f t="shared" si="85"/>
        <v>46569</v>
      </c>
      <c r="BN350" s="47">
        <f t="shared" ca="1" si="86"/>
        <v>0.99887341547568309</v>
      </c>
      <c r="BO350" s="47">
        <f t="shared" ca="1" si="82"/>
        <v>0</v>
      </c>
      <c r="BP350" s="47">
        <f t="shared" ca="1" si="87"/>
        <v>0.33093923847506052</v>
      </c>
      <c r="BQ350" s="47">
        <f t="shared" ca="1" si="83"/>
        <v>0.66793417700062263</v>
      </c>
    </row>
    <row r="351" spans="1:69">
      <c r="A351" s="58">
        <f t="shared" si="84"/>
        <v>46235</v>
      </c>
      <c r="B351" s="155">
        <f t="shared" si="89"/>
        <v>46433</v>
      </c>
      <c r="C351" s="59">
        <f>SUMIF(WP!$A$3:$A$388,"&lt;"&amp;EOMONTH($A351,$A$3-1)+1,WP!$B$3:$B$388)/1000-SUM(C$8:C350)</f>
        <v>6455.1143482060288</v>
      </c>
      <c r="D351" s="156">
        <f>D$6/VLOOKUP($B351,Rate!$B$4:$H$390,7)</f>
        <v>1</v>
      </c>
      <c r="E351" s="156">
        <f>E$6/VLOOKUP($B351,SAWW!$B$4:$H$390,7)</f>
        <v>0.895421548099118</v>
      </c>
      <c r="F351" s="156">
        <f>F$6/VLOOKUP($B351,'Indem BL'!$B$4:$H$390,7)</f>
        <v>0.98024752170130369</v>
      </c>
      <c r="G351" s="156">
        <f>G$6/VLOOKUP($B351,'Med BL'!$B$4:$H$390,7)</f>
        <v>1</v>
      </c>
      <c r="H351" s="156">
        <f>H$6/VLOOKUP($B351,'Combined BL &amp; SAWW'!$B$4:$H$390,7)</f>
        <v>0.91444176564380986</v>
      </c>
      <c r="I351" s="156">
        <f>I$6/VLOOKUP($B351,'Freq Trend'!$B$4:$H$390,7)</f>
        <v>1.0410203556852171</v>
      </c>
      <c r="J351" s="156">
        <f>J$6/VLOOKUP($B351,'Severity Trend_IonI'!$B$4:$H$390,7)</f>
        <v>1.0410203556852164</v>
      </c>
      <c r="K351" s="156">
        <f>K$6/VLOOKUP($B351,'Severity Trend_MonI'!$B$4:$H$390,7)</f>
        <v>0.88848704791568933</v>
      </c>
      <c r="L351" s="156">
        <f>L$6/VLOOKUP($B351,'Severity Trend'!$B$4:$H$390,7)</f>
        <v>0.95991461757461449</v>
      </c>
      <c r="M351" s="156">
        <f>M$6/VLOOKUP($B351,'PP Residual Trend'!$B$4:$H$390,7)</f>
        <v>0.99929065661496375</v>
      </c>
      <c r="N351" s="156">
        <f>N$6/VLOOKUP($B351,CR!$B$4:$H$455,7)</f>
        <v>1</v>
      </c>
      <c r="O351" s="156">
        <f>O$6/VLOOKUP($B351,ER!$B$4:$H$455,7)</f>
        <v>1</v>
      </c>
      <c r="P351" s="156">
        <f>P$6/VLOOKUP($B351,DR!$B$4:$H$455,7)</f>
        <v>1</v>
      </c>
      <c r="R351">
        <f t="shared" si="94"/>
        <v>344</v>
      </c>
      <c r="S351" s="159">
        <f t="shared" si="90"/>
        <v>343</v>
      </c>
      <c r="T351" s="157">
        <f t="shared" si="91"/>
        <v>0</v>
      </c>
      <c r="U351" s="157">
        <f t="shared" si="92"/>
        <v>0</v>
      </c>
      <c r="V351" s="152">
        <v>0</v>
      </c>
      <c r="W351" s="153">
        <f>(2*W$5*$AJ$3*$R351*$A$3-MIN(W$5*$AJ$3,$R351*$A$3)^2-2*$R351*$A$3*MAX(W$5*$AJ$3-$R351*$A$3,0)-MIN(MAX($R351*$A$3-$A$4,0),W$5*$AJ$3)^2-2*W$5*$AJ$3*MAX($R351*$A$3-$A$4-W$5*+$AJ$3,0))/$AJ$5-SUM($V$7:V351)-SUM($V$7:W350)+SUM($V$7:V350)</f>
        <v>0</v>
      </c>
      <c r="X351" s="153">
        <f>(2*X$5*$AJ$3*$R351*$A$3-MIN(X$5*$AJ$3,$R351*$A$3)^2-2*$R351*$A$3*MAX(X$5*$AJ$3-$R351*$A$3,0)-MIN(MAX($R351*$A$3-$A$4,0),X$5*$AJ$3)^2-2*X$5*$AJ$3*MAX($R351*$A$3-$A$4-X$5*+$AJ$3,0))/$AJ$5-SUM($V$7:W351)-SUM($V$7:X350)+SUM($V$7:W350)</f>
        <v>0</v>
      </c>
      <c r="Y351" s="153">
        <f>(2*Y$5*$AJ$3*$R351*$A$3-MIN(Y$5*$AJ$3,$R351*$A$3)^2-2*$R351*$A$3*MAX(Y$5*$AJ$3-$R351*$A$3,0)-MIN(MAX($R351*$A$3-$A$4,0),Y$5*$AJ$3)^2-2*Y$5*$AJ$3*MAX($R351*$A$3-$A$4-Y$5*+$AJ$3,0))/$AJ$5-SUM($V$7:X351)-SUM($V$7:Y350)+SUM($V$7:X350)</f>
        <v>0</v>
      </c>
      <c r="Z351" s="153">
        <f>(2*Z$5*$AJ$3*$R351*$A$3-MIN(Z$5*$AJ$3,$R351*$A$3)^2-2*$R351*$A$3*MAX(Z$5*$AJ$3-$R351*$A$3,0)-MIN(MAX($R351*$A$3-$A$4,0),Z$5*$AJ$3)^2-2*Z$5*$AJ$3*MAX($R351*$A$3-$A$4-Z$5*+$AJ$3,0))/$AJ$5-SUM($V$7:Y351)-SUM($V$7:Z350)+SUM($V$7:Y350)</f>
        <v>0</v>
      </c>
      <c r="AA351" s="153">
        <f>(2*AA$5*$AJ$3*$R351*$A$3-MIN(AA$5*$AJ$3,$R351*$A$3)^2-2*$R351*$A$3*MAX(AA$5*$AJ$3-$R351*$A$3,0)-MIN(MAX($R351*$A$3-$A$4,0),AA$5*$AJ$3)^2-2*AA$5*$AJ$3*MAX($R351*$A$3-$A$4-AA$5*+$AJ$3,0))/$AJ$5-SUM($V$7:Z351)-SUM($V$7:AA350)+SUM($V$7:Z350)</f>
        <v>0</v>
      </c>
      <c r="AB351" s="153">
        <f>(2*AB$5*$AJ$3*$R351*$A$3-MIN(AB$5*$AJ$3,$R351*$A$3)^2-2*$R351*$A$3*MAX(AB$5*$AJ$3-$R351*$A$3,0)-MIN(MAX($R351*$A$3-$A$4,0),AB$5*$AJ$3)^2-2*AB$5*$AJ$3*MAX($R351*$A$3-$A$4-AB$5*+$AJ$3,0))/$AJ$5-SUM($V$7:AA351)-SUM($V$7:AB350)+SUM($V$7:AA350)</f>
        <v>0</v>
      </c>
      <c r="AC351" s="153">
        <f>(2*AC$5*$AJ$3*$R351*$A$3-MIN(AC$5*$AJ$3,$R351*$A$3)^2-2*$R351*$A$3*MAX(AC$5*$AJ$3-$R351*$A$3,0)-MIN(MAX($R351*$A$3-$A$4,0),AC$5*$AJ$3)^2-2*AC$5*$AJ$3*MAX($R351*$A$3-$A$4-AC$5*+$AJ$3,0))/$AJ$5-SUM($V$7:AB351)-SUM($V$7:AC350)+SUM($V$7:AB350)</f>
        <v>0</v>
      </c>
      <c r="AD351" s="153">
        <f>(2*AD$5*$AJ$3*$R351*$A$3-MIN(AD$5*$AJ$3,$R351*$A$3)^2-2*$R351*$A$3*MAX(AD$5*$AJ$3-$R351*$A$3,0)-MIN(MAX($R351*$A$3-$A$4,0),AD$5*$AJ$3)^2-2*AD$5*$AJ$3*MAX($R351*$A$3-$A$4-AD$5*+$AJ$3,0))/$AJ$5-SUM($V$7:AC351)-SUM($V$7:AD350)+SUM($V$7:AC350)</f>
        <v>0</v>
      </c>
      <c r="AE351" s="153">
        <f>(2*AE$5*$AJ$3*$R351*$A$3-MIN(AE$5*$AJ$3,$R351*$A$3)^2-2*$R351*$A$3*MAX(AE$5*$AJ$3-$R351*$A$3,0)-MIN(MAX($R351*$A$3-$A$4,0),AE$5*$AJ$3)^2-2*AE$5*$AJ$3*MAX($R351*$A$3-$A$4-AE$5*+$AJ$3,0))/$AJ$5-SUM($V$7:AD351)-SUM($V$7:AE350)+SUM($V$7:AD350)</f>
        <v>0</v>
      </c>
      <c r="AF351" s="153">
        <f>(2*AF$5*$AJ$3*$R351*$A$3-MIN(AF$5*$AJ$3,$R351*$A$3)^2-2*$R351*$A$3*MAX(AF$5*$AJ$3-$R351*$A$3,0)-MIN(MAX($R351*$A$3-$A$4,0),AF$5*$AJ$3)^2-2*AF$5*$AJ$3*MAX($R351*$A$3-$A$4-AF$5*+$AJ$3,0))/$AJ$5-SUM($V$7:AE351)-SUM($V$7:AF350)+SUM($V$7:AE350)</f>
        <v>0</v>
      </c>
      <c r="AG351" s="153">
        <f>(2*AG$5*$AJ$3*$R351*$A$3-MIN(AG$5*$AJ$3,$R351*$A$3)^2-2*$R351*$A$3*MAX(AG$5*$AJ$3-$R351*$A$3,0)-MIN(MAX($R351*$A$3-$A$4,0),AG$5*$AJ$3)^2-2*AG$5*$AJ$3*MAX($R351*$A$3-$A$4-AG$5*+$AJ$3,0))/$AJ$5-SUM($V$7:AF351)-SUM($V$7:AG350)+SUM($V$7:AF350)</f>
        <v>0</v>
      </c>
      <c r="AH351" s="153">
        <f>(2*AH$5*$AJ$3*$R351*$A$3-MIN(AH$5*$AJ$3,$R351*$A$3)^2-2*$R351*$A$3*MAX(AH$5*$AJ$3-$R351*$A$3,0)-MIN(MAX($R351*$A$3-$A$4,0),AH$5*$AJ$3)^2-2*AH$5*$AJ$3*MAX($R351*$A$3-$A$4-AH$5*+$AJ$3,0))/$AJ$5-SUM($V$7:AG351)-SUM($V$7:AH350)+SUM($V$7:AG350)</f>
        <v>0</v>
      </c>
      <c r="AJ351" s="8">
        <f t="shared" si="88"/>
        <v>46600</v>
      </c>
      <c r="AK351" s="30">
        <f t="shared" si="93"/>
        <v>46614</v>
      </c>
      <c r="AL351" s="3">
        <f ca="1">SUMPRODUCT(OFFSET($W$8:OFFSET($W$8,$AJ$4-1,0),$T351,$U351),OFFSET($D$8:OFFSET($D$8,$AJ$4-1,0),$S351,MATCH(AL$6,$D$7:$Q$7,0)-1))</f>
        <v>1</v>
      </c>
      <c r="AM351" s="3">
        <f ca="1">SUMPRODUCT(OFFSET($W$8:OFFSET($W$8,$AJ$4-1,0),$T351,$U351),OFFSET($C$8:OFFSET($C$8,$AJ$4-1,0),$S351,0),OFFSET($D$8:OFFSET($D$8,$AJ$4-1,0),$S351,MATCH(AL$6,$D$7:$Q$7,0)-1))/SUMPRODUCT(OFFSET($W$8:OFFSET($W$8,$AJ$4-1,0),$T351,$U351),OFFSET($C$8:OFFSET($C$8,$AJ$4-1,0),$S351,0))</f>
        <v>1</v>
      </c>
      <c r="AN351" s="3">
        <f ca="1">SUMPRODUCT(OFFSET($W$8:OFFSET($W$8,$AJ$4-1,0),$T351,$U351),OFFSET($D$8:OFFSET($D$8,$AJ$4-1,0),$S351,MATCH(AN$6,$D$7:$Q$7,0)-1))</f>
        <v>0.88328618886166266</v>
      </c>
      <c r="AO351" s="3">
        <f ca="1">SUMPRODUCT(OFFSET($W$8:OFFSET($W$8,$AJ$4-1,0),$T351,$U351),OFFSET($C$8:OFFSET($C$8,$AJ$4-1,0),$S351,0),OFFSET($D$8:OFFSET($D$8,$AJ$4-1,0),$S351,MATCH(AN$6,$D$7:$Q$7,0)-1))/SUMPRODUCT(OFFSET($W$8:OFFSET($W$8,$AJ$4-1,0),$T351,$U351),OFFSET($C$8:OFFSET($C$8,$AJ$4-1,0),$S351,0))</f>
        <v>0.88307111952102169</v>
      </c>
      <c r="AP351" s="3">
        <f ca="1">SUMPRODUCT(OFFSET($W$8:OFFSET($W$8,$AJ$4-1,0),$T351,$U351),OFFSET($D$8:OFFSET($D$8,$AJ$4-1,0),$S351,MATCH(AP$6,$D$7:$Q$7,0)-1))</f>
        <v>0.97963791503357922</v>
      </c>
      <c r="AQ351" s="3">
        <f ca="1">SUMPRODUCT(OFFSET($W$8:OFFSET($W$8,$AJ$4-1,0),$T351,$U351),OFFSET($C$8:OFFSET($C$8,$AJ$4-1,0),$S351,0),OFFSET($D$8:OFFSET($D$8,$AJ$4-1,0),$S351,MATCH(AP$6,$D$7:$Q$7,0)-1))/SUMPRODUCT(OFFSET($W$8:OFFSET($W$8,$AJ$4-1,0),$T351,$U351),OFFSET($C$8:OFFSET($C$8,$AJ$4-1,0),$S351,0))</f>
        <v>0.97961514246378734</v>
      </c>
      <c r="AR351" s="3">
        <f ca="1">SUMPRODUCT(OFFSET($W$8:OFFSET($W$8,$AJ$4-1,0),$T351,$U351),OFFSET($D$8:OFFSET($D$8,$AJ$4-1,0),$S351,MATCH(AR$6,$D$7:$Q$7,0)-1))</f>
        <v>1</v>
      </c>
      <c r="AS351" s="3">
        <f ca="1">SUMPRODUCT(OFFSET($W$8:OFFSET($W$8,$AJ$4-1,0),$T351,$U351),OFFSET($C$8:OFFSET($C$8,$AJ$4-1,0),$S351,0),OFFSET($D$8:OFFSET($D$8,$AJ$4-1,0),$S351,MATCH(AR$6,$D$7:$Q$7,0)-1))/SUMPRODUCT(OFFSET($W$8:OFFSET($W$8,$AJ$4-1,0),$T351,$U351),OFFSET($C$8:OFFSET($C$8,$AJ$4-1,0),$S351,0))</f>
        <v>1</v>
      </c>
      <c r="AT351" s="3">
        <f ca="1">SUMPRODUCT(OFFSET($W$8:OFFSET($W$8,$AJ$4-1,0),$T351,$U351),OFFSET($D$8:OFFSET($D$8,$AJ$4-1,0),$S351,MATCH(AT$6,$D$7:$Q$7,0)-1))</f>
        <v>0.90502077469144537</v>
      </c>
      <c r="AU351" s="3">
        <f ca="1">SUMPRODUCT(OFFSET($W$8:OFFSET($W$8,$AJ$4-1,0),$T351,$U351),OFFSET($C$8:OFFSET($C$8,$AJ$4-1,0),$S351,0),OFFSET($D$8:OFFSET($D$8,$AJ$4-1,0),$S351,MATCH(AT$6,$D$7:$Q$7,0)-1))/SUMPRODUCT(OFFSET($W$8:OFFSET($W$8,$AJ$4-1,0),$T351,$U351),OFFSET($C$8:OFFSET($C$8,$AJ$4-1,0),$S351,0))</f>
        <v>0.90484565758573254</v>
      </c>
      <c r="AV351" s="3">
        <f ca="1">SUMPRODUCT(OFFSET($W$8:OFFSET($W$8,$AJ$4-1,0),$T351,$U351),OFFSET($D$8:OFFSET($D$8,$AJ$4-1,0),$S351,MATCH(AV$6,$D$7:$Q$7,0)-1))</f>
        <v>1.0462332973542228</v>
      </c>
      <c r="AW351" s="3">
        <f ca="1">SUMPRODUCT(OFFSET($W$8:OFFSET($W$8,$AJ$4-1,0),$T351,$U351),OFFSET($C$8:OFFSET($C$8,$AJ$4-1,0),$S351,0),OFFSET($D$8:OFFSET($D$8,$AJ$4-1,0),$S351,MATCH(AV$6,$D$7:$Q$7,0)-1))/SUMPRODUCT(OFFSET($W$8:OFFSET($W$8,$AJ$4-1,0),$T351,$U351),OFFSET($C$8:OFFSET($C$8,$AJ$4-1,0),$S351,0))</f>
        <v>1.0463259694472216</v>
      </c>
      <c r="AX351" s="3">
        <f ca="1">SUMPRODUCT(OFFSET($W$8:OFFSET($W$8,$AJ$4-1,0),$T351,$U351),OFFSET($D$8:OFFSET($D$8,$AJ$4-1,0),$S351,MATCH(AX$6,$D$7:$Q$7,0)-1))</f>
        <v>1.0462332973542225</v>
      </c>
      <c r="AY351" s="3">
        <f ca="1">SUMPRODUCT(OFFSET($W$8:OFFSET($W$8,$AJ$4-1,0),$T351,$U351),OFFSET($C$8:OFFSET($C$8,$AJ$4-1,0),$S351,0),OFFSET($D$8:OFFSET($D$8,$AJ$4-1,0),$S351,MATCH(AX$6,$D$7:$Q$7,0)-1))/SUMPRODUCT(OFFSET($W$8:OFFSET($W$8,$AJ$4-1,0),$T351,$U351),OFFSET($C$8:OFFSET($C$8,$AJ$4-1,0),$S351,0))</f>
        <v>1.0463259694472211</v>
      </c>
      <c r="AZ351" s="3">
        <f ca="1">SUMPRODUCT(OFFSET($W$8:OFFSET($W$8,$AJ$4-1,0),$T351,$U351),OFFSET($D$8:OFFSET($D$8,$AJ$4-1,0),$S351,MATCH(AZ$6,$D$7:$Q$7,0)-1))</f>
        <v>0.87560816765863303</v>
      </c>
      <c r="BA351" s="3">
        <f ca="1">SUMPRODUCT(OFFSET($W$8:OFFSET($W$8,$AJ$4-1,0),$T351,$U351),OFFSET($C$8:OFFSET($C$8,$AJ$4-1,0),$S351,0),OFFSET($D$8:OFFSET($D$8,$AJ$4-1,0),$S351,MATCH(AZ$6,$D$7:$Q$7,0)-1))/SUMPRODUCT(OFFSET($W$8:OFFSET($W$8,$AJ$4-1,0),$T351,$U351),OFFSET($C$8:OFFSET($C$8,$AJ$4-1,0),$S351,0))</f>
        <v>0.87537995762940424</v>
      </c>
      <c r="BB351" s="3">
        <f ca="1">SUMPRODUCT(OFFSET($W$8:OFFSET($W$8,$AJ$4-1,0),$T351,$U351),OFFSET($D$8:OFFSET($D$8,$AJ$4-1,0),$S351,MATCH(BB$6,$D$7:$Q$7,0)-1))</f>
        <v>0.95506270203304378</v>
      </c>
      <c r="BC351" s="3">
        <f ca="1">SUMPRODUCT(OFFSET($W$8:OFFSET($W$8,$AJ$4-1,0),$T351,$U351),OFFSET($C$8:OFFSET($C$8,$AJ$4-1,0),$S351,0),OFFSET($D$8:OFFSET($D$8,$AJ$4-1,0),$S351,MATCH(BB$6,$D$7:$Q$7,0)-1))/SUMPRODUCT(OFFSET($W$8:OFFSET($W$8,$AJ$4-1,0),$T351,$U351),OFFSET($C$8:OFFSET($C$8,$AJ$4-1,0),$S351,0))</f>
        <v>0.95497659112949806</v>
      </c>
      <c r="BD351" s="3">
        <f ca="1">SUMPRODUCT(OFFSET($W$8:OFFSET($W$8,$AJ$4-1,0),$T351,$U351),OFFSET($D$8:OFFSET($D$8,$AJ$4-1,0),$S351,MATCH(BD$6,$D$7:$Q$7,0)-1))</f>
        <v>0.99920269423234087</v>
      </c>
      <c r="BE351" s="3">
        <f ca="1">SUMPRODUCT(OFFSET($W$8:OFFSET($W$8,$AJ$4-1,0),$T351,$U351),OFFSET($C$8:OFFSET($C$8,$AJ$4-1,0),$S351,0),OFFSET($D$8:OFFSET($D$8,$AJ$4-1,0),$S351,MATCH(BD$6,$D$7:$Q$7,0)-1))/SUMPRODUCT(OFFSET($W$8:OFFSET($W$8,$AJ$4-1,0),$T351,$U351),OFFSET($C$8:OFFSET($C$8,$AJ$4-1,0),$S351,0))</f>
        <v>0.99920113180644399</v>
      </c>
      <c r="BF351" s="174">
        <f ca="1">SUMPRODUCT(OFFSET($W$8:OFFSET($W$8,$AJ$4-1,0),$T351,$U351),OFFSET($D$8:OFFSET($D$8,$AJ$4-1,0),$S351,MATCH(BF$6,$D$7:$Q$7,0)-1))</f>
        <v>1</v>
      </c>
      <c r="BG351" s="174">
        <f ca="1">SUMPRODUCT(OFFSET($W$8:OFFSET($W$8,$AJ$4-1,0),$T351,$U351),OFFSET($C$8:OFFSET($C$8,$AJ$4-1,0),$S351,0),OFFSET($D$8:OFFSET($D$8,$AJ$4-1,0),$S351,MATCH(BF$6,$D$7:$Q$7,0)-1))/SUMPRODUCT(OFFSET($W$8:OFFSET($W$8,$AJ$4-1,0),$T351,$U351),OFFSET($C$8:OFFSET($C$8,$AJ$4-1,0),$S351,0))</f>
        <v>1</v>
      </c>
      <c r="BH351" s="174">
        <f ca="1">SUMPRODUCT(OFFSET($W$8:OFFSET($W$8,$AJ$4-1,0),$T351,$U351),OFFSET($D$8:OFFSET($D$8,$AJ$4-1,0),$S351,MATCH(BH$6,$D$7:$Q$7,0)-1))</f>
        <v>1</v>
      </c>
      <c r="BI351" s="174">
        <f ca="1">SUMPRODUCT(OFFSET($W$8:OFFSET($W$8,$AJ$4-1,0),$T351,$U351),OFFSET($C$8:OFFSET($C$8,$AJ$4-1,0),$S351,0),OFFSET($D$8:OFFSET($D$8,$AJ$4-1,0),$S351,MATCH(BH$6,$D$7:$Q$7,0)-1))/SUMPRODUCT(OFFSET($W$8:OFFSET($W$8,$AJ$4-1,0),$T351,$U351),OFFSET($C$8:OFFSET($C$8,$AJ$4-1,0),$S351,0))</f>
        <v>1</v>
      </c>
      <c r="BJ351" s="174">
        <f ca="1">SUMPRODUCT(OFFSET($W$8:OFFSET($W$8,$AJ$4-1,0),$T351,$U351),OFFSET($D$8:OFFSET($D$8,$AJ$4-1,0),$S351,MATCH(BJ$6,$D$7:$Q$7,0)-1))</f>
        <v>1</v>
      </c>
      <c r="BK351" s="174">
        <f ca="1">SUMPRODUCT(OFFSET($W$8:OFFSET($W$8,$AJ$4-1,0),$T351,$U351),OFFSET($C$8:OFFSET($C$8,$AJ$4-1,0),$S351,0),OFFSET($D$8:OFFSET($D$8,$AJ$4-1,0),$S351,MATCH(BJ$6,$D$7:$Q$7,0)-1))/SUMPRODUCT(OFFSET($W$8:OFFSET($W$8,$AJ$4-1,0),$T351,$U351),OFFSET($C$8:OFFSET($C$8,$AJ$4-1,0),$S351,0))</f>
        <v>1</v>
      </c>
      <c r="BM351" s="8">
        <f t="shared" si="85"/>
        <v>46600</v>
      </c>
      <c r="BN351" s="47">
        <f t="shared" ca="1" si="86"/>
        <v>0.99887341547568309</v>
      </c>
      <c r="BO351" s="47">
        <f t="shared" ca="1" si="82"/>
        <v>0</v>
      </c>
      <c r="BP351" s="47">
        <f t="shared" ca="1" si="87"/>
        <v>0.33093923847506052</v>
      </c>
      <c r="BQ351" s="47">
        <f t="shared" ca="1" si="83"/>
        <v>0.66793417700062263</v>
      </c>
    </row>
    <row r="352" spans="1:69">
      <c r="A352" s="58">
        <f t="shared" si="84"/>
        <v>46266</v>
      </c>
      <c r="B352" s="155">
        <f t="shared" si="89"/>
        <v>46461</v>
      </c>
      <c r="C352" s="59">
        <f>SUMIF(WP!$A$3:$A$388,"&lt;"&amp;EOMONTH($A352,$A$3-1)+1,WP!$B$3:$B$388)/1000-SUM(C$8:C351)</f>
        <v>7235.7587749715312</v>
      </c>
      <c r="D352" s="156">
        <f>D$6/VLOOKUP($B352,Rate!$B$4:$H$390,7)</f>
        <v>1</v>
      </c>
      <c r="E352" s="156">
        <f>E$6/VLOOKUP($B352,SAWW!$B$4:$H$390,7)</f>
        <v>0.89353513305717236</v>
      </c>
      <c r="F352" s="156">
        <f>F$6/VLOOKUP($B352,'Indem BL'!$B$4:$H$390,7)</f>
        <v>0.98024752170130369</v>
      </c>
      <c r="G352" s="156">
        <f>G$6/VLOOKUP($B352,'Med BL'!$B$4:$H$390,7)</f>
        <v>1</v>
      </c>
      <c r="H352" s="156">
        <f>H$6/VLOOKUP($B352,'Combined BL &amp; SAWW'!$B$4:$H$390,7)</f>
        <v>0.91304685125721197</v>
      </c>
      <c r="I352" s="156">
        <f>I$6/VLOOKUP($B352,'Freq Trend'!$B$4:$H$390,7)</f>
        <v>1.041824565092285</v>
      </c>
      <c r="J352" s="156">
        <f>J$6/VLOOKUP($B352,'Severity Trend_IonI'!$B$4:$H$390,7)</f>
        <v>1.0418245650922846</v>
      </c>
      <c r="K352" s="156">
        <f>K$6/VLOOKUP($B352,'Severity Trend_MonI'!$B$4:$H$390,7)</f>
        <v>0.88648428628882969</v>
      </c>
      <c r="L352" s="156">
        <f>L$6/VLOOKUP($B352,'Severity Trend'!$B$4:$H$390,7)</f>
        <v>0.95916300843081326</v>
      </c>
      <c r="M352" s="156">
        <f>M$6/VLOOKUP($B352,'PP Residual Trend'!$B$4:$H$390,7)</f>
        <v>0.99927705807446754</v>
      </c>
      <c r="N352" s="156">
        <f>N$6/VLOOKUP($B352,CR!$B$4:$H$455,7)</f>
        <v>1</v>
      </c>
      <c r="O352" s="156">
        <f>O$6/VLOOKUP($B352,ER!$B$4:$H$455,7)</f>
        <v>1</v>
      </c>
      <c r="P352" s="156">
        <f>P$6/VLOOKUP($B352,DR!$B$4:$H$455,7)</f>
        <v>1</v>
      </c>
      <c r="R352">
        <f t="shared" si="94"/>
        <v>345</v>
      </c>
      <c r="S352" s="159">
        <f t="shared" si="90"/>
        <v>344</v>
      </c>
      <c r="T352" s="157">
        <f t="shared" si="91"/>
        <v>0</v>
      </c>
      <c r="U352" s="157">
        <f t="shared" si="92"/>
        <v>0</v>
      </c>
      <c r="V352" s="152">
        <v>0</v>
      </c>
      <c r="W352" s="153">
        <f>(2*W$5*$AJ$3*$R352*$A$3-MIN(W$5*$AJ$3,$R352*$A$3)^2-2*$R352*$A$3*MAX(W$5*$AJ$3-$R352*$A$3,0)-MIN(MAX($R352*$A$3-$A$4,0),W$5*$AJ$3)^2-2*W$5*$AJ$3*MAX($R352*$A$3-$A$4-W$5*+$AJ$3,0))/$AJ$5-SUM($V$7:V352)-SUM($V$7:W351)+SUM($V$7:V351)</f>
        <v>0</v>
      </c>
      <c r="X352" s="153">
        <f>(2*X$5*$AJ$3*$R352*$A$3-MIN(X$5*$AJ$3,$R352*$A$3)^2-2*$R352*$A$3*MAX(X$5*$AJ$3-$R352*$A$3,0)-MIN(MAX($R352*$A$3-$A$4,0),X$5*$AJ$3)^2-2*X$5*$AJ$3*MAX($R352*$A$3-$A$4-X$5*+$AJ$3,0))/$AJ$5-SUM($V$7:W352)-SUM($V$7:X351)+SUM($V$7:W351)</f>
        <v>0</v>
      </c>
      <c r="Y352" s="153">
        <f>(2*Y$5*$AJ$3*$R352*$A$3-MIN(Y$5*$AJ$3,$R352*$A$3)^2-2*$R352*$A$3*MAX(Y$5*$AJ$3-$R352*$A$3,0)-MIN(MAX($R352*$A$3-$A$4,0),Y$5*$AJ$3)^2-2*Y$5*$AJ$3*MAX($R352*$A$3-$A$4-Y$5*+$AJ$3,0))/$AJ$5-SUM($V$7:X352)-SUM($V$7:Y351)+SUM($V$7:X351)</f>
        <v>0</v>
      </c>
      <c r="Z352" s="153">
        <f>(2*Z$5*$AJ$3*$R352*$A$3-MIN(Z$5*$AJ$3,$R352*$A$3)^2-2*$R352*$A$3*MAX(Z$5*$AJ$3-$R352*$A$3,0)-MIN(MAX($R352*$A$3-$A$4,0),Z$5*$AJ$3)^2-2*Z$5*$AJ$3*MAX($R352*$A$3-$A$4-Z$5*+$AJ$3,0))/$AJ$5-SUM($V$7:Y352)-SUM($V$7:Z351)+SUM($V$7:Y351)</f>
        <v>0</v>
      </c>
      <c r="AA352" s="153">
        <f>(2*AA$5*$AJ$3*$R352*$A$3-MIN(AA$5*$AJ$3,$R352*$A$3)^2-2*$R352*$A$3*MAX(AA$5*$AJ$3-$R352*$A$3,0)-MIN(MAX($R352*$A$3-$A$4,0),AA$5*$AJ$3)^2-2*AA$5*$AJ$3*MAX($R352*$A$3-$A$4-AA$5*+$AJ$3,0))/$AJ$5-SUM($V$7:Z352)-SUM($V$7:AA351)+SUM($V$7:Z351)</f>
        <v>0</v>
      </c>
      <c r="AB352" s="153">
        <f>(2*AB$5*$AJ$3*$R352*$A$3-MIN(AB$5*$AJ$3,$R352*$A$3)^2-2*$R352*$A$3*MAX(AB$5*$AJ$3-$R352*$A$3,0)-MIN(MAX($R352*$A$3-$A$4,0),AB$5*$AJ$3)^2-2*AB$5*$AJ$3*MAX($R352*$A$3-$A$4-AB$5*+$AJ$3,0))/$AJ$5-SUM($V$7:AA352)-SUM($V$7:AB351)+SUM($V$7:AA351)</f>
        <v>0</v>
      </c>
      <c r="AC352" s="153">
        <f>(2*AC$5*$AJ$3*$R352*$A$3-MIN(AC$5*$AJ$3,$R352*$A$3)^2-2*$R352*$A$3*MAX(AC$5*$AJ$3-$R352*$A$3,0)-MIN(MAX($R352*$A$3-$A$4,0),AC$5*$AJ$3)^2-2*AC$5*$AJ$3*MAX($R352*$A$3-$A$4-AC$5*+$AJ$3,0))/$AJ$5-SUM($V$7:AB352)-SUM($V$7:AC351)+SUM($V$7:AB351)</f>
        <v>0</v>
      </c>
      <c r="AD352" s="153">
        <f>(2*AD$5*$AJ$3*$R352*$A$3-MIN(AD$5*$AJ$3,$R352*$A$3)^2-2*$R352*$A$3*MAX(AD$5*$AJ$3-$R352*$A$3,0)-MIN(MAX($R352*$A$3-$A$4,0),AD$5*$AJ$3)^2-2*AD$5*$AJ$3*MAX($R352*$A$3-$A$4-AD$5*+$AJ$3,0))/$AJ$5-SUM($V$7:AC352)-SUM($V$7:AD351)+SUM($V$7:AC351)</f>
        <v>0</v>
      </c>
      <c r="AE352" s="153">
        <f>(2*AE$5*$AJ$3*$R352*$A$3-MIN(AE$5*$AJ$3,$R352*$A$3)^2-2*$R352*$A$3*MAX(AE$5*$AJ$3-$R352*$A$3,0)-MIN(MAX($R352*$A$3-$A$4,0),AE$5*$AJ$3)^2-2*AE$5*$AJ$3*MAX($R352*$A$3-$A$4-AE$5*+$AJ$3,0))/$AJ$5-SUM($V$7:AD352)-SUM($V$7:AE351)+SUM($V$7:AD351)</f>
        <v>0</v>
      </c>
      <c r="AF352" s="153">
        <f>(2*AF$5*$AJ$3*$R352*$A$3-MIN(AF$5*$AJ$3,$R352*$A$3)^2-2*$R352*$A$3*MAX(AF$5*$AJ$3-$R352*$A$3,0)-MIN(MAX($R352*$A$3-$A$4,0),AF$5*$AJ$3)^2-2*AF$5*$AJ$3*MAX($R352*$A$3-$A$4-AF$5*+$AJ$3,0))/$AJ$5-SUM($V$7:AE352)-SUM($V$7:AF351)+SUM($V$7:AE351)</f>
        <v>0</v>
      </c>
      <c r="AG352" s="153">
        <f>(2*AG$5*$AJ$3*$R352*$A$3-MIN(AG$5*$AJ$3,$R352*$A$3)^2-2*$R352*$A$3*MAX(AG$5*$AJ$3-$R352*$A$3,0)-MIN(MAX($R352*$A$3-$A$4,0),AG$5*$AJ$3)^2-2*AG$5*$AJ$3*MAX($R352*$A$3-$A$4-AG$5*+$AJ$3,0))/$AJ$5-SUM($V$7:AF352)-SUM($V$7:AG351)+SUM($V$7:AF351)</f>
        <v>0</v>
      </c>
      <c r="AH352" s="153">
        <f>(2*AH$5*$AJ$3*$R352*$A$3-MIN(AH$5*$AJ$3,$R352*$A$3)^2-2*$R352*$A$3*MAX(AH$5*$AJ$3-$R352*$A$3,0)-MIN(MAX($R352*$A$3-$A$4,0),AH$5*$AJ$3)^2-2*AH$5*$AJ$3*MAX($R352*$A$3-$A$4-AH$5*+$AJ$3,0))/$AJ$5-SUM($V$7:AG352)-SUM($V$7:AH351)+SUM($V$7:AG351)</f>
        <v>0</v>
      </c>
      <c r="AJ352" s="8">
        <f t="shared" si="88"/>
        <v>46631</v>
      </c>
      <c r="AK352" s="30">
        <f t="shared" si="93"/>
        <v>46645</v>
      </c>
      <c r="AL352" s="3">
        <f ca="1">SUMPRODUCT(OFFSET($W$8:OFFSET($W$8,$AJ$4-1,0),$T352,$U352),OFFSET($D$8:OFFSET($D$8,$AJ$4-1,0),$S352,MATCH(AL$6,$D$7:$Q$7,0)-1))</f>
        <v>1</v>
      </c>
      <c r="AM352" s="3">
        <f ca="1">SUMPRODUCT(OFFSET($W$8:OFFSET($W$8,$AJ$4-1,0),$T352,$U352),OFFSET($C$8:OFFSET($C$8,$AJ$4-1,0),$S352,0),OFFSET($D$8:OFFSET($D$8,$AJ$4-1,0),$S352,MATCH(AL$6,$D$7:$Q$7,0)-1))/SUMPRODUCT(OFFSET($W$8:OFFSET($W$8,$AJ$4-1,0),$T352,$U352),OFFSET($C$8:OFFSET($C$8,$AJ$4-1,0),$S352,0))</f>
        <v>1</v>
      </c>
      <c r="AN352" s="3">
        <f ca="1">SUMPRODUCT(OFFSET($W$8:OFFSET($W$8,$AJ$4-1,0),$T352,$U352),OFFSET($D$8:OFFSET($D$8,$AJ$4-1,0),$S352,MATCH(AN$6,$D$7:$Q$7,0)-1))</f>
        <v>0.88125319550703773</v>
      </c>
      <c r="AO352" s="3">
        <f ca="1">SUMPRODUCT(OFFSET($W$8:OFFSET($W$8,$AJ$4-1,0),$T352,$U352),OFFSET($C$8:OFFSET($C$8,$AJ$4-1,0),$S352,0),OFFSET($D$8:OFFSET($D$8,$AJ$4-1,0),$S352,MATCH(AN$6,$D$7:$Q$7,0)-1))/SUMPRODUCT(OFFSET($W$8:OFFSET($W$8,$AJ$4-1,0),$T352,$U352),OFFSET($C$8:OFFSET($C$8,$AJ$4-1,0),$S352,0))</f>
        <v>0.88126310619169013</v>
      </c>
      <c r="AP352" s="3">
        <f ca="1">SUMPRODUCT(OFFSET($W$8:OFFSET($W$8,$AJ$4-1,0),$T352,$U352),OFFSET($D$8:OFFSET($D$8,$AJ$4-1,0),$S352,MATCH(AP$6,$D$7:$Q$7,0)-1))</f>
        <v>0.97923151058842939</v>
      </c>
      <c r="AQ352" s="3">
        <f ca="1">SUMPRODUCT(OFFSET($W$8:OFFSET($W$8,$AJ$4-1,0),$T352,$U352),OFFSET($C$8:OFFSET($C$8,$AJ$4-1,0),$S352,0),OFFSET($D$8:OFFSET($D$8,$AJ$4-1,0),$S352,MATCH(AP$6,$D$7:$Q$7,0)-1))/SUMPRODUCT(OFFSET($W$8:OFFSET($W$8,$AJ$4-1,0),$T352,$U352),OFFSET($C$8:OFFSET($C$8,$AJ$4-1,0),$S352,0))</f>
        <v>0.97925371844846443</v>
      </c>
      <c r="AR352" s="3">
        <f ca="1">SUMPRODUCT(OFFSET($W$8:OFFSET($W$8,$AJ$4-1,0),$T352,$U352),OFFSET($D$8:OFFSET($D$8,$AJ$4-1,0),$S352,MATCH(AR$6,$D$7:$Q$7,0)-1))</f>
        <v>1</v>
      </c>
      <c r="AS352" s="3">
        <f ca="1">SUMPRODUCT(OFFSET($W$8:OFFSET($W$8,$AJ$4-1,0),$T352,$U352),OFFSET($C$8:OFFSET($C$8,$AJ$4-1,0),$S352,0),OFFSET($D$8:OFFSET($D$8,$AJ$4-1,0),$S352,MATCH(AR$6,$D$7:$Q$7,0)-1))/SUMPRODUCT(OFFSET($W$8:OFFSET($W$8,$AJ$4-1,0),$T352,$U352),OFFSET($C$8:OFFSET($C$8,$AJ$4-1,0),$S352,0))</f>
        <v>1</v>
      </c>
      <c r="AT352" s="3">
        <f ca="1">SUMPRODUCT(OFFSET($W$8:OFFSET($W$8,$AJ$4-1,0),$T352,$U352),OFFSET($D$8:OFFSET($D$8,$AJ$4-1,0),$S352,MATCH(AT$6,$D$7:$Q$7,0)-1))</f>
        <v>0.90323489225092335</v>
      </c>
      <c r="AU352" s="3">
        <f ca="1">SUMPRODUCT(OFFSET($W$8:OFFSET($W$8,$AJ$4-1,0),$T352,$U352),OFFSET($C$8:OFFSET($C$8,$AJ$4-1,0),$S352,0),OFFSET($D$8:OFFSET($D$8,$AJ$4-1,0),$S352,MATCH(AT$6,$D$7:$Q$7,0)-1))/SUMPRODUCT(OFFSET($W$8:OFFSET($W$8,$AJ$4-1,0),$T352,$U352),OFFSET($C$8:OFFSET($C$8,$AJ$4-1,0),$S352,0))</f>
        <v>0.90325737456985289</v>
      </c>
      <c r="AV352" s="3">
        <f ca="1">SUMPRODUCT(OFFSET($W$8:OFFSET($W$8,$AJ$4-1,0),$T352,$U352),OFFSET($D$8:OFFSET($D$8,$AJ$4-1,0),$S352,MATCH(AV$6,$D$7:$Q$7,0)-1))</f>
        <v>1.04711112538257</v>
      </c>
      <c r="AW352" s="3">
        <f ca="1">SUMPRODUCT(OFFSET($W$8:OFFSET($W$8,$AJ$4-1,0),$T352,$U352),OFFSET($C$8:OFFSET($C$8,$AJ$4-1,0),$S352,0),OFFSET($D$8:OFFSET($D$8,$AJ$4-1,0),$S352,MATCH(AV$6,$D$7:$Q$7,0)-1))/SUMPRODUCT(OFFSET($W$8:OFFSET($W$8,$AJ$4-1,0),$T352,$U352),OFFSET($C$8:OFFSET($C$8,$AJ$4-1,0),$S352,0))</f>
        <v>1.0471067188742915</v>
      </c>
      <c r="AX352" s="3">
        <f ca="1">SUMPRODUCT(OFFSET($W$8:OFFSET($W$8,$AJ$4-1,0),$T352,$U352),OFFSET($D$8:OFFSET($D$8,$AJ$4-1,0),$S352,MATCH(AX$6,$D$7:$Q$7,0)-1))</f>
        <v>1.0471111253825698</v>
      </c>
      <c r="AY352" s="3">
        <f ca="1">SUMPRODUCT(OFFSET($W$8:OFFSET($W$8,$AJ$4-1,0),$T352,$U352),OFFSET($C$8:OFFSET($C$8,$AJ$4-1,0),$S352,0),OFFSET($D$8:OFFSET($D$8,$AJ$4-1,0),$S352,MATCH(AX$6,$D$7:$Q$7,0)-1))/SUMPRODUCT(OFFSET($W$8:OFFSET($W$8,$AJ$4-1,0),$T352,$U352),OFFSET($C$8:OFFSET($C$8,$AJ$4-1,0),$S352,0))</f>
        <v>1.0471067188742913</v>
      </c>
      <c r="AZ352" s="3">
        <f ca="1">SUMPRODUCT(OFFSET($W$8:OFFSET($W$8,$AJ$4-1,0),$T352,$U352),OFFSET($D$8:OFFSET($D$8,$AJ$4-1,0),$S352,MATCH(AZ$6,$D$7:$Q$7,0)-1))</f>
        <v>0.87345118949314093</v>
      </c>
      <c r="BA352" s="3">
        <f ca="1">SUMPRODUCT(OFFSET($W$8:OFFSET($W$8,$AJ$4-1,0),$T352,$U352),OFFSET($C$8:OFFSET($C$8,$AJ$4-1,0),$S352,0),OFFSET($D$8:OFFSET($D$8,$AJ$4-1,0),$S352,MATCH(AZ$6,$D$7:$Q$7,0)-1))/SUMPRODUCT(OFFSET($W$8:OFFSET($W$8,$AJ$4-1,0),$T352,$U352),OFFSET($C$8:OFFSET($C$8,$AJ$4-1,0),$S352,0))</f>
        <v>0.87346168847567218</v>
      </c>
      <c r="BB352" s="3">
        <f ca="1">SUMPRODUCT(OFFSET($W$8:OFFSET($W$8,$AJ$4-1,0),$T352,$U352),OFFSET($D$8:OFFSET($D$8,$AJ$4-1,0),$S352,MATCH(BB$6,$D$7:$Q$7,0)-1))</f>
        <v>0.95424793818086684</v>
      </c>
      <c r="BC352" s="3">
        <f ca="1">SUMPRODUCT(OFFSET($W$8:OFFSET($W$8,$AJ$4-1,0),$T352,$U352),OFFSET($C$8:OFFSET($C$8,$AJ$4-1,0),$S352,0),OFFSET($D$8:OFFSET($D$8,$AJ$4-1,0),$S352,MATCH(BB$6,$D$7:$Q$7,0)-1))/SUMPRODUCT(OFFSET($W$8:OFFSET($W$8,$AJ$4-1,0),$T352,$U352),OFFSET($C$8:OFFSET($C$8,$AJ$4-1,0),$S352,0))</f>
        <v>0.95425196457635997</v>
      </c>
      <c r="BD352" s="3">
        <f ca="1">SUMPRODUCT(OFFSET($W$8:OFFSET($W$8,$AJ$4-1,0),$T352,$U352),OFFSET($D$8:OFFSET($D$8,$AJ$4-1,0),$S352,MATCH(BD$6,$D$7:$Q$7,0)-1))</f>
        <v>0.99918790266643964</v>
      </c>
      <c r="BE352" s="3">
        <f ca="1">SUMPRODUCT(OFFSET($W$8:OFFSET($W$8,$AJ$4-1,0),$T352,$U352),OFFSET($C$8:OFFSET($C$8,$AJ$4-1,0),$S352,0),OFFSET($D$8:OFFSET($D$8,$AJ$4-1,0),$S352,MATCH(BD$6,$D$7:$Q$7,0)-1))/SUMPRODUCT(OFFSET($W$8:OFFSET($W$8,$AJ$4-1,0),$T352,$U352),OFFSET($C$8:OFFSET($C$8,$AJ$4-1,0),$S352,0))</f>
        <v>0.99918797633514256</v>
      </c>
      <c r="BF352" s="174">
        <f ca="1">SUMPRODUCT(OFFSET($W$8:OFFSET($W$8,$AJ$4-1,0),$T352,$U352),OFFSET($D$8:OFFSET($D$8,$AJ$4-1,0),$S352,MATCH(BF$6,$D$7:$Q$7,0)-1))</f>
        <v>1</v>
      </c>
      <c r="BG352" s="174">
        <f ca="1">SUMPRODUCT(OFFSET($W$8:OFFSET($W$8,$AJ$4-1,0),$T352,$U352),OFFSET($C$8:OFFSET($C$8,$AJ$4-1,0),$S352,0),OFFSET($D$8:OFFSET($D$8,$AJ$4-1,0),$S352,MATCH(BF$6,$D$7:$Q$7,0)-1))/SUMPRODUCT(OFFSET($W$8:OFFSET($W$8,$AJ$4-1,0),$T352,$U352),OFFSET($C$8:OFFSET($C$8,$AJ$4-1,0),$S352,0))</f>
        <v>1</v>
      </c>
      <c r="BH352" s="174">
        <f ca="1">SUMPRODUCT(OFFSET($W$8:OFFSET($W$8,$AJ$4-1,0),$T352,$U352),OFFSET($D$8:OFFSET($D$8,$AJ$4-1,0),$S352,MATCH(BH$6,$D$7:$Q$7,0)-1))</f>
        <v>1</v>
      </c>
      <c r="BI352" s="174">
        <f ca="1">SUMPRODUCT(OFFSET($W$8:OFFSET($W$8,$AJ$4-1,0),$T352,$U352),OFFSET($C$8:OFFSET($C$8,$AJ$4-1,0),$S352,0),OFFSET($D$8:OFFSET($D$8,$AJ$4-1,0),$S352,MATCH(BH$6,$D$7:$Q$7,0)-1))/SUMPRODUCT(OFFSET($W$8:OFFSET($W$8,$AJ$4-1,0),$T352,$U352),OFFSET($C$8:OFFSET($C$8,$AJ$4-1,0),$S352,0))</f>
        <v>1</v>
      </c>
      <c r="BJ352" s="174">
        <f ca="1">SUMPRODUCT(OFFSET($W$8:OFFSET($W$8,$AJ$4-1,0),$T352,$U352),OFFSET($D$8:OFFSET($D$8,$AJ$4-1,0),$S352,MATCH(BJ$6,$D$7:$Q$7,0)-1))</f>
        <v>1</v>
      </c>
      <c r="BK352" s="174">
        <f ca="1">SUMPRODUCT(OFFSET($W$8:OFFSET($W$8,$AJ$4-1,0),$T352,$U352),OFFSET($C$8:OFFSET($C$8,$AJ$4-1,0),$S352,0),OFFSET($D$8:OFFSET($D$8,$AJ$4-1,0),$S352,MATCH(BJ$6,$D$7:$Q$7,0)-1))/SUMPRODUCT(OFFSET($W$8:OFFSET($W$8,$AJ$4-1,0),$T352,$U352),OFFSET($C$8:OFFSET($C$8,$AJ$4-1,0),$S352,0))</f>
        <v>1</v>
      </c>
      <c r="BM352" s="8">
        <f t="shared" si="85"/>
        <v>46631</v>
      </c>
      <c r="BN352" s="47">
        <f t="shared" ca="1" si="86"/>
        <v>0.99887341547568309</v>
      </c>
      <c r="BO352" s="47">
        <f t="shared" ca="1" si="82"/>
        <v>0</v>
      </c>
      <c r="BP352" s="47">
        <f t="shared" ca="1" si="87"/>
        <v>0.33093923847506052</v>
      </c>
      <c r="BQ352" s="47">
        <f t="shared" ca="1" si="83"/>
        <v>0.66793417700062263</v>
      </c>
    </row>
    <row r="353" spans="1:69">
      <c r="A353" s="58">
        <f t="shared" si="84"/>
        <v>46296</v>
      </c>
      <c r="B353" s="155">
        <f t="shared" si="89"/>
        <v>46492</v>
      </c>
      <c r="C353" s="59">
        <f>SUMIF(WP!$A$3:$A$388,"&lt;"&amp;EOMONTH($A353,$A$3-1)+1,WP!$B$3:$B$388)/1000-SUM(C$8:C352)</f>
        <v>8144.4200998668093</v>
      </c>
      <c r="D353" s="156">
        <f>D$6/VLOOKUP($B353,Rate!$B$4:$H$390,7)</f>
        <v>1</v>
      </c>
      <c r="E353" s="156">
        <f>E$6/VLOOKUP($B353,SAWW!$B$4:$H$390,7)</f>
        <v>0.89145585192783028</v>
      </c>
      <c r="F353" s="156">
        <f>F$6/VLOOKUP($B353,'Indem BL'!$B$4:$H$390,7)</f>
        <v>0.98024752170130369</v>
      </c>
      <c r="G353" s="156">
        <f>G$6/VLOOKUP($B353,'Med BL'!$B$4:$H$390,7)</f>
        <v>1</v>
      </c>
      <c r="H353" s="156">
        <f>H$6/VLOOKUP($B353,'Combined BL &amp; SAWW'!$B$4:$H$390,7)</f>
        <v>0.91150743744454765</v>
      </c>
      <c r="I353" s="156">
        <f>I$6/VLOOKUP($B353,'Freq Trend'!$B$4:$H$390,7)</f>
        <v>1.0427163903951475</v>
      </c>
      <c r="J353" s="156">
        <f>J$6/VLOOKUP($B353,'Severity Trend_IonI'!$B$4:$H$390,7)</f>
        <v>1.0427163903951471</v>
      </c>
      <c r="K353" s="156">
        <f>K$6/VLOOKUP($B353,'Severity Trend_MonI'!$B$4:$H$390,7)</f>
        <v>0.88427744870049896</v>
      </c>
      <c r="L353" s="156">
        <f>L$6/VLOOKUP($B353,'Severity Trend'!$B$4:$H$390,7)</f>
        <v>0.95833224147912133</v>
      </c>
      <c r="M353" s="156">
        <f>M$6/VLOOKUP($B353,'PP Residual Trend'!$B$4:$H$390,7)</f>
        <v>0.99926200297919121</v>
      </c>
      <c r="N353" s="156">
        <f>N$6/VLOOKUP($B353,CR!$B$4:$H$455,7)</f>
        <v>1</v>
      </c>
      <c r="O353" s="156">
        <f>O$6/VLOOKUP($B353,ER!$B$4:$H$455,7)</f>
        <v>1</v>
      </c>
      <c r="P353" s="156">
        <f>P$6/VLOOKUP($B353,DR!$B$4:$H$455,7)</f>
        <v>1</v>
      </c>
      <c r="R353">
        <f t="shared" si="94"/>
        <v>346</v>
      </c>
      <c r="S353" s="159">
        <f t="shared" si="90"/>
        <v>345</v>
      </c>
      <c r="T353" s="157">
        <f t="shared" si="91"/>
        <v>0</v>
      </c>
      <c r="U353" s="157">
        <f t="shared" si="92"/>
        <v>0</v>
      </c>
      <c r="V353" s="152">
        <v>0</v>
      </c>
      <c r="W353" s="153">
        <f>(2*W$5*$AJ$3*$R353*$A$3-MIN(W$5*$AJ$3,$R353*$A$3)^2-2*$R353*$A$3*MAX(W$5*$AJ$3-$R353*$A$3,0)-MIN(MAX($R353*$A$3-$A$4,0),W$5*$AJ$3)^2-2*W$5*$AJ$3*MAX($R353*$A$3-$A$4-W$5*+$AJ$3,0))/$AJ$5-SUM($V$7:V353)-SUM($V$7:W352)+SUM($V$7:V352)</f>
        <v>0</v>
      </c>
      <c r="X353" s="153">
        <f>(2*X$5*$AJ$3*$R353*$A$3-MIN(X$5*$AJ$3,$R353*$A$3)^2-2*$R353*$A$3*MAX(X$5*$AJ$3-$R353*$A$3,0)-MIN(MAX($R353*$A$3-$A$4,0),X$5*$AJ$3)^2-2*X$5*$AJ$3*MAX($R353*$A$3-$A$4-X$5*+$AJ$3,0))/$AJ$5-SUM($V$7:W353)-SUM($V$7:X352)+SUM($V$7:W352)</f>
        <v>0</v>
      </c>
      <c r="Y353" s="153">
        <f>(2*Y$5*$AJ$3*$R353*$A$3-MIN(Y$5*$AJ$3,$R353*$A$3)^2-2*$R353*$A$3*MAX(Y$5*$AJ$3-$R353*$A$3,0)-MIN(MAX($R353*$A$3-$A$4,0),Y$5*$AJ$3)^2-2*Y$5*$AJ$3*MAX($R353*$A$3-$A$4-Y$5*+$AJ$3,0))/$AJ$5-SUM($V$7:X353)-SUM($V$7:Y352)+SUM($V$7:X352)</f>
        <v>0</v>
      </c>
      <c r="Z353" s="153">
        <f>(2*Z$5*$AJ$3*$R353*$A$3-MIN(Z$5*$AJ$3,$R353*$A$3)^2-2*$R353*$A$3*MAX(Z$5*$AJ$3-$R353*$A$3,0)-MIN(MAX($R353*$A$3-$A$4,0),Z$5*$AJ$3)^2-2*Z$5*$AJ$3*MAX($R353*$A$3-$A$4-Z$5*+$AJ$3,0))/$AJ$5-SUM($V$7:Y353)-SUM($V$7:Z352)+SUM($V$7:Y352)</f>
        <v>0</v>
      </c>
      <c r="AA353" s="153">
        <f>(2*AA$5*$AJ$3*$R353*$A$3-MIN(AA$5*$AJ$3,$R353*$A$3)^2-2*$R353*$A$3*MAX(AA$5*$AJ$3-$R353*$A$3,0)-MIN(MAX($R353*$A$3-$A$4,0),AA$5*$AJ$3)^2-2*AA$5*$AJ$3*MAX($R353*$A$3-$A$4-AA$5*+$AJ$3,0))/$AJ$5-SUM($V$7:Z353)-SUM($V$7:AA352)+SUM($V$7:Z352)</f>
        <v>0</v>
      </c>
      <c r="AB353" s="153">
        <f>(2*AB$5*$AJ$3*$R353*$A$3-MIN(AB$5*$AJ$3,$R353*$A$3)^2-2*$R353*$A$3*MAX(AB$5*$AJ$3-$R353*$A$3,0)-MIN(MAX($R353*$A$3-$A$4,0),AB$5*$AJ$3)^2-2*AB$5*$AJ$3*MAX($R353*$A$3-$A$4-AB$5*+$AJ$3,0))/$AJ$5-SUM($V$7:AA353)-SUM($V$7:AB352)+SUM($V$7:AA352)</f>
        <v>0</v>
      </c>
      <c r="AC353" s="153">
        <f>(2*AC$5*$AJ$3*$R353*$A$3-MIN(AC$5*$AJ$3,$R353*$A$3)^2-2*$R353*$A$3*MAX(AC$5*$AJ$3-$R353*$A$3,0)-MIN(MAX($R353*$A$3-$A$4,0),AC$5*$AJ$3)^2-2*AC$5*$AJ$3*MAX($R353*$A$3-$A$4-AC$5*+$AJ$3,0))/$AJ$5-SUM($V$7:AB353)-SUM($V$7:AC352)+SUM($V$7:AB352)</f>
        <v>0</v>
      </c>
      <c r="AD353" s="153">
        <f>(2*AD$5*$AJ$3*$R353*$A$3-MIN(AD$5*$AJ$3,$R353*$A$3)^2-2*$R353*$A$3*MAX(AD$5*$AJ$3-$R353*$A$3,0)-MIN(MAX($R353*$A$3-$A$4,0),AD$5*$AJ$3)^2-2*AD$5*$AJ$3*MAX($R353*$A$3-$A$4-AD$5*+$AJ$3,0))/$AJ$5-SUM($V$7:AC353)-SUM($V$7:AD352)+SUM($V$7:AC352)</f>
        <v>0</v>
      </c>
      <c r="AE353" s="153">
        <f>(2*AE$5*$AJ$3*$R353*$A$3-MIN(AE$5*$AJ$3,$R353*$A$3)^2-2*$R353*$A$3*MAX(AE$5*$AJ$3-$R353*$A$3,0)-MIN(MAX($R353*$A$3-$A$4,0),AE$5*$AJ$3)^2-2*AE$5*$AJ$3*MAX($R353*$A$3-$A$4-AE$5*+$AJ$3,0))/$AJ$5-SUM($V$7:AD353)-SUM($V$7:AE352)+SUM($V$7:AD352)</f>
        <v>0</v>
      </c>
      <c r="AF353" s="153">
        <f>(2*AF$5*$AJ$3*$R353*$A$3-MIN(AF$5*$AJ$3,$R353*$A$3)^2-2*$R353*$A$3*MAX(AF$5*$AJ$3-$R353*$A$3,0)-MIN(MAX($R353*$A$3-$A$4,0),AF$5*$AJ$3)^2-2*AF$5*$AJ$3*MAX($R353*$A$3-$A$4-AF$5*+$AJ$3,0))/$AJ$5-SUM($V$7:AE353)-SUM($V$7:AF352)+SUM($V$7:AE352)</f>
        <v>0</v>
      </c>
      <c r="AG353" s="153">
        <f>(2*AG$5*$AJ$3*$R353*$A$3-MIN(AG$5*$AJ$3,$R353*$A$3)^2-2*$R353*$A$3*MAX(AG$5*$AJ$3-$R353*$A$3,0)-MIN(MAX($R353*$A$3-$A$4,0),AG$5*$AJ$3)^2-2*AG$5*$AJ$3*MAX($R353*$A$3-$A$4-AG$5*+$AJ$3,0))/$AJ$5-SUM($V$7:AF353)-SUM($V$7:AG352)+SUM($V$7:AF352)</f>
        <v>0</v>
      </c>
      <c r="AH353" s="153">
        <f>(2*AH$5*$AJ$3*$R353*$A$3-MIN(AH$5*$AJ$3,$R353*$A$3)^2-2*$R353*$A$3*MAX(AH$5*$AJ$3-$R353*$A$3,0)-MIN(MAX($R353*$A$3-$A$4,0),AH$5*$AJ$3)^2-2*AH$5*$AJ$3*MAX($R353*$A$3-$A$4-AH$5*+$AJ$3,0))/$AJ$5-SUM($V$7:AG353)-SUM($V$7:AH352)+SUM($V$7:AG352)</f>
        <v>0</v>
      </c>
      <c r="AJ353" s="8">
        <f t="shared" si="88"/>
        <v>46661</v>
      </c>
      <c r="AK353" s="30">
        <f t="shared" si="93"/>
        <v>46675</v>
      </c>
      <c r="AL353" s="3">
        <f ca="1">SUMPRODUCT(OFFSET($W$8:OFFSET($W$8,$AJ$4-1,0),$T353,$U353),OFFSET($D$8:OFFSET($D$8,$AJ$4-1,0),$S353,MATCH(AL$6,$D$7:$Q$7,0)-1))</f>
        <v>1</v>
      </c>
      <c r="AM353" s="3">
        <f ca="1">SUMPRODUCT(OFFSET($W$8:OFFSET($W$8,$AJ$4-1,0),$T353,$U353),OFFSET($C$8:OFFSET($C$8,$AJ$4-1,0),$S353,0),OFFSET($D$8:OFFSET($D$8,$AJ$4-1,0),$S353,MATCH(AL$6,$D$7:$Q$7,0)-1))/SUMPRODUCT(OFFSET($W$8:OFFSET($W$8,$AJ$4-1,0),$T353,$U353),OFFSET($C$8:OFFSET($C$8,$AJ$4-1,0),$S353,0))</f>
        <v>1</v>
      </c>
      <c r="AN353" s="3">
        <f ca="1">SUMPRODUCT(OFFSET($W$8:OFFSET($W$8,$AJ$4-1,0),$T353,$U353),OFFSET($D$8:OFFSET($D$8,$AJ$4-1,0),$S353,MATCH(AN$6,$D$7:$Q$7,0)-1))</f>
        <v>0.87922199069865514</v>
      </c>
      <c r="AO353" s="3">
        <f ca="1">SUMPRODUCT(OFFSET($W$8:OFFSET($W$8,$AJ$4-1,0),$T353,$U353),OFFSET($C$8:OFFSET($C$8,$AJ$4-1,0),$S353,0),OFFSET($D$8:OFFSET($D$8,$AJ$4-1,0),$S353,MATCH(AN$6,$D$7:$Q$7,0)-1))/SUMPRODUCT(OFFSET($W$8:OFFSET($W$8,$AJ$4-1,0),$T353,$U353),OFFSET($C$8:OFFSET($C$8,$AJ$4-1,0),$S353,0))</f>
        <v>0.87923396370552076</v>
      </c>
      <c r="AP353" s="3">
        <f ca="1">SUMPRODUCT(OFFSET($W$8:OFFSET($W$8,$AJ$4-1,0),$T353,$U353),OFFSET($D$8:OFFSET($D$8,$AJ$4-1,0),$S353,MATCH(AP$6,$D$7:$Q$7,0)-1))</f>
        <v>0.97882510614327956</v>
      </c>
      <c r="AQ353" s="3">
        <f ca="1">SUMPRODUCT(OFFSET($W$8:OFFSET($W$8,$AJ$4-1,0),$T353,$U353),OFFSET($C$8:OFFSET($C$8,$AJ$4-1,0),$S353,0),OFFSET($D$8:OFFSET($D$8,$AJ$4-1,0),$S353,MATCH(AP$6,$D$7:$Q$7,0)-1))/SUMPRODUCT(OFFSET($W$8:OFFSET($W$8,$AJ$4-1,0),$T353,$U353),OFFSET($C$8:OFFSET($C$8,$AJ$4-1,0),$S353,0))</f>
        <v>0.97884769861646981</v>
      </c>
      <c r="AR353" s="3">
        <f ca="1">SUMPRODUCT(OFFSET($W$8:OFFSET($W$8,$AJ$4-1,0),$T353,$U353),OFFSET($D$8:OFFSET($D$8,$AJ$4-1,0),$S353,MATCH(AR$6,$D$7:$Q$7,0)-1))</f>
        <v>1</v>
      </c>
      <c r="AS353" s="3">
        <f ca="1">SUMPRODUCT(OFFSET($W$8:OFFSET($W$8,$AJ$4-1,0),$T353,$U353),OFFSET($C$8:OFFSET($C$8,$AJ$4-1,0),$S353,0),OFFSET($D$8:OFFSET($D$8,$AJ$4-1,0),$S353,MATCH(AR$6,$D$7:$Q$7,0)-1))/SUMPRODUCT(OFFSET($W$8:OFFSET($W$8,$AJ$4-1,0),$T353,$U353),OFFSET($C$8:OFFSET($C$8,$AJ$4-1,0),$S353,0))</f>
        <v>1</v>
      </c>
      <c r="AT353" s="3">
        <f ca="1">SUMPRODUCT(OFFSET($W$8:OFFSET($W$8,$AJ$4-1,0),$T353,$U353),OFFSET($D$8:OFFSET($D$8,$AJ$4-1,0),$S353,MATCH(AT$6,$D$7:$Q$7,0)-1))</f>
        <v>0.90144877376138721</v>
      </c>
      <c r="AU353" s="3">
        <f ca="1">SUMPRODUCT(OFFSET($W$8:OFFSET($W$8,$AJ$4-1,0),$T353,$U353),OFFSET($C$8:OFFSET($C$8,$AJ$4-1,0),$S353,0),OFFSET($D$8:OFFSET($D$8,$AJ$4-1,0),$S353,MATCH(AT$6,$D$7:$Q$7,0)-1))/SUMPRODUCT(OFFSET($W$8:OFFSET($W$8,$AJ$4-1,0),$T353,$U353),OFFSET($C$8:OFFSET($C$8,$AJ$4-1,0),$S353,0))</f>
        <v>0.90147300259500307</v>
      </c>
      <c r="AV353" s="3">
        <f ca="1">SUMPRODUCT(OFFSET($W$8:OFFSET($W$8,$AJ$4-1,0),$T353,$U353),OFFSET($D$8:OFFSET($D$8,$AJ$4-1,0),$S353,MATCH(AV$6,$D$7:$Q$7,0)-1))</f>
        <v>1.0479908790980761</v>
      </c>
      <c r="AW353" s="3">
        <f ca="1">SUMPRODUCT(OFFSET($W$8:OFFSET($W$8,$AJ$4-1,0),$T353,$U353),OFFSET($C$8:OFFSET($C$8,$AJ$4-1,0),$S353,0),OFFSET($D$8:OFFSET($D$8,$AJ$4-1,0),$S353,MATCH(AV$6,$D$7:$Q$7,0)-1))/SUMPRODUCT(OFFSET($W$8:OFFSET($W$8,$AJ$4-1,0),$T353,$U353),OFFSET($C$8:OFFSET($C$8,$AJ$4-1,0),$S353,0))</f>
        <v>1.0479856622850745</v>
      </c>
      <c r="AX353" s="3">
        <f ca="1">SUMPRODUCT(OFFSET($W$8:OFFSET($W$8,$AJ$4-1,0),$T353,$U353),OFFSET($D$8:OFFSET($D$8,$AJ$4-1,0),$S353,MATCH(AX$6,$D$7:$Q$7,0)-1))</f>
        <v>1.0479908790980756</v>
      </c>
      <c r="AY353" s="3">
        <f ca="1">SUMPRODUCT(OFFSET($W$8:OFFSET($W$8,$AJ$4-1,0),$T353,$U353),OFFSET($C$8:OFFSET($C$8,$AJ$4-1,0),$S353,0),OFFSET($D$8:OFFSET($D$8,$AJ$4-1,0),$S353,MATCH(AX$6,$D$7:$Q$7,0)-1))/SUMPRODUCT(OFFSET($W$8:OFFSET($W$8,$AJ$4-1,0),$T353,$U353),OFFSET($C$8:OFFSET($C$8,$AJ$4-1,0),$S353,0))</f>
        <v>1.0479856622850741</v>
      </c>
      <c r="AZ353" s="3">
        <f ca="1">SUMPRODUCT(OFFSET($W$8:OFFSET($W$8,$AJ$4-1,0),$T353,$U353),OFFSET($D$8:OFFSET($D$8,$AJ$4-1,0),$S353,MATCH(AZ$6,$D$7:$Q$7,0)-1))</f>
        <v>0.87129644767826575</v>
      </c>
      <c r="BA353" s="3">
        <f ca="1">SUMPRODUCT(OFFSET($W$8:OFFSET($W$8,$AJ$4-1,0),$T353,$U353),OFFSET($C$8:OFFSET($C$8,$AJ$4-1,0),$S353,0),OFFSET($D$8:OFFSET($D$8,$AJ$4-1,0),$S353,MATCH(AZ$6,$D$7:$Q$7,0)-1))/SUMPRODUCT(OFFSET($W$8:OFFSET($W$8,$AJ$4-1,0),$T353,$U353),OFFSET($C$8:OFFSET($C$8,$AJ$4-1,0),$S353,0))</f>
        <v>0.87130914479164656</v>
      </c>
      <c r="BB353" s="3">
        <f ca="1">SUMPRODUCT(OFFSET($W$8:OFFSET($W$8,$AJ$4-1,0),$T353,$U353),OFFSET($D$8:OFFSET($D$8,$AJ$4-1,0),$S353,MATCH(BB$6,$D$7:$Q$7,0)-1))</f>
        <v>0.95343274095861341</v>
      </c>
      <c r="BC353" s="3">
        <f ca="1">SUMPRODUCT(OFFSET($W$8:OFFSET($W$8,$AJ$4-1,0),$T353,$U353),OFFSET($C$8:OFFSET($C$8,$AJ$4-1,0),$S353,0),OFFSET($D$8:OFFSET($D$8,$AJ$4-1,0),$S353,MATCH(BB$6,$D$7:$Q$7,0)-1))/SUMPRODUCT(OFFSET($W$8:OFFSET($W$8,$AJ$4-1,0),$T353,$U353),OFFSET($C$8:OFFSET($C$8,$AJ$4-1,0),$S353,0))</f>
        <v>0.95343755974390043</v>
      </c>
      <c r="BD353" s="3">
        <f ca="1">SUMPRODUCT(OFFSET($W$8:OFFSET($W$8,$AJ$4-1,0),$T353,$U353),OFFSET($D$8:OFFSET($D$8,$AJ$4-1,0),$S353,MATCH(BD$6,$D$7:$Q$7,0)-1))</f>
        <v>0.99917309108087715</v>
      </c>
      <c r="BE353" s="3">
        <f ca="1">SUMPRODUCT(OFFSET($W$8:OFFSET($W$8,$AJ$4-1,0),$T353,$U353),OFFSET($C$8:OFFSET($C$8,$AJ$4-1,0),$S353,0),OFFSET($D$8:OFFSET($D$8,$AJ$4-1,0),$S353,MATCH(BD$6,$D$7:$Q$7,0)-1))/SUMPRODUCT(OFFSET($W$8:OFFSET($W$8,$AJ$4-1,0),$T353,$U353),OFFSET($C$8:OFFSET($C$8,$AJ$4-1,0),$S353,0))</f>
        <v>0.99917317877357625</v>
      </c>
      <c r="BF353" s="174">
        <f ca="1">SUMPRODUCT(OFFSET($W$8:OFFSET($W$8,$AJ$4-1,0),$T353,$U353),OFFSET($D$8:OFFSET($D$8,$AJ$4-1,0),$S353,MATCH(BF$6,$D$7:$Q$7,0)-1))</f>
        <v>1</v>
      </c>
      <c r="BG353" s="174">
        <f ca="1">SUMPRODUCT(OFFSET($W$8:OFFSET($W$8,$AJ$4-1,0),$T353,$U353),OFFSET($C$8:OFFSET($C$8,$AJ$4-1,0),$S353,0),OFFSET($D$8:OFFSET($D$8,$AJ$4-1,0),$S353,MATCH(BF$6,$D$7:$Q$7,0)-1))/SUMPRODUCT(OFFSET($W$8:OFFSET($W$8,$AJ$4-1,0),$T353,$U353),OFFSET($C$8:OFFSET($C$8,$AJ$4-1,0),$S353,0))</f>
        <v>1</v>
      </c>
      <c r="BH353" s="174">
        <f ca="1">SUMPRODUCT(OFFSET($W$8:OFFSET($W$8,$AJ$4-1,0),$T353,$U353),OFFSET($D$8:OFFSET($D$8,$AJ$4-1,0),$S353,MATCH(BH$6,$D$7:$Q$7,0)-1))</f>
        <v>1</v>
      </c>
      <c r="BI353" s="174">
        <f ca="1">SUMPRODUCT(OFFSET($W$8:OFFSET($W$8,$AJ$4-1,0),$T353,$U353),OFFSET($C$8:OFFSET($C$8,$AJ$4-1,0),$S353,0),OFFSET($D$8:OFFSET($D$8,$AJ$4-1,0),$S353,MATCH(BH$6,$D$7:$Q$7,0)-1))/SUMPRODUCT(OFFSET($W$8:OFFSET($W$8,$AJ$4-1,0),$T353,$U353),OFFSET($C$8:OFFSET($C$8,$AJ$4-1,0),$S353,0))</f>
        <v>1</v>
      </c>
      <c r="BJ353" s="174">
        <f ca="1">SUMPRODUCT(OFFSET($W$8:OFFSET($W$8,$AJ$4-1,0),$T353,$U353),OFFSET($D$8:OFFSET($D$8,$AJ$4-1,0),$S353,MATCH(BJ$6,$D$7:$Q$7,0)-1))</f>
        <v>1</v>
      </c>
      <c r="BK353" s="174">
        <f ca="1">SUMPRODUCT(OFFSET($W$8:OFFSET($W$8,$AJ$4-1,0),$T353,$U353),OFFSET($C$8:OFFSET($C$8,$AJ$4-1,0),$S353,0),OFFSET($D$8:OFFSET($D$8,$AJ$4-1,0),$S353,MATCH(BJ$6,$D$7:$Q$7,0)-1))/SUMPRODUCT(OFFSET($W$8:OFFSET($W$8,$AJ$4-1,0),$T353,$U353),OFFSET($C$8:OFFSET($C$8,$AJ$4-1,0),$S353,0))</f>
        <v>1</v>
      </c>
      <c r="BM353" s="8">
        <f t="shared" si="85"/>
        <v>46661</v>
      </c>
      <c r="BN353" s="47">
        <f t="shared" ca="1" si="86"/>
        <v>0.99887341547568309</v>
      </c>
      <c r="BO353" s="47">
        <f t="shared" ca="1" si="82"/>
        <v>0</v>
      </c>
      <c r="BP353" s="47">
        <f t="shared" ca="1" si="87"/>
        <v>0.33093923847506052</v>
      </c>
      <c r="BQ353" s="47">
        <f t="shared" ca="1" si="83"/>
        <v>0.66793417700062263</v>
      </c>
    </row>
    <row r="354" spans="1:69">
      <c r="A354" s="58">
        <f t="shared" si="84"/>
        <v>46327</v>
      </c>
      <c r="B354" s="155">
        <f t="shared" si="89"/>
        <v>46522</v>
      </c>
      <c r="C354" s="59">
        <f>SUMIF(WP!$A$3:$A$388,"&lt;"&amp;EOMONTH($A354,$A$3-1)+1,WP!$B$3:$B$388)/1000-SUM(C$8:C353)</f>
        <v>6205.1749418688123</v>
      </c>
      <c r="D354" s="156">
        <f>D$6/VLOOKUP($B354,Rate!$B$4:$H$390,7)</f>
        <v>1</v>
      </c>
      <c r="E354" s="156">
        <f>E$6/VLOOKUP($B354,SAWW!$B$4:$H$390,7)</f>
        <v>0.88945283755937166</v>
      </c>
      <c r="F354" s="156">
        <f>F$6/VLOOKUP($B354,'Indem BL'!$B$4:$H$390,7)</f>
        <v>0.98024752170130369</v>
      </c>
      <c r="G354" s="156">
        <f>G$6/VLOOKUP($B354,'Med BL'!$B$4:$H$390,7)</f>
        <v>1</v>
      </c>
      <c r="H354" s="156">
        <f>H$6/VLOOKUP($B354,'Combined BL &amp; SAWW'!$B$4:$H$390,7)</f>
        <v>0.91002261657621641</v>
      </c>
      <c r="I354" s="156">
        <f>I$6/VLOOKUP($B354,'Freq Trend'!$B$4:$H$390,7)</f>
        <v>1.0435809021050706</v>
      </c>
      <c r="J354" s="156">
        <f>J$6/VLOOKUP($B354,'Severity Trend_IonI'!$B$4:$H$390,7)</f>
        <v>1.0435809021050702</v>
      </c>
      <c r="K354" s="156">
        <f>K$6/VLOOKUP($B354,'Severity Trend_MonI'!$B$4:$H$390,7)</f>
        <v>0.8821522358618149</v>
      </c>
      <c r="L354" s="156">
        <f>L$6/VLOOKUP($B354,'Severity Trend'!$B$4:$H$390,7)</f>
        <v>0.95752964254452677</v>
      </c>
      <c r="M354" s="156">
        <f>M$6/VLOOKUP($B354,'PP Residual Trend'!$B$4:$H$390,7)</f>
        <v>0.99924743396406901</v>
      </c>
      <c r="N354" s="156">
        <f>N$6/VLOOKUP($B354,CR!$B$4:$H$455,7)</f>
        <v>1</v>
      </c>
      <c r="O354" s="156">
        <f>O$6/VLOOKUP($B354,ER!$B$4:$H$455,7)</f>
        <v>1</v>
      </c>
      <c r="P354" s="156">
        <f>P$6/VLOOKUP($B354,DR!$B$4:$H$455,7)</f>
        <v>1</v>
      </c>
      <c r="R354">
        <f t="shared" si="94"/>
        <v>347</v>
      </c>
      <c r="S354" s="159">
        <f t="shared" si="90"/>
        <v>346</v>
      </c>
      <c r="T354" s="157">
        <f t="shared" si="91"/>
        <v>0</v>
      </c>
      <c r="U354" s="157">
        <f t="shared" si="92"/>
        <v>0</v>
      </c>
      <c r="V354" s="152">
        <v>0</v>
      </c>
      <c r="W354" s="153">
        <f>(2*W$5*$AJ$3*$R354*$A$3-MIN(W$5*$AJ$3,$R354*$A$3)^2-2*$R354*$A$3*MAX(W$5*$AJ$3-$R354*$A$3,0)-MIN(MAX($R354*$A$3-$A$4,0),W$5*$AJ$3)^2-2*W$5*$AJ$3*MAX($R354*$A$3-$A$4-W$5*+$AJ$3,0))/$AJ$5-SUM($V$7:V354)-SUM($V$7:W353)+SUM($V$7:V353)</f>
        <v>0</v>
      </c>
      <c r="X354" s="153">
        <f>(2*X$5*$AJ$3*$R354*$A$3-MIN(X$5*$AJ$3,$R354*$A$3)^2-2*$R354*$A$3*MAX(X$5*$AJ$3-$R354*$A$3,0)-MIN(MAX($R354*$A$3-$A$4,0),X$5*$AJ$3)^2-2*X$5*$AJ$3*MAX($R354*$A$3-$A$4-X$5*+$AJ$3,0))/$AJ$5-SUM($V$7:W354)-SUM($V$7:X353)+SUM($V$7:W353)</f>
        <v>0</v>
      </c>
      <c r="Y354" s="153">
        <f>(2*Y$5*$AJ$3*$R354*$A$3-MIN(Y$5*$AJ$3,$R354*$A$3)^2-2*$R354*$A$3*MAX(Y$5*$AJ$3-$R354*$A$3,0)-MIN(MAX($R354*$A$3-$A$4,0),Y$5*$AJ$3)^2-2*Y$5*$AJ$3*MAX($R354*$A$3-$A$4-Y$5*+$AJ$3,0))/$AJ$5-SUM($V$7:X354)-SUM($V$7:Y353)+SUM($V$7:X353)</f>
        <v>0</v>
      </c>
      <c r="Z354" s="153">
        <f>(2*Z$5*$AJ$3*$R354*$A$3-MIN(Z$5*$AJ$3,$R354*$A$3)^2-2*$R354*$A$3*MAX(Z$5*$AJ$3-$R354*$A$3,0)-MIN(MAX($R354*$A$3-$A$4,0),Z$5*$AJ$3)^2-2*Z$5*$AJ$3*MAX($R354*$A$3-$A$4-Z$5*+$AJ$3,0))/$AJ$5-SUM($V$7:Y354)-SUM($V$7:Z353)+SUM($V$7:Y353)</f>
        <v>0</v>
      </c>
      <c r="AA354" s="153">
        <f>(2*AA$5*$AJ$3*$R354*$A$3-MIN(AA$5*$AJ$3,$R354*$A$3)^2-2*$R354*$A$3*MAX(AA$5*$AJ$3-$R354*$A$3,0)-MIN(MAX($R354*$A$3-$A$4,0),AA$5*$AJ$3)^2-2*AA$5*$AJ$3*MAX($R354*$A$3-$A$4-AA$5*+$AJ$3,0))/$AJ$5-SUM($V$7:Z354)-SUM($V$7:AA353)+SUM($V$7:Z353)</f>
        <v>0</v>
      </c>
      <c r="AB354" s="153">
        <f>(2*AB$5*$AJ$3*$R354*$A$3-MIN(AB$5*$AJ$3,$R354*$A$3)^2-2*$R354*$A$3*MAX(AB$5*$AJ$3-$R354*$A$3,0)-MIN(MAX($R354*$A$3-$A$4,0),AB$5*$AJ$3)^2-2*AB$5*$AJ$3*MAX($R354*$A$3-$A$4-AB$5*+$AJ$3,0))/$AJ$5-SUM($V$7:AA354)-SUM($V$7:AB353)+SUM($V$7:AA353)</f>
        <v>0</v>
      </c>
      <c r="AC354" s="153">
        <f>(2*AC$5*$AJ$3*$R354*$A$3-MIN(AC$5*$AJ$3,$R354*$A$3)^2-2*$R354*$A$3*MAX(AC$5*$AJ$3-$R354*$A$3,0)-MIN(MAX($R354*$A$3-$A$4,0),AC$5*$AJ$3)^2-2*AC$5*$AJ$3*MAX($R354*$A$3-$A$4-AC$5*+$AJ$3,0))/$AJ$5-SUM($V$7:AB354)-SUM($V$7:AC353)+SUM($V$7:AB353)</f>
        <v>0</v>
      </c>
      <c r="AD354" s="153">
        <f>(2*AD$5*$AJ$3*$R354*$A$3-MIN(AD$5*$AJ$3,$R354*$A$3)^2-2*$R354*$A$3*MAX(AD$5*$AJ$3-$R354*$A$3,0)-MIN(MAX($R354*$A$3-$A$4,0),AD$5*$AJ$3)^2-2*AD$5*$AJ$3*MAX($R354*$A$3-$A$4-AD$5*+$AJ$3,0))/$AJ$5-SUM($V$7:AC354)-SUM($V$7:AD353)+SUM($V$7:AC353)</f>
        <v>0</v>
      </c>
      <c r="AE354" s="153">
        <f>(2*AE$5*$AJ$3*$R354*$A$3-MIN(AE$5*$AJ$3,$R354*$A$3)^2-2*$R354*$A$3*MAX(AE$5*$AJ$3-$R354*$A$3,0)-MIN(MAX($R354*$A$3-$A$4,0),AE$5*$AJ$3)^2-2*AE$5*$AJ$3*MAX($R354*$A$3-$A$4-AE$5*+$AJ$3,0))/$AJ$5-SUM($V$7:AD354)-SUM($V$7:AE353)+SUM($V$7:AD353)</f>
        <v>0</v>
      </c>
      <c r="AF354" s="153">
        <f>(2*AF$5*$AJ$3*$R354*$A$3-MIN(AF$5*$AJ$3,$R354*$A$3)^2-2*$R354*$A$3*MAX(AF$5*$AJ$3-$R354*$A$3,0)-MIN(MAX($R354*$A$3-$A$4,0),AF$5*$AJ$3)^2-2*AF$5*$AJ$3*MAX($R354*$A$3-$A$4-AF$5*+$AJ$3,0))/$AJ$5-SUM($V$7:AE354)-SUM($V$7:AF353)+SUM($V$7:AE353)</f>
        <v>0</v>
      </c>
      <c r="AG354" s="153">
        <f>(2*AG$5*$AJ$3*$R354*$A$3-MIN(AG$5*$AJ$3,$R354*$A$3)^2-2*$R354*$A$3*MAX(AG$5*$AJ$3-$R354*$A$3,0)-MIN(MAX($R354*$A$3-$A$4,0),AG$5*$AJ$3)^2-2*AG$5*$AJ$3*MAX($R354*$A$3-$A$4-AG$5*+$AJ$3,0))/$AJ$5-SUM($V$7:AF354)-SUM($V$7:AG353)+SUM($V$7:AF353)</f>
        <v>0</v>
      </c>
      <c r="AH354" s="153">
        <f>(2*AH$5*$AJ$3*$R354*$A$3-MIN(AH$5*$AJ$3,$R354*$A$3)^2-2*$R354*$A$3*MAX(AH$5*$AJ$3-$R354*$A$3,0)-MIN(MAX($R354*$A$3-$A$4,0),AH$5*$AJ$3)^2-2*AH$5*$AJ$3*MAX($R354*$A$3-$A$4-AH$5*+$AJ$3,0))/$AJ$5-SUM($V$7:AG354)-SUM($V$7:AH353)+SUM($V$7:AG353)</f>
        <v>0</v>
      </c>
      <c r="AJ354" s="8">
        <f t="shared" si="88"/>
        <v>46692</v>
      </c>
      <c r="AK354" s="30">
        <f t="shared" si="93"/>
        <v>46706</v>
      </c>
      <c r="AL354" s="3">
        <f ca="1">SUMPRODUCT(OFFSET($W$8:OFFSET($W$8,$AJ$4-1,0),$T354,$U354),OFFSET($D$8:OFFSET($D$8,$AJ$4-1,0),$S354,MATCH(AL$6,$D$7:$Q$7,0)-1))</f>
        <v>1</v>
      </c>
      <c r="AM354" s="3">
        <f ca="1">SUMPRODUCT(OFFSET($W$8:OFFSET($W$8,$AJ$4-1,0),$T354,$U354),OFFSET($C$8:OFFSET($C$8,$AJ$4-1,0),$S354,0),OFFSET($D$8:OFFSET($D$8,$AJ$4-1,0),$S354,MATCH(AL$6,$D$7:$Q$7,0)-1))/SUMPRODUCT(OFFSET($W$8:OFFSET($W$8,$AJ$4-1,0),$T354,$U354),OFFSET($C$8:OFFSET($C$8,$AJ$4-1,0),$S354,0))</f>
        <v>1</v>
      </c>
      <c r="AN354" s="3">
        <f ca="1">SUMPRODUCT(OFFSET($W$8:OFFSET($W$8,$AJ$4-1,0),$T354,$U354),OFFSET($D$8:OFFSET($D$8,$AJ$4-1,0),$S354,MATCH(AN$6,$D$7:$Q$7,0)-1))</f>
        <v>0.87719544368492031</v>
      </c>
      <c r="AO354" s="3">
        <f ca="1">SUMPRODUCT(OFFSET($W$8:OFFSET($W$8,$AJ$4-1,0),$T354,$U354),OFFSET($C$8:OFFSET($C$8,$AJ$4-1,0),$S354,0),OFFSET($D$8:OFFSET($D$8,$AJ$4-1,0),$S354,MATCH(AN$6,$D$7:$Q$7,0)-1))/SUMPRODUCT(OFFSET($W$8:OFFSET($W$8,$AJ$4-1,0),$T354,$U354),OFFSET($C$8:OFFSET($C$8,$AJ$4-1,0),$S354,0))</f>
        <v>0.87734471156730998</v>
      </c>
      <c r="AP354" s="3">
        <f ca="1">SUMPRODUCT(OFFSET($W$8:OFFSET($W$8,$AJ$4-1,0),$T354,$U354),OFFSET($D$8:OFFSET($D$8,$AJ$4-1,0),$S354,MATCH(AP$6,$D$7:$Q$7,0)-1))</f>
        <v>0.97841870169812972</v>
      </c>
      <c r="AQ354" s="3">
        <f ca="1">SUMPRODUCT(OFFSET($W$8:OFFSET($W$8,$AJ$4-1,0),$T354,$U354),OFFSET($C$8:OFFSET($C$8,$AJ$4-1,0),$S354,0),OFFSET($D$8:OFFSET($D$8,$AJ$4-1,0),$S354,MATCH(AP$6,$D$7:$Q$7,0)-1))/SUMPRODUCT(OFFSET($W$8:OFFSET($W$8,$AJ$4-1,0),$T354,$U354),OFFSET($C$8:OFFSET($C$8,$AJ$4-1,0),$S354,0))</f>
        <v>0.97846888506589613</v>
      </c>
      <c r="AR354" s="3">
        <f ca="1">SUMPRODUCT(OFFSET($W$8:OFFSET($W$8,$AJ$4-1,0),$T354,$U354),OFFSET($D$8:OFFSET($D$8,$AJ$4-1,0),$S354,MATCH(AR$6,$D$7:$Q$7,0)-1))</f>
        <v>1</v>
      </c>
      <c r="AS354" s="3">
        <f ca="1">SUMPRODUCT(OFFSET($W$8:OFFSET($W$8,$AJ$4-1,0),$T354,$U354),OFFSET($C$8:OFFSET($C$8,$AJ$4-1,0),$S354,0),OFFSET($D$8:OFFSET($D$8,$AJ$4-1,0),$S354,MATCH(AR$6,$D$7:$Q$7,0)-1))/SUMPRODUCT(OFFSET($W$8:OFFSET($W$8,$AJ$4-1,0),$T354,$U354),OFFSET($C$8:OFFSET($C$8,$AJ$4-1,0),$S354,0))</f>
        <v>1</v>
      </c>
      <c r="AT354" s="3">
        <f ca="1">SUMPRODUCT(OFFSET($W$8:OFFSET($W$8,$AJ$4-1,0),$T354,$U354),OFFSET($D$8:OFFSET($D$8,$AJ$4-1,0),$S354,MATCH(AT$6,$D$7:$Q$7,0)-1))</f>
        <v>0.89966452651684803</v>
      </c>
      <c r="AU354" s="3">
        <f ca="1">SUMPRODUCT(OFFSET($W$8:OFFSET($W$8,$AJ$4-1,0),$T354,$U354),OFFSET($C$8:OFFSET($C$8,$AJ$4-1,0),$S354,0),OFFSET($D$8:OFFSET($D$8,$AJ$4-1,0),$S354,MATCH(AT$6,$D$7:$Q$7,0)-1))/SUMPRODUCT(OFFSET($W$8:OFFSET($W$8,$AJ$4-1,0),$T354,$U354),OFFSET($C$8:OFFSET($C$8,$AJ$4-1,0),$S354,0))</f>
        <v>0.89980977247507554</v>
      </c>
      <c r="AV354" s="3">
        <f ca="1">SUMPRODUCT(OFFSET($W$8:OFFSET($W$8,$AJ$4-1,0),$T354,$U354),OFFSET($D$8:OFFSET($D$8,$AJ$4-1,0),$S354,MATCH(AV$6,$D$7:$Q$7,0)-1))</f>
        <v>1.0488713760951713</v>
      </c>
      <c r="AW354" s="3">
        <f ca="1">SUMPRODUCT(OFFSET($W$8:OFFSET($W$8,$AJ$4-1,0),$T354,$U354),OFFSET($C$8:OFFSET($C$8,$AJ$4-1,0),$S354,0),OFFSET($D$8:OFFSET($D$8,$AJ$4-1,0),$S354,MATCH(AV$6,$D$7:$Q$7,0)-1))/SUMPRODUCT(OFFSET($W$8:OFFSET($W$8,$AJ$4-1,0),$T354,$U354),OFFSET($C$8:OFFSET($C$8,$AJ$4-1,0),$S354,0))</f>
        <v>1.0488063360444202</v>
      </c>
      <c r="AX354" s="3">
        <f ca="1">SUMPRODUCT(OFFSET($W$8:OFFSET($W$8,$AJ$4-1,0),$T354,$U354),OFFSET($D$8:OFFSET($D$8,$AJ$4-1,0),$S354,MATCH(AX$6,$D$7:$Q$7,0)-1))</f>
        <v>1.0488713760951709</v>
      </c>
      <c r="AY354" s="3">
        <f ca="1">SUMPRODUCT(OFFSET($W$8:OFFSET($W$8,$AJ$4-1,0),$T354,$U354),OFFSET($C$8:OFFSET($C$8,$AJ$4-1,0),$S354,0),OFFSET($D$8:OFFSET($D$8,$AJ$4-1,0),$S354,MATCH(AX$6,$D$7:$Q$7,0)-1))/SUMPRODUCT(OFFSET($W$8:OFFSET($W$8,$AJ$4-1,0),$T354,$U354),OFFSET($C$8:OFFSET($C$8,$AJ$4-1,0),$S354,0))</f>
        <v>1.0488063360444198</v>
      </c>
      <c r="AZ354" s="3">
        <f ca="1">SUMPRODUCT(OFFSET($W$8:OFFSET($W$8,$AJ$4-1,0),$T354,$U354),OFFSET($D$8:OFFSET($D$8,$AJ$4-1,0),$S354,MATCH(AZ$6,$D$7:$Q$7,0)-1))</f>
        <v>0.86914699134979057</v>
      </c>
      <c r="BA354" s="3">
        <f ca="1">SUMPRODUCT(OFFSET($W$8:OFFSET($W$8,$AJ$4-1,0),$T354,$U354),OFFSET($C$8:OFFSET($C$8,$AJ$4-1,0),$S354,0),OFFSET($D$8:OFFSET($D$8,$AJ$4-1,0),$S354,MATCH(AZ$6,$D$7:$Q$7,0)-1))/SUMPRODUCT(OFFSET($W$8:OFFSET($W$8,$AJ$4-1,0),$T354,$U354),OFFSET($C$8:OFFSET($C$8,$AJ$4-1,0),$S354,0))</f>
        <v>0.86930528893897208</v>
      </c>
      <c r="BB354" s="3">
        <f ca="1">SUMPRODUCT(OFFSET($W$8:OFFSET($W$8,$AJ$4-1,0),$T354,$U354),OFFSET($D$8:OFFSET($D$8,$AJ$4-1,0),$S354,MATCH(BB$6,$D$7:$Q$7,0)-1))</f>
        <v>0.9526182400211084</v>
      </c>
      <c r="BC354" s="3">
        <f ca="1">SUMPRODUCT(OFFSET($W$8:OFFSET($W$8,$AJ$4-1,0),$T354,$U354),OFFSET($C$8:OFFSET($C$8,$AJ$4-1,0),$S354,0),OFFSET($D$8:OFFSET($D$8,$AJ$4-1,0),$S354,MATCH(BB$6,$D$7:$Q$7,0)-1))/SUMPRODUCT(OFFSET($W$8:OFFSET($W$8,$AJ$4-1,0),$T354,$U354),OFFSET($C$8:OFFSET($C$8,$AJ$4-1,0),$S354,0))</f>
        <v>0.95267831237064082</v>
      </c>
      <c r="BD354" s="3">
        <f ca="1">SUMPRODUCT(OFFSET($W$8:OFFSET($W$8,$AJ$4-1,0),$T354,$U354),OFFSET($D$8:OFFSET($D$8,$AJ$4-1,0),$S354,MATCH(BD$6,$D$7:$Q$7,0)-1))</f>
        <v>0.99915827971546478</v>
      </c>
      <c r="BE354" s="3">
        <f ca="1">SUMPRODUCT(OFFSET($W$8:OFFSET($W$8,$AJ$4-1,0),$T354,$U354),OFFSET($C$8:OFFSET($C$8,$AJ$4-1,0),$S354,0),OFFSET($D$8:OFFSET($D$8,$AJ$4-1,0),$S354,MATCH(BD$6,$D$7:$Q$7,0)-1))/SUMPRODUCT(OFFSET($W$8:OFFSET($W$8,$AJ$4-1,0),$T354,$U354),OFFSET($C$8:OFFSET($C$8,$AJ$4-1,0),$S354,0))</f>
        <v>0.99915937294165125</v>
      </c>
      <c r="BF354" s="174">
        <f ca="1">SUMPRODUCT(OFFSET($W$8:OFFSET($W$8,$AJ$4-1,0),$T354,$U354),OFFSET($D$8:OFFSET($D$8,$AJ$4-1,0),$S354,MATCH(BF$6,$D$7:$Q$7,0)-1))</f>
        <v>1</v>
      </c>
      <c r="BG354" s="174">
        <f ca="1">SUMPRODUCT(OFFSET($W$8:OFFSET($W$8,$AJ$4-1,0),$T354,$U354),OFFSET($C$8:OFFSET($C$8,$AJ$4-1,0),$S354,0),OFFSET($D$8:OFFSET($D$8,$AJ$4-1,0),$S354,MATCH(BF$6,$D$7:$Q$7,0)-1))/SUMPRODUCT(OFFSET($W$8:OFFSET($W$8,$AJ$4-1,0),$T354,$U354),OFFSET($C$8:OFFSET($C$8,$AJ$4-1,0),$S354,0))</f>
        <v>1</v>
      </c>
      <c r="BH354" s="174">
        <f ca="1">SUMPRODUCT(OFFSET($W$8:OFFSET($W$8,$AJ$4-1,0),$T354,$U354),OFFSET($D$8:OFFSET($D$8,$AJ$4-1,0),$S354,MATCH(BH$6,$D$7:$Q$7,0)-1))</f>
        <v>1</v>
      </c>
      <c r="BI354" s="174">
        <f ca="1">SUMPRODUCT(OFFSET($W$8:OFFSET($W$8,$AJ$4-1,0),$T354,$U354),OFFSET($C$8:OFFSET($C$8,$AJ$4-1,0),$S354,0),OFFSET($D$8:OFFSET($D$8,$AJ$4-1,0),$S354,MATCH(BH$6,$D$7:$Q$7,0)-1))/SUMPRODUCT(OFFSET($W$8:OFFSET($W$8,$AJ$4-1,0),$T354,$U354),OFFSET($C$8:OFFSET($C$8,$AJ$4-1,0),$S354,0))</f>
        <v>1</v>
      </c>
      <c r="BJ354" s="174">
        <f ca="1">SUMPRODUCT(OFFSET($W$8:OFFSET($W$8,$AJ$4-1,0),$T354,$U354),OFFSET($D$8:OFFSET($D$8,$AJ$4-1,0),$S354,MATCH(BJ$6,$D$7:$Q$7,0)-1))</f>
        <v>1</v>
      </c>
      <c r="BK354" s="174">
        <f ca="1">SUMPRODUCT(OFFSET($W$8:OFFSET($W$8,$AJ$4-1,0),$T354,$U354),OFFSET($C$8:OFFSET($C$8,$AJ$4-1,0),$S354,0),OFFSET($D$8:OFFSET($D$8,$AJ$4-1,0),$S354,MATCH(BJ$6,$D$7:$Q$7,0)-1))/SUMPRODUCT(OFFSET($W$8:OFFSET($W$8,$AJ$4-1,0),$T354,$U354),OFFSET($C$8:OFFSET($C$8,$AJ$4-1,0),$S354,0))</f>
        <v>1</v>
      </c>
      <c r="BM354" s="8">
        <f t="shared" si="85"/>
        <v>46692</v>
      </c>
      <c r="BN354" s="47">
        <f t="shared" ca="1" si="86"/>
        <v>0.99887341547568309</v>
      </c>
      <c r="BO354" s="47">
        <f t="shared" ca="1" si="82"/>
        <v>0</v>
      </c>
      <c r="BP354" s="47">
        <f t="shared" ca="1" si="87"/>
        <v>0.33093923847506052</v>
      </c>
      <c r="BQ354" s="47">
        <f t="shared" ca="1" si="83"/>
        <v>0.66793417700062263</v>
      </c>
    </row>
    <row r="355" spans="1:69">
      <c r="A355" s="58">
        <f t="shared" si="84"/>
        <v>46357</v>
      </c>
      <c r="B355" s="155">
        <f t="shared" si="89"/>
        <v>46553</v>
      </c>
      <c r="C355" s="59">
        <f>SUMIF(WP!$A$3:$A$388,"&lt;"&amp;EOMONTH($A355,$A$3-1)+1,WP!$B$3:$B$388)/1000-SUM(C$8:C354)</f>
        <v>7651.3019188457401</v>
      </c>
      <c r="D355" s="156">
        <f>D$6/VLOOKUP($B355,Rate!$B$4:$H$390,7)</f>
        <v>1</v>
      </c>
      <c r="E355" s="156">
        <f>E$6/VLOOKUP($B355,SAWW!$B$4:$H$390,7)</f>
        <v>0.88739249035508494</v>
      </c>
      <c r="F355" s="156">
        <f>F$6/VLOOKUP($B355,'Indem BL'!$B$4:$H$390,7)</f>
        <v>0.98024752170130369</v>
      </c>
      <c r="G355" s="156">
        <f>G$6/VLOOKUP($B355,'Med BL'!$B$4:$H$390,7)</f>
        <v>1</v>
      </c>
      <c r="H355" s="156">
        <f>H$6/VLOOKUP($B355,'Combined BL &amp; SAWW'!$B$4:$H$390,7)</f>
        <v>0.90849337516541662</v>
      </c>
      <c r="I355" s="156">
        <f>I$6/VLOOKUP($B355,'Freq Trend'!$B$4:$H$390,7)</f>
        <v>1.0444757381619749</v>
      </c>
      <c r="J355" s="156">
        <f>J$6/VLOOKUP($B355,'Severity Trend_IonI'!$B$4:$H$390,7)</f>
        <v>1.0444757381619743</v>
      </c>
      <c r="K355" s="156">
        <f>K$6/VLOOKUP($B355,'Severity Trend_MonI'!$B$4:$H$390,7)</f>
        <v>0.87996688763094333</v>
      </c>
      <c r="L355" s="156">
        <f>L$6/VLOOKUP($B355,'Severity Trend'!$B$4:$H$390,7)</f>
        <v>0.95670170140108057</v>
      </c>
      <c r="M355" s="156">
        <f>M$6/VLOOKUP($B355,'PP Residual Trend'!$B$4:$H$390,7)</f>
        <v>0.99923237976140566</v>
      </c>
      <c r="N355" s="156">
        <f>N$6/VLOOKUP($B355,CR!$B$4:$H$455,7)</f>
        <v>1</v>
      </c>
      <c r="O355" s="156">
        <f>O$6/VLOOKUP($B355,ER!$B$4:$H$455,7)</f>
        <v>1</v>
      </c>
      <c r="P355" s="156">
        <f>P$6/VLOOKUP($B355,DR!$B$4:$H$455,7)</f>
        <v>1</v>
      </c>
      <c r="R355">
        <f t="shared" si="94"/>
        <v>348</v>
      </c>
      <c r="S355" s="159">
        <f t="shared" si="90"/>
        <v>347</v>
      </c>
      <c r="T355" s="157">
        <f t="shared" si="91"/>
        <v>0</v>
      </c>
      <c r="U355" s="157">
        <f t="shared" si="92"/>
        <v>0</v>
      </c>
      <c r="V355" s="152">
        <v>0</v>
      </c>
      <c r="W355" s="153">
        <f>(2*W$5*$AJ$3*$R355*$A$3-MIN(W$5*$AJ$3,$R355*$A$3)^2-2*$R355*$A$3*MAX(W$5*$AJ$3-$R355*$A$3,0)-MIN(MAX($R355*$A$3-$A$4,0),W$5*$AJ$3)^2-2*W$5*$AJ$3*MAX($R355*$A$3-$A$4-W$5*+$AJ$3,0))/$AJ$5-SUM($V$7:V355)-SUM($V$7:W354)+SUM($V$7:V354)</f>
        <v>0</v>
      </c>
      <c r="X355" s="153">
        <f>(2*X$5*$AJ$3*$R355*$A$3-MIN(X$5*$AJ$3,$R355*$A$3)^2-2*$R355*$A$3*MAX(X$5*$AJ$3-$R355*$A$3,0)-MIN(MAX($R355*$A$3-$A$4,0),X$5*$AJ$3)^2-2*X$5*$AJ$3*MAX($R355*$A$3-$A$4-X$5*+$AJ$3,0))/$AJ$5-SUM($V$7:W355)-SUM($V$7:X354)+SUM($V$7:W354)</f>
        <v>0</v>
      </c>
      <c r="Y355" s="153">
        <f>(2*Y$5*$AJ$3*$R355*$A$3-MIN(Y$5*$AJ$3,$R355*$A$3)^2-2*$R355*$A$3*MAX(Y$5*$AJ$3-$R355*$A$3,0)-MIN(MAX($R355*$A$3-$A$4,0),Y$5*$AJ$3)^2-2*Y$5*$AJ$3*MAX($R355*$A$3-$A$4-Y$5*+$AJ$3,0))/$AJ$5-SUM($V$7:X355)-SUM($V$7:Y354)+SUM($V$7:X354)</f>
        <v>0</v>
      </c>
      <c r="Z355" s="153">
        <f>(2*Z$5*$AJ$3*$R355*$A$3-MIN(Z$5*$AJ$3,$R355*$A$3)^2-2*$R355*$A$3*MAX(Z$5*$AJ$3-$R355*$A$3,0)-MIN(MAX($R355*$A$3-$A$4,0),Z$5*$AJ$3)^2-2*Z$5*$AJ$3*MAX($R355*$A$3-$A$4-Z$5*+$AJ$3,0))/$AJ$5-SUM($V$7:Y355)-SUM($V$7:Z354)+SUM($V$7:Y354)</f>
        <v>0</v>
      </c>
      <c r="AA355" s="153">
        <f>(2*AA$5*$AJ$3*$R355*$A$3-MIN(AA$5*$AJ$3,$R355*$A$3)^2-2*$R355*$A$3*MAX(AA$5*$AJ$3-$R355*$A$3,0)-MIN(MAX($R355*$A$3-$A$4,0),AA$5*$AJ$3)^2-2*AA$5*$AJ$3*MAX($R355*$A$3-$A$4-AA$5*+$AJ$3,0))/$AJ$5-SUM($V$7:Z355)-SUM($V$7:AA354)+SUM($V$7:Z354)</f>
        <v>0</v>
      </c>
      <c r="AB355" s="153">
        <f>(2*AB$5*$AJ$3*$R355*$A$3-MIN(AB$5*$AJ$3,$R355*$A$3)^2-2*$R355*$A$3*MAX(AB$5*$AJ$3-$R355*$A$3,0)-MIN(MAX($R355*$A$3-$A$4,0),AB$5*$AJ$3)^2-2*AB$5*$AJ$3*MAX($R355*$A$3-$A$4-AB$5*+$AJ$3,0))/$AJ$5-SUM($V$7:AA355)-SUM($V$7:AB354)+SUM($V$7:AA354)</f>
        <v>0</v>
      </c>
      <c r="AC355" s="153">
        <f>(2*AC$5*$AJ$3*$R355*$A$3-MIN(AC$5*$AJ$3,$R355*$A$3)^2-2*$R355*$A$3*MAX(AC$5*$AJ$3-$R355*$A$3,0)-MIN(MAX($R355*$A$3-$A$4,0),AC$5*$AJ$3)^2-2*AC$5*$AJ$3*MAX($R355*$A$3-$A$4-AC$5*+$AJ$3,0))/$AJ$5-SUM($V$7:AB355)-SUM($V$7:AC354)+SUM($V$7:AB354)</f>
        <v>0</v>
      </c>
      <c r="AD355" s="153">
        <f>(2*AD$5*$AJ$3*$R355*$A$3-MIN(AD$5*$AJ$3,$R355*$A$3)^2-2*$R355*$A$3*MAX(AD$5*$AJ$3-$R355*$A$3,0)-MIN(MAX($R355*$A$3-$A$4,0),AD$5*$AJ$3)^2-2*AD$5*$AJ$3*MAX($R355*$A$3-$A$4-AD$5*+$AJ$3,0))/$AJ$5-SUM($V$7:AC355)-SUM($V$7:AD354)+SUM($V$7:AC354)</f>
        <v>0</v>
      </c>
      <c r="AE355" s="153">
        <f>(2*AE$5*$AJ$3*$R355*$A$3-MIN(AE$5*$AJ$3,$R355*$A$3)^2-2*$R355*$A$3*MAX(AE$5*$AJ$3-$R355*$A$3,0)-MIN(MAX($R355*$A$3-$A$4,0),AE$5*$AJ$3)^2-2*AE$5*$AJ$3*MAX($R355*$A$3-$A$4-AE$5*+$AJ$3,0))/$AJ$5-SUM($V$7:AD355)-SUM($V$7:AE354)+SUM($V$7:AD354)</f>
        <v>0</v>
      </c>
      <c r="AF355" s="153">
        <f>(2*AF$5*$AJ$3*$R355*$A$3-MIN(AF$5*$AJ$3,$R355*$A$3)^2-2*$R355*$A$3*MAX(AF$5*$AJ$3-$R355*$A$3,0)-MIN(MAX($R355*$A$3-$A$4,0),AF$5*$AJ$3)^2-2*AF$5*$AJ$3*MAX($R355*$A$3-$A$4-AF$5*+$AJ$3,0))/$AJ$5-SUM($V$7:AE355)-SUM($V$7:AF354)+SUM($V$7:AE354)</f>
        <v>0</v>
      </c>
      <c r="AG355" s="153">
        <f>(2*AG$5*$AJ$3*$R355*$A$3-MIN(AG$5*$AJ$3,$R355*$A$3)^2-2*$R355*$A$3*MAX(AG$5*$AJ$3-$R355*$A$3,0)-MIN(MAX($R355*$A$3-$A$4,0),AG$5*$AJ$3)^2-2*AG$5*$AJ$3*MAX($R355*$A$3-$A$4-AG$5*+$AJ$3,0))/$AJ$5-SUM($V$7:AF355)-SUM($V$7:AG354)+SUM($V$7:AF354)</f>
        <v>0</v>
      </c>
      <c r="AH355" s="153">
        <f>(2*AH$5*$AJ$3*$R355*$A$3-MIN(AH$5*$AJ$3,$R355*$A$3)^2-2*$R355*$A$3*MAX(AH$5*$AJ$3-$R355*$A$3,0)-MIN(MAX($R355*$A$3-$A$4,0),AH$5*$AJ$3)^2-2*AH$5*$AJ$3*MAX($R355*$A$3-$A$4-AH$5*+$AJ$3,0))/$AJ$5-SUM($V$7:AG355)-SUM($V$7:AH354)+SUM($V$7:AG354)</f>
        <v>0</v>
      </c>
      <c r="AJ355" s="8">
        <f t="shared" si="88"/>
        <v>46722</v>
      </c>
      <c r="AK355" s="30">
        <f t="shared" si="93"/>
        <v>46736</v>
      </c>
      <c r="AL355" s="3">
        <f ca="1">SUMPRODUCT(OFFSET($W$8:OFFSET($W$8,$AJ$4-1,0),$T355,$U355),OFFSET($D$8:OFFSET($D$8,$AJ$4-1,0),$S355,MATCH(AL$6,$D$7:$Q$7,0)-1))</f>
        <v>1</v>
      </c>
      <c r="AM355" s="3">
        <f ca="1">SUMPRODUCT(OFFSET($W$8:OFFSET($W$8,$AJ$4-1,0),$T355,$U355),OFFSET($C$8:OFFSET($C$8,$AJ$4-1,0),$S355,0),OFFSET($D$8:OFFSET($D$8,$AJ$4-1,0),$S355,MATCH(AL$6,$D$7:$Q$7,0)-1))/SUMPRODUCT(OFFSET($W$8:OFFSET($W$8,$AJ$4-1,0),$T355,$U355),OFFSET($C$8:OFFSET($C$8,$AJ$4-1,0),$S355,0))</f>
        <v>1</v>
      </c>
      <c r="AN355" s="3">
        <f ca="1">SUMPRODUCT(OFFSET($W$8:OFFSET($W$8,$AJ$4-1,0),$T355,$U355),OFFSET($D$8:OFFSET($D$8,$AJ$4-1,0),$S355,MATCH(AN$6,$D$7:$Q$7,0)-1))</f>
        <v>0.87517353280531318</v>
      </c>
      <c r="AO355" s="3">
        <f ca="1">SUMPRODUCT(OFFSET($W$8:OFFSET($W$8,$AJ$4-1,0),$T355,$U355),OFFSET($C$8:OFFSET($C$8,$AJ$4-1,0),$S355,0),OFFSET($D$8:OFFSET($D$8,$AJ$4-1,0),$S355,MATCH(AN$6,$D$7:$Q$7,0)-1))/SUMPRODUCT(OFFSET($W$8:OFFSET($W$8,$AJ$4-1,0),$T355,$U355),OFFSET($C$8:OFFSET($C$8,$AJ$4-1,0),$S355,0))</f>
        <v>0.87552505453057639</v>
      </c>
      <c r="AP355" s="3">
        <f ca="1">SUMPRODUCT(OFFSET($W$8:OFFSET($W$8,$AJ$4-1,0),$T355,$U355),OFFSET($D$8:OFFSET($D$8,$AJ$4-1,0),$S355,MATCH(AP$6,$D$7:$Q$7,0)-1))</f>
        <v>0.97801229725297989</v>
      </c>
      <c r="AQ355" s="3">
        <f ca="1">SUMPRODUCT(OFFSET($W$8:OFFSET($W$8,$AJ$4-1,0),$T355,$U355),OFFSET($C$8:OFFSET($C$8,$AJ$4-1,0),$S355,0),OFFSET($D$8:OFFSET($D$8,$AJ$4-1,0),$S355,MATCH(AP$6,$D$7:$Q$7,0)-1))/SUMPRODUCT(OFFSET($W$8:OFFSET($W$8,$AJ$4-1,0),$T355,$U355),OFFSET($C$8:OFFSET($C$8,$AJ$4-1,0),$S355,0))</f>
        <v>0.97810308929376566</v>
      </c>
      <c r="AR355" s="3">
        <f ca="1">SUMPRODUCT(OFFSET($W$8:OFFSET($W$8,$AJ$4-1,0),$T355,$U355),OFFSET($D$8:OFFSET($D$8,$AJ$4-1,0),$S355,MATCH(AR$6,$D$7:$Q$7,0)-1))</f>
        <v>1</v>
      </c>
      <c r="AS355" s="3">
        <f ca="1">SUMPRODUCT(OFFSET($W$8:OFFSET($W$8,$AJ$4-1,0),$T355,$U355),OFFSET($C$8:OFFSET($C$8,$AJ$4-1,0),$S355,0),OFFSET($D$8:OFFSET($D$8,$AJ$4-1,0),$S355,MATCH(AR$6,$D$7:$Q$7,0)-1))/SUMPRODUCT(OFFSET($W$8:OFFSET($W$8,$AJ$4-1,0),$T355,$U355),OFFSET($C$8:OFFSET($C$8,$AJ$4-1,0),$S355,0))</f>
        <v>1</v>
      </c>
      <c r="AT355" s="3">
        <f ca="1">SUMPRODUCT(OFFSET($W$8:OFFSET($W$8,$AJ$4-1,0),$T355,$U355),OFFSET($D$8:OFFSET($D$8,$AJ$4-1,0),$S355,MATCH(AT$6,$D$7:$Q$7,0)-1))</f>
        <v>0.89788214791313847</v>
      </c>
      <c r="AU355" s="3">
        <f ca="1">SUMPRODUCT(OFFSET($W$8:OFFSET($W$8,$AJ$4-1,0),$T355,$U355),OFFSET($C$8:OFFSET($C$8,$AJ$4-1,0),$S355,0),OFFSET($D$8:OFFSET($D$8,$AJ$4-1,0),$S355,MATCH(AT$6,$D$7:$Q$7,0)-1))/SUMPRODUCT(OFFSET($W$8:OFFSET($W$8,$AJ$4-1,0),$T355,$U355),OFFSET($C$8:OFFSET($C$8,$AJ$4-1,0),$S355,0))</f>
        <v>0.89820558153591845</v>
      </c>
      <c r="AV355" s="3">
        <f ca="1">SUMPRODUCT(OFFSET($W$8:OFFSET($W$8,$AJ$4-1,0),$T355,$U355),OFFSET($D$8:OFFSET($D$8,$AJ$4-1,0),$S355,MATCH(AV$6,$D$7:$Q$7,0)-1))</f>
        <v>1.0497526176515097</v>
      </c>
      <c r="AW355" s="3">
        <f ca="1">SUMPRODUCT(OFFSET($W$8:OFFSET($W$8,$AJ$4-1,0),$T355,$U355),OFFSET($C$8:OFFSET($C$8,$AJ$4-1,0),$S355,0),OFFSET($D$8:OFFSET($D$8,$AJ$4-1,0),$S355,MATCH(AV$6,$D$7:$Q$7,0)-1))/SUMPRODUCT(OFFSET($W$8:OFFSET($W$8,$AJ$4-1,0),$T355,$U355),OFFSET($C$8:OFFSET($C$8,$AJ$4-1,0),$S355,0))</f>
        <v>1.0495995579114197</v>
      </c>
      <c r="AX355" s="3">
        <f ca="1">SUMPRODUCT(OFFSET($W$8:OFFSET($W$8,$AJ$4-1,0),$T355,$U355),OFFSET($D$8:OFFSET($D$8,$AJ$4-1,0),$S355,MATCH(AX$6,$D$7:$Q$7,0)-1))</f>
        <v>1.0497526176515095</v>
      </c>
      <c r="AY355" s="3">
        <f ca="1">SUMPRODUCT(OFFSET($W$8:OFFSET($W$8,$AJ$4-1,0),$T355,$U355),OFFSET($C$8:OFFSET($C$8,$AJ$4-1,0),$S355,0),OFFSET($D$8:OFFSET($D$8,$AJ$4-1,0),$S355,MATCH(AX$6,$D$7:$Q$7,0)-1))/SUMPRODUCT(OFFSET($W$8:OFFSET($W$8,$AJ$4-1,0),$T355,$U355),OFFSET($C$8:OFFSET($C$8,$AJ$4-1,0),$S355,0))</f>
        <v>1.0495995579114195</v>
      </c>
      <c r="AZ355" s="3">
        <f ca="1">SUMPRODUCT(OFFSET($W$8:OFFSET($W$8,$AJ$4-1,0),$T355,$U355),OFFSET($D$8:OFFSET($D$8,$AJ$4-1,0),$S355,MATCH(AZ$6,$D$7:$Q$7,0)-1))</f>
        <v>0.86700279421925364</v>
      </c>
      <c r="BA355" s="3">
        <f ca="1">SUMPRODUCT(OFFSET($W$8:OFFSET($W$8,$AJ$4-1,0),$T355,$U355),OFFSET($C$8:OFFSET($C$8,$AJ$4-1,0),$S355,0),OFFSET($D$8:OFFSET($D$8,$AJ$4-1,0),$S355,MATCH(AZ$6,$D$7:$Q$7,0)-1))/SUMPRODUCT(OFFSET($W$8:OFFSET($W$8,$AJ$4-1,0),$T355,$U355),OFFSET($C$8:OFFSET($C$8,$AJ$4-1,0),$S355,0))</f>
        <v>0.86737559435396105</v>
      </c>
      <c r="BB355" s="3">
        <f ca="1">SUMPRODUCT(OFFSET($W$8:OFFSET($W$8,$AJ$4-1,0),$T355,$U355),OFFSET($D$8:OFFSET($D$8,$AJ$4-1,0),$S355,MATCH(BB$6,$D$7:$Q$7,0)-1))</f>
        <v>0.95180443416049032</v>
      </c>
      <c r="BC355" s="3">
        <f ca="1">SUMPRODUCT(OFFSET($W$8:OFFSET($W$8,$AJ$4-1,0),$T355,$U355),OFFSET($C$8:OFFSET($C$8,$AJ$4-1,0),$S355,0),OFFSET($D$8:OFFSET($D$8,$AJ$4-1,0),$S355,MATCH(BB$6,$D$7:$Q$7,0)-1))/SUMPRODUCT(OFFSET($W$8:OFFSET($W$8,$AJ$4-1,0),$T355,$U355),OFFSET($C$8:OFFSET($C$8,$AJ$4-1,0),$S355,0))</f>
        <v>0.95194585662898235</v>
      </c>
      <c r="BD355" s="3">
        <f ca="1">SUMPRODUCT(OFFSET($W$8:OFFSET($W$8,$AJ$4-1,0),$T355,$U355),OFFSET($D$8:OFFSET($D$8,$AJ$4-1,0),$S355,MATCH(BD$6,$D$7:$Q$7,0)-1))</f>
        <v>0.9991434685701962</v>
      </c>
      <c r="BE355" s="3">
        <f ca="1">SUMPRODUCT(OFFSET($W$8:OFFSET($W$8,$AJ$4-1,0),$T355,$U355),OFFSET($C$8:OFFSET($C$8,$AJ$4-1,0),$S355,0),OFFSET($D$8:OFFSET($D$8,$AJ$4-1,0),$S355,MATCH(BD$6,$D$7:$Q$7,0)-1))/SUMPRODUCT(OFFSET($W$8:OFFSET($W$8,$AJ$4-1,0),$T355,$U355),OFFSET($C$8:OFFSET($C$8,$AJ$4-1,0),$S355,0))</f>
        <v>0.99914604176352695</v>
      </c>
      <c r="BF355" s="174">
        <f ca="1">SUMPRODUCT(OFFSET($W$8:OFFSET($W$8,$AJ$4-1,0),$T355,$U355),OFFSET($D$8:OFFSET($D$8,$AJ$4-1,0),$S355,MATCH(BF$6,$D$7:$Q$7,0)-1))</f>
        <v>1</v>
      </c>
      <c r="BG355" s="174">
        <f ca="1">SUMPRODUCT(OFFSET($W$8:OFFSET($W$8,$AJ$4-1,0),$T355,$U355),OFFSET($C$8:OFFSET($C$8,$AJ$4-1,0),$S355,0),OFFSET($D$8:OFFSET($D$8,$AJ$4-1,0),$S355,MATCH(BF$6,$D$7:$Q$7,0)-1))/SUMPRODUCT(OFFSET($W$8:OFFSET($W$8,$AJ$4-1,0),$T355,$U355),OFFSET($C$8:OFFSET($C$8,$AJ$4-1,0),$S355,0))</f>
        <v>1</v>
      </c>
      <c r="BH355" s="174">
        <f ca="1">SUMPRODUCT(OFFSET($W$8:OFFSET($W$8,$AJ$4-1,0),$T355,$U355),OFFSET($D$8:OFFSET($D$8,$AJ$4-1,0),$S355,MATCH(BH$6,$D$7:$Q$7,0)-1))</f>
        <v>1</v>
      </c>
      <c r="BI355" s="174">
        <f ca="1">SUMPRODUCT(OFFSET($W$8:OFFSET($W$8,$AJ$4-1,0),$T355,$U355),OFFSET($C$8:OFFSET($C$8,$AJ$4-1,0),$S355,0),OFFSET($D$8:OFFSET($D$8,$AJ$4-1,0),$S355,MATCH(BH$6,$D$7:$Q$7,0)-1))/SUMPRODUCT(OFFSET($W$8:OFFSET($W$8,$AJ$4-1,0),$T355,$U355),OFFSET($C$8:OFFSET($C$8,$AJ$4-1,0),$S355,0))</f>
        <v>1</v>
      </c>
      <c r="BJ355" s="174">
        <f ca="1">SUMPRODUCT(OFFSET($W$8:OFFSET($W$8,$AJ$4-1,0),$T355,$U355),OFFSET($D$8:OFFSET($D$8,$AJ$4-1,0),$S355,MATCH(BJ$6,$D$7:$Q$7,0)-1))</f>
        <v>1</v>
      </c>
      <c r="BK355" s="174">
        <f ca="1">SUMPRODUCT(OFFSET($W$8:OFFSET($W$8,$AJ$4-1,0),$T355,$U355),OFFSET($C$8:OFFSET($C$8,$AJ$4-1,0),$S355,0),OFFSET($D$8:OFFSET($D$8,$AJ$4-1,0),$S355,MATCH(BJ$6,$D$7:$Q$7,0)-1))/SUMPRODUCT(OFFSET($W$8:OFFSET($W$8,$AJ$4-1,0),$T355,$U355),OFFSET($C$8:OFFSET($C$8,$AJ$4-1,0),$S355,0))</f>
        <v>1</v>
      </c>
      <c r="BM355" s="8">
        <f t="shared" si="85"/>
        <v>46722</v>
      </c>
      <c r="BN355" s="47">
        <f t="shared" ca="1" si="86"/>
        <v>0.99887341547568309</v>
      </c>
      <c r="BO355" s="47">
        <f t="shared" ca="1" si="82"/>
        <v>0</v>
      </c>
      <c r="BP355" s="47">
        <f t="shared" ca="1" si="87"/>
        <v>0.33093923847506052</v>
      </c>
      <c r="BQ355" s="47">
        <f t="shared" ca="1" si="83"/>
        <v>0.66793417700062263</v>
      </c>
    </row>
    <row r="356" spans="1:69">
      <c r="A356" s="58">
        <f t="shared" si="84"/>
        <v>46388</v>
      </c>
      <c r="B356" s="155">
        <f t="shared" si="89"/>
        <v>46583</v>
      </c>
      <c r="C356" s="59">
        <f>SUMIF(WP!$A$3:$A$388,"&lt;"&amp;EOMONTH($A356,$A$3-1)+1,WP!$B$3:$B$388)/1000-SUM(C$8:C355)</f>
        <v>10785.915392002149</v>
      </c>
      <c r="D356" s="156">
        <f>D$6/VLOOKUP($B356,Rate!$B$4:$H$390,7)</f>
        <v>1</v>
      </c>
      <c r="E356" s="156">
        <f>E$6/VLOOKUP($B356,SAWW!$B$4:$H$390,7)</f>
        <v>0.88538549433151192</v>
      </c>
      <c r="F356" s="156">
        <f>F$6/VLOOKUP($B356,'Indem BL'!$B$4:$H$390,7)</f>
        <v>0.98024752170130369</v>
      </c>
      <c r="G356" s="156">
        <f>G$6/VLOOKUP($B356,'Med BL'!$B$4:$H$390,7)</f>
        <v>1</v>
      </c>
      <c r="H356" s="156">
        <f>H$6/VLOOKUP($B356,'Combined BL &amp; SAWW'!$B$4:$H$390,7)</f>
        <v>0.90700185660561972</v>
      </c>
      <c r="I356" s="156">
        <f>I$6/VLOOKUP($B356,'Freq Trend'!$B$4:$H$390,7)</f>
        <v>1.0453396982810419</v>
      </c>
      <c r="J356" s="156">
        <f>J$6/VLOOKUP($B356,'Severity Trend_IonI'!$B$4:$H$390,7)</f>
        <v>1.0453396982810415</v>
      </c>
      <c r="K356" s="156">
        <f>K$6/VLOOKUP($B356,'Severity Trend_MonI'!$B$4:$H$390,7)</f>
        <v>0.87783712536094805</v>
      </c>
      <c r="L356" s="156">
        <f>L$6/VLOOKUP($B356,'Severity Trend'!$B$4:$H$390,7)</f>
        <v>0.95589854376454231</v>
      </c>
      <c r="M356" s="156">
        <f>M$6/VLOOKUP($B356,'PP Residual Trend'!$B$4:$H$390,7)</f>
        <v>0.99921781057623871</v>
      </c>
      <c r="N356" s="156">
        <f>N$6/VLOOKUP($B356,CR!$B$4:$H$455,7)</f>
        <v>1</v>
      </c>
      <c r="O356" s="156">
        <f>O$6/VLOOKUP($B356,ER!$B$4:$H$455,7)</f>
        <v>1</v>
      </c>
      <c r="P356" s="156">
        <f>P$6/VLOOKUP($B356,DR!$B$4:$H$455,7)</f>
        <v>1</v>
      </c>
      <c r="R356">
        <f t="shared" si="94"/>
        <v>349</v>
      </c>
      <c r="S356" s="159">
        <f t="shared" si="90"/>
        <v>348</v>
      </c>
      <c r="T356" s="157">
        <f t="shared" si="91"/>
        <v>0</v>
      </c>
      <c r="U356" s="157">
        <f t="shared" si="92"/>
        <v>0</v>
      </c>
      <c r="V356" s="152">
        <v>0</v>
      </c>
      <c r="W356" s="153">
        <f>(2*W$5*$AJ$3*$R356*$A$3-MIN(W$5*$AJ$3,$R356*$A$3)^2-2*$R356*$A$3*MAX(W$5*$AJ$3-$R356*$A$3,0)-MIN(MAX($R356*$A$3-$A$4,0),W$5*$AJ$3)^2-2*W$5*$AJ$3*MAX($R356*$A$3-$A$4-W$5*+$AJ$3,0))/$AJ$5-SUM($V$7:V356)-SUM($V$7:W355)+SUM($V$7:V355)</f>
        <v>0</v>
      </c>
      <c r="X356" s="153">
        <f>(2*X$5*$AJ$3*$R356*$A$3-MIN(X$5*$AJ$3,$R356*$A$3)^2-2*$R356*$A$3*MAX(X$5*$AJ$3-$R356*$A$3,0)-MIN(MAX($R356*$A$3-$A$4,0),X$5*$AJ$3)^2-2*X$5*$AJ$3*MAX($R356*$A$3-$A$4-X$5*+$AJ$3,0))/$AJ$5-SUM($V$7:W356)-SUM($V$7:X355)+SUM($V$7:W355)</f>
        <v>0</v>
      </c>
      <c r="Y356" s="153">
        <f>(2*Y$5*$AJ$3*$R356*$A$3-MIN(Y$5*$AJ$3,$R356*$A$3)^2-2*$R356*$A$3*MAX(Y$5*$AJ$3-$R356*$A$3,0)-MIN(MAX($R356*$A$3-$A$4,0),Y$5*$AJ$3)^2-2*Y$5*$AJ$3*MAX($R356*$A$3-$A$4-Y$5*+$AJ$3,0))/$AJ$5-SUM($V$7:X356)-SUM($V$7:Y355)+SUM($V$7:X355)</f>
        <v>0</v>
      </c>
      <c r="Z356" s="153">
        <f>(2*Z$5*$AJ$3*$R356*$A$3-MIN(Z$5*$AJ$3,$R356*$A$3)^2-2*$R356*$A$3*MAX(Z$5*$AJ$3-$R356*$A$3,0)-MIN(MAX($R356*$A$3-$A$4,0),Z$5*$AJ$3)^2-2*Z$5*$AJ$3*MAX($R356*$A$3-$A$4-Z$5*+$AJ$3,0))/$AJ$5-SUM($V$7:Y356)-SUM($V$7:Z355)+SUM($V$7:Y355)</f>
        <v>0</v>
      </c>
      <c r="AA356" s="153">
        <f>(2*AA$5*$AJ$3*$R356*$A$3-MIN(AA$5*$AJ$3,$R356*$A$3)^2-2*$R356*$A$3*MAX(AA$5*$AJ$3-$R356*$A$3,0)-MIN(MAX($R356*$A$3-$A$4,0),AA$5*$AJ$3)^2-2*AA$5*$AJ$3*MAX($R356*$A$3-$A$4-AA$5*+$AJ$3,0))/$AJ$5-SUM($V$7:Z356)-SUM($V$7:AA355)+SUM($V$7:Z355)</f>
        <v>0</v>
      </c>
      <c r="AB356" s="153">
        <f>(2*AB$5*$AJ$3*$R356*$A$3-MIN(AB$5*$AJ$3,$R356*$A$3)^2-2*$R356*$A$3*MAX(AB$5*$AJ$3-$R356*$A$3,0)-MIN(MAX($R356*$A$3-$A$4,0),AB$5*$AJ$3)^2-2*AB$5*$AJ$3*MAX($R356*$A$3-$A$4-AB$5*+$AJ$3,0))/$AJ$5-SUM($V$7:AA356)-SUM($V$7:AB355)+SUM($V$7:AA355)</f>
        <v>0</v>
      </c>
      <c r="AC356" s="153">
        <f>(2*AC$5*$AJ$3*$R356*$A$3-MIN(AC$5*$AJ$3,$R356*$A$3)^2-2*$R356*$A$3*MAX(AC$5*$AJ$3-$R356*$A$3,0)-MIN(MAX($R356*$A$3-$A$4,0),AC$5*$AJ$3)^2-2*AC$5*$AJ$3*MAX($R356*$A$3-$A$4-AC$5*+$AJ$3,0))/$AJ$5-SUM($V$7:AB356)-SUM($V$7:AC355)+SUM($V$7:AB355)</f>
        <v>0</v>
      </c>
      <c r="AD356" s="153">
        <f>(2*AD$5*$AJ$3*$R356*$A$3-MIN(AD$5*$AJ$3,$R356*$A$3)^2-2*$R356*$A$3*MAX(AD$5*$AJ$3-$R356*$A$3,0)-MIN(MAX($R356*$A$3-$A$4,0),AD$5*$AJ$3)^2-2*AD$5*$AJ$3*MAX($R356*$A$3-$A$4-AD$5*+$AJ$3,0))/$AJ$5-SUM($V$7:AC356)-SUM($V$7:AD355)+SUM($V$7:AC355)</f>
        <v>0</v>
      </c>
      <c r="AE356" s="153">
        <f>(2*AE$5*$AJ$3*$R356*$A$3-MIN(AE$5*$AJ$3,$R356*$A$3)^2-2*$R356*$A$3*MAX(AE$5*$AJ$3-$R356*$A$3,0)-MIN(MAX($R356*$A$3-$A$4,0),AE$5*$AJ$3)^2-2*AE$5*$AJ$3*MAX($R356*$A$3-$A$4-AE$5*+$AJ$3,0))/$AJ$5-SUM($V$7:AD356)-SUM($V$7:AE355)+SUM($V$7:AD355)</f>
        <v>0</v>
      </c>
      <c r="AF356" s="153">
        <f>(2*AF$5*$AJ$3*$R356*$A$3-MIN(AF$5*$AJ$3,$R356*$A$3)^2-2*$R356*$A$3*MAX(AF$5*$AJ$3-$R356*$A$3,0)-MIN(MAX($R356*$A$3-$A$4,0),AF$5*$AJ$3)^2-2*AF$5*$AJ$3*MAX($R356*$A$3-$A$4-AF$5*+$AJ$3,0))/$AJ$5-SUM($V$7:AE356)-SUM($V$7:AF355)+SUM($V$7:AE355)</f>
        <v>0</v>
      </c>
      <c r="AG356" s="153">
        <f>(2*AG$5*$AJ$3*$R356*$A$3-MIN(AG$5*$AJ$3,$R356*$A$3)^2-2*$R356*$A$3*MAX(AG$5*$AJ$3-$R356*$A$3,0)-MIN(MAX($R356*$A$3-$A$4,0),AG$5*$AJ$3)^2-2*AG$5*$AJ$3*MAX($R356*$A$3-$A$4-AG$5*+$AJ$3,0))/$AJ$5-SUM($V$7:AF356)-SUM($V$7:AG355)+SUM($V$7:AF355)</f>
        <v>0</v>
      </c>
      <c r="AH356" s="153">
        <f>(2*AH$5*$AJ$3*$R356*$A$3-MIN(AH$5*$AJ$3,$R356*$A$3)^2-2*$R356*$A$3*MAX(AH$5*$AJ$3-$R356*$A$3,0)-MIN(MAX($R356*$A$3-$A$4,0),AH$5*$AJ$3)^2-2*AH$5*$AJ$3*MAX($R356*$A$3-$A$4-AH$5*+$AJ$3,0))/$AJ$5-SUM($V$7:AG356)-SUM($V$7:AH355)+SUM($V$7:AG355)</f>
        <v>0</v>
      </c>
      <c r="AJ356" s="8">
        <f t="shared" si="88"/>
        <v>46753</v>
      </c>
      <c r="AK356" s="30">
        <f t="shared" si="93"/>
        <v>46767</v>
      </c>
      <c r="AL356" s="3">
        <f ca="1">SUMPRODUCT(OFFSET($W$8:OFFSET($W$8,$AJ$4-1,0),$T356,$U356),OFFSET($D$8:OFFSET($D$8,$AJ$4-1,0),$S356,MATCH(AL$6,$D$7:$Q$7,0)-1))</f>
        <v>1</v>
      </c>
      <c r="AM356" s="3">
        <f ca="1">SUMPRODUCT(OFFSET($W$8:OFFSET($W$8,$AJ$4-1,0),$T356,$U356),OFFSET($C$8:OFFSET($C$8,$AJ$4-1,0),$S356,0),OFFSET($D$8:OFFSET($D$8,$AJ$4-1,0),$S356,MATCH(AL$6,$D$7:$Q$7,0)-1))/SUMPRODUCT(OFFSET($W$8:OFFSET($W$8,$AJ$4-1,0),$T356,$U356),OFFSET($C$8:OFFSET($C$8,$AJ$4-1,0),$S356,0))</f>
        <v>1</v>
      </c>
      <c r="AN356" s="3">
        <f ca="1">SUMPRODUCT(OFFSET($W$8:OFFSET($W$8,$AJ$4-1,0),$T356,$U356),OFFSET($D$8:OFFSET($D$8,$AJ$4-1,0),$S356,MATCH(AN$6,$D$7:$Q$7,0)-1))</f>
        <v>0.87315628532177514</v>
      </c>
      <c r="AO356" s="3">
        <f ca="1">SUMPRODUCT(OFFSET($W$8:OFFSET($W$8,$AJ$4-1,0),$T356,$U356),OFFSET($C$8:OFFSET($C$8,$AJ$4-1,0),$S356,0),OFFSET($D$8:OFFSET($D$8,$AJ$4-1,0),$S356,MATCH(AN$6,$D$7:$Q$7,0)-1))/SUMPRODUCT(OFFSET($W$8:OFFSET($W$8,$AJ$4-1,0),$T356,$U356),OFFSET($C$8:OFFSET($C$8,$AJ$4-1,0),$S356,0))</f>
        <v>0.87310960865154252</v>
      </c>
      <c r="AP356" s="3">
        <f ca="1">SUMPRODUCT(OFFSET($W$8:OFFSET($W$8,$AJ$4-1,0),$T356,$U356),OFFSET($D$8:OFFSET($D$8,$AJ$4-1,0),$S356,MATCH(AP$6,$D$7:$Q$7,0)-1))</f>
        <v>0.97760589280783017</v>
      </c>
      <c r="AQ356" s="3">
        <f ca="1">SUMPRODUCT(OFFSET($W$8:OFFSET($W$8,$AJ$4-1,0),$T356,$U356),OFFSET($C$8:OFFSET($C$8,$AJ$4-1,0),$S356,0),OFFSET($D$8:OFFSET($D$8,$AJ$4-1,0),$S356,MATCH(AP$6,$D$7:$Q$7,0)-1))/SUMPRODUCT(OFFSET($W$8:OFFSET($W$8,$AJ$4-1,0),$T356,$U356),OFFSET($C$8:OFFSET($C$8,$AJ$4-1,0),$S356,0))</f>
        <v>0.97761636700425825</v>
      </c>
      <c r="AR356" s="3">
        <f ca="1">SUMPRODUCT(OFFSET($W$8:OFFSET($W$8,$AJ$4-1,0),$T356,$U356),OFFSET($D$8:OFFSET($D$8,$AJ$4-1,0),$S356,MATCH(AR$6,$D$7:$Q$7,0)-1))</f>
        <v>1</v>
      </c>
      <c r="AS356" s="3">
        <f ca="1">SUMPRODUCT(OFFSET($W$8:OFFSET($W$8,$AJ$4-1,0),$T356,$U356),OFFSET($C$8:OFFSET($C$8,$AJ$4-1,0),$S356,0),OFFSET($D$8:OFFSET($D$8,$AJ$4-1,0),$S356,MATCH(AR$6,$D$7:$Q$7,0)-1))/SUMPRODUCT(OFFSET($W$8:OFFSET($W$8,$AJ$4-1,0),$T356,$U356),OFFSET($C$8:OFFSET($C$8,$AJ$4-1,0),$S356,0))</f>
        <v>1</v>
      </c>
      <c r="AT356" s="3">
        <f ca="1">SUMPRODUCT(OFFSET($W$8:OFFSET($W$8,$AJ$4-1,0),$T356,$U356),OFFSET($D$8:OFFSET($D$8,$AJ$4-1,0),$S356,MATCH(AT$6,$D$7:$Q$7,0)-1))</f>
        <v>0.89610166284189696</v>
      </c>
      <c r="AU356" s="3">
        <f ca="1">SUMPRODUCT(OFFSET($W$8:OFFSET($W$8,$AJ$4-1,0),$T356,$U356),OFFSET($C$8:OFFSET($C$8,$AJ$4-1,0),$S356,0),OFFSET($D$8:OFFSET($D$8,$AJ$4-1,0),$S356,MATCH(AT$6,$D$7:$Q$7,0)-1))/SUMPRODUCT(OFFSET($W$8:OFFSET($W$8,$AJ$4-1,0),$T356,$U356),OFFSET($C$8:OFFSET($C$8,$AJ$4-1,0),$S356,0))</f>
        <v>0.8960734109360865</v>
      </c>
      <c r="AV356" s="3">
        <f ca="1">SUMPRODUCT(OFFSET($W$8:OFFSET($W$8,$AJ$4-1,0),$T356,$U356),OFFSET($D$8:OFFSET($D$8,$AJ$4-1,0),$S356,MATCH(AV$6,$D$7:$Q$7,0)-1))</f>
        <v>1.0506345485271251</v>
      </c>
      <c r="AW356" s="3">
        <f ca="1">SUMPRODUCT(OFFSET($W$8:OFFSET($W$8,$AJ$4-1,0),$T356,$U356),OFFSET($C$8:OFFSET($C$8,$AJ$4-1,0),$S356,0),OFFSET($D$8:OFFSET($D$8,$AJ$4-1,0),$S356,MATCH(AV$6,$D$7:$Q$7,0)-1))/SUMPRODUCT(OFFSET($W$8:OFFSET($W$8,$AJ$4-1,0),$T356,$U356),OFFSET($C$8:OFFSET($C$8,$AJ$4-1,0),$S356,0))</f>
        <v>1.0506558483240407</v>
      </c>
      <c r="AX356" s="3">
        <f ca="1">SUMPRODUCT(OFFSET($W$8:OFFSET($W$8,$AJ$4-1,0),$T356,$U356),OFFSET($D$8:OFFSET($D$8,$AJ$4-1,0),$S356,MATCH(AX$6,$D$7:$Q$7,0)-1))</f>
        <v>1.0506345485271249</v>
      </c>
      <c r="AY356" s="3">
        <f ca="1">SUMPRODUCT(OFFSET($W$8:OFFSET($W$8,$AJ$4-1,0),$T356,$U356),OFFSET($C$8:OFFSET($C$8,$AJ$4-1,0),$S356,0),OFFSET($D$8:OFFSET($D$8,$AJ$4-1,0),$S356,MATCH(AX$6,$D$7:$Q$7,0)-1))/SUMPRODUCT(OFFSET($W$8:OFFSET($W$8,$AJ$4-1,0),$T356,$U356),OFFSET($C$8:OFFSET($C$8,$AJ$4-1,0),$S356,0))</f>
        <v>1.0506558483240405</v>
      </c>
      <c r="AZ356" s="3">
        <f ca="1">SUMPRODUCT(OFFSET($W$8:OFFSET($W$8,$AJ$4-1,0),$T356,$U356),OFFSET($D$8:OFFSET($D$8,$AJ$4-1,0),$S356,MATCH(AZ$6,$D$7:$Q$7,0)-1))</f>
        <v>0.86486388040769158</v>
      </c>
      <c r="BA356" s="3">
        <f ca="1">SUMPRODUCT(OFFSET($W$8:OFFSET($W$8,$AJ$4-1,0),$T356,$U356),OFFSET($C$8:OFFSET($C$8,$AJ$4-1,0),$S356,0),OFFSET($D$8:OFFSET($D$8,$AJ$4-1,0),$S356,MATCH(AZ$6,$D$7:$Q$7,0)-1))/SUMPRODUCT(OFFSET($W$8:OFFSET($W$8,$AJ$4-1,0),$T356,$U356),OFFSET($C$8:OFFSET($C$8,$AJ$4-1,0),$S356,0))</f>
        <v>0.86481449917440911</v>
      </c>
      <c r="BB356" s="3">
        <f ca="1">SUMPRODUCT(OFFSET($W$8:OFFSET($W$8,$AJ$4-1,0),$T356,$U356),OFFSET($D$8:OFFSET($D$8,$AJ$4-1,0),$S356,MATCH(BB$6,$D$7:$Q$7,0)-1))</f>
        <v>0.95099135174142768</v>
      </c>
      <c r="BC356" s="3">
        <f ca="1">SUMPRODUCT(OFFSET($W$8:OFFSET($W$8,$AJ$4-1,0),$T356,$U356),OFFSET($C$8:OFFSET($C$8,$AJ$4-1,0),$S356,0),OFFSET($D$8:OFFSET($D$8,$AJ$4-1,0),$S356,MATCH(BB$6,$D$7:$Q$7,0)-1))/SUMPRODUCT(OFFSET($W$8:OFFSET($W$8,$AJ$4-1,0),$T356,$U356),OFFSET($C$8:OFFSET($C$8,$AJ$4-1,0),$S356,0))</f>
        <v>0.95097215990375383</v>
      </c>
      <c r="BD356" s="3">
        <f ca="1">SUMPRODUCT(OFFSET($W$8:OFFSET($W$8,$AJ$4-1,0),$T356,$U356),OFFSET($D$8:OFFSET($D$8,$AJ$4-1,0),$S356,MATCH(BD$6,$D$7:$Q$7,0)-1))</f>
        <v>0.99912865836014975</v>
      </c>
      <c r="BE356" s="3">
        <f ca="1">SUMPRODUCT(OFFSET($W$8:OFFSET($W$8,$AJ$4-1,0),$T356,$U356),OFFSET($C$8:OFFSET($C$8,$AJ$4-1,0),$S356,0),OFFSET($D$8:OFFSET($D$8,$AJ$4-1,0),$S356,MATCH(BD$6,$D$7:$Q$7,0)-1))/SUMPRODUCT(OFFSET($W$8:OFFSET($W$8,$AJ$4-1,0),$T356,$U356),OFFSET($C$8:OFFSET($C$8,$AJ$4-1,0),$S356,0))</f>
        <v>0.99912830477443737</v>
      </c>
      <c r="BF356" s="174">
        <f ca="1">SUMPRODUCT(OFFSET($W$8:OFFSET($W$8,$AJ$4-1,0),$T356,$U356),OFFSET($D$8:OFFSET($D$8,$AJ$4-1,0),$S356,MATCH(BF$6,$D$7:$Q$7,0)-1))</f>
        <v>1</v>
      </c>
      <c r="BG356" s="174">
        <f ca="1">SUMPRODUCT(OFFSET($W$8:OFFSET($W$8,$AJ$4-1,0),$T356,$U356),OFFSET($C$8:OFFSET($C$8,$AJ$4-1,0),$S356,0),OFFSET($D$8:OFFSET($D$8,$AJ$4-1,0),$S356,MATCH(BF$6,$D$7:$Q$7,0)-1))/SUMPRODUCT(OFFSET($W$8:OFFSET($W$8,$AJ$4-1,0),$T356,$U356),OFFSET($C$8:OFFSET($C$8,$AJ$4-1,0),$S356,0))</f>
        <v>1</v>
      </c>
      <c r="BH356" s="174">
        <f ca="1">SUMPRODUCT(OFFSET($W$8:OFFSET($W$8,$AJ$4-1,0),$T356,$U356),OFFSET($D$8:OFFSET($D$8,$AJ$4-1,0),$S356,MATCH(BH$6,$D$7:$Q$7,0)-1))</f>
        <v>1</v>
      </c>
      <c r="BI356" s="174">
        <f ca="1">SUMPRODUCT(OFFSET($W$8:OFFSET($W$8,$AJ$4-1,0),$T356,$U356),OFFSET($C$8:OFFSET($C$8,$AJ$4-1,0),$S356,0),OFFSET($D$8:OFFSET($D$8,$AJ$4-1,0),$S356,MATCH(BH$6,$D$7:$Q$7,0)-1))/SUMPRODUCT(OFFSET($W$8:OFFSET($W$8,$AJ$4-1,0),$T356,$U356),OFFSET($C$8:OFFSET($C$8,$AJ$4-1,0),$S356,0))</f>
        <v>1</v>
      </c>
      <c r="BJ356" s="174">
        <f ca="1">SUMPRODUCT(OFFSET($W$8:OFFSET($W$8,$AJ$4-1,0),$T356,$U356),OFFSET($D$8:OFFSET($D$8,$AJ$4-1,0),$S356,MATCH(BJ$6,$D$7:$Q$7,0)-1))</f>
        <v>1</v>
      </c>
      <c r="BK356" s="174">
        <f ca="1">SUMPRODUCT(OFFSET($W$8:OFFSET($W$8,$AJ$4-1,0),$T356,$U356),OFFSET($C$8:OFFSET($C$8,$AJ$4-1,0),$S356,0),OFFSET($D$8:OFFSET($D$8,$AJ$4-1,0),$S356,MATCH(BJ$6,$D$7:$Q$7,0)-1))/SUMPRODUCT(OFFSET($W$8:OFFSET($W$8,$AJ$4-1,0),$T356,$U356),OFFSET($C$8:OFFSET($C$8,$AJ$4-1,0),$S356,0))</f>
        <v>1</v>
      </c>
      <c r="BM356" s="8">
        <f t="shared" si="85"/>
        <v>46753</v>
      </c>
      <c r="BN356" s="47">
        <f t="shared" ca="1" si="86"/>
        <v>0.99887341547568309</v>
      </c>
      <c r="BO356" s="47">
        <f t="shared" ca="1" si="82"/>
        <v>0</v>
      </c>
      <c r="BP356" s="47">
        <f t="shared" ca="1" si="87"/>
        <v>0.33093923847506052</v>
      </c>
      <c r="BQ356" s="47">
        <f t="shared" ca="1" si="83"/>
        <v>0.66793417700062263</v>
      </c>
    </row>
    <row r="357" spans="1:69">
      <c r="A357" s="58">
        <f t="shared" si="84"/>
        <v>46419</v>
      </c>
      <c r="B357" s="155">
        <f t="shared" si="89"/>
        <v>46614</v>
      </c>
      <c r="C357" s="59">
        <f>SUMIF(WP!$A$3:$A$388,"&lt;"&amp;EOMONTH($A357,$A$3-1)+1,WP!$B$3:$B$388)/1000-SUM(C$8:C356)</f>
        <v>5733.5847128978348</v>
      </c>
      <c r="D357" s="156">
        <f>D$6/VLOOKUP($B357,Rate!$B$4:$H$390,7)</f>
        <v>1</v>
      </c>
      <c r="E357" s="156">
        <f>E$6/VLOOKUP($B357,SAWW!$B$4:$H$390,7)</f>
        <v>0.88328689734983057</v>
      </c>
      <c r="F357" s="156">
        <f>F$6/VLOOKUP($B357,'Indem BL'!$B$4:$H$390,7)</f>
        <v>0.98024752170130369</v>
      </c>
      <c r="G357" s="156">
        <f>G$6/VLOOKUP($B357,'Med BL'!$B$4:$H$390,7)</f>
        <v>1</v>
      </c>
      <c r="H357" s="156">
        <f>H$6/VLOOKUP($B357,'Combined BL &amp; SAWW'!$B$4:$H$390,7)</f>
        <v>0.90544028033452939</v>
      </c>
      <c r="I357" s="156">
        <f>I$6/VLOOKUP($B357,'Freq Trend'!$B$4:$H$390,7)</f>
        <v>1.0462285682003087</v>
      </c>
      <c r="J357" s="156">
        <f>J$6/VLOOKUP($B357,'Severity Trend_IonI'!$B$4:$H$390,7)</f>
        <v>1.0462285682003083</v>
      </c>
      <c r="K357" s="156">
        <f>K$6/VLOOKUP($B357,'Severity Trend_MonI'!$B$4:$H$390,7)</f>
        <v>0.87560832160822288</v>
      </c>
      <c r="L357" s="156">
        <f>L$6/VLOOKUP($B357,'Severity Trend'!$B$4:$H$390,7)</f>
        <v>0.95506494465028868</v>
      </c>
      <c r="M357" s="156">
        <f>M$6/VLOOKUP($B357,'PP Residual Trend'!$B$4:$H$390,7)</f>
        <v>0.99920275459550467</v>
      </c>
      <c r="N357" s="156">
        <f>N$6/VLOOKUP($B357,CR!$B$4:$H$455,7)</f>
        <v>1</v>
      </c>
      <c r="O357" s="156">
        <f>O$6/VLOOKUP($B357,ER!$B$4:$H$455,7)</f>
        <v>1</v>
      </c>
      <c r="P357" s="156">
        <f>P$6/VLOOKUP($B357,DR!$B$4:$H$455,7)</f>
        <v>1</v>
      </c>
      <c r="R357">
        <f t="shared" si="94"/>
        <v>350</v>
      </c>
      <c r="S357" s="159">
        <f t="shared" si="90"/>
        <v>349</v>
      </c>
      <c r="T357" s="157">
        <f t="shared" si="91"/>
        <v>0</v>
      </c>
      <c r="U357" s="157">
        <f t="shared" si="92"/>
        <v>0</v>
      </c>
      <c r="V357" s="152">
        <v>0</v>
      </c>
      <c r="W357" s="153">
        <f>(2*W$5*$AJ$3*$R357*$A$3-MIN(W$5*$AJ$3,$R357*$A$3)^2-2*$R357*$A$3*MAX(W$5*$AJ$3-$R357*$A$3,0)-MIN(MAX($R357*$A$3-$A$4,0),W$5*$AJ$3)^2-2*W$5*$AJ$3*MAX($R357*$A$3-$A$4-W$5*+$AJ$3,0))/$AJ$5-SUM($V$7:V357)-SUM($V$7:W356)+SUM($V$7:V356)</f>
        <v>0</v>
      </c>
      <c r="X357" s="153">
        <f>(2*X$5*$AJ$3*$R357*$A$3-MIN(X$5*$AJ$3,$R357*$A$3)^2-2*$R357*$A$3*MAX(X$5*$AJ$3-$R357*$A$3,0)-MIN(MAX($R357*$A$3-$A$4,0),X$5*$AJ$3)^2-2*X$5*$AJ$3*MAX($R357*$A$3-$A$4-X$5*+$AJ$3,0))/$AJ$5-SUM($V$7:W357)-SUM($V$7:X356)+SUM($V$7:W356)</f>
        <v>0</v>
      </c>
      <c r="Y357" s="153">
        <f>(2*Y$5*$AJ$3*$R357*$A$3-MIN(Y$5*$AJ$3,$R357*$A$3)^2-2*$R357*$A$3*MAX(Y$5*$AJ$3-$R357*$A$3,0)-MIN(MAX($R357*$A$3-$A$4,0),Y$5*$AJ$3)^2-2*Y$5*$AJ$3*MAX($R357*$A$3-$A$4-Y$5*+$AJ$3,0))/$AJ$5-SUM($V$7:X357)-SUM($V$7:Y356)+SUM($V$7:X356)</f>
        <v>0</v>
      </c>
      <c r="Z357" s="153">
        <f>(2*Z$5*$AJ$3*$R357*$A$3-MIN(Z$5*$AJ$3,$R357*$A$3)^2-2*$R357*$A$3*MAX(Z$5*$AJ$3-$R357*$A$3,0)-MIN(MAX($R357*$A$3-$A$4,0),Z$5*$AJ$3)^2-2*Z$5*$AJ$3*MAX($R357*$A$3-$A$4-Z$5*+$AJ$3,0))/$AJ$5-SUM($V$7:Y357)-SUM($V$7:Z356)+SUM($V$7:Y356)</f>
        <v>0</v>
      </c>
      <c r="AA357" s="153">
        <f>(2*AA$5*$AJ$3*$R357*$A$3-MIN(AA$5*$AJ$3,$R357*$A$3)^2-2*$R357*$A$3*MAX(AA$5*$AJ$3-$R357*$A$3,0)-MIN(MAX($R357*$A$3-$A$4,0),AA$5*$AJ$3)^2-2*AA$5*$AJ$3*MAX($R357*$A$3-$A$4-AA$5*+$AJ$3,0))/$AJ$5-SUM($V$7:Z357)-SUM($V$7:AA356)+SUM($V$7:Z356)</f>
        <v>0</v>
      </c>
      <c r="AB357" s="153">
        <f>(2*AB$5*$AJ$3*$R357*$A$3-MIN(AB$5*$AJ$3,$R357*$A$3)^2-2*$R357*$A$3*MAX(AB$5*$AJ$3-$R357*$A$3,0)-MIN(MAX($R357*$A$3-$A$4,0),AB$5*$AJ$3)^2-2*AB$5*$AJ$3*MAX($R357*$A$3-$A$4-AB$5*+$AJ$3,0))/$AJ$5-SUM($V$7:AA357)-SUM($V$7:AB356)+SUM($V$7:AA356)</f>
        <v>0</v>
      </c>
      <c r="AC357" s="153">
        <f>(2*AC$5*$AJ$3*$R357*$A$3-MIN(AC$5*$AJ$3,$R357*$A$3)^2-2*$R357*$A$3*MAX(AC$5*$AJ$3-$R357*$A$3,0)-MIN(MAX($R357*$A$3-$A$4,0),AC$5*$AJ$3)^2-2*AC$5*$AJ$3*MAX($R357*$A$3-$A$4-AC$5*+$AJ$3,0))/$AJ$5-SUM($V$7:AB357)-SUM($V$7:AC356)+SUM($V$7:AB356)</f>
        <v>0</v>
      </c>
      <c r="AD357" s="153">
        <f>(2*AD$5*$AJ$3*$R357*$A$3-MIN(AD$5*$AJ$3,$R357*$A$3)^2-2*$R357*$A$3*MAX(AD$5*$AJ$3-$R357*$A$3,0)-MIN(MAX($R357*$A$3-$A$4,0),AD$5*$AJ$3)^2-2*AD$5*$AJ$3*MAX($R357*$A$3-$A$4-AD$5*+$AJ$3,0))/$AJ$5-SUM($V$7:AC357)-SUM($V$7:AD356)+SUM($V$7:AC356)</f>
        <v>0</v>
      </c>
      <c r="AE357" s="153">
        <f>(2*AE$5*$AJ$3*$R357*$A$3-MIN(AE$5*$AJ$3,$R357*$A$3)^2-2*$R357*$A$3*MAX(AE$5*$AJ$3-$R357*$A$3,0)-MIN(MAX($R357*$A$3-$A$4,0),AE$5*$AJ$3)^2-2*AE$5*$AJ$3*MAX($R357*$A$3-$A$4-AE$5*+$AJ$3,0))/$AJ$5-SUM($V$7:AD357)-SUM($V$7:AE356)+SUM($V$7:AD356)</f>
        <v>0</v>
      </c>
      <c r="AF357" s="153">
        <f>(2*AF$5*$AJ$3*$R357*$A$3-MIN(AF$5*$AJ$3,$R357*$A$3)^2-2*$R357*$A$3*MAX(AF$5*$AJ$3-$R357*$A$3,0)-MIN(MAX($R357*$A$3-$A$4,0),AF$5*$AJ$3)^2-2*AF$5*$AJ$3*MAX($R357*$A$3-$A$4-AF$5*+$AJ$3,0))/$AJ$5-SUM($V$7:AE357)-SUM($V$7:AF356)+SUM($V$7:AE356)</f>
        <v>0</v>
      </c>
      <c r="AG357" s="153">
        <f>(2*AG$5*$AJ$3*$R357*$A$3-MIN(AG$5*$AJ$3,$R357*$A$3)^2-2*$R357*$A$3*MAX(AG$5*$AJ$3-$R357*$A$3,0)-MIN(MAX($R357*$A$3-$A$4,0),AG$5*$AJ$3)^2-2*AG$5*$AJ$3*MAX($R357*$A$3-$A$4-AG$5*+$AJ$3,0))/$AJ$5-SUM($V$7:AF357)-SUM($V$7:AG356)+SUM($V$7:AF356)</f>
        <v>0</v>
      </c>
      <c r="AH357" s="153">
        <f>(2*AH$5*$AJ$3*$R357*$A$3-MIN(AH$5*$AJ$3,$R357*$A$3)^2-2*$R357*$A$3*MAX(AH$5*$AJ$3-$R357*$A$3,0)-MIN(MAX($R357*$A$3-$A$4,0),AH$5*$AJ$3)^2-2*AH$5*$AJ$3*MAX($R357*$A$3-$A$4-AH$5*+$AJ$3,0))/$AJ$5-SUM($V$7:AG357)-SUM($V$7:AH356)+SUM($V$7:AG356)</f>
        <v>0</v>
      </c>
      <c r="AJ357" s="8">
        <f t="shared" si="88"/>
        <v>46784</v>
      </c>
      <c r="AK357" s="30">
        <f t="shared" si="93"/>
        <v>46798</v>
      </c>
      <c r="AL357" s="3">
        <f ca="1">SUMPRODUCT(OFFSET($W$8:OFFSET($W$8,$AJ$4-1,0),$T357,$U357),OFFSET($D$8:OFFSET($D$8,$AJ$4-1,0),$S357,MATCH(AL$6,$D$7:$Q$7,0)-1))</f>
        <v>1</v>
      </c>
      <c r="AM357" s="3">
        <f ca="1">SUMPRODUCT(OFFSET($W$8:OFFSET($W$8,$AJ$4-1,0),$T357,$U357),OFFSET($C$8:OFFSET($C$8,$AJ$4-1,0),$S357,0),OFFSET($D$8:OFFSET($D$8,$AJ$4-1,0),$S357,MATCH(AL$6,$D$7:$Q$7,0)-1))/SUMPRODUCT(OFFSET($W$8:OFFSET($W$8,$AJ$4-1,0),$T357,$U357),OFFSET($C$8:OFFSET($C$8,$AJ$4-1,0),$S357,0))</f>
        <v>1</v>
      </c>
      <c r="AN357" s="3">
        <f ca="1">SUMPRODUCT(OFFSET($W$8:OFFSET($W$8,$AJ$4-1,0),$T357,$U357),OFFSET($D$8:OFFSET($D$8,$AJ$4-1,0),$S357,MATCH(AN$6,$D$7:$Q$7,0)-1))</f>
        <v>0.87114397652962028</v>
      </c>
      <c r="AO357" s="3">
        <f ca="1">SUMPRODUCT(OFFSET($W$8:OFFSET($W$8,$AJ$4-1,0),$T357,$U357),OFFSET($C$8:OFFSET($C$8,$AJ$4-1,0),$S357,0),OFFSET($D$8:OFFSET($D$8,$AJ$4-1,0),$S357,MATCH(AN$6,$D$7:$Q$7,0)-1))/SUMPRODUCT(OFFSET($W$8:OFFSET($W$8,$AJ$4-1,0),$T357,$U357),OFFSET($C$8:OFFSET($C$8,$AJ$4-1,0),$S357,0))</f>
        <v>0.87094941722416397</v>
      </c>
      <c r="AP357" s="3">
        <f ca="1">SUMPRODUCT(OFFSET($W$8:OFFSET($W$8,$AJ$4-1,0),$T357,$U357),OFFSET($D$8:OFFSET($D$8,$AJ$4-1,0),$S357,MATCH(AP$6,$D$7:$Q$7,0)-1))</f>
        <v>0.97719948836268034</v>
      </c>
      <c r="AQ357" s="3">
        <f ca="1">SUMPRODUCT(OFFSET($W$8:OFFSET($W$8,$AJ$4-1,0),$T357,$U357),OFFSET($C$8:OFFSET($C$8,$AJ$4-1,0),$S357,0),OFFSET($D$8:OFFSET($D$8,$AJ$4-1,0),$S357,MATCH(AP$6,$D$7:$Q$7,0)-1))/SUMPRODUCT(OFFSET($W$8:OFFSET($W$8,$AJ$4-1,0),$T357,$U357),OFFSET($C$8:OFFSET($C$8,$AJ$4-1,0),$S357,0))</f>
        <v>0.9771802703429765</v>
      </c>
      <c r="AR357" s="3">
        <f ca="1">SUMPRODUCT(OFFSET($W$8:OFFSET($W$8,$AJ$4-1,0),$T357,$U357),OFFSET($D$8:OFFSET($D$8,$AJ$4-1,0),$S357,MATCH(AR$6,$D$7:$Q$7,0)-1))</f>
        <v>1</v>
      </c>
      <c r="AS357" s="3">
        <f ca="1">SUMPRODUCT(OFFSET($W$8:OFFSET($W$8,$AJ$4-1,0),$T357,$U357),OFFSET($C$8:OFFSET($C$8,$AJ$4-1,0),$S357,0),OFFSET($D$8:OFFSET($D$8,$AJ$4-1,0),$S357,MATCH(AR$6,$D$7:$Q$7,0)-1))/SUMPRODUCT(OFFSET($W$8:OFFSET($W$8,$AJ$4-1,0),$T357,$U357),OFFSET($C$8:OFFSET($C$8,$AJ$4-1,0),$S357,0))</f>
        <v>1</v>
      </c>
      <c r="AT357" s="3">
        <f ca="1">SUMPRODUCT(OFFSET($W$8:OFFSET($W$8,$AJ$4-1,0),$T357,$U357),OFFSET($D$8:OFFSET($D$8,$AJ$4-1,0),$S357,MATCH(AT$6,$D$7:$Q$7,0)-1))</f>
        <v>0.89432326990708844</v>
      </c>
      <c r="AU357" s="3">
        <f ca="1">SUMPRODUCT(OFFSET($W$8:OFFSET($W$8,$AJ$4-1,0),$T357,$U357),OFFSET($C$8:OFFSET($C$8,$AJ$4-1,0),$S357,0),OFFSET($D$8:OFFSET($D$8,$AJ$4-1,0),$S357,MATCH(AT$6,$D$7:$Q$7,0)-1))/SUMPRODUCT(OFFSET($W$8:OFFSET($W$8,$AJ$4-1,0),$T357,$U357),OFFSET($C$8:OFFSET($C$8,$AJ$4-1,0),$S357,0))</f>
        <v>0.89416471064292602</v>
      </c>
      <c r="AV357" s="3">
        <f ca="1">SUMPRODUCT(OFFSET($W$8:OFFSET($W$8,$AJ$4-1,0),$T357,$U357),OFFSET($D$8:OFFSET($D$8,$AJ$4-1,0),$S357,MATCH(AV$6,$D$7:$Q$7,0)-1))</f>
        <v>1.0515170638008551</v>
      </c>
      <c r="AW357" s="3">
        <f ca="1">SUMPRODUCT(OFFSET($W$8:OFFSET($W$8,$AJ$4-1,0),$T357,$U357),OFFSET($C$8:OFFSET($C$8,$AJ$4-1,0),$S357,0),OFFSET($D$8:OFFSET($D$8,$AJ$4-1,0),$S357,MATCH(AV$6,$D$7:$Q$7,0)-1))/SUMPRODUCT(OFFSET($W$8:OFFSET($W$8,$AJ$4-1,0),$T357,$U357),OFFSET($C$8:OFFSET($C$8,$AJ$4-1,0),$S357,0))</f>
        <v>1.0516027509818628</v>
      </c>
      <c r="AX357" s="3">
        <f ca="1">SUMPRODUCT(OFFSET($W$8:OFFSET($W$8,$AJ$4-1,0),$T357,$U357),OFFSET($D$8:OFFSET($D$8,$AJ$4-1,0),$S357,MATCH(AX$6,$D$7:$Q$7,0)-1))</f>
        <v>1.0515170638008549</v>
      </c>
      <c r="AY357" s="3">
        <f ca="1">SUMPRODUCT(OFFSET($W$8:OFFSET($W$8,$AJ$4-1,0),$T357,$U357),OFFSET($C$8:OFFSET($C$8,$AJ$4-1,0),$S357,0),OFFSET($D$8:OFFSET($D$8,$AJ$4-1,0),$S357,MATCH(AX$6,$D$7:$Q$7,0)-1))/SUMPRODUCT(OFFSET($W$8:OFFSET($W$8,$AJ$4-1,0),$T357,$U357),OFFSET($C$8:OFFSET($C$8,$AJ$4-1,0),$S357,0))</f>
        <v>1.0516027509818626</v>
      </c>
      <c r="AZ357" s="3">
        <f ca="1">SUMPRODUCT(OFFSET($W$8:OFFSET($W$8,$AJ$4-1,0),$T357,$U357),OFFSET($D$8:OFFSET($D$8,$AJ$4-1,0),$S357,MATCH(AZ$6,$D$7:$Q$7,0)-1))</f>
        <v>0.8627305484497374</v>
      </c>
      <c r="BA357" s="3">
        <f ca="1">SUMPRODUCT(OFFSET($W$8:OFFSET($W$8,$AJ$4-1,0),$T357,$U357),OFFSET($C$8:OFFSET($C$8,$AJ$4-1,0),$S357,0),OFFSET($D$8:OFFSET($D$8,$AJ$4-1,0),$S357,MATCH(AZ$6,$D$7:$Q$7,0)-1))/SUMPRODUCT(OFFSET($W$8:OFFSET($W$8,$AJ$4-1,0),$T357,$U357),OFFSET($C$8:OFFSET($C$8,$AJ$4-1,0),$S357,0))</f>
        <v>0.8625243313658072</v>
      </c>
      <c r="BB357" s="3">
        <f ca="1">SUMPRODUCT(OFFSET($W$8:OFFSET($W$8,$AJ$4-1,0),$T357,$U357),OFFSET($D$8:OFFSET($D$8,$AJ$4-1,0),$S357,MATCH(BB$6,$D$7:$Q$7,0)-1))</f>
        <v>0.95017908897078684</v>
      </c>
      <c r="BC357" s="3">
        <f ca="1">SUMPRODUCT(OFFSET($W$8:OFFSET($W$8,$AJ$4-1,0),$T357,$U357),OFFSET($C$8:OFFSET($C$8,$AJ$4-1,0),$S357,0),OFFSET($D$8:OFFSET($D$8,$AJ$4-1,0),$S357,MATCH(BB$6,$D$7:$Q$7,0)-1))/SUMPRODUCT(OFFSET($W$8:OFFSET($W$8,$AJ$4-1,0),$T357,$U357),OFFSET($C$8:OFFSET($C$8,$AJ$4-1,0),$S357,0))</f>
        <v>0.9501004051976224</v>
      </c>
      <c r="BD357" s="3">
        <f ca="1">SUMPRODUCT(OFFSET($W$8:OFFSET($W$8,$AJ$4-1,0),$T357,$U357),OFFSET($D$8:OFFSET($D$8,$AJ$4-1,0),$S357,MATCH(BD$6,$D$7:$Q$7,0)-1))</f>
        <v>0.99911385079900927</v>
      </c>
      <c r="BE357" s="3">
        <f ca="1">SUMPRODUCT(OFFSET($W$8:OFFSET($W$8,$AJ$4-1,0),$T357,$U357),OFFSET($C$8:OFFSET($C$8,$AJ$4-1,0),$S357,0),OFFSET($D$8:OFFSET($D$8,$AJ$4-1,0),$S357,MATCH(BD$6,$D$7:$Q$7,0)-1))/SUMPRODUCT(OFFSET($W$8:OFFSET($W$8,$AJ$4-1,0),$T357,$U357),OFFSET($C$8:OFFSET($C$8,$AJ$4-1,0),$S357,0))</f>
        <v>0.99911241476255919</v>
      </c>
      <c r="BF357" s="174">
        <f ca="1">SUMPRODUCT(OFFSET($W$8:OFFSET($W$8,$AJ$4-1,0),$T357,$U357),OFFSET($D$8:OFFSET($D$8,$AJ$4-1,0),$S357,MATCH(BF$6,$D$7:$Q$7,0)-1))</f>
        <v>1</v>
      </c>
      <c r="BG357" s="174">
        <f ca="1">SUMPRODUCT(OFFSET($W$8:OFFSET($W$8,$AJ$4-1,0),$T357,$U357),OFFSET($C$8:OFFSET($C$8,$AJ$4-1,0),$S357,0),OFFSET($D$8:OFFSET($D$8,$AJ$4-1,0),$S357,MATCH(BF$6,$D$7:$Q$7,0)-1))/SUMPRODUCT(OFFSET($W$8:OFFSET($W$8,$AJ$4-1,0),$T357,$U357),OFFSET($C$8:OFFSET($C$8,$AJ$4-1,0),$S357,0))</f>
        <v>1</v>
      </c>
      <c r="BH357" s="174">
        <f ca="1">SUMPRODUCT(OFFSET($W$8:OFFSET($W$8,$AJ$4-1,0),$T357,$U357),OFFSET($D$8:OFFSET($D$8,$AJ$4-1,0),$S357,MATCH(BH$6,$D$7:$Q$7,0)-1))</f>
        <v>1</v>
      </c>
      <c r="BI357" s="174">
        <f ca="1">SUMPRODUCT(OFFSET($W$8:OFFSET($W$8,$AJ$4-1,0),$T357,$U357),OFFSET($C$8:OFFSET($C$8,$AJ$4-1,0),$S357,0),OFFSET($D$8:OFFSET($D$8,$AJ$4-1,0),$S357,MATCH(BH$6,$D$7:$Q$7,0)-1))/SUMPRODUCT(OFFSET($W$8:OFFSET($W$8,$AJ$4-1,0),$T357,$U357),OFFSET($C$8:OFFSET($C$8,$AJ$4-1,0),$S357,0))</f>
        <v>1</v>
      </c>
      <c r="BJ357" s="174">
        <f ca="1">SUMPRODUCT(OFFSET($W$8:OFFSET($W$8,$AJ$4-1,0),$T357,$U357),OFFSET($D$8:OFFSET($D$8,$AJ$4-1,0),$S357,MATCH(BJ$6,$D$7:$Q$7,0)-1))</f>
        <v>1</v>
      </c>
      <c r="BK357" s="174">
        <f ca="1">SUMPRODUCT(OFFSET($W$8:OFFSET($W$8,$AJ$4-1,0),$T357,$U357),OFFSET($C$8:OFFSET($C$8,$AJ$4-1,0),$S357,0),OFFSET($D$8:OFFSET($D$8,$AJ$4-1,0),$S357,MATCH(BJ$6,$D$7:$Q$7,0)-1))/SUMPRODUCT(OFFSET($W$8:OFFSET($W$8,$AJ$4-1,0),$T357,$U357),OFFSET($C$8:OFFSET($C$8,$AJ$4-1,0),$S357,0))</f>
        <v>1</v>
      </c>
      <c r="BM357" s="8">
        <f t="shared" si="85"/>
        <v>46784</v>
      </c>
      <c r="BN357" s="47">
        <f t="shared" ca="1" si="86"/>
        <v>0.99887341547568309</v>
      </c>
      <c r="BO357" s="47">
        <f t="shared" ca="1" si="82"/>
        <v>0</v>
      </c>
      <c r="BP357" s="47">
        <f t="shared" ca="1" si="87"/>
        <v>0.33093923847506052</v>
      </c>
      <c r="BQ357" s="47">
        <f t="shared" ca="1" si="83"/>
        <v>0.66793417700062263</v>
      </c>
    </row>
    <row r="358" spans="1:69">
      <c r="A358" s="58">
        <f t="shared" si="84"/>
        <v>46447</v>
      </c>
      <c r="B358" s="155">
        <f t="shared" si="89"/>
        <v>46645</v>
      </c>
      <c r="C358" s="59">
        <f>SUMIF(WP!$A$3:$A$388,"&lt;"&amp;EOMONTH($A358,$A$3-1)+1,WP!$B$3:$B$388)/1000-SUM(C$8:C357)</f>
        <v>6796.8402848471887</v>
      </c>
      <c r="D358" s="156">
        <f>D$6/VLOOKUP($B358,Rate!$B$4:$H$390,7)</f>
        <v>1</v>
      </c>
      <c r="E358" s="156">
        <f>E$6/VLOOKUP($B358,SAWW!$B$4:$H$390,7)</f>
        <v>0.88119822529938874</v>
      </c>
      <c r="F358" s="156">
        <f>F$6/VLOOKUP($B358,'Indem BL'!$B$4:$H$390,7)</f>
        <v>0.98024752170130369</v>
      </c>
      <c r="G358" s="156">
        <f>G$6/VLOOKUP($B358,'Med BL'!$B$4:$H$390,7)</f>
        <v>1</v>
      </c>
      <c r="H358" s="156">
        <f>H$6/VLOOKUP($B358,'Combined BL &amp; SAWW'!$B$4:$H$390,7)</f>
        <v>0.90388407192298958</v>
      </c>
      <c r="I358" s="156">
        <f>I$6/VLOOKUP($B358,'Freq Trend'!$B$4:$H$390,7)</f>
        <v>1.0471189510481154</v>
      </c>
      <c r="J358" s="156">
        <f>J$6/VLOOKUP($B358,'Severity Trend_IonI'!$B$4:$H$390,7)</f>
        <v>1.0471189510481151</v>
      </c>
      <c r="K358" s="156">
        <f>K$6/VLOOKUP($B358,'Severity Trend_MonI'!$B$4:$H$390,7)</f>
        <v>0.87339080693283577</v>
      </c>
      <c r="L358" s="156">
        <f>L$6/VLOOKUP($B358,'Severity Trend'!$B$4:$H$390,7)</f>
        <v>0.95423279816306039</v>
      </c>
      <c r="M358" s="156">
        <f>M$6/VLOOKUP($B358,'PP Residual Trend'!$B$4:$H$390,7)</f>
        <v>0.99918769906848404</v>
      </c>
      <c r="N358" s="156">
        <f>N$6/VLOOKUP($B358,CR!$B$4:$H$455,7)</f>
        <v>1</v>
      </c>
      <c r="O358" s="156">
        <f>O$6/VLOOKUP($B358,ER!$B$4:$H$455,7)</f>
        <v>1</v>
      </c>
      <c r="P358" s="156">
        <f>P$6/VLOOKUP($B358,DR!$B$4:$H$455,7)</f>
        <v>1</v>
      </c>
      <c r="R358">
        <f t="shared" si="94"/>
        <v>351</v>
      </c>
      <c r="S358" s="159">
        <f t="shared" si="90"/>
        <v>350</v>
      </c>
      <c r="T358" s="157">
        <f t="shared" si="91"/>
        <v>0</v>
      </c>
      <c r="U358" s="157">
        <f t="shared" si="92"/>
        <v>0</v>
      </c>
      <c r="V358" s="152">
        <v>0</v>
      </c>
      <c r="W358" s="153">
        <f>(2*W$5*$AJ$3*$R358*$A$3-MIN(W$5*$AJ$3,$R358*$A$3)^2-2*$R358*$A$3*MAX(W$5*$AJ$3-$R358*$A$3,0)-MIN(MAX($R358*$A$3-$A$4,0),W$5*$AJ$3)^2-2*W$5*$AJ$3*MAX($R358*$A$3-$A$4-W$5*+$AJ$3,0))/$AJ$5-SUM($V$7:V358)-SUM($V$7:W357)+SUM($V$7:V357)</f>
        <v>0</v>
      </c>
      <c r="X358" s="153">
        <f>(2*X$5*$AJ$3*$R358*$A$3-MIN(X$5*$AJ$3,$R358*$A$3)^2-2*$R358*$A$3*MAX(X$5*$AJ$3-$R358*$A$3,0)-MIN(MAX($R358*$A$3-$A$4,0),X$5*$AJ$3)^2-2*X$5*$AJ$3*MAX($R358*$A$3-$A$4-X$5*+$AJ$3,0))/$AJ$5-SUM($V$7:W358)-SUM($V$7:X357)+SUM($V$7:W357)</f>
        <v>0</v>
      </c>
      <c r="Y358" s="153">
        <f>(2*Y$5*$AJ$3*$R358*$A$3-MIN(Y$5*$AJ$3,$R358*$A$3)^2-2*$R358*$A$3*MAX(Y$5*$AJ$3-$R358*$A$3,0)-MIN(MAX($R358*$A$3-$A$4,0),Y$5*$AJ$3)^2-2*Y$5*$AJ$3*MAX($R358*$A$3-$A$4-Y$5*+$AJ$3,0))/$AJ$5-SUM($V$7:X358)-SUM($V$7:Y357)+SUM($V$7:X357)</f>
        <v>0</v>
      </c>
      <c r="Z358" s="153">
        <f>(2*Z$5*$AJ$3*$R358*$A$3-MIN(Z$5*$AJ$3,$R358*$A$3)^2-2*$R358*$A$3*MAX(Z$5*$AJ$3-$R358*$A$3,0)-MIN(MAX($R358*$A$3-$A$4,0),Z$5*$AJ$3)^2-2*Z$5*$AJ$3*MAX($R358*$A$3-$A$4-Z$5*+$AJ$3,0))/$AJ$5-SUM($V$7:Y358)-SUM($V$7:Z357)+SUM($V$7:Y357)</f>
        <v>0</v>
      </c>
      <c r="AA358" s="153">
        <f>(2*AA$5*$AJ$3*$R358*$A$3-MIN(AA$5*$AJ$3,$R358*$A$3)^2-2*$R358*$A$3*MAX(AA$5*$AJ$3-$R358*$A$3,0)-MIN(MAX($R358*$A$3-$A$4,0),AA$5*$AJ$3)^2-2*AA$5*$AJ$3*MAX($R358*$A$3-$A$4-AA$5*+$AJ$3,0))/$AJ$5-SUM($V$7:Z358)-SUM($V$7:AA357)+SUM($V$7:Z357)</f>
        <v>0</v>
      </c>
      <c r="AB358" s="153">
        <f>(2*AB$5*$AJ$3*$R358*$A$3-MIN(AB$5*$AJ$3,$R358*$A$3)^2-2*$R358*$A$3*MAX(AB$5*$AJ$3-$R358*$A$3,0)-MIN(MAX($R358*$A$3-$A$4,0),AB$5*$AJ$3)^2-2*AB$5*$AJ$3*MAX($R358*$A$3-$A$4-AB$5*+$AJ$3,0))/$AJ$5-SUM($V$7:AA358)-SUM($V$7:AB357)+SUM($V$7:AA357)</f>
        <v>0</v>
      </c>
      <c r="AC358" s="153">
        <f>(2*AC$5*$AJ$3*$R358*$A$3-MIN(AC$5*$AJ$3,$R358*$A$3)^2-2*$R358*$A$3*MAX(AC$5*$AJ$3-$R358*$A$3,0)-MIN(MAX($R358*$A$3-$A$4,0),AC$5*$AJ$3)^2-2*AC$5*$AJ$3*MAX($R358*$A$3-$A$4-AC$5*+$AJ$3,0))/$AJ$5-SUM($V$7:AB358)-SUM($V$7:AC357)+SUM($V$7:AB357)</f>
        <v>0</v>
      </c>
      <c r="AD358" s="153">
        <f>(2*AD$5*$AJ$3*$R358*$A$3-MIN(AD$5*$AJ$3,$R358*$A$3)^2-2*$R358*$A$3*MAX(AD$5*$AJ$3-$R358*$A$3,0)-MIN(MAX($R358*$A$3-$A$4,0),AD$5*$AJ$3)^2-2*AD$5*$AJ$3*MAX($R358*$A$3-$A$4-AD$5*+$AJ$3,0))/$AJ$5-SUM($V$7:AC358)-SUM($V$7:AD357)+SUM($V$7:AC357)</f>
        <v>0</v>
      </c>
      <c r="AE358" s="153">
        <f>(2*AE$5*$AJ$3*$R358*$A$3-MIN(AE$5*$AJ$3,$R358*$A$3)^2-2*$R358*$A$3*MAX(AE$5*$AJ$3-$R358*$A$3,0)-MIN(MAX($R358*$A$3-$A$4,0),AE$5*$AJ$3)^2-2*AE$5*$AJ$3*MAX($R358*$A$3-$A$4-AE$5*+$AJ$3,0))/$AJ$5-SUM($V$7:AD358)-SUM($V$7:AE357)+SUM($V$7:AD357)</f>
        <v>0</v>
      </c>
      <c r="AF358" s="153">
        <f>(2*AF$5*$AJ$3*$R358*$A$3-MIN(AF$5*$AJ$3,$R358*$A$3)^2-2*$R358*$A$3*MAX(AF$5*$AJ$3-$R358*$A$3,0)-MIN(MAX($R358*$A$3-$A$4,0),AF$5*$AJ$3)^2-2*AF$5*$AJ$3*MAX($R358*$A$3-$A$4-AF$5*+$AJ$3,0))/$AJ$5-SUM($V$7:AE358)-SUM($V$7:AF357)+SUM($V$7:AE357)</f>
        <v>0</v>
      </c>
      <c r="AG358" s="153">
        <f>(2*AG$5*$AJ$3*$R358*$A$3-MIN(AG$5*$AJ$3,$R358*$A$3)^2-2*$R358*$A$3*MAX(AG$5*$AJ$3-$R358*$A$3,0)-MIN(MAX($R358*$A$3-$A$4,0),AG$5*$AJ$3)^2-2*AG$5*$AJ$3*MAX($R358*$A$3-$A$4-AG$5*+$AJ$3,0))/$AJ$5-SUM($V$7:AF358)-SUM($V$7:AG357)+SUM($V$7:AF357)</f>
        <v>0</v>
      </c>
      <c r="AH358" s="153">
        <f>(2*AH$5*$AJ$3*$R358*$A$3-MIN(AH$5*$AJ$3,$R358*$A$3)^2-2*$R358*$A$3*MAX(AH$5*$AJ$3-$R358*$A$3,0)-MIN(MAX($R358*$A$3-$A$4,0),AH$5*$AJ$3)^2-2*AH$5*$AJ$3*MAX($R358*$A$3-$A$4-AH$5*+$AJ$3,0))/$AJ$5-SUM($V$7:AG358)-SUM($V$7:AH357)+SUM($V$7:AG357)</f>
        <v>0</v>
      </c>
      <c r="AJ358" s="8">
        <f t="shared" si="88"/>
        <v>46813</v>
      </c>
      <c r="AK358" s="30">
        <f t="shared" si="93"/>
        <v>46827</v>
      </c>
      <c r="AL358" s="3">
        <f ca="1">SUMPRODUCT(OFFSET($W$8:OFFSET($W$8,$AJ$4-1,0),$T358,$U358),OFFSET($D$8:OFFSET($D$8,$AJ$4-1,0),$S358,MATCH(AL$6,$D$7:$Q$7,0)-1))</f>
        <v>1</v>
      </c>
      <c r="AM358" s="3">
        <f ca="1">SUMPRODUCT(OFFSET($W$8:OFFSET($W$8,$AJ$4-1,0),$T358,$U358),OFFSET($C$8:OFFSET($C$8,$AJ$4-1,0),$S358,0),OFFSET($D$8:OFFSET($D$8,$AJ$4-1,0),$S358,MATCH(AL$6,$D$7:$Q$7,0)-1))/SUMPRODUCT(OFFSET($W$8:OFFSET($W$8,$AJ$4-1,0),$T358,$U358),OFFSET($C$8:OFFSET($C$8,$AJ$4-1,0),$S358,0))</f>
        <v>1</v>
      </c>
      <c r="AN358" s="3">
        <f ca="1">SUMPRODUCT(OFFSET($W$8:OFFSET($W$8,$AJ$4-1,0),$T358,$U358),OFFSET($D$8:OFFSET($D$8,$AJ$4-1,0),$S358,MATCH(AN$6,$D$7:$Q$7,0)-1))</f>
        <v>0.86913690630888063</v>
      </c>
      <c r="AO358" s="3">
        <f ca="1">SUMPRODUCT(OFFSET($W$8:OFFSET($W$8,$AJ$4-1,0),$T358,$U358),OFFSET($C$8:OFFSET($C$8,$AJ$4-1,0),$S358,0),OFFSET($D$8:OFFSET($D$8,$AJ$4-1,0),$S358,MATCH(AN$6,$D$7:$Q$7,0)-1))/SUMPRODUCT(OFFSET($W$8:OFFSET($W$8,$AJ$4-1,0),$T358,$U358),OFFSET($C$8:OFFSET($C$8,$AJ$4-1,0),$S358,0))</f>
        <v>0.86931595983784471</v>
      </c>
      <c r="AP358" s="3">
        <f ca="1">SUMPRODUCT(OFFSET($W$8:OFFSET($W$8,$AJ$4-1,0),$T358,$U358),OFFSET($D$8:OFFSET($D$8,$AJ$4-1,0),$S358,MATCH(AP$6,$D$7:$Q$7,0)-1))</f>
        <v>0.97679308391753061</v>
      </c>
      <c r="AQ358" s="3">
        <f ca="1">SUMPRODUCT(OFFSET($W$8:OFFSET($W$8,$AJ$4-1,0),$T358,$U358),OFFSET($C$8:OFFSET($C$8,$AJ$4-1,0),$S358,0),OFFSET($D$8:OFFSET($D$8,$AJ$4-1,0),$S358,MATCH(AP$6,$D$7:$Q$7,0)-1))/SUMPRODUCT(OFFSET($W$8:OFFSET($W$8,$AJ$4-1,0),$T358,$U358),OFFSET($C$8:OFFSET($C$8,$AJ$4-1,0),$S358,0))</f>
        <v>0.97684948088377666</v>
      </c>
      <c r="AR358" s="3">
        <f ca="1">SUMPRODUCT(OFFSET($W$8:OFFSET($W$8,$AJ$4-1,0),$T358,$U358),OFFSET($D$8:OFFSET($D$8,$AJ$4-1,0),$S358,MATCH(AR$6,$D$7:$Q$7,0)-1))</f>
        <v>1</v>
      </c>
      <c r="AS358" s="3">
        <f ca="1">SUMPRODUCT(OFFSET($W$8:OFFSET($W$8,$AJ$4-1,0),$T358,$U358),OFFSET($C$8:OFFSET($C$8,$AJ$4-1,0),$S358,0),OFFSET($D$8:OFFSET($D$8,$AJ$4-1,0),$S358,MATCH(AR$6,$D$7:$Q$7,0)-1))/SUMPRODUCT(OFFSET($W$8:OFFSET($W$8,$AJ$4-1,0),$T358,$U358),OFFSET($C$8:OFFSET($C$8,$AJ$4-1,0),$S358,0))</f>
        <v>1</v>
      </c>
      <c r="AT358" s="3">
        <f ca="1">SUMPRODUCT(OFFSET($W$8:OFFSET($W$8,$AJ$4-1,0),$T358,$U358),OFFSET($D$8:OFFSET($D$8,$AJ$4-1,0),$S358,MATCH(AT$6,$D$7:$Q$7,0)-1))</f>
        <v>0.89254716955428293</v>
      </c>
      <c r="AU358" s="3">
        <f ca="1">SUMPRODUCT(OFFSET($W$8:OFFSET($W$8,$AJ$4-1,0),$T358,$U358),OFFSET($C$8:OFFSET($C$8,$AJ$4-1,0),$S358,0),OFFSET($D$8:OFFSET($D$8,$AJ$4-1,0),$S358,MATCH(AT$6,$D$7:$Q$7,0)-1))/SUMPRODUCT(OFFSET($W$8:OFFSET($W$8,$AJ$4-1,0),$T358,$U358),OFFSET($C$8:OFFSET($C$8,$AJ$4-1,0),$S358,0))</f>
        <v>0.89271914786930306</v>
      </c>
      <c r="AV358" s="3">
        <f ca="1">SUMPRODUCT(OFFSET($W$8:OFFSET($W$8,$AJ$4-1,0),$T358,$U358),OFFSET($D$8:OFFSET($D$8,$AJ$4-1,0),$S358,MATCH(AV$6,$D$7:$Q$7,0)-1))</f>
        <v>1.0524001269204102</v>
      </c>
      <c r="AW358" s="3">
        <f ca="1">SUMPRODUCT(OFFSET($W$8:OFFSET($W$8,$AJ$4-1,0),$T358,$U358),OFFSET($C$8:OFFSET($C$8,$AJ$4-1,0),$S358,0),OFFSET($D$8:OFFSET($D$8,$AJ$4-1,0),$S358,MATCH(AV$6,$D$7:$Q$7,0)-1))/SUMPRODUCT(OFFSET($W$8:OFFSET($W$8,$AJ$4-1,0),$T358,$U358),OFFSET($C$8:OFFSET($C$8,$AJ$4-1,0),$S358,0))</f>
        <v>1.0523215316646266</v>
      </c>
      <c r="AX358" s="3">
        <f ca="1">SUMPRODUCT(OFFSET($W$8:OFFSET($W$8,$AJ$4-1,0),$T358,$U358),OFFSET($D$8:OFFSET($D$8,$AJ$4-1,0),$S358,MATCH(AX$6,$D$7:$Q$7,0)-1))</f>
        <v>1.0524001269204097</v>
      </c>
      <c r="AY358" s="3">
        <f ca="1">SUMPRODUCT(OFFSET($W$8:OFFSET($W$8,$AJ$4-1,0),$T358,$U358),OFFSET($C$8:OFFSET($C$8,$AJ$4-1,0),$S358,0),OFFSET($D$8:OFFSET($D$8,$AJ$4-1,0),$S358,MATCH(AX$6,$D$7:$Q$7,0)-1))/SUMPRODUCT(OFFSET($W$8:OFFSET($W$8,$AJ$4-1,0),$T358,$U358),OFFSET($C$8:OFFSET($C$8,$AJ$4-1,0),$S358,0))</f>
        <v>1.0523215316646264</v>
      </c>
      <c r="AZ358" s="3">
        <f ca="1">SUMPRODUCT(OFFSET($W$8:OFFSET($W$8,$AJ$4-1,0),$T358,$U358),OFFSET($D$8:OFFSET($D$8,$AJ$4-1,0),$S358,MATCH(AZ$6,$D$7:$Q$7,0)-1))</f>
        <v>0.86060312980380493</v>
      </c>
      <c r="BA358" s="3">
        <f ca="1">SUMPRODUCT(OFFSET($W$8:OFFSET($W$8,$AJ$4-1,0),$T358,$U358),OFFSET($C$8:OFFSET($C$8,$AJ$4-1,0),$S358,0),OFFSET($D$8:OFFSET($D$8,$AJ$4-1,0),$S358,MATCH(AZ$6,$D$7:$Q$7,0)-1))/SUMPRODUCT(OFFSET($W$8:OFFSET($W$8,$AJ$4-1,0),$T358,$U358),OFFSET($C$8:OFFSET($C$8,$AJ$4-1,0),$S358,0))</f>
        <v>0.86079294060303169</v>
      </c>
      <c r="BB358" s="3">
        <f ca="1">SUMPRODUCT(OFFSET($W$8:OFFSET($W$8,$AJ$4-1,0),$T358,$U358),OFFSET($D$8:OFFSET($D$8,$AJ$4-1,0),$S358,MATCH(BB$6,$D$7:$Q$7,0)-1))</f>
        <v>0.9493677235449578</v>
      </c>
      <c r="BC358" s="3">
        <f ca="1">SUMPRODUCT(OFFSET($W$8:OFFSET($W$8,$AJ$4-1,0),$T358,$U358),OFFSET($C$8:OFFSET($C$8,$AJ$4-1,0),$S358,0),OFFSET($D$8:OFFSET($D$8,$AJ$4-1,0),$S358,MATCH(BB$6,$D$7:$Q$7,0)-1))/SUMPRODUCT(OFFSET($W$8:OFFSET($W$8,$AJ$4-1,0),$T358,$U358),OFFSET($C$8:OFFSET($C$8,$AJ$4-1,0),$S358,0))</f>
        <v>0.94944003213026629</v>
      </c>
      <c r="BD358" s="3">
        <f ca="1">SUMPRODUCT(OFFSET($W$8:OFFSET($W$8,$AJ$4-1,0),$T358,$U358),OFFSET($D$8:OFFSET($D$8,$AJ$4-1,0),$S358,MATCH(BD$6,$D$7:$Q$7,0)-1))</f>
        <v>0.99909904688887841</v>
      </c>
      <c r="BE358" s="3">
        <f ca="1">SUMPRODUCT(OFFSET($W$8:OFFSET($W$8,$AJ$4-1,0),$T358,$U358),OFFSET($C$8:OFFSET($C$8,$AJ$4-1,0),$S358,0),OFFSET($D$8:OFFSET($D$8,$AJ$4-1,0),$S358,MATCH(BD$6,$D$7:$Q$7,0)-1))/SUMPRODUCT(OFFSET($W$8:OFFSET($W$8,$AJ$4-1,0),$T358,$U358),OFFSET($C$8:OFFSET($C$8,$AJ$4-1,0),$S358,0))</f>
        <v>0.99910036537125346</v>
      </c>
      <c r="BF358" s="174">
        <f ca="1">SUMPRODUCT(OFFSET($W$8:OFFSET($W$8,$AJ$4-1,0),$T358,$U358),OFFSET($D$8:OFFSET($D$8,$AJ$4-1,0),$S358,MATCH(BF$6,$D$7:$Q$7,0)-1))</f>
        <v>1</v>
      </c>
      <c r="BG358" s="174">
        <f ca="1">SUMPRODUCT(OFFSET($W$8:OFFSET($W$8,$AJ$4-1,0),$T358,$U358),OFFSET($C$8:OFFSET($C$8,$AJ$4-1,0),$S358,0),OFFSET($D$8:OFFSET($D$8,$AJ$4-1,0),$S358,MATCH(BF$6,$D$7:$Q$7,0)-1))/SUMPRODUCT(OFFSET($W$8:OFFSET($W$8,$AJ$4-1,0),$T358,$U358),OFFSET($C$8:OFFSET($C$8,$AJ$4-1,0),$S358,0))</f>
        <v>1</v>
      </c>
      <c r="BH358" s="174">
        <f ca="1">SUMPRODUCT(OFFSET($W$8:OFFSET($W$8,$AJ$4-1,0),$T358,$U358),OFFSET($D$8:OFFSET($D$8,$AJ$4-1,0),$S358,MATCH(BH$6,$D$7:$Q$7,0)-1))</f>
        <v>1</v>
      </c>
      <c r="BI358" s="174">
        <f ca="1">SUMPRODUCT(OFFSET($W$8:OFFSET($W$8,$AJ$4-1,0),$T358,$U358),OFFSET($C$8:OFFSET($C$8,$AJ$4-1,0),$S358,0),OFFSET($D$8:OFFSET($D$8,$AJ$4-1,0),$S358,MATCH(BH$6,$D$7:$Q$7,0)-1))/SUMPRODUCT(OFFSET($W$8:OFFSET($W$8,$AJ$4-1,0),$T358,$U358),OFFSET($C$8:OFFSET($C$8,$AJ$4-1,0),$S358,0))</f>
        <v>1</v>
      </c>
      <c r="BJ358" s="174">
        <f ca="1">SUMPRODUCT(OFFSET($W$8:OFFSET($W$8,$AJ$4-1,0),$T358,$U358),OFFSET($D$8:OFFSET($D$8,$AJ$4-1,0),$S358,MATCH(BJ$6,$D$7:$Q$7,0)-1))</f>
        <v>1</v>
      </c>
      <c r="BK358" s="174">
        <f ca="1">SUMPRODUCT(OFFSET($W$8:OFFSET($W$8,$AJ$4-1,0),$T358,$U358),OFFSET($C$8:OFFSET($C$8,$AJ$4-1,0),$S358,0),OFFSET($D$8:OFFSET($D$8,$AJ$4-1,0),$S358,MATCH(BJ$6,$D$7:$Q$7,0)-1))/SUMPRODUCT(OFFSET($W$8:OFFSET($W$8,$AJ$4-1,0),$T358,$U358),OFFSET($C$8:OFFSET($C$8,$AJ$4-1,0),$S358,0))</f>
        <v>1</v>
      </c>
      <c r="BM358" s="8">
        <f t="shared" si="85"/>
        <v>46813</v>
      </c>
      <c r="BN358" s="47">
        <f t="shared" ca="1" si="86"/>
        <v>0.99887341547568309</v>
      </c>
      <c r="BO358" s="47">
        <f t="shared" ca="1" si="82"/>
        <v>0</v>
      </c>
      <c r="BP358" s="47">
        <f t="shared" ca="1" si="87"/>
        <v>0.33093923847506052</v>
      </c>
      <c r="BQ358" s="47">
        <f t="shared" ca="1" si="83"/>
        <v>0.66793417700062263</v>
      </c>
    </row>
    <row r="359" spans="1:69">
      <c r="A359" s="58">
        <f t="shared" si="84"/>
        <v>46478</v>
      </c>
      <c r="B359" s="155">
        <f t="shared" si="89"/>
        <v>46675</v>
      </c>
      <c r="C359" s="59">
        <f>SUMIF(WP!$A$3:$A$388,"&lt;"&amp;EOMONTH($A359,$A$3-1)+1,WP!$B$3:$B$388)/1000-SUM(C$8:C358)</f>
        <v>8920.9348089911509</v>
      </c>
      <c r="D359" s="156">
        <f>D$6/VLOOKUP($B359,Rate!$B$4:$H$390,7)</f>
        <v>1</v>
      </c>
      <c r="E359" s="156">
        <f>E$6/VLOOKUP($B359,SAWW!$B$4:$H$390,7)</f>
        <v>0.87918631345837384</v>
      </c>
      <c r="F359" s="156">
        <f>F$6/VLOOKUP($B359,'Indem BL'!$B$4:$H$390,7)</f>
        <v>0.98024752170130369</v>
      </c>
      <c r="G359" s="156">
        <f>G$6/VLOOKUP($B359,'Med BL'!$B$4:$H$390,7)</f>
        <v>1</v>
      </c>
      <c r="H359" s="156">
        <f>H$6/VLOOKUP($B359,'Combined BL &amp; SAWW'!$B$4:$H$390,7)</f>
        <v>0.90238314867382774</v>
      </c>
      <c r="I359" s="156">
        <f>I$6/VLOOKUP($B359,'Freq Trend'!$B$4:$H$390,7)</f>
        <v>1.0479820560193056</v>
      </c>
      <c r="J359" s="156">
        <f>J$6/VLOOKUP($B359,'Severity Trend_IonI'!$B$4:$H$390,7)</f>
        <v>1.0479820560193056</v>
      </c>
      <c r="K359" s="156">
        <f>K$6/VLOOKUP($B359,'Severity Trend_MonI'!$B$4:$H$390,7)</f>
        <v>0.87125549310517192</v>
      </c>
      <c r="L359" s="156">
        <f>L$6/VLOOKUP($B359,'Severity Trend'!$B$4:$H$390,7)</f>
        <v>0.95342887463193704</v>
      </c>
      <c r="M359" s="156">
        <f>M$6/VLOOKUP($B359,'PP Residual Trend'!$B$4:$H$390,7)</f>
        <v>0.99917312963560156</v>
      </c>
      <c r="N359" s="156">
        <f>N$6/VLOOKUP($B359,CR!$B$4:$H$455,7)</f>
        <v>1</v>
      </c>
      <c r="O359" s="156">
        <f>O$6/VLOOKUP($B359,ER!$B$4:$H$455,7)</f>
        <v>1</v>
      </c>
      <c r="P359" s="156">
        <f>P$6/VLOOKUP($B359,DR!$B$4:$H$455,7)</f>
        <v>1</v>
      </c>
      <c r="R359">
        <f t="shared" si="94"/>
        <v>352</v>
      </c>
      <c r="S359" s="159">
        <f t="shared" si="90"/>
        <v>351</v>
      </c>
      <c r="T359" s="157">
        <f t="shared" si="91"/>
        <v>0</v>
      </c>
      <c r="U359" s="157">
        <f t="shared" si="92"/>
        <v>0</v>
      </c>
      <c r="V359" s="152">
        <v>0</v>
      </c>
      <c r="W359" s="153">
        <f>(2*W$5*$AJ$3*$R359*$A$3-MIN(W$5*$AJ$3,$R359*$A$3)^2-2*$R359*$A$3*MAX(W$5*$AJ$3-$R359*$A$3,0)-MIN(MAX($R359*$A$3-$A$4,0),W$5*$AJ$3)^2-2*W$5*$AJ$3*MAX($R359*$A$3-$A$4-W$5*+$AJ$3,0))/$AJ$5-SUM($V$7:V359)-SUM($V$7:W358)+SUM($V$7:V358)</f>
        <v>0</v>
      </c>
      <c r="X359" s="153">
        <f>(2*X$5*$AJ$3*$R359*$A$3-MIN(X$5*$AJ$3,$R359*$A$3)^2-2*$R359*$A$3*MAX(X$5*$AJ$3-$R359*$A$3,0)-MIN(MAX($R359*$A$3-$A$4,0),X$5*$AJ$3)^2-2*X$5*$AJ$3*MAX($R359*$A$3-$A$4-X$5*+$AJ$3,0))/$AJ$5-SUM($V$7:W359)-SUM($V$7:X358)+SUM($V$7:W358)</f>
        <v>0</v>
      </c>
      <c r="Y359" s="153">
        <f>(2*Y$5*$AJ$3*$R359*$A$3-MIN(Y$5*$AJ$3,$R359*$A$3)^2-2*$R359*$A$3*MAX(Y$5*$AJ$3-$R359*$A$3,0)-MIN(MAX($R359*$A$3-$A$4,0),Y$5*$AJ$3)^2-2*Y$5*$AJ$3*MAX($R359*$A$3-$A$4-Y$5*+$AJ$3,0))/$AJ$5-SUM($V$7:X359)-SUM($V$7:Y358)+SUM($V$7:X358)</f>
        <v>0</v>
      </c>
      <c r="Z359" s="153">
        <f>(2*Z$5*$AJ$3*$R359*$A$3-MIN(Z$5*$AJ$3,$R359*$A$3)^2-2*$R359*$A$3*MAX(Z$5*$AJ$3-$R359*$A$3,0)-MIN(MAX($R359*$A$3-$A$4,0),Z$5*$AJ$3)^2-2*Z$5*$AJ$3*MAX($R359*$A$3-$A$4-Z$5*+$AJ$3,0))/$AJ$5-SUM($V$7:Y359)-SUM($V$7:Z358)+SUM($V$7:Y358)</f>
        <v>0</v>
      </c>
      <c r="AA359" s="153">
        <f>(2*AA$5*$AJ$3*$R359*$A$3-MIN(AA$5*$AJ$3,$R359*$A$3)^2-2*$R359*$A$3*MAX(AA$5*$AJ$3-$R359*$A$3,0)-MIN(MAX($R359*$A$3-$A$4,0),AA$5*$AJ$3)^2-2*AA$5*$AJ$3*MAX($R359*$A$3-$A$4-AA$5*+$AJ$3,0))/$AJ$5-SUM($V$7:Z359)-SUM($V$7:AA358)+SUM($V$7:Z358)</f>
        <v>0</v>
      </c>
      <c r="AB359" s="153">
        <f>(2*AB$5*$AJ$3*$R359*$A$3-MIN(AB$5*$AJ$3,$R359*$A$3)^2-2*$R359*$A$3*MAX(AB$5*$AJ$3-$R359*$A$3,0)-MIN(MAX($R359*$A$3-$A$4,0),AB$5*$AJ$3)^2-2*AB$5*$AJ$3*MAX($R359*$A$3-$A$4-AB$5*+$AJ$3,0))/$AJ$5-SUM($V$7:AA359)-SUM($V$7:AB358)+SUM($V$7:AA358)</f>
        <v>0</v>
      </c>
      <c r="AC359" s="153">
        <f>(2*AC$5*$AJ$3*$R359*$A$3-MIN(AC$5*$AJ$3,$R359*$A$3)^2-2*$R359*$A$3*MAX(AC$5*$AJ$3-$R359*$A$3,0)-MIN(MAX($R359*$A$3-$A$4,0),AC$5*$AJ$3)^2-2*AC$5*$AJ$3*MAX($R359*$A$3-$A$4-AC$5*+$AJ$3,0))/$AJ$5-SUM($V$7:AB359)-SUM($V$7:AC358)+SUM($V$7:AB358)</f>
        <v>0</v>
      </c>
      <c r="AD359" s="153">
        <f>(2*AD$5*$AJ$3*$R359*$A$3-MIN(AD$5*$AJ$3,$R359*$A$3)^2-2*$R359*$A$3*MAX(AD$5*$AJ$3-$R359*$A$3,0)-MIN(MAX($R359*$A$3-$A$4,0),AD$5*$AJ$3)^2-2*AD$5*$AJ$3*MAX($R359*$A$3-$A$4-AD$5*+$AJ$3,0))/$AJ$5-SUM($V$7:AC359)-SUM($V$7:AD358)+SUM($V$7:AC358)</f>
        <v>0</v>
      </c>
      <c r="AE359" s="153">
        <f>(2*AE$5*$AJ$3*$R359*$A$3-MIN(AE$5*$AJ$3,$R359*$A$3)^2-2*$R359*$A$3*MAX(AE$5*$AJ$3-$R359*$A$3,0)-MIN(MAX($R359*$A$3-$A$4,0),AE$5*$AJ$3)^2-2*AE$5*$AJ$3*MAX($R359*$A$3-$A$4-AE$5*+$AJ$3,0))/$AJ$5-SUM($V$7:AD359)-SUM($V$7:AE358)+SUM($V$7:AD358)</f>
        <v>0</v>
      </c>
      <c r="AF359" s="153">
        <f>(2*AF$5*$AJ$3*$R359*$A$3-MIN(AF$5*$AJ$3,$R359*$A$3)^2-2*$R359*$A$3*MAX(AF$5*$AJ$3-$R359*$A$3,0)-MIN(MAX($R359*$A$3-$A$4,0),AF$5*$AJ$3)^2-2*AF$5*$AJ$3*MAX($R359*$A$3-$A$4-AF$5*+$AJ$3,0))/$AJ$5-SUM($V$7:AE359)-SUM($V$7:AF358)+SUM($V$7:AE358)</f>
        <v>0</v>
      </c>
      <c r="AG359" s="153">
        <f>(2*AG$5*$AJ$3*$R359*$A$3-MIN(AG$5*$AJ$3,$R359*$A$3)^2-2*$R359*$A$3*MAX(AG$5*$AJ$3-$R359*$A$3,0)-MIN(MAX($R359*$A$3-$A$4,0),AG$5*$AJ$3)^2-2*AG$5*$AJ$3*MAX($R359*$A$3-$A$4-AG$5*+$AJ$3,0))/$AJ$5-SUM($V$7:AF359)-SUM($V$7:AG358)+SUM($V$7:AF358)</f>
        <v>0</v>
      </c>
      <c r="AH359" s="153">
        <f>(2*AH$5*$AJ$3*$R359*$A$3-MIN(AH$5*$AJ$3,$R359*$A$3)^2-2*$R359*$A$3*MAX(AH$5*$AJ$3-$R359*$A$3,0)-MIN(MAX($R359*$A$3-$A$4,0),AH$5*$AJ$3)^2-2*AH$5*$AJ$3*MAX($R359*$A$3-$A$4-AH$5*+$AJ$3,0))/$AJ$5-SUM($V$7:AG359)-SUM($V$7:AH358)+SUM($V$7:AG358)</f>
        <v>0</v>
      </c>
      <c r="AJ359" s="8">
        <f t="shared" si="88"/>
        <v>46844</v>
      </c>
      <c r="AK359" s="30">
        <f t="shared" si="93"/>
        <v>46858</v>
      </c>
      <c r="AL359" s="3">
        <f ca="1">SUMPRODUCT(OFFSET($W$8:OFFSET($W$8,$AJ$4-1,0),$T359,$U359),OFFSET($D$8:OFFSET($D$8,$AJ$4-1,0),$S359,MATCH(AL$6,$D$7:$Q$7,0)-1))</f>
        <v>1</v>
      </c>
      <c r="AM359" s="3">
        <f ca="1">SUMPRODUCT(OFFSET($W$8:OFFSET($W$8,$AJ$4-1,0),$T359,$U359),OFFSET($C$8:OFFSET($C$8,$AJ$4-1,0),$S359,0),OFFSET($D$8:OFFSET($D$8,$AJ$4-1,0),$S359,MATCH(AL$6,$D$7:$Q$7,0)-1))/SUMPRODUCT(OFFSET($W$8:OFFSET($W$8,$AJ$4-1,0),$T359,$U359),OFFSET($C$8:OFFSET($C$8,$AJ$4-1,0),$S359,0))</f>
        <v>1</v>
      </c>
      <c r="AN359" s="3">
        <f ca="1">SUMPRODUCT(OFFSET($W$8:OFFSET($W$8,$AJ$4-1,0),$T359,$U359),OFFSET($D$8:OFFSET($D$8,$AJ$4-1,0),$S359,MATCH(AN$6,$D$7:$Q$7,0)-1))</f>
        <v>0.86713496405131596</v>
      </c>
      <c r="AO359" s="3">
        <f ca="1">SUMPRODUCT(OFFSET($W$8:OFFSET($W$8,$AJ$4-1,0),$T359,$U359),OFFSET($C$8:OFFSET($C$8,$AJ$4-1,0),$S359,0),OFFSET($D$8:OFFSET($D$8,$AJ$4-1,0),$S359,MATCH(AN$6,$D$7:$Q$7,0)-1))/SUMPRODUCT(OFFSET($W$8:OFFSET($W$8,$AJ$4-1,0),$T359,$U359),OFFSET($C$8:OFFSET($C$8,$AJ$4-1,0),$S359,0))</f>
        <v>0.86727235803427016</v>
      </c>
      <c r="AP359" s="3">
        <f ca="1">SUMPRODUCT(OFFSET($W$8:OFFSET($W$8,$AJ$4-1,0),$T359,$U359),OFFSET($D$8:OFFSET($D$8,$AJ$4-1,0),$S359,MATCH(AP$6,$D$7:$Q$7,0)-1))</f>
        <v>0.97638667947238078</v>
      </c>
      <c r="AQ359" s="3">
        <f ca="1">SUMPRODUCT(OFFSET($W$8:OFFSET($W$8,$AJ$4-1,0),$T359,$U359),OFFSET($C$8:OFFSET($C$8,$AJ$4-1,0),$S359,0),OFFSET($D$8:OFFSET($D$8,$AJ$4-1,0),$S359,MATCH(AP$6,$D$7:$Q$7,0)-1))/SUMPRODUCT(OFFSET($W$8:OFFSET($W$8,$AJ$4-1,0),$T359,$U359),OFFSET($C$8:OFFSET($C$8,$AJ$4-1,0),$S359,0))</f>
        <v>0.97643454888234393</v>
      </c>
      <c r="AR359" s="3">
        <f ca="1">SUMPRODUCT(OFFSET($W$8:OFFSET($W$8,$AJ$4-1,0),$T359,$U359),OFFSET($D$8:OFFSET($D$8,$AJ$4-1,0),$S359,MATCH(AR$6,$D$7:$Q$7,0)-1))</f>
        <v>1</v>
      </c>
      <c r="AS359" s="3">
        <f ca="1">SUMPRODUCT(OFFSET($W$8:OFFSET($W$8,$AJ$4-1,0),$T359,$U359),OFFSET($C$8:OFFSET($C$8,$AJ$4-1,0),$S359,0),OFFSET($D$8:OFFSET($D$8,$AJ$4-1,0),$S359,MATCH(AR$6,$D$7:$Q$7,0)-1))/SUMPRODUCT(OFFSET($W$8:OFFSET($W$8,$AJ$4-1,0),$T359,$U359),OFFSET($C$8:OFFSET($C$8,$AJ$4-1,0),$S359,0))</f>
        <v>1</v>
      </c>
      <c r="AT359" s="3">
        <f ca="1">SUMPRODUCT(OFFSET($W$8:OFFSET($W$8,$AJ$4-1,0),$T359,$U359),OFFSET($D$8:OFFSET($D$8,$AJ$4-1,0),$S359,MATCH(AT$6,$D$7:$Q$7,0)-1))</f>
        <v>0.89077331974394725</v>
      </c>
      <c r="AU359" s="3">
        <f ca="1">SUMPRODUCT(OFFSET($W$8:OFFSET($W$8,$AJ$4-1,0),$T359,$U359),OFFSET($C$8:OFFSET($C$8,$AJ$4-1,0),$S359,0),OFFSET($D$8:OFFSET($D$8,$AJ$4-1,0),$S359,MATCH(AT$6,$D$7:$Q$7,0)-1))/SUMPRODUCT(OFFSET($W$8:OFFSET($W$8,$AJ$4-1,0),$T359,$U359),OFFSET($C$8:OFFSET($C$8,$AJ$4-1,0),$S359,0))</f>
        <v>0.89090823003144715</v>
      </c>
      <c r="AV359" s="3">
        <f ca="1">SUMPRODUCT(OFFSET($W$8:OFFSET($W$8,$AJ$4-1,0),$T359,$U359),OFFSET($D$8:OFFSET($D$8,$AJ$4-1,0),$S359,MATCH(AV$6,$D$7:$Q$7,0)-1))</f>
        <v>1.0532837296187776</v>
      </c>
      <c r="AW359" s="3">
        <f ca="1">SUMPRODUCT(OFFSET($W$8:OFFSET($W$8,$AJ$4-1,0),$T359,$U359),OFFSET($C$8:OFFSET($C$8,$AJ$4-1,0),$S359,0),OFFSET($D$8:OFFSET($D$8,$AJ$4-1,0),$S359,MATCH(AV$6,$D$7:$Q$7,0)-1))/SUMPRODUCT(OFFSET($W$8:OFFSET($W$8,$AJ$4-1,0),$T359,$U359),OFFSET($C$8:OFFSET($C$8,$AJ$4-1,0),$S359,0))</f>
        <v>1.0532237115707956</v>
      </c>
      <c r="AX359" s="3">
        <f ca="1">SUMPRODUCT(OFFSET($W$8:OFFSET($W$8,$AJ$4-1,0),$T359,$U359),OFFSET($D$8:OFFSET($D$8,$AJ$4-1,0),$S359,MATCH(AX$6,$D$7:$Q$7,0)-1))</f>
        <v>1.0532837296187776</v>
      </c>
      <c r="AY359" s="3">
        <f ca="1">SUMPRODUCT(OFFSET($W$8:OFFSET($W$8,$AJ$4-1,0),$T359,$U359),OFFSET($C$8:OFFSET($C$8,$AJ$4-1,0),$S359,0),OFFSET($D$8:OFFSET($D$8,$AJ$4-1,0),$S359,MATCH(AX$6,$D$7:$Q$7,0)-1))/SUMPRODUCT(OFFSET($W$8:OFFSET($W$8,$AJ$4-1,0),$T359,$U359),OFFSET($C$8:OFFSET($C$8,$AJ$4-1,0),$S359,0))</f>
        <v>1.0532237115707956</v>
      </c>
      <c r="AZ359" s="3">
        <f ca="1">SUMPRODUCT(OFFSET($W$8:OFFSET($W$8,$AJ$4-1,0),$T359,$U359),OFFSET($D$8:OFFSET($D$8,$AJ$4-1,0),$S359,MATCH(AZ$6,$D$7:$Q$7,0)-1))</f>
        <v>0.85848149768052795</v>
      </c>
      <c r="BA359" s="3">
        <f ca="1">SUMPRODUCT(OFFSET($W$8:OFFSET($W$8,$AJ$4-1,0),$T359,$U359),OFFSET($C$8:OFFSET($C$8,$AJ$4-1,0),$S359,0),OFFSET($D$8:OFFSET($D$8,$AJ$4-1,0),$S359,MATCH(AZ$6,$D$7:$Q$7,0)-1))/SUMPRODUCT(OFFSET($W$8:OFFSET($W$8,$AJ$4-1,0),$T359,$U359),OFFSET($C$8:OFFSET($C$8,$AJ$4-1,0),$S359,0))</f>
        <v>0.85862718199553956</v>
      </c>
      <c r="BB359" s="3">
        <f ca="1">SUMPRODUCT(OFFSET($W$8:OFFSET($W$8,$AJ$4-1,0),$T359,$U359),OFFSET($D$8:OFFSET($D$8,$AJ$4-1,0),$S359,MATCH(BB$6,$D$7:$Q$7,0)-1))</f>
        <v>0.94855723915950041</v>
      </c>
      <c r="BC359" s="3">
        <f ca="1">SUMPRODUCT(OFFSET($W$8:OFFSET($W$8,$AJ$4-1,0),$T359,$U359),OFFSET($C$8:OFFSET($C$8,$AJ$4-1,0),$S359,0),OFFSET($D$8:OFFSET($D$8,$AJ$4-1,0),$S359,MATCH(BB$6,$D$7:$Q$7,0)-1))/SUMPRODUCT(OFFSET($W$8:OFFSET($W$8,$AJ$4-1,0),$T359,$U359),OFFSET($C$8:OFFSET($C$8,$AJ$4-1,0),$S359,0))</f>
        <v>0.94861260112860146</v>
      </c>
      <c r="BD359" s="3">
        <f ca="1">SUMPRODUCT(OFFSET($W$8:OFFSET($W$8,$AJ$4-1,0),$T359,$U359),OFFSET($D$8:OFFSET($D$8,$AJ$4-1,0),$S359,MATCH(BD$6,$D$7:$Q$7,0)-1))</f>
        <v>0.99908424657066375</v>
      </c>
      <c r="BE359" s="3">
        <f ca="1">SUMPRODUCT(OFFSET($W$8:OFFSET($W$8,$AJ$4-1,0),$T359,$U359),OFFSET($C$8:OFFSET($C$8,$AJ$4-1,0),$S359,0),OFFSET($D$8:OFFSET($D$8,$AJ$4-1,0),$S359,MATCH(BD$6,$D$7:$Q$7,0)-1))/SUMPRODUCT(OFFSET($W$8:OFFSET($W$8,$AJ$4-1,0),$T359,$U359),OFFSET($C$8:OFFSET($C$8,$AJ$4-1,0),$S359,0))</f>
        <v>0.9990852547427167</v>
      </c>
      <c r="BF359" s="174">
        <f ca="1">SUMPRODUCT(OFFSET($W$8:OFFSET($W$8,$AJ$4-1,0),$T359,$U359),OFFSET($D$8:OFFSET($D$8,$AJ$4-1,0),$S359,MATCH(BF$6,$D$7:$Q$7,0)-1))</f>
        <v>1</v>
      </c>
      <c r="BG359" s="174">
        <f ca="1">SUMPRODUCT(OFFSET($W$8:OFFSET($W$8,$AJ$4-1,0),$T359,$U359),OFFSET($C$8:OFFSET($C$8,$AJ$4-1,0),$S359,0),OFFSET($D$8:OFFSET($D$8,$AJ$4-1,0),$S359,MATCH(BF$6,$D$7:$Q$7,0)-1))/SUMPRODUCT(OFFSET($W$8:OFFSET($W$8,$AJ$4-1,0),$T359,$U359),OFFSET($C$8:OFFSET($C$8,$AJ$4-1,0),$S359,0))</f>
        <v>1</v>
      </c>
      <c r="BH359" s="174">
        <f ca="1">SUMPRODUCT(OFFSET($W$8:OFFSET($W$8,$AJ$4-1,0),$T359,$U359),OFFSET($D$8:OFFSET($D$8,$AJ$4-1,0),$S359,MATCH(BH$6,$D$7:$Q$7,0)-1))</f>
        <v>1</v>
      </c>
      <c r="BI359" s="174">
        <f ca="1">SUMPRODUCT(OFFSET($W$8:OFFSET($W$8,$AJ$4-1,0),$T359,$U359),OFFSET($C$8:OFFSET($C$8,$AJ$4-1,0),$S359,0),OFFSET($D$8:OFFSET($D$8,$AJ$4-1,0),$S359,MATCH(BH$6,$D$7:$Q$7,0)-1))/SUMPRODUCT(OFFSET($W$8:OFFSET($W$8,$AJ$4-1,0),$T359,$U359),OFFSET($C$8:OFFSET($C$8,$AJ$4-1,0),$S359,0))</f>
        <v>1</v>
      </c>
      <c r="BJ359" s="174">
        <f ca="1">SUMPRODUCT(OFFSET($W$8:OFFSET($W$8,$AJ$4-1,0),$T359,$U359),OFFSET($D$8:OFFSET($D$8,$AJ$4-1,0),$S359,MATCH(BJ$6,$D$7:$Q$7,0)-1))</f>
        <v>1</v>
      </c>
      <c r="BK359" s="174">
        <f ca="1">SUMPRODUCT(OFFSET($W$8:OFFSET($W$8,$AJ$4-1,0),$T359,$U359),OFFSET($C$8:OFFSET($C$8,$AJ$4-1,0),$S359,0),OFFSET($D$8:OFFSET($D$8,$AJ$4-1,0),$S359,MATCH(BJ$6,$D$7:$Q$7,0)-1))/SUMPRODUCT(OFFSET($W$8:OFFSET($W$8,$AJ$4-1,0),$T359,$U359),OFFSET($C$8:OFFSET($C$8,$AJ$4-1,0),$S359,0))</f>
        <v>1</v>
      </c>
      <c r="BM359" s="8">
        <f t="shared" si="85"/>
        <v>46844</v>
      </c>
      <c r="BN359" s="47">
        <f t="shared" ca="1" si="86"/>
        <v>0.99887341547568309</v>
      </c>
      <c r="BO359" s="47">
        <f t="shared" ca="1" si="82"/>
        <v>0</v>
      </c>
      <c r="BP359" s="47">
        <f t="shared" ca="1" si="87"/>
        <v>0.33093923847506052</v>
      </c>
      <c r="BQ359" s="47">
        <f t="shared" ca="1" si="83"/>
        <v>0.66793417700062263</v>
      </c>
    </row>
    <row r="360" spans="1:69">
      <c r="A360" s="58">
        <f t="shared" si="84"/>
        <v>46508</v>
      </c>
      <c r="B360" s="155">
        <f t="shared" si="89"/>
        <v>46706</v>
      </c>
      <c r="C360" s="59">
        <f>SUMIF(WP!$A$3:$A$388,"&lt;"&amp;EOMONTH($A360,$A$3-1)+1,WP!$B$3:$B$388)/1000-SUM(C$8:C359)</f>
        <v>7867.963060814247</v>
      </c>
      <c r="D360" s="156">
        <f>D$6/VLOOKUP($B360,Rate!$B$4:$H$390,7)</f>
        <v>1</v>
      </c>
      <c r="E360" s="156">
        <f>E$6/VLOOKUP($B360,SAWW!$B$4:$H$390,7)</f>
        <v>0.87711696663891026</v>
      </c>
      <c r="F360" s="156">
        <f>F$6/VLOOKUP($B360,'Indem BL'!$B$4:$H$390,7)</f>
        <v>0.98024752170130369</v>
      </c>
      <c r="G360" s="156">
        <f>G$6/VLOOKUP($B360,'Med BL'!$B$4:$H$390,7)</f>
        <v>1</v>
      </c>
      <c r="H360" s="156">
        <f>H$6/VLOOKUP($B360,'Combined BL &amp; SAWW'!$B$4:$H$390,7)</f>
        <v>0.90083742232611752</v>
      </c>
      <c r="I360" s="156">
        <f>I$6/VLOOKUP($B360,'Freq Trend'!$B$4:$H$390,7)</f>
        <v>1.048875427220642</v>
      </c>
      <c r="J360" s="156">
        <f>J$6/VLOOKUP($B360,'Severity Trend_IonI'!$B$4:$H$390,7)</f>
        <v>1.048875427220642</v>
      </c>
      <c r="K360" s="156">
        <f>K$6/VLOOKUP($B360,'Severity Trend_MonI'!$B$4:$H$390,7)</f>
        <v>0.86905994342738346</v>
      </c>
      <c r="L360" s="156">
        <f>L$6/VLOOKUP($B360,'Severity Trend'!$B$4:$H$390,7)</f>
        <v>0.95259957547509833</v>
      </c>
      <c r="M360" s="156">
        <f>M$6/VLOOKUP($B360,'PP Residual Trend'!$B$4:$H$390,7)</f>
        <v>0.99915807500131126</v>
      </c>
      <c r="N360" s="156">
        <f>N$6/VLOOKUP($B360,CR!$B$4:$H$455,7)</f>
        <v>1</v>
      </c>
      <c r="O360" s="156">
        <f>O$6/VLOOKUP($B360,ER!$B$4:$H$455,7)</f>
        <v>1</v>
      </c>
      <c r="P360" s="156">
        <f>P$6/VLOOKUP($B360,DR!$B$4:$H$455,7)</f>
        <v>1</v>
      </c>
      <c r="R360">
        <f t="shared" si="94"/>
        <v>353</v>
      </c>
      <c r="S360" s="159">
        <f t="shared" si="90"/>
        <v>352</v>
      </c>
      <c r="T360" s="157">
        <f t="shared" si="91"/>
        <v>0</v>
      </c>
      <c r="U360" s="157">
        <f t="shared" si="92"/>
        <v>0</v>
      </c>
      <c r="V360" s="152">
        <v>0</v>
      </c>
      <c r="W360" s="153">
        <f>(2*W$5*$AJ$3*$R360*$A$3-MIN(W$5*$AJ$3,$R360*$A$3)^2-2*$R360*$A$3*MAX(W$5*$AJ$3-$R360*$A$3,0)-MIN(MAX($R360*$A$3-$A$4,0),W$5*$AJ$3)^2-2*W$5*$AJ$3*MAX($R360*$A$3-$A$4-W$5*+$AJ$3,0))/$AJ$5-SUM($V$7:V360)-SUM($V$7:W359)+SUM($V$7:V359)</f>
        <v>0</v>
      </c>
      <c r="X360" s="153">
        <f>(2*X$5*$AJ$3*$R360*$A$3-MIN(X$5*$AJ$3,$R360*$A$3)^2-2*$R360*$A$3*MAX(X$5*$AJ$3-$R360*$A$3,0)-MIN(MAX($R360*$A$3-$A$4,0),X$5*$AJ$3)^2-2*X$5*$AJ$3*MAX($R360*$A$3-$A$4-X$5*+$AJ$3,0))/$AJ$5-SUM($V$7:W360)-SUM($V$7:X359)+SUM($V$7:W359)</f>
        <v>0</v>
      </c>
      <c r="Y360" s="153">
        <f>(2*Y$5*$AJ$3*$R360*$A$3-MIN(Y$5*$AJ$3,$R360*$A$3)^2-2*$R360*$A$3*MAX(Y$5*$AJ$3-$R360*$A$3,0)-MIN(MAX($R360*$A$3-$A$4,0),Y$5*$AJ$3)^2-2*Y$5*$AJ$3*MAX($R360*$A$3-$A$4-Y$5*+$AJ$3,0))/$AJ$5-SUM($V$7:X360)-SUM($V$7:Y359)+SUM($V$7:X359)</f>
        <v>0</v>
      </c>
      <c r="Z360" s="153">
        <f>(2*Z$5*$AJ$3*$R360*$A$3-MIN(Z$5*$AJ$3,$R360*$A$3)^2-2*$R360*$A$3*MAX(Z$5*$AJ$3-$R360*$A$3,0)-MIN(MAX($R360*$A$3-$A$4,0),Z$5*$AJ$3)^2-2*Z$5*$AJ$3*MAX($R360*$A$3-$A$4-Z$5*+$AJ$3,0))/$AJ$5-SUM($V$7:Y360)-SUM($V$7:Z359)+SUM($V$7:Y359)</f>
        <v>0</v>
      </c>
      <c r="AA360" s="153">
        <f>(2*AA$5*$AJ$3*$R360*$A$3-MIN(AA$5*$AJ$3,$R360*$A$3)^2-2*$R360*$A$3*MAX(AA$5*$AJ$3-$R360*$A$3,0)-MIN(MAX($R360*$A$3-$A$4,0),AA$5*$AJ$3)^2-2*AA$5*$AJ$3*MAX($R360*$A$3-$A$4-AA$5*+$AJ$3,0))/$AJ$5-SUM($V$7:Z360)-SUM($V$7:AA359)+SUM($V$7:Z359)</f>
        <v>0</v>
      </c>
      <c r="AB360" s="153">
        <f>(2*AB$5*$AJ$3*$R360*$A$3-MIN(AB$5*$AJ$3,$R360*$A$3)^2-2*$R360*$A$3*MAX(AB$5*$AJ$3-$R360*$A$3,0)-MIN(MAX($R360*$A$3-$A$4,0),AB$5*$AJ$3)^2-2*AB$5*$AJ$3*MAX($R360*$A$3-$A$4-AB$5*+$AJ$3,0))/$AJ$5-SUM($V$7:AA360)-SUM($V$7:AB359)+SUM($V$7:AA359)</f>
        <v>0</v>
      </c>
      <c r="AC360" s="153">
        <f>(2*AC$5*$AJ$3*$R360*$A$3-MIN(AC$5*$AJ$3,$R360*$A$3)^2-2*$R360*$A$3*MAX(AC$5*$AJ$3-$R360*$A$3,0)-MIN(MAX($R360*$A$3-$A$4,0),AC$5*$AJ$3)^2-2*AC$5*$AJ$3*MAX($R360*$A$3-$A$4-AC$5*+$AJ$3,0))/$AJ$5-SUM($V$7:AB360)-SUM($V$7:AC359)+SUM($V$7:AB359)</f>
        <v>0</v>
      </c>
      <c r="AD360" s="153">
        <f>(2*AD$5*$AJ$3*$R360*$A$3-MIN(AD$5*$AJ$3,$R360*$A$3)^2-2*$R360*$A$3*MAX(AD$5*$AJ$3-$R360*$A$3,0)-MIN(MAX($R360*$A$3-$A$4,0),AD$5*$AJ$3)^2-2*AD$5*$AJ$3*MAX($R360*$A$3-$A$4-AD$5*+$AJ$3,0))/$AJ$5-SUM($V$7:AC360)-SUM($V$7:AD359)+SUM($V$7:AC359)</f>
        <v>0</v>
      </c>
      <c r="AE360" s="153">
        <f>(2*AE$5*$AJ$3*$R360*$A$3-MIN(AE$5*$AJ$3,$R360*$A$3)^2-2*$R360*$A$3*MAX(AE$5*$AJ$3-$R360*$A$3,0)-MIN(MAX($R360*$A$3-$A$4,0),AE$5*$AJ$3)^2-2*AE$5*$AJ$3*MAX($R360*$A$3-$A$4-AE$5*+$AJ$3,0))/$AJ$5-SUM($V$7:AD360)-SUM($V$7:AE359)+SUM($V$7:AD359)</f>
        <v>0</v>
      </c>
      <c r="AF360" s="153">
        <f>(2*AF$5*$AJ$3*$R360*$A$3-MIN(AF$5*$AJ$3,$R360*$A$3)^2-2*$R360*$A$3*MAX(AF$5*$AJ$3-$R360*$A$3,0)-MIN(MAX($R360*$A$3-$A$4,0),AF$5*$AJ$3)^2-2*AF$5*$AJ$3*MAX($R360*$A$3-$A$4-AF$5*+$AJ$3,0))/$AJ$5-SUM($V$7:AE360)-SUM($V$7:AF359)+SUM($V$7:AE359)</f>
        <v>0</v>
      </c>
      <c r="AG360" s="153">
        <f>(2*AG$5*$AJ$3*$R360*$A$3-MIN(AG$5*$AJ$3,$R360*$A$3)^2-2*$R360*$A$3*MAX(AG$5*$AJ$3-$R360*$A$3,0)-MIN(MAX($R360*$A$3-$A$4,0),AG$5*$AJ$3)^2-2*AG$5*$AJ$3*MAX($R360*$A$3-$A$4-AG$5*+$AJ$3,0))/$AJ$5-SUM($V$7:AF360)-SUM($V$7:AG359)+SUM($V$7:AF359)</f>
        <v>0</v>
      </c>
      <c r="AH360" s="153">
        <f>(2*AH$5*$AJ$3*$R360*$A$3-MIN(AH$5*$AJ$3,$R360*$A$3)^2-2*$R360*$A$3*MAX(AH$5*$AJ$3-$R360*$A$3,0)-MIN(MAX($R360*$A$3-$A$4,0),AH$5*$AJ$3)^2-2*AH$5*$AJ$3*MAX($R360*$A$3-$A$4-AH$5*+$AJ$3,0))/$AJ$5-SUM($V$7:AG360)-SUM($V$7:AH359)+SUM($V$7:AG359)</f>
        <v>0</v>
      </c>
      <c r="AJ360" s="8">
        <f t="shared" si="88"/>
        <v>46874</v>
      </c>
      <c r="AK360" s="30">
        <f t="shared" si="93"/>
        <v>46888</v>
      </c>
      <c r="AL360" s="3">
        <f ca="1">SUMPRODUCT(OFFSET($W$8:OFFSET($W$8,$AJ$4-1,0),$T360,$U360),OFFSET($D$8:OFFSET($D$8,$AJ$4-1,0),$S360,MATCH(AL$6,$D$7:$Q$7,0)-1))</f>
        <v>1</v>
      </c>
      <c r="AM360" s="3">
        <f ca="1">SUMPRODUCT(OFFSET($W$8:OFFSET($W$8,$AJ$4-1,0),$T360,$U360),OFFSET($C$8:OFFSET($C$8,$AJ$4-1,0),$S360,0),OFFSET($D$8:OFFSET($D$8,$AJ$4-1,0),$S360,MATCH(AL$6,$D$7:$Q$7,0)-1))/SUMPRODUCT(OFFSET($W$8:OFFSET($W$8,$AJ$4-1,0),$T360,$U360),OFFSET($C$8:OFFSET($C$8,$AJ$4-1,0),$S360,0))</f>
        <v>1</v>
      </c>
      <c r="AN360" s="3">
        <f ca="1">SUMPRODUCT(OFFSET($W$8:OFFSET($W$8,$AJ$4-1,0),$T360,$U360),OFFSET($D$8:OFFSET($D$8,$AJ$4-1,0),$S360,MATCH(AN$6,$D$7:$Q$7,0)-1))</f>
        <v>0.86513812341619489</v>
      </c>
      <c r="AO360" s="3">
        <f ca="1">SUMPRODUCT(OFFSET($W$8:OFFSET($W$8,$AJ$4-1,0),$T360,$U360),OFFSET($C$8:OFFSET($C$8,$AJ$4-1,0),$S360,0),OFFSET($D$8:OFFSET($D$8,$AJ$4-1,0),$S360,MATCH(AN$6,$D$7:$Q$7,0)-1))/SUMPRODUCT(OFFSET($W$8:OFFSET($W$8,$AJ$4-1,0),$T360,$U360),OFFSET($C$8:OFFSET($C$8,$AJ$4-1,0),$S360,0))</f>
        <v>0.86509450645111763</v>
      </c>
      <c r="AP360" s="3">
        <f ca="1">SUMPRODUCT(OFFSET($W$8:OFFSET($W$8,$AJ$4-1,0),$T360,$U360),OFFSET($D$8:OFFSET($D$8,$AJ$4-1,0),$S360,MATCH(AP$6,$D$7:$Q$7,0)-1))</f>
        <v>0.97598027502723106</v>
      </c>
      <c r="AQ360" s="3">
        <f ca="1">SUMPRODUCT(OFFSET($W$8:OFFSET($W$8,$AJ$4-1,0),$T360,$U360),OFFSET($C$8:OFFSET($C$8,$AJ$4-1,0),$S360,0),OFFSET($D$8:OFFSET($D$8,$AJ$4-1,0),$S360,MATCH(AP$6,$D$7:$Q$7,0)-1))/SUMPRODUCT(OFFSET($W$8:OFFSET($W$8,$AJ$4-1,0),$T360,$U360),OFFSET($C$8:OFFSET($C$8,$AJ$4-1,0),$S360,0))</f>
        <v>0.97599134041591795</v>
      </c>
      <c r="AR360" s="3">
        <f ca="1">SUMPRODUCT(OFFSET($W$8:OFFSET($W$8,$AJ$4-1,0),$T360,$U360),OFFSET($D$8:OFFSET($D$8,$AJ$4-1,0),$S360,MATCH(AR$6,$D$7:$Q$7,0)-1))</f>
        <v>1</v>
      </c>
      <c r="AS360" s="3">
        <f ca="1">SUMPRODUCT(OFFSET($W$8:OFFSET($W$8,$AJ$4-1,0),$T360,$U360),OFFSET($C$8:OFFSET($C$8,$AJ$4-1,0),$S360,0),OFFSET($D$8:OFFSET($D$8,$AJ$4-1,0),$S360,MATCH(AR$6,$D$7:$Q$7,0)-1))/SUMPRODUCT(OFFSET($W$8:OFFSET($W$8,$AJ$4-1,0),$T360,$U360),OFFSET($C$8:OFFSET($C$8,$AJ$4-1,0),$S360,0))</f>
        <v>1</v>
      </c>
      <c r="AT360" s="3">
        <f ca="1">SUMPRODUCT(OFFSET($W$8:OFFSET($W$8,$AJ$4-1,0),$T360,$U360),OFFSET($D$8:OFFSET($D$8,$AJ$4-1,0),$S360,MATCH(AT$6,$D$7:$Q$7,0)-1))</f>
        <v>0.88900171534367589</v>
      </c>
      <c r="AU360" s="3">
        <f ca="1">SUMPRODUCT(OFFSET($W$8:OFFSET($W$8,$AJ$4-1,0),$T360,$U360),OFFSET($C$8:OFFSET($C$8,$AJ$4-1,0),$S360,0),OFFSET($D$8:OFFSET($D$8,$AJ$4-1,0),$S360,MATCH(AT$6,$D$7:$Q$7,0)-1))/SUMPRODUCT(OFFSET($W$8:OFFSET($W$8,$AJ$4-1,0),$T360,$U360),OFFSET($C$8:OFFSET($C$8,$AJ$4-1,0),$S360,0))</f>
        <v>0.88897611102176055</v>
      </c>
      <c r="AV360" s="3">
        <f ca="1">SUMPRODUCT(OFFSET($W$8:OFFSET($W$8,$AJ$4-1,0),$T360,$U360),OFFSET($D$8:OFFSET($D$8,$AJ$4-1,0),$S360,MATCH(AV$6,$D$7:$Q$7,0)-1))</f>
        <v>1.0541678724751111</v>
      </c>
      <c r="AW360" s="3">
        <f ca="1">SUMPRODUCT(OFFSET($W$8:OFFSET($W$8,$AJ$4-1,0),$T360,$U360),OFFSET($C$8:OFFSET($C$8,$AJ$4-1,0),$S360,0),OFFSET($D$8:OFFSET($D$8,$AJ$4-1,0),$S360,MATCH(AV$6,$D$7:$Q$7,0)-1))/SUMPRODUCT(OFFSET($W$8:OFFSET($W$8,$AJ$4-1,0),$T360,$U360),OFFSET($C$8:OFFSET($C$8,$AJ$4-1,0),$S360,0))</f>
        <v>1.0541879036942665</v>
      </c>
      <c r="AX360" s="3">
        <f ca="1">SUMPRODUCT(OFFSET($W$8:OFFSET($W$8,$AJ$4-1,0),$T360,$U360),OFFSET($D$8:OFFSET($D$8,$AJ$4-1,0),$S360,MATCH(AX$6,$D$7:$Q$7,0)-1))</f>
        <v>1.0541678724751111</v>
      </c>
      <c r="AY360" s="3">
        <f ca="1">SUMPRODUCT(OFFSET($W$8:OFFSET($W$8,$AJ$4-1,0),$T360,$U360),OFFSET($C$8:OFFSET($C$8,$AJ$4-1,0),$S360,0),OFFSET($D$8:OFFSET($D$8,$AJ$4-1,0),$S360,MATCH(AX$6,$D$7:$Q$7,0)-1))/SUMPRODUCT(OFFSET($W$8:OFFSET($W$8,$AJ$4-1,0),$T360,$U360),OFFSET($C$8:OFFSET($C$8,$AJ$4-1,0),$S360,0))</f>
        <v>1.0541879036942665</v>
      </c>
      <c r="AZ360" s="3">
        <f ca="1">SUMPRODUCT(OFFSET($W$8:OFFSET($W$8,$AJ$4-1,0),$T360,$U360),OFFSET($D$8:OFFSET($D$8,$AJ$4-1,0),$S360,MATCH(AZ$6,$D$7:$Q$7,0)-1))</f>
        <v>0.85636562041133446</v>
      </c>
      <c r="BA360" s="3">
        <f ca="1">SUMPRODUCT(OFFSET($W$8:OFFSET($W$8,$AJ$4-1,0),$T360,$U360),OFFSET($C$8:OFFSET($C$8,$AJ$4-1,0),$S360,0),OFFSET($D$8:OFFSET($D$8,$AJ$4-1,0),$S360,MATCH(AZ$6,$D$7:$Q$7,0)-1))/SUMPRODUCT(OFFSET($W$8:OFFSET($W$8,$AJ$4-1,0),$T360,$U360),OFFSET($C$8:OFFSET($C$8,$AJ$4-1,0),$S360,0))</f>
        <v>0.85631949119356388</v>
      </c>
      <c r="BB360" s="3">
        <f ca="1">SUMPRODUCT(OFFSET($W$8:OFFSET($W$8,$AJ$4-1,0),$T360,$U360),OFFSET($D$8:OFFSET($D$8,$AJ$4-1,0),$S360,MATCH(BB$6,$D$7:$Q$7,0)-1))</f>
        <v>0.94774763395894324</v>
      </c>
      <c r="BC360" s="3">
        <f ca="1">SUMPRODUCT(OFFSET($W$8:OFFSET($W$8,$AJ$4-1,0),$T360,$U360),OFFSET($C$8:OFFSET($C$8,$AJ$4-1,0),$S360,0),OFFSET($D$8:OFFSET($D$8,$AJ$4-1,0),$S360,MATCH(BB$6,$D$7:$Q$7,0)-1))/SUMPRODUCT(OFFSET($W$8:OFFSET($W$8,$AJ$4-1,0),$T360,$U360),OFFSET($C$8:OFFSET($C$8,$AJ$4-1,0),$S360,0))</f>
        <v>0.94772964748286759</v>
      </c>
      <c r="BD360" s="3">
        <f ca="1">SUMPRODUCT(OFFSET($W$8:OFFSET($W$8,$AJ$4-1,0),$T360,$U360),OFFSET($D$8:OFFSET($D$8,$AJ$4-1,0),$S360,MATCH(BD$6,$D$7:$Q$7,0)-1))</f>
        <v>0.99906944984415591</v>
      </c>
      <c r="BE360" s="3">
        <f ca="1">SUMPRODUCT(OFFSET($W$8:OFFSET($W$8,$AJ$4-1,0),$T360,$U360),OFFSET($C$8:OFFSET($C$8,$AJ$4-1,0),$S360,0),OFFSET($D$8:OFFSET($D$8,$AJ$4-1,0),$S360,MATCH(BD$6,$D$7:$Q$7,0)-1))/SUMPRODUCT(OFFSET($W$8:OFFSET($W$8,$AJ$4-1,0),$T360,$U360),OFFSET($C$8:OFFSET($C$8,$AJ$4-1,0),$S360,0))</f>
        <v>0.9990691178985488</v>
      </c>
      <c r="BF360" s="174">
        <f ca="1">SUMPRODUCT(OFFSET($W$8:OFFSET($W$8,$AJ$4-1,0),$T360,$U360),OFFSET($D$8:OFFSET($D$8,$AJ$4-1,0),$S360,MATCH(BF$6,$D$7:$Q$7,0)-1))</f>
        <v>1</v>
      </c>
      <c r="BG360" s="174">
        <f ca="1">SUMPRODUCT(OFFSET($W$8:OFFSET($W$8,$AJ$4-1,0),$T360,$U360),OFFSET($C$8:OFFSET($C$8,$AJ$4-1,0),$S360,0),OFFSET($D$8:OFFSET($D$8,$AJ$4-1,0),$S360,MATCH(BF$6,$D$7:$Q$7,0)-1))/SUMPRODUCT(OFFSET($W$8:OFFSET($W$8,$AJ$4-1,0),$T360,$U360),OFFSET($C$8:OFFSET($C$8,$AJ$4-1,0),$S360,0))</f>
        <v>1</v>
      </c>
      <c r="BH360" s="174">
        <f ca="1">SUMPRODUCT(OFFSET($W$8:OFFSET($W$8,$AJ$4-1,0),$T360,$U360),OFFSET($D$8:OFFSET($D$8,$AJ$4-1,0),$S360,MATCH(BH$6,$D$7:$Q$7,0)-1))</f>
        <v>1</v>
      </c>
      <c r="BI360" s="174">
        <f ca="1">SUMPRODUCT(OFFSET($W$8:OFFSET($W$8,$AJ$4-1,0),$T360,$U360),OFFSET($C$8:OFFSET($C$8,$AJ$4-1,0),$S360,0),OFFSET($D$8:OFFSET($D$8,$AJ$4-1,0),$S360,MATCH(BH$6,$D$7:$Q$7,0)-1))/SUMPRODUCT(OFFSET($W$8:OFFSET($W$8,$AJ$4-1,0),$T360,$U360),OFFSET($C$8:OFFSET($C$8,$AJ$4-1,0),$S360,0))</f>
        <v>1</v>
      </c>
      <c r="BJ360" s="174">
        <f ca="1">SUMPRODUCT(OFFSET($W$8:OFFSET($W$8,$AJ$4-1,0),$T360,$U360),OFFSET($D$8:OFFSET($D$8,$AJ$4-1,0),$S360,MATCH(BJ$6,$D$7:$Q$7,0)-1))</f>
        <v>1</v>
      </c>
      <c r="BK360" s="174">
        <f ca="1">SUMPRODUCT(OFFSET($W$8:OFFSET($W$8,$AJ$4-1,0),$T360,$U360),OFFSET($C$8:OFFSET($C$8,$AJ$4-1,0),$S360,0),OFFSET($D$8:OFFSET($D$8,$AJ$4-1,0),$S360,MATCH(BJ$6,$D$7:$Q$7,0)-1))/SUMPRODUCT(OFFSET($W$8:OFFSET($W$8,$AJ$4-1,0),$T360,$U360),OFFSET($C$8:OFFSET($C$8,$AJ$4-1,0),$S360,0))</f>
        <v>1</v>
      </c>
      <c r="BM360" s="8">
        <f t="shared" si="85"/>
        <v>46874</v>
      </c>
      <c r="BN360" s="47">
        <f t="shared" ca="1" si="86"/>
        <v>0.99887341547568309</v>
      </c>
      <c r="BO360" s="47">
        <f t="shared" ca="1" si="82"/>
        <v>0</v>
      </c>
      <c r="BP360" s="47">
        <f t="shared" ca="1" si="87"/>
        <v>0.33093923847506052</v>
      </c>
      <c r="BQ360" s="47">
        <f t="shared" ca="1" si="83"/>
        <v>0.66793417700062263</v>
      </c>
    </row>
    <row r="361" spans="1:69">
      <c r="A361" s="58">
        <f t="shared" si="84"/>
        <v>46539</v>
      </c>
      <c r="B361" s="155">
        <f t="shared" si="89"/>
        <v>46736</v>
      </c>
      <c r="C361" s="59">
        <f>SUMIF(WP!$A$3:$A$388,"&lt;"&amp;EOMONTH($A361,$A$3-1)+1,WP!$B$3:$B$388)/1000-SUM(C$8:C360)</f>
        <v>7821.6600639056414</v>
      </c>
      <c r="D361" s="156">
        <f>D$6/VLOOKUP($B361,Rate!$B$4:$H$390,7)</f>
        <v>1</v>
      </c>
      <c r="E361" s="156">
        <f>E$6/VLOOKUP($B361,SAWW!$B$4:$H$390,7)</f>
        <v>0.87512362685216527</v>
      </c>
      <c r="F361" s="156">
        <f>F$6/VLOOKUP($B361,'Indem BL'!$B$4:$H$390,7)</f>
        <v>0.98024752170130369</v>
      </c>
      <c r="G361" s="156">
        <f>G$6/VLOOKUP($B361,'Med BL'!$B$4:$H$390,7)</f>
        <v>1</v>
      </c>
      <c r="H361" s="156">
        <f>H$6/VLOOKUP($B361,'Combined BL &amp; SAWW'!$B$4:$H$390,7)</f>
        <v>0.89934659176406684</v>
      </c>
      <c r="I361" s="156">
        <f>I$6/VLOOKUP($B361,'Freq Trend'!$B$4:$H$390,7)</f>
        <v>1.0497414314264111</v>
      </c>
      <c r="J361" s="156">
        <f>J$6/VLOOKUP($B361,'Severity Trend_IonI'!$B$4:$H$390,7)</f>
        <v>1.0497414314264111</v>
      </c>
      <c r="K361" s="156">
        <f>K$6/VLOOKUP($B361,'Severity Trend_MonI'!$B$4:$H$390,7)</f>
        <v>0.86694572813049331</v>
      </c>
      <c r="L361" s="156">
        <f>L$6/VLOOKUP($B361,'Severity Trend'!$B$4:$H$390,7)</f>
        <v>0.9517984003536627</v>
      </c>
      <c r="M361" s="156">
        <f>M$6/VLOOKUP($B361,'PP Residual Trend'!$B$4:$H$390,7)</f>
        <v>0.99914350643232319</v>
      </c>
      <c r="N361" s="156">
        <f>N$6/VLOOKUP($B361,CR!$B$4:$H$455,7)</f>
        <v>1</v>
      </c>
      <c r="O361" s="156">
        <f>O$6/VLOOKUP($B361,ER!$B$4:$H$455,7)</f>
        <v>1</v>
      </c>
      <c r="P361" s="156">
        <f>P$6/VLOOKUP($B361,DR!$B$4:$H$455,7)</f>
        <v>1</v>
      </c>
      <c r="R361">
        <f t="shared" si="94"/>
        <v>354</v>
      </c>
      <c r="S361" s="159">
        <f t="shared" si="90"/>
        <v>353</v>
      </c>
      <c r="T361" s="157">
        <f t="shared" si="91"/>
        <v>0</v>
      </c>
      <c r="U361" s="157">
        <f t="shared" si="92"/>
        <v>0</v>
      </c>
      <c r="V361" s="152">
        <v>0</v>
      </c>
      <c r="W361" s="153">
        <f>(2*W$5*$AJ$3*$R361*$A$3-MIN(W$5*$AJ$3,$R361*$A$3)^2-2*$R361*$A$3*MAX(W$5*$AJ$3-$R361*$A$3,0)-MIN(MAX($R361*$A$3-$A$4,0),W$5*$AJ$3)^2-2*W$5*$AJ$3*MAX($R361*$A$3-$A$4-W$5*+$AJ$3,0))/$AJ$5-SUM($V$7:V361)-SUM($V$7:W360)+SUM($V$7:V360)</f>
        <v>0</v>
      </c>
      <c r="X361" s="153">
        <f>(2*X$5*$AJ$3*$R361*$A$3-MIN(X$5*$AJ$3,$R361*$A$3)^2-2*$R361*$A$3*MAX(X$5*$AJ$3-$R361*$A$3,0)-MIN(MAX($R361*$A$3-$A$4,0),X$5*$AJ$3)^2-2*X$5*$AJ$3*MAX($R361*$A$3-$A$4-X$5*+$AJ$3,0))/$AJ$5-SUM($V$7:W361)-SUM($V$7:X360)+SUM($V$7:W360)</f>
        <v>0</v>
      </c>
      <c r="Y361" s="153">
        <f>(2*Y$5*$AJ$3*$R361*$A$3-MIN(Y$5*$AJ$3,$R361*$A$3)^2-2*$R361*$A$3*MAX(Y$5*$AJ$3-$R361*$A$3,0)-MIN(MAX($R361*$A$3-$A$4,0),Y$5*$AJ$3)^2-2*Y$5*$AJ$3*MAX($R361*$A$3-$A$4-Y$5*+$AJ$3,0))/$AJ$5-SUM($V$7:X361)-SUM($V$7:Y360)+SUM($V$7:X360)</f>
        <v>0</v>
      </c>
      <c r="Z361" s="153">
        <f>(2*Z$5*$AJ$3*$R361*$A$3-MIN(Z$5*$AJ$3,$R361*$A$3)^2-2*$R361*$A$3*MAX(Z$5*$AJ$3-$R361*$A$3,0)-MIN(MAX($R361*$A$3-$A$4,0),Z$5*$AJ$3)^2-2*Z$5*$AJ$3*MAX($R361*$A$3-$A$4-Z$5*+$AJ$3,0))/$AJ$5-SUM($V$7:Y361)-SUM($V$7:Z360)+SUM($V$7:Y360)</f>
        <v>0</v>
      </c>
      <c r="AA361" s="153">
        <f>(2*AA$5*$AJ$3*$R361*$A$3-MIN(AA$5*$AJ$3,$R361*$A$3)^2-2*$R361*$A$3*MAX(AA$5*$AJ$3-$R361*$A$3,0)-MIN(MAX($R361*$A$3-$A$4,0),AA$5*$AJ$3)^2-2*AA$5*$AJ$3*MAX($R361*$A$3-$A$4-AA$5*+$AJ$3,0))/$AJ$5-SUM($V$7:Z361)-SUM($V$7:AA360)+SUM($V$7:Z360)</f>
        <v>0</v>
      </c>
      <c r="AB361" s="153">
        <f>(2*AB$5*$AJ$3*$R361*$A$3-MIN(AB$5*$AJ$3,$R361*$A$3)^2-2*$R361*$A$3*MAX(AB$5*$AJ$3-$R361*$A$3,0)-MIN(MAX($R361*$A$3-$A$4,0),AB$5*$AJ$3)^2-2*AB$5*$AJ$3*MAX($R361*$A$3-$A$4-AB$5*+$AJ$3,0))/$AJ$5-SUM($V$7:AA361)-SUM($V$7:AB360)+SUM($V$7:AA360)</f>
        <v>0</v>
      </c>
      <c r="AC361" s="153">
        <f>(2*AC$5*$AJ$3*$R361*$A$3-MIN(AC$5*$AJ$3,$R361*$A$3)^2-2*$R361*$A$3*MAX(AC$5*$AJ$3-$R361*$A$3,0)-MIN(MAX($R361*$A$3-$A$4,0),AC$5*$AJ$3)^2-2*AC$5*$AJ$3*MAX($R361*$A$3-$A$4-AC$5*+$AJ$3,0))/$AJ$5-SUM($V$7:AB361)-SUM($V$7:AC360)+SUM($V$7:AB360)</f>
        <v>0</v>
      </c>
      <c r="AD361" s="153">
        <f>(2*AD$5*$AJ$3*$R361*$A$3-MIN(AD$5*$AJ$3,$R361*$A$3)^2-2*$R361*$A$3*MAX(AD$5*$AJ$3-$R361*$A$3,0)-MIN(MAX($R361*$A$3-$A$4,0),AD$5*$AJ$3)^2-2*AD$5*$AJ$3*MAX($R361*$A$3-$A$4-AD$5*+$AJ$3,0))/$AJ$5-SUM($V$7:AC361)-SUM($V$7:AD360)+SUM($V$7:AC360)</f>
        <v>0</v>
      </c>
      <c r="AE361" s="153">
        <f>(2*AE$5*$AJ$3*$R361*$A$3-MIN(AE$5*$AJ$3,$R361*$A$3)^2-2*$R361*$A$3*MAX(AE$5*$AJ$3-$R361*$A$3,0)-MIN(MAX($R361*$A$3-$A$4,0),AE$5*$AJ$3)^2-2*AE$5*$AJ$3*MAX($R361*$A$3-$A$4-AE$5*+$AJ$3,0))/$AJ$5-SUM($V$7:AD361)-SUM($V$7:AE360)+SUM($V$7:AD360)</f>
        <v>0</v>
      </c>
      <c r="AF361" s="153">
        <f>(2*AF$5*$AJ$3*$R361*$A$3-MIN(AF$5*$AJ$3,$R361*$A$3)^2-2*$R361*$A$3*MAX(AF$5*$AJ$3-$R361*$A$3,0)-MIN(MAX($R361*$A$3-$A$4,0),AF$5*$AJ$3)^2-2*AF$5*$AJ$3*MAX($R361*$A$3-$A$4-AF$5*+$AJ$3,0))/$AJ$5-SUM($V$7:AE361)-SUM($V$7:AF360)+SUM($V$7:AE360)</f>
        <v>0</v>
      </c>
      <c r="AG361" s="153">
        <f>(2*AG$5*$AJ$3*$R361*$A$3-MIN(AG$5*$AJ$3,$R361*$A$3)^2-2*$R361*$A$3*MAX(AG$5*$AJ$3-$R361*$A$3,0)-MIN(MAX($R361*$A$3-$A$4,0),AG$5*$AJ$3)^2-2*AG$5*$AJ$3*MAX($R361*$A$3-$A$4-AG$5*+$AJ$3,0))/$AJ$5-SUM($V$7:AF361)-SUM($V$7:AG360)+SUM($V$7:AF360)</f>
        <v>0</v>
      </c>
      <c r="AH361" s="153">
        <f>(2*AH$5*$AJ$3*$R361*$A$3-MIN(AH$5*$AJ$3,$R361*$A$3)^2-2*$R361*$A$3*MAX(AH$5*$AJ$3-$R361*$A$3,0)-MIN(MAX($R361*$A$3-$A$4,0),AH$5*$AJ$3)^2-2*AH$5*$AJ$3*MAX($R361*$A$3-$A$4-AH$5*+$AJ$3,0))/$AJ$5-SUM($V$7:AG361)-SUM($V$7:AH360)+SUM($V$7:AG360)</f>
        <v>0</v>
      </c>
      <c r="AJ361" s="8">
        <f t="shared" si="88"/>
        <v>46905</v>
      </c>
      <c r="AK361" s="30">
        <f t="shared" si="93"/>
        <v>46919</v>
      </c>
      <c r="AL361" s="3">
        <f ca="1">SUMPRODUCT(OFFSET($W$8:OFFSET($W$8,$AJ$4-1,0),$T361,$U361),OFFSET($D$8:OFFSET($D$8,$AJ$4-1,0),$S361,MATCH(AL$6,$D$7:$Q$7,0)-1))</f>
        <v>1</v>
      </c>
      <c r="AM361" s="3">
        <f ca="1">SUMPRODUCT(OFFSET($W$8:OFFSET($W$8,$AJ$4-1,0),$T361,$U361),OFFSET($C$8:OFFSET($C$8,$AJ$4-1,0),$S361,0),OFFSET($D$8:OFFSET($D$8,$AJ$4-1,0),$S361,MATCH(AL$6,$D$7:$Q$7,0)-1))/SUMPRODUCT(OFFSET($W$8:OFFSET($W$8,$AJ$4-1,0),$T361,$U361),OFFSET($C$8:OFFSET($C$8,$AJ$4-1,0),$S361,0))</f>
        <v>1</v>
      </c>
      <c r="AN361" s="3">
        <f ca="1">SUMPRODUCT(OFFSET($W$8:OFFSET($W$8,$AJ$4-1,0),$T361,$U361),OFFSET($D$8:OFFSET($D$8,$AJ$4-1,0),$S361,MATCH(AN$6,$D$7:$Q$7,0)-1))</f>
        <v>0.86314635910390725</v>
      </c>
      <c r="AO361" s="3">
        <f ca="1">SUMPRODUCT(OFFSET($W$8:OFFSET($W$8,$AJ$4-1,0),$T361,$U361),OFFSET($C$8:OFFSET($C$8,$AJ$4-1,0),$S361,0),OFFSET($D$8:OFFSET($D$8,$AJ$4-1,0),$S361,MATCH(AN$6,$D$7:$Q$7,0)-1))/SUMPRODUCT(OFFSET($W$8:OFFSET($W$8,$AJ$4-1,0),$T361,$U361),OFFSET($C$8:OFFSET($C$8,$AJ$4-1,0),$S361,0))</f>
        <v>0.8630645838835298</v>
      </c>
      <c r="AP361" s="3">
        <f ca="1">SUMPRODUCT(OFFSET($W$8:OFFSET($W$8,$AJ$4-1,0),$T361,$U361),OFFSET($D$8:OFFSET($D$8,$AJ$4-1,0),$S361,MATCH(AP$6,$D$7:$Q$7,0)-1))</f>
        <v>0.97557387058208123</v>
      </c>
      <c r="AQ361" s="3">
        <f ca="1">SUMPRODUCT(OFFSET($W$8:OFFSET($W$8,$AJ$4-1,0),$T361,$U361),OFFSET($C$8:OFFSET($C$8,$AJ$4-1,0),$S361,0),OFFSET($D$8:OFFSET($D$8,$AJ$4-1,0),$S361,MATCH(AP$6,$D$7:$Q$7,0)-1))/SUMPRODUCT(OFFSET($W$8:OFFSET($W$8,$AJ$4-1,0),$T361,$U361),OFFSET($C$8:OFFSET($C$8,$AJ$4-1,0),$S361,0))</f>
        <v>0.97557715159555369</v>
      </c>
      <c r="AR361" s="3">
        <f ca="1">SUMPRODUCT(OFFSET($W$8:OFFSET($W$8,$AJ$4-1,0),$T361,$U361),OFFSET($D$8:OFFSET($D$8,$AJ$4-1,0),$S361,MATCH(AR$6,$D$7:$Q$7,0)-1))</f>
        <v>1</v>
      </c>
      <c r="AS361" s="3">
        <f ca="1">SUMPRODUCT(OFFSET($W$8:OFFSET($W$8,$AJ$4-1,0),$T361,$U361),OFFSET($C$8:OFFSET($C$8,$AJ$4-1,0),$S361,0),OFFSET($D$8:OFFSET($D$8,$AJ$4-1,0),$S361,MATCH(AR$6,$D$7:$Q$7,0)-1))/SUMPRODUCT(OFFSET($W$8:OFFSET($W$8,$AJ$4-1,0),$T361,$U361),OFFSET($C$8:OFFSET($C$8,$AJ$4-1,0),$S361,0))</f>
        <v>1</v>
      </c>
      <c r="AT361" s="3">
        <f ca="1">SUMPRODUCT(OFFSET($W$8:OFFSET($W$8,$AJ$4-1,0),$T361,$U361),OFFSET($D$8:OFFSET($D$8,$AJ$4-1,0),$S361,MATCH(AT$6,$D$7:$Q$7,0)-1))</f>
        <v>0.88723235139902845</v>
      </c>
      <c r="AU361" s="3">
        <f ca="1">SUMPRODUCT(OFFSET($W$8:OFFSET($W$8,$AJ$4-1,0),$T361,$U361),OFFSET($C$8:OFFSET($C$8,$AJ$4-1,0),$S361,0),OFFSET($D$8:OFFSET($D$8,$AJ$4-1,0),$S361,MATCH(AT$6,$D$7:$Q$7,0)-1))/SUMPRODUCT(OFFSET($W$8:OFFSET($W$8,$AJ$4-1,0),$T361,$U361),OFFSET($C$8:OFFSET($C$8,$AJ$4-1,0),$S361,0))</f>
        <v>0.8871728529149695</v>
      </c>
      <c r="AV361" s="3">
        <f ca="1">SUMPRODUCT(OFFSET($W$8:OFFSET($W$8,$AJ$4-1,0),$T361,$U361),OFFSET($D$8:OFFSET($D$8,$AJ$4-1,0),$S361,MATCH(AV$6,$D$7:$Q$7,0)-1))</f>
        <v>1.055052556050464</v>
      </c>
      <c r="AW361" s="3">
        <f ca="1">SUMPRODUCT(OFFSET($W$8:OFFSET($W$8,$AJ$4-1,0),$T361,$U361),OFFSET($C$8:OFFSET($C$8,$AJ$4-1,0),$S361,0),OFFSET($D$8:OFFSET($D$8,$AJ$4-1,0),$S361,MATCH(AV$6,$D$7:$Q$7,0)-1))/SUMPRODUCT(OFFSET($W$8:OFFSET($W$8,$AJ$4-1,0),$T361,$U361),OFFSET($C$8:OFFSET($C$8,$AJ$4-1,0),$S361,0))</f>
        <v>1.0550895319259799</v>
      </c>
      <c r="AX361" s="3">
        <f ca="1">SUMPRODUCT(OFFSET($W$8:OFFSET($W$8,$AJ$4-1,0),$T361,$U361),OFFSET($D$8:OFFSET($D$8,$AJ$4-1,0),$S361,MATCH(AX$6,$D$7:$Q$7,0)-1))</f>
        <v>1.0550525560504642</v>
      </c>
      <c r="AY361" s="3">
        <f ca="1">SUMPRODUCT(OFFSET($W$8:OFFSET($W$8,$AJ$4-1,0),$T361,$U361),OFFSET($C$8:OFFSET($C$8,$AJ$4-1,0),$S361,0),OFFSET($D$8:OFFSET($D$8,$AJ$4-1,0),$S361,MATCH(AX$6,$D$7:$Q$7,0)-1))/SUMPRODUCT(OFFSET($W$8:OFFSET($W$8,$AJ$4-1,0),$T361,$U361),OFFSET($C$8:OFFSET($C$8,$AJ$4-1,0),$S361,0))</f>
        <v>1.0550895319259797</v>
      </c>
      <c r="AZ361" s="3">
        <f ca="1">SUMPRODUCT(OFFSET($W$8:OFFSET($W$8,$AJ$4-1,0),$T361,$U361),OFFSET($D$8:OFFSET($D$8,$AJ$4-1,0),$S361,MATCH(AZ$6,$D$7:$Q$7,0)-1))</f>
        <v>0.85425546759456039</v>
      </c>
      <c r="BA361" s="3">
        <f ca="1">SUMPRODUCT(OFFSET($W$8:OFFSET($W$8,$AJ$4-1,0),$T361,$U361),OFFSET($C$8:OFFSET($C$8,$AJ$4-1,0),$S361,0),OFFSET($D$8:OFFSET($D$8,$AJ$4-1,0),$S361,MATCH(AZ$6,$D$7:$Q$7,0)-1))/SUMPRODUCT(OFFSET($W$8:OFFSET($W$8,$AJ$4-1,0),$T361,$U361),OFFSET($C$8:OFFSET($C$8,$AJ$4-1,0),$S361,0))</f>
        <v>0.85416891152280505</v>
      </c>
      <c r="BB361" s="3">
        <f ca="1">SUMPRODUCT(OFFSET($W$8:OFFSET($W$8,$AJ$4-1,0),$T361,$U361),OFFSET($D$8:OFFSET($D$8,$AJ$4-1,0),$S361,MATCH(BB$6,$D$7:$Q$7,0)-1))</f>
        <v>0.94693890615307397</v>
      </c>
      <c r="BC361" s="3">
        <f ca="1">SUMPRODUCT(OFFSET($W$8:OFFSET($W$8,$AJ$4-1,0),$T361,$U361),OFFSET($C$8:OFFSET($C$8,$AJ$4-1,0),$S361,0),OFFSET($D$8:OFFSET($D$8,$AJ$4-1,0),$S361,MATCH(BB$6,$D$7:$Q$7,0)-1))/SUMPRODUCT(OFFSET($W$8:OFFSET($W$8,$AJ$4-1,0),$T361,$U361),OFFSET($C$8:OFFSET($C$8,$AJ$4-1,0),$S361,0))</f>
        <v>0.94690542780023079</v>
      </c>
      <c r="BD361" s="3">
        <f ca="1">SUMPRODUCT(OFFSET($W$8:OFFSET($W$8,$AJ$4-1,0),$T361,$U361),OFFSET($D$8:OFFSET($D$8,$AJ$4-1,0),$S361,MATCH(BD$6,$D$7:$Q$7,0)-1))</f>
        <v>0.99905465670915194</v>
      </c>
      <c r="BE361" s="3">
        <f ca="1">SUMPRODUCT(OFFSET($W$8:OFFSET($W$8,$AJ$4-1,0),$T361,$U361),OFFSET($C$8:OFFSET($C$8,$AJ$4-1,0),$S361,0),OFFSET($D$8:OFFSET($D$8,$AJ$4-1,0),$S361,MATCH(BD$6,$D$7:$Q$7,0)-1))/SUMPRODUCT(OFFSET($W$8:OFFSET($W$8,$AJ$4-1,0),$T361,$U361),OFFSET($C$8:OFFSET($C$8,$AJ$4-1,0),$S361,0))</f>
        <v>0.99905404140672183</v>
      </c>
      <c r="BF361" s="174">
        <f ca="1">SUMPRODUCT(OFFSET($W$8:OFFSET($W$8,$AJ$4-1,0),$T361,$U361),OFFSET($D$8:OFFSET($D$8,$AJ$4-1,0),$S361,MATCH(BF$6,$D$7:$Q$7,0)-1))</f>
        <v>1</v>
      </c>
      <c r="BG361" s="174">
        <f ca="1">SUMPRODUCT(OFFSET($W$8:OFFSET($W$8,$AJ$4-1,0),$T361,$U361),OFFSET($C$8:OFFSET($C$8,$AJ$4-1,0),$S361,0),OFFSET($D$8:OFFSET($D$8,$AJ$4-1,0),$S361,MATCH(BF$6,$D$7:$Q$7,0)-1))/SUMPRODUCT(OFFSET($W$8:OFFSET($W$8,$AJ$4-1,0),$T361,$U361),OFFSET($C$8:OFFSET($C$8,$AJ$4-1,0),$S361,0))</f>
        <v>1</v>
      </c>
      <c r="BH361" s="174">
        <f ca="1">SUMPRODUCT(OFFSET($W$8:OFFSET($W$8,$AJ$4-1,0),$T361,$U361),OFFSET($D$8:OFFSET($D$8,$AJ$4-1,0),$S361,MATCH(BH$6,$D$7:$Q$7,0)-1))</f>
        <v>1</v>
      </c>
      <c r="BI361" s="174">
        <f ca="1">SUMPRODUCT(OFFSET($W$8:OFFSET($W$8,$AJ$4-1,0),$T361,$U361),OFFSET($C$8:OFFSET($C$8,$AJ$4-1,0),$S361,0),OFFSET($D$8:OFFSET($D$8,$AJ$4-1,0),$S361,MATCH(BH$6,$D$7:$Q$7,0)-1))/SUMPRODUCT(OFFSET($W$8:OFFSET($W$8,$AJ$4-1,0),$T361,$U361),OFFSET($C$8:OFFSET($C$8,$AJ$4-1,0),$S361,0))</f>
        <v>1</v>
      </c>
      <c r="BJ361" s="174">
        <f ca="1">SUMPRODUCT(OFFSET($W$8:OFFSET($W$8,$AJ$4-1,0),$T361,$U361),OFFSET($D$8:OFFSET($D$8,$AJ$4-1,0),$S361,MATCH(BJ$6,$D$7:$Q$7,0)-1))</f>
        <v>1</v>
      </c>
      <c r="BK361" s="174">
        <f ca="1">SUMPRODUCT(OFFSET($W$8:OFFSET($W$8,$AJ$4-1,0),$T361,$U361),OFFSET($C$8:OFFSET($C$8,$AJ$4-1,0),$S361,0),OFFSET($D$8:OFFSET($D$8,$AJ$4-1,0),$S361,MATCH(BJ$6,$D$7:$Q$7,0)-1))/SUMPRODUCT(OFFSET($W$8:OFFSET($W$8,$AJ$4-1,0),$T361,$U361),OFFSET($C$8:OFFSET($C$8,$AJ$4-1,0),$S361,0))</f>
        <v>1</v>
      </c>
      <c r="BM361" s="8">
        <f t="shared" si="85"/>
        <v>46905</v>
      </c>
      <c r="BN361" s="47">
        <f t="shared" ca="1" si="86"/>
        <v>0.99887341547568309</v>
      </c>
      <c r="BO361" s="47">
        <f t="shared" ca="1" si="82"/>
        <v>0</v>
      </c>
      <c r="BP361" s="47">
        <f t="shared" ca="1" si="87"/>
        <v>0.33093923847506052</v>
      </c>
      <c r="BQ361" s="47">
        <f t="shared" ca="1" si="83"/>
        <v>0.66793417700062263</v>
      </c>
    </row>
    <row r="362" spans="1:69">
      <c r="A362" s="58">
        <f t="shared" si="84"/>
        <v>46569</v>
      </c>
      <c r="B362" s="155">
        <f t="shared" si="89"/>
        <v>46767</v>
      </c>
      <c r="C362" s="59">
        <f>SUMIF(WP!$A$3:$A$388,"&lt;"&amp;EOMONTH($A362,$A$3-1)+1,WP!$B$3:$B$388)/1000-SUM(C$8:C361)</f>
        <v>8749.8205588419223</v>
      </c>
      <c r="D362" s="156">
        <f>D$6/VLOOKUP($B362,Rate!$B$4:$H$390,7)</f>
        <v>1</v>
      </c>
      <c r="E362" s="156">
        <f>E$6/VLOOKUP($B362,SAWW!$B$4:$H$390,7)</f>
        <v>0.87307333829192102</v>
      </c>
      <c r="F362" s="156">
        <f>F$6/VLOOKUP($B362,'Indem BL'!$B$4:$H$390,7)</f>
        <v>0.97537066835950637</v>
      </c>
      <c r="G362" s="156">
        <f>G$6/VLOOKUP($B362,'Med BL'!$B$4:$H$390,7)</f>
        <v>1</v>
      </c>
      <c r="H362" s="156">
        <f>H$6/VLOOKUP($B362,'Combined BL &amp; SAWW'!$B$4:$H$390,7)</f>
        <v>0.89455204733054206</v>
      </c>
      <c r="I362" s="156">
        <f>I$6/VLOOKUP($B362,'Freq Trend'!$B$4:$H$390,7)</f>
        <v>1.0506378060510868</v>
      </c>
      <c r="J362" s="156">
        <f>J$6/VLOOKUP($B362,'Severity Trend_IonI'!$B$4:$H$390,7)</f>
        <v>1.0506378060510864</v>
      </c>
      <c r="K362" s="156">
        <f>K$6/VLOOKUP($B362,'Severity Trend_MonI'!$B$4:$H$390,7)</f>
        <v>0.86477181870652498</v>
      </c>
      <c r="L362" s="156">
        <f>L$6/VLOOKUP($B362,'Severity Trend'!$B$4:$H$390,7)</f>
        <v>0.95097193393823964</v>
      </c>
      <c r="M362" s="156">
        <f>M$6/VLOOKUP($B362,'PP Residual Trend'!$B$4:$H$390,7)</f>
        <v>0.99912845269068418</v>
      </c>
      <c r="N362" s="156">
        <f>N$6/VLOOKUP($B362,CR!$B$4:$H$455,7)</f>
        <v>1</v>
      </c>
      <c r="O362" s="156">
        <f>O$6/VLOOKUP($B362,ER!$B$4:$H$455,7)</f>
        <v>1</v>
      </c>
      <c r="P362" s="156">
        <f>P$6/VLOOKUP($B362,DR!$B$4:$H$455,7)</f>
        <v>1</v>
      </c>
      <c r="R362">
        <f t="shared" si="94"/>
        <v>355</v>
      </c>
      <c r="S362" s="159">
        <f t="shared" si="90"/>
        <v>354</v>
      </c>
      <c r="T362" s="157">
        <f t="shared" si="91"/>
        <v>0</v>
      </c>
      <c r="U362" s="157">
        <f t="shared" si="92"/>
        <v>0</v>
      </c>
      <c r="V362" s="152">
        <v>0</v>
      </c>
      <c r="W362" s="153">
        <f>(2*W$5*$AJ$3*$R362*$A$3-MIN(W$5*$AJ$3,$R362*$A$3)^2-2*$R362*$A$3*MAX(W$5*$AJ$3-$R362*$A$3,0)-MIN(MAX($R362*$A$3-$A$4,0),W$5*$AJ$3)^2-2*W$5*$AJ$3*MAX($R362*$A$3-$A$4-W$5*+$AJ$3,0))/$AJ$5-SUM($V$7:V362)-SUM($V$7:W361)+SUM($V$7:V361)</f>
        <v>0</v>
      </c>
      <c r="X362" s="153">
        <f>(2*X$5*$AJ$3*$R362*$A$3-MIN(X$5*$AJ$3,$R362*$A$3)^2-2*$R362*$A$3*MAX(X$5*$AJ$3-$R362*$A$3,0)-MIN(MAX($R362*$A$3-$A$4,0),X$5*$AJ$3)^2-2*X$5*$AJ$3*MAX($R362*$A$3-$A$4-X$5*+$AJ$3,0))/$AJ$5-SUM($V$7:W362)-SUM($V$7:X361)+SUM($V$7:W361)</f>
        <v>0</v>
      </c>
      <c r="Y362" s="153">
        <f>(2*Y$5*$AJ$3*$R362*$A$3-MIN(Y$5*$AJ$3,$R362*$A$3)^2-2*$R362*$A$3*MAX(Y$5*$AJ$3-$R362*$A$3,0)-MIN(MAX($R362*$A$3-$A$4,0),Y$5*$AJ$3)^2-2*Y$5*$AJ$3*MAX($R362*$A$3-$A$4-Y$5*+$AJ$3,0))/$AJ$5-SUM($V$7:X362)-SUM($V$7:Y361)+SUM($V$7:X361)</f>
        <v>0</v>
      </c>
      <c r="Z362" s="153">
        <f>(2*Z$5*$AJ$3*$R362*$A$3-MIN(Z$5*$AJ$3,$R362*$A$3)^2-2*$R362*$A$3*MAX(Z$5*$AJ$3-$R362*$A$3,0)-MIN(MAX($R362*$A$3-$A$4,0),Z$5*$AJ$3)^2-2*Z$5*$AJ$3*MAX($R362*$A$3-$A$4-Z$5*+$AJ$3,0))/$AJ$5-SUM($V$7:Y362)-SUM($V$7:Z361)+SUM($V$7:Y361)</f>
        <v>0</v>
      </c>
      <c r="AA362" s="153">
        <f>(2*AA$5*$AJ$3*$R362*$A$3-MIN(AA$5*$AJ$3,$R362*$A$3)^2-2*$R362*$A$3*MAX(AA$5*$AJ$3-$R362*$A$3,0)-MIN(MAX($R362*$A$3-$A$4,0),AA$5*$AJ$3)^2-2*AA$5*$AJ$3*MAX($R362*$A$3-$A$4-AA$5*+$AJ$3,0))/$AJ$5-SUM($V$7:Z362)-SUM($V$7:AA361)+SUM($V$7:Z361)</f>
        <v>0</v>
      </c>
      <c r="AB362" s="153">
        <f>(2*AB$5*$AJ$3*$R362*$A$3-MIN(AB$5*$AJ$3,$R362*$A$3)^2-2*$R362*$A$3*MAX(AB$5*$AJ$3-$R362*$A$3,0)-MIN(MAX($R362*$A$3-$A$4,0),AB$5*$AJ$3)^2-2*AB$5*$AJ$3*MAX($R362*$A$3-$A$4-AB$5*+$AJ$3,0))/$AJ$5-SUM($V$7:AA362)-SUM($V$7:AB361)+SUM($V$7:AA361)</f>
        <v>0</v>
      </c>
      <c r="AC362" s="153">
        <f>(2*AC$5*$AJ$3*$R362*$A$3-MIN(AC$5*$AJ$3,$R362*$A$3)^2-2*$R362*$A$3*MAX(AC$5*$AJ$3-$R362*$A$3,0)-MIN(MAX($R362*$A$3-$A$4,0),AC$5*$AJ$3)^2-2*AC$5*$AJ$3*MAX($R362*$A$3-$A$4-AC$5*+$AJ$3,0))/$AJ$5-SUM($V$7:AB362)-SUM($V$7:AC361)+SUM($V$7:AB361)</f>
        <v>0</v>
      </c>
      <c r="AD362" s="153">
        <f>(2*AD$5*$AJ$3*$R362*$A$3-MIN(AD$5*$AJ$3,$R362*$A$3)^2-2*$R362*$A$3*MAX(AD$5*$AJ$3-$R362*$A$3,0)-MIN(MAX($R362*$A$3-$A$4,0),AD$5*$AJ$3)^2-2*AD$5*$AJ$3*MAX($R362*$A$3-$A$4-AD$5*+$AJ$3,0))/$AJ$5-SUM($V$7:AC362)-SUM($V$7:AD361)+SUM($V$7:AC361)</f>
        <v>0</v>
      </c>
      <c r="AE362" s="153">
        <f>(2*AE$5*$AJ$3*$R362*$A$3-MIN(AE$5*$AJ$3,$R362*$A$3)^2-2*$R362*$A$3*MAX(AE$5*$AJ$3-$R362*$A$3,0)-MIN(MAX($R362*$A$3-$A$4,0),AE$5*$AJ$3)^2-2*AE$5*$AJ$3*MAX($R362*$A$3-$A$4-AE$5*+$AJ$3,0))/$AJ$5-SUM($V$7:AD362)-SUM($V$7:AE361)+SUM($V$7:AD361)</f>
        <v>0</v>
      </c>
      <c r="AF362" s="153">
        <f>(2*AF$5*$AJ$3*$R362*$A$3-MIN(AF$5*$AJ$3,$R362*$A$3)^2-2*$R362*$A$3*MAX(AF$5*$AJ$3-$R362*$A$3,0)-MIN(MAX($R362*$A$3-$A$4,0),AF$5*$AJ$3)^2-2*AF$5*$AJ$3*MAX($R362*$A$3-$A$4-AF$5*+$AJ$3,0))/$AJ$5-SUM($V$7:AE362)-SUM($V$7:AF361)+SUM($V$7:AE361)</f>
        <v>0</v>
      </c>
      <c r="AG362" s="153">
        <f>(2*AG$5*$AJ$3*$R362*$A$3-MIN(AG$5*$AJ$3,$R362*$A$3)^2-2*$R362*$A$3*MAX(AG$5*$AJ$3-$R362*$A$3,0)-MIN(MAX($R362*$A$3-$A$4,0),AG$5*$AJ$3)^2-2*AG$5*$AJ$3*MAX($R362*$A$3-$A$4-AG$5*+$AJ$3,0))/$AJ$5-SUM($V$7:AF362)-SUM($V$7:AG361)+SUM($V$7:AF361)</f>
        <v>0</v>
      </c>
      <c r="AH362" s="153">
        <f>(2*AH$5*$AJ$3*$R362*$A$3-MIN(AH$5*$AJ$3,$R362*$A$3)^2-2*$R362*$A$3*MAX(AH$5*$AJ$3-$R362*$A$3,0)-MIN(MAX($R362*$A$3-$A$4,0),AH$5*$AJ$3)^2-2*AH$5*$AJ$3*MAX($R362*$A$3-$A$4-AH$5*+$AJ$3,0))/$AJ$5-SUM($V$7:AG362)-SUM($V$7:AH361)+SUM($V$7:AG361)</f>
        <v>0</v>
      </c>
      <c r="AJ362" s="8">
        <f t="shared" si="88"/>
        <v>46935</v>
      </c>
      <c r="AK362" s="30">
        <f t="shared" si="93"/>
        <v>46949</v>
      </c>
      <c r="AL362" s="3">
        <f ca="1">SUMPRODUCT(OFFSET($W$8:OFFSET($W$8,$AJ$4-1,0),$T362,$U362),OFFSET($D$8:OFFSET($D$8,$AJ$4-1,0),$S362,MATCH(AL$6,$D$7:$Q$7,0)-1))</f>
        <v>1</v>
      </c>
      <c r="AM362" s="3">
        <f ca="1">SUMPRODUCT(OFFSET($W$8:OFFSET($W$8,$AJ$4-1,0),$T362,$U362),OFFSET($C$8:OFFSET($C$8,$AJ$4-1,0),$S362,0),OFFSET($D$8:OFFSET($D$8,$AJ$4-1,0),$S362,MATCH(AL$6,$D$7:$Q$7,0)-1))/SUMPRODUCT(OFFSET($W$8:OFFSET($W$8,$AJ$4-1,0),$T362,$U362),OFFSET($C$8:OFFSET($C$8,$AJ$4-1,0),$S362,0))</f>
        <v>1</v>
      </c>
      <c r="AN362" s="3">
        <f ca="1">SUMPRODUCT(OFFSET($W$8:OFFSET($W$8,$AJ$4-1,0),$T362,$U362),OFFSET($D$8:OFFSET($D$8,$AJ$4-1,0),$S362,MATCH(AN$6,$D$7:$Q$7,0)-1))</f>
        <v>0.86115964516734966</v>
      </c>
      <c r="AO362" s="3">
        <f ca="1">SUMPRODUCT(OFFSET($W$8:OFFSET($W$8,$AJ$4-1,0),$T362,$U362),OFFSET($C$8:OFFSET($C$8,$AJ$4-1,0),$S362,0),OFFSET($D$8:OFFSET($D$8,$AJ$4-1,0),$S362,MATCH(AN$6,$D$7:$Q$7,0)-1))/SUMPRODUCT(OFFSET($W$8:OFFSET($W$8,$AJ$4-1,0),$T362,$U362),OFFSET($C$8:OFFSET($C$8,$AJ$4-1,0),$S362,0))</f>
        <v>0.86092616532313682</v>
      </c>
      <c r="AP362" s="3">
        <f ca="1">SUMPRODUCT(OFFSET($W$8:OFFSET($W$8,$AJ$4-1,0),$T362,$U362),OFFSET($D$8:OFFSET($D$8,$AJ$4-1,0),$S362,MATCH(AP$6,$D$7:$Q$7,0)-1))</f>
        <v>0.97516847709326271</v>
      </c>
      <c r="AQ362" s="3">
        <f ca="1">SUMPRODUCT(OFFSET($W$8:OFFSET($W$8,$AJ$4-1,0),$T362,$U362),OFFSET($C$8:OFFSET($C$8,$AJ$4-1,0),$S362,0),OFFSET($D$8:OFFSET($D$8,$AJ$4-1,0),$S362,MATCH(AP$6,$D$7:$Q$7,0)-1))/SUMPRODUCT(OFFSET($W$8:OFFSET($W$8,$AJ$4-1,0),$T362,$U362),OFFSET($C$8:OFFSET($C$8,$AJ$4-1,0),$S362,0))</f>
        <v>0.9751408318880429</v>
      </c>
      <c r="AR362" s="3">
        <f ca="1">SUMPRODUCT(OFFSET($W$8:OFFSET($W$8,$AJ$4-1,0),$T362,$U362),OFFSET($D$8:OFFSET($D$8,$AJ$4-1,0),$S362,MATCH(AR$6,$D$7:$Q$7,0)-1))</f>
        <v>1</v>
      </c>
      <c r="AS362" s="3">
        <f ca="1">SUMPRODUCT(OFFSET($W$8:OFFSET($W$8,$AJ$4-1,0),$T362,$U362),OFFSET($C$8:OFFSET($C$8,$AJ$4-1,0),$S362,0),OFFSET($D$8:OFFSET($D$8,$AJ$4-1,0),$S362,MATCH(AR$6,$D$7:$Q$7,0)-1))/SUMPRODUCT(OFFSET($W$8:OFFSET($W$8,$AJ$4-1,0),$T362,$U362),OFFSET($C$8:OFFSET($C$8,$AJ$4-1,0),$S362,0))</f>
        <v>1</v>
      </c>
      <c r="AT362" s="3">
        <f ca="1">SUMPRODUCT(OFFSET($W$8:OFFSET($W$8,$AJ$4-1,0),$T362,$U362),OFFSET($D$8:OFFSET($D$8,$AJ$4-1,0),$S362,MATCH(AT$6,$D$7:$Q$7,0)-1))</f>
        <v>0.88546726711819046</v>
      </c>
      <c r="AU362" s="3">
        <f ca="1">SUMPRODUCT(OFFSET($W$8:OFFSET($W$8,$AJ$4-1,0),$T362,$U362),OFFSET($C$8:OFFSET($C$8,$AJ$4-1,0),$S362,0),OFFSET($D$8:OFFSET($D$8,$AJ$4-1,0),$S362,MATCH(AT$6,$D$7:$Q$7,0)-1))/SUMPRODUCT(OFFSET($W$8:OFFSET($W$8,$AJ$4-1,0),$T362,$U362),OFFSET($C$8:OFFSET($C$8,$AJ$4-1,0),$S362,0))</f>
        <v>0.88527304208495561</v>
      </c>
      <c r="AV362" s="3">
        <f ca="1">SUMPRODUCT(OFFSET($W$8:OFFSET($W$8,$AJ$4-1,0),$T362,$U362),OFFSET($D$8:OFFSET($D$8,$AJ$4-1,0),$S362,MATCH(AV$6,$D$7:$Q$7,0)-1))</f>
        <v>1.0559377809251949</v>
      </c>
      <c r="AW362" s="3">
        <f ca="1">SUMPRODUCT(OFFSET($W$8:OFFSET($W$8,$AJ$4-1,0),$T362,$U362),OFFSET($C$8:OFFSET($C$8,$AJ$4-1,0),$S362,0),OFFSET($D$8:OFFSET($D$8,$AJ$4-1,0),$S362,MATCH(AV$6,$D$7:$Q$7,0)-1))/SUMPRODUCT(OFFSET($W$8:OFFSET($W$8,$AJ$4-1,0),$T362,$U362),OFFSET($C$8:OFFSET($C$8,$AJ$4-1,0),$S362,0))</f>
        <v>1.056042437563796</v>
      </c>
      <c r="AX362" s="3">
        <f ca="1">SUMPRODUCT(OFFSET($W$8:OFFSET($W$8,$AJ$4-1,0),$T362,$U362),OFFSET($D$8:OFFSET($D$8,$AJ$4-1,0),$S362,MATCH(AX$6,$D$7:$Q$7,0)-1))</f>
        <v>1.0559377809251946</v>
      </c>
      <c r="AY362" s="3">
        <f ca="1">SUMPRODUCT(OFFSET($W$8:OFFSET($W$8,$AJ$4-1,0),$T362,$U362),OFFSET($C$8:OFFSET($C$8,$AJ$4-1,0),$S362,0),OFFSET($D$8:OFFSET($D$8,$AJ$4-1,0),$S362,MATCH(AX$6,$D$7:$Q$7,0)-1))/SUMPRODUCT(OFFSET($W$8:OFFSET($W$8,$AJ$4-1,0),$T362,$U362),OFFSET($C$8:OFFSET($C$8,$AJ$4-1,0),$S362,0))</f>
        <v>1.0560424375637958</v>
      </c>
      <c r="AZ362" s="3">
        <f ca="1">SUMPRODUCT(OFFSET($W$8:OFFSET($W$8,$AJ$4-1,0),$T362,$U362),OFFSET($D$8:OFFSET($D$8,$AJ$4-1,0),$S362,MATCH(AZ$6,$D$7:$Q$7,0)-1))</f>
        <v>0.85215100806597455</v>
      </c>
      <c r="BA362" s="3">
        <f ca="1">SUMPRODUCT(OFFSET($W$8:OFFSET($W$8,$AJ$4-1,0),$T362,$U362),OFFSET($C$8:OFFSET($C$8,$AJ$4-1,0),$S362,0),OFFSET($D$8:OFFSET($D$8,$AJ$4-1,0),$S362,MATCH(AZ$6,$D$7:$Q$7,0)-1))/SUMPRODUCT(OFFSET($W$8:OFFSET($W$8,$AJ$4-1,0),$T362,$U362),OFFSET($C$8:OFFSET($C$8,$AJ$4-1,0),$S362,0))</f>
        <v>0.8519037668408409</v>
      </c>
      <c r="BB362" s="3">
        <f ca="1">SUMPRODUCT(OFFSET($W$8:OFFSET($W$8,$AJ$4-1,0),$T362,$U362),OFFSET($D$8:OFFSET($D$8,$AJ$4-1,0),$S362,MATCH(BB$6,$D$7:$Q$7,0)-1))</f>
        <v>0.94613105389757002</v>
      </c>
      <c r="BC362" s="3">
        <f ca="1">SUMPRODUCT(OFFSET($W$8:OFFSET($W$8,$AJ$4-1,0),$T362,$U362),OFFSET($C$8:OFFSET($C$8,$AJ$4-1,0),$S362,0),OFFSET($D$8:OFFSET($D$8,$AJ$4-1,0),$S362,MATCH(BB$6,$D$7:$Q$7,0)-1))/SUMPRODUCT(OFFSET($W$8:OFFSET($W$8,$AJ$4-1,0),$T362,$U362),OFFSET($C$8:OFFSET($C$8,$AJ$4-1,0),$S362,0))</f>
        <v>0.94603585232606813</v>
      </c>
      <c r="BD362" s="3">
        <f ca="1">SUMPRODUCT(OFFSET($W$8:OFFSET($W$8,$AJ$4-1,0),$T362,$U362),OFFSET($D$8:OFFSET($D$8,$AJ$4-1,0),$S362,MATCH(BD$6,$D$7:$Q$7,0)-1))</f>
        <v>0.99903986716544235</v>
      </c>
      <c r="BE362" s="3">
        <f ca="1">SUMPRODUCT(OFFSET($W$8:OFFSET($W$8,$AJ$4-1,0),$T362,$U362),OFFSET($C$8:OFFSET($C$8,$AJ$4-1,0),$S362,0),OFFSET($D$8:OFFSET($D$8,$AJ$4-1,0),$S362,MATCH(BD$6,$D$7:$Q$7,0)-1))/SUMPRODUCT(OFFSET($W$8:OFFSET($W$8,$AJ$4-1,0),$T362,$U362),OFFSET($C$8:OFFSET($C$8,$AJ$4-1,0),$S362,0))</f>
        <v>0.99903812150075677</v>
      </c>
      <c r="BF362" s="174">
        <f ca="1">SUMPRODUCT(OFFSET($W$8:OFFSET($W$8,$AJ$4-1,0),$T362,$U362),OFFSET($D$8:OFFSET($D$8,$AJ$4-1,0),$S362,MATCH(BF$6,$D$7:$Q$7,0)-1))</f>
        <v>1</v>
      </c>
      <c r="BG362" s="174">
        <f ca="1">SUMPRODUCT(OFFSET($W$8:OFFSET($W$8,$AJ$4-1,0),$T362,$U362),OFFSET($C$8:OFFSET($C$8,$AJ$4-1,0),$S362,0),OFFSET($D$8:OFFSET($D$8,$AJ$4-1,0),$S362,MATCH(BF$6,$D$7:$Q$7,0)-1))/SUMPRODUCT(OFFSET($W$8:OFFSET($W$8,$AJ$4-1,0),$T362,$U362),OFFSET($C$8:OFFSET($C$8,$AJ$4-1,0),$S362,0))</f>
        <v>1</v>
      </c>
      <c r="BH362" s="174">
        <f ca="1">SUMPRODUCT(OFFSET($W$8:OFFSET($W$8,$AJ$4-1,0),$T362,$U362),OFFSET($D$8:OFFSET($D$8,$AJ$4-1,0),$S362,MATCH(BH$6,$D$7:$Q$7,0)-1))</f>
        <v>1</v>
      </c>
      <c r="BI362" s="174">
        <f ca="1">SUMPRODUCT(OFFSET($W$8:OFFSET($W$8,$AJ$4-1,0),$T362,$U362),OFFSET($C$8:OFFSET($C$8,$AJ$4-1,0),$S362,0),OFFSET($D$8:OFFSET($D$8,$AJ$4-1,0),$S362,MATCH(BH$6,$D$7:$Q$7,0)-1))/SUMPRODUCT(OFFSET($W$8:OFFSET($W$8,$AJ$4-1,0),$T362,$U362),OFFSET($C$8:OFFSET($C$8,$AJ$4-1,0),$S362,0))</f>
        <v>1</v>
      </c>
      <c r="BJ362" s="174">
        <f ca="1">SUMPRODUCT(OFFSET($W$8:OFFSET($W$8,$AJ$4-1,0),$T362,$U362),OFFSET($D$8:OFFSET($D$8,$AJ$4-1,0),$S362,MATCH(BJ$6,$D$7:$Q$7,0)-1))</f>
        <v>1</v>
      </c>
      <c r="BK362" s="174">
        <f ca="1">SUMPRODUCT(OFFSET($W$8:OFFSET($W$8,$AJ$4-1,0),$T362,$U362),OFFSET($C$8:OFFSET($C$8,$AJ$4-1,0),$S362,0),OFFSET($D$8:OFFSET($D$8,$AJ$4-1,0),$S362,MATCH(BJ$6,$D$7:$Q$7,0)-1))/SUMPRODUCT(OFFSET($W$8:OFFSET($W$8,$AJ$4-1,0),$T362,$U362),OFFSET($C$8:OFFSET($C$8,$AJ$4-1,0),$S362,0))</f>
        <v>1</v>
      </c>
      <c r="BM362" s="8">
        <f t="shared" si="85"/>
        <v>46935</v>
      </c>
      <c r="BN362" s="47">
        <f t="shared" ca="1" si="86"/>
        <v>0.99887341547568309</v>
      </c>
      <c r="BO362" s="47">
        <f t="shared" ca="1" si="82"/>
        <v>0</v>
      </c>
      <c r="BP362" s="47">
        <f t="shared" ca="1" si="87"/>
        <v>0.33093923847506052</v>
      </c>
      <c r="BQ362" s="47">
        <f t="shared" ca="1" si="83"/>
        <v>0.66793417700062263</v>
      </c>
    </row>
    <row r="363" spans="1:69">
      <c r="A363" s="58">
        <f t="shared" si="84"/>
        <v>46600</v>
      </c>
      <c r="B363" s="155">
        <f t="shared" si="89"/>
        <v>46798</v>
      </c>
      <c r="C363" s="59">
        <f>SUMIF(WP!$A$3:$A$388,"&lt;"&amp;EOMONTH($A363,$A$3-1)+1,WP!$B$3:$B$388)/1000-SUM(C$8:C362)</f>
        <v>6455.1143482059706</v>
      </c>
      <c r="D363" s="156">
        <f>D$6/VLOOKUP($B363,Rate!$B$4:$H$390,7)</f>
        <v>1</v>
      </c>
      <c r="E363" s="156">
        <f>E$6/VLOOKUP($B363,SAWW!$B$4:$H$390,7)</f>
        <v>0.87103263433766343</v>
      </c>
      <c r="F363" s="156">
        <f>F$6/VLOOKUP($B363,'Indem BL'!$B$4:$H$390,7)</f>
        <v>0.97537066835950637</v>
      </c>
      <c r="G363" s="156">
        <f>G$6/VLOOKUP($B363,'Med BL'!$B$4:$H$390,7)</f>
        <v>1</v>
      </c>
      <c r="H363" s="156">
        <f>H$6/VLOOKUP($B363,'Combined BL &amp; SAWW'!$B$4:$H$390,7)</f>
        <v>0.89302542814871033</v>
      </c>
      <c r="I363" s="156">
        <f>I$6/VLOOKUP($B363,'Freq Trend'!$B$4:$H$390,7)</f>
        <v>1.0515357128133502</v>
      </c>
      <c r="J363" s="156">
        <f>J$6/VLOOKUP($B363,'Severity Trend_IonI'!$B$4:$H$390,7)</f>
        <v>1.0515357128133498</v>
      </c>
      <c r="K363" s="156">
        <f>K$6/VLOOKUP($B363,'Severity Trend_MonI'!$B$4:$H$390,7)</f>
        <v>0.86260878438416388</v>
      </c>
      <c r="L363" s="156">
        <f>L$6/VLOOKUP($B363,'Severity Trend'!$B$4:$H$390,7)</f>
        <v>0.95014690155369186</v>
      </c>
      <c r="M363" s="156">
        <f>M$6/VLOOKUP($B363,'PP Residual Trend'!$B$4:$H$390,7)</f>
        <v>0.99911339940265709</v>
      </c>
      <c r="N363" s="156">
        <f>N$6/VLOOKUP($B363,CR!$B$4:$H$455,7)</f>
        <v>1</v>
      </c>
      <c r="O363" s="156">
        <f>O$6/VLOOKUP($B363,ER!$B$4:$H$455,7)</f>
        <v>1</v>
      </c>
      <c r="P363" s="156">
        <f>P$6/VLOOKUP($B363,DR!$B$4:$H$455,7)</f>
        <v>1</v>
      </c>
      <c r="R363">
        <f t="shared" si="94"/>
        <v>356</v>
      </c>
      <c r="S363" s="159">
        <f t="shared" si="90"/>
        <v>355</v>
      </c>
      <c r="T363" s="157">
        <f t="shared" si="91"/>
        <v>0</v>
      </c>
      <c r="U363" s="157">
        <f t="shared" si="92"/>
        <v>0</v>
      </c>
      <c r="V363" s="152">
        <v>0</v>
      </c>
      <c r="W363" s="153">
        <f>(2*W$5*$AJ$3*$R363*$A$3-MIN(W$5*$AJ$3,$R363*$A$3)^2-2*$R363*$A$3*MAX(W$5*$AJ$3-$R363*$A$3,0)-MIN(MAX($R363*$A$3-$A$4,0),W$5*$AJ$3)^2-2*W$5*$AJ$3*MAX($R363*$A$3-$A$4-W$5*+$AJ$3,0))/$AJ$5-SUM($V$7:V363)-SUM($V$7:W362)+SUM($V$7:V362)</f>
        <v>0</v>
      </c>
      <c r="X363" s="153">
        <f>(2*X$5*$AJ$3*$R363*$A$3-MIN(X$5*$AJ$3,$R363*$A$3)^2-2*$R363*$A$3*MAX(X$5*$AJ$3-$R363*$A$3,0)-MIN(MAX($R363*$A$3-$A$4,0),X$5*$AJ$3)^2-2*X$5*$AJ$3*MAX($R363*$A$3-$A$4-X$5*+$AJ$3,0))/$AJ$5-SUM($V$7:W363)-SUM($V$7:X362)+SUM($V$7:W362)</f>
        <v>0</v>
      </c>
      <c r="Y363" s="153">
        <f>(2*Y$5*$AJ$3*$R363*$A$3-MIN(Y$5*$AJ$3,$R363*$A$3)^2-2*$R363*$A$3*MAX(Y$5*$AJ$3-$R363*$A$3,0)-MIN(MAX($R363*$A$3-$A$4,0),Y$5*$AJ$3)^2-2*Y$5*$AJ$3*MAX($R363*$A$3-$A$4-Y$5*+$AJ$3,0))/$AJ$5-SUM($V$7:X363)-SUM($V$7:Y362)+SUM($V$7:X362)</f>
        <v>0</v>
      </c>
      <c r="Z363" s="153">
        <f>(2*Z$5*$AJ$3*$R363*$A$3-MIN(Z$5*$AJ$3,$R363*$A$3)^2-2*$R363*$A$3*MAX(Z$5*$AJ$3-$R363*$A$3,0)-MIN(MAX($R363*$A$3-$A$4,0),Z$5*$AJ$3)^2-2*Z$5*$AJ$3*MAX($R363*$A$3-$A$4-Z$5*+$AJ$3,0))/$AJ$5-SUM($V$7:Y363)-SUM($V$7:Z362)+SUM($V$7:Y362)</f>
        <v>0</v>
      </c>
      <c r="AA363" s="153">
        <f>(2*AA$5*$AJ$3*$R363*$A$3-MIN(AA$5*$AJ$3,$R363*$A$3)^2-2*$R363*$A$3*MAX(AA$5*$AJ$3-$R363*$A$3,0)-MIN(MAX($R363*$A$3-$A$4,0),AA$5*$AJ$3)^2-2*AA$5*$AJ$3*MAX($R363*$A$3-$A$4-AA$5*+$AJ$3,0))/$AJ$5-SUM($V$7:Z363)-SUM($V$7:AA362)+SUM($V$7:Z362)</f>
        <v>0</v>
      </c>
      <c r="AB363" s="153">
        <f>(2*AB$5*$AJ$3*$R363*$A$3-MIN(AB$5*$AJ$3,$R363*$A$3)^2-2*$R363*$A$3*MAX(AB$5*$AJ$3-$R363*$A$3,0)-MIN(MAX($R363*$A$3-$A$4,0),AB$5*$AJ$3)^2-2*AB$5*$AJ$3*MAX($R363*$A$3-$A$4-AB$5*+$AJ$3,0))/$AJ$5-SUM($V$7:AA363)-SUM($V$7:AB362)+SUM($V$7:AA362)</f>
        <v>0</v>
      </c>
      <c r="AC363" s="153">
        <f>(2*AC$5*$AJ$3*$R363*$A$3-MIN(AC$5*$AJ$3,$R363*$A$3)^2-2*$R363*$A$3*MAX(AC$5*$AJ$3-$R363*$A$3,0)-MIN(MAX($R363*$A$3-$A$4,0),AC$5*$AJ$3)^2-2*AC$5*$AJ$3*MAX($R363*$A$3-$A$4-AC$5*+$AJ$3,0))/$AJ$5-SUM($V$7:AB363)-SUM($V$7:AC362)+SUM($V$7:AB362)</f>
        <v>0</v>
      </c>
      <c r="AD363" s="153">
        <f>(2*AD$5*$AJ$3*$R363*$A$3-MIN(AD$5*$AJ$3,$R363*$A$3)^2-2*$R363*$A$3*MAX(AD$5*$AJ$3-$R363*$A$3,0)-MIN(MAX($R363*$A$3-$A$4,0),AD$5*$AJ$3)^2-2*AD$5*$AJ$3*MAX($R363*$A$3-$A$4-AD$5*+$AJ$3,0))/$AJ$5-SUM($V$7:AC363)-SUM($V$7:AD362)+SUM($V$7:AC362)</f>
        <v>0</v>
      </c>
      <c r="AE363" s="153">
        <f>(2*AE$5*$AJ$3*$R363*$A$3-MIN(AE$5*$AJ$3,$R363*$A$3)^2-2*$R363*$A$3*MAX(AE$5*$AJ$3-$R363*$A$3,0)-MIN(MAX($R363*$A$3-$A$4,0),AE$5*$AJ$3)^2-2*AE$5*$AJ$3*MAX($R363*$A$3-$A$4-AE$5*+$AJ$3,0))/$AJ$5-SUM($V$7:AD363)-SUM($V$7:AE362)+SUM($V$7:AD362)</f>
        <v>0</v>
      </c>
      <c r="AF363" s="153">
        <f>(2*AF$5*$AJ$3*$R363*$A$3-MIN(AF$5*$AJ$3,$R363*$A$3)^2-2*$R363*$A$3*MAX(AF$5*$AJ$3-$R363*$A$3,0)-MIN(MAX($R363*$A$3-$A$4,0),AF$5*$AJ$3)^2-2*AF$5*$AJ$3*MAX($R363*$A$3-$A$4-AF$5*+$AJ$3,0))/$AJ$5-SUM($V$7:AE363)-SUM($V$7:AF362)+SUM($V$7:AE362)</f>
        <v>0</v>
      </c>
      <c r="AG363" s="153">
        <f>(2*AG$5*$AJ$3*$R363*$A$3-MIN(AG$5*$AJ$3,$R363*$A$3)^2-2*$R363*$A$3*MAX(AG$5*$AJ$3-$R363*$A$3,0)-MIN(MAX($R363*$A$3-$A$4,0),AG$5*$AJ$3)^2-2*AG$5*$AJ$3*MAX($R363*$A$3-$A$4-AG$5*+$AJ$3,0))/$AJ$5-SUM($V$7:AF363)-SUM($V$7:AG362)+SUM($V$7:AF362)</f>
        <v>0</v>
      </c>
      <c r="AH363" s="153">
        <f>(2*AH$5*$AJ$3*$R363*$A$3-MIN(AH$5*$AJ$3,$R363*$A$3)^2-2*$R363*$A$3*MAX(AH$5*$AJ$3-$R363*$A$3,0)-MIN(MAX($R363*$A$3-$A$4,0),AH$5*$AJ$3)^2-2*AH$5*$AJ$3*MAX($R363*$A$3-$A$4-AH$5*+$AJ$3,0))/$AJ$5-SUM($V$7:AG363)-SUM($V$7:AH362)+SUM($V$7:AG362)</f>
        <v>0</v>
      </c>
      <c r="AJ363" s="8">
        <f t="shared" si="88"/>
        <v>46966</v>
      </c>
      <c r="AK363" s="30">
        <f t="shared" si="93"/>
        <v>46980</v>
      </c>
      <c r="AL363" s="3">
        <f ca="1">SUMPRODUCT(OFFSET($W$8:OFFSET($W$8,$AJ$4-1,0),$T363,$U363),OFFSET($D$8:OFFSET($D$8,$AJ$4-1,0),$S363,MATCH(AL$6,$D$7:$Q$7,0)-1))</f>
        <v>1</v>
      </c>
      <c r="AM363" s="3">
        <f ca="1">SUMPRODUCT(OFFSET($W$8:OFFSET($W$8,$AJ$4-1,0),$T363,$U363),OFFSET($C$8:OFFSET($C$8,$AJ$4-1,0),$S363,0),OFFSET($D$8:OFFSET($D$8,$AJ$4-1,0),$S363,MATCH(AL$6,$D$7:$Q$7,0)-1))/SUMPRODUCT(OFFSET($W$8:OFFSET($W$8,$AJ$4-1,0),$T363,$U363),OFFSET($C$8:OFFSET($C$8,$AJ$4-1,0),$S363,0))</f>
        <v>1</v>
      </c>
      <c r="AN363" s="3">
        <f ca="1">SUMPRODUCT(OFFSET($W$8:OFFSET($W$8,$AJ$4-1,0),$T363,$U363),OFFSET($D$8:OFFSET($D$8,$AJ$4-1,0),$S363,MATCH(AN$6,$D$7:$Q$7,0)-1))</f>
        <v>0.859178038648997</v>
      </c>
      <c r="AO363" s="3">
        <f ca="1">SUMPRODUCT(OFFSET($W$8:OFFSET($W$8,$AJ$4-1,0),$T363,$U363),OFFSET($C$8:OFFSET($C$8,$AJ$4-1,0),$S363,0),OFFSET($D$8:OFFSET($D$8,$AJ$4-1,0),$S363,MATCH(AN$6,$D$7:$Q$7,0)-1))/SUMPRODUCT(OFFSET($W$8:OFFSET($W$8,$AJ$4-1,0),$T363,$U363),OFFSET($C$8:OFFSET($C$8,$AJ$4-1,0),$S363,0))</f>
        <v>0.85896861182106987</v>
      </c>
      <c r="AP363" s="3">
        <f ca="1">SUMPRODUCT(OFFSET($W$8:OFFSET($W$8,$AJ$4-1,0),$T363,$U363),OFFSET($D$8:OFFSET($D$8,$AJ$4-1,0),$S363,MATCH(AP$6,$D$7:$Q$7,0)-1))</f>
        <v>0.9747640945607754</v>
      </c>
      <c r="AQ363" s="3">
        <f ca="1">SUMPRODUCT(OFFSET($W$8:OFFSET($W$8,$AJ$4-1,0),$T363,$U363),OFFSET($C$8:OFFSET($C$8,$AJ$4-1,0),$S363,0),OFFSET($D$8:OFFSET($D$8,$AJ$4-1,0),$S363,MATCH(AP$6,$D$7:$Q$7,0)-1))/SUMPRODUCT(OFFSET($W$8:OFFSET($W$8,$AJ$4-1,0),$T363,$U363),OFFSET($C$8:OFFSET($C$8,$AJ$4-1,0),$S363,0))</f>
        <v>0.97474143528735091</v>
      </c>
      <c r="AR363" s="3">
        <f ca="1">SUMPRODUCT(OFFSET($W$8:OFFSET($W$8,$AJ$4-1,0),$T363,$U363),OFFSET($D$8:OFFSET($D$8,$AJ$4-1,0),$S363,MATCH(AR$6,$D$7:$Q$7,0)-1))</f>
        <v>1</v>
      </c>
      <c r="AS363" s="3">
        <f ca="1">SUMPRODUCT(OFFSET($W$8:OFFSET($W$8,$AJ$4-1,0),$T363,$U363),OFFSET($C$8:OFFSET($C$8,$AJ$4-1,0),$S363,0),OFFSET($D$8:OFFSET($D$8,$AJ$4-1,0),$S363,MATCH(AR$6,$D$7:$Q$7,0)-1))/SUMPRODUCT(OFFSET($W$8:OFFSET($W$8,$AJ$4-1,0),$T363,$U363),OFFSET($C$8:OFFSET($C$8,$AJ$4-1,0),$S363,0))</f>
        <v>1</v>
      </c>
      <c r="AT363" s="3">
        <f ca="1">SUMPRODUCT(OFFSET($W$8:OFFSET($W$8,$AJ$4-1,0),$T363,$U363),OFFSET($D$8:OFFSET($D$8,$AJ$4-1,0),$S363,MATCH(AT$6,$D$7:$Q$7,0)-1))</f>
        <v>0.8837064954488314</v>
      </c>
      <c r="AU363" s="3">
        <f ca="1">SUMPRODUCT(OFFSET($W$8:OFFSET($W$8,$AJ$4-1,0),$T363,$U363),OFFSET($C$8:OFFSET($C$8,$AJ$4-1,0),$S363,0),OFFSET($D$8:OFFSET($D$8,$AJ$4-1,0),$S363,MATCH(AT$6,$D$7:$Q$7,0)-1))/SUMPRODUCT(OFFSET($W$8:OFFSET($W$8,$AJ$4-1,0),$T363,$U363),OFFSET($C$8:OFFSET($C$8,$AJ$4-1,0),$S363,0))</f>
        <v>0.88353381130887798</v>
      </c>
      <c r="AV363" s="3">
        <f ca="1">SUMPRODUCT(OFFSET($W$8:OFFSET($W$8,$AJ$4-1,0),$T363,$U363),OFFSET($D$8:OFFSET($D$8,$AJ$4-1,0),$S363,MATCH(AV$6,$D$7:$Q$7,0)-1))</f>
        <v>1.05682355655403</v>
      </c>
      <c r="AW363" s="3">
        <f ca="1">SUMPRODUCT(OFFSET($W$8:OFFSET($W$8,$AJ$4-1,0),$T363,$U363),OFFSET($C$8:OFFSET($C$8,$AJ$4-1,0),$S363,0),OFFSET($D$8:OFFSET($D$8,$AJ$4-1,0),$S363,MATCH(AV$6,$D$7:$Q$7,0)-1))/SUMPRODUCT(OFFSET($W$8:OFFSET($W$8,$AJ$4-1,0),$T363,$U363),OFFSET($C$8:OFFSET($C$8,$AJ$4-1,0),$S363,0))</f>
        <v>1.056917250739658</v>
      </c>
      <c r="AX363" s="3">
        <f ca="1">SUMPRODUCT(OFFSET($W$8:OFFSET($W$8,$AJ$4-1,0),$T363,$U363),OFFSET($D$8:OFFSET($D$8,$AJ$4-1,0),$S363,MATCH(AX$6,$D$7:$Q$7,0)-1))</f>
        <v>1.05682355655403</v>
      </c>
      <c r="AY363" s="3">
        <f ca="1">SUMPRODUCT(OFFSET($W$8:OFFSET($W$8,$AJ$4-1,0),$T363,$U363),OFFSET($C$8:OFFSET($C$8,$AJ$4-1,0),$S363,0),OFFSET($D$8:OFFSET($D$8,$AJ$4-1,0),$S363,MATCH(AX$6,$D$7:$Q$7,0)-1))/SUMPRODUCT(OFFSET($W$8:OFFSET($W$8,$AJ$4-1,0),$T363,$U363),OFFSET($C$8:OFFSET($C$8,$AJ$4-1,0),$S363,0))</f>
        <v>1.0569172507396583</v>
      </c>
      <c r="AZ363" s="3">
        <f ca="1">SUMPRODUCT(OFFSET($W$8:OFFSET($W$8,$AJ$4-1,0),$T363,$U363),OFFSET($D$8:OFFSET($D$8,$AJ$4-1,0),$S363,MATCH(AZ$6,$D$7:$Q$7,0)-1))</f>
        <v>0.85005230424549738</v>
      </c>
      <c r="BA363" s="3">
        <f ca="1">SUMPRODUCT(OFFSET($W$8:OFFSET($W$8,$AJ$4-1,0),$T363,$U363),OFFSET($C$8:OFFSET($C$8,$AJ$4-1,0),$S363,0),OFFSET($D$8:OFFSET($D$8,$AJ$4-1,0),$S363,MATCH(AZ$6,$D$7:$Q$7,0)-1))/SUMPRODUCT(OFFSET($W$8:OFFSET($W$8,$AJ$4-1,0),$T363,$U363),OFFSET($C$8:OFFSET($C$8,$AJ$4-1,0),$S363,0))</f>
        <v>0.84983051169422463</v>
      </c>
      <c r="BB363" s="3">
        <f ca="1">SUMPRODUCT(OFFSET($W$8:OFFSET($W$8,$AJ$4-1,0),$T363,$U363),OFFSET($D$8:OFFSET($D$8,$AJ$4-1,0),$S363,MATCH(BB$6,$D$7:$Q$7,0)-1))</f>
        <v>0.94532408970701098</v>
      </c>
      <c r="BC363" s="3">
        <f ca="1">SUMPRODUCT(OFFSET($W$8:OFFSET($W$8,$AJ$4-1,0),$T363,$U363),OFFSET($C$8:OFFSET($C$8,$AJ$4-1,0),$S363,0),OFFSET($D$8:OFFSET($D$8,$AJ$4-1,0),$S363,MATCH(BB$6,$D$7:$Q$7,0)-1))/SUMPRODUCT(OFFSET($W$8:OFFSET($W$8,$AJ$4-1,0),$T363,$U363),OFFSET($C$8:OFFSET($C$8,$AJ$4-1,0),$S363,0))</f>
        <v>0.94523877167785086</v>
      </c>
      <c r="BD363" s="3">
        <f ca="1">SUMPRODUCT(OFFSET($W$8:OFFSET($W$8,$AJ$4-1,0),$T363,$U363),OFFSET($D$8:OFFSET($D$8,$AJ$4-1,0),$S363,MATCH(BD$6,$D$7:$Q$7,0)-1))</f>
        <v>0.99902508127169132</v>
      </c>
      <c r="BE363" s="3">
        <f ca="1">SUMPRODUCT(OFFSET($W$8:OFFSET($W$8,$AJ$4-1,0),$T363,$U363),OFFSET($C$8:OFFSET($C$8,$AJ$4-1,0),$S363,0),OFFSET($D$8:OFFSET($D$8,$AJ$4-1,0),$S363,MATCH(BD$6,$D$7:$Q$7,0)-1))/SUMPRODUCT(OFFSET($W$8:OFFSET($W$8,$AJ$4-1,0),$T363,$U363),OFFSET($C$8:OFFSET($C$8,$AJ$4-1,0),$S363,0))</f>
        <v>0.99902351764122332</v>
      </c>
      <c r="BF363" s="174">
        <f ca="1">SUMPRODUCT(OFFSET($W$8:OFFSET($W$8,$AJ$4-1,0),$T363,$U363),OFFSET($D$8:OFFSET($D$8,$AJ$4-1,0),$S363,MATCH(BF$6,$D$7:$Q$7,0)-1))</f>
        <v>1</v>
      </c>
      <c r="BG363" s="174">
        <f ca="1">SUMPRODUCT(OFFSET($W$8:OFFSET($W$8,$AJ$4-1,0),$T363,$U363),OFFSET($C$8:OFFSET($C$8,$AJ$4-1,0),$S363,0),OFFSET($D$8:OFFSET($D$8,$AJ$4-1,0),$S363,MATCH(BF$6,$D$7:$Q$7,0)-1))/SUMPRODUCT(OFFSET($W$8:OFFSET($W$8,$AJ$4-1,0),$T363,$U363),OFFSET($C$8:OFFSET($C$8,$AJ$4-1,0),$S363,0))</f>
        <v>1</v>
      </c>
      <c r="BH363" s="174">
        <f ca="1">SUMPRODUCT(OFFSET($W$8:OFFSET($W$8,$AJ$4-1,0),$T363,$U363),OFFSET($D$8:OFFSET($D$8,$AJ$4-1,0),$S363,MATCH(BH$6,$D$7:$Q$7,0)-1))</f>
        <v>1</v>
      </c>
      <c r="BI363" s="174">
        <f ca="1">SUMPRODUCT(OFFSET($W$8:OFFSET($W$8,$AJ$4-1,0),$T363,$U363),OFFSET($C$8:OFFSET($C$8,$AJ$4-1,0),$S363,0),OFFSET($D$8:OFFSET($D$8,$AJ$4-1,0),$S363,MATCH(BH$6,$D$7:$Q$7,0)-1))/SUMPRODUCT(OFFSET($W$8:OFFSET($W$8,$AJ$4-1,0),$T363,$U363),OFFSET($C$8:OFFSET($C$8,$AJ$4-1,0),$S363,0))</f>
        <v>1</v>
      </c>
      <c r="BJ363" s="174">
        <f ca="1">SUMPRODUCT(OFFSET($W$8:OFFSET($W$8,$AJ$4-1,0),$T363,$U363),OFFSET($D$8:OFFSET($D$8,$AJ$4-1,0),$S363,MATCH(BJ$6,$D$7:$Q$7,0)-1))</f>
        <v>1</v>
      </c>
      <c r="BK363" s="174">
        <f ca="1">SUMPRODUCT(OFFSET($W$8:OFFSET($W$8,$AJ$4-1,0),$T363,$U363),OFFSET($C$8:OFFSET($C$8,$AJ$4-1,0),$S363,0),OFFSET($D$8:OFFSET($D$8,$AJ$4-1,0),$S363,MATCH(BJ$6,$D$7:$Q$7,0)-1))/SUMPRODUCT(OFFSET($W$8:OFFSET($W$8,$AJ$4-1,0),$T363,$U363),OFFSET($C$8:OFFSET($C$8,$AJ$4-1,0),$S363,0))</f>
        <v>1</v>
      </c>
      <c r="BM363" s="8">
        <f t="shared" si="85"/>
        <v>46966</v>
      </c>
      <c r="BN363" s="47">
        <f t="shared" ca="1" si="86"/>
        <v>0.99887341547568309</v>
      </c>
      <c r="BO363" s="47">
        <f t="shared" ca="1" si="82"/>
        <v>0</v>
      </c>
      <c r="BP363" s="47">
        <f t="shared" ca="1" si="87"/>
        <v>0.33093923847506052</v>
      </c>
      <c r="BQ363" s="47">
        <f t="shared" ca="1" si="83"/>
        <v>0.66793417700062263</v>
      </c>
    </row>
    <row r="364" spans="1:69">
      <c r="A364" s="58">
        <f t="shared" si="84"/>
        <v>46631</v>
      </c>
      <c r="B364" s="155">
        <f t="shared" si="89"/>
        <v>46827</v>
      </c>
      <c r="C364" s="59">
        <f>SUMIF(WP!$A$3:$A$388,"&lt;"&amp;EOMONTH($A364,$A$3-1)+1,WP!$B$3:$B$388)/1000-SUM(C$8:C363)</f>
        <v>7235.7587749715312</v>
      </c>
      <c r="D364" s="156">
        <f>D$6/VLOOKUP($B364,Rate!$B$4:$H$390,7)</f>
        <v>1</v>
      </c>
      <c r="E364" s="156">
        <f>E$6/VLOOKUP($B364,SAWW!$B$4:$H$390,7)</f>
        <v>0.86913220630762777</v>
      </c>
      <c r="F364" s="156">
        <f>F$6/VLOOKUP($B364,'Indem BL'!$B$4:$H$390,7)</f>
        <v>0.97537066835950637</v>
      </c>
      <c r="G364" s="156">
        <f>G$6/VLOOKUP($B364,'Med BL'!$B$4:$H$390,7)</f>
        <v>1</v>
      </c>
      <c r="H364" s="156">
        <f>H$6/VLOOKUP($B364,'Combined BL &amp; SAWW'!$B$4:$H$390,7)</f>
        <v>0.89160201017978014</v>
      </c>
      <c r="I364" s="156">
        <f>I$6/VLOOKUP($B364,'Freq Trend'!$B$4:$H$390,7)</f>
        <v>1.0523770806444834</v>
      </c>
      <c r="J364" s="156">
        <f>J$6/VLOOKUP($B364,'Severity Trend_IonI'!$B$4:$H$390,7)</f>
        <v>1.0523770806444832</v>
      </c>
      <c r="K364" s="156">
        <f>K$6/VLOOKUP($B364,'Severity Trend_MonI'!$B$4:$H$390,7)</f>
        <v>0.86059507384854572</v>
      </c>
      <c r="L364" s="156">
        <f>L$6/VLOOKUP($B364,'Severity Trend'!$B$4:$H$390,7)</f>
        <v>0.94937639199948931</v>
      </c>
      <c r="M364" s="156">
        <f>M$6/VLOOKUP($B364,'PP Residual Trend'!$B$4:$H$390,7)</f>
        <v>0.99909931770514271</v>
      </c>
      <c r="N364" s="156">
        <f>N$6/VLOOKUP($B364,CR!$B$4:$H$455,7)</f>
        <v>1</v>
      </c>
      <c r="O364" s="156">
        <f>O$6/VLOOKUP($B364,ER!$B$4:$H$455,7)</f>
        <v>1</v>
      </c>
      <c r="P364" s="156">
        <f>P$6/VLOOKUP($B364,DR!$B$4:$H$455,7)</f>
        <v>1</v>
      </c>
      <c r="R364">
        <f t="shared" si="94"/>
        <v>357</v>
      </c>
      <c r="S364" s="159">
        <f t="shared" si="90"/>
        <v>356</v>
      </c>
      <c r="T364" s="157">
        <f t="shared" si="91"/>
        <v>0</v>
      </c>
      <c r="U364" s="157">
        <f t="shared" si="92"/>
        <v>0</v>
      </c>
      <c r="V364" s="152">
        <v>0</v>
      </c>
      <c r="W364" s="153">
        <f>(2*W$5*$AJ$3*$R364*$A$3-MIN(W$5*$AJ$3,$R364*$A$3)^2-2*$R364*$A$3*MAX(W$5*$AJ$3-$R364*$A$3,0)-MIN(MAX($R364*$A$3-$A$4,0),W$5*$AJ$3)^2-2*W$5*$AJ$3*MAX($R364*$A$3-$A$4-W$5*+$AJ$3,0))/$AJ$5-SUM($V$7:V364)-SUM($V$7:W363)+SUM($V$7:V363)</f>
        <v>0</v>
      </c>
      <c r="X364" s="153">
        <f>(2*X$5*$AJ$3*$R364*$A$3-MIN(X$5*$AJ$3,$R364*$A$3)^2-2*$R364*$A$3*MAX(X$5*$AJ$3-$R364*$A$3,0)-MIN(MAX($R364*$A$3-$A$4,0),X$5*$AJ$3)^2-2*X$5*$AJ$3*MAX($R364*$A$3-$A$4-X$5*+$AJ$3,0))/$AJ$5-SUM($V$7:W364)-SUM($V$7:X363)+SUM($V$7:W363)</f>
        <v>0</v>
      </c>
      <c r="Y364" s="153">
        <f>(2*Y$5*$AJ$3*$R364*$A$3-MIN(Y$5*$AJ$3,$R364*$A$3)^2-2*$R364*$A$3*MAX(Y$5*$AJ$3-$R364*$A$3,0)-MIN(MAX($R364*$A$3-$A$4,0),Y$5*$AJ$3)^2-2*Y$5*$AJ$3*MAX($R364*$A$3-$A$4-Y$5*+$AJ$3,0))/$AJ$5-SUM($V$7:X364)-SUM($V$7:Y363)+SUM($V$7:X363)</f>
        <v>0</v>
      </c>
      <c r="Z364" s="153">
        <f>(2*Z$5*$AJ$3*$R364*$A$3-MIN(Z$5*$AJ$3,$R364*$A$3)^2-2*$R364*$A$3*MAX(Z$5*$AJ$3-$R364*$A$3,0)-MIN(MAX($R364*$A$3-$A$4,0),Z$5*$AJ$3)^2-2*Z$5*$AJ$3*MAX($R364*$A$3-$A$4-Z$5*+$AJ$3,0))/$AJ$5-SUM($V$7:Y364)-SUM($V$7:Z363)+SUM($V$7:Y363)</f>
        <v>0</v>
      </c>
      <c r="AA364" s="153">
        <f>(2*AA$5*$AJ$3*$R364*$A$3-MIN(AA$5*$AJ$3,$R364*$A$3)^2-2*$R364*$A$3*MAX(AA$5*$AJ$3-$R364*$A$3,0)-MIN(MAX($R364*$A$3-$A$4,0),AA$5*$AJ$3)^2-2*AA$5*$AJ$3*MAX($R364*$A$3-$A$4-AA$5*+$AJ$3,0))/$AJ$5-SUM($V$7:Z364)-SUM($V$7:AA363)+SUM($V$7:Z363)</f>
        <v>0</v>
      </c>
      <c r="AB364" s="153">
        <f>(2*AB$5*$AJ$3*$R364*$A$3-MIN(AB$5*$AJ$3,$R364*$A$3)^2-2*$R364*$A$3*MAX(AB$5*$AJ$3-$R364*$A$3,0)-MIN(MAX($R364*$A$3-$A$4,0),AB$5*$AJ$3)^2-2*AB$5*$AJ$3*MAX($R364*$A$3-$A$4-AB$5*+$AJ$3,0))/$AJ$5-SUM($V$7:AA364)-SUM($V$7:AB363)+SUM($V$7:AA363)</f>
        <v>0</v>
      </c>
      <c r="AC364" s="153">
        <f>(2*AC$5*$AJ$3*$R364*$A$3-MIN(AC$5*$AJ$3,$R364*$A$3)^2-2*$R364*$A$3*MAX(AC$5*$AJ$3-$R364*$A$3,0)-MIN(MAX($R364*$A$3-$A$4,0),AC$5*$AJ$3)^2-2*AC$5*$AJ$3*MAX($R364*$A$3-$A$4-AC$5*+$AJ$3,0))/$AJ$5-SUM($V$7:AB364)-SUM($V$7:AC363)+SUM($V$7:AB363)</f>
        <v>0</v>
      </c>
      <c r="AD364" s="153">
        <f>(2*AD$5*$AJ$3*$R364*$A$3-MIN(AD$5*$AJ$3,$R364*$A$3)^2-2*$R364*$A$3*MAX(AD$5*$AJ$3-$R364*$A$3,0)-MIN(MAX($R364*$A$3-$A$4,0),AD$5*$AJ$3)^2-2*AD$5*$AJ$3*MAX($R364*$A$3-$A$4-AD$5*+$AJ$3,0))/$AJ$5-SUM($V$7:AC364)-SUM($V$7:AD363)+SUM($V$7:AC363)</f>
        <v>0</v>
      </c>
      <c r="AE364" s="153">
        <f>(2*AE$5*$AJ$3*$R364*$A$3-MIN(AE$5*$AJ$3,$R364*$A$3)^2-2*$R364*$A$3*MAX(AE$5*$AJ$3-$R364*$A$3,0)-MIN(MAX($R364*$A$3-$A$4,0),AE$5*$AJ$3)^2-2*AE$5*$AJ$3*MAX($R364*$A$3-$A$4-AE$5*+$AJ$3,0))/$AJ$5-SUM($V$7:AD364)-SUM($V$7:AE363)+SUM($V$7:AD363)</f>
        <v>0</v>
      </c>
      <c r="AF364" s="153">
        <f>(2*AF$5*$AJ$3*$R364*$A$3-MIN(AF$5*$AJ$3,$R364*$A$3)^2-2*$R364*$A$3*MAX(AF$5*$AJ$3-$R364*$A$3,0)-MIN(MAX($R364*$A$3-$A$4,0),AF$5*$AJ$3)^2-2*AF$5*$AJ$3*MAX($R364*$A$3-$A$4-AF$5*+$AJ$3,0))/$AJ$5-SUM($V$7:AE364)-SUM($V$7:AF363)+SUM($V$7:AE363)</f>
        <v>0</v>
      </c>
      <c r="AG364" s="153">
        <f>(2*AG$5*$AJ$3*$R364*$A$3-MIN(AG$5*$AJ$3,$R364*$A$3)^2-2*$R364*$A$3*MAX(AG$5*$AJ$3-$R364*$A$3,0)-MIN(MAX($R364*$A$3-$A$4,0),AG$5*$AJ$3)^2-2*AG$5*$AJ$3*MAX($R364*$A$3-$A$4-AG$5*+$AJ$3,0))/$AJ$5-SUM($V$7:AF364)-SUM($V$7:AG363)+SUM($V$7:AF363)</f>
        <v>0</v>
      </c>
      <c r="AH364" s="153">
        <f>(2*AH$5*$AJ$3*$R364*$A$3-MIN(AH$5*$AJ$3,$R364*$A$3)^2-2*$R364*$A$3*MAX(AH$5*$AJ$3-$R364*$A$3,0)-MIN(MAX($R364*$A$3-$A$4,0),AH$5*$AJ$3)^2-2*AH$5*$AJ$3*MAX($R364*$A$3-$A$4-AH$5*+$AJ$3,0))/$AJ$5-SUM($V$7:AG364)-SUM($V$7:AH363)+SUM($V$7:AG363)</f>
        <v>0</v>
      </c>
      <c r="AJ364" s="8">
        <f t="shared" si="88"/>
        <v>46997</v>
      </c>
      <c r="AK364" s="30">
        <f t="shared" si="93"/>
        <v>47011</v>
      </c>
      <c r="AL364" s="3">
        <f ca="1">SUMPRODUCT(OFFSET($W$8:OFFSET($W$8,$AJ$4-1,0),$T364,$U364),OFFSET($D$8:OFFSET($D$8,$AJ$4-1,0),$S364,MATCH(AL$6,$D$7:$Q$7,0)-1))</f>
        <v>1</v>
      </c>
      <c r="AM364" s="3">
        <f ca="1">SUMPRODUCT(OFFSET($W$8:OFFSET($W$8,$AJ$4-1,0),$T364,$U364),OFFSET($C$8:OFFSET($C$8,$AJ$4-1,0),$S364,0),OFFSET($D$8:OFFSET($D$8,$AJ$4-1,0),$S364,MATCH(AL$6,$D$7:$Q$7,0)-1))/SUMPRODUCT(OFFSET($W$8:OFFSET($W$8,$AJ$4-1,0),$T364,$U364),OFFSET($C$8:OFFSET($C$8,$AJ$4-1,0),$S364,0))</f>
        <v>1</v>
      </c>
      <c r="AN364" s="3">
        <f ca="1">SUMPRODUCT(OFFSET($W$8:OFFSET($W$8,$AJ$4-1,0),$T364,$U364),OFFSET($D$8:OFFSET($D$8,$AJ$4-1,0),$S364,MATCH(AN$6,$D$7:$Q$7,0)-1))</f>
        <v>0.85720399363205202</v>
      </c>
      <c r="AO364" s="3">
        <f ca="1">SUMPRODUCT(OFFSET($W$8:OFFSET($W$8,$AJ$4-1,0),$T364,$U364),OFFSET($C$8:OFFSET($C$8,$AJ$4-1,0),$S364,0),OFFSET($D$8:OFFSET($D$8,$AJ$4-1,0),$S364,MATCH(AN$6,$D$7:$Q$7,0)-1))/SUMPRODUCT(OFFSET($W$8:OFFSET($W$8,$AJ$4-1,0),$T364,$U364),OFFSET($C$8:OFFSET($C$8,$AJ$4-1,0),$S364,0))</f>
        <v>0.85721330636302107</v>
      </c>
      <c r="AP364" s="3">
        <f ca="1">SUMPRODUCT(OFFSET($W$8:OFFSET($W$8,$AJ$4-1,0),$T364,$U364),OFFSET($D$8:OFFSET($D$8,$AJ$4-1,0),$S364,MATCH(AP$6,$D$7:$Q$7,0)-1))</f>
        <v>0.97435971202828808</v>
      </c>
      <c r="AQ364" s="3">
        <f ca="1">SUMPRODUCT(OFFSET($W$8:OFFSET($W$8,$AJ$4-1,0),$T364,$U364),OFFSET($C$8:OFFSET($C$8,$AJ$4-1,0),$S364,0),OFFSET($D$8:OFFSET($D$8,$AJ$4-1,0),$S364,MATCH(AP$6,$D$7:$Q$7,0)-1))/SUMPRODUCT(OFFSET($W$8:OFFSET($W$8,$AJ$4-1,0),$T364,$U364),OFFSET($C$8:OFFSET($C$8,$AJ$4-1,0),$S364,0))</f>
        <v>0.97438180940145724</v>
      </c>
      <c r="AR364" s="3">
        <f ca="1">SUMPRODUCT(OFFSET($W$8:OFFSET($W$8,$AJ$4-1,0),$T364,$U364),OFFSET($D$8:OFFSET($D$8,$AJ$4-1,0),$S364,MATCH(AR$6,$D$7:$Q$7,0)-1))</f>
        <v>1</v>
      </c>
      <c r="AS364" s="3">
        <f ca="1">SUMPRODUCT(OFFSET($W$8:OFFSET($W$8,$AJ$4-1,0),$T364,$U364),OFFSET($C$8:OFFSET($C$8,$AJ$4-1,0),$S364,0),OFFSET($D$8:OFFSET($D$8,$AJ$4-1,0),$S364,MATCH(AR$6,$D$7:$Q$7,0)-1))/SUMPRODUCT(OFFSET($W$8:OFFSET($W$8,$AJ$4-1,0),$T364,$U364),OFFSET($C$8:OFFSET($C$8,$AJ$4-1,0),$S364,0))</f>
        <v>1</v>
      </c>
      <c r="AT364" s="3">
        <f ca="1">SUMPRODUCT(OFFSET($W$8:OFFSET($W$8,$AJ$4-1,0),$T364,$U364),OFFSET($D$8:OFFSET($D$8,$AJ$4-1,0),$S364,MATCH(AT$6,$D$7:$Q$7,0)-1))</f>
        <v>0.88194992094917268</v>
      </c>
      <c r="AU364" s="3">
        <f ca="1">SUMPRODUCT(OFFSET($W$8:OFFSET($W$8,$AJ$4-1,0),$T364,$U364),OFFSET($C$8:OFFSET($C$8,$AJ$4-1,0),$S364,0),OFFSET($D$8:OFFSET($D$8,$AJ$4-1,0),$S364,MATCH(AT$6,$D$7:$Q$7,0)-1))/SUMPRODUCT(OFFSET($W$8:OFFSET($W$8,$AJ$4-1,0),$T364,$U364),OFFSET($C$8:OFFSET($C$8,$AJ$4-1,0),$S364,0))</f>
        <v>0.88197180803607278</v>
      </c>
      <c r="AV364" s="3">
        <f ca="1">SUMPRODUCT(OFFSET($W$8:OFFSET($W$8,$AJ$4-1,0),$T364,$U364),OFFSET($D$8:OFFSET($D$8,$AJ$4-1,0),$S364,MATCH(AV$6,$D$7:$Q$7,0)-1))</f>
        <v>1.0577086470271406</v>
      </c>
      <c r="AW364" s="3">
        <f ca="1">SUMPRODUCT(OFFSET($W$8:OFFSET($W$8,$AJ$4-1,0),$T364,$U364),OFFSET($C$8:OFFSET($C$8,$AJ$4-1,0),$S364,0),OFFSET($D$8:OFFSET($D$8,$AJ$4-1,0),$S364,MATCH(AV$6,$D$7:$Q$7,0)-1))/SUMPRODUCT(OFFSET($W$8:OFFSET($W$8,$AJ$4-1,0),$T364,$U364),OFFSET($C$8:OFFSET($C$8,$AJ$4-1,0),$S364,0))</f>
        <v>1.0577043315865355</v>
      </c>
      <c r="AX364" s="3">
        <f ca="1">SUMPRODUCT(OFFSET($W$8:OFFSET($W$8,$AJ$4-1,0),$T364,$U364),OFFSET($D$8:OFFSET($D$8,$AJ$4-1,0),$S364,MATCH(AX$6,$D$7:$Q$7,0)-1))</f>
        <v>1.0577086470271404</v>
      </c>
      <c r="AY364" s="3">
        <f ca="1">SUMPRODUCT(OFFSET($W$8:OFFSET($W$8,$AJ$4-1,0),$T364,$U364),OFFSET($C$8:OFFSET($C$8,$AJ$4-1,0),$S364,0),OFFSET($D$8:OFFSET($D$8,$AJ$4-1,0),$S364,MATCH(AX$6,$D$7:$Q$7,0)-1))/SUMPRODUCT(OFFSET($W$8:OFFSET($W$8,$AJ$4-1,0),$T364,$U364),OFFSET($C$8:OFFSET($C$8,$AJ$4-1,0),$S364,0))</f>
        <v>1.0577043315865358</v>
      </c>
      <c r="AZ364" s="3">
        <f ca="1">SUMPRODUCT(OFFSET($W$8:OFFSET($W$8,$AJ$4-1,0),$T364,$U364),OFFSET($D$8:OFFSET($D$8,$AJ$4-1,0),$S364,MATCH(AZ$6,$D$7:$Q$7,0)-1))</f>
        <v>0.84796193613650317</v>
      </c>
      <c r="BA364" s="3">
        <f ca="1">SUMPRODUCT(OFFSET($W$8:OFFSET($W$8,$AJ$4-1,0),$T364,$U364),OFFSET($C$8:OFFSET($C$8,$AJ$4-1,0),$S364,0),OFFSET($D$8:OFFSET($D$8,$AJ$4-1,0),$S364,MATCH(AZ$6,$D$7:$Q$7,0)-1))/SUMPRODUCT(OFFSET($W$8:OFFSET($W$8,$AJ$4-1,0),$T364,$U364),OFFSET($C$8:OFFSET($C$8,$AJ$4-1,0),$S364,0))</f>
        <v>0.84797178055370326</v>
      </c>
      <c r="BB364" s="3">
        <f ca="1">SUMPRODUCT(OFFSET($W$8:OFFSET($W$8,$AJ$4-1,0),$T364,$U364),OFFSET($D$8:OFFSET($D$8,$AJ$4-1,0),$S364,MATCH(BB$6,$D$7:$Q$7,0)-1))</f>
        <v>0.9445190751101683</v>
      </c>
      <c r="BC364" s="3">
        <f ca="1">SUMPRODUCT(OFFSET($W$8:OFFSET($W$8,$AJ$4-1,0),$T364,$U364),OFFSET($C$8:OFFSET($C$8,$AJ$4-1,0),$S364,0),OFFSET($D$8:OFFSET($D$8,$AJ$4-1,0),$S364,MATCH(BB$6,$D$7:$Q$7,0)-1))/SUMPRODUCT(OFFSET($W$8:OFFSET($W$8,$AJ$4-1,0),$T364,$U364),OFFSET($C$8:OFFSET($C$8,$AJ$4-1,0),$S364,0))</f>
        <v>0.94452293164459777</v>
      </c>
      <c r="BD364" s="3">
        <f ca="1">SUMPRODUCT(OFFSET($W$8:OFFSET($W$8,$AJ$4-1,0),$T364,$U364),OFFSET($D$8:OFFSET($D$8,$AJ$4-1,0),$S364,MATCH(BD$6,$D$7:$Q$7,0)-1))</f>
        <v>0.99901031908314353</v>
      </c>
      <c r="BE364" s="3">
        <f ca="1">SUMPRODUCT(OFFSET($W$8:OFFSET($W$8,$AJ$4-1,0),$T364,$U364),OFFSET($C$8:OFFSET($C$8,$AJ$4-1,0),$S364,0),OFFSET($D$8:OFFSET($D$8,$AJ$4-1,0),$S364,MATCH(BD$6,$D$7:$Q$7,0)-1))/SUMPRODUCT(OFFSET($W$8:OFFSET($W$8,$AJ$4-1,0),$T364,$U364),OFFSET($C$8:OFFSET($C$8,$AJ$4-1,0),$S364,0))</f>
        <v>0.99901039042617579</v>
      </c>
      <c r="BF364" s="174">
        <f ca="1">SUMPRODUCT(OFFSET($W$8:OFFSET($W$8,$AJ$4-1,0),$T364,$U364),OFFSET($D$8:OFFSET($D$8,$AJ$4-1,0),$S364,MATCH(BF$6,$D$7:$Q$7,0)-1))</f>
        <v>1</v>
      </c>
      <c r="BG364" s="174">
        <f ca="1">SUMPRODUCT(OFFSET($W$8:OFFSET($W$8,$AJ$4-1,0),$T364,$U364),OFFSET($C$8:OFFSET($C$8,$AJ$4-1,0),$S364,0),OFFSET($D$8:OFFSET($D$8,$AJ$4-1,0),$S364,MATCH(BF$6,$D$7:$Q$7,0)-1))/SUMPRODUCT(OFFSET($W$8:OFFSET($W$8,$AJ$4-1,0),$T364,$U364),OFFSET($C$8:OFFSET($C$8,$AJ$4-1,0),$S364,0))</f>
        <v>1</v>
      </c>
      <c r="BH364" s="174">
        <f ca="1">SUMPRODUCT(OFFSET($W$8:OFFSET($W$8,$AJ$4-1,0),$T364,$U364),OFFSET($D$8:OFFSET($D$8,$AJ$4-1,0),$S364,MATCH(BH$6,$D$7:$Q$7,0)-1))</f>
        <v>1</v>
      </c>
      <c r="BI364" s="174">
        <f ca="1">SUMPRODUCT(OFFSET($W$8:OFFSET($W$8,$AJ$4-1,0),$T364,$U364),OFFSET($C$8:OFFSET($C$8,$AJ$4-1,0),$S364,0),OFFSET($D$8:OFFSET($D$8,$AJ$4-1,0),$S364,MATCH(BH$6,$D$7:$Q$7,0)-1))/SUMPRODUCT(OFFSET($W$8:OFFSET($W$8,$AJ$4-1,0),$T364,$U364),OFFSET($C$8:OFFSET($C$8,$AJ$4-1,0),$S364,0))</f>
        <v>1</v>
      </c>
      <c r="BJ364" s="174">
        <f ca="1">SUMPRODUCT(OFFSET($W$8:OFFSET($W$8,$AJ$4-1,0),$T364,$U364),OFFSET($D$8:OFFSET($D$8,$AJ$4-1,0),$S364,MATCH(BJ$6,$D$7:$Q$7,0)-1))</f>
        <v>1</v>
      </c>
      <c r="BK364" s="174">
        <f ca="1">SUMPRODUCT(OFFSET($W$8:OFFSET($W$8,$AJ$4-1,0),$T364,$U364),OFFSET($C$8:OFFSET($C$8,$AJ$4-1,0),$S364,0),OFFSET($D$8:OFFSET($D$8,$AJ$4-1,0),$S364,MATCH(BJ$6,$D$7:$Q$7,0)-1))/SUMPRODUCT(OFFSET($W$8:OFFSET($W$8,$AJ$4-1,0),$T364,$U364),OFFSET($C$8:OFFSET($C$8,$AJ$4-1,0),$S364,0))</f>
        <v>1</v>
      </c>
      <c r="BM364" s="8">
        <f t="shared" si="85"/>
        <v>46997</v>
      </c>
      <c r="BN364" s="47">
        <f t="shared" ca="1" si="86"/>
        <v>0.99887341547568309</v>
      </c>
      <c r="BO364" s="47">
        <f t="shared" ca="1" si="82"/>
        <v>0</v>
      </c>
      <c r="BP364" s="47">
        <f t="shared" ca="1" si="87"/>
        <v>0.33093923847506052</v>
      </c>
      <c r="BQ364" s="47">
        <f t="shared" ca="1" si="83"/>
        <v>0.66793417700062263</v>
      </c>
    </row>
    <row r="365" spans="1:69">
      <c r="A365" s="58">
        <f t="shared" si="84"/>
        <v>46661</v>
      </c>
      <c r="B365" s="155">
        <f t="shared" si="89"/>
        <v>46858</v>
      </c>
      <c r="C365" s="59">
        <f>SUMIF(WP!$A$3:$A$388,"&lt;"&amp;EOMONTH($A365,$A$3-1)+1,WP!$B$3:$B$388)/1000-SUM(C$8:C364)</f>
        <v>8144.4200998668093</v>
      </c>
      <c r="D365" s="156">
        <f>D$6/VLOOKUP($B365,Rate!$B$4:$H$390,7)</f>
        <v>1</v>
      </c>
      <c r="E365" s="156">
        <f>E$6/VLOOKUP($B365,SAWW!$B$4:$H$390,7)</f>
        <v>0.86710986327619133</v>
      </c>
      <c r="F365" s="156">
        <f>F$6/VLOOKUP($B365,'Indem BL'!$B$4:$H$390,7)</f>
        <v>0.97537066835950637</v>
      </c>
      <c r="G365" s="156">
        <f>G$6/VLOOKUP($B365,'Med BL'!$B$4:$H$390,7)</f>
        <v>1</v>
      </c>
      <c r="H365" s="156">
        <f>H$6/VLOOKUP($B365,'Combined BL &amp; SAWW'!$B$4:$H$390,7)</f>
        <v>0.89008543477311342</v>
      </c>
      <c r="I365" s="156">
        <f>I$6/VLOOKUP($B365,'Freq Trend'!$B$4:$H$390,7)</f>
        <v>1.0532779640150955</v>
      </c>
      <c r="J365" s="156">
        <f>J$6/VLOOKUP($B365,'Severity Trend_IonI'!$B$4:$H$390,7)</f>
        <v>1.0532779640150953</v>
      </c>
      <c r="K365" s="156">
        <f>K$6/VLOOKUP($B365,'Severity Trend_MonI'!$B$4:$H$390,7)</f>
        <v>0.85845285758377987</v>
      </c>
      <c r="L365" s="156">
        <f>L$6/VLOOKUP($B365,'Severity Trend'!$B$4:$H$390,7)</f>
        <v>0.94855412457636412</v>
      </c>
      <c r="M365" s="156">
        <f>M$6/VLOOKUP($B365,'PP Residual Trend'!$B$4:$H$390,7)</f>
        <v>0.99908426529501615</v>
      </c>
      <c r="N365" s="156">
        <f>N$6/VLOOKUP($B365,CR!$B$4:$H$455,7)</f>
        <v>1</v>
      </c>
      <c r="O365" s="156">
        <f>O$6/VLOOKUP($B365,ER!$B$4:$H$455,7)</f>
        <v>1</v>
      </c>
      <c r="P365" s="156">
        <f>P$6/VLOOKUP($B365,DR!$B$4:$H$455,7)</f>
        <v>1</v>
      </c>
      <c r="R365">
        <f t="shared" si="94"/>
        <v>358</v>
      </c>
      <c r="S365" s="159">
        <f t="shared" si="90"/>
        <v>357</v>
      </c>
      <c r="T365" s="157">
        <f t="shared" si="91"/>
        <v>0</v>
      </c>
      <c r="U365" s="157">
        <f t="shared" si="92"/>
        <v>0</v>
      </c>
      <c r="V365" s="152">
        <v>0</v>
      </c>
      <c r="W365" s="153">
        <f>(2*W$5*$AJ$3*$R365*$A$3-MIN(W$5*$AJ$3,$R365*$A$3)^2-2*$R365*$A$3*MAX(W$5*$AJ$3-$R365*$A$3,0)-MIN(MAX($R365*$A$3-$A$4,0),W$5*$AJ$3)^2-2*W$5*$AJ$3*MAX($R365*$A$3-$A$4-W$5*+$AJ$3,0))/$AJ$5-SUM($V$7:V365)-SUM($V$7:W364)+SUM($V$7:V364)</f>
        <v>0</v>
      </c>
      <c r="X365" s="153">
        <f>(2*X$5*$AJ$3*$R365*$A$3-MIN(X$5*$AJ$3,$R365*$A$3)^2-2*$R365*$A$3*MAX(X$5*$AJ$3-$R365*$A$3,0)-MIN(MAX($R365*$A$3-$A$4,0),X$5*$AJ$3)^2-2*X$5*$AJ$3*MAX($R365*$A$3-$A$4-X$5*+$AJ$3,0))/$AJ$5-SUM($V$7:W365)-SUM($V$7:X364)+SUM($V$7:W364)</f>
        <v>0</v>
      </c>
      <c r="Y365" s="153">
        <f>(2*Y$5*$AJ$3*$R365*$A$3-MIN(Y$5*$AJ$3,$R365*$A$3)^2-2*$R365*$A$3*MAX(Y$5*$AJ$3-$R365*$A$3,0)-MIN(MAX($R365*$A$3-$A$4,0),Y$5*$AJ$3)^2-2*Y$5*$AJ$3*MAX($R365*$A$3-$A$4-Y$5*+$AJ$3,0))/$AJ$5-SUM($V$7:X365)-SUM($V$7:Y364)+SUM($V$7:X364)</f>
        <v>0</v>
      </c>
      <c r="Z365" s="153">
        <f>(2*Z$5*$AJ$3*$R365*$A$3-MIN(Z$5*$AJ$3,$R365*$A$3)^2-2*$R365*$A$3*MAX(Z$5*$AJ$3-$R365*$A$3,0)-MIN(MAX($R365*$A$3-$A$4,0),Z$5*$AJ$3)^2-2*Z$5*$AJ$3*MAX($R365*$A$3-$A$4-Z$5*+$AJ$3,0))/$AJ$5-SUM($V$7:Y365)-SUM($V$7:Z364)+SUM($V$7:Y364)</f>
        <v>0</v>
      </c>
      <c r="AA365" s="153">
        <f>(2*AA$5*$AJ$3*$R365*$A$3-MIN(AA$5*$AJ$3,$R365*$A$3)^2-2*$R365*$A$3*MAX(AA$5*$AJ$3-$R365*$A$3,0)-MIN(MAX($R365*$A$3-$A$4,0),AA$5*$AJ$3)^2-2*AA$5*$AJ$3*MAX($R365*$A$3-$A$4-AA$5*+$AJ$3,0))/$AJ$5-SUM($V$7:Z365)-SUM($V$7:AA364)+SUM($V$7:Z364)</f>
        <v>0</v>
      </c>
      <c r="AB365" s="153">
        <f>(2*AB$5*$AJ$3*$R365*$A$3-MIN(AB$5*$AJ$3,$R365*$A$3)^2-2*$R365*$A$3*MAX(AB$5*$AJ$3-$R365*$A$3,0)-MIN(MAX($R365*$A$3-$A$4,0),AB$5*$AJ$3)^2-2*AB$5*$AJ$3*MAX($R365*$A$3-$A$4-AB$5*+$AJ$3,0))/$AJ$5-SUM($V$7:AA365)-SUM($V$7:AB364)+SUM($V$7:AA364)</f>
        <v>0</v>
      </c>
      <c r="AC365" s="153">
        <f>(2*AC$5*$AJ$3*$R365*$A$3-MIN(AC$5*$AJ$3,$R365*$A$3)^2-2*$R365*$A$3*MAX(AC$5*$AJ$3-$R365*$A$3,0)-MIN(MAX($R365*$A$3-$A$4,0),AC$5*$AJ$3)^2-2*AC$5*$AJ$3*MAX($R365*$A$3-$A$4-AC$5*+$AJ$3,0))/$AJ$5-SUM($V$7:AB365)-SUM($V$7:AC364)+SUM($V$7:AB364)</f>
        <v>0</v>
      </c>
      <c r="AD365" s="153">
        <f>(2*AD$5*$AJ$3*$R365*$A$3-MIN(AD$5*$AJ$3,$R365*$A$3)^2-2*$R365*$A$3*MAX(AD$5*$AJ$3-$R365*$A$3,0)-MIN(MAX($R365*$A$3-$A$4,0),AD$5*$AJ$3)^2-2*AD$5*$AJ$3*MAX($R365*$A$3-$A$4-AD$5*+$AJ$3,0))/$AJ$5-SUM($V$7:AC365)-SUM($V$7:AD364)+SUM($V$7:AC364)</f>
        <v>0</v>
      </c>
      <c r="AE365" s="153">
        <f>(2*AE$5*$AJ$3*$R365*$A$3-MIN(AE$5*$AJ$3,$R365*$A$3)^2-2*$R365*$A$3*MAX(AE$5*$AJ$3-$R365*$A$3,0)-MIN(MAX($R365*$A$3-$A$4,0),AE$5*$AJ$3)^2-2*AE$5*$AJ$3*MAX($R365*$A$3-$A$4-AE$5*+$AJ$3,0))/$AJ$5-SUM($V$7:AD365)-SUM($V$7:AE364)+SUM($V$7:AD364)</f>
        <v>0</v>
      </c>
      <c r="AF365" s="153">
        <f>(2*AF$5*$AJ$3*$R365*$A$3-MIN(AF$5*$AJ$3,$R365*$A$3)^2-2*$R365*$A$3*MAX(AF$5*$AJ$3-$R365*$A$3,0)-MIN(MAX($R365*$A$3-$A$4,0),AF$5*$AJ$3)^2-2*AF$5*$AJ$3*MAX($R365*$A$3-$A$4-AF$5*+$AJ$3,0))/$AJ$5-SUM($V$7:AE365)-SUM($V$7:AF364)+SUM($V$7:AE364)</f>
        <v>0</v>
      </c>
      <c r="AG365" s="153">
        <f>(2*AG$5*$AJ$3*$R365*$A$3-MIN(AG$5*$AJ$3,$R365*$A$3)^2-2*$R365*$A$3*MAX(AG$5*$AJ$3-$R365*$A$3,0)-MIN(MAX($R365*$A$3-$A$4,0),AG$5*$AJ$3)^2-2*AG$5*$AJ$3*MAX($R365*$A$3-$A$4-AG$5*+$AJ$3,0))/$AJ$5-SUM($V$7:AF365)-SUM($V$7:AG364)+SUM($V$7:AF364)</f>
        <v>0</v>
      </c>
      <c r="AH365" s="153">
        <f>(2*AH$5*$AJ$3*$R365*$A$3-MIN(AH$5*$AJ$3,$R365*$A$3)^2-2*$R365*$A$3*MAX(AH$5*$AJ$3-$R365*$A$3,0)-MIN(MAX($R365*$A$3-$A$4,0),AH$5*$AJ$3)^2-2*AH$5*$AJ$3*MAX($R365*$A$3-$A$4-AH$5*+$AJ$3,0))/$AJ$5-SUM($V$7:AG365)-SUM($V$7:AH364)+SUM($V$7:AG364)</f>
        <v>0</v>
      </c>
      <c r="AJ365" s="8">
        <f t="shared" si="88"/>
        <v>47027</v>
      </c>
      <c r="AK365" s="30">
        <f t="shared" si="93"/>
        <v>47041</v>
      </c>
      <c r="AL365" s="3">
        <f ca="1">SUMPRODUCT(OFFSET($W$8:OFFSET($W$8,$AJ$4-1,0),$T365,$U365),OFFSET($D$8:OFFSET($D$8,$AJ$4-1,0),$S365,MATCH(AL$6,$D$7:$Q$7,0)-1))</f>
        <v>1</v>
      </c>
      <c r="AM365" s="3">
        <f ca="1">SUMPRODUCT(OFFSET($W$8:OFFSET($W$8,$AJ$4-1,0),$T365,$U365),OFFSET($C$8:OFFSET($C$8,$AJ$4-1,0),$S365,0),OFFSET($D$8:OFFSET($D$8,$AJ$4-1,0),$S365,MATCH(AL$6,$D$7:$Q$7,0)-1))/SUMPRODUCT(OFFSET($W$8:OFFSET($W$8,$AJ$4-1,0),$T365,$U365),OFFSET($C$8:OFFSET($C$8,$AJ$4-1,0),$S365,0))</f>
        <v>1</v>
      </c>
      <c r="AN365" s="3">
        <f ca="1">SUMPRODUCT(OFFSET($W$8:OFFSET($W$8,$AJ$4-1,0),$T365,$U365),OFFSET($D$8:OFFSET($D$8,$AJ$4-1,0),$S365,MATCH(AN$6,$D$7:$Q$7,0)-1))</f>
        <v>0.85523747290832852</v>
      </c>
      <c r="AO365" s="3">
        <f ca="1">SUMPRODUCT(OFFSET($W$8:OFFSET($W$8,$AJ$4-1,0),$T365,$U365),OFFSET($C$8:OFFSET($C$8,$AJ$4-1,0),$S365,0),OFFSET($D$8:OFFSET($D$8,$AJ$4-1,0),$S365,MATCH(AN$6,$D$7:$Q$7,0)-1))/SUMPRODUCT(OFFSET($W$8:OFFSET($W$8,$AJ$4-1,0),$T365,$U365),OFFSET($C$8:OFFSET($C$8,$AJ$4-1,0),$S365,0))</f>
        <v>0.85524879486519811</v>
      </c>
      <c r="AP365" s="3">
        <f ca="1">SUMPRODUCT(OFFSET($W$8:OFFSET($W$8,$AJ$4-1,0),$T365,$U365),OFFSET($D$8:OFFSET($D$8,$AJ$4-1,0),$S365,MATCH(AP$6,$D$7:$Q$7,0)-1))</f>
        <v>0.97395532949580077</v>
      </c>
      <c r="AQ365" s="3">
        <f ca="1">SUMPRODUCT(OFFSET($W$8:OFFSET($W$8,$AJ$4-1,0),$T365,$U365),OFFSET($C$8:OFFSET($C$8,$AJ$4-1,0),$S365,0),OFFSET($D$8:OFFSET($D$8,$AJ$4-1,0),$S365,MATCH(AP$6,$D$7:$Q$7,0)-1))/SUMPRODUCT(OFFSET($W$8:OFFSET($W$8,$AJ$4-1,0),$T365,$U365),OFFSET($C$8:OFFSET($C$8,$AJ$4-1,0),$S365,0))</f>
        <v>0.9739778095686269</v>
      </c>
      <c r="AR365" s="3">
        <f ca="1">SUMPRODUCT(OFFSET($W$8:OFFSET($W$8,$AJ$4-1,0),$T365,$U365),OFFSET($D$8:OFFSET($D$8,$AJ$4-1,0),$S365,MATCH(AR$6,$D$7:$Q$7,0)-1))</f>
        <v>1</v>
      </c>
      <c r="AS365" s="3">
        <f ca="1">SUMPRODUCT(OFFSET($W$8:OFFSET($W$8,$AJ$4-1,0),$T365,$U365),OFFSET($C$8:OFFSET($C$8,$AJ$4-1,0),$S365,0),OFFSET($D$8:OFFSET($D$8,$AJ$4-1,0),$S365,MATCH(AR$6,$D$7:$Q$7,0)-1))/SUMPRODUCT(OFFSET($W$8:OFFSET($W$8,$AJ$4-1,0),$T365,$U365),OFFSET($C$8:OFFSET($C$8,$AJ$4-1,0),$S365,0))</f>
        <v>1</v>
      </c>
      <c r="AT365" s="3">
        <f ca="1">SUMPRODUCT(OFFSET($W$8:OFFSET($W$8,$AJ$4-1,0),$T365,$U365),OFFSET($D$8:OFFSET($D$8,$AJ$4-1,0),$S365,MATCH(AT$6,$D$7:$Q$7,0)-1))</f>
        <v>0.88019753174170146</v>
      </c>
      <c r="AU365" s="3">
        <f ca="1">SUMPRODUCT(OFFSET($W$8:OFFSET($W$8,$AJ$4-1,0),$T365,$U365),OFFSET($C$8:OFFSET($C$8,$AJ$4-1,0),$S365,0),OFFSET($D$8:OFFSET($D$8,$AJ$4-1,0),$S365,MATCH(AT$6,$D$7:$Q$7,0)-1))/SUMPRODUCT(OFFSET($W$8:OFFSET($W$8,$AJ$4-1,0),$T365,$U365),OFFSET($C$8:OFFSET($C$8,$AJ$4-1,0),$S365,0))</f>
        <v>0.88022114346114344</v>
      </c>
      <c r="AV365" s="3">
        <f ca="1">SUMPRODUCT(OFFSET($W$8:OFFSET($W$8,$AJ$4-1,0),$T365,$U365),OFFSET($D$8:OFFSET($D$8,$AJ$4-1,0),$S365,MATCH(AV$6,$D$7:$Q$7,0)-1))</f>
        <v>1.0585930508354475</v>
      </c>
      <c r="AW365" s="3">
        <f ca="1">SUMPRODUCT(OFFSET($W$8:OFFSET($W$8,$AJ$4-1,0),$T365,$U365),OFFSET($C$8:OFFSET($C$8,$AJ$4-1,0),$S365,0),OFFSET($D$8:OFFSET($D$8,$AJ$4-1,0),$S365,MATCH(AV$6,$D$7:$Q$7,0)-1))/SUMPRODUCT(OFFSET($W$8:OFFSET($W$8,$AJ$4-1,0),$T365,$U365),OFFSET($C$8:OFFSET($C$8,$AJ$4-1,0),$S365,0))</f>
        <v>1.0585879145860446</v>
      </c>
      <c r="AX365" s="3">
        <f ca="1">SUMPRODUCT(OFFSET($W$8:OFFSET($W$8,$AJ$4-1,0),$T365,$U365),OFFSET($D$8:OFFSET($D$8,$AJ$4-1,0),$S365,MATCH(AX$6,$D$7:$Q$7,0)-1))</f>
        <v>1.0585930508354475</v>
      </c>
      <c r="AY365" s="3">
        <f ca="1">SUMPRODUCT(OFFSET($W$8:OFFSET($W$8,$AJ$4-1,0),$T365,$U365),OFFSET($C$8:OFFSET($C$8,$AJ$4-1,0),$S365,0),OFFSET($D$8:OFFSET($D$8,$AJ$4-1,0),$S365,MATCH(AX$6,$D$7:$Q$7,0)-1))/SUMPRODUCT(OFFSET($W$8:OFFSET($W$8,$AJ$4-1,0),$T365,$U365),OFFSET($C$8:OFFSET($C$8,$AJ$4-1,0),$S365,0))</f>
        <v>1.0585879145860448</v>
      </c>
      <c r="AZ365" s="3">
        <f ca="1">SUMPRODUCT(OFFSET($W$8:OFFSET($W$8,$AJ$4-1,0),$T365,$U365),OFFSET($D$8:OFFSET($D$8,$AJ$4-1,0),$S365,MATCH(AZ$6,$D$7:$Q$7,0)-1))</f>
        <v>0.84587985995111348</v>
      </c>
      <c r="BA365" s="3">
        <f ca="1">SUMPRODUCT(OFFSET($W$8:OFFSET($W$8,$AJ$4-1,0),$T365,$U365),OFFSET($C$8:OFFSET($C$8,$AJ$4-1,0),$S365,0),OFFSET($D$8:OFFSET($D$8,$AJ$4-1,0),$S365,MATCH(AZ$6,$D$7:$Q$7,0)-1))/SUMPRODUCT(OFFSET($W$8:OFFSET($W$8,$AJ$4-1,0),$T365,$U365),OFFSET($C$8:OFFSET($C$8,$AJ$4-1,0),$S365,0))</f>
        <v>0.84589184162061126</v>
      </c>
      <c r="BB365" s="3">
        <f ca="1">SUMPRODUCT(OFFSET($W$8:OFFSET($W$8,$AJ$4-1,0),$T365,$U365),OFFSET($D$8:OFFSET($D$8,$AJ$4-1,0),$S365,MATCH(BB$6,$D$7:$Q$7,0)-1))</f>
        <v>0.94371600642375575</v>
      </c>
      <c r="BC365" s="3">
        <f ca="1">SUMPRODUCT(OFFSET($W$8:OFFSET($W$8,$AJ$4-1,0),$T365,$U365),OFFSET($C$8:OFFSET($C$8,$AJ$4-1,0),$S365,0),OFFSET($D$8:OFFSET($D$8,$AJ$4-1,0),$S365,MATCH(BB$6,$D$7:$Q$7,0)-1))/SUMPRODUCT(OFFSET($W$8:OFFSET($W$8,$AJ$4-1,0),$T365,$U365),OFFSET($C$8:OFFSET($C$8,$AJ$4-1,0),$S365,0))</f>
        <v>0.94372064893024243</v>
      </c>
      <c r="BD365" s="3">
        <f ca="1">SUMPRODUCT(OFFSET($W$8:OFFSET($W$8,$AJ$4-1,0),$T365,$U365),OFFSET($D$8:OFFSET($D$8,$AJ$4-1,0),$S365,MATCH(BD$6,$D$7:$Q$7,0)-1))</f>
        <v>0.99899558059898663</v>
      </c>
      <c r="BE365" s="3">
        <f ca="1">SUMPRODUCT(OFFSET($W$8:OFFSET($W$8,$AJ$4-1,0),$T365,$U365),OFFSET($C$8:OFFSET($C$8,$AJ$4-1,0),$S365,0),OFFSET($D$8:OFFSET($D$8,$AJ$4-1,0),$S365,MATCH(BD$6,$D$7:$Q$7,0)-1))/SUMPRODUCT(OFFSET($W$8:OFFSET($W$8,$AJ$4-1,0),$T365,$U365),OFFSET($C$8:OFFSET($C$8,$AJ$4-1,0),$S365,0))</f>
        <v>0.9989956659978968</v>
      </c>
      <c r="BF365" s="174">
        <f ca="1">SUMPRODUCT(OFFSET($W$8:OFFSET($W$8,$AJ$4-1,0),$T365,$U365),OFFSET($D$8:OFFSET($D$8,$AJ$4-1,0),$S365,MATCH(BF$6,$D$7:$Q$7,0)-1))</f>
        <v>1</v>
      </c>
      <c r="BG365" s="174">
        <f ca="1">SUMPRODUCT(OFFSET($W$8:OFFSET($W$8,$AJ$4-1,0),$T365,$U365),OFFSET($C$8:OFFSET($C$8,$AJ$4-1,0),$S365,0),OFFSET($D$8:OFFSET($D$8,$AJ$4-1,0),$S365,MATCH(BF$6,$D$7:$Q$7,0)-1))/SUMPRODUCT(OFFSET($W$8:OFFSET($W$8,$AJ$4-1,0),$T365,$U365),OFFSET($C$8:OFFSET($C$8,$AJ$4-1,0),$S365,0))</f>
        <v>1</v>
      </c>
      <c r="BH365" s="174">
        <f ca="1">SUMPRODUCT(OFFSET($W$8:OFFSET($W$8,$AJ$4-1,0),$T365,$U365),OFFSET($D$8:OFFSET($D$8,$AJ$4-1,0),$S365,MATCH(BH$6,$D$7:$Q$7,0)-1))</f>
        <v>1</v>
      </c>
      <c r="BI365" s="174">
        <f ca="1">SUMPRODUCT(OFFSET($W$8:OFFSET($W$8,$AJ$4-1,0),$T365,$U365),OFFSET($C$8:OFFSET($C$8,$AJ$4-1,0),$S365,0),OFFSET($D$8:OFFSET($D$8,$AJ$4-1,0),$S365,MATCH(BH$6,$D$7:$Q$7,0)-1))/SUMPRODUCT(OFFSET($W$8:OFFSET($W$8,$AJ$4-1,0),$T365,$U365),OFFSET($C$8:OFFSET($C$8,$AJ$4-1,0),$S365,0))</f>
        <v>1</v>
      </c>
      <c r="BJ365" s="174">
        <f ca="1">SUMPRODUCT(OFFSET($W$8:OFFSET($W$8,$AJ$4-1,0),$T365,$U365),OFFSET($D$8:OFFSET($D$8,$AJ$4-1,0),$S365,MATCH(BJ$6,$D$7:$Q$7,0)-1))</f>
        <v>1</v>
      </c>
      <c r="BK365" s="174">
        <f ca="1">SUMPRODUCT(OFFSET($W$8:OFFSET($W$8,$AJ$4-1,0),$T365,$U365),OFFSET($C$8:OFFSET($C$8,$AJ$4-1,0),$S365,0),OFFSET($D$8:OFFSET($D$8,$AJ$4-1,0),$S365,MATCH(BJ$6,$D$7:$Q$7,0)-1))/SUMPRODUCT(OFFSET($W$8:OFFSET($W$8,$AJ$4-1,0),$T365,$U365),OFFSET($C$8:OFFSET($C$8,$AJ$4-1,0),$S365,0))</f>
        <v>1</v>
      </c>
      <c r="BM365" s="8">
        <f t="shared" si="85"/>
        <v>47027</v>
      </c>
      <c r="BN365" s="47">
        <f t="shared" ca="1" si="86"/>
        <v>0.99887341547568309</v>
      </c>
      <c r="BO365" s="47">
        <f t="shared" ca="1" si="82"/>
        <v>0</v>
      </c>
      <c r="BP365" s="47">
        <f t="shared" ca="1" si="87"/>
        <v>0.33093923847506052</v>
      </c>
      <c r="BQ365" s="47">
        <f t="shared" ca="1" si="83"/>
        <v>0.66793417700062263</v>
      </c>
    </row>
    <row r="366" spans="1:69">
      <c r="A366" s="58">
        <f t="shared" si="84"/>
        <v>46692</v>
      </c>
      <c r="B366" s="155">
        <f t="shared" si="89"/>
        <v>46888</v>
      </c>
      <c r="C366" s="59">
        <f>SUMIF(WP!$A$3:$A$388,"&lt;"&amp;EOMONTH($A366,$A$3-1)+1,WP!$B$3:$B$388)/1000-SUM(C$8:C365)</f>
        <v>6205.1749418688705</v>
      </c>
      <c r="D366" s="156">
        <f>D$6/VLOOKUP($B366,Rate!$B$4:$H$390,7)</f>
        <v>1</v>
      </c>
      <c r="E366" s="156">
        <f>E$6/VLOOKUP($B366,SAWW!$B$4:$H$390,7)</f>
        <v>0.86516169788137598</v>
      </c>
      <c r="F366" s="156">
        <f>F$6/VLOOKUP($B366,'Indem BL'!$B$4:$H$390,7)</f>
        <v>0.97537066835950637</v>
      </c>
      <c r="G366" s="156">
        <f>G$6/VLOOKUP($B366,'Med BL'!$B$4:$H$390,7)</f>
        <v>1</v>
      </c>
      <c r="H366" s="156">
        <f>H$6/VLOOKUP($B366,'Combined BL &amp; SAWW'!$B$4:$H$390,7)</f>
        <v>0.88862268537871225</v>
      </c>
      <c r="I366" s="156">
        <f>I$6/VLOOKUP($B366,'Freq Trend'!$B$4:$H$390,7)</f>
        <v>1.0541512564154065</v>
      </c>
      <c r="J366" s="156">
        <f>J$6/VLOOKUP($B366,'Severity Trend_IonI'!$B$4:$H$390,7)</f>
        <v>1.0541512564154063</v>
      </c>
      <c r="K366" s="156">
        <f>K$6/VLOOKUP($B366,'Severity Trend_MonI'!$B$4:$H$390,7)</f>
        <v>0.85638987509512676</v>
      </c>
      <c r="L366" s="156">
        <f>L$6/VLOOKUP($B366,'Severity Trend'!$B$4:$H$390,7)</f>
        <v>0.94775973694715698</v>
      </c>
      <c r="M366" s="156">
        <f>M$6/VLOOKUP($B366,'PP Residual Trend'!$B$4:$H$390,7)</f>
        <v>0.9990696988783484</v>
      </c>
      <c r="N366" s="156">
        <f>N$6/VLOOKUP($B366,CR!$B$4:$H$455,7)</f>
        <v>1</v>
      </c>
      <c r="O366" s="156">
        <f>O$6/VLOOKUP($B366,ER!$B$4:$H$455,7)</f>
        <v>1</v>
      </c>
      <c r="P366" s="156">
        <f>P$6/VLOOKUP($B366,DR!$B$4:$H$455,7)</f>
        <v>1</v>
      </c>
      <c r="R366">
        <f t="shared" si="94"/>
        <v>359</v>
      </c>
      <c r="S366" s="159">
        <f t="shared" si="90"/>
        <v>358</v>
      </c>
      <c r="T366" s="157">
        <f t="shared" si="91"/>
        <v>0</v>
      </c>
      <c r="U366" s="157">
        <f t="shared" si="92"/>
        <v>0</v>
      </c>
      <c r="V366" s="152">
        <v>0</v>
      </c>
      <c r="W366" s="153">
        <f>(2*W$5*$AJ$3*$R366*$A$3-MIN(W$5*$AJ$3,$R366*$A$3)^2-2*$R366*$A$3*MAX(W$5*$AJ$3-$R366*$A$3,0)-MIN(MAX($R366*$A$3-$A$4,0),W$5*$AJ$3)^2-2*W$5*$AJ$3*MAX($R366*$A$3-$A$4-W$5*+$AJ$3,0))/$AJ$5-SUM($V$7:V366)-SUM($V$7:W365)+SUM($V$7:V365)</f>
        <v>0</v>
      </c>
      <c r="X366" s="153">
        <f>(2*X$5*$AJ$3*$R366*$A$3-MIN(X$5*$AJ$3,$R366*$A$3)^2-2*$R366*$A$3*MAX(X$5*$AJ$3-$R366*$A$3,0)-MIN(MAX($R366*$A$3-$A$4,0),X$5*$AJ$3)^2-2*X$5*$AJ$3*MAX($R366*$A$3-$A$4-X$5*+$AJ$3,0))/$AJ$5-SUM($V$7:W366)-SUM($V$7:X365)+SUM($V$7:W365)</f>
        <v>0</v>
      </c>
      <c r="Y366" s="153">
        <f>(2*Y$5*$AJ$3*$R366*$A$3-MIN(Y$5*$AJ$3,$R366*$A$3)^2-2*$R366*$A$3*MAX(Y$5*$AJ$3-$R366*$A$3,0)-MIN(MAX($R366*$A$3-$A$4,0),Y$5*$AJ$3)^2-2*Y$5*$AJ$3*MAX($R366*$A$3-$A$4-Y$5*+$AJ$3,0))/$AJ$5-SUM($V$7:X366)-SUM($V$7:Y365)+SUM($V$7:X365)</f>
        <v>0</v>
      </c>
      <c r="Z366" s="153">
        <f>(2*Z$5*$AJ$3*$R366*$A$3-MIN(Z$5*$AJ$3,$R366*$A$3)^2-2*$R366*$A$3*MAX(Z$5*$AJ$3-$R366*$A$3,0)-MIN(MAX($R366*$A$3-$A$4,0),Z$5*$AJ$3)^2-2*Z$5*$AJ$3*MAX($R366*$A$3-$A$4-Z$5*+$AJ$3,0))/$AJ$5-SUM($V$7:Y366)-SUM($V$7:Z365)+SUM($V$7:Y365)</f>
        <v>0</v>
      </c>
      <c r="AA366" s="153">
        <f>(2*AA$5*$AJ$3*$R366*$A$3-MIN(AA$5*$AJ$3,$R366*$A$3)^2-2*$R366*$A$3*MAX(AA$5*$AJ$3-$R366*$A$3,0)-MIN(MAX($R366*$A$3-$A$4,0),AA$5*$AJ$3)^2-2*AA$5*$AJ$3*MAX($R366*$A$3-$A$4-AA$5*+$AJ$3,0))/$AJ$5-SUM($V$7:Z366)-SUM($V$7:AA365)+SUM($V$7:Z365)</f>
        <v>0</v>
      </c>
      <c r="AB366" s="153">
        <f>(2*AB$5*$AJ$3*$R366*$A$3-MIN(AB$5*$AJ$3,$R366*$A$3)^2-2*$R366*$A$3*MAX(AB$5*$AJ$3-$R366*$A$3,0)-MIN(MAX($R366*$A$3-$A$4,0),AB$5*$AJ$3)^2-2*AB$5*$AJ$3*MAX($R366*$A$3-$A$4-AB$5*+$AJ$3,0))/$AJ$5-SUM($V$7:AA366)-SUM($V$7:AB365)+SUM($V$7:AA365)</f>
        <v>0</v>
      </c>
      <c r="AC366" s="153">
        <f>(2*AC$5*$AJ$3*$R366*$A$3-MIN(AC$5*$AJ$3,$R366*$A$3)^2-2*$R366*$A$3*MAX(AC$5*$AJ$3-$R366*$A$3,0)-MIN(MAX($R366*$A$3-$A$4,0),AC$5*$AJ$3)^2-2*AC$5*$AJ$3*MAX($R366*$A$3-$A$4-AC$5*+$AJ$3,0))/$AJ$5-SUM($V$7:AB366)-SUM($V$7:AC365)+SUM($V$7:AB365)</f>
        <v>0</v>
      </c>
      <c r="AD366" s="153">
        <f>(2*AD$5*$AJ$3*$R366*$A$3-MIN(AD$5*$AJ$3,$R366*$A$3)^2-2*$R366*$A$3*MAX(AD$5*$AJ$3-$R366*$A$3,0)-MIN(MAX($R366*$A$3-$A$4,0),AD$5*$AJ$3)^2-2*AD$5*$AJ$3*MAX($R366*$A$3-$A$4-AD$5*+$AJ$3,0))/$AJ$5-SUM($V$7:AC366)-SUM($V$7:AD365)+SUM($V$7:AC365)</f>
        <v>0</v>
      </c>
      <c r="AE366" s="153">
        <f>(2*AE$5*$AJ$3*$R366*$A$3-MIN(AE$5*$AJ$3,$R366*$A$3)^2-2*$R366*$A$3*MAX(AE$5*$AJ$3-$R366*$A$3,0)-MIN(MAX($R366*$A$3-$A$4,0),AE$5*$AJ$3)^2-2*AE$5*$AJ$3*MAX($R366*$A$3-$A$4-AE$5*+$AJ$3,0))/$AJ$5-SUM($V$7:AD366)-SUM($V$7:AE365)+SUM($V$7:AD365)</f>
        <v>0</v>
      </c>
      <c r="AF366" s="153">
        <f>(2*AF$5*$AJ$3*$R366*$A$3-MIN(AF$5*$AJ$3,$R366*$A$3)^2-2*$R366*$A$3*MAX(AF$5*$AJ$3-$R366*$A$3,0)-MIN(MAX($R366*$A$3-$A$4,0),AF$5*$AJ$3)^2-2*AF$5*$AJ$3*MAX($R366*$A$3-$A$4-AF$5*+$AJ$3,0))/$AJ$5-SUM($V$7:AE366)-SUM($V$7:AF365)+SUM($V$7:AE365)</f>
        <v>0</v>
      </c>
      <c r="AG366" s="153">
        <f>(2*AG$5*$AJ$3*$R366*$A$3-MIN(AG$5*$AJ$3,$R366*$A$3)^2-2*$R366*$A$3*MAX(AG$5*$AJ$3-$R366*$A$3,0)-MIN(MAX($R366*$A$3-$A$4,0),AG$5*$AJ$3)^2-2*AG$5*$AJ$3*MAX($R366*$A$3-$A$4-AG$5*+$AJ$3,0))/$AJ$5-SUM($V$7:AF366)-SUM($V$7:AG365)+SUM($V$7:AF365)</f>
        <v>0</v>
      </c>
      <c r="AH366" s="153">
        <f>(2*AH$5*$AJ$3*$R366*$A$3-MIN(AH$5*$AJ$3,$R366*$A$3)^2-2*$R366*$A$3*MAX(AH$5*$AJ$3-$R366*$A$3,0)-MIN(MAX($R366*$A$3-$A$4,0),AH$5*$AJ$3)^2-2*AH$5*$AJ$3*MAX($R366*$A$3-$A$4-AH$5*+$AJ$3,0))/$AJ$5-SUM($V$7:AG366)-SUM($V$7:AH365)+SUM($V$7:AG365)</f>
        <v>0</v>
      </c>
      <c r="AJ366" s="8">
        <f t="shared" si="88"/>
        <v>47058</v>
      </c>
      <c r="AK366" s="30">
        <f t="shared" si="93"/>
        <v>47072</v>
      </c>
      <c r="AL366" s="3">
        <f ca="1">SUMPRODUCT(OFFSET($W$8:OFFSET($W$8,$AJ$4-1,0),$T366,$U366),OFFSET($D$8:OFFSET($D$8,$AJ$4-1,0),$S366,MATCH(AL$6,$D$7:$Q$7,0)-1))</f>
        <v>1</v>
      </c>
      <c r="AM366" s="3">
        <f ca="1">SUMPRODUCT(OFFSET($W$8:OFFSET($W$8,$AJ$4-1,0),$T366,$U366),OFFSET($C$8:OFFSET($C$8,$AJ$4-1,0),$S366,0),OFFSET($D$8:OFFSET($D$8,$AJ$4-1,0),$S366,MATCH(AL$6,$D$7:$Q$7,0)-1))/SUMPRODUCT(OFFSET($W$8:OFFSET($W$8,$AJ$4-1,0),$T366,$U366),OFFSET($C$8:OFFSET($C$8,$AJ$4-1,0),$S366,0))</f>
        <v>1</v>
      </c>
      <c r="AN366" s="3">
        <f ca="1">SUMPRODUCT(OFFSET($W$8:OFFSET($W$8,$AJ$4-1,0),$T366,$U366),OFFSET($D$8:OFFSET($D$8,$AJ$4-1,0),$S366,MATCH(AN$6,$D$7:$Q$7,0)-1))</f>
        <v>0.85327587912064184</v>
      </c>
      <c r="AO366" s="3">
        <f ca="1">SUMPRODUCT(OFFSET($W$8:OFFSET($W$8,$AJ$4-1,0),$T366,$U366),OFFSET($C$8:OFFSET($C$8,$AJ$4-1,0),$S366,0),OFFSET($D$8:OFFSET($D$8,$AJ$4-1,0),$S366,MATCH(AN$6,$D$7:$Q$7,0)-1))/SUMPRODUCT(OFFSET($W$8:OFFSET($W$8,$AJ$4-1,0),$T366,$U366),OFFSET($C$8:OFFSET($C$8,$AJ$4-1,0),$S366,0))</f>
        <v>0.85342006968816353</v>
      </c>
      <c r="AP366" s="3">
        <f ca="1">SUMPRODUCT(OFFSET($W$8:OFFSET($W$8,$AJ$4-1,0),$T366,$U366),OFFSET($D$8:OFFSET($D$8,$AJ$4-1,0),$S366,MATCH(AP$6,$D$7:$Q$7,0)-1))</f>
        <v>0.97355094696331346</v>
      </c>
      <c r="AQ366" s="3">
        <f ca="1">SUMPRODUCT(OFFSET($W$8:OFFSET($W$8,$AJ$4-1,0),$T366,$U366),OFFSET($C$8:OFFSET($C$8,$AJ$4-1,0),$S366,0),OFFSET($D$8:OFFSET($D$8,$AJ$4-1,0),$S366,MATCH(AP$6,$D$7:$Q$7,0)-1))/SUMPRODUCT(OFFSET($W$8:OFFSET($W$8,$AJ$4-1,0),$T366,$U366),OFFSET($C$8:OFFSET($C$8,$AJ$4-1,0),$S366,0))</f>
        <v>0.97360088066258332</v>
      </c>
      <c r="AR366" s="3">
        <f ca="1">SUMPRODUCT(OFFSET($W$8:OFFSET($W$8,$AJ$4-1,0),$T366,$U366),OFFSET($D$8:OFFSET($D$8,$AJ$4-1,0),$S366,MATCH(AR$6,$D$7:$Q$7,0)-1))</f>
        <v>1</v>
      </c>
      <c r="AS366" s="3">
        <f ca="1">SUMPRODUCT(OFFSET($W$8:OFFSET($W$8,$AJ$4-1,0),$T366,$U366),OFFSET($C$8:OFFSET($C$8,$AJ$4-1,0),$S366,0),OFFSET($D$8:OFFSET($D$8,$AJ$4-1,0),$S366,MATCH(AR$6,$D$7:$Q$7,0)-1))/SUMPRODUCT(OFFSET($W$8:OFFSET($W$8,$AJ$4-1,0),$T366,$U366),OFFSET($C$8:OFFSET($C$8,$AJ$4-1,0),$S366,0))</f>
        <v>1</v>
      </c>
      <c r="AT366" s="3">
        <f ca="1">SUMPRODUCT(OFFSET($W$8:OFFSET($W$8,$AJ$4-1,0),$T366,$U366),OFFSET($D$8:OFFSET($D$8,$AJ$4-1,0),$S366,MATCH(AT$6,$D$7:$Q$7,0)-1))</f>
        <v>0.87844734727688101</v>
      </c>
      <c r="AU366" s="3">
        <f ca="1">SUMPRODUCT(OFFSET($W$8:OFFSET($W$8,$AJ$4-1,0),$T366,$U366),OFFSET($C$8:OFFSET($C$8,$AJ$4-1,0),$S366,0),OFFSET($D$8:OFFSET($D$8,$AJ$4-1,0),$S366,MATCH(AT$6,$D$7:$Q$7,0)-1))/SUMPRODUCT(OFFSET($W$8:OFFSET($W$8,$AJ$4-1,0),$T366,$U366),OFFSET($C$8:OFFSET($C$8,$AJ$4-1,0),$S366,0))</f>
        <v>0.87858964300481024</v>
      </c>
      <c r="AV366" s="3">
        <f ca="1">SUMPRODUCT(OFFSET($W$8:OFFSET($W$8,$AJ$4-1,0),$T366,$U366),OFFSET($D$8:OFFSET($D$8,$AJ$4-1,0),$S366,MATCH(AV$6,$D$7:$Q$7,0)-1))</f>
        <v>1.0594779941129169</v>
      </c>
      <c r="AW366" s="3">
        <f ca="1">SUMPRODUCT(OFFSET($W$8:OFFSET($W$8,$AJ$4-1,0),$T366,$U366),OFFSET($C$8:OFFSET($C$8,$AJ$4-1,0),$S366,0),OFFSET($D$8:OFFSET($D$8,$AJ$4-1,0),$S366,MATCH(AV$6,$D$7:$Q$7,0)-1))/SUMPRODUCT(OFFSET($W$8:OFFSET($W$8,$AJ$4-1,0),$T366,$U366),OFFSET($C$8:OFFSET($C$8,$AJ$4-1,0),$S366,0))</f>
        <v>1.0594127454149995</v>
      </c>
      <c r="AX366" s="3">
        <f ca="1">SUMPRODUCT(OFFSET($W$8:OFFSET($W$8,$AJ$4-1,0),$T366,$U366),OFFSET($D$8:OFFSET($D$8,$AJ$4-1,0),$S366,MATCH(AX$6,$D$7:$Q$7,0)-1))</f>
        <v>1.0594779941129169</v>
      </c>
      <c r="AY366" s="3">
        <f ca="1">SUMPRODUCT(OFFSET($W$8:OFFSET($W$8,$AJ$4-1,0),$T366,$U366),OFFSET($C$8:OFFSET($C$8,$AJ$4-1,0),$S366,0),OFFSET($D$8:OFFSET($D$8,$AJ$4-1,0),$S366,MATCH(AX$6,$D$7:$Q$7,0)-1))/SUMPRODUCT(OFFSET($W$8:OFFSET($W$8,$AJ$4-1,0),$T366,$U366),OFFSET($C$8:OFFSET($C$8,$AJ$4-1,0),$S366,0))</f>
        <v>1.0594127454149995</v>
      </c>
      <c r="AZ366" s="3">
        <f ca="1">SUMPRODUCT(OFFSET($W$8:OFFSET($W$8,$AJ$4-1,0),$T366,$U366),OFFSET($D$8:OFFSET($D$8,$AJ$4-1,0),$S366,MATCH(AZ$6,$D$7:$Q$7,0)-1))</f>
        <v>0.84380333062822066</v>
      </c>
      <c r="BA366" s="3">
        <f ca="1">SUMPRODUCT(OFFSET($W$8:OFFSET($W$8,$AJ$4-1,0),$T366,$U366),OFFSET($C$8:OFFSET($C$8,$AJ$4-1,0),$S366,0),OFFSET($D$8:OFFSET($D$8,$AJ$4-1,0),$S366,MATCH(AZ$6,$D$7:$Q$7,0)-1))/SUMPRODUCT(OFFSET($W$8:OFFSET($W$8,$AJ$4-1,0),$T366,$U366),OFFSET($C$8:OFFSET($C$8,$AJ$4-1,0),$S366,0))</f>
        <v>0.8439559456570277</v>
      </c>
      <c r="BB366" s="3">
        <f ca="1">SUMPRODUCT(OFFSET($W$8:OFFSET($W$8,$AJ$4-1,0),$T366,$U366),OFFSET($D$8:OFFSET($D$8,$AJ$4-1,0),$S366,MATCH(BB$6,$D$7:$Q$7,0)-1))</f>
        <v>0.94291380243708545</v>
      </c>
      <c r="BC366" s="3">
        <f ca="1">SUMPRODUCT(OFFSET($W$8:OFFSET($W$8,$AJ$4-1,0),$T366,$U366),OFFSET($C$8:OFFSET($C$8,$AJ$4-1,0),$S366,0),OFFSET($D$8:OFFSET($D$8,$AJ$4-1,0),$S366,MATCH(BB$6,$D$7:$Q$7,0)-1))/SUMPRODUCT(OFFSET($W$8:OFFSET($W$8,$AJ$4-1,0),$T366,$U366),OFFSET($C$8:OFFSET($C$8,$AJ$4-1,0),$S366,0))</f>
        <v>0.94297285324994684</v>
      </c>
      <c r="BD366" s="3">
        <f ca="1">SUMPRODUCT(OFFSET($W$8:OFFSET($W$8,$AJ$4-1,0),$T366,$U366),OFFSET($D$8:OFFSET($D$8,$AJ$4-1,0),$S366,MATCH(BD$6,$D$7:$Q$7,0)-1))</f>
        <v>0.99898084570411372</v>
      </c>
      <c r="BE366" s="3">
        <f ca="1">SUMPRODUCT(OFFSET($W$8:OFFSET($W$8,$AJ$4-1,0),$T366,$U366),OFFSET($C$8:OFFSET($C$8,$AJ$4-1,0),$S366,0),OFFSET($D$8:OFFSET($D$8,$AJ$4-1,0),$S366,MATCH(BD$6,$D$7:$Q$7,0)-1))/SUMPRODUCT(OFFSET($W$8:OFFSET($W$8,$AJ$4-1,0),$T366,$U366),OFFSET($C$8:OFFSET($C$8,$AJ$4-1,0),$S366,0))</f>
        <v>0.99898193123619128</v>
      </c>
      <c r="BF366" s="174">
        <f ca="1">SUMPRODUCT(OFFSET($W$8:OFFSET($W$8,$AJ$4-1,0),$T366,$U366),OFFSET($D$8:OFFSET($D$8,$AJ$4-1,0),$S366,MATCH(BF$6,$D$7:$Q$7,0)-1))</f>
        <v>1</v>
      </c>
      <c r="BG366" s="174">
        <f ca="1">SUMPRODUCT(OFFSET($W$8:OFFSET($W$8,$AJ$4-1,0),$T366,$U366),OFFSET($C$8:OFFSET($C$8,$AJ$4-1,0),$S366,0),OFFSET($D$8:OFFSET($D$8,$AJ$4-1,0),$S366,MATCH(BF$6,$D$7:$Q$7,0)-1))/SUMPRODUCT(OFFSET($W$8:OFFSET($W$8,$AJ$4-1,0),$T366,$U366),OFFSET($C$8:OFFSET($C$8,$AJ$4-1,0),$S366,0))</f>
        <v>1</v>
      </c>
      <c r="BH366" s="174">
        <f ca="1">SUMPRODUCT(OFFSET($W$8:OFFSET($W$8,$AJ$4-1,0),$T366,$U366),OFFSET($D$8:OFFSET($D$8,$AJ$4-1,0),$S366,MATCH(BH$6,$D$7:$Q$7,0)-1))</f>
        <v>1</v>
      </c>
      <c r="BI366" s="174">
        <f ca="1">SUMPRODUCT(OFFSET($W$8:OFFSET($W$8,$AJ$4-1,0),$T366,$U366),OFFSET($C$8:OFFSET($C$8,$AJ$4-1,0),$S366,0),OFFSET($D$8:OFFSET($D$8,$AJ$4-1,0),$S366,MATCH(BH$6,$D$7:$Q$7,0)-1))/SUMPRODUCT(OFFSET($W$8:OFFSET($W$8,$AJ$4-1,0),$T366,$U366),OFFSET($C$8:OFFSET($C$8,$AJ$4-1,0),$S366,0))</f>
        <v>1</v>
      </c>
      <c r="BJ366" s="174">
        <f ca="1">SUMPRODUCT(OFFSET($W$8:OFFSET($W$8,$AJ$4-1,0),$T366,$U366),OFFSET($D$8:OFFSET($D$8,$AJ$4-1,0),$S366,MATCH(BJ$6,$D$7:$Q$7,0)-1))</f>
        <v>1</v>
      </c>
      <c r="BK366" s="174">
        <f ca="1">SUMPRODUCT(OFFSET($W$8:OFFSET($W$8,$AJ$4-1,0),$T366,$U366),OFFSET($C$8:OFFSET($C$8,$AJ$4-1,0),$S366,0),OFFSET($D$8:OFFSET($D$8,$AJ$4-1,0),$S366,MATCH(BJ$6,$D$7:$Q$7,0)-1))/SUMPRODUCT(OFFSET($W$8:OFFSET($W$8,$AJ$4-1,0),$T366,$U366),OFFSET($C$8:OFFSET($C$8,$AJ$4-1,0),$S366,0))</f>
        <v>1</v>
      </c>
      <c r="BM366" s="8">
        <f t="shared" si="85"/>
        <v>47058</v>
      </c>
      <c r="BN366" s="47">
        <f t="shared" ca="1" si="86"/>
        <v>0.99887341547568309</v>
      </c>
      <c r="BO366" s="47">
        <f t="shared" ca="1" si="82"/>
        <v>0</v>
      </c>
      <c r="BP366" s="47">
        <f t="shared" ca="1" si="87"/>
        <v>0.33093923847506052</v>
      </c>
      <c r="BQ366" s="47">
        <f t="shared" ca="1" si="83"/>
        <v>0.66793417700062263</v>
      </c>
    </row>
    <row r="367" spans="1:69">
      <c r="A367" s="58">
        <f t="shared" si="84"/>
        <v>46722</v>
      </c>
      <c r="B367" s="155">
        <f t="shared" si="89"/>
        <v>46919</v>
      </c>
      <c r="C367" s="59">
        <f>SUMIF(WP!$A$3:$A$388,"&lt;"&amp;EOMONTH($A367,$A$3-1)+1,WP!$B$3:$B$388)/1000-SUM(C$8:C366)</f>
        <v>7651.3019188457401</v>
      </c>
      <c r="D367" s="156">
        <f>D$6/VLOOKUP($B367,Rate!$B$4:$H$390,7)</f>
        <v>1</v>
      </c>
      <c r="E367" s="156">
        <f>E$6/VLOOKUP($B367,SAWW!$B$4:$H$390,7)</f>
        <v>0.86315776892251028</v>
      </c>
      <c r="F367" s="156">
        <f>F$6/VLOOKUP($B367,'Indem BL'!$B$4:$H$390,7)</f>
        <v>0.97537066835950637</v>
      </c>
      <c r="G367" s="156">
        <f>G$6/VLOOKUP($B367,'Med BL'!$B$4:$H$390,7)</f>
        <v>1</v>
      </c>
      <c r="H367" s="156">
        <f>H$6/VLOOKUP($B367,'Combined BL &amp; SAWW'!$B$4:$H$390,7)</f>
        <v>0.88711621987389022</v>
      </c>
      <c r="I367" s="156">
        <f>I$6/VLOOKUP($B367,'Freq Trend'!$B$4:$H$390,7)</f>
        <v>1.055055181203769</v>
      </c>
      <c r="J367" s="156">
        <f>J$6/VLOOKUP($B367,'Severity Trend_IonI'!$B$4:$H$390,7)</f>
        <v>1.0550551812037687</v>
      </c>
      <c r="K367" s="156">
        <f>K$6/VLOOKUP($B367,'Severity Trend_MonI'!$B$4:$H$390,7)</f>
        <v>0.85426851726474518</v>
      </c>
      <c r="L367" s="156">
        <f>L$6/VLOOKUP($B367,'Severity Trend'!$B$4:$H$390,7)</f>
        <v>0.94694026634361983</v>
      </c>
      <c r="M367" s="156">
        <f>M$6/VLOOKUP($B367,'PP Residual Trend'!$B$4:$H$390,7)</f>
        <v>0.99905464736067517</v>
      </c>
      <c r="N367" s="156">
        <f>N$6/VLOOKUP($B367,CR!$B$4:$H$455,7)</f>
        <v>1</v>
      </c>
      <c r="O367" s="156">
        <f>O$6/VLOOKUP($B367,ER!$B$4:$H$455,7)</f>
        <v>1</v>
      </c>
      <c r="P367" s="156">
        <f>P$6/VLOOKUP($B367,DR!$B$4:$H$455,7)</f>
        <v>1</v>
      </c>
      <c r="R367">
        <f t="shared" si="94"/>
        <v>360</v>
      </c>
      <c r="S367" s="159">
        <f t="shared" si="90"/>
        <v>359</v>
      </c>
      <c r="T367" s="157">
        <f t="shared" si="91"/>
        <v>0</v>
      </c>
      <c r="U367" s="157">
        <f t="shared" si="92"/>
        <v>0</v>
      </c>
      <c r="V367" s="152">
        <v>0</v>
      </c>
      <c r="W367" s="153">
        <f>(2*W$5*$AJ$3*$R367*$A$3-MIN(W$5*$AJ$3,$R367*$A$3)^2-2*$R367*$A$3*MAX(W$5*$AJ$3-$R367*$A$3,0)-MIN(MAX($R367*$A$3-$A$4,0),W$5*$AJ$3)^2-2*W$5*$AJ$3*MAX($R367*$A$3-$A$4-W$5*+$AJ$3,0))/$AJ$5-SUM($V$7:V367)-SUM($V$7:W366)+SUM($V$7:V366)</f>
        <v>0</v>
      </c>
      <c r="X367" s="153">
        <f>(2*X$5*$AJ$3*$R367*$A$3-MIN(X$5*$AJ$3,$R367*$A$3)^2-2*$R367*$A$3*MAX(X$5*$AJ$3-$R367*$A$3,0)-MIN(MAX($R367*$A$3-$A$4,0),X$5*$AJ$3)^2-2*X$5*$AJ$3*MAX($R367*$A$3-$A$4-X$5*+$AJ$3,0))/$AJ$5-SUM($V$7:W367)-SUM($V$7:X366)+SUM($V$7:W366)</f>
        <v>0</v>
      </c>
      <c r="Y367" s="153">
        <f>(2*Y$5*$AJ$3*$R367*$A$3-MIN(Y$5*$AJ$3,$R367*$A$3)^2-2*$R367*$A$3*MAX(Y$5*$AJ$3-$R367*$A$3,0)-MIN(MAX($R367*$A$3-$A$4,0),Y$5*$AJ$3)^2-2*Y$5*$AJ$3*MAX($R367*$A$3-$A$4-Y$5*+$AJ$3,0))/$AJ$5-SUM($V$7:X367)-SUM($V$7:Y366)+SUM($V$7:X366)</f>
        <v>0</v>
      </c>
      <c r="Z367" s="153">
        <f>(2*Z$5*$AJ$3*$R367*$A$3-MIN(Z$5*$AJ$3,$R367*$A$3)^2-2*$R367*$A$3*MAX(Z$5*$AJ$3-$R367*$A$3,0)-MIN(MAX($R367*$A$3-$A$4,0),Z$5*$AJ$3)^2-2*Z$5*$AJ$3*MAX($R367*$A$3-$A$4-Z$5*+$AJ$3,0))/$AJ$5-SUM($V$7:Y367)-SUM($V$7:Z366)+SUM($V$7:Y366)</f>
        <v>0</v>
      </c>
      <c r="AA367" s="153">
        <f>(2*AA$5*$AJ$3*$R367*$A$3-MIN(AA$5*$AJ$3,$R367*$A$3)^2-2*$R367*$A$3*MAX(AA$5*$AJ$3-$R367*$A$3,0)-MIN(MAX($R367*$A$3-$A$4,0),AA$5*$AJ$3)^2-2*AA$5*$AJ$3*MAX($R367*$A$3-$A$4-AA$5*+$AJ$3,0))/$AJ$5-SUM($V$7:Z367)-SUM($V$7:AA366)+SUM($V$7:Z366)</f>
        <v>0</v>
      </c>
      <c r="AB367" s="153">
        <f>(2*AB$5*$AJ$3*$R367*$A$3-MIN(AB$5*$AJ$3,$R367*$A$3)^2-2*$R367*$A$3*MAX(AB$5*$AJ$3-$R367*$A$3,0)-MIN(MAX($R367*$A$3-$A$4,0),AB$5*$AJ$3)^2-2*AB$5*$AJ$3*MAX($R367*$A$3-$A$4-AB$5*+$AJ$3,0))/$AJ$5-SUM($V$7:AA367)-SUM($V$7:AB366)+SUM($V$7:AA366)</f>
        <v>0</v>
      </c>
      <c r="AC367" s="153">
        <f>(2*AC$5*$AJ$3*$R367*$A$3-MIN(AC$5*$AJ$3,$R367*$A$3)^2-2*$R367*$A$3*MAX(AC$5*$AJ$3-$R367*$A$3,0)-MIN(MAX($R367*$A$3-$A$4,0),AC$5*$AJ$3)^2-2*AC$5*$AJ$3*MAX($R367*$A$3-$A$4-AC$5*+$AJ$3,0))/$AJ$5-SUM($V$7:AB367)-SUM($V$7:AC366)+SUM($V$7:AB366)</f>
        <v>0</v>
      </c>
      <c r="AD367" s="153">
        <f>(2*AD$5*$AJ$3*$R367*$A$3-MIN(AD$5*$AJ$3,$R367*$A$3)^2-2*$R367*$A$3*MAX(AD$5*$AJ$3-$R367*$A$3,0)-MIN(MAX($R367*$A$3-$A$4,0),AD$5*$AJ$3)^2-2*AD$5*$AJ$3*MAX($R367*$A$3-$A$4-AD$5*+$AJ$3,0))/$AJ$5-SUM($V$7:AC367)-SUM($V$7:AD366)+SUM($V$7:AC366)</f>
        <v>0</v>
      </c>
      <c r="AE367" s="153">
        <f>(2*AE$5*$AJ$3*$R367*$A$3-MIN(AE$5*$AJ$3,$R367*$A$3)^2-2*$R367*$A$3*MAX(AE$5*$AJ$3-$R367*$A$3,0)-MIN(MAX($R367*$A$3-$A$4,0),AE$5*$AJ$3)^2-2*AE$5*$AJ$3*MAX($R367*$A$3-$A$4-AE$5*+$AJ$3,0))/$AJ$5-SUM($V$7:AD367)-SUM($V$7:AE366)+SUM($V$7:AD366)</f>
        <v>0</v>
      </c>
      <c r="AF367" s="153">
        <f>(2*AF$5*$AJ$3*$R367*$A$3-MIN(AF$5*$AJ$3,$R367*$A$3)^2-2*$R367*$A$3*MAX(AF$5*$AJ$3-$R367*$A$3,0)-MIN(MAX($R367*$A$3-$A$4,0),AF$5*$AJ$3)^2-2*AF$5*$AJ$3*MAX($R367*$A$3-$A$4-AF$5*+$AJ$3,0))/$AJ$5-SUM($V$7:AE367)-SUM($V$7:AF366)+SUM($V$7:AE366)</f>
        <v>0</v>
      </c>
      <c r="AG367" s="153">
        <f>(2*AG$5*$AJ$3*$R367*$A$3-MIN(AG$5*$AJ$3,$R367*$A$3)^2-2*$R367*$A$3*MAX(AG$5*$AJ$3-$R367*$A$3,0)-MIN(MAX($R367*$A$3-$A$4,0),AG$5*$AJ$3)^2-2*AG$5*$AJ$3*MAX($R367*$A$3-$A$4-AG$5*+$AJ$3,0))/$AJ$5-SUM($V$7:AF367)-SUM($V$7:AG366)+SUM($V$7:AF366)</f>
        <v>0</v>
      </c>
      <c r="AH367" s="153">
        <f>(2*AH$5*$AJ$3*$R367*$A$3-MIN(AH$5*$AJ$3,$R367*$A$3)^2-2*$R367*$A$3*MAX(AH$5*$AJ$3-$R367*$A$3,0)-MIN(MAX($R367*$A$3-$A$4,0),AH$5*$AJ$3)^2-2*AH$5*$AJ$3*MAX($R367*$A$3-$A$4-AH$5*+$AJ$3,0))/$AJ$5-SUM($V$7:AG367)-SUM($V$7:AH366)+SUM($V$7:AG366)</f>
        <v>0</v>
      </c>
      <c r="AJ367" s="8">
        <f t="shared" si="88"/>
        <v>47088</v>
      </c>
      <c r="AK367" s="30">
        <f t="shared" si="93"/>
        <v>47102</v>
      </c>
      <c r="AL367" s="3">
        <f ca="1">SUMPRODUCT(OFFSET($W$8:OFFSET($W$8,$AJ$4-1,0),$T367,$U367),OFFSET($D$8:OFFSET($D$8,$AJ$4-1,0),$S367,MATCH(AL$6,$D$7:$Q$7,0)-1))</f>
        <v>1</v>
      </c>
      <c r="AM367" s="3">
        <f ca="1">SUMPRODUCT(OFFSET($W$8:OFFSET($W$8,$AJ$4-1,0),$T367,$U367),OFFSET($C$8:OFFSET($C$8,$AJ$4-1,0),$S367,0),OFFSET($D$8:OFFSET($D$8,$AJ$4-1,0),$S367,MATCH(AL$6,$D$7:$Q$7,0)-1))/SUMPRODUCT(OFFSET($W$8:OFFSET($W$8,$AJ$4-1,0),$T367,$U367),OFFSET($C$8:OFFSET($C$8,$AJ$4-1,0),$S367,0))</f>
        <v>1</v>
      </c>
      <c r="AN367" s="3">
        <f ca="1">SUMPRODUCT(OFFSET($W$8:OFFSET($W$8,$AJ$4-1,0),$T367,$U367),OFFSET($D$8:OFFSET($D$8,$AJ$4-1,0),$S367,MATCH(AN$6,$D$7:$Q$7,0)-1))</f>
        <v>0.85131918743590695</v>
      </c>
      <c r="AO367" s="3">
        <f ca="1">SUMPRODUCT(OFFSET($W$8:OFFSET($W$8,$AJ$4-1,0),$T367,$U367),OFFSET($C$8:OFFSET($C$8,$AJ$4-1,0),$S367,0),OFFSET($D$8:OFFSET($D$8,$AJ$4-1,0),$S367,MATCH(AN$6,$D$7:$Q$7,0)-1))/SUMPRODUCT(OFFSET($W$8:OFFSET($W$8,$AJ$4-1,0),$T367,$U367),OFFSET($C$8:OFFSET($C$8,$AJ$4-1,0),$S367,0))</f>
        <v>0.85165912764944351</v>
      </c>
      <c r="AP367" s="3">
        <f ca="1">SUMPRODUCT(OFFSET($W$8:OFFSET($W$8,$AJ$4-1,0),$T367,$U367),OFFSET($D$8:OFFSET($D$8,$AJ$4-1,0),$S367,MATCH(AP$6,$D$7:$Q$7,0)-1))</f>
        <v>0.97314656443082614</v>
      </c>
      <c r="AQ367" s="3">
        <f ca="1">SUMPRODUCT(OFFSET($W$8:OFFSET($W$8,$AJ$4-1,0),$T367,$U367),OFFSET($C$8:OFFSET($C$8,$AJ$4-1,0),$S367,0),OFFSET($D$8:OFFSET($D$8,$AJ$4-1,0),$S367,MATCH(AP$6,$D$7:$Q$7,0)-1))/SUMPRODUCT(OFFSET($W$8:OFFSET($W$8,$AJ$4-1,0),$T367,$U367),OFFSET($C$8:OFFSET($C$8,$AJ$4-1,0),$S367,0))</f>
        <v>0.9732369047699162</v>
      </c>
      <c r="AR367" s="3">
        <f ca="1">SUMPRODUCT(OFFSET($W$8:OFFSET($W$8,$AJ$4-1,0),$T367,$U367),OFFSET($D$8:OFFSET($D$8,$AJ$4-1,0),$S367,MATCH(AR$6,$D$7:$Q$7,0)-1))</f>
        <v>1</v>
      </c>
      <c r="AS367" s="3">
        <f ca="1">SUMPRODUCT(OFFSET($W$8:OFFSET($W$8,$AJ$4-1,0),$T367,$U367),OFFSET($C$8:OFFSET($C$8,$AJ$4-1,0),$S367,0),OFFSET($D$8:OFFSET($D$8,$AJ$4-1,0),$S367,MATCH(AR$6,$D$7:$Q$7,0)-1))/SUMPRODUCT(OFFSET($W$8:OFFSET($W$8,$AJ$4-1,0),$T367,$U367),OFFSET($C$8:OFFSET($C$8,$AJ$4-1,0),$S367,0))</f>
        <v>1</v>
      </c>
      <c r="AT367" s="3">
        <f ca="1">SUMPRODUCT(OFFSET($W$8:OFFSET($W$8,$AJ$4-1,0),$T367,$U367),OFFSET($D$8:OFFSET($D$8,$AJ$4-1,0),$S367,MATCH(AT$6,$D$7:$Q$7,0)-1))</f>
        <v>0.87669936254587033</v>
      </c>
      <c r="AU367" s="3">
        <f ca="1">SUMPRODUCT(OFFSET($W$8:OFFSET($W$8,$AJ$4-1,0),$T367,$U367),OFFSET($C$8:OFFSET($C$8,$AJ$4-1,0),$S367,0),OFFSET($D$8:OFFSET($D$8,$AJ$4-1,0),$S367,MATCH(AT$6,$D$7:$Q$7,0)-1))/SUMPRODUCT(OFFSET($W$8:OFFSET($W$8,$AJ$4-1,0),$T367,$U367),OFFSET($C$8:OFFSET($C$8,$AJ$4-1,0),$S367,0))</f>
        <v>0.8770164249903295</v>
      </c>
      <c r="AV367" s="3">
        <f ca="1">SUMPRODUCT(OFFSET($W$8:OFFSET($W$8,$AJ$4-1,0),$T367,$U367),OFFSET($D$8:OFFSET($D$8,$AJ$4-1,0),$S367,MATCH(AV$6,$D$7:$Q$7,0)-1))</f>
        <v>1.0603634774323707</v>
      </c>
      <c r="AW367" s="3">
        <f ca="1">SUMPRODUCT(OFFSET($W$8:OFFSET($W$8,$AJ$4-1,0),$T367,$U367),OFFSET($C$8:OFFSET($C$8,$AJ$4-1,0),$S367,0),OFFSET($D$8:OFFSET($D$8,$AJ$4-1,0),$S367,MATCH(AV$6,$D$7:$Q$7,0)-1))/SUMPRODUCT(OFFSET($W$8:OFFSET($W$8,$AJ$4-1,0),$T367,$U367),OFFSET($C$8:OFFSET($C$8,$AJ$4-1,0),$S367,0))</f>
        <v>1.0602097754208208</v>
      </c>
      <c r="AX367" s="3">
        <f ca="1">SUMPRODUCT(OFFSET($W$8:OFFSET($W$8,$AJ$4-1,0),$T367,$U367),OFFSET($D$8:OFFSET($D$8,$AJ$4-1,0),$S367,MATCH(AX$6,$D$7:$Q$7,0)-1))</f>
        <v>1.0603634774323709</v>
      </c>
      <c r="AY367" s="3">
        <f ca="1">SUMPRODUCT(OFFSET($W$8:OFFSET($W$8,$AJ$4-1,0),$T367,$U367),OFFSET($C$8:OFFSET($C$8,$AJ$4-1,0),$S367,0),OFFSET($D$8:OFFSET($D$8,$AJ$4-1,0),$S367,MATCH(AX$6,$D$7:$Q$7,0)-1))/SUMPRODUCT(OFFSET($W$8:OFFSET($W$8,$AJ$4-1,0),$T367,$U367),OFFSET($C$8:OFFSET($C$8,$AJ$4-1,0),$S367,0))</f>
        <v>1.0602097754208208</v>
      </c>
      <c r="AZ367" s="3">
        <f ca="1">SUMPRODUCT(OFFSET($W$8:OFFSET($W$8,$AJ$4-1,0),$T367,$U367),OFFSET($D$8:OFFSET($D$8,$AJ$4-1,0),$S367,MATCH(AZ$6,$D$7:$Q$7,0)-1))</f>
        <v>0.84173231841618512</v>
      </c>
      <c r="BA367" s="3">
        <f ca="1">SUMPRODUCT(OFFSET($W$8:OFFSET($W$8,$AJ$4-1,0),$T367,$U367),OFFSET($C$8:OFFSET($C$8,$AJ$4-1,0),$S367,0),OFFSET($D$8:OFFSET($D$8,$AJ$4-1,0),$S367,MATCH(AZ$6,$D$7:$Q$7,0)-1))/SUMPRODUCT(OFFSET($W$8:OFFSET($W$8,$AJ$4-1,0),$T367,$U367),OFFSET($C$8:OFFSET($C$8,$AJ$4-1,0),$S367,0))</f>
        <v>0.8420921354528198</v>
      </c>
      <c r="BB367" s="3">
        <f ca="1">SUMPRODUCT(OFFSET($W$8:OFFSET($W$8,$AJ$4-1,0),$T367,$U367),OFFSET($D$8:OFFSET($D$8,$AJ$4-1,0),$S367,MATCH(BB$6,$D$7:$Q$7,0)-1))</f>
        <v>0.94211246134282378</v>
      </c>
      <c r="BC367" s="3">
        <f ca="1">SUMPRODUCT(OFFSET($W$8:OFFSET($W$8,$AJ$4-1,0),$T367,$U367),OFFSET($C$8:OFFSET($C$8,$AJ$4-1,0),$S367,0),OFFSET($D$8:OFFSET($D$8,$AJ$4-1,0),$S367,MATCH(BB$6,$D$7:$Q$7,0)-1))/SUMPRODUCT(OFFSET($W$8:OFFSET($W$8,$AJ$4-1,0),$T367,$U367),OFFSET($C$8:OFFSET($C$8,$AJ$4-1,0),$S367,0))</f>
        <v>0.94225162476985125</v>
      </c>
      <c r="BD367" s="3">
        <f ca="1">SUMPRODUCT(OFFSET($W$8:OFFSET($W$8,$AJ$4-1,0),$T367,$U367),OFFSET($D$8:OFFSET($D$8,$AJ$4-1,0),$S367,MATCH(BD$6,$D$7:$Q$7,0)-1))</f>
        <v>0.99896611439831495</v>
      </c>
      <c r="BE367" s="3">
        <f ca="1">SUMPRODUCT(OFFSET($W$8:OFFSET($W$8,$AJ$4-1,0),$T367,$U367),OFFSET($C$8:OFFSET($C$8,$AJ$4-1,0),$S367,0),OFFSET($D$8:OFFSET($D$8,$AJ$4-1,0),$S367,MATCH(BD$6,$D$7:$Q$7,0)-1))/SUMPRODUCT(OFFSET($W$8:OFFSET($W$8,$AJ$4-1,0),$T367,$U367),OFFSET($C$8:OFFSET($C$8,$AJ$4-1,0),$S367,0))</f>
        <v>0.99896867208065365</v>
      </c>
      <c r="BF367" s="174">
        <f ca="1">SUMPRODUCT(OFFSET($W$8:OFFSET($W$8,$AJ$4-1,0),$T367,$U367),OFFSET($D$8:OFFSET($D$8,$AJ$4-1,0),$S367,MATCH(BF$6,$D$7:$Q$7,0)-1))</f>
        <v>1</v>
      </c>
      <c r="BG367" s="174">
        <f ca="1">SUMPRODUCT(OFFSET($W$8:OFFSET($W$8,$AJ$4-1,0),$T367,$U367),OFFSET($C$8:OFFSET($C$8,$AJ$4-1,0),$S367,0),OFFSET($D$8:OFFSET($D$8,$AJ$4-1,0),$S367,MATCH(BF$6,$D$7:$Q$7,0)-1))/SUMPRODUCT(OFFSET($W$8:OFFSET($W$8,$AJ$4-1,0),$T367,$U367),OFFSET($C$8:OFFSET($C$8,$AJ$4-1,0),$S367,0))</f>
        <v>1</v>
      </c>
      <c r="BH367" s="174">
        <f ca="1">SUMPRODUCT(OFFSET($W$8:OFFSET($W$8,$AJ$4-1,0),$T367,$U367),OFFSET($D$8:OFFSET($D$8,$AJ$4-1,0),$S367,MATCH(BH$6,$D$7:$Q$7,0)-1))</f>
        <v>1</v>
      </c>
      <c r="BI367" s="174">
        <f ca="1">SUMPRODUCT(OFFSET($W$8:OFFSET($W$8,$AJ$4-1,0),$T367,$U367),OFFSET($C$8:OFFSET($C$8,$AJ$4-1,0),$S367,0),OFFSET($D$8:OFFSET($D$8,$AJ$4-1,0),$S367,MATCH(BH$6,$D$7:$Q$7,0)-1))/SUMPRODUCT(OFFSET($W$8:OFFSET($W$8,$AJ$4-1,0),$T367,$U367),OFFSET($C$8:OFFSET($C$8,$AJ$4-1,0),$S367,0))</f>
        <v>1</v>
      </c>
      <c r="BJ367" s="174">
        <f ca="1">SUMPRODUCT(OFFSET($W$8:OFFSET($W$8,$AJ$4-1,0),$T367,$U367),OFFSET($D$8:OFFSET($D$8,$AJ$4-1,0),$S367,MATCH(BJ$6,$D$7:$Q$7,0)-1))</f>
        <v>1</v>
      </c>
      <c r="BK367" s="174">
        <f ca="1">SUMPRODUCT(OFFSET($W$8:OFFSET($W$8,$AJ$4-1,0),$T367,$U367),OFFSET($C$8:OFFSET($C$8,$AJ$4-1,0),$S367,0),OFFSET($D$8:OFFSET($D$8,$AJ$4-1,0),$S367,MATCH(BJ$6,$D$7:$Q$7,0)-1))/SUMPRODUCT(OFFSET($W$8:OFFSET($W$8,$AJ$4-1,0),$T367,$U367),OFFSET($C$8:OFFSET($C$8,$AJ$4-1,0),$S367,0))</f>
        <v>1</v>
      </c>
      <c r="BM367" s="8">
        <f t="shared" si="85"/>
        <v>47088</v>
      </c>
      <c r="BN367" s="47">
        <f t="shared" ca="1" si="86"/>
        <v>0.99887341547568309</v>
      </c>
      <c r="BO367" s="47">
        <f t="shared" ca="1" si="82"/>
        <v>0</v>
      </c>
      <c r="BP367" s="47">
        <f t="shared" ca="1" si="87"/>
        <v>0.33093923847506052</v>
      </c>
      <c r="BQ367" s="47">
        <f t="shared" ca="1" si="83"/>
        <v>0.66793417700062263</v>
      </c>
    </row>
    <row r="368" spans="1:69">
      <c r="A368" s="58">
        <f t="shared" si="84"/>
        <v>46753</v>
      </c>
      <c r="B368" s="155">
        <f t="shared" si="89"/>
        <v>46949</v>
      </c>
      <c r="C368" s="59">
        <f>SUMIF(WP!$A$3:$A$388,"&lt;"&amp;EOMONTH($A368,$A$3-1)+1,WP!$B$3:$B$388)/1000-SUM(C$8:C367)</f>
        <v>10785.915392002091</v>
      </c>
      <c r="D368" s="156">
        <f>D$6/VLOOKUP($B368,Rate!$B$4:$H$390,7)</f>
        <v>1</v>
      </c>
      <c r="E368" s="156">
        <f>E$6/VLOOKUP($B368,SAWW!$B$4:$H$390,7)</f>
        <v>0.86120627615917611</v>
      </c>
      <c r="F368" s="156">
        <f>F$6/VLOOKUP($B368,'Indem BL'!$B$4:$H$390,7)</f>
        <v>0.97537066835950637</v>
      </c>
      <c r="G368" s="156">
        <f>G$6/VLOOKUP($B368,'Med BL'!$B$4:$H$390,7)</f>
        <v>1</v>
      </c>
      <c r="H368" s="156">
        <f>H$6/VLOOKUP($B368,'Combined BL &amp; SAWW'!$B$4:$H$390,7)</f>
        <v>0.88564737018734652</v>
      </c>
      <c r="I368" s="156">
        <f>I$6/VLOOKUP($B368,'Freq Trend'!$B$4:$H$390,7)</f>
        <v>1.0559265962540156</v>
      </c>
      <c r="J368" s="156">
        <f>J$6/VLOOKUP($B368,'Severity Trend_IonI'!$B$4:$H$390,7)</f>
        <v>1.0559265962540156</v>
      </c>
      <c r="K368" s="156">
        <f>K$6/VLOOKUP($B368,'Severity Trend_MonI'!$B$4:$H$390,7)</f>
        <v>0.85220156424966087</v>
      </c>
      <c r="L368" s="156">
        <f>L$6/VLOOKUP($B368,'Severity Trend'!$B$4:$H$390,7)</f>
        <v>0.94614600076450661</v>
      </c>
      <c r="M368" s="156">
        <f>M$6/VLOOKUP($B368,'PP Residual Trend'!$B$4:$H$390,7)</f>
        <v>0.99904009793585447</v>
      </c>
      <c r="N368" s="156">
        <f>N$6/VLOOKUP($B368,CR!$B$4:$H$455,7)</f>
        <v>1</v>
      </c>
      <c r="O368" s="156">
        <f>O$6/VLOOKUP($B368,ER!$B$4:$H$455,7)</f>
        <v>1</v>
      </c>
      <c r="P368" s="156">
        <f>P$6/VLOOKUP($B368,DR!$B$4:$H$455,7)</f>
        <v>1</v>
      </c>
      <c r="R368">
        <f t="shared" si="94"/>
        <v>361</v>
      </c>
      <c r="S368" s="159">
        <f t="shared" si="90"/>
        <v>360</v>
      </c>
      <c r="T368" s="157">
        <f t="shared" si="91"/>
        <v>0</v>
      </c>
      <c r="U368" s="157">
        <f t="shared" si="92"/>
        <v>0</v>
      </c>
      <c r="V368" s="152">
        <v>0</v>
      </c>
      <c r="W368" s="153">
        <f>(2*W$5*$AJ$3*$R368*$A$3-MIN(W$5*$AJ$3,$R368*$A$3)^2-2*$R368*$A$3*MAX(W$5*$AJ$3-$R368*$A$3,0)-MIN(MAX($R368*$A$3-$A$4,0),W$5*$AJ$3)^2-2*W$5*$AJ$3*MAX($R368*$A$3-$A$4-W$5*+$AJ$3,0))/$AJ$5-SUM($V$7:V368)-SUM($V$7:W367)+SUM($V$7:V367)</f>
        <v>0</v>
      </c>
      <c r="X368" s="153">
        <f>(2*X$5*$AJ$3*$R368*$A$3-MIN(X$5*$AJ$3,$R368*$A$3)^2-2*$R368*$A$3*MAX(X$5*$AJ$3-$R368*$A$3,0)-MIN(MAX($R368*$A$3-$A$4,0),X$5*$AJ$3)^2-2*X$5*$AJ$3*MAX($R368*$A$3-$A$4-X$5*+$AJ$3,0))/$AJ$5-SUM($V$7:W368)-SUM($V$7:X367)+SUM($V$7:W367)</f>
        <v>0</v>
      </c>
      <c r="Y368" s="153">
        <f>(2*Y$5*$AJ$3*$R368*$A$3-MIN(Y$5*$AJ$3,$R368*$A$3)^2-2*$R368*$A$3*MAX(Y$5*$AJ$3-$R368*$A$3,0)-MIN(MAX($R368*$A$3-$A$4,0),Y$5*$AJ$3)^2-2*Y$5*$AJ$3*MAX($R368*$A$3-$A$4-Y$5*+$AJ$3,0))/$AJ$5-SUM($V$7:X368)-SUM($V$7:Y367)+SUM($V$7:X367)</f>
        <v>0</v>
      </c>
      <c r="Z368" s="153">
        <f>(2*Z$5*$AJ$3*$R368*$A$3-MIN(Z$5*$AJ$3,$R368*$A$3)^2-2*$R368*$A$3*MAX(Z$5*$AJ$3-$R368*$A$3,0)-MIN(MAX($R368*$A$3-$A$4,0),Z$5*$AJ$3)^2-2*Z$5*$AJ$3*MAX($R368*$A$3-$A$4-Z$5*+$AJ$3,0))/$AJ$5-SUM($V$7:Y368)-SUM($V$7:Z367)+SUM($V$7:Y367)</f>
        <v>0</v>
      </c>
      <c r="AA368" s="153">
        <f>(2*AA$5*$AJ$3*$R368*$A$3-MIN(AA$5*$AJ$3,$R368*$A$3)^2-2*$R368*$A$3*MAX(AA$5*$AJ$3-$R368*$A$3,0)-MIN(MAX($R368*$A$3-$A$4,0),AA$5*$AJ$3)^2-2*AA$5*$AJ$3*MAX($R368*$A$3-$A$4-AA$5*+$AJ$3,0))/$AJ$5-SUM($V$7:Z368)-SUM($V$7:AA367)+SUM($V$7:Z367)</f>
        <v>0</v>
      </c>
      <c r="AB368" s="153">
        <f>(2*AB$5*$AJ$3*$R368*$A$3-MIN(AB$5*$AJ$3,$R368*$A$3)^2-2*$R368*$A$3*MAX(AB$5*$AJ$3-$R368*$A$3,0)-MIN(MAX($R368*$A$3-$A$4,0),AB$5*$AJ$3)^2-2*AB$5*$AJ$3*MAX($R368*$A$3-$A$4-AB$5*+$AJ$3,0))/$AJ$5-SUM($V$7:AA368)-SUM($V$7:AB367)+SUM($V$7:AA367)</f>
        <v>0</v>
      </c>
      <c r="AC368" s="153">
        <f>(2*AC$5*$AJ$3*$R368*$A$3-MIN(AC$5*$AJ$3,$R368*$A$3)^2-2*$R368*$A$3*MAX(AC$5*$AJ$3-$R368*$A$3,0)-MIN(MAX($R368*$A$3-$A$4,0),AC$5*$AJ$3)^2-2*AC$5*$AJ$3*MAX($R368*$A$3-$A$4-AC$5*+$AJ$3,0))/$AJ$5-SUM($V$7:AB368)-SUM($V$7:AC367)+SUM($V$7:AB367)</f>
        <v>0</v>
      </c>
      <c r="AD368" s="153">
        <f>(2*AD$5*$AJ$3*$R368*$A$3-MIN(AD$5*$AJ$3,$R368*$A$3)^2-2*$R368*$A$3*MAX(AD$5*$AJ$3-$R368*$A$3,0)-MIN(MAX($R368*$A$3-$A$4,0),AD$5*$AJ$3)^2-2*AD$5*$AJ$3*MAX($R368*$A$3-$A$4-AD$5*+$AJ$3,0))/$AJ$5-SUM($V$7:AC368)-SUM($V$7:AD367)+SUM($V$7:AC367)</f>
        <v>0</v>
      </c>
      <c r="AE368" s="153">
        <f>(2*AE$5*$AJ$3*$R368*$A$3-MIN(AE$5*$AJ$3,$R368*$A$3)^2-2*$R368*$A$3*MAX(AE$5*$AJ$3-$R368*$A$3,0)-MIN(MAX($R368*$A$3-$A$4,0),AE$5*$AJ$3)^2-2*AE$5*$AJ$3*MAX($R368*$A$3-$A$4-AE$5*+$AJ$3,0))/$AJ$5-SUM($V$7:AD368)-SUM($V$7:AE367)+SUM($V$7:AD367)</f>
        <v>0</v>
      </c>
      <c r="AF368" s="153">
        <f>(2*AF$5*$AJ$3*$R368*$A$3-MIN(AF$5*$AJ$3,$R368*$A$3)^2-2*$R368*$A$3*MAX(AF$5*$AJ$3-$R368*$A$3,0)-MIN(MAX($R368*$A$3-$A$4,0),AF$5*$AJ$3)^2-2*AF$5*$AJ$3*MAX($R368*$A$3-$A$4-AF$5*+$AJ$3,0))/$AJ$5-SUM($V$7:AE368)-SUM($V$7:AF367)+SUM($V$7:AE367)</f>
        <v>0</v>
      </c>
      <c r="AG368" s="153">
        <f>(2*AG$5*$AJ$3*$R368*$A$3-MIN(AG$5*$AJ$3,$R368*$A$3)^2-2*$R368*$A$3*MAX(AG$5*$AJ$3-$R368*$A$3,0)-MIN(MAX($R368*$A$3-$A$4,0),AG$5*$AJ$3)^2-2*AG$5*$AJ$3*MAX($R368*$A$3-$A$4-AG$5*+$AJ$3,0))/$AJ$5-SUM($V$7:AF368)-SUM($V$7:AG367)+SUM($V$7:AF367)</f>
        <v>0</v>
      </c>
      <c r="AH368" s="153">
        <f>(2*AH$5*$AJ$3*$R368*$A$3-MIN(AH$5*$AJ$3,$R368*$A$3)^2-2*$R368*$A$3*MAX(AH$5*$AJ$3-$R368*$A$3,0)-MIN(MAX($R368*$A$3-$A$4,0),AH$5*$AJ$3)^2-2*AH$5*$AJ$3*MAX($R368*$A$3-$A$4-AH$5*+$AJ$3,0))/$AJ$5-SUM($V$7:AG368)-SUM($V$7:AH367)+SUM($V$7:AG367)</f>
        <v>0</v>
      </c>
      <c r="AJ368" s="8">
        <f t="shared" si="88"/>
        <v>47119</v>
      </c>
      <c r="AK368" s="30">
        <f t="shared" si="93"/>
        <v>47133</v>
      </c>
      <c r="AL368" s="3">
        <f ca="1">SUMPRODUCT(OFFSET($W$8:OFFSET($W$8,$AJ$4-1,0),$T368,$U368),OFFSET($D$8:OFFSET($D$8,$AJ$4-1,0),$S368,MATCH(AL$6,$D$7:$Q$7,0)-1))</f>
        <v>1</v>
      </c>
      <c r="AM368" s="3">
        <f ca="1">SUMPRODUCT(OFFSET($W$8:OFFSET($W$8,$AJ$4-1,0),$T368,$U368),OFFSET($C$8:OFFSET($C$8,$AJ$4-1,0),$S368,0),OFFSET($D$8:OFFSET($D$8,$AJ$4-1,0),$S368,MATCH(AL$6,$D$7:$Q$7,0)-1))/SUMPRODUCT(OFFSET($W$8:OFFSET($W$8,$AJ$4-1,0),$T368,$U368),OFFSET($C$8:OFFSET($C$8,$AJ$4-1,0),$S368,0))</f>
        <v>1</v>
      </c>
      <c r="AN368" s="3">
        <f ca="1">SUMPRODUCT(OFFSET($W$8:OFFSET($W$8,$AJ$4-1,0),$T368,$U368),OFFSET($D$8:OFFSET($D$8,$AJ$4-1,0),$S368,MATCH(AN$6,$D$7:$Q$7,0)-1))</f>
        <v>0.84936729024080193</v>
      </c>
      <c r="AO368" s="3">
        <f ca="1">SUMPRODUCT(OFFSET($W$8:OFFSET($W$8,$AJ$4-1,0),$T368,$U368),OFFSET($C$8:OFFSET($C$8,$AJ$4-1,0),$S368,0),OFFSET($D$8:OFFSET($D$8,$AJ$4-1,0),$S368,MATCH(AN$6,$D$7:$Q$7,0)-1))/SUMPRODUCT(OFFSET($W$8:OFFSET($W$8,$AJ$4-1,0),$T368,$U368),OFFSET($C$8:OFFSET($C$8,$AJ$4-1,0),$S368,0))</f>
        <v>0.84932194658693561</v>
      </c>
      <c r="AP368" s="3">
        <f ca="1">SUMPRODUCT(OFFSET($W$8:OFFSET($W$8,$AJ$4-1,0),$T368,$U368),OFFSET($D$8:OFFSET($D$8,$AJ$4-1,0),$S368,MATCH(AP$6,$D$7:$Q$7,0)-1))</f>
        <v>0.97274218189833872</v>
      </c>
      <c r="AQ368" s="3">
        <f ca="1">SUMPRODUCT(OFFSET($W$8:OFFSET($W$8,$AJ$4-1,0),$T368,$U368),OFFSET($C$8:OFFSET($C$8,$AJ$4-1,0),$S368,0),OFFSET($D$8:OFFSET($D$8,$AJ$4-1,0),$S368,MATCH(AP$6,$D$7:$Q$7,0)-1))/SUMPRODUCT(OFFSET($W$8:OFFSET($W$8,$AJ$4-1,0),$T368,$U368),OFFSET($C$8:OFFSET($C$8,$AJ$4-1,0),$S368,0))</f>
        <v>0.97275260398433649</v>
      </c>
      <c r="AR368" s="3">
        <f ca="1">SUMPRODUCT(OFFSET($W$8:OFFSET($W$8,$AJ$4-1,0),$T368,$U368),OFFSET($D$8:OFFSET($D$8,$AJ$4-1,0),$S368,MATCH(AR$6,$D$7:$Q$7,0)-1))</f>
        <v>1</v>
      </c>
      <c r="AS368" s="3">
        <f ca="1">SUMPRODUCT(OFFSET($W$8:OFFSET($W$8,$AJ$4-1,0),$T368,$U368),OFFSET($C$8:OFFSET($C$8,$AJ$4-1,0),$S368,0),OFFSET($D$8:OFFSET($D$8,$AJ$4-1,0),$S368,MATCH(AR$6,$D$7:$Q$7,0)-1))/SUMPRODUCT(OFFSET($W$8:OFFSET($W$8,$AJ$4-1,0),$T368,$U368),OFFSET($C$8:OFFSET($C$8,$AJ$4-1,0),$S368,0))</f>
        <v>1</v>
      </c>
      <c r="AT368" s="3">
        <f ca="1">SUMPRODUCT(OFFSET($W$8:OFFSET($W$8,$AJ$4-1,0),$T368,$U368),OFFSET($D$8:OFFSET($D$8,$AJ$4-1,0),$S368,MATCH(AT$6,$D$7:$Q$7,0)-1))</f>
        <v>0.87495350074618772</v>
      </c>
      <c r="AU368" s="3">
        <f ca="1">SUMPRODUCT(OFFSET($W$8:OFFSET($W$8,$AJ$4-1,0),$T368,$U368),OFFSET($C$8:OFFSET($C$8,$AJ$4-1,0),$S368,0),OFFSET($D$8:OFFSET($D$8,$AJ$4-1,0),$S368,MATCH(AT$6,$D$7:$Q$7,0)-1))/SUMPRODUCT(OFFSET($W$8:OFFSET($W$8,$AJ$4-1,0),$T368,$U368),OFFSET($C$8:OFFSET($C$8,$AJ$4-1,0),$S368,0))</f>
        <v>0.87492573283932251</v>
      </c>
      <c r="AV368" s="3">
        <f ca="1">SUMPRODUCT(OFFSET($W$8:OFFSET($W$8,$AJ$4-1,0),$T368,$U368),OFFSET($D$8:OFFSET($D$8,$AJ$4-1,0),$S368,MATCH(AV$6,$D$7:$Q$7,0)-1))</f>
        <v>1.0612495952264489</v>
      </c>
      <c r="AW368" s="3">
        <f ca="1">SUMPRODUCT(OFFSET($W$8:OFFSET($W$8,$AJ$4-1,0),$T368,$U368),OFFSET($C$8:OFFSET($C$8,$AJ$4-1,0),$S368,0),OFFSET($D$8:OFFSET($D$8,$AJ$4-1,0),$S368,MATCH(AV$6,$D$7:$Q$7,0)-1))/SUMPRODUCT(OFFSET($W$8:OFFSET($W$8,$AJ$4-1,0),$T368,$U368),OFFSET($C$8:OFFSET($C$8,$AJ$4-1,0),$S368,0))</f>
        <v>1.0612710902449065</v>
      </c>
      <c r="AX368" s="3">
        <f ca="1">SUMPRODUCT(OFFSET($W$8:OFFSET($W$8,$AJ$4-1,0),$T368,$U368),OFFSET($D$8:OFFSET($D$8,$AJ$4-1,0),$S368,MATCH(AX$6,$D$7:$Q$7,0)-1))</f>
        <v>1.0612495952264489</v>
      </c>
      <c r="AY368" s="3">
        <f ca="1">SUMPRODUCT(OFFSET($W$8:OFFSET($W$8,$AJ$4-1,0),$T368,$U368),OFFSET($C$8:OFFSET($C$8,$AJ$4-1,0),$S368,0),OFFSET($D$8:OFFSET($D$8,$AJ$4-1,0),$S368,MATCH(AX$6,$D$7:$Q$7,0)-1))/SUMPRODUCT(OFFSET($W$8:OFFSET($W$8,$AJ$4-1,0),$T368,$U368),OFFSET($C$8:OFFSET($C$8,$AJ$4-1,0),$S368,0))</f>
        <v>1.0612710902449065</v>
      </c>
      <c r="AZ368" s="3">
        <f ca="1">SUMPRODUCT(OFFSET($W$8:OFFSET($W$8,$AJ$4-1,0),$T368,$U368),OFFSET($D$8:OFFSET($D$8,$AJ$4-1,0),$S368,MATCH(AZ$6,$D$7:$Q$7,0)-1))</f>
        <v>0.83966671551390137</v>
      </c>
      <c r="BA368" s="3">
        <f ca="1">SUMPRODUCT(OFFSET($W$8:OFFSET($W$8,$AJ$4-1,0),$T368,$U368),OFFSET($C$8:OFFSET($C$8,$AJ$4-1,0),$S368,0),OFFSET($D$8:OFFSET($D$8,$AJ$4-1,0),$S368,MATCH(AZ$6,$D$7:$Q$7,0)-1))/SUMPRODUCT(OFFSET($W$8:OFFSET($W$8,$AJ$4-1,0),$T368,$U368),OFFSET($C$8:OFFSET($C$8,$AJ$4-1,0),$S368,0))</f>
        <v>0.83961883877974197</v>
      </c>
      <c r="BB368" s="3">
        <f ca="1">SUMPRODUCT(OFFSET($W$8:OFFSET($W$8,$AJ$4-1,0),$T368,$U368),OFFSET($D$8:OFFSET($D$8,$AJ$4-1,0),$S368,MATCH(BB$6,$D$7:$Q$7,0)-1))</f>
        <v>0.94131191898244926</v>
      </c>
      <c r="BC368" s="3">
        <f ca="1">SUMPRODUCT(OFFSET($W$8:OFFSET($W$8,$AJ$4-1,0),$T368,$U368),OFFSET($C$8:OFFSET($C$8,$AJ$4-1,0),$S368,0),OFFSET($D$8:OFFSET($D$8,$AJ$4-1,0),$S368,MATCH(BB$6,$D$7:$Q$7,0)-1))/SUMPRODUCT(OFFSET($W$8:OFFSET($W$8,$AJ$4-1,0),$T368,$U368),OFFSET($C$8:OFFSET($C$8,$AJ$4-1,0),$S368,0))</f>
        <v>0.94129294439487865</v>
      </c>
      <c r="BD368" s="3">
        <f ca="1">SUMPRODUCT(OFFSET($W$8:OFFSET($W$8,$AJ$4-1,0),$T368,$U368),OFFSET($D$8:OFFSET($D$8,$AJ$4-1,0),$S368,MATCH(BD$6,$D$7:$Q$7,0)-1))</f>
        <v>0.99895138530316785</v>
      </c>
      <c r="BE368" s="3">
        <f ca="1">SUMPRODUCT(OFFSET($W$8:OFFSET($W$8,$AJ$4-1,0),$T368,$U368),OFFSET($C$8:OFFSET($C$8,$AJ$4-1,0),$S368,0),OFFSET($D$8:OFFSET($D$8,$AJ$4-1,0),$S368,MATCH(BD$6,$D$7:$Q$7,0)-1))/SUMPRODUCT(OFFSET($W$8:OFFSET($W$8,$AJ$4-1,0),$T368,$U368),OFFSET($C$8:OFFSET($C$8,$AJ$4-1,0),$S368,0))</f>
        <v>0.99895103214832892</v>
      </c>
      <c r="BF368" s="174">
        <f ca="1">SUMPRODUCT(OFFSET($W$8:OFFSET($W$8,$AJ$4-1,0),$T368,$U368),OFFSET($D$8:OFFSET($D$8,$AJ$4-1,0),$S368,MATCH(BF$6,$D$7:$Q$7,0)-1))</f>
        <v>1</v>
      </c>
      <c r="BG368" s="174">
        <f ca="1">SUMPRODUCT(OFFSET($W$8:OFFSET($W$8,$AJ$4-1,0),$T368,$U368),OFFSET($C$8:OFFSET($C$8,$AJ$4-1,0),$S368,0),OFFSET($D$8:OFFSET($D$8,$AJ$4-1,0),$S368,MATCH(BF$6,$D$7:$Q$7,0)-1))/SUMPRODUCT(OFFSET($W$8:OFFSET($W$8,$AJ$4-1,0),$T368,$U368),OFFSET($C$8:OFFSET($C$8,$AJ$4-1,0),$S368,0))</f>
        <v>1</v>
      </c>
      <c r="BH368" s="174">
        <f ca="1">SUMPRODUCT(OFFSET($W$8:OFFSET($W$8,$AJ$4-1,0),$T368,$U368),OFFSET($D$8:OFFSET($D$8,$AJ$4-1,0),$S368,MATCH(BH$6,$D$7:$Q$7,0)-1))</f>
        <v>1</v>
      </c>
      <c r="BI368" s="174">
        <f ca="1">SUMPRODUCT(OFFSET($W$8:OFFSET($W$8,$AJ$4-1,0),$T368,$U368),OFFSET($C$8:OFFSET($C$8,$AJ$4-1,0),$S368,0),OFFSET($D$8:OFFSET($D$8,$AJ$4-1,0),$S368,MATCH(BH$6,$D$7:$Q$7,0)-1))/SUMPRODUCT(OFFSET($W$8:OFFSET($W$8,$AJ$4-1,0),$T368,$U368),OFFSET($C$8:OFFSET($C$8,$AJ$4-1,0),$S368,0))</f>
        <v>1</v>
      </c>
      <c r="BJ368" s="174">
        <f ca="1">SUMPRODUCT(OFFSET($W$8:OFFSET($W$8,$AJ$4-1,0),$T368,$U368),OFFSET($D$8:OFFSET($D$8,$AJ$4-1,0),$S368,MATCH(BJ$6,$D$7:$Q$7,0)-1))</f>
        <v>1</v>
      </c>
      <c r="BK368" s="174">
        <f ca="1">SUMPRODUCT(OFFSET($W$8:OFFSET($W$8,$AJ$4-1,0),$T368,$U368),OFFSET($C$8:OFFSET($C$8,$AJ$4-1,0),$S368,0),OFFSET($D$8:OFFSET($D$8,$AJ$4-1,0),$S368,MATCH(BJ$6,$D$7:$Q$7,0)-1))/SUMPRODUCT(OFFSET($W$8:OFFSET($W$8,$AJ$4-1,0),$T368,$U368),OFFSET($C$8:OFFSET($C$8,$AJ$4-1,0),$S368,0))</f>
        <v>1</v>
      </c>
      <c r="BM368" s="8">
        <f t="shared" si="85"/>
        <v>47119</v>
      </c>
      <c r="BN368" s="47">
        <f t="shared" ca="1" si="86"/>
        <v>0.99887341547568309</v>
      </c>
      <c r="BO368" s="47">
        <f t="shared" ca="1" si="82"/>
        <v>0</v>
      </c>
      <c r="BP368" s="47">
        <f t="shared" ca="1" si="87"/>
        <v>0.33093923847506052</v>
      </c>
      <c r="BQ368" s="47">
        <f t="shared" ca="1" si="83"/>
        <v>0.66793417700062263</v>
      </c>
    </row>
    <row r="369" spans="1:69">
      <c r="A369" s="58">
        <f t="shared" si="84"/>
        <v>46784</v>
      </c>
      <c r="B369" s="155">
        <f t="shared" si="89"/>
        <v>46980</v>
      </c>
      <c r="C369" s="59">
        <f>SUMIF(WP!$A$3:$A$388,"&lt;"&amp;EOMONTH($A369,$A$3-1)+1,WP!$B$3:$B$388)/1000-SUM(C$8:C368)</f>
        <v>5733.584712897893</v>
      </c>
      <c r="D369" s="156">
        <f>D$6/VLOOKUP($B369,Rate!$B$4:$H$390,7)</f>
        <v>1</v>
      </c>
      <c r="E369" s="156">
        <f>E$6/VLOOKUP($B369,SAWW!$B$4:$H$390,7)</f>
        <v>0.85917070451044686</v>
      </c>
      <c r="F369" s="156">
        <f>F$6/VLOOKUP($B369,'Indem BL'!$B$4:$H$390,7)</f>
        <v>0.97537066835950637</v>
      </c>
      <c r="G369" s="156">
        <f>G$6/VLOOKUP($B369,'Med BL'!$B$4:$H$390,7)</f>
        <v>1</v>
      </c>
      <c r="H369" s="156">
        <f>H$6/VLOOKUP($B369,'Combined BL &amp; SAWW'!$B$4:$H$390,7)</f>
        <v>0.88411333631739886</v>
      </c>
      <c r="I369" s="156">
        <f>I$6/VLOOKUP($B369,'Freq Trend'!$B$4:$H$390,7)</f>
        <v>1.0568220367968506</v>
      </c>
      <c r="J369" s="156">
        <f>J$6/VLOOKUP($B369,'Severity Trend_IonI'!$B$4:$H$390,7)</f>
        <v>1.0568220367968504</v>
      </c>
      <c r="K369" s="156">
        <f>K$6/VLOOKUP($B369,'Severity Trend_MonI'!$B$4:$H$390,7)</f>
        <v>0.85004391572861071</v>
      </c>
      <c r="L369" s="156">
        <f>L$6/VLOOKUP($B369,'Severity Trend'!$B$4:$H$390,7)</f>
        <v>0.94532318115494085</v>
      </c>
      <c r="M369" s="156">
        <f>M$6/VLOOKUP($B369,'PP Residual Trend'!$B$4:$H$390,7)</f>
        <v>0.99902508576851601</v>
      </c>
      <c r="N369" s="156">
        <f>N$6/VLOOKUP($B369,CR!$B$4:$H$455,7)</f>
        <v>1</v>
      </c>
      <c r="O369" s="156">
        <f>O$6/VLOOKUP($B369,ER!$B$4:$H$455,7)</f>
        <v>1</v>
      </c>
      <c r="P369" s="156">
        <f>P$6/VLOOKUP($B369,DR!$B$4:$H$455,7)</f>
        <v>1</v>
      </c>
      <c r="R369">
        <f t="shared" si="94"/>
        <v>362</v>
      </c>
      <c r="S369" s="159">
        <f t="shared" si="90"/>
        <v>361</v>
      </c>
      <c r="T369" s="157">
        <f t="shared" si="91"/>
        <v>0</v>
      </c>
      <c r="U369" s="157">
        <f t="shared" si="92"/>
        <v>0</v>
      </c>
      <c r="V369" s="152">
        <v>0</v>
      </c>
      <c r="W369" s="153">
        <f>(2*W$5*$AJ$3*$R369*$A$3-MIN(W$5*$AJ$3,$R369*$A$3)^2-2*$R369*$A$3*MAX(W$5*$AJ$3-$R369*$A$3,0)-MIN(MAX($R369*$A$3-$A$4,0),W$5*$AJ$3)^2-2*W$5*$AJ$3*MAX($R369*$A$3-$A$4-W$5*+$AJ$3,0))/$AJ$5-SUM($V$7:V369)-SUM($V$7:W368)+SUM($V$7:V368)</f>
        <v>0</v>
      </c>
      <c r="X369" s="153">
        <f>(2*X$5*$AJ$3*$R369*$A$3-MIN(X$5*$AJ$3,$R369*$A$3)^2-2*$R369*$A$3*MAX(X$5*$AJ$3-$R369*$A$3,0)-MIN(MAX($R369*$A$3-$A$4,0),X$5*$AJ$3)^2-2*X$5*$AJ$3*MAX($R369*$A$3-$A$4-X$5*+$AJ$3,0))/$AJ$5-SUM($V$7:W369)-SUM($V$7:X368)+SUM($V$7:W368)</f>
        <v>0</v>
      </c>
      <c r="Y369" s="153">
        <f>(2*Y$5*$AJ$3*$R369*$A$3-MIN(Y$5*$AJ$3,$R369*$A$3)^2-2*$R369*$A$3*MAX(Y$5*$AJ$3-$R369*$A$3,0)-MIN(MAX($R369*$A$3-$A$4,0),Y$5*$AJ$3)^2-2*Y$5*$AJ$3*MAX($R369*$A$3-$A$4-Y$5*+$AJ$3,0))/$AJ$5-SUM($V$7:X369)-SUM($V$7:Y368)+SUM($V$7:X368)</f>
        <v>0</v>
      </c>
      <c r="Z369" s="153">
        <f>(2*Z$5*$AJ$3*$R369*$A$3-MIN(Z$5*$AJ$3,$R369*$A$3)^2-2*$R369*$A$3*MAX(Z$5*$AJ$3-$R369*$A$3,0)-MIN(MAX($R369*$A$3-$A$4,0),Z$5*$AJ$3)^2-2*Z$5*$AJ$3*MAX($R369*$A$3-$A$4-Z$5*+$AJ$3,0))/$AJ$5-SUM($V$7:Y369)-SUM($V$7:Z368)+SUM($V$7:Y368)</f>
        <v>0</v>
      </c>
      <c r="AA369" s="153">
        <f>(2*AA$5*$AJ$3*$R369*$A$3-MIN(AA$5*$AJ$3,$R369*$A$3)^2-2*$R369*$A$3*MAX(AA$5*$AJ$3-$R369*$A$3,0)-MIN(MAX($R369*$A$3-$A$4,0),AA$5*$AJ$3)^2-2*AA$5*$AJ$3*MAX($R369*$A$3-$A$4-AA$5*+$AJ$3,0))/$AJ$5-SUM($V$7:Z369)-SUM($V$7:AA368)+SUM($V$7:Z368)</f>
        <v>0</v>
      </c>
      <c r="AB369" s="153">
        <f>(2*AB$5*$AJ$3*$R369*$A$3-MIN(AB$5*$AJ$3,$R369*$A$3)^2-2*$R369*$A$3*MAX(AB$5*$AJ$3-$R369*$A$3,0)-MIN(MAX($R369*$A$3-$A$4,0),AB$5*$AJ$3)^2-2*AB$5*$AJ$3*MAX($R369*$A$3-$A$4-AB$5*+$AJ$3,0))/$AJ$5-SUM($V$7:AA369)-SUM($V$7:AB368)+SUM($V$7:AA368)</f>
        <v>0</v>
      </c>
      <c r="AC369" s="153">
        <f>(2*AC$5*$AJ$3*$R369*$A$3-MIN(AC$5*$AJ$3,$R369*$A$3)^2-2*$R369*$A$3*MAX(AC$5*$AJ$3-$R369*$A$3,0)-MIN(MAX($R369*$A$3-$A$4,0),AC$5*$AJ$3)^2-2*AC$5*$AJ$3*MAX($R369*$A$3-$A$4-AC$5*+$AJ$3,0))/$AJ$5-SUM($V$7:AB369)-SUM($V$7:AC368)+SUM($V$7:AB368)</f>
        <v>0</v>
      </c>
      <c r="AD369" s="153">
        <f>(2*AD$5*$AJ$3*$R369*$A$3-MIN(AD$5*$AJ$3,$R369*$A$3)^2-2*$R369*$A$3*MAX(AD$5*$AJ$3-$R369*$A$3,0)-MIN(MAX($R369*$A$3-$A$4,0),AD$5*$AJ$3)^2-2*AD$5*$AJ$3*MAX($R369*$A$3-$A$4-AD$5*+$AJ$3,0))/$AJ$5-SUM($V$7:AC369)-SUM($V$7:AD368)+SUM($V$7:AC368)</f>
        <v>0</v>
      </c>
      <c r="AE369" s="153">
        <f>(2*AE$5*$AJ$3*$R369*$A$3-MIN(AE$5*$AJ$3,$R369*$A$3)^2-2*$R369*$A$3*MAX(AE$5*$AJ$3-$R369*$A$3,0)-MIN(MAX($R369*$A$3-$A$4,0),AE$5*$AJ$3)^2-2*AE$5*$AJ$3*MAX($R369*$A$3-$A$4-AE$5*+$AJ$3,0))/$AJ$5-SUM($V$7:AD369)-SUM($V$7:AE368)+SUM($V$7:AD368)</f>
        <v>0</v>
      </c>
      <c r="AF369" s="153">
        <f>(2*AF$5*$AJ$3*$R369*$A$3-MIN(AF$5*$AJ$3,$R369*$A$3)^2-2*$R369*$A$3*MAX(AF$5*$AJ$3-$R369*$A$3,0)-MIN(MAX($R369*$A$3-$A$4,0),AF$5*$AJ$3)^2-2*AF$5*$AJ$3*MAX($R369*$A$3-$A$4-AF$5*+$AJ$3,0))/$AJ$5-SUM($V$7:AE369)-SUM($V$7:AF368)+SUM($V$7:AE368)</f>
        <v>0</v>
      </c>
      <c r="AG369" s="153">
        <f>(2*AG$5*$AJ$3*$R369*$A$3-MIN(AG$5*$AJ$3,$R369*$A$3)^2-2*$R369*$A$3*MAX(AG$5*$AJ$3-$R369*$A$3,0)-MIN(MAX($R369*$A$3-$A$4,0),AG$5*$AJ$3)^2-2*AG$5*$AJ$3*MAX($R369*$A$3-$A$4-AG$5*+$AJ$3,0))/$AJ$5-SUM($V$7:AF369)-SUM($V$7:AG368)+SUM($V$7:AF368)</f>
        <v>0</v>
      </c>
      <c r="AH369" s="153">
        <f>(2*AH$5*$AJ$3*$R369*$A$3-MIN(AH$5*$AJ$3,$R369*$A$3)^2-2*$R369*$A$3*MAX(AH$5*$AJ$3-$R369*$A$3,0)-MIN(MAX($R369*$A$3-$A$4,0),AH$5*$AJ$3)^2-2*AH$5*$AJ$3*MAX($R369*$A$3-$A$4-AH$5*+$AJ$3,0))/$AJ$5-SUM($V$7:AG369)-SUM($V$7:AH368)+SUM($V$7:AG368)</f>
        <v>0</v>
      </c>
      <c r="AJ369" s="8">
        <f t="shared" si="88"/>
        <v>47150</v>
      </c>
      <c r="AK369" s="30">
        <f t="shared" si="93"/>
        <v>47164</v>
      </c>
      <c r="AL369" s="3">
        <f ca="1">SUMPRODUCT(OFFSET($W$8:OFFSET($W$8,$AJ$4-1,0),$T369,$U369),OFFSET($D$8:OFFSET($D$8,$AJ$4-1,0),$S369,MATCH(AL$6,$D$7:$Q$7,0)-1))</f>
        <v>1</v>
      </c>
      <c r="AM369" s="3">
        <f ca="1">SUMPRODUCT(OFFSET($W$8:OFFSET($W$8,$AJ$4-1,0),$T369,$U369),OFFSET($C$8:OFFSET($C$8,$AJ$4-1,0),$S369,0),OFFSET($D$8:OFFSET($D$8,$AJ$4-1,0),$S369,MATCH(AL$6,$D$7:$Q$7,0)-1))/SUMPRODUCT(OFFSET($W$8:OFFSET($W$8,$AJ$4-1,0),$T369,$U369),OFFSET($C$8:OFFSET($C$8,$AJ$4-1,0),$S369,0))</f>
        <v>1</v>
      </c>
      <c r="AN369" s="3">
        <f ca="1">SUMPRODUCT(OFFSET($W$8:OFFSET($W$8,$AJ$4-1,0),$T369,$U369),OFFSET($D$8:OFFSET($D$8,$AJ$4-1,0),$S369,MATCH(AN$6,$D$7:$Q$7,0)-1))</f>
        <v>0.84741977481275876</v>
      </c>
      <c r="AO369" s="3">
        <f ca="1">SUMPRODUCT(OFFSET($W$8:OFFSET($W$8,$AJ$4-1,0),$T369,$U369),OFFSET($C$8:OFFSET($C$8,$AJ$4-1,0),$S369,0),OFFSET($D$8:OFFSET($D$8,$AJ$4-1,0),$S369,MATCH(AN$6,$D$7:$Q$7,0)-1))/SUMPRODUCT(OFFSET($W$8:OFFSET($W$8,$AJ$4-1,0),$T369,$U369),OFFSET($C$8:OFFSET($C$8,$AJ$4-1,0),$S369,0))</f>
        <v>0.84723146406884786</v>
      </c>
      <c r="AP369" s="3">
        <f ca="1">SUMPRODUCT(OFFSET($W$8:OFFSET($W$8,$AJ$4-1,0),$T369,$U369),OFFSET($D$8:OFFSET($D$8,$AJ$4-1,0),$S369,MATCH(AP$6,$D$7:$Q$7,0)-1))</f>
        <v>0.97233779936585141</v>
      </c>
      <c r="AQ369" s="3">
        <f ca="1">SUMPRODUCT(OFFSET($W$8:OFFSET($W$8,$AJ$4-1,0),$T369,$U369),OFFSET($C$8:OFFSET($C$8,$AJ$4-1,0),$S369,0),OFFSET($D$8:OFFSET($D$8,$AJ$4-1,0),$S369,MATCH(AP$6,$D$7:$Q$7,0)-1))/SUMPRODUCT(OFFSET($W$8:OFFSET($W$8,$AJ$4-1,0),$T369,$U369),OFFSET($C$8:OFFSET($C$8,$AJ$4-1,0),$S369,0))</f>
        <v>0.97231867695818586</v>
      </c>
      <c r="AR369" s="3">
        <f ca="1">SUMPRODUCT(OFFSET($W$8:OFFSET($W$8,$AJ$4-1,0),$T369,$U369),OFFSET($D$8:OFFSET($D$8,$AJ$4-1,0),$S369,MATCH(AR$6,$D$7:$Q$7,0)-1))</f>
        <v>1</v>
      </c>
      <c r="AS369" s="3">
        <f ca="1">SUMPRODUCT(OFFSET($W$8:OFFSET($W$8,$AJ$4-1,0),$T369,$U369),OFFSET($C$8:OFFSET($C$8,$AJ$4-1,0),$S369,0),OFFSET($D$8:OFFSET($D$8,$AJ$4-1,0),$S369,MATCH(AR$6,$D$7:$Q$7,0)-1))/SUMPRODUCT(OFFSET($W$8:OFFSET($W$8,$AJ$4-1,0),$T369,$U369),OFFSET($C$8:OFFSET($C$8,$AJ$4-1,0),$S369,0))</f>
        <v>1</v>
      </c>
      <c r="AT369" s="3">
        <f ca="1">SUMPRODUCT(OFFSET($W$8:OFFSET($W$8,$AJ$4-1,0),$T369,$U369),OFFSET($D$8:OFFSET($D$8,$AJ$4-1,0),$S369,MATCH(AT$6,$D$7:$Q$7,0)-1))</f>
        <v>0.87320944127285727</v>
      </c>
      <c r="AU369" s="3">
        <f ca="1">SUMPRODUCT(OFFSET($W$8:OFFSET($W$8,$AJ$4-1,0),$T369,$U369),OFFSET($C$8:OFFSET($C$8,$AJ$4-1,0),$S369,0),OFFSET($D$8:OFFSET($D$8,$AJ$4-1,0),$S369,MATCH(AT$6,$D$7:$Q$7,0)-1))/SUMPRODUCT(OFFSET($W$8:OFFSET($W$8,$AJ$4-1,0),$T369,$U369),OFFSET($C$8:OFFSET($C$8,$AJ$4-1,0),$S369,0))</f>
        <v>0.87305398980580107</v>
      </c>
      <c r="AV369" s="3">
        <f ca="1">SUMPRODUCT(OFFSET($W$8:OFFSET($W$8,$AJ$4-1,0),$T369,$U369),OFFSET($D$8:OFFSET($D$8,$AJ$4-1,0),$S369,MATCH(AV$6,$D$7:$Q$7,0)-1))</f>
        <v>1.0621365511165026</v>
      </c>
      <c r="AW369" s="3">
        <f ca="1">SUMPRODUCT(OFFSET($W$8:OFFSET($W$8,$AJ$4-1,0),$T369,$U369),OFFSET($C$8:OFFSET($C$8,$AJ$4-1,0),$S369,0),OFFSET($D$8:OFFSET($D$8,$AJ$4-1,0),$S369,MATCH(AV$6,$D$7:$Q$7,0)-1))/SUMPRODUCT(OFFSET($W$8:OFFSET($W$8,$AJ$4-1,0),$T369,$U369),OFFSET($C$8:OFFSET($C$8,$AJ$4-1,0),$S369,0))</f>
        <v>1.0622226908616428</v>
      </c>
      <c r="AX369" s="3">
        <f ca="1">SUMPRODUCT(OFFSET($W$8:OFFSET($W$8,$AJ$4-1,0),$T369,$U369),OFFSET($D$8:OFFSET($D$8,$AJ$4-1,0),$S369,MATCH(AX$6,$D$7:$Q$7,0)-1))</f>
        <v>1.0621365511165026</v>
      </c>
      <c r="AY369" s="3">
        <f ca="1">SUMPRODUCT(OFFSET($W$8:OFFSET($W$8,$AJ$4-1,0),$T369,$U369),OFFSET($C$8:OFFSET($C$8,$AJ$4-1,0),$S369,0),OFFSET($D$8:OFFSET($D$8,$AJ$4-1,0),$S369,MATCH(AX$6,$D$7:$Q$7,0)-1))/SUMPRODUCT(OFFSET($W$8:OFFSET($W$8,$AJ$4-1,0),$T369,$U369),OFFSET($C$8:OFFSET($C$8,$AJ$4-1,0),$S369,0))</f>
        <v>1.0622226908616428</v>
      </c>
      <c r="AZ369" s="3">
        <f ca="1">SUMPRODUCT(OFFSET($W$8:OFFSET($W$8,$AJ$4-1,0),$T369,$U369),OFFSET($D$8:OFFSET($D$8,$AJ$4-1,0),$S369,MATCH(AZ$6,$D$7:$Q$7,0)-1))</f>
        <v>0.8376060915649044</v>
      </c>
      <c r="BA369" s="3">
        <f ca="1">SUMPRODUCT(OFFSET($W$8:OFFSET($W$8,$AJ$4-1,0),$T369,$U369),OFFSET($C$8:OFFSET($C$8,$AJ$4-1,0),$S369,0),OFFSET($D$8:OFFSET($D$8,$AJ$4-1,0),$S369,MATCH(AZ$6,$D$7:$Q$7,0)-1))/SUMPRODUCT(OFFSET($W$8:OFFSET($W$8,$AJ$4-1,0),$T369,$U369),OFFSET($C$8:OFFSET($C$8,$AJ$4-1,0),$S369,0))</f>
        <v>0.83740688755598602</v>
      </c>
      <c r="BB369" s="3">
        <f ca="1">SUMPRODUCT(OFFSET($W$8:OFFSET($W$8,$AJ$4-1,0),$T369,$U369),OFFSET($D$8:OFFSET($D$8,$AJ$4-1,0),$S369,MATCH(BB$6,$D$7:$Q$7,0)-1))</f>
        <v>0.94051199140310893</v>
      </c>
      <c r="BC369" s="3">
        <f ca="1">SUMPRODUCT(OFFSET($W$8:OFFSET($W$8,$AJ$4-1,0),$T369,$U369),OFFSET($C$8:OFFSET($C$8,$AJ$4-1,0),$S369,0),OFFSET($D$8:OFFSET($D$8,$AJ$4-1,0),$S369,MATCH(BB$6,$D$7:$Q$7,0)-1))/SUMPRODUCT(OFFSET($W$8:OFFSET($W$8,$AJ$4-1,0),$T369,$U369),OFFSET($C$8:OFFSET($C$8,$AJ$4-1,0),$S369,0))</f>
        <v>0.94043449010232261</v>
      </c>
      <c r="BD369" s="3">
        <f ca="1">SUMPRODUCT(OFFSET($W$8:OFFSET($W$8,$AJ$4-1,0),$T369,$U369),OFFSET($D$8:OFFSET($D$8,$AJ$4-1,0),$S369,MATCH(BD$6,$D$7:$Q$7,0)-1))</f>
        <v>0.99893665499174678</v>
      </c>
      <c r="BE369" s="3">
        <f ca="1">SUMPRODUCT(OFFSET($W$8:OFFSET($W$8,$AJ$4-1,0),$T369,$U369),OFFSET($C$8:OFFSET($C$8,$AJ$4-1,0),$S369,0),OFFSET($D$8:OFFSET($D$8,$AJ$4-1,0),$S369,MATCH(BD$6,$D$7:$Q$7,0)-1))/SUMPRODUCT(OFFSET($W$8:OFFSET($W$8,$AJ$4-1,0),$T369,$U369),OFFSET($C$8:OFFSET($C$8,$AJ$4-1,0),$S369,0))</f>
        <v>0.99893522615530306</v>
      </c>
      <c r="BF369" s="174">
        <f ca="1">SUMPRODUCT(OFFSET($W$8:OFFSET($W$8,$AJ$4-1,0),$T369,$U369),OFFSET($D$8:OFFSET($D$8,$AJ$4-1,0),$S369,MATCH(BF$6,$D$7:$Q$7,0)-1))</f>
        <v>1</v>
      </c>
      <c r="BG369" s="174">
        <f ca="1">SUMPRODUCT(OFFSET($W$8:OFFSET($W$8,$AJ$4-1,0),$T369,$U369),OFFSET($C$8:OFFSET($C$8,$AJ$4-1,0),$S369,0),OFFSET($D$8:OFFSET($D$8,$AJ$4-1,0),$S369,MATCH(BF$6,$D$7:$Q$7,0)-1))/SUMPRODUCT(OFFSET($W$8:OFFSET($W$8,$AJ$4-1,0),$T369,$U369),OFFSET($C$8:OFFSET($C$8,$AJ$4-1,0),$S369,0))</f>
        <v>1</v>
      </c>
      <c r="BH369" s="174">
        <f ca="1">SUMPRODUCT(OFFSET($W$8:OFFSET($W$8,$AJ$4-1,0),$T369,$U369),OFFSET($D$8:OFFSET($D$8,$AJ$4-1,0),$S369,MATCH(BH$6,$D$7:$Q$7,0)-1))</f>
        <v>1</v>
      </c>
      <c r="BI369" s="174">
        <f ca="1">SUMPRODUCT(OFFSET($W$8:OFFSET($W$8,$AJ$4-1,0),$T369,$U369),OFFSET($C$8:OFFSET($C$8,$AJ$4-1,0),$S369,0),OFFSET($D$8:OFFSET($D$8,$AJ$4-1,0),$S369,MATCH(BH$6,$D$7:$Q$7,0)-1))/SUMPRODUCT(OFFSET($W$8:OFFSET($W$8,$AJ$4-1,0),$T369,$U369),OFFSET($C$8:OFFSET($C$8,$AJ$4-1,0),$S369,0))</f>
        <v>1</v>
      </c>
      <c r="BJ369" s="174">
        <f ca="1">SUMPRODUCT(OFFSET($W$8:OFFSET($W$8,$AJ$4-1,0),$T369,$U369),OFFSET($D$8:OFFSET($D$8,$AJ$4-1,0),$S369,MATCH(BJ$6,$D$7:$Q$7,0)-1))</f>
        <v>1</v>
      </c>
      <c r="BK369" s="174">
        <f ca="1">SUMPRODUCT(OFFSET($W$8:OFFSET($W$8,$AJ$4-1,0),$T369,$U369),OFFSET($C$8:OFFSET($C$8,$AJ$4-1,0),$S369,0),OFFSET($D$8:OFFSET($D$8,$AJ$4-1,0),$S369,MATCH(BJ$6,$D$7:$Q$7,0)-1))/SUMPRODUCT(OFFSET($W$8:OFFSET($W$8,$AJ$4-1,0),$T369,$U369),OFFSET($C$8:OFFSET($C$8,$AJ$4-1,0),$S369,0))</f>
        <v>1</v>
      </c>
      <c r="BM369" s="8">
        <f t="shared" si="85"/>
        <v>47150</v>
      </c>
      <c r="BN369" s="47">
        <f t="shared" ca="1" si="86"/>
        <v>0.99887341547568309</v>
      </c>
      <c r="BO369" s="47">
        <f t="shared" ca="1" si="82"/>
        <v>0</v>
      </c>
      <c r="BP369" s="47">
        <f t="shared" ca="1" si="87"/>
        <v>0.33093923847506052</v>
      </c>
      <c r="BQ369" s="47">
        <f t="shared" ca="1" si="83"/>
        <v>0.66793417700062263</v>
      </c>
    </row>
    <row r="370" spans="1:69">
      <c r="A370" s="58">
        <f t="shared" si="84"/>
        <v>46813</v>
      </c>
      <c r="B370" s="155">
        <f t="shared" si="89"/>
        <v>47011</v>
      </c>
      <c r="C370" s="59">
        <f>SUMIF(WP!$A$3:$A$388,"&lt;"&amp;EOMONTH($A370,$A$3-1)+1,WP!$B$3:$B$388)/1000-SUM(C$8:C369)</f>
        <v>6796.8402848471887</v>
      </c>
      <c r="D370" s="156">
        <f>D$6/VLOOKUP($B370,Rate!$B$4:$H$390,7)</f>
        <v>1</v>
      </c>
      <c r="E370" s="156">
        <f>E$6/VLOOKUP($B370,SAWW!$B$4:$H$390,7)</f>
        <v>0.85714473284102255</v>
      </c>
      <c r="F370" s="156">
        <f>F$6/VLOOKUP($B370,'Indem BL'!$B$4:$H$390,7)</f>
        <v>0.97537066835950637</v>
      </c>
      <c r="G370" s="156">
        <f>G$6/VLOOKUP($B370,'Med BL'!$B$4:$H$390,7)</f>
        <v>1</v>
      </c>
      <c r="H370" s="156">
        <f>H$6/VLOOKUP($B370,'Combined BL &amp; SAWW'!$B$4:$H$390,7)</f>
        <v>0.88258460747278944</v>
      </c>
      <c r="I370" s="156">
        <f>I$6/VLOOKUP($B370,'Freq Trend'!$B$4:$H$390,7)</f>
        <v>1.0577189973208945</v>
      </c>
      <c r="J370" s="156">
        <f>J$6/VLOOKUP($B370,'Severity Trend_IonI'!$B$4:$H$390,7)</f>
        <v>1.0577189973208945</v>
      </c>
      <c r="K370" s="156">
        <f>K$6/VLOOKUP($B370,'Severity Trend_MonI'!$B$4:$H$390,7)</f>
        <v>0.84789716531007009</v>
      </c>
      <c r="L370" s="156">
        <f>L$6/VLOOKUP($B370,'Severity Trend'!$B$4:$H$390,7)</f>
        <v>0.94450179143851487</v>
      </c>
      <c r="M370" s="156">
        <f>M$6/VLOOKUP($B370,'PP Residual Trend'!$B$4:$H$390,7)</f>
        <v>0.999010074052334</v>
      </c>
      <c r="N370" s="156">
        <f>N$6/VLOOKUP($B370,CR!$B$4:$H$455,7)</f>
        <v>1</v>
      </c>
      <c r="O370" s="156">
        <f>O$6/VLOOKUP($B370,ER!$B$4:$H$455,7)</f>
        <v>1</v>
      </c>
      <c r="P370" s="156">
        <f>P$6/VLOOKUP($B370,DR!$B$4:$H$455,7)</f>
        <v>1</v>
      </c>
      <c r="R370">
        <f t="shared" si="94"/>
        <v>363</v>
      </c>
      <c r="S370" s="159">
        <f t="shared" si="90"/>
        <v>362</v>
      </c>
      <c r="T370" s="157">
        <f t="shared" si="91"/>
        <v>0</v>
      </c>
      <c r="U370" s="157">
        <f t="shared" si="92"/>
        <v>0</v>
      </c>
      <c r="V370" s="152">
        <v>0</v>
      </c>
      <c r="W370" s="153">
        <f>(2*W$5*$AJ$3*$R370*$A$3-MIN(W$5*$AJ$3,$R370*$A$3)^2-2*$R370*$A$3*MAX(W$5*$AJ$3-$R370*$A$3,0)-MIN(MAX($R370*$A$3-$A$4,0),W$5*$AJ$3)^2-2*W$5*$AJ$3*MAX($R370*$A$3-$A$4-W$5*+$AJ$3,0))/$AJ$5-SUM($V$7:V370)-SUM($V$7:W369)+SUM($V$7:V369)</f>
        <v>0</v>
      </c>
      <c r="X370" s="153">
        <f>(2*X$5*$AJ$3*$R370*$A$3-MIN(X$5*$AJ$3,$R370*$A$3)^2-2*$R370*$A$3*MAX(X$5*$AJ$3-$R370*$A$3,0)-MIN(MAX($R370*$A$3-$A$4,0),X$5*$AJ$3)^2-2*X$5*$AJ$3*MAX($R370*$A$3-$A$4-X$5*+$AJ$3,0))/$AJ$5-SUM($V$7:W370)-SUM($V$7:X369)+SUM($V$7:W369)</f>
        <v>0</v>
      </c>
      <c r="Y370" s="153">
        <f>(2*Y$5*$AJ$3*$R370*$A$3-MIN(Y$5*$AJ$3,$R370*$A$3)^2-2*$R370*$A$3*MAX(Y$5*$AJ$3-$R370*$A$3,0)-MIN(MAX($R370*$A$3-$A$4,0),Y$5*$AJ$3)^2-2*Y$5*$AJ$3*MAX($R370*$A$3-$A$4-Y$5*+$AJ$3,0))/$AJ$5-SUM($V$7:X370)-SUM($V$7:Y369)+SUM($V$7:X369)</f>
        <v>0</v>
      </c>
      <c r="Z370" s="153">
        <f>(2*Z$5*$AJ$3*$R370*$A$3-MIN(Z$5*$AJ$3,$R370*$A$3)^2-2*$R370*$A$3*MAX(Z$5*$AJ$3-$R370*$A$3,0)-MIN(MAX($R370*$A$3-$A$4,0),Z$5*$AJ$3)^2-2*Z$5*$AJ$3*MAX($R370*$A$3-$A$4-Z$5*+$AJ$3,0))/$AJ$5-SUM($V$7:Y370)-SUM($V$7:Z369)+SUM($V$7:Y369)</f>
        <v>0</v>
      </c>
      <c r="AA370" s="153">
        <f>(2*AA$5*$AJ$3*$R370*$A$3-MIN(AA$5*$AJ$3,$R370*$A$3)^2-2*$R370*$A$3*MAX(AA$5*$AJ$3-$R370*$A$3,0)-MIN(MAX($R370*$A$3-$A$4,0),AA$5*$AJ$3)^2-2*AA$5*$AJ$3*MAX($R370*$A$3-$A$4-AA$5*+$AJ$3,0))/$AJ$5-SUM($V$7:Z370)-SUM($V$7:AA369)+SUM($V$7:Z369)</f>
        <v>0</v>
      </c>
      <c r="AB370" s="153">
        <f>(2*AB$5*$AJ$3*$R370*$A$3-MIN(AB$5*$AJ$3,$R370*$A$3)^2-2*$R370*$A$3*MAX(AB$5*$AJ$3-$R370*$A$3,0)-MIN(MAX($R370*$A$3-$A$4,0),AB$5*$AJ$3)^2-2*AB$5*$AJ$3*MAX($R370*$A$3-$A$4-AB$5*+$AJ$3,0))/$AJ$5-SUM($V$7:AA370)-SUM($V$7:AB369)+SUM($V$7:AA369)</f>
        <v>0</v>
      </c>
      <c r="AC370" s="153">
        <f>(2*AC$5*$AJ$3*$R370*$A$3-MIN(AC$5*$AJ$3,$R370*$A$3)^2-2*$R370*$A$3*MAX(AC$5*$AJ$3-$R370*$A$3,0)-MIN(MAX($R370*$A$3-$A$4,0),AC$5*$AJ$3)^2-2*AC$5*$AJ$3*MAX($R370*$A$3-$A$4-AC$5*+$AJ$3,0))/$AJ$5-SUM($V$7:AB370)-SUM($V$7:AC369)+SUM($V$7:AB369)</f>
        <v>0</v>
      </c>
      <c r="AD370" s="153">
        <f>(2*AD$5*$AJ$3*$R370*$A$3-MIN(AD$5*$AJ$3,$R370*$A$3)^2-2*$R370*$A$3*MAX(AD$5*$AJ$3-$R370*$A$3,0)-MIN(MAX($R370*$A$3-$A$4,0),AD$5*$AJ$3)^2-2*AD$5*$AJ$3*MAX($R370*$A$3-$A$4-AD$5*+$AJ$3,0))/$AJ$5-SUM($V$7:AC370)-SUM($V$7:AD369)+SUM($V$7:AC369)</f>
        <v>0</v>
      </c>
      <c r="AE370" s="153">
        <f>(2*AE$5*$AJ$3*$R370*$A$3-MIN(AE$5*$AJ$3,$R370*$A$3)^2-2*$R370*$A$3*MAX(AE$5*$AJ$3-$R370*$A$3,0)-MIN(MAX($R370*$A$3-$A$4,0),AE$5*$AJ$3)^2-2*AE$5*$AJ$3*MAX($R370*$A$3-$A$4-AE$5*+$AJ$3,0))/$AJ$5-SUM($V$7:AD370)-SUM($V$7:AE369)+SUM($V$7:AD369)</f>
        <v>0</v>
      </c>
      <c r="AF370" s="153">
        <f>(2*AF$5*$AJ$3*$R370*$A$3-MIN(AF$5*$AJ$3,$R370*$A$3)^2-2*$R370*$A$3*MAX(AF$5*$AJ$3-$R370*$A$3,0)-MIN(MAX($R370*$A$3-$A$4,0),AF$5*$AJ$3)^2-2*AF$5*$AJ$3*MAX($R370*$A$3-$A$4-AF$5*+$AJ$3,0))/$AJ$5-SUM($V$7:AE370)-SUM($V$7:AF369)+SUM($V$7:AE369)</f>
        <v>0</v>
      </c>
      <c r="AG370" s="153">
        <f>(2*AG$5*$AJ$3*$R370*$A$3-MIN(AG$5*$AJ$3,$R370*$A$3)^2-2*$R370*$A$3*MAX(AG$5*$AJ$3-$R370*$A$3,0)-MIN(MAX($R370*$A$3-$A$4,0),AG$5*$AJ$3)^2-2*AG$5*$AJ$3*MAX($R370*$A$3-$A$4-AG$5*+$AJ$3,0))/$AJ$5-SUM($V$7:AF370)-SUM($V$7:AG369)+SUM($V$7:AF369)</f>
        <v>0</v>
      </c>
      <c r="AH370" s="153">
        <f>(2*AH$5*$AJ$3*$R370*$A$3-MIN(AH$5*$AJ$3,$R370*$A$3)^2-2*$R370*$A$3*MAX(AH$5*$AJ$3-$R370*$A$3,0)-MIN(MAX($R370*$A$3-$A$4,0),AH$5*$AJ$3)^2-2*AH$5*$AJ$3*MAX($R370*$A$3-$A$4-AH$5*+$AJ$3,0))/$AJ$5-SUM($V$7:AG370)-SUM($V$7:AH369)+SUM($V$7:AG369)</f>
        <v>0</v>
      </c>
      <c r="AJ370" s="8">
        <f t="shared" si="88"/>
        <v>47178</v>
      </c>
      <c r="AK370" s="30">
        <f t="shared" si="93"/>
        <v>47192</v>
      </c>
      <c r="AL370" s="3">
        <f ca="1">SUMPRODUCT(OFFSET($W$8:OFFSET($W$8,$AJ$4-1,0),$T370,$U370),OFFSET($D$8:OFFSET($D$8,$AJ$4-1,0),$S370,MATCH(AL$6,$D$7:$Q$7,0)-1))</f>
        <v>1</v>
      </c>
      <c r="AM370" s="3">
        <f ca="1">SUMPRODUCT(OFFSET($W$8:OFFSET($W$8,$AJ$4-1,0),$T370,$U370),OFFSET($C$8:OFFSET($C$8,$AJ$4-1,0),$S370,0),OFFSET($D$8:OFFSET($D$8,$AJ$4-1,0),$S370,MATCH(AL$6,$D$7:$Q$7,0)-1))/SUMPRODUCT(OFFSET($W$8:OFFSET($W$8,$AJ$4-1,0),$T370,$U370),OFFSET($C$8:OFFSET($C$8,$AJ$4-1,0),$S370,0))</f>
        <v>1</v>
      </c>
      <c r="AN370" s="3">
        <f ca="1">SUMPRODUCT(OFFSET($W$8:OFFSET($W$8,$AJ$4-1,0),$T370,$U370),OFFSET($D$8:OFFSET($D$8,$AJ$4-1,0),$S370,MATCH(AN$6,$D$7:$Q$7,0)-1))</f>
        <v>0.84547639555641685</v>
      </c>
      <c r="AO370" s="3">
        <f ca="1">SUMPRODUCT(OFFSET($W$8:OFFSET($W$8,$AJ$4-1,0),$T370,$U370),OFFSET($C$8:OFFSET($C$8,$AJ$4-1,0),$S370,0),OFFSET($D$8:OFFSET($D$8,$AJ$4-1,0),$S370,MATCH(AN$6,$D$7:$Q$7,0)-1))/SUMPRODUCT(OFFSET($W$8:OFFSET($W$8,$AJ$4-1,0),$T370,$U370),OFFSET($C$8:OFFSET($C$8,$AJ$4-1,0),$S370,0))</f>
        <v>0.84564980950260638</v>
      </c>
      <c r="AP370" s="3">
        <f ca="1">SUMPRODUCT(OFFSET($W$8:OFFSET($W$8,$AJ$4-1,0),$T370,$U370),OFFSET($D$8:OFFSET($D$8,$AJ$4-1,0),$S370,MATCH(AP$6,$D$7:$Q$7,0)-1))</f>
        <v>0.97193341683336398</v>
      </c>
      <c r="AQ370" s="3">
        <f ca="1">SUMPRODUCT(OFFSET($W$8:OFFSET($W$8,$AJ$4-1,0),$T370,$U370),OFFSET($C$8:OFFSET($C$8,$AJ$4-1,0),$S370,0),OFFSET($D$8:OFFSET($D$8,$AJ$4-1,0),$S370,MATCH(AP$6,$D$7:$Q$7,0)-1))/SUMPRODUCT(OFFSET($W$8:OFFSET($W$8,$AJ$4-1,0),$T370,$U370),OFFSET($C$8:OFFSET($C$8,$AJ$4-1,0),$S370,0))</f>
        <v>0.97198953321768822</v>
      </c>
      <c r="AR370" s="3">
        <f ca="1">SUMPRODUCT(OFFSET($W$8:OFFSET($W$8,$AJ$4-1,0),$T370,$U370),OFFSET($D$8:OFFSET($D$8,$AJ$4-1,0),$S370,MATCH(AR$6,$D$7:$Q$7,0)-1))</f>
        <v>1</v>
      </c>
      <c r="AS370" s="3">
        <f ca="1">SUMPRODUCT(OFFSET($W$8:OFFSET($W$8,$AJ$4-1,0),$T370,$U370),OFFSET($C$8:OFFSET($C$8,$AJ$4-1,0),$S370,0),OFFSET($D$8:OFFSET($D$8,$AJ$4-1,0),$S370,MATCH(AR$6,$D$7:$Q$7,0)-1))/SUMPRODUCT(OFFSET($W$8:OFFSET($W$8,$AJ$4-1,0),$T370,$U370),OFFSET($C$8:OFFSET($C$8,$AJ$4-1,0),$S370,0))</f>
        <v>1</v>
      </c>
      <c r="AT370" s="3">
        <f ca="1">SUMPRODUCT(OFFSET($W$8:OFFSET($W$8,$AJ$4-1,0),$T370,$U370),OFFSET($D$8:OFFSET($D$8,$AJ$4-1,0),$S370,MATCH(AT$6,$D$7:$Q$7,0)-1))</f>
        <v>0.871466973668236</v>
      </c>
      <c r="AU370" s="3">
        <f ca="1">SUMPRODUCT(OFFSET($W$8:OFFSET($W$8,$AJ$4-1,0),$T370,$U370),OFFSET($C$8:OFFSET($C$8,$AJ$4-1,0),$S370,0),OFFSET($D$8:OFFSET($D$8,$AJ$4-1,0),$S370,MATCH(AT$6,$D$7:$Q$7,0)-1))/SUMPRODUCT(OFFSET($W$8:OFFSET($W$8,$AJ$4-1,0),$T370,$U370),OFFSET($C$8:OFFSET($C$8,$AJ$4-1,0),$S370,0))</f>
        <v>0.87163577800675873</v>
      </c>
      <c r="AV370" s="3">
        <f ca="1">SUMPRODUCT(OFFSET($W$8:OFFSET($W$8,$AJ$4-1,0),$T370,$U370),OFFSET($D$8:OFFSET($D$8,$AJ$4-1,0),$S370,MATCH(AV$6,$D$7:$Q$7,0)-1))</f>
        <v>1.0630244644123239</v>
      </c>
      <c r="AW370" s="3">
        <f ca="1">SUMPRODUCT(OFFSET($W$8:OFFSET($W$8,$AJ$4-1,0),$T370,$U370),OFFSET($C$8:OFFSET($C$8,$AJ$4-1,0),$S370,0),OFFSET($D$8:OFFSET($D$8,$AJ$4-1,0),$S370,MATCH(AV$6,$D$7:$Q$7,0)-1))/SUMPRODUCT(OFFSET($W$8:OFFSET($W$8,$AJ$4-1,0),$T370,$U370),OFFSET($C$8:OFFSET($C$8,$AJ$4-1,0),$S370,0))</f>
        <v>1.0629454334715998</v>
      </c>
      <c r="AX370" s="3">
        <f ca="1">SUMPRODUCT(OFFSET($W$8:OFFSET($W$8,$AJ$4-1,0),$T370,$U370),OFFSET($D$8:OFFSET($D$8,$AJ$4-1,0),$S370,MATCH(AX$6,$D$7:$Q$7,0)-1))</f>
        <v>1.0630244644123239</v>
      </c>
      <c r="AY370" s="3">
        <f ca="1">SUMPRODUCT(OFFSET($W$8:OFFSET($W$8,$AJ$4-1,0),$T370,$U370),OFFSET($C$8:OFFSET($C$8,$AJ$4-1,0),$S370,0),OFFSET($D$8:OFFSET($D$8,$AJ$4-1,0),$S370,MATCH(AX$6,$D$7:$Q$7,0)-1))/SUMPRODUCT(OFFSET($W$8:OFFSET($W$8,$AJ$4-1,0),$T370,$U370),OFFSET($C$8:OFFSET($C$8,$AJ$4-1,0),$S370,0))</f>
        <v>1.0629454334716</v>
      </c>
      <c r="AZ370" s="3">
        <f ca="1">SUMPRODUCT(OFFSET($W$8:OFFSET($W$8,$AJ$4-1,0),$T370,$U370),OFFSET($D$8:OFFSET($D$8,$AJ$4-1,0),$S370,MATCH(AZ$6,$D$7:$Q$7,0)-1))</f>
        <v>0.835550189173347</v>
      </c>
      <c r="BA370" s="3">
        <f ca="1">SUMPRODUCT(OFFSET($W$8:OFFSET($W$8,$AJ$4-1,0),$T370,$U370),OFFSET($C$8:OFFSET($C$8,$AJ$4-1,0),$S370,0),OFFSET($D$8:OFFSET($D$8,$AJ$4-1,0),$S370,MATCH(AZ$6,$D$7:$Q$7,0)-1))/SUMPRODUCT(OFFSET($W$8:OFFSET($W$8,$AJ$4-1,0),$T370,$U370),OFFSET($C$8:OFFSET($C$8,$AJ$4-1,0),$S370,0))</f>
        <v>0.83573366588104592</v>
      </c>
      <c r="BB370" s="3">
        <f ca="1">SUMPRODUCT(OFFSET($W$8:OFFSET($W$8,$AJ$4-1,0),$T370,$U370),OFFSET($D$8:OFFSET($D$8,$AJ$4-1,0),$S370,MATCH(BB$6,$D$7:$Q$7,0)-1))</f>
        <v>0.93971257179046608</v>
      </c>
      <c r="BC370" s="3">
        <f ca="1">SUMPRODUCT(OFFSET($W$8:OFFSET($W$8,$AJ$4-1,0),$T370,$U370),OFFSET($C$8:OFFSET($C$8,$AJ$4-1,0),$S370,0),OFFSET($D$8:OFFSET($D$8,$AJ$4-1,0),$S370,MATCH(BB$6,$D$7:$Q$7,0)-1))/SUMPRODUCT(OFFSET($W$8:OFFSET($W$8,$AJ$4-1,0),$T370,$U370),OFFSET($C$8:OFFSET($C$8,$AJ$4-1,0),$S370,0))</f>
        <v>0.93978382680520889</v>
      </c>
      <c r="BD370" s="3">
        <f ca="1">SUMPRODUCT(OFFSET($W$8:OFFSET($W$8,$AJ$4-1,0),$T370,$U370),OFFSET($D$8:OFFSET($D$8,$AJ$4-1,0),$S370,MATCH(BD$6,$D$7:$Q$7,0)-1))</f>
        <v>0.99892192147438219</v>
      </c>
      <c r="BE370" s="3">
        <f ca="1">SUMPRODUCT(OFFSET($W$8:OFFSET($W$8,$AJ$4-1,0),$T370,$U370),OFFSET($C$8:OFFSET($C$8,$AJ$4-1,0),$S370,0),OFFSET($D$8:OFFSET($D$8,$AJ$4-1,0),$S370,MATCH(BD$6,$D$7:$Q$7,0)-1))/SUMPRODUCT(OFFSET($W$8:OFFSET($W$8,$AJ$4-1,0),$T370,$U370),OFFSET($C$8:OFFSET($C$8,$AJ$4-1,0),$S370,0))</f>
        <v>0.99892323382280879</v>
      </c>
      <c r="BF370" s="174">
        <f ca="1">SUMPRODUCT(OFFSET($W$8:OFFSET($W$8,$AJ$4-1,0),$T370,$U370),OFFSET($D$8:OFFSET($D$8,$AJ$4-1,0),$S370,MATCH(BF$6,$D$7:$Q$7,0)-1))</f>
        <v>1</v>
      </c>
      <c r="BG370" s="174">
        <f ca="1">SUMPRODUCT(OFFSET($W$8:OFFSET($W$8,$AJ$4-1,0),$T370,$U370),OFFSET($C$8:OFFSET($C$8,$AJ$4-1,0),$S370,0),OFFSET($D$8:OFFSET($D$8,$AJ$4-1,0),$S370,MATCH(BF$6,$D$7:$Q$7,0)-1))/SUMPRODUCT(OFFSET($W$8:OFFSET($W$8,$AJ$4-1,0),$T370,$U370),OFFSET($C$8:OFFSET($C$8,$AJ$4-1,0),$S370,0))</f>
        <v>1</v>
      </c>
      <c r="BH370" s="174">
        <f ca="1">SUMPRODUCT(OFFSET($W$8:OFFSET($W$8,$AJ$4-1,0),$T370,$U370),OFFSET($D$8:OFFSET($D$8,$AJ$4-1,0),$S370,MATCH(BH$6,$D$7:$Q$7,0)-1))</f>
        <v>1</v>
      </c>
      <c r="BI370" s="174">
        <f ca="1">SUMPRODUCT(OFFSET($W$8:OFFSET($W$8,$AJ$4-1,0),$T370,$U370),OFFSET($C$8:OFFSET($C$8,$AJ$4-1,0),$S370,0),OFFSET($D$8:OFFSET($D$8,$AJ$4-1,0),$S370,MATCH(BH$6,$D$7:$Q$7,0)-1))/SUMPRODUCT(OFFSET($W$8:OFFSET($W$8,$AJ$4-1,0),$T370,$U370),OFFSET($C$8:OFFSET($C$8,$AJ$4-1,0),$S370,0))</f>
        <v>1</v>
      </c>
      <c r="BJ370" s="174">
        <f ca="1">SUMPRODUCT(OFFSET($W$8:OFFSET($W$8,$AJ$4-1,0),$T370,$U370),OFFSET($D$8:OFFSET($D$8,$AJ$4-1,0),$S370,MATCH(BJ$6,$D$7:$Q$7,0)-1))</f>
        <v>1</v>
      </c>
      <c r="BK370" s="174">
        <f ca="1">SUMPRODUCT(OFFSET($W$8:OFFSET($W$8,$AJ$4-1,0),$T370,$U370),OFFSET($C$8:OFFSET($C$8,$AJ$4-1,0),$S370,0),OFFSET($D$8:OFFSET($D$8,$AJ$4-1,0),$S370,MATCH(BJ$6,$D$7:$Q$7,0)-1))/SUMPRODUCT(OFFSET($W$8:OFFSET($W$8,$AJ$4-1,0),$T370,$U370),OFFSET($C$8:OFFSET($C$8,$AJ$4-1,0),$S370,0))</f>
        <v>1</v>
      </c>
      <c r="BM370" s="8">
        <f t="shared" si="85"/>
        <v>47178</v>
      </c>
      <c r="BN370" s="47">
        <f t="shared" ca="1" si="86"/>
        <v>0.99887341547568309</v>
      </c>
      <c r="BO370" s="47">
        <f t="shared" ca="1" si="82"/>
        <v>0</v>
      </c>
      <c r="BP370" s="47">
        <f t="shared" ca="1" si="87"/>
        <v>0.33093923847506052</v>
      </c>
      <c r="BQ370" s="47">
        <f t="shared" ca="1" si="83"/>
        <v>0.66793417700062263</v>
      </c>
    </row>
    <row r="371" spans="1:69">
      <c r="A371" s="58">
        <f t="shared" si="84"/>
        <v>46844</v>
      </c>
      <c r="B371" s="155">
        <f t="shared" si="89"/>
        <v>47041</v>
      </c>
      <c r="C371" s="59">
        <f>SUMIF(WP!$A$3:$A$388,"&lt;"&amp;EOMONTH($A371,$A$3-1)+1,WP!$B$3:$B$388)/1000-SUM(C$8:C370)</f>
        <v>8920.9348089912673</v>
      </c>
      <c r="D371" s="156">
        <f>D$6/VLOOKUP($B371,Rate!$B$4:$H$390,7)</f>
        <v>1</v>
      </c>
      <c r="E371" s="156">
        <f>E$6/VLOOKUP($B371,SAWW!$B$4:$H$390,7)</f>
        <v>0.85519319173518882</v>
      </c>
      <c r="F371" s="156">
        <f>F$6/VLOOKUP($B371,'Indem BL'!$B$4:$H$390,7)</f>
        <v>0.97537066835950637</v>
      </c>
      <c r="G371" s="156">
        <f>G$6/VLOOKUP($B371,'Med BL'!$B$4:$H$390,7)</f>
        <v>1</v>
      </c>
      <c r="H371" s="156">
        <f>H$6/VLOOKUP($B371,'Combined BL &amp; SAWW'!$B$4:$H$390,7)</f>
        <v>0.88111021767597064</v>
      </c>
      <c r="I371" s="156">
        <f>I$6/VLOOKUP($B371,'Freq Trend'!$B$4:$H$390,7)</f>
        <v>1.0585884745073479</v>
      </c>
      <c r="J371" s="156">
        <f>J$6/VLOOKUP($B371,'Severity Trend_IonI'!$B$4:$H$390,7)</f>
        <v>1.0585884745073482</v>
      </c>
      <c r="K371" s="156">
        <f>K$6/VLOOKUP($B371,'Severity Trend_MonI'!$B$4:$H$390,7)</f>
        <v>0.84582996376928965</v>
      </c>
      <c r="L371" s="156">
        <f>L$6/VLOOKUP($B371,'Severity Trend'!$B$4:$H$390,7)</f>
        <v>0.94370825610550535</v>
      </c>
      <c r="M371" s="156">
        <f>M$6/VLOOKUP($B371,'PP Residual Trend'!$B$4:$H$390,7)</f>
        <v>0.99899554701460336</v>
      </c>
      <c r="N371" s="156">
        <f>N$6/VLOOKUP($B371,CR!$B$4:$H$455,7)</f>
        <v>1</v>
      </c>
      <c r="O371" s="156">
        <f>O$6/VLOOKUP($B371,ER!$B$4:$H$455,7)</f>
        <v>1</v>
      </c>
      <c r="P371" s="156">
        <f>P$6/VLOOKUP($B371,DR!$B$4:$H$455,7)</f>
        <v>1</v>
      </c>
      <c r="R371">
        <f t="shared" si="94"/>
        <v>364</v>
      </c>
      <c r="S371" s="159">
        <f t="shared" si="90"/>
        <v>363</v>
      </c>
      <c r="T371" s="157">
        <f t="shared" si="91"/>
        <v>0</v>
      </c>
      <c r="U371" s="157">
        <f t="shared" si="92"/>
        <v>0</v>
      </c>
      <c r="V371" s="152">
        <v>0</v>
      </c>
      <c r="W371" s="153">
        <f>(2*W$5*$AJ$3*$R371*$A$3-MIN(W$5*$AJ$3,$R371*$A$3)^2-2*$R371*$A$3*MAX(W$5*$AJ$3-$R371*$A$3,0)-MIN(MAX($R371*$A$3-$A$4,0),W$5*$AJ$3)^2-2*W$5*$AJ$3*MAX($R371*$A$3-$A$4-W$5*+$AJ$3,0))/$AJ$5-SUM($V$7:V371)-SUM($V$7:W370)+SUM($V$7:V370)</f>
        <v>0</v>
      </c>
      <c r="X371" s="153">
        <f>(2*X$5*$AJ$3*$R371*$A$3-MIN(X$5*$AJ$3,$R371*$A$3)^2-2*$R371*$A$3*MAX(X$5*$AJ$3-$R371*$A$3,0)-MIN(MAX($R371*$A$3-$A$4,0),X$5*$AJ$3)^2-2*X$5*$AJ$3*MAX($R371*$A$3-$A$4-X$5*+$AJ$3,0))/$AJ$5-SUM($V$7:W371)-SUM($V$7:X370)+SUM($V$7:W370)</f>
        <v>0</v>
      </c>
      <c r="Y371" s="153">
        <f>(2*Y$5*$AJ$3*$R371*$A$3-MIN(Y$5*$AJ$3,$R371*$A$3)^2-2*$R371*$A$3*MAX(Y$5*$AJ$3-$R371*$A$3,0)-MIN(MAX($R371*$A$3-$A$4,0),Y$5*$AJ$3)^2-2*Y$5*$AJ$3*MAX($R371*$A$3-$A$4-Y$5*+$AJ$3,0))/$AJ$5-SUM($V$7:X371)-SUM($V$7:Y370)+SUM($V$7:X370)</f>
        <v>0</v>
      </c>
      <c r="Z371" s="153">
        <f>(2*Z$5*$AJ$3*$R371*$A$3-MIN(Z$5*$AJ$3,$R371*$A$3)^2-2*$R371*$A$3*MAX(Z$5*$AJ$3-$R371*$A$3,0)-MIN(MAX($R371*$A$3-$A$4,0),Z$5*$AJ$3)^2-2*Z$5*$AJ$3*MAX($R371*$A$3-$A$4-Z$5*+$AJ$3,0))/$AJ$5-SUM($V$7:Y371)-SUM($V$7:Z370)+SUM($V$7:Y370)</f>
        <v>0</v>
      </c>
      <c r="AA371" s="153">
        <f>(2*AA$5*$AJ$3*$R371*$A$3-MIN(AA$5*$AJ$3,$R371*$A$3)^2-2*$R371*$A$3*MAX(AA$5*$AJ$3-$R371*$A$3,0)-MIN(MAX($R371*$A$3-$A$4,0),AA$5*$AJ$3)^2-2*AA$5*$AJ$3*MAX($R371*$A$3-$A$4-AA$5*+$AJ$3,0))/$AJ$5-SUM($V$7:Z371)-SUM($V$7:AA370)+SUM($V$7:Z370)</f>
        <v>0</v>
      </c>
      <c r="AB371" s="153">
        <f>(2*AB$5*$AJ$3*$R371*$A$3-MIN(AB$5*$AJ$3,$R371*$A$3)^2-2*$R371*$A$3*MAX(AB$5*$AJ$3-$R371*$A$3,0)-MIN(MAX($R371*$A$3-$A$4,0),AB$5*$AJ$3)^2-2*AB$5*$AJ$3*MAX($R371*$A$3-$A$4-AB$5*+$AJ$3,0))/$AJ$5-SUM($V$7:AA371)-SUM($V$7:AB370)+SUM($V$7:AA370)</f>
        <v>0</v>
      </c>
      <c r="AC371" s="153">
        <f>(2*AC$5*$AJ$3*$R371*$A$3-MIN(AC$5*$AJ$3,$R371*$A$3)^2-2*$R371*$A$3*MAX(AC$5*$AJ$3-$R371*$A$3,0)-MIN(MAX($R371*$A$3-$A$4,0),AC$5*$AJ$3)^2-2*AC$5*$AJ$3*MAX($R371*$A$3-$A$4-AC$5*+$AJ$3,0))/$AJ$5-SUM($V$7:AB371)-SUM($V$7:AC370)+SUM($V$7:AB370)</f>
        <v>0</v>
      </c>
      <c r="AD371" s="153">
        <f>(2*AD$5*$AJ$3*$R371*$A$3-MIN(AD$5*$AJ$3,$R371*$A$3)^2-2*$R371*$A$3*MAX(AD$5*$AJ$3-$R371*$A$3,0)-MIN(MAX($R371*$A$3-$A$4,0),AD$5*$AJ$3)^2-2*AD$5*$AJ$3*MAX($R371*$A$3-$A$4-AD$5*+$AJ$3,0))/$AJ$5-SUM($V$7:AC371)-SUM($V$7:AD370)+SUM($V$7:AC370)</f>
        <v>0</v>
      </c>
      <c r="AE371" s="153">
        <f>(2*AE$5*$AJ$3*$R371*$A$3-MIN(AE$5*$AJ$3,$R371*$A$3)^2-2*$R371*$A$3*MAX(AE$5*$AJ$3-$R371*$A$3,0)-MIN(MAX($R371*$A$3-$A$4,0),AE$5*$AJ$3)^2-2*AE$5*$AJ$3*MAX($R371*$A$3-$A$4-AE$5*+$AJ$3,0))/$AJ$5-SUM($V$7:AD371)-SUM($V$7:AE370)+SUM($V$7:AD370)</f>
        <v>0</v>
      </c>
      <c r="AF371" s="153">
        <f>(2*AF$5*$AJ$3*$R371*$A$3-MIN(AF$5*$AJ$3,$R371*$A$3)^2-2*$R371*$A$3*MAX(AF$5*$AJ$3-$R371*$A$3,0)-MIN(MAX($R371*$A$3-$A$4,0),AF$5*$AJ$3)^2-2*AF$5*$AJ$3*MAX($R371*$A$3-$A$4-AF$5*+$AJ$3,0))/$AJ$5-SUM($V$7:AE371)-SUM($V$7:AF370)+SUM($V$7:AE370)</f>
        <v>0</v>
      </c>
      <c r="AG371" s="153">
        <f>(2*AG$5*$AJ$3*$R371*$A$3-MIN(AG$5*$AJ$3,$R371*$A$3)^2-2*$R371*$A$3*MAX(AG$5*$AJ$3-$R371*$A$3,0)-MIN(MAX($R371*$A$3-$A$4,0),AG$5*$AJ$3)^2-2*AG$5*$AJ$3*MAX($R371*$A$3-$A$4-AG$5*+$AJ$3,0))/$AJ$5-SUM($V$7:AF371)-SUM($V$7:AG370)+SUM($V$7:AF370)</f>
        <v>0</v>
      </c>
      <c r="AH371" s="153">
        <f>(2*AH$5*$AJ$3*$R371*$A$3-MIN(AH$5*$AJ$3,$R371*$A$3)^2-2*$R371*$A$3*MAX(AH$5*$AJ$3-$R371*$A$3,0)-MIN(MAX($R371*$A$3-$A$4,0),AH$5*$AJ$3)^2-2*AH$5*$AJ$3*MAX($R371*$A$3-$A$4-AH$5*+$AJ$3,0))/$AJ$5-SUM($V$7:AG371)-SUM($V$7:AH370)+SUM($V$7:AG370)</f>
        <v>0</v>
      </c>
      <c r="AJ371" s="8">
        <f t="shared" si="88"/>
        <v>47209</v>
      </c>
      <c r="AK371" s="30">
        <f t="shared" si="93"/>
        <v>47223</v>
      </c>
      <c r="AL371" s="3">
        <f ca="1">SUMPRODUCT(OFFSET($W$8:OFFSET($W$8,$AJ$4-1,0),$T371,$U371),OFFSET($D$8:OFFSET($D$8,$AJ$4-1,0),$S371,MATCH(AL$6,$D$7:$Q$7,0)-1))</f>
        <v>1</v>
      </c>
      <c r="AM371" s="3">
        <f ca="1">SUMPRODUCT(OFFSET($W$8:OFFSET($W$8,$AJ$4-1,0),$T371,$U371),OFFSET($C$8:OFFSET($C$8,$AJ$4-1,0),$S371,0),OFFSET($D$8:OFFSET($D$8,$AJ$4-1,0),$S371,MATCH(AL$6,$D$7:$Q$7,0)-1))/SUMPRODUCT(OFFSET($W$8:OFFSET($W$8,$AJ$4-1,0),$T371,$U371),OFFSET($C$8:OFFSET($C$8,$AJ$4-1,0),$S371,0))</f>
        <v>1</v>
      </c>
      <c r="AN371" s="3">
        <f ca="1">SUMPRODUCT(OFFSET($W$8:OFFSET($W$8,$AJ$4-1,0),$T371,$U371),OFFSET($D$8:OFFSET($D$8,$AJ$4-1,0),$S371,MATCH(AN$6,$D$7:$Q$7,0)-1))</f>
        <v>0.84353706900341963</v>
      </c>
      <c r="AO371" s="3">
        <f ca="1">SUMPRODUCT(OFFSET($W$8:OFFSET($W$8,$AJ$4-1,0),$T371,$U371),OFFSET($C$8:OFFSET($C$8,$AJ$4-1,0),$S371,0),OFFSET($D$8:OFFSET($D$8,$AJ$4-1,0),$S371,MATCH(AN$6,$D$7:$Q$7,0)-1))/SUMPRODUCT(OFFSET($W$8:OFFSET($W$8,$AJ$4-1,0),$T371,$U371),OFFSET($C$8:OFFSET($C$8,$AJ$4-1,0),$S371,0))</f>
        <v>0.84367006462207728</v>
      </c>
      <c r="AP371" s="3">
        <f ca="1">SUMPRODUCT(OFFSET($W$8:OFFSET($W$8,$AJ$4-1,0),$T371,$U371),OFFSET($D$8:OFFSET($D$8,$AJ$4-1,0),$S371,MATCH(AP$6,$D$7:$Q$7,0)-1))</f>
        <v>0.97152903430087667</v>
      </c>
      <c r="AQ371" s="3">
        <f ca="1">SUMPRODUCT(OFFSET($W$8:OFFSET($W$8,$AJ$4-1,0),$T371,$U371),OFFSET($C$8:OFFSET($C$8,$AJ$4-1,0),$S371,0),OFFSET($D$8:OFFSET($D$8,$AJ$4-1,0),$S371,MATCH(AP$6,$D$7:$Q$7,0)-1))/SUMPRODUCT(OFFSET($W$8:OFFSET($W$8,$AJ$4-1,0),$T371,$U371),OFFSET($C$8:OFFSET($C$8,$AJ$4-1,0),$S371,0))</f>
        <v>0.97157666555457101</v>
      </c>
      <c r="AR371" s="3">
        <f ca="1">SUMPRODUCT(OFFSET($W$8:OFFSET($W$8,$AJ$4-1,0),$T371,$U371),OFFSET($D$8:OFFSET($D$8,$AJ$4-1,0),$S371,MATCH(AR$6,$D$7:$Q$7,0)-1))</f>
        <v>1</v>
      </c>
      <c r="AS371" s="3">
        <f ca="1">SUMPRODUCT(OFFSET($W$8:OFFSET($W$8,$AJ$4-1,0),$T371,$U371),OFFSET($C$8:OFFSET($C$8,$AJ$4-1,0),$S371,0),OFFSET($D$8:OFFSET($D$8,$AJ$4-1,0),$S371,MATCH(AR$6,$D$7:$Q$7,0)-1))/SUMPRODUCT(OFFSET($W$8:OFFSET($W$8,$AJ$4-1,0),$T371,$U371),OFFSET($C$8:OFFSET($C$8,$AJ$4-1,0),$S371,0))</f>
        <v>1</v>
      </c>
      <c r="AT371" s="3">
        <f ca="1">SUMPRODUCT(OFFSET($W$8:OFFSET($W$8,$AJ$4-1,0),$T371,$U371),OFFSET($D$8:OFFSET($D$8,$AJ$4-1,0),$S371,MATCH(AT$6,$D$7:$Q$7,0)-1))</f>
        <v>0.86972607175013239</v>
      </c>
      <c r="AU371" s="3">
        <f ca="1">SUMPRODUCT(OFFSET($W$8:OFFSET($W$8,$AJ$4-1,0),$T371,$U371),OFFSET($C$8:OFFSET($C$8,$AJ$4-1,0),$S371,0),OFFSET($D$8:OFFSET($D$8,$AJ$4-1,0),$S371,MATCH(AT$6,$D$7:$Q$7,0)-1))/SUMPRODUCT(OFFSET($W$8:OFFSET($W$8,$AJ$4-1,0),$T371,$U371),OFFSET($C$8:OFFSET($C$8,$AJ$4-1,0),$S371,0))</f>
        <v>0.86985845308889331</v>
      </c>
      <c r="AV371" s="3">
        <f ca="1">SUMPRODUCT(OFFSET($W$8:OFFSET($W$8,$AJ$4-1,0),$T371,$U371),OFFSET($D$8:OFFSET($D$8,$AJ$4-1,0),$S371,MATCH(AV$6,$D$7:$Q$7,0)-1))</f>
        <v>1.0639133215837246</v>
      </c>
      <c r="AW371" s="3">
        <f ca="1">SUMPRODUCT(OFFSET($W$8:OFFSET($W$8,$AJ$4-1,0),$T371,$U371),OFFSET($C$8:OFFSET($C$8,$AJ$4-1,0),$S371,0),OFFSET($D$8:OFFSET($D$8,$AJ$4-1,0),$S371,MATCH(AV$6,$D$7:$Q$7,0)-1))/SUMPRODUCT(OFFSET($W$8:OFFSET($W$8,$AJ$4-1,0),$T371,$U371),OFFSET($C$8:OFFSET($C$8,$AJ$4-1,0),$S371,0))</f>
        <v>1.0638530055856745</v>
      </c>
      <c r="AX371" s="3">
        <f ca="1">SUMPRODUCT(OFFSET($W$8:OFFSET($W$8,$AJ$4-1,0),$T371,$U371),OFFSET($D$8:OFFSET($D$8,$AJ$4-1,0),$S371,MATCH(AX$6,$D$7:$Q$7,0)-1))</f>
        <v>1.0639133215837246</v>
      </c>
      <c r="AY371" s="3">
        <f ca="1">SUMPRODUCT(OFFSET($W$8:OFFSET($W$8,$AJ$4-1,0),$T371,$U371),OFFSET($C$8:OFFSET($C$8,$AJ$4-1,0),$S371,0),OFFSET($D$8:OFFSET($D$8,$AJ$4-1,0),$S371,MATCH(AX$6,$D$7:$Q$7,0)-1))/SUMPRODUCT(OFFSET($W$8:OFFSET($W$8,$AJ$4-1,0),$T371,$U371),OFFSET($C$8:OFFSET($C$8,$AJ$4-1,0),$S371,0))</f>
        <v>1.0638530055856745</v>
      </c>
      <c r="AZ371" s="3">
        <f ca="1">SUMPRODUCT(OFFSET($W$8:OFFSET($W$8,$AJ$4-1,0),$T371,$U371),OFFSET($D$8:OFFSET($D$8,$AJ$4-1,0),$S371,MATCH(AZ$6,$D$7:$Q$7,0)-1))</f>
        <v>0.83349891151592237</v>
      </c>
      <c r="BA371" s="3">
        <f ca="1">SUMPRODUCT(OFFSET($W$8:OFFSET($W$8,$AJ$4-1,0),$T371,$U371),OFFSET($C$8:OFFSET($C$8,$AJ$4-1,0),$S371,0),OFFSET($D$8:OFFSET($D$8,$AJ$4-1,0),$S371,MATCH(AZ$6,$D$7:$Q$7,0)-1))/SUMPRODUCT(OFFSET($W$8:OFFSET($W$8,$AJ$4-1,0),$T371,$U371),OFFSET($C$8:OFFSET($C$8,$AJ$4-1,0),$S371,0))</f>
        <v>0.83363965951560492</v>
      </c>
      <c r="BB371" s="3">
        <f ca="1">SUMPRODUCT(OFFSET($W$8:OFFSET($W$8,$AJ$4-1,0),$T371,$U371),OFFSET($D$8:OFFSET($D$8,$AJ$4-1,0),$S371,MATCH(BB$6,$D$7:$Q$7,0)-1))</f>
        <v>0.93891365141306216</v>
      </c>
      <c r="BC371" s="3">
        <f ca="1">SUMPRODUCT(OFFSET($W$8:OFFSET($W$8,$AJ$4-1,0),$T371,$U371),OFFSET($C$8:OFFSET($C$8,$AJ$4-1,0),$S371,0),OFFSET($D$8:OFFSET($D$8,$AJ$4-1,0),$S371,MATCH(BB$6,$D$7:$Q$7,0)-1))/SUMPRODUCT(OFFSET($W$8:OFFSET($W$8,$AJ$4-1,0),$T371,$U371),OFFSET($C$8:OFFSET($C$8,$AJ$4-1,0),$S371,0))</f>
        <v>0.93896817659483456</v>
      </c>
      <c r="BD371" s="3">
        <f ca="1">SUMPRODUCT(OFFSET($W$8:OFFSET($W$8,$AJ$4-1,0),$T371,$U371),OFFSET($D$8:OFFSET($D$8,$AJ$4-1,0),$S371,MATCH(BD$6,$D$7:$Q$7,0)-1))</f>
        <v>0.99890718480297647</v>
      </c>
      <c r="BE371" s="3">
        <f ca="1">SUMPRODUCT(OFFSET($W$8:OFFSET($W$8,$AJ$4-1,0),$T371,$U371),OFFSET($C$8:OFFSET($C$8,$AJ$4-1,0),$S371,0),OFFSET($D$8:OFFSET($D$8,$AJ$4-1,0),$S371,MATCH(BD$6,$D$7:$Q$7,0)-1))/SUMPRODUCT(OFFSET($W$8:OFFSET($W$8,$AJ$4-1,0),$T371,$U371),OFFSET($C$8:OFFSET($C$8,$AJ$4-1,0),$S371,0))</f>
        <v>0.99890818771883283</v>
      </c>
      <c r="BF371" s="174">
        <f ca="1">SUMPRODUCT(OFFSET($W$8:OFFSET($W$8,$AJ$4-1,0),$T371,$U371),OFFSET($D$8:OFFSET($D$8,$AJ$4-1,0),$S371,MATCH(BF$6,$D$7:$Q$7,0)-1))</f>
        <v>1</v>
      </c>
      <c r="BG371" s="174">
        <f ca="1">SUMPRODUCT(OFFSET($W$8:OFFSET($W$8,$AJ$4-1,0),$T371,$U371),OFFSET($C$8:OFFSET($C$8,$AJ$4-1,0),$S371,0),OFFSET($D$8:OFFSET($D$8,$AJ$4-1,0),$S371,MATCH(BF$6,$D$7:$Q$7,0)-1))/SUMPRODUCT(OFFSET($W$8:OFFSET($W$8,$AJ$4-1,0),$T371,$U371),OFFSET($C$8:OFFSET($C$8,$AJ$4-1,0),$S371,0))</f>
        <v>1</v>
      </c>
      <c r="BH371" s="174">
        <f ca="1">SUMPRODUCT(OFFSET($W$8:OFFSET($W$8,$AJ$4-1,0),$T371,$U371),OFFSET($D$8:OFFSET($D$8,$AJ$4-1,0),$S371,MATCH(BH$6,$D$7:$Q$7,0)-1))</f>
        <v>1</v>
      </c>
      <c r="BI371" s="174">
        <f ca="1">SUMPRODUCT(OFFSET($W$8:OFFSET($W$8,$AJ$4-1,0),$T371,$U371),OFFSET($C$8:OFFSET($C$8,$AJ$4-1,0),$S371,0),OFFSET($D$8:OFFSET($D$8,$AJ$4-1,0),$S371,MATCH(BH$6,$D$7:$Q$7,0)-1))/SUMPRODUCT(OFFSET($W$8:OFFSET($W$8,$AJ$4-1,0),$T371,$U371),OFFSET($C$8:OFFSET($C$8,$AJ$4-1,0),$S371,0))</f>
        <v>1</v>
      </c>
      <c r="BJ371" s="174">
        <f ca="1">SUMPRODUCT(OFFSET($W$8:OFFSET($W$8,$AJ$4-1,0),$T371,$U371),OFFSET($D$8:OFFSET($D$8,$AJ$4-1,0),$S371,MATCH(BJ$6,$D$7:$Q$7,0)-1))</f>
        <v>1</v>
      </c>
      <c r="BK371" s="174">
        <f ca="1">SUMPRODUCT(OFFSET($W$8:OFFSET($W$8,$AJ$4-1,0),$T371,$U371),OFFSET($C$8:OFFSET($C$8,$AJ$4-1,0),$S371,0),OFFSET($D$8:OFFSET($D$8,$AJ$4-1,0),$S371,MATCH(BJ$6,$D$7:$Q$7,0)-1))/SUMPRODUCT(OFFSET($W$8:OFFSET($W$8,$AJ$4-1,0),$T371,$U371),OFFSET($C$8:OFFSET($C$8,$AJ$4-1,0),$S371,0))</f>
        <v>1</v>
      </c>
      <c r="BM371" s="8">
        <f t="shared" si="85"/>
        <v>47209</v>
      </c>
      <c r="BN371" s="47">
        <f t="shared" ca="1" si="86"/>
        <v>0.99887341547568309</v>
      </c>
      <c r="BO371" s="47">
        <f t="shared" ca="1" si="82"/>
        <v>0</v>
      </c>
      <c r="BP371" s="47">
        <f t="shared" ca="1" si="87"/>
        <v>0.33093923847506052</v>
      </c>
      <c r="BQ371" s="47">
        <f t="shared" ca="1" si="83"/>
        <v>0.66793417700062263</v>
      </c>
    </row>
    <row r="372" spans="1:69">
      <c r="A372" s="58">
        <f t="shared" si="84"/>
        <v>46874</v>
      </c>
      <c r="B372" s="155">
        <f t="shared" si="89"/>
        <v>47072</v>
      </c>
      <c r="C372" s="59">
        <f>SUMIF(WP!$A$3:$A$388,"&lt;"&amp;EOMONTH($A372,$A$3-1)+1,WP!$B$3:$B$388)/1000-SUM(C$8:C371)</f>
        <v>7867.9630608141888</v>
      </c>
      <c r="D372" s="156">
        <f>D$6/VLOOKUP($B372,Rate!$B$4:$H$390,7)</f>
        <v>1</v>
      </c>
      <c r="E372" s="156">
        <f>E$6/VLOOKUP($B372,SAWW!$B$4:$H$390,7)</f>
        <v>0.85318591311918768</v>
      </c>
      <c r="F372" s="156">
        <f>F$6/VLOOKUP($B372,'Indem BL'!$B$4:$H$390,7)</f>
        <v>0.97537066835950637</v>
      </c>
      <c r="G372" s="156">
        <f>G$6/VLOOKUP($B372,'Med BL'!$B$4:$H$390,7)</f>
        <v>1</v>
      </c>
      <c r="H372" s="156">
        <f>H$6/VLOOKUP($B372,'Combined BL &amp; SAWW'!$B$4:$H$390,7)</f>
        <v>0.87959184771746313</v>
      </c>
      <c r="I372" s="156">
        <f>I$6/VLOOKUP($B372,'Freq Trend'!$B$4:$H$390,7)</f>
        <v>1.0594884372846003</v>
      </c>
      <c r="J372" s="156">
        <f>J$6/VLOOKUP($B372,'Severity Trend_IonI'!$B$4:$H$390,7)</f>
        <v>1.0594884372846003</v>
      </c>
      <c r="K372" s="156">
        <f>K$6/VLOOKUP($B372,'Severity Trend_MonI'!$B$4:$H$390,7)</f>
        <v>0.84370441830261922</v>
      </c>
      <c r="L372" s="156">
        <f>L$6/VLOOKUP($B372,'Severity Trend'!$B$4:$H$390,7)</f>
        <v>0.94288966918815553</v>
      </c>
      <c r="M372" s="156">
        <f>M$6/VLOOKUP($B372,'PP Residual Trend'!$B$4:$H$390,7)</f>
        <v>0.99898053618612181</v>
      </c>
      <c r="N372" s="156">
        <f>N$6/VLOOKUP($B372,CR!$B$4:$H$455,7)</f>
        <v>1</v>
      </c>
      <c r="O372" s="156">
        <f>O$6/VLOOKUP($B372,ER!$B$4:$H$455,7)</f>
        <v>1</v>
      </c>
      <c r="P372" s="156">
        <f>P$6/VLOOKUP($B372,DR!$B$4:$H$455,7)</f>
        <v>1</v>
      </c>
      <c r="R372">
        <f t="shared" si="94"/>
        <v>365</v>
      </c>
      <c r="S372" s="159">
        <f t="shared" si="90"/>
        <v>364</v>
      </c>
      <c r="T372" s="157">
        <f t="shared" si="91"/>
        <v>0</v>
      </c>
      <c r="U372" s="157">
        <f t="shared" si="92"/>
        <v>0</v>
      </c>
      <c r="V372" s="152">
        <v>0</v>
      </c>
      <c r="W372" s="153">
        <f>(2*W$5*$AJ$3*$R372*$A$3-MIN(W$5*$AJ$3,$R372*$A$3)^2-2*$R372*$A$3*MAX(W$5*$AJ$3-$R372*$A$3,0)-MIN(MAX($R372*$A$3-$A$4,0),W$5*$AJ$3)^2-2*W$5*$AJ$3*MAX($R372*$A$3-$A$4-W$5*+$AJ$3,0))/$AJ$5-SUM($V$7:V372)-SUM($V$7:W371)+SUM($V$7:V371)</f>
        <v>0</v>
      </c>
      <c r="X372" s="153">
        <f>(2*X$5*$AJ$3*$R372*$A$3-MIN(X$5*$AJ$3,$R372*$A$3)^2-2*$R372*$A$3*MAX(X$5*$AJ$3-$R372*$A$3,0)-MIN(MAX($R372*$A$3-$A$4,0),X$5*$AJ$3)^2-2*X$5*$AJ$3*MAX($R372*$A$3-$A$4-X$5*+$AJ$3,0))/$AJ$5-SUM($V$7:W372)-SUM($V$7:X371)+SUM($V$7:W371)</f>
        <v>0</v>
      </c>
      <c r="Y372" s="153">
        <f>(2*Y$5*$AJ$3*$R372*$A$3-MIN(Y$5*$AJ$3,$R372*$A$3)^2-2*$R372*$A$3*MAX(Y$5*$AJ$3-$R372*$A$3,0)-MIN(MAX($R372*$A$3-$A$4,0),Y$5*$AJ$3)^2-2*Y$5*$AJ$3*MAX($R372*$A$3-$A$4-Y$5*+$AJ$3,0))/$AJ$5-SUM($V$7:X372)-SUM($V$7:Y371)+SUM($V$7:X371)</f>
        <v>0</v>
      </c>
      <c r="Z372" s="153">
        <f>(2*Z$5*$AJ$3*$R372*$A$3-MIN(Z$5*$AJ$3,$R372*$A$3)^2-2*$R372*$A$3*MAX(Z$5*$AJ$3-$R372*$A$3,0)-MIN(MAX($R372*$A$3-$A$4,0),Z$5*$AJ$3)^2-2*Z$5*$AJ$3*MAX($R372*$A$3-$A$4-Z$5*+$AJ$3,0))/$AJ$5-SUM($V$7:Y372)-SUM($V$7:Z371)+SUM($V$7:Y371)</f>
        <v>0</v>
      </c>
      <c r="AA372" s="153">
        <f>(2*AA$5*$AJ$3*$R372*$A$3-MIN(AA$5*$AJ$3,$R372*$A$3)^2-2*$R372*$A$3*MAX(AA$5*$AJ$3-$R372*$A$3,0)-MIN(MAX($R372*$A$3-$A$4,0),AA$5*$AJ$3)^2-2*AA$5*$AJ$3*MAX($R372*$A$3-$A$4-AA$5*+$AJ$3,0))/$AJ$5-SUM($V$7:Z372)-SUM($V$7:AA371)+SUM($V$7:Z371)</f>
        <v>0</v>
      </c>
      <c r="AB372" s="153">
        <f>(2*AB$5*$AJ$3*$R372*$A$3-MIN(AB$5*$AJ$3,$R372*$A$3)^2-2*$R372*$A$3*MAX(AB$5*$AJ$3-$R372*$A$3,0)-MIN(MAX($R372*$A$3-$A$4,0),AB$5*$AJ$3)^2-2*AB$5*$AJ$3*MAX($R372*$A$3-$A$4-AB$5*+$AJ$3,0))/$AJ$5-SUM($V$7:AA372)-SUM($V$7:AB371)+SUM($V$7:AA371)</f>
        <v>0</v>
      </c>
      <c r="AC372" s="153">
        <f>(2*AC$5*$AJ$3*$R372*$A$3-MIN(AC$5*$AJ$3,$R372*$A$3)^2-2*$R372*$A$3*MAX(AC$5*$AJ$3-$R372*$A$3,0)-MIN(MAX($R372*$A$3-$A$4,0),AC$5*$AJ$3)^2-2*AC$5*$AJ$3*MAX($R372*$A$3-$A$4-AC$5*+$AJ$3,0))/$AJ$5-SUM($V$7:AB372)-SUM($V$7:AC371)+SUM($V$7:AB371)</f>
        <v>0</v>
      </c>
      <c r="AD372" s="153">
        <f>(2*AD$5*$AJ$3*$R372*$A$3-MIN(AD$5*$AJ$3,$R372*$A$3)^2-2*$R372*$A$3*MAX(AD$5*$AJ$3-$R372*$A$3,0)-MIN(MAX($R372*$A$3-$A$4,0),AD$5*$AJ$3)^2-2*AD$5*$AJ$3*MAX($R372*$A$3-$A$4-AD$5*+$AJ$3,0))/$AJ$5-SUM($V$7:AC372)-SUM($V$7:AD371)+SUM($V$7:AC371)</f>
        <v>0</v>
      </c>
      <c r="AE372" s="153">
        <f>(2*AE$5*$AJ$3*$R372*$A$3-MIN(AE$5*$AJ$3,$R372*$A$3)^2-2*$R372*$A$3*MAX(AE$5*$AJ$3-$R372*$A$3,0)-MIN(MAX($R372*$A$3-$A$4,0),AE$5*$AJ$3)^2-2*AE$5*$AJ$3*MAX($R372*$A$3-$A$4-AE$5*+$AJ$3,0))/$AJ$5-SUM($V$7:AD372)-SUM($V$7:AE371)+SUM($V$7:AD371)</f>
        <v>0</v>
      </c>
      <c r="AF372" s="153">
        <f>(2*AF$5*$AJ$3*$R372*$A$3-MIN(AF$5*$AJ$3,$R372*$A$3)^2-2*$R372*$A$3*MAX(AF$5*$AJ$3-$R372*$A$3,0)-MIN(MAX($R372*$A$3-$A$4,0),AF$5*$AJ$3)^2-2*AF$5*$AJ$3*MAX($R372*$A$3-$A$4-AF$5*+$AJ$3,0))/$AJ$5-SUM($V$7:AE372)-SUM($V$7:AF371)+SUM($V$7:AE371)</f>
        <v>0</v>
      </c>
      <c r="AG372" s="153">
        <f>(2*AG$5*$AJ$3*$R372*$A$3-MIN(AG$5*$AJ$3,$R372*$A$3)^2-2*$R372*$A$3*MAX(AG$5*$AJ$3-$R372*$A$3,0)-MIN(MAX($R372*$A$3-$A$4,0),AG$5*$AJ$3)^2-2*AG$5*$AJ$3*MAX($R372*$A$3-$A$4-AG$5*+$AJ$3,0))/$AJ$5-SUM($V$7:AF372)-SUM($V$7:AG371)+SUM($V$7:AF371)</f>
        <v>0</v>
      </c>
      <c r="AH372" s="153">
        <f>(2*AH$5*$AJ$3*$R372*$A$3-MIN(AH$5*$AJ$3,$R372*$A$3)^2-2*$R372*$A$3*MAX(AH$5*$AJ$3-$R372*$A$3,0)-MIN(MAX($R372*$A$3-$A$4,0),AH$5*$AJ$3)^2-2*AH$5*$AJ$3*MAX($R372*$A$3-$A$4-AH$5*+$AJ$3,0))/$AJ$5-SUM($V$7:AG372)-SUM($V$7:AH371)+SUM($V$7:AG371)</f>
        <v>0</v>
      </c>
      <c r="AJ372" s="8">
        <f t="shared" si="88"/>
        <v>47239</v>
      </c>
      <c r="AK372" s="30">
        <f t="shared" si="93"/>
        <v>47253</v>
      </c>
      <c r="AL372" s="3">
        <f ca="1">SUMPRODUCT(OFFSET($W$8:OFFSET($W$8,$AJ$4-1,0),$T372,$U372),OFFSET($D$8:OFFSET($D$8,$AJ$4-1,0),$S372,MATCH(AL$6,$D$7:$Q$7,0)-1))</f>
        <v>1</v>
      </c>
      <c r="AM372" s="3">
        <f ca="1">SUMPRODUCT(OFFSET($W$8:OFFSET($W$8,$AJ$4-1,0),$T372,$U372),OFFSET($C$8:OFFSET($C$8,$AJ$4-1,0),$S372,0),OFFSET($D$8:OFFSET($D$8,$AJ$4-1,0),$S372,MATCH(AL$6,$D$7:$Q$7,0)-1))/SUMPRODUCT(OFFSET($W$8:OFFSET($W$8,$AJ$4-1,0),$T372,$U372),OFFSET($C$8:OFFSET($C$8,$AJ$4-1,0),$S372,0))</f>
        <v>1</v>
      </c>
      <c r="AN372" s="3">
        <f ca="1">SUMPRODUCT(OFFSET($W$8:OFFSET($W$8,$AJ$4-1,0),$T372,$U372),OFFSET($D$8:OFFSET($D$8,$AJ$4-1,0),$S372,MATCH(AN$6,$D$7:$Q$7,0)-1))</f>
        <v>0.84160177822785498</v>
      </c>
      <c r="AO372" s="3">
        <f ca="1">SUMPRODUCT(OFFSET($W$8:OFFSET($W$8,$AJ$4-1,0),$T372,$U372),OFFSET($C$8:OFFSET($C$8,$AJ$4-1,0),$S372,0),OFFSET($D$8:OFFSET($D$8,$AJ$4-1,0),$S372,MATCH(AN$6,$D$7:$Q$7,0)-1))/SUMPRODUCT(OFFSET($W$8:OFFSET($W$8,$AJ$4-1,0),$T372,$U372),OFFSET($C$8:OFFSET($C$8,$AJ$4-1,0),$S372,0))</f>
        <v>0.84155937374993339</v>
      </c>
      <c r="AP372" s="3">
        <f ca="1">SUMPRODUCT(OFFSET($W$8:OFFSET($W$8,$AJ$4-1,0),$T372,$U372),OFFSET($D$8:OFFSET($D$8,$AJ$4-1,0),$S372,MATCH(AP$6,$D$7:$Q$7,0)-1))</f>
        <v>0.97112465176838925</v>
      </c>
      <c r="AQ372" s="3">
        <f ca="1">SUMPRODUCT(OFFSET($W$8:OFFSET($W$8,$AJ$4-1,0),$T372,$U372),OFFSET($C$8:OFFSET($C$8,$AJ$4-1,0),$S372,0),OFFSET($D$8:OFFSET($D$8,$AJ$4-1,0),$S372,MATCH(AP$6,$D$7:$Q$7,0)-1))/SUMPRODUCT(OFFSET($W$8:OFFSET($W$8,$AJ$4-1,0),$T372,$U372),OFFSET($C$8:OFFSET($C$8,$AJ$4-1,0),$S372,0))</f>
        <v>0.97113566210539104</v>
      </c>
      <c r="AR372" s="3">
        <f ca="1">SUMPRODUCT(OFFSET($W$8:OFFSET($W$8,$AJ$4-1,0),$T372,$U372),OFFSET($D$8:OFFSET($D$8,$AJ$4-1,0),$S372,MATCH(AR$6,$D$7:$Q$7,0)-1))</f>
        <v>1</v>
      </c>
      <c r="AS372" s="3">
        <f ca="1">SUMPRODUCT(OFFSET($W$8:OFFSET($W$8,$AJ$4-1,0),$T372,$U372),OFFSET($C$8:OFFSET($C$8,$AJ$4-1,0),$S372,0),OFFSET($D$8:OFFSET($D$8,$AJ$4-1,0),$S372,MATCH(AR$6,$D$7:$Q$7,0)-1))/SUMPRODUCT(OFFSET($W$8:OFFSET($W$8,$AJ$4-1,0),$T372,$U372),OFFSET($C$8:OFFSET($C$8,$AJ$4-1,0),$S372,0))</f>
        <v>1</v>
      </c>
      <c r="AT372" s="3">
        <f ca="1">SUMPRODUCT(OFFSET($W$8:OFFSET($W$8,$AJ$4-1,0),$T372,$U372),OFFSET($D$8:OFFSET($D$8,$AJ$4-1,0),$S372,MATCH(AT$6,$D$7:$Q$7,0)-1))</f>
        <v>0.86798673498049239</v>
      </c>
      <c r="AU372" s="3">
        <f ca="1">SUMPRODUCT(OFFSET($W$8:OFFSET($W$8,$AJ$4-1,0),$T372,$U372),OFFSET($C$8:OFFSET($C$8,$AJ$4-1,0),$S372,0),OFFSET($D$8:OFFSET($D$8,$AJ$4-1,0),$S372,MATCH(AT$6,$D$7:$Q$7,0)-1))/SUMPRODUCT(OFFSET($W$8:OFFSET($W$8,$AJ$4-1,0),$T372,$U372),OFFSET($C$8:OFFSET($C$8,$AJ$4-1,0),$S372,0))</f>
        <v>0.86796154743793663</v>
      </c>
      <c r="AV372" s="3">
        <f ca="1">SUMPRODUCT(OFFSET($W$8:OFFSET($W$8,$AJ$4-1,0),$T372,$U372),OFFSET($D$8:OFFSET($D$8,$AJ$4-1,0),$S372,MATCH(AV$6,$D$7:$Q$7,0)-1))</f>
        <v>1.0648031245797054</v>
      </c>
      <c r="AW372" s="3">
        <f ca="1">SUMPRODUCT(OFFSET($W$8:OFFSET($W$8,$AJ$4-1,0),$T372,$U372),OFFSET($C$8:OFFSET($C$8,$AJ$4-1,0),$S372,0),OFFSET($D$8:OFFSET($D$8,$AJ$4-1,0),$S372,MATCH(AV$6,$D$7:$Q$7,0)-1))/SUMPRODUCT(OFFSET($W$8:OFFSET($W$8,$AJ$4-1,0),$T372,$U372),OFFSET($C$8:OFFSET($C$8,$AJ$4-1,0),$S372,0))</f>
        <v>1.0648233563075915</v>
      </c>
      <c r="AX372" s="3">
        <f ca="1">SUMPRODUCT(OFFSET($W$8:OFFSET($W$8,$AJ$4-1,0),$T372,$U372),OFFSET($D$8:OFFSET($D$8,$AJ$4-1,0),$S372,MATCH(AX$6,$D$7:$Q$7,0)-1))</f>
        <v>1.0648031245797054</v>
      </c>
      <c r="AY372" s="3">
        <f ca="1">SUMPRODUCT(OFFSET($W$8:OFFSET($W$8,$AJ$4-1,0),$T372,$U372),OFFSET($C$8:OFFSET($C$8,$AJ$4-1,0),$S372,0),OFFSET($D$8:OFFSET($D$8,$AJ$4-1,0),$S372,MATCH(AX$6,$D$7:$Q$7,0)-1))/SUMPRODUCT(OFFSET($W$8:OFFSET($W$8,$AJ$4-1,0),$T372,$U372),OFFSET($C$8:OFFSET($C$8,$AJ$4-1,0),$S372,0))</f>
        <v>1.0648233563075915</v>
      </c>
      <c r="AZ372" s="3">
        <f ca="1">SUMPRODUCT(OFFSET($W$8:OFFSET($W$8,$AJ$4-1,0),$T372,$U372),OFFSET($D$8:OFFSET($D$8,$AJ$4-1,0),$S372,MATCH(AZ$6,$D$7:$Q$7,0)-1))</f>
        <v>0.83145223772450572</v>
      </c>
      <c r="BA372" s="3">
        <f ca="1">SUMPRODUCT(OFFSET($W$8:OFFSET($W$8,$AJ$4-1,0),$T372,$U372),OFFSET($C$8:OFFSET($C$8,$AJ$4-1,0),$S372,0),OFFSET($D$8:OFFSET($D$8,$AJ$4-1,0),$S372,MATCH(AZ$6,$D$7:$Q$7,0)-1))/SUMPRODUCT(OFFSET($W$8:OFFSET($W$8,$AJ$4-1,0),$T372,$U372),OFFSET($C$8:OFFSET($C$8,$AJ$4-1,0),$S372,0))</f>
        <v>0.83140747909160273</v>
      </c>
      <c r="BB372" s="3">
        <f ca="1">SUMPRODUCT(OFFSET($W$8:OFFSET($W$8,$AJ$4-1,0),$T372,$U372),OFFSET($D$8:OFFSET($D$8,$AJ$4-1,0),$S372,MATCH(BB$6,$D$7:$Q$7,0)-1))</f>
        <v>0.93811522972420902</v>
      </c>
      <c r="BC372" s="3">
        <f ca="1">SUMPRODUCT(OFFSET($W$8:OFFSET($W$8,$AJ$4-1,0),$T372,$U372),OFFSET($C$8:OFFSET($C$8,$AJ$4-1,0),$S372,0),OFFSET($D$8:OFFSET($D$8,$AJ$4-1,0),$S372,MATCH(BB$6,$D$7:$Q$7,0)-1))/SUMPRODUCT(OFFSET($W$8:OFFSET($W$8,$AJ$4-1,0),$T372,$U372),OFFSET($C$8:OFFSET($C$8,$AJ$4-1,0),$S372,0))</f>
        <v>0.93809743244454857</v>
      </c>
      <c r="BD372" s="3">
        <f ca="1">SUMPRODUCT(OFFSET($W$8:OFFSET($W$8,$AJ$4-1,0),$T372,$U372),OFFSET($D$8:OFFSET($D$8,$AJ$4-1,0),$S372,MATCH(BD$6,$D$7:$Q$7,0)-1))</f>
        <v>0.99889244497772556</v>
      </c>
      <c r="BE372" s="3">
        <f ca="1">SUMPRODUCT(OFFSET($W$8:OFFSET($W$8,$AJ$4-1,0),$T372,$U372),OFFSET($C$8:OFFSET($C$8,$AJ$4-1,0),$S372,0),OFFSET($D$8:OFFSET($D$8,$AJ$4-1,0),$S372,MATCH(BD$6,$D$7:$Q$7,0)-1))/SUMPRODUCT(OFFSET($W$8:OFFSET($W$8,$AJ$4-1,0),$T372,$U372),OFFSET($C$8:OFFSET($C$8,$AJ$4-1,0),$S372,0))</f>
        <v>0.99889211316337168</v>
      </c>
      <c r="BF372" s="174">
        <f ca="1">SUMPRODUCT(OFFSET($W$8:OFFSET($W$8,$AJ$4-1,0),$T372,$U372),OFFSET($D$8:OFFSET($D$8,$AJ$4-1,0),$S372,MATCH(BF$6,$D$7:$Q$7,0)-1))</f>
        <v>1</v>
      </c>
      <c r="BG372" s="174">
        <f ca="1">SUMPRODUCT(OFFSET($W$8:OFFSET($W$8,$AJ$4-1,0),$T372,$U372),OFFSET($C$8:OFFSET($C$8,$AJ$4-1,0),$S372,0),OFFSET($D$8:OFFSET($D$8,$AJ$4-1,0),$S372,MATCH(BF$6,$D$7:$Q$7,0)-1))/SUMPRODUCT(OFFSET($W$8:OFFSET($W$8,$AJ$4-1,0),$T372,$U372),OFFSET($C$8:OFFSET($C$8,$AJ$4-1,0),$S372,0))</f>
        <v>1</v>
      </c>
      <c r="BH372" s="174">
        <f ca="1">SUMPRODUCT(OFFSET($W$8:OFFSET($W$8,$AJ$4-1,0),$T372,$U372),OFFSET($D$8:OFFSET($D$8,$AJ$4-1,0),$S372,MATCH(BH$6,$D$7:$Q$7,0)-1))</f>
        <v>1</v>
      </c>
      <c r="BI372" s="174">
        <f ca="1">SUMPRODUCT(OFFSET($W$8:OFFSET($W$8,$AJ$4-1,0),$T372,$U372),OFFSET($C$8:OFFSET($C$8,$AJ$4-1,0),$S372,0),OFFSET($D$8:OFFSET($D$8,$AJ$4-1,0),$S372,MATCH(BH$6,$D$7:$Q$7,0)-1))/SUMPRODUCT(OFFSET($W$8:OFFSET($W$8,$AJ$4-1,0),$T372,$U372),OFFSET($C$8:OFFSET($C$8,$AJ$4-1,0),$S372,0))</f>
        <v>1</v>
      </c>
      <c r="BJ372" s="174">
        <f ca="1">SUMPRODUCT(OFFSET($W$8:OFFSET($W$8,$AJ$4-1,0),$T372,$U372),OFFSET($D$8:OFFSET($D$8,$AJ$4-1,0),$S372,MATCH(BJ$6,$D$7:$Q$7,0)-1))</f>
        <v>1</v>
      </c>
      <c r="BK372" s="174">
        <f ca="1">SUMPRODUCT(OFFSET($W$8:OFFSET($W$8,$AJ$4-1,0),$T372,$U372),OFFSET($C$8:OFFSET($C$8,$AJ$4-1,0),$S372,0),OFFSET($D$8:OFFSET($D$8,$AJ$4-1,0),$S372,MATCH(BJ$6,$D$7:$Q$7,0)-1))/SUMPRODUCT(OFFSET($W$8:OFFSET($W$8,$AJ$4-1,0),$T372,$U372),OFFSET($C$8:OFFSET($C$8,$AJ$4-1,0),$S372,0))</f>
        <v>1</v>
      </c>
      <c r="BM372" s="8">
        <f t="shared" si="85"/>
        <v>47239</v>
      </c>
      <c r="BN372" s="47">
        <f t="shared" ca="1" si="86"/>
        <v>0.99887341547568309</v>
      </c>
      <c r="BO372" s="47">
        <f t="shared" ca="1" si="82"/>
        <v>0</v>
      </c>
      <c r="BP372" s="47">
        <f t="shared" ca="1" si="87"/>
        <v>0.33093923847506052</v>
      </c>
      <c r="BQ372" s="47">
        <f t="shared" ca="1" si="83"/>
        <v>0.66793417700062263</v>
      </c>
    </row>
    <row r="373" spans="1:69">
      <c r="A373" s="58">
        <f t="shared" si="84"/>
        <v>46905</v>
      </c>
      <c r="B373" s="155">
        <f t="shared" si="89"/>
        <v>47102</v>
      </c>
      <c r="C373" s="59">
        <f>SUMIF(WP!$A$3:$A$388,"&lt;"&amp;EOMONTH($A373,$A$3-1)+1,WP!$B$3:$B$388)/1000-SUM(C$8:C372)</f>
        <v>7821.6600639056414</v>
      </c>
      <c r="D373" s="156">
        <f>D$6/VLOOKUP($B373,Rate!$B$4:$H$390,7)</f>
        <v>1</v>
      </c>
      <c r="E373" s="156">
        <f>E$6/VLOOKUP($B373,SAWW!$B$4:$H$390,7)</f>
        <v>0.85125233687698432</v>
      </c>
      <c r="F373" s="156">
        <f>F$6/VLOOKUP($B373,'Indem BL'!$B$4:$H$390,7)</f>
        <v>0.97537066835950637</v>
      </c>
      <c r="G373" s="156">
        <f>G$6/VLOOKUP($B373,'Med BL'!$B$4:$H$390,7)</f>
        <v>1</v>
      </c>
      <c r="H373" s="156">
        <f>H$6/VLOOKUP($B373,'Combined BL &amp; SAWW'!$B$4:$H$390,7)</f>
        <v>0.87812743170118146</v>
      </c>
      <c r="I373" s="156">
        <f>I$6/VLOOKUP($B373,'Freq Trend'!$B$4:$H$390,7)</f>
        <v>1.0603608271709299</v>
      </c>
      <c r="J373" s="156">
        <f>J$6/VLOOKUP($B373,'Severity Trend_IonI'!$B$4:$H$390,7)</f>
        <v>1.0603608271709302</v>
      </c>
      <c r="K373" s="156">
        <f>K$6/VLOOKUP($B373,'Severity Trend_MonI'!$B$4:$H$390,7)</f>
        <v>0.84165758565268556</v>
      </c>
      <c r="L373" s="156">
        <f>L$6/VLOOKUP($B373,'Severity Trend'!$B$4:$H$390,7)</f>
        <v>0.94209883929974092</v>
      </c>
      <c r="M373" s="156">
        <f>M$6/VLOOKUP($B373,'PP Residual Trend'!$B$4:$H$390,7)</f>
        <v>0.99896601000741803</v>
      </c>
      <c r="N373" s="156">
        <f>N$6/VLOOKUP($B373,CR!$B$4:$H$455,7)</f>
        <v>1</v>
      </c>
      <c r="O373" s="156">
        <f>O$6/VLOOKUP($B373,ER!$B$4:$H$455,7)</f>
        <v>1</v>
      </c>
      <c r="P373" s="156">
        <f>P$6/VLOOKUP($B373,DR!$B$4:$H$455,7)</f>
        <v>1</v>
      </c>
      <c r="R373">
        <f t="shared" si="94"/>
        <v>366</v>
      </c>
      <c r="S373" s="159">
        <f t="shared" si="90"/>
        <v>365</v>
      </c>
      <c r="T373" s="157">
        <f t="shared" si="91"/>
        <v>0</v>
      </c>
      <c r="U373" s="157">
        <f t="shared" si="92"/>
        <v>0</v>
      </c>
      <c r="V373" s="152">
        <v>0</v>
      </c>
      <c r="W373" s="153">
        <f>(2*W$5*$AJ$3*$R373*$A$3-MIN(W$5*$AJ$3,$R373*$A$3)^2-2*$R373*$A$3*MAX(W$5*$AJ$3-$R373*$A$3,0)-MIN(MAX($R373*$A$3-$A$4,0),W$5*$AJ$3)^2-2*W$5*$AJ$3*MAX($R373*$A$3-$A$4-W$5*+$AJ$3,0))/$AJ$5-SUM($V$7:V373)-SUM($V$7:W372)+SUM($V$7:V372)</f>
        <v>0</v>
      </c>
      <c r="X373" s="153">
        <f>(2*X$5*$AJ$3*$R373*$A$3-MIN(X$5*$AJ$3,$R373*$A$3)^2-2*$R373*$A$3*MAX(X$5*$AJ$3-$R373*$A$3,0)-MIN(MAX($R373*$A$3-$A$4,0),X$5*$AJ$3)^2-2*X$5*$AJ$3*MAX($R373*$A$3-$A$4-X$5*+$AJ$3,0))/$AJ$5-SUM($V$7:W373)-SUM($V$7:X372)+SUM($V$7:W372)</f>
        <v>0</v>
      </c>
      <c r="Y373" s="153">
        <f>(2*Y$5*$AJ$3*$R373*$A$3-MIN(Y$5*$AJ$3,$R373*$A$3)^2-2*$R373*$A$3*MAX(Y$5*$AJ$3-$R373*$A$3,0)-MIN(MAX($R373*$A$3-$A$4,0),Y$5*$AJ$3)^2-2*Y$5*$AJ$3*MAX($R373*$A$3-$A$4-Y$5*+$AJ$3,0))/$AJ$5-SUM($V$7:X373)-SUM($V$7:Y372)+SUM($V$7:X372)</f>
        <v>0</v>
      </c>
      <c r="Z373" s="153">
        <f>(2*Z$5*$AJ$3*$R373*$A$3-MIN(Z$5*$AJ$3,$R373*$A$3)^2-2*$R373*$A$3*MAX(Z$5*$AJ$3-$R373*$A$3,0)-MIN(MAX($R373*$A$3-$A$4,0),Z$5*$AJ$3)^2-2*Z$5*$AJ$3*MAX($R373*$A$3-$A$4-Z$5*+$AJ$3,0))/$AJ$5-SUM($V$7:Y373)-SUM($V$7:Z372)+SUM($V$7:Y372)</f>
        <v>0</v>
      </c>
      <c r="AA373" s="153">
        <f>(2*AA$5*$AJ$3*$R373*$A$3-MIN(AA$5*$AJ$3,$R373*$A$3)^2-2*$R373*$A$3*MAX(AA$5*$AJ$3-$R373*$A$3,0)-MIN(MAX($R373*$A$3-$A$4,0),AA$5*$AJ$3)^2-2*AA$5*$AJ$3*MAX($R373*$A$3-$A$4-AA$5*+$AJ$3,0))/$AJ$5-SUM($V$7:Z373)-SUM($V$7:AA372)+SUM($V$7:Z372)</f>
        <v>0</v>
      </c>
      <c r="AB373" s="153">
        <f>(2*AB$5*$AJ$3*$R373*$A$3-MIN(AB$5*$AJ$3,$R373*$A$3)^2-2*$R373*$A$3*MAX(AB$5*$AJ$3-$R373*$A$3,0)-MIN(MAX($R373*$A$3-$A$4,0),AB$5*$AJ$3)^2-2*AB$5*$AJ$3*MAX($R373*$A$3-$A$4-AB$5*+$AJ$3,0))/$AJ$5-SUM($V$7:AA373)-SUM($V$7:AB372)+SUM($V$7:AA372)</f>
        <v>0</v>
      </c>
      <c r="AC373" s="153">
        <f>(2*AC$5*$AJ$3*$R373*$A$3-MIN(AC$5*$AJ$3,$R373*$A$3)^2-2*$R373*$A$3*MAX(AC$5*$AJ$3-$R373*$A$3,0)-MIN(MAX($R373*$A$3-$A$4,0),AC$5*$AJ$3)^2-2*AC$5*$AJ$3*MAX($R373*$A$3-$A$4-AC$5*+$AJ$3,0))/$AJ$5-SUM($V$7:AB373)-SUM($V$7:AC372)+SUM($V$7:AB372)</f>
        <v>0</v>
      </c>
      <c r="AD373" s="153">
        <f>(2*AD$5*$AJ$3*$R373*$A$3-MIN(AD$5*$AJ$3,$R373*$A$3)^2-2*$R373*$A$3*MAX(AD$5*$AJ$3-$R373*$A$3,0)-MIN(MAX($R373*$A$3-$A$4,0),AD$5*$AJ$3)^2-2*AD$5*$AJ$3*MAX($R373*$A$3-$A$4-AD$5*+$AJ$3,0))/$AJ$5-SUM($V$7:AC373)-SUM($V$7:AD372)+SUM($V$7:AC372)</f>
        <v>0</v>
      </c>
      <c r="AE373" s="153">
        <f>(2*AE$5*$AJ$3*$R373*$A$3-MIN(AE$5*$AJ$3,$R373*$A$3)^2-2*$R373*$A$3*MAX(AE$5*$AJ$3-$R373*$A$3,0)-MIN(MAX($R373*$A$3-$A$4,0),AE$5*$AJ$3)^2-2*AE$5*$AJ$3*MAX($R373*$A$3-$A$4-AE$5*+$AJ$3,0))/$AJ$5-SUM($V$7:AD373)-SUM($V$7:AE372)+SUM($V$7:AD372)</f>
        <v>0</v>
      </c>
      <c r="AF373" s="153">
        <f>(2*AF$5*$AJ$3*$R373*$A$3-MIN(AF$5*$AJ$3,$R373*$A$3)^2-2*$R373*$A$3*MAX(AF$5*$AJ$3-$R373*$A$3,0)-MIN(MAX($R373*$A$3-$A$4,0),AF$5*$AJ$3)^2-2*AF$5*$AJ$3*MAX($R373*$A$3-$A$4-AF$5*+$AJ$3,0))/$AJ$5-SUM($V$7:AE373)-SUM($V$7:AF372)+SUM($V$7:AE372)</f>
        <v>0</v>
      </c>
      <c r="AG373" s="153">
        <f>(2*AG$5*$AJ$3*$R373*$A$3-MIN(AG$5*$AJ$3,$R373*$A$3)^2-2*$R373*$A$3*MAX(AG$5*$AJ$3-$R373*$A$3,0)-MIN(MAX($R373*$A$3-$A$4,0),AG$5*$AJ$3)^2-2*AG$5*$AJ$3*MAX($R373*$A$3-$A$4-AG$5*+$AJ$3,0))/$AJ$5-SUM($V$7:AF373)-SUM($V$7:AG372)+SUM($V$7:AF372)</f>
        <v>0</v>
      </c>
      <c r="AH373" s="153">
        <f>(2*AH$5*$AJ$3*$R373*$A$3-MIN(AH$5*$AJ$3,$R373*$A$3)^2-2*$R373*$A$3*MAX(AH$5*$AJ$3-$R373*$A$3,0)-MIN(MAX($R373*$A$3-$A$4,0),AH$5*$AJ$3)^2-2*AH$5*$AJ$3*MAX($R373*$A$3-$A$4-AH$5*+$AJ$3,0))/$AJ$5-SUM($V$7:AG373)-SUM($V$7:AH372)+SUM($V$7:AG372)</f>
        <v>0</v>
      </c>
      <c r="AJ373" s="8">
        <f t="shared" si="88"/>
        <v>47270</v>
      </c>
      <c r="AK373" s="30">
        <f t="shared" si="93"/>
        <v>47284</v>
      </c>
      <c r="AL373" s="3">
        <f ca="1">SUMPRODUCT(OFFSET($W$8:OFFSET($W$8,$AJ$4-1,0),$T373,$U373),OFFSET($D$8:OFFSET($D$8,$AJ$4-1,0),$S373,MATCH(AL$6,$D$7:$Q$7,0)-1))</f>
        <v>1</v>
      </c>
      <c r="AM373" s="3">
        <f ca="1">SUMPRODUCT(OFFSET($W$8:OFFSET($W$8,$AJ$4-1,0),$T373,$U373),OFFSET($C$8:OFFSET($C$8,$AJ$4-1,0),$S373,0),OFFSET($D$8:OFFSET($D$8,$AJ$4-1,0),$S373,MATCH(AL$6,$D$7:$Q$7,0)-1))/SUMPRODUCT(OFFSET($W$8:OFFSET($W$8,$AJ$4-1,0),$T373,$U373),OFFSET($C$8:OFFSET($C$8,$AJ$4-1,0),$S373,0))</f>
        <v>1</v>
      </c>
      <c r="AN373" s="3">
        <f ca="1">SUMPRODUCT(OFFSET($W$8:OFFSET($W$8,$AJ$4-1,0),$T373,$U373),OFFSET($D$8:OFFSET($D$8,$AJ$4-1,0),$S373,MATCH(AN$6,$D$7:$Q$7,0)-1))</f>
        <v>0.83967050694895273</v>
      </c>
      <c r="AO373" s="3">
        <f ca="1">SUMPRODUCT(OFFSET($W$8:OFFSET($W$8,$AJ$4-1,0),$T373,$U373),OFFSET($C$8:OFFSET($C$8,$AJ$4-1,0),$S373,0),OFFSET($D$8:OFFSET($D$8,$AJ$4-1,0),$S373,MATCH(AN$6,$D$7:$Q$7,0)-1))/SUMPRODUCT(OFFSET($W$8:OFFSET($W$8,$AJ$4-1,0),$T373,$U373),OFFSET($C$8:OFFSET($C$8,$AJ$4-1,0),$S373,0))</f>
        <v>0.83959110447124696</v>
      </c>
      <c r="AP373" s="3">
        <f ca="1">SUMPRODUCT(OFFSET($W$8:OFFSET($W$8,$AJ$4-1,0),$T373,$U373),OFFSET($D$8:OFFSET($D$8,$AJ$4-1,0),$S373,MATCH(AP$6,$D$7:$Q$7,0)-1))</f>
        <v>0.97072026923590193</v>
      </c>
      <c r="AQ373" s="3">
        <f ca="1">SUMPRODUCT(OFFSET($W$8:OFFSET($W$8,$AJ$4-1,0),$T373,$U373),OFFSET($C$8:OFFSET($C$8,$AJ$4-1,0),$S373,0),OFFSET($D$8:OFFSET($D$8,$AJ$4-1,0),$S373,MATCH(AP$6,$D$7:$Q$7,0)-1))/SUMPRODUCT(OFFSET($W$8:OFFSET($W$8,$AJ$4-1,0),$T373,$U373),OFFSET($C$8:OFFSET($C$8,$AJ$4-1,0),$S373,0))</f>
        <v>0.97072353392592448</v>
      </c>
      <c r="AR373" s="3">
        <f ca="1">SUMPRODUCT(OFFSET($W$8:OFFSET($W$8,$AJ$4-1,0),$T373,$U373),OFFSET($D$8:OFFSET($D$8,$AJ$4-1,0),$S373,MATCH(AR$6,$D$7:$Q$7,0)-1))</f>
        <v>1</v>
      </c>
      <c r="AS373" s="3">
        <f ca="1">SUMPRODUCT(OFFSET($W$8:OFFSET($W$8,$AJ$4-1,0),$T373,$U373),OFFSET($C$8:OFFSET($C$8,$AJ$4-1,0),$S373,0),OFFSET($D$8:OFFSET($D$8,$AJ$4-1,0),$S373,MATCH(AR$6,$D$7:$Q$7,0)-1))/SUMPRODUCT(OFFSET($W$8:OFFSET($W$8,$AJ$4-1,0),$T373,$U373),OFFSET($C$8:OFFSET($C$8,$AJ$4-1,0),$S373,0))</f>
        <v>1</v>
      </c>
      <c r="AT373" s="3">
        <f ca="1">SUMPRODUCT(OFFSET($W$8:OFFSET($W$8,$AJ$4-1,0),$T373,$U373),OFFSET($D$8:OFFSET($D$8,$AJ$4-1,0),$S373,MATCH(AT$6,$D$7:$Q$7,0)-1))</f>
        <v>0.86624896281711639</v>
      </c>
      <c r="AU373" s="3">
        <f ca="1">SUMPRODUCT(OFFSET($W$8:OFFSET($W$8,$AJ$4-1,0),$T373,$U373),OFFSET($C$8:OFFSET($C$8,$AJ$4-1,0),$S373,0),OFFSET($D$8:OFFSET($D$8,$AJ$4-1,0),$S373,MATCH(AT$6,$D$7:$Q$7,0)-1))/SUMPRODUCT(OFFSET($W$8:OFFSET($W$8,$AJ$4-1,0),$T373,$U373),OFFSET($C$8:OFFSET($C$8,$AJ$4-1,0),$S373,0))</f>
        <v>0.86619048722587644</v>
      </c>
      <c r="AV373" s="3">
        <f ca="1">SUMPRODUCT(OFFSET($W$8:OFFSET($W$8,$AJ$4-1,0),$T373,$U373),OFFSET($D$8:OFFSET($D$8,$AJ$4-1,0),$S373,MATCH(AV$6,$D$7:$Q$7,0)-1))</f>
        <v>1.0656938752919707</v>
      </c>
      <c r="AW373" s="3">
        <f ca="1">SUMPRODUCT(OFFSET($W$8:OFFSET($W$8,$AJ$4-1,0),$T373,$U373),OFFSET($C$8:OFFSET($C$8,$AJ$4-1,0),$S373,0),OFFSET($D$8:OFFSET($D$8,$AJ$4-1,0),$S373,MATCH(AV$6,$D$7:$Q$7,0)-1))/SUMPRODUCT(OFFSET($W$8:OFFSET($W$8,$AJ$4-1,0),$T373,$U373),OFFSET($C$8:OFFSET($C$8,$AJ$4-1,0),$S373,0))</f>
        <v>1.0657311672846661</v>
      </c>
      <c r="AX373" s="3">
        <f ca="1">SUMPRODUCT(OFFSET($W$8:OFFSET($W$8,$AJ$4-1,0),$T373,$U373),OFFSET($D$8:OFFSET($D$8,$AJ$4-1,0),$S373,MATCH(AX$6,$D$7:$Q$7,0)-1))</f>
        <v>1.0656938752919707</v>
      </c>
      <c r="AY373" s="3">
        <f ca="1">SUMPRODUCT(OFFSET($W$8:OFFSET($W$8,$AJ$4-1,0),$T373,$U373),OFFSET($C$8:OFFSET($C$8,$AJ$4-1,0),$S373,0),OFFSET($D$8:OFFSET($D$8,$AJ$4-1,0),$S373,MATCH(AX$6,$D$7:$Q$7,0)-1))/SUMPRODUCT(OFFSET($W$8:OFFSET($W$8,$AJ$4-1,0),$T373,$U373),OFFSET($C$8:OFFSET($C$8,$AJ$4-1,0),$S373,0))</f>
        <v>1.0657311672846661</v>
      </c>
      <c r="AZ373" s="3">
        <f ca="1">SUMPRODUCT(OFFSET($W$8:OFFSET($W$8,$AJ$4-1,0),$T373,$U373),OFFSET($D$8:OFFSET($D$8,$AJ$4-1,0),$S373,MATCH(AZ$6,$D$7:$Q$7,0)-1))</f>
        <v>0.82941014773651178</v>
      </c>
      <c r="BA373" s="3">
        <f ca="1">SUMPRODUCT(OFFSET($W$8:OFFSET($W$8,$AJ$4-1,0),$T373,$U373),OFFSET($C$8:OFFSET($C$8,$AJ$4-1,0),$S373,0),OFFSET($D$8:OFFSET($D$8,$AJ$4-1,0),$S373,MATCH(AZ$6,$D$7:$Q$7,0)-1))/SUMPRODUCT(OFFSET($W$8:OFFSET($W$8,$AJ$4-1,0),$T373,$U373),OFFSET($C$8:OFFSET($C$8,$AJ$4-1,0),$S373,0))</f>
        <v>0.82932626762193584</v>
      </c>
      <c r="BB373" s="3">
        <f ca="1">SUMPRODUCT(OFFSET($W$8:OFFSET($W$8,$AJ$4-1,0),$T373,$U373),OFFSET($D$8:OFFSET($D$8,$AJ$4-1,0),$S373,MATCH(BB$6,$D$7:$Q$7,0)-1))</f>
        <v>0.93731730619541498</v>
      </c>
      <c r="BC373" s="3">
        <f ca="1">SUMPRODUCT(OFFSET($W$8:OFFSET($W$8,$AJ$4-1,0),$T373,$U373),OFFSET($C$8:OFFSET($C$8,$AJ$4-1,0),$S373,0),OFFSET($D$8:OFFSET($D$8,$AJ$4-1,0),$S373,MATCH(BB$6,$D$7:$Q$7,0)-1))/SUMPRODUCT(OFFSET($W$8:OFFSET($W$8,$AJ$4-1,0),$T373,$U373),OFFSET($C$8:OFFSET($C$8,$AJ$4-1,0),$S373,0))</f>
        <v>0.9372842245468902</v>
      </c>
      <c r="BD373" s="3">
        <f ca="1">SUMPRODUCT(OFFSET($W$8:OFFSET($W$8,$AJ$4-1,0),$T373,$U373),OFFSET($D$8:OFFSET($D$8,$AJ$4-1,0),$S373,MATCH(BD$6,$D$7:$Q$7,0)-1))</f>
        <v>0.99887770199881998</v>
      </c>
      <c r="BE373" s="3">
        <f ca="1">SUMPRODUCT(OFFSET($W$8:OFFSET($W$8,$AJ$4-1,0),$T373,$U373),OFFSET($C$8:OFFSET($C$8,$AJ$4-1,0),$S373,0),OFFSET($D$8:OFFSET($D$8,$AJ$4-1,0),$S373,MATCH(BD$6,$D$7:$Q$7,0)-1))/SUMPRODUCT(OFFSET($W$8:OFFSET($W$8,$AJ$4-1,0),$T373,$U373),OFFSET($C$8:OFFSET($C$8,$AJ$4-1,0),$S373,0))</f>
        <v>0.99887708779832296</v>
      </c>
      <c r="BF373" s="174">
        <f ca="1">SUMPRODUCT(OFFSET($W$8:OFFSET($W$8,$AJ$4-1,0),$T373,$U373),OFFSET($D$8:OFFSET($D$8,$AJ$4-1,0),$S373,MATCH(BF$6,$D$7:$Q$7,0)-1))</f>
        <v>1</v>
      </c>
      <c r="BG373" s="174">
        <f ca="1">SUMPRODUCT(OFFSET($W$8:OFFSET($W$8,$AJ$4-1,0),$T373,$U373),OFFSET($C$8:OFFSET($C$8,$AJ$4-1,0),$S373,0),OFFSET($D$8:OFFSET($D$8,$AJ$4-1,0),$S373,MATCH(BF$6,$D$7:$Q$7,0)-1))/SUMPRODUCT(OFFSET($W$8:OFFSET($W$8,$AJ$4-1,0),$T373,$U373),OFFSET($C$8:OFFSET($C$8,$AJ$4-1,0),$S373,0))</f>
        <v>1</v>
      </c>
      <c r="BH373" s="174">
        <f ca="1">SUMPRODUCT(OFFSET($W$8:OFFSET($W$8,$AJ$4-1,0),$T373,$U373),OFFSET($D$8:OFFSET($D$8,$AJ$4-1,0),$S373,MATCH(BH$6,$D$7:$Q$7,0)-1))</f>
        <v>1</v>
      </c>
      <c r="BI373" s="174">
        <f ca="1">SUMPRODUCT(OFFSET($W$8:OFFSET($W$8,$AJ$4-1,0),$T373,$U373),OFFSET($C$8:OFFSET($C$8,$AJ$4-1,0),$S373,0),OFFSET($D$8:OFFSET($D$8,$AJ$4-1,0),$S373,MATCH(BH$6,$D$7:$Q$7,0)-1))/SUMPRODUCT(OFFSET($W$8:OFFSET($W$8,$AJ$4-1,0),$T373,$U373),OFFSET($C$8:OFFSET($C$8,$AJ$4-1,0),$S373,0))</f>
        <v>1</v>
      </c>
      <c r="BJ373" s="174">
        <f ca="1">SUMPRODUCT(OFFSET($W$8:OFFSET($W$8,$AJ$4-1,0),$T373,$U373),OFFSET($D$8:OFFSET($D$8,$AJ$4-1,0),$S373,MATCH(BJ$6,$D$7:$Q$7,0)-1))</f>
        <v>1</v>
      </c>
      <c r="BK373" s="174">
        <f ca="1">SUMPRODUCT(OFFSET($W$8:OFFSET($W$8,$AJ$4-1,0),$T373,$U373),OFFSET($C$8:OFFSET($C$8,$AJ$4-1,0),$S373,0),OFFSET($D$8:OFFSET($D$8,$AJ$4-1,0),$S373,MATCH(BJ$6,$D$7:$Q$7,0)-1))/SUMPRODUCT(OFFSET($W$8:OFFSET($W$8,$AJ$4-1,0),$T373,$U373),OFFSET($C$8:OFFSET($C$8,$AJ$4-1,0),$S373,0))</f>
        <v>1</v>
      </c>
      <c r="BM373" s="8">
        <f t="shared" si="85"/>
        <v>47270</v>
      </c>
      <c r="BN373" s="47">
        <f t="shared" ca="1" si="86"/>
        <v>0.99887341547568309</v>
      </c>
      <c r="BO373" s="47">
        <f t="shared" ca="1" si="82"/>
        <v>0</v>
      </c>
      <c r="BP373" s="47">
        <f t="shared" ca="1" si="87"/>
        <v>0.33093923847506052</v>
      </c>
      <c r="BQ373" s="47">
        <f t="shared" ca="1" si="83"/>
        <v>0.66793417700062263</v>
      </c>
    </row>
    <row r="374" spans="1:69">
      <c r="A374" s="58">
        <f t="shared" si="84"/>
        <v>46935</v>
      </c>
      <c r="B374" s="155">
        <f t="shared" si="89"/>
        <v>47133</v>
      </c>
      <c r="C374" s="59">
        <f>SUMIF(WP!$A$3:$A$388,"&lt;"&amp;EOMONTH($A374,$A$3-1)+1,WP!$B$3:$B$388)/1000-SUM(C$8:C373)</f>
        <v>8749.8205588419223</v>
      </c>
      <c r="D374" s="156">
        <f>D$6/VLOOKUP($B374,Rate!$B$4:$H$390,7)</f>
        <v>1</v>
      </c>
      <c r="E374" s="156">
        <f>E$6/VLOOKUP($B374,SAWW!$B$4:$H$390,7)</f>
        <v>0.84926349378971699</v>
      </c>
      <c r="F374" s="156">
        <f>F$6/VLOOKUP($B374,'Indem BL'!$B$4:$H$390,7)</f>
        <v>0.97051807796965817</v>
      </c>
      <c r="G374" s="156">
        <f>G$6/VLOOKUP($B374,'Med BL'!$B$4:$H$390,7)</f>
        <v>1</v>
      </c>
      <c r="H374" s="156">
        <f>H$6/VLOOKUP($B374,'Combined BL &amp; SAWW'!$B$4:$H$390,7)</f>
        <v>0.87340918465331441</v>
      </c>
      <c r="I374" s="156">
        <f>I$6/VLOOKUP($B374,'Freq Trend'!$B$4:$H$390,7)</f>
        <v>1.0612638073001035</v>
      </c>
      <c r="J374" s="156">
        <f>J$6/VLOOKUP($B374,'Severity Trend_IonI'!$B$4:$H$390,7)</f>
        <v>1.0612638073001035</v>
      </c>
      <c r="K374" s="156">
        <f>K$6/VLOOKUP($B374,'Severity Trend_MonI'!$B$4:$H$390,7)</f>
        <v>0.83955293249827456</v>
      </c>
      <c r="L374" s="156">
        <f>L$6/VLOOKUP($B374,'Severity Trend'!$B$4:$H$390,7)</f>
        <v>0.94128304086006631</v>
      </c>
      <c r="M374" s="156">
        <f>M$6/VLOOKUP($B374,'PP Residual Trend'!$B$4:$H$390,7)</f>
        <v>0.99895100006655813</v>
      </c>
      <c r="N374" s="156">
        <f>N$6/VLOOKUP($B374,CR!$B$4:$H$455,7)</f>
        <v>1</v>
      </c>
      <c r="O374" s="156">
        <f>O$6/VLOOKUP($B374,ER!$B$4:$H$455,7)</f>
        <v>1</v>
      </c>
      <c r="P374" s="156">
        <f>P$6/VLOOKUP($B374,DR!$B$4:$H$455,7)</f>
        <v>1</v>
      </c>
      <c r="R374">
        <f t="shared" si="94"/>
        <v>367</v>
      </c>
      <c r="S374" s="159">
        <f t="shared" si="90"/>
        <v>366</v>
      </c>
      <c r="T374" s="157">
        <f t="shared" si="91"/>
        <v>0</v>
      </c>
      <c r="U374" s="157">
        <f t="shared" si="92"/>
        <v>0</v>
      </c>
      <c r="V374" s="152">
        <v>0</v>
      </c>
      <c r="W374" s="153">
        <f>(2*W$5*$AJ$3*$R374*$A$3-MIN(W$5*$AJ$3,$R374*$A$3)^2-2*$R374*$A$3*MAX(W$5*$AJ$3-$R374*$A$3,0)-MIN(MAX($R374*$A$3-$A$4,0),W$5*$AJ$3)^2-2*W$5*$AJ$3*MAX($R374*$A$3-$A$4-W$5*+$AJ$3,0))/$AJ$5-SUM($V$7:V374)-SUM($V$7:W373)+SUM($V$7:V373)</f>
        <v>0</v>
      </c>
      <c r="X374" s="153">
        <f>(2*X$5*$AJ$3*$R374*$A$3-MIN(X$5*$AJ$3,$R374*$A$3)^2-2*$R374*$A$3*MAX(X$5*$AJ$3-$R374*$A$3,0)-MIN(MAX($R374*$A$3-$A$4,0),X$5*$AJ$3)^2-2*X$5*$AJ$3*MAX($R374*$A$3-$A$4-X$5*+$AJ$3,0))/$AJ$5-SUM($V$7:W374)-SUM($V$7:X373)+SUM($V$7:W373)</f>
        <v>0</v>
      </c>
      <c r="Y374" s="153">
        <f>(2*Y$5*$AJ$3*$R374*$A$3-MIN(Y$5*$AJ$3,$R374*$A$3)^2-2*$R374*$A$3*MAX(Y$5*$AJ$3-$R374*$A$3,0)-MIN(MAX($R374*$A$3-$A$4,0),Y$5*$AJ$3)^2-2*Y$5*$AJ$3*MAX($R374*$A$3-$A$4-Y$5*+$AJ$3,0))/$AJ$5-SUM($V$7:X374)-SUM($V$7:Y373)+SUM($V$7:X373)</f>
        <v>0</v>
      </c>
      <c r="Z374" s="153">
        <f>(2*Z$5*$AJ$3*$R374*$A$3-MIN(Z$5*$AJ$3,$R374*$A$3)^2-2*$R374*$A$3*MAX(Z$5*$AJ$3-$R374*$A$3,0)-MIN(MAX($R374*$A$3-$A$4,0),Z$5*$AJ$3)^2-2*Z$5*$AJ$3*MAX($R374*$A$3-$A$4-Z$5*+$AJ$3,0))/$AJ$5-SUM($V$7:Y374)-SUM($V$7:Z373)+SUM($V$7:Y373)</f>
        <v>0</v>
      </c>
      <c r="AA374" s="153">
        <f>(2*AA$5*$AJ$3*$R374*$A$3-MIN(AA$5*$AJ$3,$R374*$A$3)^2-2*$R374*$A$3*MAX(AA$5*$AJ$3-$R374*$A$3,0)-MIN(MAX($R374*$A$3-$A$4,0),AA$5*$AJ$3)^2-2*AA$5*$AJ$3*MAX($R374*$A$3-$A$4-AA$5*+$AJ$3,0))/$AJ$5-SUM($V$7:Z374)-SUM($V$7:AA373)+SUM($V$7:Z373)</f>
        <v>0</v>
      </c>
      <c r="AB374" s="153">
        <f>(2*AB$5*$AJ$3*$R374*$A$3-MIN(AB$5*$AJ$3,$R374*$A$3)^2-2*$R374*$A$3*MAX(AB$5*$AJ$3-$R374*$A$3,0)-MIN(MAX($R374*$A$3-$A$4,0),AB$5*$AJ$3)^2-2*AB$5*$AJ$3*MAX($R374*$A$3-$A$4-AB$5*+$AJ$3,0))/$AJ$5-SUM($V$7:AA374)-SUM($V$7:AB373)+SUM($V$7:AA373)</f>
        <v>0</v>
      </c>
      <c r="AC374" s="153">
        <f>(2*AC$5*$AJ$3*$R374*$A$3-MIN(AC$5*$AJ$3,$R374*$A$3)^2-2*$R374*$A$3*MAX(AC$5*$AJ$3-$R374*$A$3,0)-MIN(MAX($R374*$A$3-$A$4,0),AC$5*$AJ$3)^2-2*AC$5*$AJ$3*MAX($R374*$A$3-$A$4-AC$5*+$AJ$3,0))/$AJ$5-SUM($V$7:AB374)-SUM($V$7:AC373)+SUM($V$7:AB373)</f>
        <v>0</v>
      </c>
      <c r="AD374" s="153">
        <f>(2*AD$5*$AJ$3*$R374*$A$3-MIN(AD$5*$AJ$3,$R374*$A$3)^2-2*$R374*$A$3*MAX(AD$5*$AJ$3-$R374*$A$3,0)-MIN(MAX($R374*$A$3-$A$4,0),AD$5*$AJ$3)^2-2*AD$5*$AJ$3*MAX($R374*$A$3-$A$4-AD$5*+$AJ$3,0))/$AJ$5-SUM($V$7:AC374)-SUM($V$7:AD373)+SUM($V$7:AC373)</f>
        <v>0</v>
      </c>
      <c r="AE374" s="153">
        <f>(2*AE$5*$AJ$3*$R374*$A$3-MIN(AE$5*$AJ$3,$R374*$A$3)^2-2*$R374*$A$3*MAX(AE$5*$AJ$3-$R374*$A$3,0)-MIN(MAX($R374*$A$3-$A$4,0),AE$5*$AJ$3)^2-2*AE$5*$AJ$3*MAX($R374*$A$3-$A$4-AE$5*+$AJ$3,0))/$AJ$5-SUM($V$7:AD374)-SUM($V$7:AE373)+SUM($V$7:AD373)</f>
        <v>0</v>
      </c>
      <c r="AF374" s="153">
        <f>(2*AF$5*$AJ$3*$R374*$A$3-MIN(AF$5*$AJ$3,$R374*$A$3)^2-2*$R374*$A$3*MAX(AF$5*$AJ$3-$R374*$A$3,0)-MIN(MAX($R374*$A$3-$A$4,0),AF$5*$AJ$3)^2-2*AF$5*$AJ$3*MAX($R374*$A$3-$A$4-AF$5*+$AJ$3,0))/$AJ$5-SUM($V$7:AE374)-SUM($V$7:AF373)+SUM($V$7:AE373)</f>
        <v>0</v>
      </c>
      <c r="AG374" s="153">
        <f>(2*AG$5*$AJ$3*$R374*$A$3-MIN(AG$5*$AJ$3,$R374*$A$3)^2-2*$R374*$A$3*MAX(AG$5*$AJ$3-$R374*$A$3,0)-MIN(MAX($R374*$A$3-$A$4,0),AG$5*$AJ$3)^2-2*AG$5*$AJ$3*MAX($R374*$A$3-$A$4-AG$5*+$AJ$3,0))/$AJ$5-SUM($V$7:AF374)-SUM($V$7:AG373)+SUM($V$7:AF373)</f>
        <v>0</v>
      </c>
      <c r="AH374" s="153">
        <f>(2*AH$5*$AJ$3*$R374*$A$3-MIN(AH$5*$AJ$3,$R374*$A$3)^2-2*$R374*$A$3*MAX(AH$5*$AJ$3-$R374*$A$3,0)-MIN(MAX($R374*$A$3-$A$4,0),AH$5*$AJ$3)^2-2*AH$5*$AJ$3*MAX($R374*$A$3-$A$4-AH$5*+$AJ$3,0))/$AJ$5-SUM($V$7:AG374)-SUM($V$7:AH373)+SUM($V$7:AG373)</f>
        <v>0</v>
      </c>
      <c r="AJ374" s="8">
        <f t="shared" si="88"/>
        <v>47300</v>
      </c>
      <c r="AK374" s="30">
        <f t="shared" si="93"/>
        <v>47314</v>
      </c>
      <c r="AL374" s="3">
        <f ca="1">SUMPRODUCT(OFFSET($W$8:OFFSET($W$8,$AJ$4-1,0),$T374,$U374),OFFSET($D$8:OFFSET($D$8,$AJ$4-1,0),$S374,MATCH(AL$6,$D$7:$Q$7,0)-1))</f>
        <v>1</v>
      </c>
      <c r="AM374" s="3">
        <f ca="1">SUMPRODUCT(OFFSET($W$8:OFFSET($W$8,$AJ$4-1,0),$T374,$U374),OFFSET($C$8:OFFSET($C$8,$AJ$4-1,0),$S374,0),OFFSET($D$8:OFFSET($D$8,$AJ$4-1,0),$S374,MATCH(AL$6,$D$7:$Q$7,0)-1))/SUMPRODUCT(OFFSET($W$8:OFFSET($W$8,$AJ$4-1,0),$T374,$U374),OFFSET($C$8:OFFSET($C$8,$AJ$4-1,0),$S374,0))</f>
        <v>1</v>
      </c>
      <c r="AN374" s="3">
        <f ca="1">SUMPRODUCT(OFFSET($W$8:OFFSET($W$8,$AJ$4-1,0),$T374,$U374),OFFSET($D$8:OFFSET($D$8,$AJ$4-1,0),$S374,MATCH(AN$6,$D$7:$Q$7,0)-1))</f>
        <v>0.83774323844488785</v>
      </c>
      <c r="AO374" s="3">
        <f ca="1">SUMPRODUCT(OFFSET($W$8:OFFSET($W$8,$AJ$4-1,0),$T374,$U374),OFFSET($C$8:OFFSET($C$8,$AJ$4-1,0),$S374,0),OFFSET($D$8:OFFSET($D$8,$AJ$4-1,0),$S374,MATCH(AN$6,$D$7:$Q$7,0)-1))/SUMPRODUCT(OFFSET($W$8:OFFSET($W$8,$AJ$4-1,0),$T374,$U374),OFFSET($C$8:OFFSET($C$8,$AJ$4-1,0),$S374,0))</f>
        <v>0.83751664322774311</v>
      </c>
      <c r="AP374" s="3">
        <f ca="1">SUMPRODUCT(OFFSET($W$8:OFFSET($W$8,$AJ$4-1,0),$T374,$U374),OFFSET($D$8:OFFSET($D$8,$AJ$4-1,0),$S374,MATCH(AP$6,$D$7:$Q$7,0)-1))</f>
        <v>0.97031689263011234</v>
      </c>
      <c r="AQ374" s="3">
        <f ca="1">SUMPRODUCT(OFFSET($W$8:OFFSET($W$8,$AJ$4-1,0),$T374,$U374),OFFSET($C$8:OFFSET($C$8,$AJ$4-1,0),$S374,0),OFFSET($D$8:OFFSET($D$8,$AJ$4-1,0),$S374,MATCH(AP$6,$D$7:$Q$7,0)-1))/SUMPRODUCT(OFFSET($W$8:OFFSET($W$8,$AJ$4-1,0),$T374,$U374),OFFSET($C$8:OFFSET($C$8,$AJ$4-1,0),$S374,0))</f>
        <v>0.97028938496322714</v>
      </c>
      <c r="AR374" s="3">
        <f ca="1">SUMPRODUCT(OFFSET($W$8:OFFSET($W$8,$AJ$4-1,0),$T374,$U374),OFFSET($D$8:OFFSET($D$8,$AJ$4-1,0),$S374,MATCH(AR$6,$D$7:$Q$7,0)-1))</f>
        <v>1</v>
      </c>
      <c r="AS374" s="3">
        <f ca="1">SUMPRODUCT(OFFSET($W$8:OFFSET($W$8,$AJ$4-1,0),$T374,$U374),OFFSET($C$8:OFFSET($C$8,$AJ$4-1,0),$S374,0),OFFSET($D$8:OFFSET($D$8,$AJ$4-1,0),$S374,MATCH(AR$6,$D$7:$Q$7,0)-1))/SUMPRODUCT(OFFSET($W$8:OFFSET($W$8,$AJ$4-1,0),$T374,$U374),OFFSET($C$8:OFFSET($C$8,$AJ$4-1,0),$S374,0))</f>
        <v>1</v>
      </c>
      <c r="AT374" s="3">
        <f ca="1">SUMPRODUCT(OFFSET($W$8:OFFSET($W$8,$AJ$4-1,0),$T374,$U374),OFFSET($D$8:OFFSET($D$8,$AJ$4-1,0),$S374,MATCH(AT$6,$D$7:$Q$7,0)-1))</f>
        <v>0.86451481835196387</v>
      </c>
      <c r="AU374" s="3">
        <f ca="1">SUMPRODUCT(OFFSET($W$8:OFFSET($W$8,$AJ$4-1,0),$T374,$U374),OFFSET($C$8:OFFSET($C$8,$AJ$4-1,0),$S374,0),OFFSET($D$8:OFFSET($D$8,$AJ$4-1,0),$S374,MATCH(AT$6,$D$7:$Q$7,0)-1))/SUMPRODUCT(OFFSET($W$8:OFFSET($W$8,$AJ$4-1,0),$T374,$U374),OFFSET($C$8:OFFSET($C$8,$AJ$4-1,0),$S374,0))</f>
        <v>0.8643239618313866</v>
      </c>
      <c r="AV374" s="3">
        <f ca="1">SUMPRODUCT(OFFSET($W$8:OFFSET($W$8,$AJ$4-1,0),$T374,$U374),OFFSET($D$8:OFFSET($D$8,$AJ$4-1,0),$S374,MATCH(AV$6,$D$7:$Q$7,0)-1))</f>
        <v>1.0665855756810652</v>
      </c>
      <c r="AW374" s="3">
        <f ca="1">SUMPRODUCT(OFFSET($W$8:OFFSET($W$8,$AJ$4-1,0),$T374,$U374),OFFSET($C$8:OFFSET($C$8,$AJ$4-1,0),$S374,0),OFFSET($D$8:OFFSET($D$8,$AJ$4-1,0),$S374,MATCH(AV$6,$D$7:$Q$7,0)-1))/SUMPRODUCT(OFFSET($W$8:OFFSET($W$8,$AJ$4-1,0),$T374,$U374),OFFSET($C$8:OFFSET($C$8,$AJ$4-1,0),$S374,0))</f>
        <v>1.0666910559404619</v>
      </c>
      <c r="AX374" s="3">
        <f ca="1">SUMPRODUCT(OFFSET($W$8:OFFSET($W$8,$AJ$4-1,0),$T374,$U374),OFFSET($D$8:OFFSET($D$8,$AJ$4-1,0),$S374,MATCH(AX$6,$D$7:$Q$7,0)-1))</f>
        <v>1.0665855756810652</v>
      </c>
      <c r="AY374" s="3">
        <f ca="1">SUMPRODUCT(OFFSET($W$8:OFFSET($W$8,$AJ$4-1,0),$T374,$U374),OFFSET($C$8:OFFSET($C$8,$AJ$4-1,0),$S374,0),OFFSET($D$8:OFFSET($D$8,$AJ$4-1,0),$S374,MATCH(AX$6,$D$7:$Q$7,0)-1))/SUMPRODUCT(OFFSET($W$8:OFFSET($W$8,$AJ$4-1,0),$T374,$U374),OFFSET($C$8:OFFSET($C$8,$AJ$4-1,0),$S374,0))</f>
        <v>1.0666910559404617</v>
      </c>
      <c r="AZ374" s="3">
        <f ca="1">SUMPRODUCT(OFFSET($W$8:OFFSET($W$8,$AJ$4-1,0),$T374,$U374),OFFSET($D$8:OFFSET($D$8,$AJ$4-1,0),$S374,MATCH(AZ$6,$D$7:$Q$7,0)-1))</f>
        <v>0.82737262095620989</v>
      </c>
      <c r="BA374" s="3">
        <f ca="1">SUMPRODUCT(OFFSET($W$8:OFFSET($W$8,$AJ$4-1,0),$T374,$U374),OFFSET($C$8:OFFSET($C$8,$AJ$4-1,0),$S374,0),OFFSET($D$8:OFFSET($D$8,$AJ$4-1,0),$S374,MATCH(AZ$6,$D$7:$Q$7,0)-1))/SUMPRODUCT(OFFSET($W$8:OFFSET($W$8,$AJ$4-1,0),$T374,$U374),OFFSET($C$8:OFFSET($C$8,$AJ$4-1,0),$S374,0))</f>
        <v>0.82713313737522276</v>
      </c>
      <c r="BB374" s="3">
        <f ca="1">SUMPRODUCT(OFFSET($W$8:OFFSET($W$8,$AJ$4-1,0),$T374,$U374),OFFSET($D$8:OFFSET($D$8,$AJ$4-1,0),$S374,MATCH(BB$6,$D$7:$Q$7,0)-1))</f>
        <v>0.93651988028115096</v>
      </c>
      <c r="BC374" s="3">
        <f ca="1">SUMPRODUCT(OFFSET($W$8:OFFSET($W$8,$AJ$4-1,0),$T374,$U374),OFFSET($C$8:OFFSET($C$8,$AJ$4-1,0),$S374,0),OFFSET($D$8:OFFSET($D$8,$AJ$4-1,0),$S374,MATCH(BB$6,$D$7:$Q$7,0)-1))/SUMPRODUCT(OFFSET($W$8:OFFSET($W$8,$AJ$4-1,0),$T374,$U374),OFFSET($C$8:OFFSET($C$8,$AJ$4-1,0),$S374,0))</f>
        <v>0.93642586081442258</v>
      </c>
      <c r="BD374" s="3">
        <f ca="1">SUMPRODUCT(OFFSET($W$8:OFFSET($W$8,$AJ$4-1,0),$T374,$U374),OFFSET($D$8:OFFSET($D$8,$AJ$4-1,0),$S374,MATCH(BD$6,$D$7:$Q$7,0)-1))</f>
        <v>0.99886295586645557</v>
      </c>
      <c r="BE374" s="3">
        <f ca="1">SUMPRODUCT(OFFSET($W$8:OFFSET($W$8,$AJ$4-1,0),$T374,$U374),OFFSET($C$8:OFFSET($C$8,$AJ$4-1,0),$S374,0),OFFSET($D$8:OFFSET($D$8,$AJ$4-1,0),$S374,MATCH(BD$6,$D$7:$Q$7,0)-1))/SUMPRODUCT(OFFSET($W$8:OFFSET($W$8,$AJ$4-1,0),$T374,$U374),OFFSET($C$8:OFFSET($C$8,$AJ$4-1,0),$S374,0))</f>
        <v>0.99886121441529774</v>
      </c>
      <c r="BF374" s="174">
        <f ca="1">SUMPRODUCT(OFFSET($W$8:OFFSET($W$8,$AJ$4-1,0),$T374,$U374),OFFSET($D$8:OFFSET($D$8,$AJ$4-1,0),$S374,MATCH(BF$6,$D$7:$Q$7,0)-1))</f>
        <v>1</v>
      </c>
      <c r="BG374" s="174">
        <f ca="1">SUMPRODUCT(OFFSET($W$8:OFFSET($W$8,$AJ$4-1,0),$T374,$U374),OFFSET($C$8:OFFSET($C$8,$AJ$4-1,0),$S374,0),OFFSET($D$8:OFFSET($D$8,$AJ$4-1,0),$S374,MATCH(BF$6,$D$7:$Q$7,0)-1))/SUMPRODUCT(OFFSET($W$8:OFFSET($W$8,$AJ$4-1,0),$T374,$U374),OFFSET($C$8:OFFSET($C$8,$AJ$4-1,0),$S374,0))</f>
        <v>1</v>
      </c>
      <c r="BH374" s="174">
        <f ca="1">SUMPRODUCT(OFFSET($W$8:OFFSET($W$8,$AJ$4-1,0),$T374,$U374),OFFSET($D$8:OFFSET($D$8,$AJ$4-1,0),$S374,MATCH(BH$6,$D$7:$Q$7,0)-1))</f>
        <v>1</v>
      </c>
      <c r="BI374" s="174">
        <f ca="1">SUMPRODUCT(OFFSET($W$8:OFFSET($W$8,$AJ$4-1,0),$T374,$U374),OFFSET($C$8:OFFSET($C$8,$AJ$4-1,0),$S374,0),OFFSET($D$8:OFFSET($D$8,$AJ$4-1,0),$S374,MATCH(BH$6,$D$7:$Q$7,0)-1))/SUMPRODUCT(OFFSET($W$8:OFFSET($W$8,$AJ$4-1,0),$T374,$U374),OFFSET($C$8:OFFSET($C$8,$AJ$4-1,0),$S374,0))</f>
        <v>1</v>
      </c>
      <c r="BJ374" s="174">
        <f ca="1">SUMPRODUCT(OFFSET($W$8:OFFSET($W$8,$AJ$4-1,0),$T374,$U374),OFFSET($D$8:OFFSET($D$8,$AJ$4-1,0),$S374,MATCH(BJ$6,$D$7:$Q$7,0)-1))</f>
        <v>1</v>
      </c>
      <c r="BK374" s="174">
        <f ca="1">SUMPRODUCT(OFFSET($W$8:OFFSET($W$8,$AJ$4-1,0),$T374,$U374),OFFSET($C$8:OFFSET($C$8,$AJ$4-1,0),$S374,0),OFFSET($D$8:OFFSET($D$8,$AJ$4-1,0),$S374,MATCH(BJ$6,$D$7:$Q$7,0)-1))/SUMPRODUCT(OFFSET($W$8:OFFSET($W$8,$AJ$4-1,0),$T374,$U374),OFFSET($C$8:OFFSET($C$8,$AJ$4-1,0),$S374,0))</f>
        <v>1</v>
      </c>
      <c r="BM374" s="8">
        <f t="shared" si="85"/>
        <v>47300</v>
      </c>
      <c r="BN374" s="47">
        <f t="shared" ca="1" si="86"/>
        <v>0.99887341547568309</v>
      </c>
      <c r="BO374" s="47">
        <f t="shared" ca="1" si="82"/>
        <v>0</v>
      </c>
      <c r="BP374" s="47">
        <f t="shared" ca="1" si="87"/>
        <v>0.33093923847506052</v>
      </c>
      <c r="BQ374" s="47">
        <f t="shared" ca="1" si="83"/>
        <v>0.66793417700062263</v>
      </c>
    </row>
    <row r="375" spans="1:69">
      <c r="A375" s="58">
        <f t="shared" si="84"/>
        <v>46966</v>
      </c>
      <c r="B375" s="155">
        <f t="shared" si="89"/>
        <v>47164</v>
      </c>
      <c r="C375" s="59">
        <f>SUMIF(WP!$A$3:$A$388,"&lt;"&amp;EOMONTH($A375,$A$3-1)+1,WP!$B$3:$B$388)/1000-SUM(C$8:C374)</f>
        <v>6455.1143482059706</v>
      </c>
      <c r="D375" s="156">
        <f>D$6/VLOOKUP($B375,Rate!$B$4:$H$390,7)</f>
        <v>1</v>
      </c>
      <c r="E375" s="156">
        <f>E$6/VLOOKUP($B375,SAWW!$B$4:$H$390,7)</f>
        <v>0.8472839223994062</v>
      </c>
      <c r="F375" s="156">
        <f>F$6/VLOOKUP($B375,'Indem BL'!$B$4:$H$390,7)</f>
        <v>0.97051807796965817</v>
      </c>
      <c r="G375" s="156">
        <f>G$6/VLOOKUP($B375,'Med BL'!$B$4:$H$390,7)</f>
        <v>1</v>
      </c>
      <c r="H375" s="156">
        <f>H$6/VLOOKUP($B375,'Combined BL &amp; SAWW'!$B$4:$H$390,7)</f>
        <v>0.8719097707613197</v>
      </c>
      <c r="I375" s="156">
        <f>I$6/VLOOKUP($B375,'Freq Trend'!$B$4:$H$390,7)</f>
        <v>1.0621683266563748</v>
      </c>
      <c r="J375" s="156">
        <f>J$6/VLOOKUP($B375,'Severity Trend_IonI'!$B$4:$H$390,7)</f>
        <v>1.0621683266563748</v>
      </c>
      <c r="K375" s="156">
        <f>K$6/VLOOKUP($B375,'Severity Trend_MonI'!$B$4:$H$390,7)</f>
        <v>0.83745877890095843</v>
      </c>
      <c r="L375" s="156">
        <f>L$6/VLOOKUP($B375,'Severity Trend'!$B$4:$H$390,7)</f>
        <v>0.94046865405844993</v>
      </c>
      <c r="M375" s="156">
        <f>M$6/VLOOKUP($B375,'PP Residual Trend'!$B$4:$H$390,7)</f>
        <v>0.99893599057675475</v>
      </c>
      <c r="N375" s="156">
        <f>N$6/VLOOKUP($B375,CR!$B$4:$H$455,7)</f>
        <v>1</v>
      </c>
      <c r="O375" s="156">
        <f>O$6/VLOOKUP($B375,ER!$B$4:$H$455,7)</f>
        <v>1</v>
      </c>
      <c r="P375" s="156">
        <f>P$6/VLOOKUP($B375,DR!$B$4:$H$455,7)</f>
        <v>1</v>
      </c>
      <c r="R375">
        <f t="shared" si="94"/>
        <v>368</v>
      </c>
      <c r="S375" s="159">
        <f t="shared" si="90"/>
        <v>367</v>
      </c>
      <c r="T375" s="157">
        <f t="shared" si="91"/>
        <v>0</v>
      </c>
      <c r="U375" s="157">
        <f t="shared" si="92"/>
        <v>0</v>
      </c>
      <c r="V375" s="152">
        <v>0</v>
      </c>
      <c r="W375" s="153">
        <f>(2*W$5*$AJ$3*$R375*$A$3-MIN(W$5*$AJ$3,$R375*$A$3)^2-2*$R375*$A$3*MAX(W$5*$AJ$3-$R375*$A$3,0)-MIN(MAX($R375*$A$3-$A$4,0),W$5*$AJ$3)^2-2*W$5*$AJ$3*MAX($R375*$A$3-$A$4-W$5*+$AJ$3,0))/$AJ$5-SUM($V$7:V375)-SUM($V$7:W374)+SUM($V$7:V374)</f>
        <v>0</v>
      </c>
      <c r="X375" s="153">
        <f>(2*X$5*$AJ$3*$R375*$A$3-MIN(X$5*$AJ$3,$R375*$A$3)^2-2*$R375*$A$3*MAX(X$5*$AJ$3-$R375*$A$3,0)-MIN(MAX($R375*$A$3-$A$4,0),X$5*$AJ$3)^2-2*X$5*$AJ$3*MAX($R375*$A$3-$A$4-X$5*+$AJ$3,0))/$AJ$5-SUM($V$7:W375)-SUM($V$7:X374)+SUM($V$7:W374)</f>
        <v>0</v>
      </c>
      <c r="Y375" s="153">
        <f>(2*Y$5*$AJ$3*$R375*$A$3-MIN(Y$5*$AJ$3,$R375*$A$3)^2-2*$R375*$A$3*MAX(Y$5*$AJ$3-$R375*$A$3,0)-MIN(MAX($R375*$A$3-$A$4,0),Y$5*$AJ$3)^2-2*Y$5*$AJ$3*MAX($R375*$A$3-$A$4-Y$5*+$AJ$3,0))/$AJ$5-SUM($V$7:X375)-SUM($V$7:Y374)+SUM($V$7:X374)</f>
        <v>0</v>
      </c>
      <c r="Z375" s="153">
        <f>(2*Z$5*$AJ$3*$R375*$A$3-MIN(Z$5*$AJ$3,$R375*$A$3)^2-2*$R375*$A$3*MAX(Z$5*$AJ$3-$R375*$A$3,0)-MIN(MAX($R375*$A$3-$A$4,0),Z$5*$AJ$3)^2-2*Z$5*$AJ$3*MAX($R375*$A$3-$A$4-Z$5*+$AJ$3,0))/$AJ$5-SUM($V$7:Y375)-SUM($V$7:Z374)+SUM($V$7:Y374)</f>
        <v>0</v>
      </c>
      <c r="AA375" s="153">
        <f>(2*AA$5*$AJ$3*$R375*$A$3-MIN(AA$5*$AJ$3,$R375*$A$3)^2-2*$R375*$A$3*MAX(AA$5*$AJ$3-$R375*$A$3,0)-MIN(MAX($R375*$A$3-$A$4,0),AA$5*$AJ$3)^2-2*AA$5*$AJ$3*MAX($R375*$A$3-$A$4-AA$5*+$AJ$3,0))/$AJ$5-SUM($V$7:Z375)-SUM($V$7:AA374)+SUM($V$7:Z374)</f>
        <v>0</v>
      </c>
      <c r="AB375" s="153">
        <f>(2*AB$5*$AJ$3*$R375*$A$3-MIN(AB$5*$AJ$3,$R375*$A$3)^2-2*$R375*$A$3*MAX(AB$5*$AJ$3-$R375*$A$3,0)-MIN(MAX($R375*$A$3-$A$4,0),AB$5*$AJ$3)^2-2*AB$5*$AJ$3*MAX($R375*$A$3-$A$4-AB$5*+$AJ$3,0))/$AJ$5-SUM($V$7:AA375)-SUM($V$7:AB374)+SUM($V$7:AA374)</f>
        <v>0</v>
      </c>
      <c r="AC375" s="153">
        <f>(2*AC$5*$AJ$3*$R375*$A$3-MIN(AC$5*$AJ$3,$R375*$A$3)^2-2*$R375*$A$3*MAX(AC$5*$AJ$3-$R375*$A$3,0)-MIN(MAX($R375*$A$3-$A$4,0),AC$5*$AJ$3)^2-2*AC$5*$AJ$3*MAX($R375*$A$3-$A$4-AC$5*+$AJ$3,0))/$AJ$5-SUM($V$7:AB375)-SUM($V$7:AC374)+SUM($V$7:AB374)</f>
        <v>0</v>
      </c>
      <c r="AD375" s="153">
        <f>(2*AD$5*$AJ$3*$R375*$A$3-MIN(AD$5*$AJ$3,$R375*$A$3)^2-2*$R375*$A$3*MAX(AD$5*$AJ$3-$R375*$A$3,0)-MIN(MAX($R375*$A$3-$A$4,0),AD$5*$AJ$3)^2-2*AD$5*$AJ$3*MAX($R375*$A$3-$A$4-AD$5*+$AJ$3,0))/$AJ$5-SUM($V$7:AC375)-SUM($V$7:AD374)+SUM($V$7:AC374)</f>
        <v>0</v>
      </c>
      <c r="AE375" s="153">
        <f>(2*AE$5*$AJ$3*$R375*$A$3-MIN(AE$5*$AJ$3,$R375*$A$3)^2-2*$R375*$A$3*MAX(AE$5*$AJ$3-$R375*$A$3,0)-MIN(MAX($R375*$A$3-$A$4,0),AE$5*$AJ$3)^2-2*AE$5*$AJ$3*MAX($R375*$A$3-$A$4-AE$5*+$AJ$3,0))/$AJ$5-SUM($V$7:AD375)-SUM($V$7:AE374)+SUM($V$7:AD374)</f>
        <v>0</v>
      </c>
      <c r="AF375" s="153">
        <f>(2*AF$5*$AJ$3*$R375*$A$3-MIN(AF$5*$AJ$3,$R375*$A$3)^2-2*$R375*$A$3*MAX(AF$5*$AJ$3-$R375*$A$3,0)-MIN(MAX($R375*$A$3-$A$4,0),AF$5*$AJ$3)^2-2*AF$5*$AJ$3*MAX($R375*$A$3-$A$4-AF$5*+$AJ$3,0))/$AJ$5-SUM($V$7:AE375)-SUM($V$7:AF374)+SUM($V$7:AE374)</f>
        <v>0</v>
      </c>
      <c r="AG375" s="153">
        <f>(2*AG$5*$AJ$3*$R375*$A$3-MIN(AG$5*$AJ$3,$R375*$A$3)^2-2*$R375*$A$3*MAX(AG$5*$AJ$3-$R375*$A$3,0)-MIN(MAX($R375*$A$3-$A$4,0),AG$5*$AJ$3)^2-2*AG$5*$AJ$3*MAX($R375*$A$3-$A$4-AG$5*+$AJ$3,0))/$AJ$5-SUM($V$7:AF375)-SUM($V$7:AG374)+SUM($V$7:AF374)</f>
        <v>0</v>
      </c>
      <c r="AH375" s="153">
        <f>(2*AH$5*$AJ$3*$R375*$A$3-MIN(AH$5*$AJ$3,$R375*$A$3)^2-2*$R375*$A$3*MAX(AH$5*$AJ$3-$R375*$A$3,0)-MIN(MAX($R375*$A$3-$A$4,0),AH$5*$AJ$3)^2-2*AH$5*$AJ$3*MAX($R375*$A$3-$A$4-AH$5*+$AJ$3,0))/$AJ$5-SUM($V$7:AG375)-SUM($V$7:AH374)+SUM($V$7:AG374)</f>
        <v>0</v>
      </c>
      <c r="AJ375" s="8">
        <f t="shared" si="88"/>
        <v>47331</v>
      </c>
      <c r="AK375" s="30">
        <f t="shared" si="93"/>
        <v>47345</v>
      </c>
      <c r="AL375" s="3">
        <f ca="1">SUMPRODUCT(OFFSET($W$8:OFFSET($W$8,$AJ$4-1,0),$T375,$U375),OFFSET($D$8:OFFSET($D$8,$AJ$4-1,0),$S375,MATCH(AL$6,$D$7:$Q$7,0)-1))</f>
        <v>1</v>
      </c>
      <c r="AM375" s="3">
        <f ca="1">SUMPRODUCT(OFFSET($W$8:OFFSET($W$8,$AJ$4-1,0),$T375,$U375),OFFSET($C$8:OFFSET($C$8,$AJ$4-1,0),$S375,0),OFFSET($D$8:OFFSET($D$8,$AJ$4-1,0),$S375,MATCH(AL$6,$D$7:$Q$7,0)-1))/SUMPRODUCT(OFFSET($W$8:OFFSET($W$8,$AJ$4-1,0),$T375,$U375),OFFSET($C$8:OFFSET($C$8,$AJ$4-1,0),$S375,0))</f>
        <v>1</v>
      </c>
      <c r="AN375" s="3">
        <f ca="1">SUMPRODUCT(OFFSET($W$8:OFFSET($W$8,$AJ$4-1,0),$T375,$U375),OFFSET($D$8:OFFSET($D$8,$AJ$4-1,0),$S375,MATCH(AN$6,$D$7:$Q$7,0)-1))</f>
        <v>0.83590048217972546</v>
      </c>
      <c r="AO375" s="3">
        <f ca="1">SUMPRODUCT(OFFSET($W$8:OFFSET($W$8,$AJ$4-1,0),$T375,$U375),OFFSET($C$8:OFFSET($C$8,$AJ$4-1,0),$S375,0),OFFSET($D$8:OFFSET($D$8,$AJ$4-1,0),$S375,MATCH(AN$6,$D$7:$Q$7,0)-1))/SUMPRODUCT(OFFSET($W$8:OFFSET($W$8,$AJ$4-1,0),$T375,$U375),OFFSET($C$8:OFFSET($C$8,$AJ$4-1,0),$S375,0))</f>
        <v>0.83568431306890278</v>
      </c>
      <c r="AP375" s="3">
        <f ca="1">SUMPRODUCT(OFFSET($W$8:OFFSET($W$8,$AJ$4-1,0),$T375,$U375),OFFSET($D$8:OFFSET($D$8,$AJ$4-1,0),$S375,MATCH(AP$6,$D$7:$Q$7,0)-1))</f>
        <v>0.96991452195102046</v>
      </c>
      <c r="AQ375" s="3">
        <f ca="1">SUMPRODUCT(OFFSET($W$8:OFFSET($W$8,$AJ$4-1,0),$T375,$U375),OFFSET($C$8:OFFSET($C$8,$AJ$4-1,0),$S375,0),OFFSET($D$8:OFFSET($D$8,$AJ$4-1,0),$S375,MATCH(AP$6,$D$7:$Q$7,0)-1))/SUMPRODUCT(OFFSET($W$8:OFFSET($W$8,$AJ$4-1,0),$T375,$U375),OFFSET($C$8:OFFSET($C$8,$AJ$4-1,0),$S375,0))</f>
        <v>0.96989197541029959</v>
      </c>
      <c r="AR375" s="3">
        <f ca="1">SUMPRODUCT(OFFSET($W$8:OFFSET($W$8,$AJ$4-1,0),$T375,$U375),OFFSET($D$8:OFFSET($D$8,$AJ$4-1,0),$S375,MATCH(AR$6,$D$7:$Q$7,0)-1))</f>
        <v>1</v>
      </c>
      <c r="AS375" s="3">
        <f ca="1">SUMPRODUCT(OFFSET($W$8:OFFSET($W$8,$AJ$4-1,0),$T375,$U375),OFFSET($C$8:OFFSET($C$8,$AJ$4-1,0),$S375,0),OFFSET($D$8:OFFSET($D$8,$AJ$4-1,0),$S375,MATCH(AR$6,$D$7:$Q$7,0)-1))/SUMPRODUCT(OFFSET($W$8:OFFSET($W$8,$AJ$4-1,0),$T375,$U375),OFFSET($C$8:OFFSET($C$8,$AJ$4-1,0),$S375,0))</f>
        <v>1</v>
      </c>
      <c r="AT375" s="3">
        <f ca="1">SUMPRODUCT(OFFSET($W$8:OFFSET($W$8,$AJ$4-1,0),$T375,$U375),OFFSET($D$8:OFFSET($D$8,$AJ$4-1,0),$S375,MATCH(AT$6,$D$7:$Q$7,0)-1))</f>
        <v>0.8628460078258462</v>
      </c>
      <c r="AU375" s="3">
        <f ca="1">SUMPRODUCT(OFFSET($W$8:OFFSET($W$8,$AJ$4-1,0),$T375,$U375),OFFSET($C$8:OFFSET($C$8,$AJ$4-1,0),$S375,0),OFFSET($D$8:OFFSET($D$8,$AJ$4-1,0),$S375,MATCH(AT$6,$D$7:$Q$7,0)-1))/SUMPRODUCT(OFFSET($W$8:OFFSET($W$8,$AJ$4-1,0),$T375,$U375),OFFSET($C$8:OFFSET($C$8,$AJ$4-1,0),$S375,0))</f>
        <v>0.86266641483849682</v>
      </c>
      <c r="AV375" s="3">
        <f ca="1">SUMPRODUCT(OFFSET($W$8:OFFSET($W$8,$AJ$4-1,0),$T375,$U375),OFFSET($D$8:OFFSET($D$8,$AJ$4-1,0),$S375,MATCH(AV$6,$D$7:$Q$7,0)-1))</f>
        <v>1.067440070869117</v>
      </c>
      <c r="AW375" s="3">
        <f ca="1">SUMPRODUCT(OFFSET($W$8:OFFSET($W$8,$AJ$4-1,0),$T375,$U375),OFFSET($C$8:OFFSET($C$8,$AJ$4-1,0),$S375,0),OFFSET($D$8:OFFSET($D$8,$AJ$4-1,0),$S375,MATCH(AV$6,$D$7:$Q$7,0)-1))/SUMPRODUCT(OFFSET($W$8:OFFSET($W$8,$AJ$4-1,0),$T375,$U375),OFFSET($C$8:OFFSET($C$8,$AJ$4-1,0),$S375,0))</f>
        <v>1.0675406331577664</v>
      </c>
      <c r="AX375" s="3">
        <f ca="1">SUMPRODUCT(OFFSET($W$8:OFFSET($W$8,$AJ$4-1,0),$T375,$U375),OFFSET($D$8:OFFSET($D$8,$AJ$4-1,0),$S375,MATCH(AX$6,$D$7:$Q$7,0)-1))</f>
        <v>1.067440070869117</v>
      </c>
      <c r="AY375" s="3">
        <f ca="1">SUMPRODUCT(OFFSET($W$8:OFFSET($W$8,$AJ$4-1,0),$T375,$U375),OFFSET($C$8:OFFSET($C$8,$AJ$4-1,0),$S375,0),OFFSET($D$8:OFFSET($D$8,$AJ$4-1,0),$S375,MATCH(AX$6,$D$7:$Q$7,0)-1))/SUMPRODUCT(OFFSET($W$8:OFFSET($W$8,$AJ$4-1,0),$T375,$U375),OFFSET($C$8:OFFSET($C$8,$AJ$4-1,0),$S375,0))</f>
        <v>1.0675406331577662</v>
      </c>
      <c r="AZ375" s="3">
        <f ca="1">SUMPRODUCT(OFFSET($W$8:OFFSET($W$8,$AJ$4-1,0),$T375,$U375),OFFSET($D$8:OFFSET($D$8,$AJ$4-1,0),$S375,MATCH(AZ$6,$D$7:$Q$7,0)-1))</f>
        <v>0.82542466453515229</v>
      </c>
      <c r="BA375" s="3">
        <f ca="1">SUMPRODUCT(OFFSET($W$8:OFFSET($W$8,$AJ$4-1,0),$T375,$U375),OFFSET($C$8:OFFSET($C$8,$AJ$4-1,0),$S375,0),OFFSET($D$8:OFFSET($D$8,$AJ$4-1,0),$S375,MATCH(AZ$6,$D$7:$Q$7,0)-1))/SUMPRODUCT(OFFSET($W$8:OFFSET($W$8,$AJ$4-1,0),$T375,$U375),OFFSET($C$8:OFFSET($C$8,$AJ$4-1,0),$S375,0))</f>
        <v>0.82519619251098619</v>
      </c>
      <c r="BB375" s="3">
        <f ca="1">SUMPRODUCT(OFFSET($W$8:OFFSET($W$8,$AJ$4-1,0),$T375,$U375),OFFSET($D$8:OFFSET($D$8,$AJ$4-1,0),$S375,MATCH(BB$6,$D$7:$Q$7,0)-1))</f>
        <v>0.93575663990228586</v>
      </c>
      <c r="BC375" s="3">
        <f ca="1">SUMPRODUCT(OFFSET($W$8:OFFSET($W$8,$AJ$4-1,0),$T375,$U375),OFFSET($C$8:OFFSET($C$8,$AJ$4-1,0),$S375,0),OFFSET($D$8:OFFSET($D$8,$AJ$4-1,0),$S375,MATCH(BB$6,$D$7:$Q$7,0)-1))/SUMPRODUCT(OFFSET($W$8:OFFSET($W$8,$AJ$4-1,0),$T375,$U375),OFFSET($C$8:OFFSET($C$8,$AJ$4-1,0),$S375,0))</f>
        <v>0.9356669730479128</v>
      </c>
      <c r="BD375" s="3">
        <f ca="1">SUMPRODUCT(OFFSET($W$8:OFFSET($W$8,$AJ$4-1,0),$T375,$U375),OFFSET($D$8:OFFSET($D$8,$AJ$4-1,0),$S375,MATCH(BD$6,$D$7:$Q$7,0)-1))</f>
        <v>0.99884883352697107</v>
      </c>
      <c r="BE375" s="3">
        <f ca="1">SUMPRODUCT(OFFSET($W$8:OFFSET($W$8,$AJ$4-1,0),$T375,$U375),OFFSET($C$8:OFFSET($C$8,$AJ$4-1,0),$S375,0),OFFSET($D$8:OFFSET($D$8,$AJ$4-1,0),$S375,MATCH(BD$6,$D$7:$Q$7,0)-1))/SUMPRODUCT(OFFSET($W$8:OFFSET($W$8,$AJ$4-1,0),$T375,$U375),OFFSET($C$8:OFFSET($C$8,$AJ$4-1,0),$S375,0))</f>
        <v>0.99884717298057812</v>
      </c>
      <c r="BF375" s="174">
        <f ca="1">SUMPRODUCT(OFFSET($W$8:OFFSET($W$8,$AJ$4-1,0),$T375,$U375),OFFSET($D$8:OFFSET($D$8,$AJ$4-1,0),$S375,MATCH(BF$6,$D$7:$Q$7,0)-1))</f>
        <v>1</v>
      </c>
      <c r="BG375" s="174">
        <f ca="1">SUMPRODUCT(OFFSET($W$8:OFFSET($W$8,$AJ$4-1,0),$T375,$U375),OFFSET($C$8:OFFSET($C$8,$AJ$4-1,0),$S375,0),OFFSET($D$8:OFFSET($D$8,$AJ$4-1,0),$S375,MATCH(BF$6,$D$7:$Q$7,0)-1))/SUMPRODUCT(OFFSET($W$8:OFFSET($W$8,$AJ$4-1,0),$T375,$U375),OFFSET($C$8:OFFSET($C$8,$AJ$4-1,0),$S375,0))</f>
        <v>1</v>
      </c>
      <c r="BH375" s="174">
        <f ca="1">SUMPRODUCT(OFFSET($W$8:OFFSET($W$8,$AJ$4-1,0),$T375,$U375),OFFSET($D$8:OFFSET($D$8,$AJ$4-1,0),$S375,MATCH(BH$6,$D$7:$Q$7,0)-1))</f>
        <v>1</v>
      </c>
      <c r="BI375" s="174">
        <f ca="1">SUMPRODUCT(OFFSET($W$8:OFFSET($W$8,$AJ$4-1,0),$T375,$U375),OFFSET($C$8:OFFSET($C$8,$AJ$4-1,0),$S375,0),OFFSET($D$8:OFFSET($D$8,$AJ$4-1,0),$S375,MATCH(BH$6,$D$7:$Q$7,0)-1))/SUMPRODUCT(OFFSET($W$8:OFFSET($W$8,$AJ$4-1,0),$T375,$U375),OFFSET($C$8:OFFSET($C$8,$AJ$4-1,0),$S375,0))</f>
        <v>1</v>
      </c>
      <c r="BJ375" s="174">
        <f ca="1">SUMPRODUCT(OFFSET($W$8:OFFSET($W$8,$AJ$4-1,0),$T375,$U375),OFFSET($D$8:OFFSET($D$8,$AJ$4-1,0),$S375,MATCH(BJ$6,$D$7:$Q$7,0)-1))</f>
        <v>1</v>
      </c>
      <c r="BK375" s="174">
        <f ca="1">SUMPRODUCT(OFFSET($W$8:OFFSET($W$8,$AJ$4-1,0),$T375,$U375),OFFSET($C$8:OFFSET($C$8,$AJ$4-1,0),$S375,0),OFFSET($D$8:OFFSET($D$8,$AJ$4-1,0),$S375,MATCH(BJ$6,$D$7:$Q$7,0)-1))/SUMPRODUCT(OFFSET($W$8:OFFSET($W$8,$AJ$4-1,0),$T375,$U375),OFFSET($C$8:OFFSET($C$8,$AJ$4-1,0),$S375,0))</f>
        <v>1</v>
      </c>
      <c r="BM375" s="8">
        <f t="shared" si="85"/>
        <v>47331</v>
      </c>
      <c r="BN375" s="47">
        <f t="shared" ca="1" si="86"/>
        <v>0.99887341547568309</v>
      </c>
      <c r="BO375" s="47">
        <f t="shared" ca="1" si="82"/>
        <v>0</v>
      </c>
      <c r="BP375" s="47">
        <f t="shared" ca="1" si="87"/>
        <v>0.33093923847506052</v>
      </c>
      <c r="BQ375" s="47">
        <f t="shared" ca="1" si="83"/>
        <v>0.66793417700062263</v>
      </c>
    </row>
    <row r="376" spans="1:69">
      <c r="A376" s="58">
        <f t="shared" si="84"/>
        <v>46997</v>
      </c>
      <c r="B376" s="155">
        <f t="shared" si="89"/>
        <v>47192</v>
      </c>
      <c r="C376" s="59">
        <f>SUMIF(WP!$A$3:$A$388,"&lt;"&amp;EOMONTH($A376,$A$3-1)+1,WP!$B$3:$B$388)/1000-SUM(C$8:C375)</f>
        <v>7235.758774971473</v>
      </c>
      <c r="D376" s="156">
        <f>D$6/VLOOKUP($B376,Rate!$B$4:$H$390,7)</f>
        <v>1</v>
      </c>
      <c r="E376" s="156">
        <f>E$6/VLOOKUP($B376,SAWW!$B$4:$H$390,7)</f>
        <v>0.84550383783920502</v>
      </c>
      <c r="F376" s="156">
        <f>F$6/VLOOKUP($B376,'Indem BL'!$B$4:$H$390,7)</f>
        <v>0.97051807796965817</v>
      </c>
      <c r="G376" s="156">
        <f>G$6/VLOOKUP($B376,'Med BL'!$B$4:$H$390,7)</f>
        <v>1</v>
      </c>
      <c r="H376" s="156">
        <f>H$6/VLOOKUP($B376,'Combined BL &amp; SAWW'!$B$4:$H$390,7)</f>
        <v>0.87055987957536474</v>
      </c>
      <c r="I376" s="156">
        <f>I$6/VLOOKUP($B376,'Freq Trend'!$B$4:$H$390,7)</f>
        <v>1.0629866381561102</v>
      </c>
      <c r="J376" s="156">
        <f>J$6/VLOOKUP($B376,'Severity Trend_IonI'!$B$4:$H$390,7)</f>
        <v>1.0629866381561102</v>
      </c>
      <c r="K376" s="156">
        <f>K$6/VLOOKUP($B376,'Severity Trend_MonI'!$B$4:$H$390,7)</f>
        <v>0.83557624471588854</v>
      </c>
      <c r="L376" s="156">
        <f>L$6/VLOOKUP($B376,'Severity Trend'!$B$4:$H$390,7)</f>
        <v>0.93973428917050661</v>
      </c>
      <c r="M376" s="156">
        <f>M$6/VLOOKUP($B376,'PP Residual Trend'!$B$4:$H$390,7)</f>
        <v>0.99892243400589831</v>
      </c>
      <c r="N376" s="156">
        <f>N$6/VLOOKUP($B376,CR!$B$4:$H$455,7)</f>
        <v>1</v>
      </c>
      <c r="O376" s="156">
        <f>O$6/VLOOKUP($B376,ER!$B$4:$H$455,7)</f>
        <v>1</v>
      </c>
      <c r="P376" s="156">
        <f>P$6/VLOOKUP($B376,DR!$B$4:$H$455,7)</f>
        <v>1</v>
      </c>
      <c r="R376">
        <f t="shared" si="94"/>
        <v>369</v>
      </c>
      <c r="S376" s="159">
        <f t="shared" si="90"/>
        <v>368</v>
      </c>
      <c r="T376" s="157">
        <f t="shared" si="91"/>
        <v>0</v>
      </c>
      <c r="U376" s="157">
        <f t="shared" si="92"/>
        <v>0</v>
      </c>
      <c r="V376" s="152">
        <v>0</v>
      </c>
      <c r="W376" s="153">
        <f>(2*W$5*$AJ$3*$R376*$A$3-MIN(W$5*$AJ$3,$R376*$A$3)^2-2*$R376*$A$3*MAX(W$5*$AJ$3-$R376*$A$3,0)-MIN(MAX($R376*$A$3-$A$4,0),W$5*$AJ$3)^2-2*W$5*$AJ$3*MAX($R376*$A$3-$A$4-W$5*+$AJ$3,0))/$AJ$5-SUM($V$7:V376)-SUM($V$7:W375)+SUM($V$7:V375)</f>
        <v>0</v>
      </c>
      <c r="X376" s="153">
        <f>(2*X$5*$AJ$3*$R376*$A$3-MIN(X$5*$AJ$3,$R376*$A$3)^2-2*$R376*$A$3*MAX(X$5*$AJ$3-$R376*$A$3,0)-MIN(MAX($R376*$A$3-$A$4,0),X$5*$AJ$3)^2-2*X$5*$AJ$3*MAX($R376*$A$3-$A$4-X$5*+$AJ$3,0))/$AJ$5-SUM($V$7:W376)-SUM($V$7:X375)+SUM($V$7:W375)</f>
        <v>0</v>
      </c>
      <c r="Y376" s="153">
        <f>(2*Y$5*$AJ$3*$R376*$A$3-MIN(Y$5*$AJ$3,$R376*$A$3)^2-2*$R376*$A$3*MAX(Y$5*$AJ$3-$R376*$A$3,0)-MIN(MAX($R376*$A$3-$A$4,0),Y$5*$AJ$3)^2-2*Y$5*$AJ$3*MAX($R376*$A$3-$A$4-Y$5*+$AJ$3,0))/$AJ$5-SUM($V$7:X376)-SUM($V$7:Y375)+SUM($V$7:X375)</f>
        <v>0</v>
      </c>
      <c r="Z376" s="153">
        <f>(2*Z$5*$AJ$3*$R376*$A$3-MIN(Z$5*$AJ$3,$R376*$A$3)^2-2*$R376*$A$3*MAX(Z$5*$AJ$3-$R376*$A$3,0)-MIN(MAX($R376*$A$3-$A$4,0),Z$5*$AJ$3)^2-2*Z$5*$AJ$3*MAX($R376*$A$3-$A$4-Z$5*+$AJ$3,0))/$AJ$5-SUM($V$7:Y376)-SUM($V$7:Z375)+SUM($V$7:Y375)</f>
        <v>0</v>
      </c>
      <c r="AA376" s="153">
        <f>(2*AA$5*$AJ$3*$R376*$A$3-MIN(AA$5*$AJ$3,$R376*$A$3)^2-2*$R376*$A$3*MAX(AA$5*$AJ$3-$R376*$A$3,0)-MIN(MAX($R376*$A$3-$A$4,0),AA$5*$AJ$3)^2-2*AA$5*$AJ$3*MAX($R376*$A$3-$A$4-AA$5*+$AJ$3,0))/$AJ$5-SUM($V$7:Z376)-SUM($V$7:AA375)+SUM($V$7:Z375)</f>
        <v>0</v>
      </c>
      <c r="AB376" s="153">
        <f>(2*AB$5*$AJ$3*$R376*$A$3-MIN(AB$5*$AJ$3,$R376*$A$3)^2-2*$R376*$A$3*MAX(AB$5*$AJ$3-$R376*$A$3,0)-MIN(MAX($R376*$A$3-$A$4,0),AB$5*$AJ$3)^2-2*AB$5*$AJ$3*MAX($R376*$A$3-$A$4-AB$5*+$AJ$3,0))/$AJ$5-SUM($V$7:AA376)-SUM($V$7:AB375)+SUM($V$7:AA375)</f>
        <v>0</v>
      </c>
      <c r="AC376" s="153">
        <f>(2*AC$5*$AJ$3*$R376*$A$3-MIN(AC$5*$AJ$3,$R376*$A$3)^2-2*$R376*$A$3*MAX(AC$5*$AJ$3-$R376*$A$3,0)-MIN(MAX($R376*$A$3-$A$4,0),AC$5*$AJ$3)^2-2*AC$5*$AJ$3*MAX($R376*$A$3-$A$4-AC$5*+$AJ$3,0))/$AJ$5-SUM($V$7:AB376)-SUM($V$7:AC375)+SUM($V$7:AB375)</f>
        <v>0</v>
      </c>
      <c r="AD376" s="153">
        <f>(2*AD$5*$AJ$3*$R376*$A$3-MIN(AD$5*$AJ$3,$R376*$A$3)^2-2*$R376*$A$3*MAX(AD$5*$AJ$3-$R376*$A$3,0)-MIN(MAX($R376*$A$3-$A$4,0),AD$5*$AJ$3)^2-2*AD$5*$AJ$3*MAX($R376*$A$3-$A$4-AD$5*+$AJ$3,0))/$AJ$5-SUM($V$7:AC376)-SUM($V$7:AD375)+SUM($V$7:AC375)</f>
        <v>0</v>
      </c>
      <c r="AE376" s="153">
        <f>(2*AE$5*$AJ$3*$R376*$A$3-MIN(AE$5*$AJ$3,$R376*$A$3)^2-2*$R376*$A$3*MAX(AE$5*$AJ$3-$R376*$A$3,0)-MIN(MAX($R376*$A$3-$A$4,0),AE$5*$AJ$3)^2-2*AE$5*$AJ$3*MAX($R376*$A$3-$A$4-AE$5*+$AJ$3,0))/$AJ$5-SUM($V$7:AD376)-SUM($V$7:AE375)+SUM($V$7:AD375)</f>
        <v>0</v>
      </c>
      <c r="AF376" s="153">
        <f>(2*AF$5*$AJ$3*$R376*$A$3-MIN(AF$5*$AJ$3,$R376*$A$3)^2-2*$R376*$A$3*MAX(AF$5*$AJ$3-$R376*$A$3,0)-MIN(MAX($R376*$A$3-$A$4,0),AF$5*$AJ$3)^2-2*AF$5*$AJ$3*MAX($R376*$A$3-$A$4-AF$5*+$AJ$3,0))/$AJ$5-SUM($V$7:AE376)-SUM($V$7:AF375)+SUM($V$7:AE375)</f>
        <v>0</v>
      </c>
      <c r="AG376" s="153">
        <f>(2*AG$5*$AJ$3*$R376*$A$3-MIN(AG$5*$AJ$3,$R376*$A$3)^2-2*$R376*$A$3*MAX(AG$5*$AJ$3-$R376*$A$3,0)-MIN(MAX($R376*$A$3-$A$4,0),AG$5*$AJ$3)^2-2*AG$5*$AJ$3*MAX($R376*$A$3-$A$4-AG$5*+$AJ$3,0))/$AJ$5-SUM($V$7:AF376)-SUM($V$7:AG375)+SUM($V$7:AF375)</f>
        <v>0</v>
      </c>
      <c r="AH376" s="153">
        <f>(2*AH$5*$AJ$3*$R376*$A$3-MIN(AH$5*$AJ$3,$R376*$A$3)^2-2*$R376*$A$3*MAX(AH$5*$AJ$3-$R376*$A$3,0)-MIN(MAX($R376*$A$3-$A$4,0),AH$5*$AJ$3)^2-2*AH$5*$AJ$3*MAX($R376*$A$3-$A$4-AH$5*+$AJ$3,0))/$AJ$5-SUM($V$7:AG376)-SUM($V$7:AH375)+SUM($V$7:AG375)</f>
        <v>0</v>
      </c>
      <c r="AJ376" s="8">
        <f t="shared" si="88"/>
        <v>47362</v>
      </c>
      <c r="AK376" s="30">
        <f t="shared" si="93"/>
        <v>47376</v>
      </c>
      <c r="AL376" s="3">
        <f ca="1">SUMPRODUCT(OFFSET($W$8:OFFSET($W$8,$AJ$4-1,0),$T376,$U376),OFFSET($D$8:OFFSET($D$8,$AJ$4-1,0),$S376,MATCH(AL$6,$D$7:$Q$7,0)-1))</f>
        <v>1</v>
      </c>
      <c r="AM376" s="3">
        <f ca="1">SUMPRODUCT(OFFSET($W$8:OFFSET($W$8,$AJ$4-1,0),$T376,$U376),OFFSET($C$8:OFFSET($C$8,$AJ$4-1,0),$S376,0),OFFSET($D$8:OFFSET($D$8,$AJ$4-1,0),$S376,MATCH(AL$6,$D$7:$Q$7,0)-1))/SUMPRODUCT(OFFSET($W$8:OFFSET($W$8,$AJ$4-1,0),$T376,$U376),OFFSET($C$8:OFFSET($C$8,$AJ$4-1,0),$S376,0))</f>
        <v>1</v>
      </c>
      <c r="AN376" s="3">
        <f ca="1">SUMPRODUCT(OFFSET($W$8:OFFSET($W$8,$AJ$4-1,0),$T376,$U376),OFFSET($D$8:OFFSET($D$8,$AJ$4-1,0),$S376,MATCH(AN$6,$D$7:$Q$7,0)-1))</f>
        <v>0.83421437824583422</v>
      </c>
      <c r="AO376" s="3">
        <f ca="1">SUMPRODUCT(OFFSET($W$8:OFFSET($W$8,$AJ$4-1,0),$T376,$U376),OFFSET($C$8:OFFSET($C$8,$AJ$4-1,0),$S376,0),OFFSET($D$8:OFFSET($D$8,$AJ$4-1,0),$S376,MATCH(AN$6,$D$7:$Q$7,0)-1))/SUMPRODUCT(OFFSET($W$8:OFFSET($W$8,$AJ$4-1,0),$T376,$U376),OFFSET($C$8:OFFSET($C$8,$AJ$4-1,0),$S376,0))</f>
        <v>0.83418858645843097</v>
      </c>
      <c r="AP376" s="3">
        <f ca="1">SUMPRODUCT(OFFSET($W$8:OFFSET($W$8,$AJ$4-1,0),$T376,$U376),OFFSET($D$8:OFFSET($D$8,$AJ$4-1,0),$S376,MATCH(AP$6,$D$7:$Q$7,0)-1))</f>
        <v>0.96951215127192858</v>
      </c>
      <c r="AQ376" s="3">
        <f ca="1">SUMPRODUCT(OFFSET($W$8:OFFSET($W$8,$AJ$4-1,0),$T376,$U376),OFFSET($C$8:OFFSET($C$8,$AJ$4-1,0),$S376,0),OFFSET($D$8:OFFSET($D$8,$AJ$4-1,0),$S376,MATCH(AP$6,$D$7:$Q$7,0)-1))/SUMPRODUCT(OFFSET($W$8:OFFSET($W$8,$AJ$4-1,0),$T376,$U376),OFFSET($C$8:OFFSET($C$8,$AJ$4-1,0),$S376,0))</f>
        <v>0.9695341387079176</v>
      </c>
      <c r="AR376" s="3">
        <f ca="1">SUMPRODUCT(OFFSET($W$8:OFFSET($W$8,$AJ$4-1,0),$T376,$U376),OFFSET($D$8:OFFSET($D$8,$AJ$4-1,0),$S376,MATCH(AR$6,$D$7:$Q$7,0)-1))</f>
        <v>1</v>
      </c>
      <c r="AS376" s="3">
        <f ca="1">SUMPRODUCT(OFFSET($W$8:OFFSET($W$8,$AJ$4-1,0),$T376,$U376),OFFSET($C$8:OFFSET($C$8,$AJ$4-1,0),$S376,0),OFFSET($D$8:OFFSET($D$8,$AJ$4-1,0),$S376,MATCH(AR$6,$D$7:$Q$7,0)-1))/SUMPRODUCT(OFFSET($W$8:OFFSET($W$8,$AJ$4-1,0),$T376,$U376),OFFSET($C$8:OFFSET($C$8,$AJ$4-1,0),$S376,0))</f>
        <v>1</v>
      </c>
      <c r="AT376" s="3">
        <f ca="1">SUMPRODUCT(OFFSET($W$8:OFFSET($W$8,$AJ$4-1,0),$T376,$U376),OFFSET($D$8:OFFSET($D$8,$AJ$4-1,0),$S376,MATCH(AT$6,$D$7:$Q$7,0)-1))</f>
        <v>0.86129591834464303</v>
      </c>
      <c r="AU376" s="3">
        <f ca="1">SUMPRODUCT(OFFSET($W$8:OFFSET($W$8,$AJ$4-1,0),$T376,$U376),OFFSET($C$8:OFFSET($C$8,$AJ$4-1,0),$S376,0),OFFSET($D$8:OFFSET($D$8,$AJ$4-1,0),$S376,MATCH(AT$6,$D$7:$Q$7,0)-1))/SUMPRODUCT(OFFSET($W$8:OFFSET($W$8,$AJ$4-1,0),$T376,$U376),OFFSET($C$8:OFFSET($C$8,$AJ$4-1,0),$S376,0))</f>
        <v>0.86129073980402393</v>
      </c>
      <c r="AV376" s="3">
        <f ca="1">SUMPRODUCT(OFFSET($W$8:OFFSET($W$8,$AJ$4-1,0),$T376,$U376),OFFSET($D$8:OFFSET($D$8,$AJ$4-1,0),$S376,MATCH(AV$6,$D$7:$Q$7,0)-1))</f>
        <v>1.0682227814381684</v>
      </c>
      <c r="AW376" s="3">
        <f ca="1">SUMPRODUCT(OFFSET($W$8:OFFSET($W$8,$AJ$4-1,0),$T376,$U376),OFFSET($C$8:OFFSET($C$8,$AJ$4-1,0),$S376,0),OFFSET($D$8:OFFSET($D$8,$AJ$4-1,0),$S376,MATCH(AV$6,$D$7:$Q$7,0)-1))/SUMPRODUCT(OFFSET($W$8:OFFSET($W$8,$AJ$4-1,0),$T376,$U376),OFFSET($C$8:OFFSET($C$8,$AJ$4-1,0),$S376,0))</f>
        <v>1.0682349851461805</v>
      </c>
      <c r="AX376" s="3">
        <f ca="1">SUMPRODUCT(OFFSET($W$8:OFFSET($W$8,$AJ$4-1,0),$T376,$U376),OFFSET($D$8:OFFSET($D$8,$AJ$4-1,0),$S376,MATCH(AX$6,$D$7:$Q$7,0)-1))</f>
        <v>1.0682227814381684</v>
      </c>
      <c r="AY376" s="3">
        <f ca="1">SUMPRODUCT(OFFSET($W$8:OFFSET($W$8,$AJ$4-1,0),$T376,$U376),OFFSET($C$8:OFFSET($C$8,$AJ$4-1,0),$S376,0),OFFSET($D$8:OFFSET($D$8,$AJ$4-1,0),$S376,MATCH(AX$6,$D$7:$Q$7,0)-1))/SUMPRODUCT(OFFSET($W$8:OFFSET($W$8,$AJ$4-1,0),$T376,$U376),OFFSET($C$8:OFFSET($C$8,$AJ$4-1,0),$S376,0))</f>
        <v>1.0682349851461803</v>
      </c>
      <c r="AZ376" s="3">
        <f ca="1">SUMPRODUCT(OFFSET($W$8:OFFSET($W$8,$AJ$4-1,0),$T376,$U376),OFFSET($D$8:OFFSET($D$8,$AJ$4-1,0),$S376,MATCH(AZ$6,$D$7:$Q$7,0)-1))</f>
        <v>0.82364240343836093</v>
      </c>
      <c r="BA376" s="3">
        <f ca="1">SUMPRODUCT(OFFSET($W$8:OFFSET($W$8,$AJ$4-1,0),$T376,$U376),OFFSET($C$8:OFFSET($C$8,$AJ$4-1,0),$S376,0),OFFSET($D$8:OFFSET($D$8,$AJ$4-1,0),$S376,MATCH(AZ$6,$D$7:$Q$7,0)-1))/SUMPRODUCT(OFFSET($W$8:OFFSET($W$8,$AJ$4-1,0),$T376,$U376),OFFSET($C$8:OFFSET($C$8,$AJ$4-1,0),$S376,0))</f>
        <v>0.82361516777548338</v>
      </c>
      <c r="BB376" s="3">
        <f ca="1">SUMPRODUCT(OFFSET($W$8:OFFSET($W$8,$AJ$4-1,0),$T376,$U376),OFFSET($D$8:OFFSET($D$8,$AJ$4-1,0),$S376,MATCH(BB$6,$D$7:$Q$7,0)-1))</f>
        <v>0.93505793084381905</v>
      </c>
      <c r="BC376" s="3">
        <f ca="1">SUMPRODUCT(OFFSET($W$8:OFFSET($W$8,$AJ$4-1,0),$T376,$U376),OFFSET($C$8:OFFSET($C$8,$AJ$4-1,0),$S376,0),OFFSET($D$8:OFFSET($D$8,$AJ$4-1,0),$S376,MATCH(BB$6,$D$7:$Q$7,0)-1))/SUMPRODUCT(OFFSET($W$8:OFFSET($W$8,$AJ$4-1,0),$T376,$U376),OFFSET($C$8:OFFSET($C$8,$AJ$4-1,0),$S376,0))</f>
        <v>0.9350471480015845</v>
      </c>
      <c r="BD376" s="3">
        <f ca="1">SUMPRODUCT(OFFSET($W$8:OFFSET($W$8,$AJ$4-1,0),$T376,$U376),OFFSET($D$8:OFFSET($D$8,$AJ$4-1,0),$S376,MATCH(BD$6,$D$7:$Q$7,0)-1))</f>
        <v>0.99883590144001377</v>
      </c>
      <c r="BE376" s="3">
        <f ca="1">SUMPRODUCT(OFFSET($W$8:OFFSET($W$8,$AJ$4-1,0),$T376,$U376),OFFSET($C$8:OFFSET($C$8,$AJ$4-1,0),$S376,0),OFFSET($D$8:OFFSET($D$8,$AJ$4-1,0),$S376,MATCH(BD$6,$D$7:$Q$7,0)-1))/SUMPRODUCT(OFFSET($W$8:OFFSET($W$8,$AJ$4-1,0),$T376,$U376),OFFSET($C$8:OFFSET($C$8,$AJ$4-1,0),$S376,0))</f>
        <v>0.99883570084687756</v>
      </c>
      <c r="BF376" s="174">
        <f ca="1">SUMPRODUCT(OFFSET($W$8:OFFSET($W$8,$AJ$4-1,0),$T376,$U376),OFFSET($D$8:OFFSET($D$8,$AJ$4-1,0),$S376,MATCH(BF$6,$D$7:$Q$7,0)-1))</f>
        <v>1</v>
      </c>
      <c r="BG376" s="174">
        <f ca="1">SUMPRODUCT(OFFSET($W$8:OFFSET($W$8,$AJ$4-1,0),$T376,$U376),OFFSET($C$8:OFFSET($C$8,$AJ$4-1,0),$S376,0),OFFSET($D$8:OFFSET($D$8,$AJ$4-1,0),$S376,MATCH(BF$6,$D$7:$Q$7,0)-1))/SUMPRODUCT(OFFSET($W$8:OFFSET($W$8,$AJ$4-1,0),$T376,$U376),OFFSET($C$8:OFFSET($C$8,$AJ$4-1,0),$S376,0))</f>
        <v>1</v>
      </c>
      <c r="BH376" s="174">
        <f ca="1">SUMPRODUCT(OFFSET($W$8:OFFSET($W$8,$AJ$4-1,0),$T376,$U376),OFFSET($D$8:OFFSET($D$8,$AJ$4-1,0),$S376,MATCH(BH$6,$D$7:$Q$7,0)-1))</f>
        <v>1</v>
      </c>
      <c r="BI376" s="174">
        <f ca="1">SUMPRODUCT(OFFSET($W$8:OFFSET($W$8,$AJ$4-1,0),$T376,$U376),OFFSET($C$8:OFFSET($C$8,$AJ$4-1,0),$S376,0),OFFSET($D$8:OFFSET($D$8,$AJ$4-1,0),$S376,MATCH(BH$6,$D$7:$Q$7,0)-1))/SUMPRODUCT(OFFSET($W$8:OFFSET($W$8,$AJ$4-1,0),$T376,$U376),OFFSET($C$8:OFFSET($C$8,$AJ$4-1,0),$S376,0))</f>
        <v>1</v>
      </c>
      <c r="BJ376" s="174">
        <f ca="1">SUMPRODUCT(OFFSET($W$8:OFFSET($W$8,$AJ$4-1,0),$T376,$U376),OFFSET($D$8:OFFSET($D$8,$AJ$4-1,0),$S376,MATCH(BJ$6,$D$7:$Q$7,0)-1))</f>
        <v>1</v>
      </c>
      <c r="BK376" s="174">
        <f ca="1">SUMPRODUCT(OFFSET($W$8:OFFSET($W$8,$AJ$4-1,0),$T376,$U376),OFFSET($C$8:OFFSET($C$8,$AJ$4-1,0),$S376,0),OFFSET($D$8:OFFSET($D$8,$AJ$4-1,0),$S376,MATCH(BJ$6,$D$7:$Q$7,0)-1))/SUMPRODUCT(OFFSET($W$8:OFFSET($W$8,$AJ$4-1,0),$T376,$U376),OFFSET($C$8:OFFSET($C$8,$AJ$4-1,0),$S376,0))</f>
        <v>1</v>
      </c>
      <c r="BM376" s="8">
        <f t="shared" si="85"/>
        <v>47362</v>
      </c>
      <c r="BN376" s="47">
        <f t="shared" ca="1" si="86"/>
        <v>0.99887341547568309</v>
      </c>
      <c r="BO376" s="47">
        <f t="shared" ca="1" si="82"/>
        <v>0</v>
      </c>
      <c r="BP376" s="47">
        <f t="shared" ca="1" si="87"/>
        <v>0.33093923847506052</v>
      </c>
      <c r="BQ376" s="47">
        <f t="shared" ca="1" si="83"/>
        <v>0.66793417700062263</v>
      </c>
    </row>
    <row r="377" spans="1:69">
      <c r="A377" s="58">
        <f t="shared" si="84"/>
        <v>47027</v>
      </c>
      <c r="B377" s="155">
        <f t="shared" si="89"/>
        <v>47223</v>
      </c>
      <c r="C377" s="59">
        <f>SUMIF(WP!$A$3:$A$388,"&lt;"&amp;EOMONTH($A377,$A$3-1)+1,WP!$B$3:$B$388)/1000-SUM(C$8:C376)</f>
        <v>8144.4200998666929</v>
      </c>
      <c r="D377" s="156">
        <f>D$6/VLOOKUP($B377,Rate!$B$4:$H$390,7)</f>
        <v>1</v>
      </c>
      <c r="E377" s="156">
        <f>E$6/VLOOKUP($B377,SAWW!$B$4:$H$390,7)</f>
        <v>0.84354173437524849</v>
      </c>
      <c r="F377" s="156">
        <f>F$6/VLOOKUP($B377,'Indem BL'!$B$4:$H$390,7)</f>
        <v>0.97051807796965817</v>
      </c>
      <c r="G377" s="156">
        <f>G$6/VLOOKUP($B377,'Med BL'!$B$4:$H$390,7)</f>
        <v>1</v>
      </c>
      <c r="H377" s="156">
        <f>H$6/VLOOKUP($B377,'Combined BL &amp; SAWW'!$B$4:$H$390,7)</f>
        <v>0.86907022439821491</v>
      </c>
      <c r="I377" s="156">
        <f>I$6/VLOOKUP($B377,'Freq Trend'!$B$4:$H$390,7)</f>
        <v>1.0638940979028355</v>
      </c>
      <c r="J377" s="156">
        <f>J$6/VLOOKUP($B377,'Severity Trend_IonI'!$B$4:$H$390,7)</f>
        <v>1.0638940979028355</v>
      </c>
      <c r="K377" s="156">
        <f>K$6/VLOOKUP($B377,'Severity Trend_MonI'!$B$4:$H$390,7)</f>
        <v>0.83350185826708645</v>
      </c>
      <c r="L377" s="156">
        <f>L$6/VLOOKUP($B377,'Severity Trend'!$B$4:$H$390,7)</f>
        <v>0.93892257893144659</v>
      </c>
      <c r="M377" s="156">
        <f>M$6/VLOOKUP($B377,'PP Residual Trend'!$B$4:$H$390,7)</f>
        <v>0.9989074253745005</v>
      </c>
      <c r="N377" s="156">
        <f>N$6/VLOOKUP($B377,CR!$B$4:$H$455,7)</f>
        <v>1</v>
      </c>
      <c r="O377" s="156">
        <f>O$6/VLOOKUP($B377,ER!$B$4:$H$455,7)</f>
        <v>1</v>
      </c>
      <c r="P377" s="156">
        <f>P$6/VLOOKUP($B377,DR!$B$4:$H$455,7)</f>
        <v>1</v>
      </c>
      <c r="R377">
        <f t="shared" si="94"/>
        <v>370</v>
      </c>
      <c r="S377" s="159">
        <f t="shared" si="90"/>
        <v>369</v>
      </c>
      <c r="T377" s="157">
        <f t="shared" si="91"/>
        <v>0</v>
      </c>
      <c r="U377" s="157">
        <f t="shared" si="92"/>
        <v>0</v>
      </c>
      <c r="V377" s="152">
        <v>0</v>
      </c>
      <c r="W377" s="153">
        <f>(2*W$5*$AJ$3*$R377*$A$3-MIN(W$5*$AJ$3,$R377*$A$3)^2-2*$R377*$A$3*MAX(W$5*$AJ$3-$R377*$A$3,0)-MIN(MAX($R377*$A$3-$A$4,0),W$5*$AJ$3)^2-2*W$5*$AJ$3*MAX($R377*$A$3-$A$4-W$5*+$AJ$3,0))/$AJ$5-SUM($V$7:V377)-SUM($V$7:W376)+SUM($V$7:V376)</f>
        <v>0</v>
      </c>
      <c r="X377" s="153">
        <f>(2*X$5*$AJ$3*$R377*$A$3-MIN(X$5*$AJ$3,$R377*$A$3)^2-2*$R377*$A$3*MAX(X$5*$AJ$3-$R377*$A$3,0)-MIN(MAX($R377*$A$3-$A$4,0),X$5*$AJ$3)^2-2*X$5*$AJ$3*MAX($R377*$A$3-$A$4-X$5*+$AJ$3,0))/$AJ$5-SUM($V$7:W377)-SUM($V$7:X376)+SUM($V$7:W376)</f>
        <v>0</v>
      </c>
      <c r="Y377" s="153">
        <f>(2*Y$5*$AJ$3*$R377*$A$3-MIN(Y$5*$AJ$3,$R377*$A$3)^2-2*$R377*$A$3*MAX(Y$5*$AJ$3-$R377*$A$3,0)-MIN(MAX($R377*$A$3-$A$4,0),Y$5*$AJ$3)^2-2*Y$5*$AJ$3*MAX($R377*$A$3-$A$4-Y$5*+$AJ$3,0))/$AJ$5-SUM($V$7:X377)-SUM($V$7:Y376)+SUM($V$7:X376)</f>
        <v>0</v>
      </c>
      <c r="Z377" s="153">
        <f>(2*Z$5*$AJ$3*$R377*$A$3-MIN(Z$5*$AJ$3,$R377*$A$3)^2-2*$R377*$A$3*MAX(Z$5*$AJ$3-$R377*$A$3,0)-MIN(MAX($R377*$A$3-$A$4,0),Z$5*$AJ$3)^2-2*Z$5*$AJ$3*MAX($R377*$A$3-$A$4-Z$5*+$AJ$3,0))/$AJ$5-SUM($V$7:Y377)-SUM($V$7:Z376)+SUM($V$7:Y376)</f>
        <v>0</v>
      </c>
      <c r="AA377" s="153">
        <f>(2*AA$5*$AJ$3*$R377*$A$3-MIN(AA$5*$AJ$3,$R377*$A$3)^2-2*$R377*$A$3*MAX(AA$5*$AJ$3-$R377*$A$3,0)-MIN(MAX($R377*$A$3-$A$4,0),AA$5*$AJ$3)^2-2*AA$5*$AJ$3*MAX($R377*$A$3-$A$4-AA$5*+$AJ$3,0))/$AJ$5-SUM($V$7:Z377)-SUM($V$7:AA376)+SUM($V$7:Z376)</f>
        <v>0</v>
      </c>
      <c r="AB377" s="153">
        <f>(2*AB$5*$AJ$3*$R377*$A$3-MIN(AB$5*$AJ$3,$R377*$A$3)^2-2*$R377*$A$3*MAX(AB$5*$AJ$3-$R377*$A$3,0)-MIN(MAX($R377*$A$3-$A$4,0),AB$5*$AJ$3)^2-2*AB$5*$AJ$3*MAX($R377*$A$3-$A$4-AB$5*+$AJ$3,0))/$AJ$5-SUM($V$7:AA377)-SUM($V$7:AB376)+SUM($V$7:AA376)</f>
        <v>0</v>
      </c>
      <c r="AC377" s="153">
        <f>(2*AC$5*$AJ$3*$R377*$A$3-MIN(AC$5*$AJ$3,$R377*$A$3)^2-2*$R377*$A$3*MAX(AC$5*$AJ$3-$R377*$A$3,0)-MIN(MAX($R377*$A$3-$A$4,0),AC$5*$AJ$3)^2-2*AC$5*$AJ$3*MAX($R377*$A$3-$A$4-AC$5*+$AJ$3,0))/$AJ$5-SUM($V$7:AB377)-SUM($V$7:AC376)+SUM($V$7:AB376)</f>
        <v>0</v>
      </c>
      <c r="AD377" s="153">
        <f>(2*AD$5*$AJ$3*$R377*$A$3-MIN(AD$5*$AJ$3,$R377*$A$3)^2-2*$R377*$A$3*MAX(AD$5*$AJ$3-$R377*$A$3,0)-MIN(MAX($R377*$A$3-$A$4,0),AD$5*$AJ$3)^2-2*AD$5*$AJ$3*MAX($R377*$A$3-$A$4-AD$5*+$AJ$3,0))/$AJ$5-SUM($V$7:AC377)-SUM($V$7:AD376)+SUM($V$7:AC376)</f>
        <v>0</v>
      </c>
      <c r="AE377" s="153">
        <f>(2*AE$5*$AJ$3*$R377*$A$3-MIN(AE$5*$AJ$3,$R377*$A$3)^2-2*$R377*$A$3*MAX(AE$5*$AJ$3-$R377*$A$3,0)-MIN(MAX($R377*$A$3-$A$4,0),AE$5*$AJ$3)^2-2*AE$5*$AJ$3*MAX($R377*$A$3-$A$4-AE$5*+$AJ$3,0))/$AJ$5-SUM($V$7:AD377)-SUM($V$7:AE376)+SUM($V$7:AD376)</f>
        <v>0</v>
      </c>
      <c r="AF377" s="153">
        <f>(2*AF$5*$AJ$3*$R377*$A$3-MIN(AF$5*$AJ$3,$R377*$A$3)^2-2*$R377*$A$3*MAX(AF$5*$AJ$3-$R377*$A$3,0)-MIN(MAX($R377*$A$3-$A$4,0),AF$5*$AJ$3)^2-2*AF$5*$AJ$3*MAX($R377*$A$3-$A$4-AF$5*+$AJ$3,0))/$AJ$5-SUM($V$7:AE377)-SUM($V$7:AF376)+SUM($V$7:AE376)</f>
        <v>0</v>
      </c>
      <c r="AG377" s="153">
        <f>(2*AG$5*$AJ$3*$R377*$A$3-MIN(AG$5*$AJ$3,$R377*$A$3)^2-2*$R377*$A$3*MAX(AG$5*$AJ$3-$R377*$A$3,0)-MIN(MAX($R377*$A$3-$A$4,0),AG$5*$AJ$3)^2-2*AG$5*$AJ$3*MAX($R377*$A$3-$A$4-AG$5*+$AJ$3,0))/$AJ$5-SUM($V$7:AF377)-SUM($V$7:AG376)+SUM($V$7:AF376)</f>
        <v>0</v>
      </c>
      <c r="AH377" s="153">
        <f>(2*AH$5*$AJ$3*$R377*$A$3-MIN(AH$5*$AJ$3,$R377*$A$3)^2-2*$R377*$A$3*MAX(AH$5*$AJ$3-$R377*$A$3,0)-MIN(MAX($R377*$A$3-$A$4,0),AH$5*$AJ$3)^2-2*AH$5*$AJ$3*MAX($R377*$A$3-$A$4-AH$5*+$AJ$3,0))/$AJ$5-SUM($V$7:AG377)-SUM($V$7:AH376)+SUM($V$7:AG376)</f>
        <v>0</v>
      </c>
      <c r="AJ377" s="8">
        <f t="shared" si="88"/>
        <v>47392</v>
      </c>
      <c r="AK377" s="30">
        <f t="shared" si="93"/>
        <v>47406</v>
      </c>
      <c r="AL377" s="3">
        <f ca="1">SUMPRODUCT(OFFSET($W$8:OFFSET($W$8,$AJ$4-1,0),$T377,$U377),OFFSET($D$8:OFFSET($D$8,$AJ$4-1,0),$S377,MATCH(AL$6,$D$7:$Q$7,0)-1))</f>
        <v>1</v>
      </c>
      <c r="AM377" s="3">
        <f ca="1">SUMPRODUCT(OFFSET($W$8:OFFSET($W$8,$AJ$4-1,0),$T377,$U377),OFFSET($C$8:OFFSET($C$8,$AJ$4-1,0),$S377,0),OFFSET($D$8:OFFSET($D$8,$AJ$4-1,0),$S377,MATCH(AL$6,$D$7:$Q$7,0)-1))/SUMPRODUCT(OFFSET($W$8:OFFSET($W$8,$AJ$4-1,0),$T377,$U377),OFFSET($C$8:OFFSET($C$8,$AJ$4-1,0),$S377,0))</f>
        <v>1</v>
      </c>
      <c r="AN377" s="3">
        <f ca="1">SUMPRODUCT(OFFSET($W$8:OFFSET($W$8,$AJ$4-1,0),$T377,$U377),OFFSET($D$8:OFFSET($D$8,$AJ$4-1,0),$S377,MATCH(AN$6,$D$7:$Q$7,0)-1))</f>
        <v>0.83268419881294975</v>
      </c>
      <c r="AO377" s="3">
        <f ca="1">SUMPRODUCT(OFFSET($W$8:OFFSET($W$8,$AJ$4-1,0),$T377,$U377),OFFSET($C$8:OFFSET($C$8,$AJ$4-1,0),$S377,0),OFFSET($D$8:OFFSET($D$8,$AJ$4-1,0),$S377,MATCH(AN$6,$D$7:$Q$7,0)-1))/SUMPRODUCT(OFFSET($W$8:OFFSET($W$8,$AJ$4-1,0),$T377,$U377),OFFSET($C$8:OFFSET($C$8,$AJ$4-1,0),$S377,0))</f>
        <v>0.83266468063272636</v>
      </c>
      <c r="AP377" s="3">
        <f ca="1">SUMPRODUCT(OFFSET($W$8:OFFSET($W$8,$AJ$4-1,0),$T377,$U377),OFFSET($D$8:OFFSET($D$8,$AJ$4-1,0),$S377,MATCH(AP$6,$D$7:$Q$7,0)-1))</f>
        <v>0.9691097805928367</v>
      </c>
      <c r="AQ377" s="3">
        <f ca="1">SUMPRODUCT(OFFSET($W$8:OFFSET($W$8,$AJ$4-1,0),$T377,$U377),OFFSET($C$8:OFFSET($C$8,$AJ$4-1,0),$S377,0),OFFSET($D$8:OFFSET($D$8,$AJ$4-1,0),$S377,MATCH(AP$6,$D$7:$Q$7,0)-1))/SUMPRODUCT(OFFSET($W$8:OFFSET($W$8,$AJ$4-1,0),$T377,$U377),OFFSET($C$8:OFFSET($C$8,$AJ$4-1,0),$S377,0))</f>
        <v>0.96913214882450405</v>
      </c>
      <c r="AR377" s="3">
        <f ca="1">SUMPRODUCT(OFFSET($W$8:OFFSET($W$8,$AJ$4-1,0),$T377,$U377),OFFSET($D$8:OFFSET($D$8,$AJ$4-1,0),$S377,MATCH(AR$6,$D$7:$Q$7,0)-1))</f>
        <v>1</v>
      </c>
      <c r="AS377" s="3">
        <f ca="1">SUMPRODUCT(OFFSET($W$8:OFFSET($W$8,$AJ$4-1,0),$T377,$U377),OFFSET($C$8:OFFSET($C$8,$AJ$4-1,0),$S377,0),OFFSET($D$8:OFFSET($D$8,$AJ$4-1,0),$S377,MATCH(AR$6,$D$7:$Q$7,0)-1))/SUMPRODUCT(OFFSET($W$8:OFFSET($W$8,$AJ$4-1,0),$T377,$U377),OFFSET($C$8:OFFSET($C$8,$AJ$4-1,0),$S377,0))</f>
        <v>1</v>
      </c>
      <c r="AT377" s="3">
        <f ca="1">SUMPRODUCT(OFFSET($W$8:OFFSET($W$8,$AJ$4-1,0),$T377,$U377),OFFSET($D$8:OFFSET($D$8,$AJ$4-1,0),$S377,MATCH(AT$6,$D$7:$Q$7,0)-1))</f>
        <v>0.85986414329523608</v>
      </c>
      <c r="AU377" s="3">
        <f ca="1">SUMPRODUCT(OFFSET($W$8:OFFSET($W$8,$AJ$4-1,0),$T377,$U377),OFFSET($C$8:OFFSET($C$8,$AJ$4-1,0),$S377,0),OFFSET($D$8:OFFSET($D$8,$AJ$4-1,0),$S377,MATCH(AT$6,$D$7:$Q$7,0)-1))/SUMPRODUCT(OFFSET($W$8:OFFSET($W$8,$AJ$4-1,0),$T377,$U377),OFFSET($C$8:OFFSET($C$8,$AJ$4-1,0),$S377,0))</f>
        <v>0.8598639833238223</v>
      </c>
      <c r="AV377" s="3">
        <f ca="1">SUMPRODUCT(OFFSET($W$8:OFFSET($W$8,$AJ$4-1,0),$T377,$U377),OFFSET($D$8:OFFSET($D$8,$AJ$4-1,0),$S377,MATCH(AV$6,$D$7:$Q$7,0)-1))</f>
        <v>1.0689335848719508</v>
      </c>
      <c r="AW377" s="3">
        <f ca="1">SUMPRODUCT(OFFSET($W$8:OFFSET($W$8,$AJ$4-1,0),$T377,$U377),OFFSET($C$8:OFFSET($C$8,$AJ$4-1,0),$S377,0),OFFSET($D$8:OFFSET($D$8,$AJ$4-1,0),$S377,MATCH(AV$6,$D$7:$Q$7,0)-1))/SUMPRODUCT(OFFSET($W$8:OFFSET($W$8,$AJ$4-1,0),$T377,$U377),OFFSET($C$8:OFFSET($C$8,$AJ$4-1,0),$S377,0))</f>
        <v>1.0689428841394031</v>
      </c>
      <c r="AX377" s="3">
        <f ca="1">SUMPRODUCT(OFFSET($W$8:OFFSET($W$8,$AJ$4-1,0),$T377,$U377),OFFSET($D$8:OFFSET($D$8,$AJ$4-1,0),$S377,MATCH(AX$6,$D$7:$Q$7,0)-1))</f>
        <v>1.0689335848719506</v>
      </c>
      <c r="AY377" s="3">
        <f ca="1">SUMPRODUCT(OFFSET($W$8:OFFSET($W$8,$AJ$4-1,0),$T377,$U377),OFFSET($C$8:OFFSET($C$8,$AJ$4-1,0),$S377,0),OFFSET($D$8:OFFSET($D$8,$AJ$4-1,0),$S377,MATCH(AX$6,$D$7:$Q$7,0)-1))/SUMPRODUCT(OFFSET($W$8:OFFSET($W$8,$AJ$4-1,0),$T377,$U377),OFFSET($C$8:OFFSET($C$8,$AJ$4-1,0),$S377,0))</f>
        <v>1.0689428841394031</v>
      </c>
      <c r="AZ377" s="3">
        <f ca="1">SUMPRODUCT(OFFSET($W$8:OFFSET($W$8,$AJ$4-1,0),$T377,$U377),OFFSET($D$8:OFFSET($D$8,$AJ$4-1,0),$S377,MATCH(AZ$6,$D$7:$Q$7,0)-1))</f>
        <v>0.82202501403464767</v>
      </c>
      <c r="BA377" s="3">
        <f ca="1">SUMPRODUCT(OFFSET($W$8:OFFSET($W$8,$AJ$4-1,0),$T377,$U377),OFFSET($C$8:OFFSET($C$8,$AJ$4-1,0),$S377,0),OFFSET($D$8:OFFSET($D$8,$AJ$4-1,0),$S377,MATCH(AZ$6,$D$7:$Q$7,0)-1))/SUMPRODUCT(OFFSET($W$8:OFFSET($W$8,$AJ$4-1,0),$T377,$U377),OFFSET($C$8:OFFSET($C$8,$AJ$4-1,0),$S377,0))</f>
        <v>0.82200441065455421</v>
      </c>
      <c r="BB377" s="3">
        <f ca="1">SUMPRODUCT(OFFSET($W$8:OFFSET($W$8,$AJ$4-1,0),$T377,$U377),OFFSET($D$8:OFFSET($D$8,$AJ$4-1,0),$S377,MATCH(BB$6,$D$7:$Q$7,0)-1))</f>
        <v>0.93442364158231062</v>
      </c>
      <c r="BC377" s="3">
        <f ca="1">SUMPRODUCT(OFFSET($W$8:OFFSET($W$8,$AJ$4-1,0),$T377,$U377),OFFSET($C$8:OFFSET($C$8,$AJ$4-1,0),$S377,0),OFFSET($D$8:OFFSET($D$8,$AJ$4-1,0),$S377,MATCH(BB$6,$D$7:$Q$7,0)-1))/SUMPRODUCT(OFFSET($W$8:OFFSET($W$8,$AJ$4-1,0),$T377,$U377),OFFSET($C$8:OFFSET($C$8,$AJ$4-1,0),$S377,0))</f>
        <v>0.93441545528873227</v>
      </c>
      <c r="BD377" s="3">
        <f ca="1">SUMPRODUCT(OFFSET($W$8:OFFSET($W$8,$AJ$4-1,0),$T377,$U377),OFFSET($D$8:OFFSET($D$8,$AJ$4-1,0),$S377,MATCH(BD$6,$D$7:$Q$7,0)-1))</f>
        <v>0.99882415956981707</v>
      </c>
      <c r="BE377" s="3">
        <f ca="1">SUMPRODUCT(OFFSET($W$8:OFFSET($W$8,$AJ$4-1,0),$T377,$U377),OFFSET($C$8:OFFSET($C$8,$AJ$4-1,0),$S377,0),OFFSET($D$8:OFFSET($D$8,$AJ$4-1,0),$S377,MATCH(BD$6,$D$7:$Q$7,0)-1))/SUMPRODUCT(OFFSET($W$8:OFFSET($W$8,$AJ$4-1,0),$T377,$U377),OFFSET($C$8:OFFSET($C$8,$AJ$4-1,0),$S377,0))</f>
        <v>0.99882400700025198</v>
      </c>
      <c r="BF377" s="174">
        <f ca="1">SUMPRODUCT(OFFSET($W$8:OFFSET($W$8,$AJ$4-1,0),$T377,$U377),OFFSET($D$8:OFFSET($D$8,$AJ$4-1,0),$S377,MATCH(BF$6,$D$7:$Q$7,0)-1))</f>
        <v>1</v>
      </c>
      <c r="BG377" s="174">
        <f ca="1">SUMPRODUCT(OFFSET($W$8:OFFSET($W$8,$AJ$4-1,0),$T377,$U377),OFFSET($C$8:OFFSET($C$8,$AJ$4-1,0),$S377,0),OFFSET($D$8:OFFSET($D$8,$AJ$4-1,0),$S377,MATCH(BF$6,$D$7:$Q$7,0)-1))/SUMPRODUCT(OFFSET($W$8:OFFSET($W$8,$AJ$4-1,0),$T377,$U377),OFFSET($C$8:OFFSET($C$8,$AJ$4-1,0),$S377,0))</f>
        <v>1</v>
      </c>
      <c r="BH377" s="174">
        <f ca="1">SUMPRODUCT(OFFSET($W$8:OFFSET($W$8,$AJ$4-1,0),$T377,$U377),OFFSET($D$8:OFFSET($D$8,$AJ$4-1,0),$S377,MATCH(BH$6,$D$7:$Q$7,0)-1))</f>
        <v>1</v>
      </c>
      <c r="BI377" s="174">
        <f ca="1">SUMPRODUCT(OFFSET($W$8:OFFSET($W$8,$AJ$4-1,0),$T377,$U377),OFFSET($C$8:OFFSET($C$8,$AJ$4-1,0),$S377,0),OFFSET($D$8:OFFSET($D$8,$AJ$4-1,0),$S377,MATCH(BH$6,$D$7:$Q$7,0)-1))/SUMPRODUCT(OFFSET($W$8:OFFSET($W$8,$AJ$4-1,0),$T377,$U377),OFFSET($C$8:OFFSET($C$8,$AJ$4-1,0),$S377,0))</f>
        <v>1</v>
      </c>
      <c r="BJ377" s="174">
        <f ca="1">SUMPRODUCT(OFFSET($W$8:OFFSET($W$8,$AJ$4-1,0),$T377,$U377),OFFSET($D$8:OFFSET($D$8,$AJ$4-1,0),$S377,MATCH(BJ$6,$D$7:$Q$7,0)-1))</f>
        <v>1</v>
      </c>
      <c r="BK377" s="174">
        <f ca="1">SUMPRODUCT(OFFSET($W$8:OFFSET($W$8,$AJ$4-1,0),$T377,$U377),OFFSET($C$8:OFFSET($C$8,$AJ$4-1,0),$S377,0),OFFSET($D$8:OFFSET($D$8,$AJ$4-1,0),$S377,MATCH(BJ$6,$D$7:$Q$7,0)-1))/SUMPRODUCT(OFFSET($W$8:OFFSET($W$8,$AJ$4-1,0),$T377,$U377),OFFSET($C$8:OFFSET($C$8,$AJ$4-1,0),$S377,0))</f>
        <v>1</v>
      </c>
      <c r="BM377" s="8">
        <f t="shared" si="85"/>
        <v>47392</v>
      </c>
      <c r="BN377" s="47">
        <f t="shared" ca="1" si="86"/>
        <v>0.99887341547568309</v>
      </c>
      <c r="BO377" s="47">
        <f t="shared" ca="1" si="82"/>
        <v>0</v>
      </c>
      <c r="BP377" s="47">
        <f t="shared" ca="1" si="87"/>
        <v>0.33093923847506052</v>
      </c>
      <c r="BQ377" s="47">
        <f t="shared" ca="1" si="83"/>
        <v>0.66793417700062263</v>
      </c>
    </row>
    <row r="378" spans="1:69">
      <c r="A378" s="58">
        <f t="shared" si="84"/>
        <v>47058</v>
      </c>
      <c r="B378" s="155">
        <f t="shared" si="89"/>
        <v>47253</v>
      </c>
      <c r="C378" s="59">
        <f>SUMIF(WP!$A$3:$A$388,"&lt;"&amp;EOMONTH($A378,$A$3-1)+1,WP!$B$3:$B$388)/1000-SUM(C$8:C377)</f>
        <v>6205.1749418689869</v>
      </c>
      <c r="D378" s="156">
        <f>D$6/VLOOKUP($B378,Rate!$B$4:$H$390,7)</f>
        <v>1</v>
      </c>
      <c r="E378" s="156">
        <f>E$6/VLOOKUP($B378,SAWW!$B$4:$H$390,7)</f>
        <v>0.8416515758778379</v>
      </c>
      <c r="F378" s="156">
        <f>F$6/VLOOKUP($B378,'Indem BL'!$B$4:$H$390,7)</f>
        <v>0.97051807796965817</v>
      </c>
      <c r="G378" s="156">
        <f>G$6/VLOOKUP($B378,'Med BL'!$B$4:$H$390,7)</f>
        <v>1</v>
      </c>
      <c r="H378" s="156">
        <f>H$6/VLOOKUP($B378,'Combined BL &amp; SAWW'!$B$4:$H$390,7)</f>
        <v>0.86763346859792145</v>
      </c>
      <c r="I378" s="156">
        <f>I$6/VLOOKUP($B378,'Freq Trend'!$B$4:$H$390,7)</f>
        <v>1.0647737611869379</v>
      </c>
      <c r="J378" s="156">
        <f>J$6/VLOOKUP($B378,'Severity Trend_IonI'!$B$4:$H$390,7)</f>
        <v>1.0647737611869379</v>
      </c>
      <c r="K378" s="156">
        <f>K$6/VLOOKUP($B378,'Severity Trend_MonI'!$B$4:$H$390,7)</f>
        <v>0.8315041706623878</v>
      </c>
      <c r="L378" s="156">
        <f>L$6/VLOOKUP($B378,'Severity Trend'!$B$4:$H$390,7)</f>
        <v>0.93813838691198803</v>
      </c>
      <c r="M378" s="156">
        <f>M$6/VLOOKUP($B378,'PP Residual Trend'!$B$4:$H$390,7)</f>
        <v>0.99889290132191244</v>
      </c>
      <c r="N378" s="156">
        <f>N$6/VLOOKUP($B378,CR!$B$4:$H$455,7)</f>
        <v>1</v>
      </c>
      <c r="O378" s="156">
        <f>O$6/VLOOKUP($B378,ER!$B$4:$H$455,7)</f>
        <v>1</v>
      </c>
      <c r="P378" s="156">
        <f>P$6/VLOOKUP($B378,DR!$B$4:$H$455,7)</f>
        <v>1</v>
      </c>
      <c r="R378">
        <f t="shared" si="94"/>
        <v>371</v>
      </c>
      <c r="S378" s="159">
        <f t="shared" si="90"/>
        <v>370</v>
      </c>
      <c r="T378" s="157">
        <f t="shared" si="91"/>
        <v>0</v>
      </c>
      <c r="U378" s="157">
        <f t="shared" si="92"/>
        <v>0</v>
      </c>
      <c r="V378" s="152">
        <v>0</v>
      </c>
      <c r="W378" s="153">
        <f>(2*W$5*$AJ$3*$R378*$A$3-MIN(W$5*$AJ$3,$R378*$A$3)^2-2*$R378*$A$3*MAX(W$5*$AJ$3-$R378*$A$3,0)-MIN(MAX($R378*$A$3-$A$4,0),W$5*$AJ$3)^2-2*W$5*$AJ$3*MAX($R378*$A$3-$A$4-W$5*+$AJ$3,0))/$AJ$5-SUM($V$7:V378)-SUM($V$7:W377)+SUM($V$7:V377)</f>
        <v>0</v>
      </c>
      <c r="X378" s="153">
        <f>(2*X$5*$AJ$3*$R378*$A$3-MIN(X$5*$AJ$3,$R378*$A$3)^2-2*$R378*$A$3*MAX(X$5*$AJ$3-$R378*$A$3,0)-MIN(MAX($R378*$A$3-$A$4,0),X$5*$AJ$3)^2-2*X$5*$AJ$3*MAX($R378*$A$3-$A$4-X$5*+$AJ$3,0))/$AJ$5-SUM($V$7:W378)-SUM($V$7:X377)+SUM($V$7:W377)</f>
        <v>0</v>
      </c>
      <c r="Y378" s="153">
        <f>(2*Y$5*$AJ$3*$R378*$A$3-MIN(Y$5*$AJ$3,$R378*$A$3)^2-2*$R378*$A$3*MAX(Y$5*$AJ$3-$R378*$A$3,0)-MIN(MAX($R378*$A$3-$A$4,0),Y$5*$AJ$3)^2-2*Y$5*$AJ$3*MAX($R378*$A$3-$A$4-Y$5*+$AJ$3,0))/$AJ$5-SUM($V$7:X378)-SUM($V$7:Y377)+SUM($V$7:X377)</f>
        <v>0</v>
      </c>
      <c r="Z378" s="153">
        <f>(2*Z$5*$AJ$3*$R378*$A$3-MIN(Z$5*$AJ$3,$R378*$A$3)^2-2*$R378*$A$3*MAX(Z$5*$AJ$3-$R378*$A$3,0)-MIN(MAX($R378*$A$3-$A$4,0),Z$5*$AJ$3)^2-2*Z$5*$AJ$3*MAX($R378*$A$3-$A$4-Z$5*+$AJ$3,0))/$AJ$5-SUM($V$7:Y378)-SUM($V$7:Z377)+SUM($V$7:Y377)</f>
        <v>0</v>
      </c>
      <c r="AA378" s="153">
        <f>(2*AA$5*$AJ$3*$R378*$A$3-MIN(AA$5*$AJ$3,$R378*$A$3)^2-2*$R378*$A$3*MAX(AA$5*$AJ$3-$R378*$A$3,0)-MIN(MAX($R378*$A$3-$A$4,0),AA$5*$AJ$3)^2-2*AA$5*$AJ$3*MAX($R378*$A$3-$A$4-AA$5*+$AJ$3,0))/$AJ$5-SUM($V$7:Z378)-SUM($V$7:AA377)+SUM($V$7:Z377)</f>
        <v>0</v>
      </c>
      <c r="AB378" s="153">
        <f>(2*AB$5*$AJ$3*$R378*$A$3-MIN(AB$5*$AJ$3,$R378*$A$3)^2-2*$R378*$A$3*MAX(AB$5*$AJ$3-$R378*$A$3,0)-MIN(MAX($R378*$A$3-$A$4,0),AB$5*$AJ$3)^2-2*AB$5*$AJ$3*MAX($R378*$A$3-$A$4-AB$5*+$AJ$3,0))/$AJ$5-SUM($V$7:AA378)-SUM($V$7:AB377)+SUM($V$7:AA377)</f>
        <v>0</v>
      </c>
      <c r="AC378" s="153">
        <f>(2*AC$5*$AJ$3*$R378*$A$3-MIN(AC$5*$AJ$3,$R378*$A$3)^2-2*$R378*$A$3*MAX(AC$5*$AJ$3-$R378*$A$3,0)-MIN(MAX($R378*$A$3-$A$4,0),AC$5*$AJ$3)^2-2*AC$5*$AJ$3*MAX($R378*$A$3-$A$4-AC$5*+$AJ$3,0))/$AJ$5-SUM($V$7:AB378)-SUM($V$7:AC377)+SUM($V$7:AB377)</f>
        <v>0</v>
      </c>
      <c r="AD378" s="153">
        <f>(2*AD$5*$AJ$3*$R378*$A$3-MIN(AD$5*$AJ$3,$R378*$A$3)^2-2*$R378*$A$3*MAX(AD$5*$AJ$3-$R378*$A$3,0)-MIN(MAX($R378*$A$3-$A$4,0),AD$5*$AJ$3)^2-2*AD$5*$AJ$3*MAX($R378*$A$3-$A$4-AD$5*+$AJ$3,0))/$AJ$5-SUM($V$7:AC378)-SUM($V$7:AD377)+SUM($V$7:AC377)</f>
        <v>0</v>
      </c>
      <c r="AE378" s="153">
        <f>(2*AE$5*$AJ$3*$R378*$A$3-MIN(AE$5*$AJ$3,$R378*$A$3)^2-2*$R378*$A$3*MAX(AE$5*$AJ$3-$R378*$A$3,0)-MIN(MAX($R378*$A$3-$A$4,0),AE$5*$AJ$3)^2-2*AE$5*$AJ$3*MAX($R378*$A$3-$A$4-AE$5*+$AJ$3,0))/$AJ$5-SUM($V$7:AD378)-SUM($V$7:AE377)+SUM($V$7:AD377)</f>
        <v>0</v>
      </c>
      <c r="AF378" s="153">
        <f>(2*AF$5*$AJ$3*$R378*$A$3-MIN(AF$5*$AJ$3,$R378*$A$3)^2-2*$R378*$A$3*MAX(AF$5*$AJ$3-$R378*$A$3,0)-MIN(MAX($R378*$A$3-$A$4,0),AF$5*$AJ$3)^2-2*AF$5*$AJ$3*MAX($R378*$A$3-$A$4-AF$5*+$AJ$3,0))/$AJ$5-SUM($V$7:AE378)-SUM($V$7:AF377)+SUM($V$7:AE377)</f>
        <v>0</v>
      </c>
      <c r="AG378" s="153">
        <f>(2*AG$5*$AJ$3*$R378*$A$3-MIN(AG$5*$AJ$3,$R378*$A$3)^2-2*$R378*$A$3*MAX(AG$5*$AJ$3-$R378*$A$3,0)-MIN(MAX($R378*$A$3-$A$4,0),AG$5*$AJ$3)^2-2*AG$5*$AJ$3*MAX($R378*$A$3-$A$4-AG$5*+$AJ$3,0))/$AJ$5-SUM($V$7:AF378)-SUM($V$7:AG377)+SUM($V$7:AF377)</f>
        <v>0</v>
      </c>
      <c r="AH378" s="153">
        <f>(2*AH$5*$AJ$3*$R378*$A$3-MIN(AH$5*$AJ$3,$R378*$A$3)^2-2*$R378*$A$3*MAX(AH$5*$AJ$3-$R378*$A$3,0)-MIN(MAX($R378*$A$3-$A$4,0),AH$5*$AJ$3)^2-2*AH$5*$AJ$3*MAX($R378*$A$3-$A$4-AH$5*+$AJ$3,0))/$AJ$5-SUM($V$7:AG378)-SUM($V$7:AH377)+SUM($V$7:AG377)</f>
        <v>0</v>
      </c>
      <c r="AJ378" s="8">
        <f t="shared" si="88"/>
        <v>47423</v>
      </c>
      <c r="AK378" s="30">
        <f t="shared" si="93"/>
        <v>47437</v>
      </c>
      <c r="AL378" s="3">
        <f ca="1">SUMPRODUCT(OFFSET($W$8:OFFSET($W$8,$AJ$4-1,0),$T378,$U378),OFFSET($D$8:OFFSET($D$8,$AJ$4-1,0),$S378,MATCH(AL$6,$D$7:$Q$7,0)-1))</f>
        <v>1</v>
      </c>
      <c r="AM378" s="3">
        <f ca="1">SUMPRODUCT(OFFSET($W$8:OFFSET($W$8,$AJ$4-1,0),$T378,$U378),OFFSET($C$8:OFFSET($C$8,$AJ$4-1,0),$S378,0),OFFSET($D$8:OFFSET($D$8,$AJ$4-1,0),$S378,MATCH(AL$6,$D$7:$Q$7,0)-1))/SUMPRODUCT(OFFSET($W$8:OFFSET($W$8,$AJ$4-1,0),$T378,$U378),OFFSET($C$8:OFFSET($C$8,$AJ$4-1,0),$S378,0))</f>
        <v>1</v>
      </c>
      <c r="AN378" s="3">
        <f ca="1">SUMPRODUCT(OFFSET($W$8:OFFSET($W$8,$AJ$4-1,0),$T378,$U378),OFFSET($D$8:OFFSET($D$8,$AJ$4-1,0),$S378,MATCH(AN$6,$D$7:$Q$7,0)-1))</f>
        <v>0.83131453029512214</v>
      </c>
      <c r="AO378" s="3">
        <f ca="1">SUMPRODUCT(OFFSET($W$8:OFFSET($W$8,$AJ$4-1,0),$T378,$U378),OFFSET($C$8:OFFSET($C$8,$AJ$4-1,0),$S378,0),OFFSET($D$8:OFFSET($D$8,$AJ$4-1,0),$S378,MATCH(AN$6,$D$7:$Q$7,0)-1))/SUMPRODUCT(OFFSET($W$8:OFFSET($W$8,$AJ$4-1,0),$T378,$U378),OFFSET($C$8:OFFSET($C$8,$AJ$4-1,0),$S378,0))</f>
        <v>0.83137807842734002</v>
      </c>
      <c r="AP378" s="3">
        <f ca="1">SUMPRODUCT(OFFSET($W$8:OFFSET($W$8,$AJ$4-1,0),$T378,$U378),OFFSET($D$8:OFFSET($D$8,$AJ$4-1,0),$S378,MATCH(AP$6,$D$7:$Q$7,0)-1))</f>
        <v>0.96870740991374482</v>
      </c>
      <c r="AQ378" s="3">
        <f ca="1">SUMPRODUCT(OFFSET($W$8:OFFSET($W$8,$AJ$4-1,0),$T378,$U378),OFFSET($C$8:OFFSET($C$8,$AJ$4-1,0),$S378,0),OFFSET($D$8:OFFSET($D$8,$AJ$4-1,0),$S378,MATCH(AP$6,$D$7:$Q$7,0)-1))/SUMPRODUCT(OFFSET($W$8:OFFSET($W$8,$AJ$4-1,0),$T378,$U378),OFFSET($C$8:OFFSET($C$8,$AJ$4-1,0),$S378,0))</f>
        <v>0.96875709518664987</v>
      </c>
      <c r="AR378" s="3">
        <f ca="1">SUMPRODUCT(OFFSET($W$8:OFFSET($W$8,$AJ$4-1,0),$T378,$U378),OFFSET($D$8:OFFSET($D$8,$AJ$4-1,0),$S378,MATCH(AR$6,$D$7:$Q$7,0)-1))</f>
        <v>1</v>
      </c>
      <c r="AS378" s="3">
        <f ca="1">SUMPRODUCT(OFFSET($W$8:OFFSET($W$8,$AJ$4-1,0),$T378,$U378),OFFSET($C$8:OFFSET($C$8,$AJ$4-1,0),$S378,0),OFFSET($D$8:OFFSET($D$8,$AJ$4-1,0),$S378,MATCH(AR$6,$D$7:$Q$7,0)-1))/SUMPRODUCT(OFFSET($W$8:OFFSET($W$8,$AJ$4-1,0),$T378,$U378),OFFSET($C$8:OFFSET($C$8,$AJ$4-1,0),$S378,0))</f>
        <v>1</v>
      </c>
      <c r="AT378" s="3">
        <f ca="1">SUMPRODUCT(OFFSET($W$8:OFFSET($W$8,$AJ$4-1,0),$T378,$U378),OFFSET($D$8:OFFSET($D$8,$AJ$4-1,0),$S378,MATCH(AT$6,$D$7:$Q$7,0)-1))</f>
        <v>0.85855430203655592</v>
      </c>
      <c r="AU378" s="3">
        <f ca="1">SUMPRODUCT(OFFSET($W$8:OFFSET($W$8,$AJ$4-1,0),$T378,$U378),OFFSET($C$8:OFFSET($C$8,$AJ$4-1,0),$S378,0),OFFSET($D$8:OFFSET($D$8,$AJ$4-1,0),$S378,MATCH(AT$6,$D$7:$Q$7,0)-1))/SUMPRODUCT(OFFSET($W$8:OFFSET($W$8,$AJ$4-1,0),$T378,$U378),OFFSET($C$8:OFFSET($C$8,$AJ$4-1,0),$S378,0))</f>
        <v>0.85863552644974672</v>
      </c>
      <c r="AV378" s="3">
        <f ca="1">SUMPRODUCT(OFFSET($W$8:OFFSET($W$8,$AJ$4-1,0),$T378,$U378),OFFSET($D$8:OFFSET($D$8,$AJ$4-1,0),$S378,MATCH(AV$6,$D$7:$Q$7,0)-1))</f>
        <v>1.0695699248461152</v>
      </c>
      <c r="AW378" s="3">
        <f ca="1">SUMPRODUCT(OFFSET($W$8:OFFSET($W$8,$AJ$4-1,0),$T378,$U378),OFFSET($C$8:OFFSET($C$8,$AJ$4-1,0),$S378,0),OFFSET($D$8:OFFSET($D$8,$AJ$4-1,0),$S378,MATCH(AV$6,$D$7:$Q$7,0)-1))/SUMPRODUCT(OFFSET($W$8:OFFSET($W$8,$AJ$4-1,0),$T378,$U378),OFFSET($C$8:OFFSET($C$8,$AJ$4-1,0),$S378,0))</f>
        <v>1.0695406398993805</v>
      </c>
      <c r="AX378" s="3">
        <f ca="1">SUMPRODUCT(OFFSET($W$8:OFFSET($W$8,$AJ$4-1,0),$T378,$U378),OFFSET($D$8:OFFSET($D$8,$AJ$4-1,0),$S378,MATCH(AX$6,$D$7:$Q$7,0)-1))</f>
        <v>1.069569924846115</v>
      </c>
      <c r="AY378" s="3">
        <f ca="1">SUMPRODUCT(OFFSET($W$8:OFFSET($W$8,$AJ$4-1,0),$T378,$U378),OFFSET($C$8:OFFSET($C$8,$AJ$4-1,0),$S378,0),OFFSET($D$8:OFFSET($D$8,$AJ$4-1,0),$S378,MATCH(AX$6,$D$7:$Q$7,0)-1))/SUMPRODUCT(OFFSET($W$8:OFFSET($W$8,$AJ$4-1,0),$T378,$U378),OFFSET($C$8:OFFSET($C$8,$AJ$4-1,0),$S378,0))</f>
        <v>1.0695406398993805</v>
      </c>
      <c r="AZ378" s="3">
        <f ca="1">SUMPRODUCT(OFFSET($W$8:OFFSET($W$8,$AJ$4-1,0),$T378,$U378),OFFSET($D$8:OFFSET($D$8,$AJ$4-1,0),$S378,MATCH(AZ$6,$D$7:$Q$7,0)-1))</f>
        <v>0.8205772943831634</v>
      </c>
      <c r="BA378" s="3">
        <f ca="1">SUMPRODUCT(OFFSET($W$8:OFFSET($W$8,$AJ$4-1,0),$T378,$U378),OFFSET($C$8:OFFSET($C$8,$AJ$4-1,0),$S378,0),OFFSET($D$8:OFFSET($D$8,$AJ$4-1,0),$S378,MATCH(AZ$6,$D$7:$Q$7,0)-1))/SUMPRODUCT(OFFSET($W$8:OFFSET($W$8,$AJ$4-1,0),$T378,$U378),OFFSET($C$8:OFFSET($C$8,$AJ$4-1,0),$S378,0))</f>
        <v>0.8206444918412632</v>
      </c>
      <c r="BB378" s="3">
        <f ca="1">SUMPRODUCT(OFFSET($W$8:OFFSET($W$8,$AJ$4-1,0),$T378,$U378),OFFSET($D$8:OFFSET($D$8,$AJ$4-1,0),$S378,MATCH(BB$6,$D$7:$Q$7,0)-1))</f>
        <v>0.93385584824824053</v>
      </c>
      <c r="BC378" s="3">
        <f ca="1">SUMPRODUCT(OFFSET($W$8:OFFSET($W$8,$AJ$4-1,0),$T378,$U378),OFFSET($C$8:OFFSET($C$8,$AJ$4-1,0),$S378,0),OFFSET($D$8:OFFSET($D$8,$AJ$4-1,0),$S378,MATCH(BB$6,$D$7:$Q$7,0)-1))/SUMPRODUCT(OFFSET($W$8:OFFSET($W$8,$AJ$4-1,0),$T378,$U378),OFFSET($C$8:OFFSET($C$8,$AJ$4-1,0),$S378,0))</f>
        <v>0.93388209361784802</v>
      </c>
      <c r="BD378" s="3">
        <f ca="1">SUMPRODUCT(OFFSET($W$8:OFFSET($W$8,$AJ$4-1,0),$T378,$U378),OFFSET($D$8:OFFSET($D$8,$AJ$4-1,0),$S378,MATCH(BD$6,$D$7:$Q$7,0)-1))</f>
        <v>0.9988136482281198</v>
      </c>
      <c r="BE378" s="3">
        <f ca="1">SUMPRODUCT(OFFSET($W$8:OFFSET($W$8,$AJ$4-1,0),$T378,$U378),OFFSET($C$8:OFFSET($C$8,$AJ$4-1,0),$S378,0),OFFSET($D$8:OFFSET($D$8,$AJ$4-1,0),$S378,MATCH(BD$6,$D$7:$Q$7,0)-1))/SUMPRODUCT(OFFSET($W$8:OFFSET($W$8,$AJ$4-1,0),$T378,$U378),OFFSET($C$8:OFFSET($C$8,$AJ$4-1,0),$S378,0))</f>
        <v>0.99881413304415434</v>
      </c>
      <c r="BF378" s="174">
        <f ca="1">SUMPRODUCT(OFFSET($W$8:OFFSET($W$8,$AJ$4-1,0),$T378,$U378),OFFSET($D$8:OFFSET($D$8,$AJ$4-1,0),$S378,MATCH(BF$6,$D$7:$Q$7,0)-1))</f>
        <v>1</v>
      </c>
      <c r="BG378" s="174">
        <f ca="1">SUMPRODUCT(OFFSET($W$8:OFFSET($W$8,$AJ$4-1,0),$T378,$U378),OFFSET($C$8:OFFSET($C$8,$AJ$4-1,0),$S378,0),OFFSET($D$8:OFFSET($D$8,$AJ$4-1,0),$S378,MATCH(BF$6,$D$7:$Q$7,0)-1))/SUMPRODUCT(OFFSET($W$8:OFFSET($W$8,$AJ$4-1,0),$T378,$U378),OFFSET($C$8:OFFSET($C$8,$AJ$4-1,0),$S378,0))</f>
        <v>1</v>
      </c>
      <c r="BH378" s="174">
        <f ca="1">SUMPRODUCT(OFFSET($W$8:OFFSET($W$8,$AJ$4-1,0),$T378,$U378),OFFSET($D$8:OFFSET($D$8,$AJ$4-1,0),$S378,MATCH(BH$6,$D$7:$Q$7,0)-1))</f>
        <v>1</v>
      </c>
      <c r="BI378" s="174">
        <f ca="1">SUMPRODUCT(OFFSET($W$8:OFFSET($W$8,$AJ$4-1,0),$T378,$U378),OFFSET($C$8:OFFSET($C$8,$AJ$4-1,0),$S378,0),OFFSET($D$8:OFFSET($D$8,$AJ$4-1,0),$S378,MATCH(BH$6,$D$7:$Q$7,0)-1))/SUMPRODUCT(OFFSET($W$8:OFFSET($W$8,$AJ$4-1,0),$T378,$U378),OFFSET($C$8:OFFSET($C$8,$AJ$4-1,0),$S378,0))</f>
        <v>1</v>
      </c>
      <c r="BJ378" s="174">
        <f ca="1">SUMPRODUCT(OFFSET($W$8:OFFSET($W$8,$AJ$4-1,0),$T378,$U378),OFFSET($D$8:OFFSET($D$8,$AJ$4-1,0),$S378,MATCH(BJ$6,$D$7:$Q$7,0)-1))</f>
        <v>1</v>
      </c>
      <c r="BK378" s="174">
        <f ca="1">SUMPRODUCT(OFFSET($W$8:OFFSET($W$8,$AJ$4-1,0),$T378,$U378),OFFSET($C$8:OFFSET($C$8,$AJ$4-1,0),$S378,0),OFFSET($D$8:OFFSET($D$8,$AJ$4-1,0),$S378,MATCH(BJ$6,$D$7:$Q$7,0)-1))/SUMPRODUCT(OFFSET($W$8:OFFSET($W$8,$AJ$4-1,0),$T378,$U378),OFFSET($C$8:OFFSET($C$8,$AJ$4-1,0),$S378,0))</f>
        <v>1</v>
      </c>
      <c r="BM378" s="8">
        <f t="shared" si="85"/>
        <v>47423</v>
      </c>
      <c r="BN378" s="47">
        <f t="shared" ca="1" si="86"/>
        <v>0.99887341547568309</v>
      </c>
      <c r="BO378" s="47">
        <f t="shared" ca="1" si="82"/>
        <v>0</v>
      </c>
      <c r="BP378" s="47">
        <f t="shared" ca="1" si="87"/>
        <v>0.33093923847506052</v>
      </c>
      <c r="BQ378" s="47">
        <f t="shared" ca="1" si="83"/>
        <v>0.66793417700062263</v>
      </c>
    </row>
    <row r="379" spans="1:69">
      <c r="A379" s="58">
        <f t="shared" si="84"/>
        <v>47088</v>
      </c>
      <c r="B379" s="155">
        <f t="shared" si="89"/>
        <v>47284</v>
      </c>
      <c r="C379" s="59">
        <f>SUMIF(WP!$A$3:$A$388,"&lt;"&amp;EOMONTH($A379,$A$3-1)+1,WP!$B$3:$B$388)/1000-SUM(C$8:C378)</f>
        <v>7651.3019188457401</v>
      </c>
      <c r="D379" s="156">
        <f>D$6/VLOOKUP($B379,Rate!$B$4:$H$390,7)</f>
        <v>1</v>
      </c>
      <c r="E379" s="156">
        <f>E$6/VLOOKUP($B379,SAWW!$B$4:$H$390,7)</f>
        <v>0.83970729049241077</v>
      </c>
      <c r="F379" s="156">
        <f>F$6/VLOOKUP($B379,'Indem BL'!$B$4:$H$390,7)</f>
        <v>0.97051807796965817</v>
      </c>
      <c r="G379" s="156">
        <f>G$6/VLOOKUP($B379,'Med BL'!$B$4:$H$390,7)</f>
        <v>1</v>
      </c>
      <c r="H379" s="156">
        <f>H$6/VLOOKUP($B379,'Combined BL &amp; SAWW'!$B$4:$H$390,7)</f>
        <v>0.86615380311042767</v>
      </c>
      <c r="I379" s="156">
        <f>I$6/VLOOKUP($B379,'Freq Trend'!$B$4:$H$390,7)</f>
        <v>1.0656842760991301</v>
      </c>
      <c r="J379" s="156">
        <f>J$6/VLOOKUP($B379,'Severity Trend_IonI'!$B$4:$H$390,7)</f>
        <v>1.0656842760991301</v>
      </c>
      <c r="K379" s="156">
        <f>K$6/VLOOKUP($B379,'Severity Trend_MonI'!$B$4:$H$390,7)</f>
        <v>0.82944992860863154</v>
      </c>
      <c r="L379" s="156">
        <f>L$6/VLOOKUP($B379,'Severity Trend'!$B$4:$H$390,7)</f>
        <v>0.93732943011650649</v>
      </c>
      <c r="M379" s="156">
        <f>M$6/VLOOKUP($B379,'PP Residual Trend'!$B$4:$H$390,7)</f>
        <v>0.99887789357794143</v>
      </c>
      <c r="N379" s="156">
        <f>N$6/VLOOKUP($B379,CR!$B$4:$H$455,7)</f>
        <v>1</v>
      </c>
      <c r="O379" s="156">
        <f>O$6/VLOOKUP($B379,ER!$B$4:$H$455,7)</f>
        <v>1</v>
      </c>
      <c r="P379" s="156">
        <f>P$6/VLOOKUP($B379,DR!$B$4:$H$455,7)</f>
        <v>1</v>
      </c>
      <c r="R379">
        <f t="shared" si="94"/>
        <v>372</v>
      </c>
      <c r="S379" s="159">
        <f t="shared" si="90"/>
        <v>371</v>
      </c>
      <c r="T379" s="157">
        <f t="shared" si="91"/>
        <v>0</v>
      </c>
      <c r="U379" s="157">
        <f t="shared" si="92"/>
        <v>0</v>
      </c>
      <c r="V379" s="152">
        <v>0</v>
      </c>
      <c r="W379" s="153">
        <f>(2*W$5*$AJ$3*$R379*$A$3-MIN(W$5*$AJ$3,$R379*$A$3)^2-2*$R379*$A$3*MAX(W$5*$AJ$3-$R379*$A$3,0)-MIN(MAX($R379*$A$3-$A$4,0),W$5*$AJ$3)^2-2*W$5*$AJ$3*MAX($R379*$A$3-$A$4-W$5*+$AJ$3,0))/$AJ$5-SUM($V$7:V379)-SUM($V$7:W378)+SUM($V$7:V378)</f>
        <v>0</v>
      </c>
      <c r="X379" s="153">
        <f>(2*X$5*$AJ$3*$R379*$A$3-MIN(X$5*$AJ$3,$R379*$A$3)^2-2*$R379*$A$3*MAX(X$5*$AJ$3-$R379*$A$3,0)-MIN(MAX($R379*$A$3-$A$4,0),X$5*$AJ$3)^2-2*X$5*$AJ$3*MAX($R379*$A$3-$A$4-X$5*+$AJ$3,0))/$AJ$5-SUM($V$7:W379)-SUM($V$7:X378)+SUM($V$7:W378)</f>
        <v>0</v>
      </c>
      <c r="Y379" s="153">
        <f>(2*Y$5*$AJ$3*$R379*$A$3-MIN(Y$5*$AJ$3,$R379*$A$3)^2-2*$R379*$A$3*MAX(Y$5*$AJ$3-$R379*$A$3,0)-MIN(MAX($R379*$A$3-$A$4,0),Y$5*$AJ$3)^2-2*Y$5*$AJ$3*MAX($R379*$A$3-$A$4-Y$5*+$AJ$3,0))/$AJ$5-SUM($V$7:X379)-SUM($V$7:Y378)+SUM($V$7:X378)</f>
        <v>0</v>
      </c>
      <c r="Z379" s="153">
        <f>(2*Z$5*$AJ$3*$R379*$A$3-MIN(Z$5*$AJ$3,$R379*$A$3)^2-2*$R379*$A$3*MAX(Z$5*$AJ$3-$R379*$A$3,0)-MIN(MAX($R379*$A$3-$A$4,0),Z$5*$AJ$3)^2-2*Z$5*$AJ$3*MAX($R379*$A$3-$A$4-Z$5*+$AJ$3,0))/$AJ$5-SUM($V$7:Y379)-SUM($V$7:Z378)+SUM($V$7:Y378)</f>
        <v>0</v>
      </c>
      <c r="AA379" s="153">
        <f>(2*AA$5*$AJ$3*$R379*$A$3-MIN(AA$5*$AJ$3,$R379*$A$3)^2-2*$R379*$A$3*MAX(AA$5*$AJ$3-$R379*$A$3,0)-MIN(MAX($R379*$A$3-$A$4,0),AA$5*$AJ$3)^2-2*AA$5*$AJ$3*MAX($R379*$A$3-$A$4-AA$5*+$AJ$3,0))/$AJ$5-SUM($V$7:Z379)-SUM($V$7:AA378)+SUM($V$7:Z378)</f>
        <v>0</v>
      </c>
      <c r="AB379" s="153">
        <f>(2*AB$5*$AJ$3*$R379*$A$3-MIN(AB$5*$AJ$3,$R379*$A$3)^2-2*$R379*$A$3*MAX(AB$5*$AJ$3-$R379*$A$3,0)-MIN(MAX($R379*$A$3-$A$4,0),AB$5*$AJ$3)^2-2*AB$5*$AJ$3*MAX($R379*$A$3-$A$4-AB$5*+$AJ$3,0))/$AJ$5-SUM($V$7:AA379)-SUM($V$7:AB378)+SUM($V$7:AA378)</f>
        <v>0</v>
      </c>
      <c r="AC379" s="153">
        <f>(2*AC$5*$AJ$3*$R379*$A$3-MIN(AC$5*$AJ$3,$R379*$A$3)^2-2*$R379*$A$3*MAX(AC$5*$AJ$3-$R379*$A$3,0)-MIN(MAX($R379*$A$3-$A$4,0),AC$5*$AJ$3)^2-2*AC$5*$AJ$3*MAX($R379*$A$3-$A$4-AC$5*+$AJ$3,0))/$AJ$5-SUM($V$7:AB379)-SUM($V$7:AC378)+SUM($V$7:AB378)</f>
        <v>0</v>
      </c>
      <c r="AD379" s="153">
        <f>(2*AD$5*$AJ$3*$R379*$A$3-MIN(AD$5*$AJ$3,$R379*$A$3)^2-2*$R379*$A$3*MAX(AD$5*$AJ$3-$R379*$A$3,0)-MIN(MAX($R379*$A$3-$A$4,0),AD$5*$AJ$3)^2-2*AD$5*$AJ$3*MAX($R379*$A$3-$A$4-AD$5*+$AJ$3,0))/$AJ$5-SUM($V$7:AC379)-SUM($V$7:AD378)+SUM($V$7:AC378)</f>
        <v>0</v>
      </c>
      <c r="AE379" s="153">
        <f>(2*AE$5*$AJ$3*$R379*$A$3-MIN(AE$5*$AJ$3,$R379*$A$3)^2-2*$R379*$A$3*MAX(AE$5*$AJ$3-$R379*$A$3,0)-MIN(MAX($R379*$A$3-$A$4,0),AE$5*$AJ$3)^2-2*AE$5*$AJ$3*MAX($R379*$A$3-$A$4-AE$5*+$AJ$3,0))/$AJ$5-SUM($V$7:AD379)-SUM($V$7:AE378)+SUM($V$7:AD378)</f>
        <v>0</v>
      </c>
      <c r="AF379" s="153">
        <f>(2*AF$5*$AJ$3*$R379*$A$3-MIN(AF$5*$AJ$3,$R379*$A$3)^2-2*$R379*$A$3*MAX(AF$5*$AJ$3-$R379*$A$3,0)-MIN(MAX($R379*$A$3-$A$4,0),AF$5*$AJ$3)^2-2*AF$5*$AJ$3*MAX($R379*$A$3-$A$4-AF$5*+$AJ$3,0))/$AJ$5-SUM($V$7:AE379)-SUM($V$7:AF378)+SUM($V$7:AE378)</f>
        <v>0</v>
      </c>
      <c r="AG379" s="153">
        <f>(2*AG$5*$AJ$3*$R379*$A$3-MIN(AG$5*$AJ$3,$R379*$A$3)^2-2*$R379*$A$3*MAX(AG$5*$AJ$3-$R379*$A$3,0)-MIN(MAX($R379*$A$3-$A$4,0),AG$5*$AJ$3)^2-2*AG$5*$AJ$3*MAX($R379*$A$3-$A$4-AG$5*+$AJ$3,0))/$AJ$5-SUM($V$7:AF379)-SUM($V$7:AG378)+SUM($V$7:AF378)</f>
        <v>0</v>
      </c>
      <c r="AH379" s="153">
        <f>(2*AH$5*$AJ$3*$R379*$A$3-MIN(AH$5*$AJ$3,$R379*$A$3)^2-2*$R379*$A$3*MAX(AH$5*$AJ$3-$R379*$A$3,0)-MIN(MAX($R379*$A$3-$A$4,0),AH$5*$AJ$3)^2-2*AH$5*$AJ$3*MAX($R379*$A$3-$A$4-AH$5*+$AJ$3,0))/$AJ$5-SUM($V$7:AG379)-SUM($V$7:AH378)+SUM($V$7:AG378)</f>
        <v>0</v>
      </c>
      <c r="AJ379" s="8">
        <f t="shared" si="88"/>
        <v>47453</v>
      </c>
      <c r="AK379" s="30">
        <f t="shared" si="93"/>
        <v>47467</v>
      </c>
      <c r="AL379" s="3">
        <f ca="1">SUMPRODUCT(OFFSET($W$8:OFFSET($W$8,$AJ$4-1,0),$T379,$U379),OFFSET($D$8:OFFSET($D$8,$AJ$4-1,0),$S379,MATCH(AL$6,$D$7:$Q$7,0)-1))</f>
        <v>1</v>
      </c>
      <c r="AM379" s="3">
        <f ca="1">SUMPRODUCT(OFFSET($W$8:OFFSET($W$8,$AJ$4-1,0),$T379,$U379),OFFSET($C$8:OFFSET($C$8,$AJ$4-1,0),$S379,0),OFFSET($D$8:OFFSET($D$8,$AJ$4-1,0),$S379,MATCH(AL$6,$D$7:$Q$7,0)-1))/SUMPRODUCT(OFFSET($W$8:OFFSET($W$8,$AJ$4-1,0),$T379,$U379),OFFSET($C$8:OFFSET($C$8,$AJ$4-1,0),$S379,0))</f>
        <v>1</v>
      </c>
      <c r="AN379" s="3">
        <f ca="1">SUMPRODUCT(OFFSET($W$8:OFFSET($W$8,$AJ$4-1,0),$T379,$U379),OFFSET($D$8:OFFSET($D$8,$AJ$4-1,0),$S379,MATCH(AN$6,$D$7:$Q$7,0)-1))</f>
        <v>0.83010463027241277</v>
      </c>
      <c r="AO379" s="3">
        <f ca="1">SUMPRODUCT(OFFSET($W$8:OFFSET($W$8,$AJ$4-1,0),$T379,$U379),OFFSET($C$8:OFFSET($C$8,$AJ$4-1,0),$S379,0),OFFSET($D$8:OFFSET($D$8,$AJ$4-1,0),$S379,MATCH(AN$6,$D$7:$Q$7,0)-1))/SUMPRODUCT(OFFSET($W$8:OFFSET($W$8,$AJ$4-1,0),$T379,$U379),OFFSET($C$8:OFFSET($C$8,$AJ$4-1,0),$S379,0))</f>
        <v>0.8302966837846204</v>
      </c>
      <c r="AP379" s="3">
        <f ca="1">SUMPRODUCT(OFFSET($W$8:OFFSET($W$8,$AJ$4-1,0),$T379,$U379),OFFSET($D$8:OFFSET($D$8,$AJ$4-1,0),$S379,MATCH(AP$6,$D$7:$Q$7,0)-1))</f>
        <v>0.96830503923465294</v>
      </c>
      <c r="AQ379" s="3">
        <f ca="1">SUMPRODUCT(OFFSET($W$8:OFFSET($W$8,$AJ$4-1,0),$T379,$U379),OFFSET($C$8:OFFSET($C$8,$AJ$4-1,0),$S379,0),OFFSET($D$8:OFFSET($D$8,$AJ$4-1,0),$S379,MATCH(AP$6,$D$7:$Q$7,0)-1))/SUMPRODUCT(OFFSET($W$8:OFFSET($W$8,$AJ$4-1,0),$T379,$U379),OFFSET($C$8:OFFSET($C$8,$AJ$4-1,0),$S379,0))</f>
        <v>0.96839493011931954</v>
      </c>
      <c r="AR379" s="3">
        <f ca="1">SUMPRODUCT(OFFSET($W$8:OFFSET($W$8,$AJ$4-1,0),$T379,$U379),OFFSET($D$8:OFFSET($D$8,$AJ$4-1,0),$S379,MATCH(AR$6,$D$7:$Q$7,0)-1))</f>
        <v>1</v>
      </c>
      <c r="AS379" s="3">
        <f ca="1">SUMPRODUCT(OFFSET($W$8:OFFSET($W$8,$AJ$4-1,0),$T379,$U379),OFFSET($C$8:OFFSET($C$8,$AJ$4-1,0),$S379,0),OFFSET($D$8:OFFSET($D$8,$AJ$4-1,0),$S379,MATCH(AR$6,$D$7:$Q$7,0)-1))/SUMPRODUCT(OFFSET($W$8:OFFSET($W$8,$AJ$4-1,0),$T379,$U379),OFFSET($C$8:OFFSET($C$8,$AJ$4-1,0),$S379,0))</f>
        <v>1</v>
      </c>
      <c r="AT379" s="3">
        <f ca="1">SUMPRODUCT(OFFSET($W$8:OFFSET($W$8,$AJ$4-1,0),$T379,$U379),OFFSET($D$8:OFFSET($D$8,$AJ$4-1,0),$S379,MATCH(AT$6,$D$7:$Q$7,0)-1))</f>
        <v>0.85736597833153338</v>
      </c>
      <c r="AU379" s="3">
        <f ca="1">SUMPRODUCT(OFFSET($W$8:OFFSET($W$8,$AJ$4-1,0),$T379,$U379),OFFSET($C$8:OFFSET($C$8,$AJ$4-1,0),$S379,0),OFFSET($D$8:OFFSET($D$8,$AJ$4-1,0),$S379,MATCH(AT$6,$D$7:$Q$7,0)-1))/SUMPRODUCT(OFFSET($W$8:OFFSET($W$8,$AJ$4-1,0),$T379,$U379),OFFSET($C$8:OFFSET($C$8,$AJ$4-1,0),$S379,0))</f>
        <v>0.85757173365000061</v>
      </c>
      <c r="AV379" s="3">
        <f ca="1">SUMPRODUCT(OFFSET($W$8:OFFSET($W$8,$AJ$4-1,0),$T379,$U379),OFFSET($D$8:OFFSET($D$8,$AJ$4-1,0),$S379,MATCH(AV$6,$D$7:$Q$7,0)-1))</f>
        <v>1.0701316740621007</v>
      </c>
      <c r="AW379" s="3">
        <f ca="1">SUMPRODUCT(OFFSET($W$8:OFFSET($W$8,$AJ$4-1,0),$T379,$U379),OFFSET($C$8:OFFSET($C$8,$AJ$4-1,0),$S379,0),OFFSET($D$8:OFFSET($D$8,$AJ$4-1,0),$S379,MATCH(AV$6,$D$7:$Q$7,0)-1))/SUMPRODUCT(OFFSET($W$8:OFFSET($W$8,$AJ$4-1,0),$T379,$U379),OFFSET($C$8:OFFSET($C$8,$AJ$4-1,0),$S379,0))</f>
        <v>1.0700426943397172</v>
      </c>
      <c r="AX379" s="3">
        <f ca="1">SUMPRODUCT(OFFSET($W$8:OFFSET($W$8,$AJ$4-1,0),$T379,$U379),OFFSET($D$8:OFFSET($D$8,$AJ$4-1,0),$S379,MATCH(AX$6,$D$7:$Q$7,0)-1))</f>
        <v>1.0701316740621007</v>
      </c>
      <c r="AY379" s="3">
        <f ca="1">SUMPRODUCT(OFFSET($W$8:OFFSET($W$8,$AJ$4-1,0),$T379,$U379),OFFSET($C$8:OFFSET($C$8,$AJ$4-1,0),$S379,0),OFFSET($D$8:OFFSET($D$8,$AJ$4-1,0),$S379,MATCH(AX$6,$D$7:$Q$7,0)-1))/SUMPRODUCT(OFFSET($W$8:OFFSET($W$8,$AJ$4-1,0),$T379,$U379),OFFSET($C$8:OFFSET($C$8,$AJ$4-1,0),$S379,0))</f>
        <v>1.0700426943397172</v>
      </c>
      <c r="AZ379" s="3">
        <f ca="1">SUMPRODUCT(OFFSET($W$8:OFFSET($W$8,$AJ$4-1,0),$T379,$U379),OFFSET($D$8:OFFSET($D$8,$AJ$4-1,0),$S379,MATCH(AZ$6,$D$7:$Q$7,0)-1))</f>
        <v>0.81929840513411489</v>
      </c>
      <c r="BA379" s="3">
        <f ca="1">SUMPRODUCT(OFFSET($W$8:OFFSET($W$8,$AJ$4-1,0),$T379,$U379),OFFSET($C$8:OFFSET($C$8,$AJ$4-1,0),$S379,0),OFFSET($D$8:OFFSET($D$8,$AJ$4-1,0),$S379,MATCH(AZ$6,$D$7:$Q$7,0)-1))/SUMPRODUCT(OFFSET($W$8:OFFSET($W$8,$AJ$4-1,0),$T379,$U379),OFFSET($C$8:OFFSET($C$8,$AJ$4-1,0),$S379,0))</f>
        <v>0.81950143187362479</v>
      </c>
      <c r="BB379" s="3">
        <f ca="1">SUMPRODUCT(OFFSET($W$8:OFFSET($W$8,$AJ$4-1,0),$T379,$U379),OFFSET($D$8:OFFSET($D$8,$AJ$4-1,0),$S379,MATCH(BB$6,$D$7:$Q$7,0)-1))</f>
        <v>0.93335443611479296</v>
      </c>
      <c r="BC379" s="3">
        <f ca="1">SUMPRODUCT(OFFSET($W$8:OFFSET($W$8,$AJ$4-1,0),$T379,$U379),OFFSET($C$8:OFFSET($C$8,$AJ$4-1,0),$S379,0),OFFSET($D$8:OFFSET($D$8,$AJ$4-1,0),$S379,MATCH(BB$6,$D$7:$Q$7,0)-1))/SUMPRODUCT(OFFSET($W$8:OFFSET($W$8,$AJ$4-1,0),$T379,$U379),OFFSET($C$8:OFFSET($C$8,$AJ$4-1,0),$S379,0))</f>
        <v>0.93343394976867566</v>
      </c>
      <c r="BD379" s="3">
        <f ca="1">SUMPRODUCT(OFFSET($W$8:OFFSET($W$8,$AJ$4-1,0),$T379,$U379),OFFSET($D$8:OFFSET($D$8,$AJ$4-1,0),$S379,MATCH(BD$6,$D$7:$Q$7,0)-1))</f>
        <v>0.99880436737794576</v>
      </c>
      <c r="BE379" s="3">
        <f ca="1">SUMPRODUCT(OFFSET($W$8:OFFSET($W$8,$AJ$4-1,0),$T379,$U379),OFFSET($C$8:OFFSET($C$8,$AJ$4-1,0),$S379,0),OFFSET($D$8:OFFSET($D$8,$AJ$4-1,0),$S379,MATCH(BD$6,$D$7:$Q$7,0)-1))/SUMPRODUCT(OFFSET($W$8:OFFSET($W$8,$AJ$4-1,0),$T379,$U379),OFFSET($C$8:OFFSET($C$8,$AJ$4-1,0),$S379,0))</f>
        <v>0.99880583829399872</v>
      </c>
      <c r="BF379" s="174">
        <f ca="1">SUMPRODUCT(OFFSET($W$8:OFFSET($W$8,$AJ$4-1,0),$T379,$U379),OFFSET($D$8:OFFSET($D$8,$AJ$4-1,0),$S379,MATCH(BF$6,$D$7:$Q$7,0)-1))</f>
        <v>1</v>
      </c>
      <c r="BG379" s="174">
        <f ca="1">SUMPRODUCT(OFFSET($W$8:OFFSET($W$8,$AJ$4-1,0),$T379,$U379),OFFSET($C$8:OFFSET($C$8,$AJ$4-1,0),$S379,0),OFFSET($D$8:OFFSET($D$8,$AJ$4-1,0),$S379,MATCH(BF$6,$D$7:$Q$7,0)-1))/SUMPRODUCT(OFFSET($W$8:OFFSET($W$8,$AJ$4-1,0),$T379,$U379),OFFSET($C$8:OFFSET($C$8,$AJ$4-1,0),$S379,0))</f>
        <v>1</v>
      </c>
      <c r="BH379" s="174">
        <f ca="1">SUMPRODUCT(OFFSET($W$8:OFFSET($W$8,$AJ$4-1,0),$T379,$U379),OFFSET($D$8:OFFSET($D$8,$AJ$4-1,0),$S379,MATCH(BH$6,$D$7:$Q$7,0)-1))</f>
        <v>1</v>
      </c>
      <c r="BI379" s="174">
        <f ca="1">SUMPRODUCT(OFFSET($W$8:OFFSET($W$8,$AJ$4-1,0),$T379,$U379),OFFSET($C$8:OFFSET($C$8,$AJ$4-1,0),$S379,0),OFFSET($D$8:OFFSET($D$8,$AJ$4-1,0),$S379,MATCH(BH$6,$D$7:$Q$7,0)-1))/SUMPRODUCT(OFFSET($W$8:OFFSET($W$8,$AJ$4-1,0),$T379,$U379),OFFSET($C$8:OFFSET($C$8,$AJ$4-1,0),$S379,0))</f>
        <v>1</v>
      </c>
      <c r="BJ379" s="174">
        <f ca="1">SUMPRODUCT(OFFSET($W$8:OFFSET($W$8,$AJ$4-1,0),$T379,$U379),OFFSET($D$8:OFFSET($D$8,$AJ$4-1,0),$S379,MATCH(BJ$6,$D$7:$Q$7,0)-1))</f>
        <v>1</v>
      </c>
      <c r="BK379" s="174">
        <f ca="1">SUMPRODUCT(OFFSET($W$8:OFFSET($W$8,$AJ$4-1,0),$T379,$U379),OFFSET($C$8:OFFSET($C$8,$AJ$4-1,0),$S379,0),OFFSET($D$8:OFFSET($D$8,$AJ$4-1,0),$S379,MATCH(BJ$6,$D$7:$Q$7,0)-1))/SUMPRODUCT(OFFSET($W$8:OFFSET($W$8,$AJ$4-1,0),$T379,$U379),OFFSET($C$8:OFFSET($C$8,$AJ$4-1,0),$S379,0))</f>
        <v>1</v>
      </c>
      <c r="BM379" s="8">
        <f t="shared" si="85"/>
        <v>47453</v>
      </c>
      <c r="BN379" s="47">
        <f t="shared" ca="1" si="86"/>
        <v>0.99887341547568309</v>
      </c>
      <c r="BO379" s="47">
        <f t="shared" ca="1" si="82"/>
        <v>0</v>
      </c>
      <c r="BP379" s="47">
        <f t="shared" ca="1" si="87"/>
        <v>0.33093923847506052</v>
      </c>
      <c r="BQ379" s="47">
        <f t="shared" ca="1" si="83"/>
        <v>0.66793417700062263</v>
      </c>
    </row>
    <row r="380" spans="1:69">
      <c r="A380" s="58">
        <f t="shared" si="84"/>
        <v>47119</v>
      </c>
      <c r="B380" s="155">
        <f t="shared" si="89"/>
        <v>47314</v>
      </c>
      <c r="C380" s="59">
        <f>SUMIF(WP!$A$3:$A$388,"&lt;"&amp;EOMONTH($A380,$A$3-1)+1,WP!$B$3:$B$388)/1000-SUM(C$8:C379)</f>
        <v>10785.915392002091</v>
      </c>
      <c r="D380" s="156">
        <f>D$6/VLOOKUP($B380,Rate!$B$4:$H$390,7)</f>
        <v>1</v>
      </c>
      <c r="E380" s="156">
        <f>E$6/VLOOKUP($B380,SAWW!$B$4:$H$390,7)</f>
        <v>0.83781122190675916</v>
      </c>
      <c r="F380" s="156">
        <f>F$6/VLOOKUP($B380,'Indem BL'!$B$4:$H$390,7)</f>
        <v>0.97051807796965817</v>
      </c>
      <c r="G380" s="156">
        <f>G$6/VLOOKUP($B380,'Med BL'!$B$4:$H$390,7)</f>
        <v>1</v>
      </c>
      <c r="H380" s="156">
        <f>H$6/VLOOKUP($B380,'Combined BL &amp; SAWW'!$B$4:$H$390,7)</f>
        <v>0.86470910375842625</v>
      </c>
      <c r="I380" s="156">
        <f>I$6/VLOOKUP($B380,'Freq Trend'!$B$4:$H$390,7)</f>
        <v>1.0665643284165305</v>
      </c>
      <c r="J380" s="156">
        <f>J$6/VLOOKUP($B380,'Severity Trend_IonI'!$B$4:$H$390,7)</f>
        <v>1.0665643284165305</v>
      </c>
      <c r="K380" s="156">
        <f>K$6/VLOOKUP($B380,'Severity Trend_MonI'!$B$4:$H$390,7)</f>
        <v>0.82744568325096379</v>
      </c>
      <c r="L380" s="156">
        <f>L$6/VLOOKUP($B380,'Severity Trend'!$B$4:$H$390,7)</f>
        <v>0.93654382034263195</v>
      </c>
      <c r="M380" s="156">
        <f>M$6/VLOOKUP($B380,'PP Residual Trend'!$B$4:$H$390,7)</f>
        <v>0.99886335343505939</v>
      </c>
      <c r="N380" s="156">
        <f>N$6/VLOOKUP($B380,CR!$B$4:$H$455,7)</f>
        <v>1</v>
      </c>
      <c r="O380" s="156">
        <f>O$6/VLOOKUP($B380,ER!$B$4:$H$455,7)</f>
        <v>1</v>
      </c>
      <c r="P380" s="156">
        <f>P$6/VLOOKUP($B380,DR!$B$4:$H$455,7)</f>
        <v>1</v>
      </c>
      <c r="R380">
        <f t="shared" si="94"/>
        <v>373</v>
      </c>
      <c r="S380" s="159">
        <f t="shared" si="90"/>
        <v>372</v>
      </c>
      <c r="T380" s="157">
        <f t="shared" si="91"/>
        <v>0</v>
      </c>
      <c r="U380" s="157">
        <f t="shared" si="92"/>
        <v>0</v>
      </c>
      <c r="V380" s="152">
        <v>0</v>
      </c>
      <c r="W380" s="153">
        <f>(2*W$5*$AJ$3*$R380*$A$3-MIN(W$5*$AJ$3,$R380*$A$3)^2-2*$R380*$A$3*MAX(W$5*$AJ$3-$R380*$A$3,0)-MIN(MAX($R380*$A$3-$A$4,0),W$5*$AJ$3)^2-2*W$5*$AJ$3*MAX($R380*$A$3-$A$4-W$5*+$AJ$3,0))/$AJ$5-SUM($V$7:V380)-SUM($V$7:W379)+SUM($V$7:V379)</f>
        <v>0</v>
      </c>
      <c r="X380" s="153">
        <f>(2*X$5*$AJ$3*$R380*$A$3-MIN(X$5*$AJ$3,$R380*$A$3)^2-2*$R380*$A$3*MAX(X$5*$AJ$3-$R380*$A$3,0)-MIN(MAX($R380*$A$3-$A$4,0),X$5*$AJ$3)^2-2*X$5*$AJ$3*MAX($R380*$A$3-$A$4-X$5*+$AJ$3,0))/$AJ$5-SUM($V$7:W380)-SUM($V$7:X379)+SUM($V$7:W379)</f>
        <v>0</v>
      </c>
      <c r="Y380" s="153">
        <f>(2*Y$5*$AJ$3*$R380*$A$3-MIN(Y$5*$AJ$3,$R380*$A$3)^2-2*$R380*$A$3*MAX(Y$5*$AJ$3-$R380*$A$3,0)-MIN(MAX($R380*$A$3-$A$4,0),Y$5*$AJ$3)^2-2*Y$5*$AJ$3*MAX($R380*$A$3-$A$4-Y$5*+$AJ$3,0))/$AJ$5-SUM($V$7:X380)-SUM($V$7:Y379)+SUM($V$7:X379)</f>
        <v>0</v>
      </c>
      <c r="Z380" s="153">
        <f>(2*Z$5*$AJ$3*$R380*$A$3-MIN(Z$5*$AJ$3,$R380*$A$3)^2-2*$R380*$A$3*MAX(Z$5*$AJ$3-$R380*$A$3,0)-MIN(MAX($R380*$A$3-$A$4,0),Z$5*$AJ$3)^2-2*Z$5*$AJ$3*MAX($R380*$A$3-$A$4-Z$5*+$AJ$3,0))/$AJ$5-SUM($V$7:Y380)-SUM($V$7:Z379)+SUM($V$7:Y379)</f>
        <v>0</v>
      </c>
      <c r="AA380" s="153">
        <f>(2*AA$5*$AJ$3*$R380*$A$3-MIN(AA$5*$AJ$3,$R380*$A$3)^2-2*$R380*$A$3*MAX(AA$5*$AJ$3-$R380*$A$3,0)-MIN(MAX($R380*$A$3-$A$4,0),AA$5*$AJ$3)^2-2*AA$5*$AJ$3*MAX($R380*$A$3-$A$4-AA$5*+$AJ$3,0))/$AJ$5-SUM($V$7:Z380)-SUM($V$7:AA379)+SUM($V$7:Z379)</f>
        <v>0</v>
      </c>
      <c r="AB380" s="153">
        <f>(2*AB$5*$AJ$3*$R380*$A$3-MIN(AB$5*$AJ$3,$R380*$A$3)^2-2*$R380*$A$3*MAX(AB$5*$AJ$3-$R380*$A$3,0)-MIN(MAX($R380*$A$3-$A$4,0),AB$5*$AJ$3)^2-2*AB$5*$AJ$3*MAX($R380*$A$3-$A$4-AB$5*+$AJ$3,0))/$AJ$5-SUM($V$7:AA380)-SUM($V$7:AB379)+SUM($V$7:AA379)</f>
        <v>0</v>
      </c>
      <c r="AC380" s="153">
        <f>(2*AC$5*$AJ$3*$R380*$A$3-MIN(AC$5*$AJ$3,$R380*$A$3)^2-2*$R380*$A$3*MAX(AC$5*$AJ$3-$R380*$A$3,0)-MIN(MAX($R380*$A$3-$A$4,0),AC$5*$AJ$3)^2-2*AC$5*$AJ$3*MAX($R380*$A$3-$A$4-AC$5*+$AJ$3,0))/$AJ$5-SUM($V$7:AB380)-SUM($V$7:AC379)+SUM($V$7:AB379)</f>
        <v>0</v>
      </c>
      <c r="AD380" s="153">
        <f>(2*AD$5*$AJ$3*$R380*$A$3-MIN(AD$5*$AJ$3,$R380*$A$3)^2-2*$R380*$A$3*MAX(AD$5*$AJ$3-$R380*$A$3,0)-MIN(MAX($R380*$A$3-$A$4,0),AD$5*$AJ$3)^2-2*AD$5*$AJ$3*MAX($R380*$A$3-$A$4-AD$5*+$AJ$3,0))/$AJ$5-SUM($V$7:AC380)-SUM($V$7:AD379)+SUM($V$7:AC379)</f>
        <v>0</v>
      </c>
      <c r="AE380" s="153">
        <f>(2*AE$5*$AJ$3*$R380*$A$3-MIN(AE$5*$AJ$3,$R380*$A$3)^2-2*$R380*$A$3*MAX(AE$5*$AJ$3-$R380*$A$3,0)-MIN(MAX($R380*$A$3-$A$4,0),AE$5*$AJ$3)^2-2*AE$5*$AJ$3*MAX($R380*$A$3-$A$4-AE$5*+$AJ$3,0))/$AJ$5-SUM($V$7:AD380)-SUM($V$7:AE379)+SUM($V$7:AD379)</f>
        <v>0</v>
      </c>
      <c r="AF380" s="153">
        <f>(2*AF$5*$AJ$3*$R380*$A$3-MIN(AF$5*$AJ$3,$R380*$A$3)^2-2*$R380*$A$3*MAX(AF$5*$AJ$3-$R380*$A$3,0)-MIN(MAX($R380*$A$3-$A$4,0),AF$5*$AJ$3)^2-2*AF$5*$AJ$3*MAX($R380*$A$3-$A$4-AF$5*+$AJ$3,0))/$AJ$5-SUM($V$7:AE380)-SUM($V$7:AF379)+SUM($V$7:AE379)</f>
        <v>0</v>
      </c>
      <c r="AG380" s="153">
        <f>(2*AG$5*$AJ$3*$R380*$A$3-MIN(AG$5*$AJ$3,$R380*$A$3)^2-2*$R380*$A$3*MAX(AG$5*$AJ$3-$R380*$A$3,0)-MIN(MAX($R380*$A$3-$A$4,0),AG$5*$AJ$3)^2-2*AG$5*$AJ$3*MAX($R380*$A$3-$A$4-AG$5*+$AJ$3,0))/$AJ$5-SUM($V$7:AF380)-SUM($V$7:AG379)+SUM($V$7:AF379)</f>
        <v>0</v>
      </c>
      <c r="AH380" s="153">
        <f>(2*AH$5*$AJ$3*$R380*$A$3-MIN(AH$5*$AJ$3,$R380*$A$3)^2-2*$R380*$A$3*MAX(AH$5*$AJ$3-$R380*$A$3,0)-MIN(MAX($R380*$A$3-$A$4,0),AH$5*$AJ$3)^2-2*AH$5*$AJ$3*MAX($R380*$A$3-$A$4-AH$5*+$AJ$3,0))/$AJ$5-SUM($V$7:AG380)-SUM($V$7:AH379)+SUM($V$7:AG379)</f>
        <v>0</v>
      </c>
      <c r="AJ380" s="8">
        <f t="shared" si="88"/>
        <v>47484</v>
      </c>
      <c r="AK380" s="30">
        <f t="shared" si="93"/>
        <v>47498</v>
      </c>
      <c r="AL380" s="3">
        <f ca="1">SUMPRODUCT(OFFSET($W$8:OFFSET($W$8,$AJ$4-1,0),$T380,$U380),OFFSET($D$8:OFFSET($D$8,$AJ$4-1,0),$S380,MATCH(AL$6,$D$7:$Q$7,0)-1))</f>
        <v>1</v>
      </c>
      <c r="AM380" s="3">
        <f ca="1">SUMPRODUCT(OFFSET($W$8:OFFSET($W$8,$AJ$4-1,0),$T380,$U380),OFFSET($C$8:OFFSET($C$8,$AJ$4-1,0),$S380,0),OFFSET($D$8:OFFSET($D$8,$AJ$4-1,0),$S380,MATCH(AL$6,$D$7:$Q$7,0)-1))/SUMPRODUCT(OFFSET($W$8:OFFSET($W$8,$AJ$4-1,0),$T380,$U380),OFFSET($C$8:OFFSET($C$8,$AJ$4-1,0),$S380,0))</f>
        <v>1</v>
      </c>
      <c r="AN380" s="3">
        <f ca="1">SUMPRODUCT(OFFSET($W$8:OFFSET($W$8,$AJ$4-1,0),$T380,$U380),OFFSET($D$8:OFFSET($D$8,$AJ$4-1,0),$S380,MATCH(AN$6,$D$7:$Q$7,0)-1))</f>
        <v>0.82905474499849829</v>
      </c>
      <c r="AO380" s="3">
        <f ca="1">SUMPRODUCT(OFFSET($W$8:OFFSET($W$8,$AJ$4-1,0),$T380,$U380),OFFSET($C$8:OFFSET($C$8,$AJ$4-1,0),$S380,0),OFFSET($D$8:OFFSET($D$8,$AJ$4-1,0),$S380,MATCH(AN$6,$D$7:$Q$7,0)-1))/SUMPRODUCT(OFFSET($W$8:OFFSET($W$8,$AJ$4-1,0),$T380,$U380),OFFSET($C$8:OFFSET($C$8,$AJ$4-1,0),$S380,0))</f>
        <v>0.82905539556577568</v>
      </c>
      <c r="AP380" s="3">
        <f ca="1">SUMPRODUCT(OFFSET($W$8:OFFSET($W$8,$AJ$4-1,0),$T380,$U380),OFFSET($D$8:OFFSET($D$8,$AJ$4-1,0),$S380,MATCH(AP$6,$D$7:$Q$7,0)-1))</f>
        <v>0.96790266855556106</v>
      </c>
      <c r="AQ380" s="3">
        <f ca="1">SUMPRODUCT(OFFSET($W$8:OFFSET($W$8,$AJ$4-1,0),$T380,$U380),OFFSET($C$8:OFFSET($C$8,$AJ$4-1,0),$S380,0),OFFSET($D$8:OFFSET($D$8,$AJ$4-1,0),$S380,MATCH(AP$6,$D$7:$Q$7,0)-1))/SUMPRODUCT(OFFSET($W$8:OFFSET($W$8,$AJ$4-1,0),$T380,$U380),OFFSET($C$8:OFFSET($C$8,$AJ$4-1,0),$S380,0))</f>
        <v>0.96791303879038448</v>
      </c>
      <c r="AR380" s="3">
        <f ca="1">SUMPRODUCT(OFFSET($W$8:OFFSET($W$8,$AJ$4-1,0),$T380,$U380),OFFSET($D$8:OFFSET($D$8,$AJ$4-1,0),$S380,MATCH(AR$6,$D$7:$Q$7,0)-1))</f>
        <v>1</v>
      </c>
      <c r="AS380" s="3">
        <f ca="1">SUMPRODUCT(OFFSET($W$8:OFFSET($W$8,$AJ$4-1,0),$T380,$U380),OFFSET($C$8:OFFSET($C$8,$AJ$4-1,0),$S380,0),OFFSET($D$8:OFFSET($D$8,$AJ$4-1,0),$S380,MATCH(AR$6,$D$7:$Q$7,0)-1))/SUMPRODUCT(OFFSET($W$8:OFFSET($W$8,$AJ$4-1,0),$T380,$U380),OFFSET($C$8:OFFSET($C$8,$AJ$4-1,0),$S380,0))</f>
        <v>1</v>
      </c>
      <c r="AT380" s="3">
        <f ca="1">SUMPRODUCT(OFFSET($W$8:OFFSET($W$8,$AJ$4-1,0),$T380,$U380),OFFSET($D$8:OFFSET($D$8,$AJ$4-1,0),$S380,MATCH(AT$6,$D$7:$Q$7,0)-1))</f>
        <v>0.85629950316148995</v>
      </c>
      <c r="AU380" s="3">
        <f ca="1">SUMPRODUCT(OFFSET($W$8:OFFSET($W$8,$AJ$4-1,0),$T380,$U380),OFFSET($C$8:OFFSET($C$8,$AJ$4-1,0),$S380,0),OFFSET($D$8:OFFSET($D$8,$AJ$4-1,0),$S380,MATCH(AT$6,$D$7:$Q$7,0)-1))/SUMPRODUCT(OFFSET($W$8:OFFSET($W$8,$AJ$4-1,0),$T380,$U380),OFFSET($C$8:OFFSET($C$8,$AJ$4-1,0),$S380,0))</f>
        <v>0.85630674745617164</v>
      </c>
      <c r="AV380" s="3">
        <f ca="1">SUMPRODUCT(OFFSET($W$8:OFFSET($W$8,$AJ$4-1,0),$T380,$U380),OFFSET($D$8:OFFSET($D$8,$AJ$4-1,0),$S380,MATCH(AV$6,$D$7:$Q$7,0)-1))</f>
        <v>1.0706188163101866</v>
      </c>
      <c r="AW380" s="3">
        <f ca="1">SUMPRODUCT(OFFSET($W$8:OFFSET($W$8,$AJ$4-1,0),$T380,$U380),OFFSET($C$8:OFFSET($C$8,$AJ$4-1,0),$S380,0),OFFSET($D$8:OFFSET($D$8,$AJ$4-1,0),$S380,MATCH(AV$6,$D$7:$Q$7,0)-1))/SUMPRODUCT(OFFSET($W$8:OFFSET($W$8,$AJ$4-1,0),$T380,$U380),OFFSET($C$8:OFFSET($C$8,$AJ$4-1,0),$S380,0))</f>
        <v>1.0706186443153878</v>
      </c>
      <c r="AX380" s="3">
        <f ca="1">SUMPRODUCT(OFFSET($W$8:OFFSET($W$8,$AJ$4-1,0),$T380,$U380),OFFSET($D$8:OFFSET($D$8,$AJ$4-1,0),$S380,MATCH(AX$6,$D$7:$Q$7,0)-1))</f>
        <v>1.0706188163101866</v>
      </c>
      <c r="AY380" s="3">
        <f ca="1">SUMPRODUCT(OFFSET($W$8:OFFSET($W$8,$AJ$4-1,0),$T380,$U380),OFFSET($C$8:OFFSET($C$8,$AJ$4-1,0),$S380,0),OFFSET($D$8:OFFSET($D$8,$AJ$4-1,0),$S380,MATCH(AX$6,$D$7:$Q$7,0)-1))/SUMPRODUCT(OFFSET($W$8:OFFSET($W$8,$AJ$4-1,0),$T380,$U380),OFFSET($C$8:OFFSET($C$8,$AJ$4-1,0),$S380,0))</f>
        <v>1.070618644315388</v>
      </c>
      <c r="AZ380" s="3">
        <f ca="1">SUMPRODUCT(OFFSET($W$8:OFFSET($W$8,$AJ$4-1,0),$T380,$U380),OFFSET($D$8:OFFSET($D$8,$AJ$4-1,0),$S380,MATCH(AZ$6,$D$7:$Q$7,0)-1))</f>
        <v>0.81818861952720889</v>
      </c>
      <c r="BA380" s="3">
        <f ca="1">SUMPRODUCT(OFFSET($W$8:OFFSET($W$8,$AJ$4-1,0),$T380,$U380),OFFSET($C$8:OFFSET($C$8,$AJ$4-1,0),$S380,0),OFFSET($D$8:OFFSET($D$8,$AJ$4-1,0),$S380,MATCH(AZ$6,$D$7:$Q$7,0)-1))/SUMPRODUCT(OFFSET($W$8:OFFSET($W$8,$AJ$4-1,0),$T380,$U380),OFFSET($C$8:OFFSET($C$8,$AJ$4-1,0),$S380,0))</f>
        <v>0.8181893229699384</v>
      </c>
      <c r="BB380" s="3">
        <f ca="1">SUMPRODUCT(OFFSET($W$8:OFFSET($W$8,$AJ$4-1,0),$T380,$U380),OFFSET($D$8:OFFSET($D$8,$AJ$4-1,0),$S380,MATCH(BB$6,$D$7:$Q$7,0)-1))</f>
        <v>0.93291946425506844</v>
      </c>
      <c r="BC380" s="3">
        <f ca="1">SUMPRODUCT(OFFSET($W$8:OFFSET($W$8,$AJ$4-1,0),$T380,$U380),OFFSET($C$8:OFFSET($C$8,$AJ$4-1,0),$S380,0),OFFSET($D$8:OFFSET($D$8,$AJ$4-1,0),$S380,MATCH(BB$6,$D$7:$Q$7,0)-1))/SUMPRODUCT(OFFSET($W$8:OFFSET($W$8,$AJ$4-1,0),$T380,$U380),OFFSET($C$8:OFFSET($C$8,$AJ$4-1,0),$S380,0))</f>
        <v>0.93291967938277542</v>
      </c>
      <c r="BD380" s="3">
        <f ca="1">SUMPRODUCT(OFFSET($W$8:OFFSET($W$8,$AJ$4-1,0),$T380,$U380),OFFSET($D$8:OFFSET($D$8,$AJ$4-1,0),$S380,MATCH(BD$6,$D$7:$Q$7,0)-1))</f>
        <v>0.99879631768972399</v>
      </c>
      <c r="BE380" s="3">
        <f ca="1">SUMPRODUCT(OFFSET($W$8:OFFSET($W$8,$AJ$4-1,0),$T380,$U380),OFFSET($C$8:OFFSET($C$8,$AJ$4-1,0),$S380,0),OFFSET($D$8:OFFSET($D$8,$AJ$4-1,0),$S380,MATCH(BD$6,$D$7:$Q$7,0)-1))/SUMPRODUCT(OFFSET($W$8:OFFSET($W$8,$AJ$4-1,0),$T380,$U380),OFFSET($C$8:OFFSET($C$8,$AJ$4-1,0),$S380,0))</f>
        <v>0.99879632110167405</v>
      </c>
      <c r="BF380" s="174">
        <f ca="1">SUMPRODUCT(OFFSET($W$8:OFFSET($W$8,$AJ$4-1,0),$T380,$U380),OFFSET($D$8:OFFSET($D$8,$AJ$4-1,0),$S380,MATCH(BF$6,$D$7:$Q$7,0)-1))</f>
        <v>1</v>
      </c>
      <c r="BG380" s="174">
        <f ca="1">SUMPRODUCT(OFFSET($W$8:OFFSET($W$8,$AJ$4-1,0),$T380,$U380),OFFSET($C$8:OFFSET($C$8,$AJ$4-1,0),$S380,0),OFFSET($D$8:OFFSET($D$8,$AJ$4-1,0),$S380,MATCH(BF$6,$D$7:$Q$7,0)-1))/SUMPRODUCT(OFFSET($W$8:OFFSET($W$8,$AJ$4-1,0),$T380,$U380),OFFSET($C$8:OFFSET($C$8,$AJ$4-1,0),$S380,0))</f>
        <v>1</v>
      </c>
      <c r="BH380" s="174">
        <f ca="1">SUMPRODUCT(OFFSET($W$8:OFFSET($W$8,$AJ$4-1,0),$T380,$U380),OFFSET($D$8:OFFSET($D$8,$AJ$4-1,0),$S380,MATCH(BH$6,$D$7:$Q$7,0)-1))</f>
        <v>1</v>
      </c>
      <c r="BI380" s="174">
        <f ca="1">SUMPRODUCT(OFFSET($W$8:OFFSET($W$8,$AJ$4-1,0),$T380,$U380),OFFSET($C$8:OFFSET($C$8,$AJ$4-1,0),$S380,0),OFFSET($D$8:OFFSET($D$8,$AJ$4-1,0),$S380,MATCH(BH$6,$D$7:$Q$7,0)-1))/SUMPRODUCT(OFFSET($W$8:OFFSET($W$8,$AJ$4-1,0),$T380,$U380),OFFSET($C$8:OFFSET($C$8,$AJ$4-1,0),$S380,0))</f>
        <v>1</v>
      </c>
      <c r="BJ380" s="174">
        <f ca="1">SUMPRODUCT(OFFSET($W$8:OFFSET($W$8,$AJ$4-1,0),$T380,$U380),OFFSET($D$8:OFFSET($D$8,$AJ$4-1,0),$S380,MATCH(BJ$6,$D$7:$Q$7,0)-1))</f>
        <v>1</v>
      </c>
      <c r="BK380" s="174">
        <f ca="1">SUMPRODUCT(OFFSET($W$8:OFFSET($W$8,$AJ$4-1,0),$T380,$U380),OFFSET($C$8:OFFSET($C$8,$AJ$4-1,0),$S380,0),OFFSET($D$8:OFFSET($D$8,$AJ$4-1,0),$S380,MATCH(BJ$6,$D$7:$Q$7,0)-1))/SUMPRODUCT(OFFSET($W$8:OFFSET($W$8,$AJ$4-1,0),$T380,$U380),OFFSET($C$8:OFFSET($C$8,$AJ$4-1,0),$S380,0))</f>
        <v>1</v>
      </c>
      <c r="BM380" s="8">
        <f t="shared" si="85"/>
        <v>47484</v>
      </c>
      <c r="BN380" s="47">
        <f t="shared" ca="1" si="86"/>
        <v>0.99887341547568309</v>
      </c>
      <c r="BO380" s="47">
        <f t="shared" ca="1" si="82"/>
        <v>0</v>
      </c>
      <c r="BP380" s="47">
        <f t="shared" ca="1" si="87"/>
        <v>0.33093923847506052</v>
      </c>
      <c r="BQ380" s="47">
        <f t="shared" ca="1" si="83"/>
        <v>0.66793417700062263</v>
      </c>
    </row>
    <row r="381" spans="1:69">
      <c r="A381" s="58">
        <f t="shared" si="84"/>
        <v>47150</v>
      </c>
      <c r="B381" s="155">
        <f t="shared" si="89"/>
        <v>47345</v>
      </c>
      <c r="C381" s="59">
        <f>SUMIF(WP!$A$3:$A$388,"&lt;"&amp;EOMONTH($A381,$A$3-1)+1,WP!$B$3:$B$388)/1000-SUM(C$8:C380)</f>
        <v>5733.584712897893</v>
      </c>
      <c r="D381" s="156">
        <f>D$6/VLOOKUP($B381,Rate!$B$4:$H$390,7)</f>
        <v>1</v>
      </c>
      <c r="E381" s="156">
        <f>E$6/VLOOKUP($B381,SAWW!$B$4:$H$390,7)</f>
        <v>0.83582538848982435</v>
      </c>
      <c r="F381" s="156">
        <f>F$6/VLOOKUP($B381,'Indem BL'!$B$4:$H$390,7)</f>
        <v>0.97051807796965817</v>
      </c>
      <c r="G381" s="156">
        <f>G$6/VLOOKUP($B381,'Med BL'!$B$4:$H$390,7)</f>
        <v>1</v>
      </c>
      <c r="H381" s="156">
        <f>H$6/VLOOKUP($B381,'Combined BL &amp; SAWW'!$B$4:$H$390,7)</f>
        <v>0.86319417538638488</v>
      </c>
      <c r="I381" s="156">
        <f>I$6/VLOOKUP($B381,'Freq Trend'!$B$4:$H$390,7)</f>
        <v>1.0674712459956215</v>
      </c>
      <c r="J381" s="156">
        <f>J$6/VLOOKUP($B381,'Severity Trend_IonI'!$B$4:$H$390,7)</f>
        <v>1.0674712459956213</v>
      </c>
      <c r="K381" s="156">
        <f>K$6/VLOOKUP($B381,'Severity Trend_MonI'!$B$4:$H$390,7)</f>
        <v>0.82534482195138337</v>
      </c>
      <c r="L381" s="156">
        <f>L$6/VLOOKUP($B381,'Severity Trend'!$B$4:$H$390,7)</f>
        <v>0.93572709967265078</v>
      </c>
      <c r="M381" s="156">
        <f>M$6/VLOOKUP($B381,'PP Residual Trend'!$B$4:$H$390,7)</f>
        <v>0.99884830279520298</v>
      </c>
      <c r="N381" s="156">
        <f>N$6/VLOOKUP($B381,CR!$B$4:$H$455,7)</f>
        <v>1</v>
      </c>
      <c r="O381" s="156">
        <f>O$6/VLOOKUP($B381,ER!$B$4:$H$455,7)</f>
        <v>1</v>
      </c>
      <c r="P381" s="156">
        <f>P$6/VLOOKUP($B381,DR!$B$4:$H$455,7)</f>
        <v>1</v>
      </c>
      <c r="R381">
        <f t="shared" si="94"/>
        <v>374</v>
      </c>
      <c r="S381" s="159">
        <f t="shared" si="90"/>
        <v>373</v>
      </c>
      <c r="T381" s="157">
        <f t="shared" si="91"/>
        <v>0</v>
      </c>
      <c r="U381" s="157">
        <f t="shared" si="92"/>
        <v>0</v>
      </c>
      <c r="V381" s="152">
        <v>0</v>
      </c>
      <c r="W381" s="153">
        <f>(2*W$5*$AJ$3*$R381*$A$3-MIN(W$5*$AJ$3,$R381*$A$3)^2-2*$R381*$A$3*MAX(W$5*$AJ$3-$R381*$A$3,0)-MIN(MAX($R381*$A$3-$A$4,0),W$5*$AJ$3)^2-2*W$5*$AJ$3*MAX($R381*$A$3-$A$4-W$5*+$AJ$3,0))/$AJ$5-SUM($V$7:V381)-SUM($V$7:W380)+SUM($V$7:V380)</f>
        <v>0</v>
      </c>
      <c r="X381" s="153">
        <f>(2*X$5*$AJ$3*$R381*$A$3-MIN(X$5*$AJ$3,$R381*$A$3)^2-2*$R381*$A$3*MAX(X$5*$AJ$3-$R381*$A$3,0)-MIN(MAX($R381*$A$3-$A$4,0),X$5*$AJ$3)^2-2*X$5*$AJ$3*MAX($R381*$A$3-$A$4-X$5*+$AJ$3,0))/$AJ$5-SUM($V$7:W381)-SUM($V$7:X380)+SUM($V$7:W380)</f>
        <v>0</v>
      </c>
      <c r="Y381" s="153">
        <f>(2*Y$5*$AJ$3*$R381*$A$3-MIN(Y$5*$AJ$3,$R381*$A$3)^2-2*$R381*$A$3*MAX(Y$5*$AJ$3-$R381*$A$3,0)-MIN(MAX($R381*$A$3-$A$4,0),Y$5*$AJ$3)^2-2*Y$5*$AJ$3*MAX($R381*$A$3-$A$4-Y$5*+$AJ$3,0))/$AJ$5-SUM($V$7:X381)-SUM($V$7:Y380)+SUM($V$7:X380)</f>
        <v>0</v>
      </c>
      <c r="Z381" s="153">
        <f>(2*Z$5*$AJ$3*$R381*$A$3-MIN(Z$5*$AJ$3,$R381*$A$3)^2-2*$R381*$A$3*MAX(Z$5*$AJ$3-$R381*$A$3,0)-MIN(MAX($R381*$A$3-$A$4,0),Z$5*$AJ$3)^2-2*Z$5*$AJ$3*MAX($R381*$A$3-$A$4-Z$5*+$AJ$3,0))/$AJ$5-SUM($V$7:Y381)-SUM($V$7:Z380)+SUM($V$7:Y380)</f>
        <v>0</v>
      </c>
      <c r="AA381" s="153">
        <f>(2*AA$5*$AJ$3*$R381*$A$3-MIN(AA$5*$AJ$3,$R381*$A$3)^2-2*$R381*$A$3*MAX(AA$5*$AJ$3-$R381*$A$3,0)-MIN(MAX($R381*$A$3-$A$4,0),AA$5*$AJ$3)^2-2*AA$5*$AJ$3*MAX($R381*$A$3-$A$4-AA$5*+$AJ$3,0))/$AJ$5-SUM($V$7:Z381)-SUM($V$7:AA380)+SUM($V$7:Z380)</f>
        <v>0</v>
      </c>
      <c r="AB381" s="153">
        <f>(2*AB$5*$AJ$3*$R381*$A$3-MIN(AB$5*$AJ$3,$R381*$A$3)^2-2*$R381*$A$3*MAX(AB$5*$AJ$3-$R381*$A$3,0)-MIN(MAX($R381*$A$3-$A$4,0),AB$5*$AJ$3)^2-2*AB$5*$AJ$3*MAX($R381*$A$3-$A$4-AB$5*+$AJ$3,0))/$AJ$5-SUM($V$7:AA381)-SUM($V$7:AB380)+SUM($V$7:AA380)</f>
        <v>0</v>
      </c>
      <c r="AC381" s="153">
        <f>(2*AC$5*$AJ$3*$R381*$A$3-MIN(AC$5*$AJ$3,$R381*$A$3)^2-2*$R381*$A$3*MAX(AC$5*$AJ$3-$R381*$A$3,0)-MIN(MAX($R381*$A$3-$A$4,0),AC$5*$AJ$3)^2-2*AC$5*$AJ$3*MAX($R381*$A$3-$A$4-AC$5*+$AJ$3,0))/$AJ$5-SUM($V$7:AB381)-SUM($V$7:AC380)+SUM($V$7:AB380)</f>
        <v>0</v>
      </c>
      <c r="AD381" s="153">
        <f>(2*AD$5*$AJ$3*$R381*$A$3-MIN(AD$5*$AJ$3,$R381*$A$3)^2-2*$R381*$A$3*MAX(AD$5*$AJ$3-$R381*$A$3,0)-MIN(MAX($R381*$A$3-$A$4,0),AD$5*$AJ$3)^2-2*AD$5*$AJ$3*MAX($R381*$A$3-$A$4-AD$5*+$AJ$3,0))/$AJ$5-SUM($V$7:AC381)-SUM($V$7:AD380)+SUM($V$7:AC380)</f>
        <v>0</v>
      </c>
      <c r="AE381" s="153">
        <f>(2*AE$5*$AJ$3*$R381*$A$3-MIN(AE$5*$AJ$3,$R381*$A$3)^2-2*$R381*$A$3*MAX(AE$5*$AJ$3-$R381*$A$3,0)-MIN(MAX($R381*$A$3-$A$4,0),AE$5*$AJ$3)^2-2*AE$5*$AJ$3*MAX($R381*$A$3-$A$4-AE$5*+$AJ$3,0))/$AJ$5-SUM($V$7:AD381)-SUM($V$7:AE380)+SUM($V$7:AD380)</f>
        <v>0</v>
      </c>
      <c r="AF381" s="153">
        <f>(2*AF$5*$AJ$3*$R381*$A$3-MIN(AF$5*$AJ$3,$R381*$A$3)^2-2*$R381*$A$3*MAX(AF$5*$AJ$3-$R381*$A$3,0)-MIN(MAX($R381*$A$3-$A$4,0),AF$5*$AJ$3)^2-2*AF$5*$AJ$3*MAX($R381*$A$3-$A$4-AF$5*+$AJ$3,0))/$AJ$5-SUM($V$7:AE381)-SUM($V$7:AF380)+SUM($V$7:AE380)</f>
        <v>0</v>
      </c>
      <c r="AG381" s="153">
        <f>(2*AG$5*$AJ$3*$R381*$A$3-MIN(AG$5*$AJ$3,$R381*$A$3)^2-2*$R381*$A$3*MAX(AG$5*$AJ$3-$R381*$A$3,0)-MIN(MAX($R381*$A$3-$A$4,0),AG$5*$AJ$3)^2-2*AG$5*$AJ$3*MAX($R381*$A$3-$A$4-AG$5*+$AJ$3,0))/$AJ$5-SUM($V$7:AF381)-SUM($V$7:AG380)+SUM($V$7:AF380)</f>
        <v>0</v>
      </c>
      <c r="AH381" s="153">
        <f>(2*AH$5*$AJ$3*$R381*$A$3-MIN(AH$5*$AJ$3,$R381*$A$3)^2-2*$R381*$A$3*MAX(AH$5*$AJ$3-$R381*$A$3,0)-MIN(MAX($R381*$A$3-$A$4,0),AH$5*$AJ$3)^2-2*AH$5*$AJ$3*MAX($R381*$A$3-$A$4-AH$5*+$AJ$3,0))/$AJ$5-SUM($V$7:AG381)-SUM($V$7:AH380)+SUM($V$7:AG380)</f>
        <v>0</v>
      </c>
      <c r="AJ381" s="8">
        <f t="shared" si="88"/>
        <v>47515</v>
      </c>
      <c r="AK381" s="30">
        <f t="shared" si="93"/>
        <v>47529</v>
      </c>
      <c r="AL381" s="3">
        <f ca="1">SUMPRODUCT(OFFSET($W$8:OFFSET($W$8,$AJ$4-1,0),$T381,$U381),OFFSET($D$8:OFFSET($D$8,$AJ$4-1,0),$S381,MATCH(AL$6,$D$7:$Q$7,0)-1))</f>
        <v>1</v>
      </c>
      <c r="AM381" s="3">
        <f ca="1">SUMPRODUCT(OFFSET($W$8:OFFSET($W$8,$AJ$4-1,0),$T381,$U381),OFFSET($C$8:OFFSET($C$8,$AJ$4-1,0),$S381,0),OFFSET($D$8:OFFSET($D$8,$AJ$4-1,0),$S381,MATCH(AL$6,$D$7:$Q$7,0)-1))/SUMPRODUCT(OFFSET($W$8:OFFSET($W$8,$AJ$4-1,0),$T381,$U381),OFFSET($C$8:OFFSET($C$8,$AJ$4-1,0),$S381,0))</f>
        <v>1</v>
      </c>
      <c r="AN381" s="3">
        <f ca="1">SUMPRODUCT(OFFSET($W$8:OFFSET($W$8,$AJ$4-1,0),$T381,$U381),OFFSET($D$8:OFFSET($D$8,$AJ$4-1,0),$S381,MATCH(AN$6,$D$7:$Q$7,0)-1))</f>
        <v>0.82816660564135824</v>
      </c>
      <c r="AO381" s="3">
        <f ca="1">SUMPRODUCT(OFFSET($W$8:OFFSET($W$8,$AJ$4-1,0),$T381,$U381),OFFSET($C$8:OFFSET($C$8,$AJ$4-1,0),$S381,0),OFFSET($D$8:OFFSET($D$8,$AJ$4-1,0),$S381,MATCH(AN$6,$D$7:$Q$7,0)-1))/SUMPRODUCT(OFFSET($W$8:OFFSET($W$8,$AJ$4-1,0),$T381,$U381),OFFSET($C$8:OFFSET($C$8,$AJ$4-1,0),$S381,0))</f>
        <v>0.82813653815120047</v>
      </c>
      <c r="AP381" s="3">
        <f ca="1">SUMPRODUCT(OFFSET($W$8:OFFSET($W$8,$AJ$4-1,0),$T381,$U381),OFFSET($D$8:OFFSET($D$8,$AJ$4-1,0),$S381,MATCH(AP$6,$D$7:$Q$7,0)-1))</f>
        <v>0.96750029787646918</v>
      </c>
      <c r="AQ381" s="3">
        <f ca="1">SUMPRODUCT(OFFSET($W$8:OFFSET($W$8,$AJ$4-1,0),$T381,$U381),OFFSET($C$8:OFFSET($C$8,$AJ$4-1,0),$S381,0),OFFSET($D$8:OFFSET($D$8,$AJ$4-1,0),$S381,MATCH(AP$6,$D$7:$Q$7,0)-1))/SUMPRODUCT(OFFSET($W$8:OFFSET($W$8,$AJ$4-1,0),$T381,$U381),OFFSET($C$8:OFFSET($C$8,$AJ$4-1,0),$S381,0))</f>
        <v>0.96753865792072369</v>
      </c>
      <c r="AR381" s="3">
        <f ca="1">SUMPRODUCT(OFFSET($W$8:OFFSET($W$8,$AJ$4-1,0),$T381,$U381),OFFSET($D$8:OFFSET($D$8,$AJ$4-1,0),$S381,MATCH(AR$6,$D$7:$Q$7,0)-1))</f>
        <v>1</v>
      </c>
      <c r="AS381" s="3">
        <f ca="1">SUMPRODUCT(OFFSET($W$8:OFFSET($W$8,$AJ$4-1,0),$T381,$U381),OFFSET($C$8:OFFSET($C$8,$AJ$4-1,0),$S381,0),OFFSET($D$8:OFFSET($D$8,$AJ$4-1,0),$S381,MATCH(AR$6,$D$7:$Q$7,0)-1))/SUMPRODUCT(OFFSET($W$8:OFFSET($W$8,$AJ$4-1,0),$T381,$U381),OFFSET($C$8:OFFSET($C$8,$AJ$4-1,0),$S381,0))</f>
        <v>1</v>
      </c>
      <c r="AT381" s="3">
        <f ca="1">SUMPRODUCT(OFFSET($W$8:OFFSET($W$8,$AJ$4-1,0),$T381,$U381),OFFSET($D$8:OFFSET($D$8,$AJ$4-1,0),$S381,MATCH(AT$6,$D$7:$Q$7,0)-1))</f>
        <v>0.85535634581328146</v>
      </c>
      <c r="AU381" s="3">
        <f ca="1">SUMPRODUCT(OFFSET($W$8:OFFSET($W$8,$AJ$4-1,0),$T381,$U381),OFFSET($C$8:OFFSET($C$8,$AJ$4-1,0),$S381,0),OFFSET($D$8:OFFSET($D$8,$AJ$4-1,0),$S381,MATCH(AT$6,$D$7:$Q$7,0)-1))/SUMPRODUCT(OFFSET($W$8:OFFSET($W$8,$AJ$4-1,0),$T381,$U381),OFFSET($C$8:OFFSET($C$8,$AJ$4-1,0),$S381,0))</f>
        <v>0.8553585342554515</v>
      </c>
      <c r="AV381" s="3">
        <f ca="1">SUMPRODUCT(OFFSET($W$8:OFFSET($W$8,$AJ$4-1,0),$T381,$U381),OFFSET($D$8:OFFSET($D$8,$AJ$4-1,0),$S381,MATCH(AV$6,$D$7:$Q$7,0)-1))</f>
        <v>1.071031501479252</v>
      </c>
      <c r="AW381" s="3">
        <f ca="1">SUMPRODUCT(OFFSET($W$8:OFFSET($W$8,$AJ$4-1,0),$T381,$U381),OFFSET($C$8:OFFSET($C$8,$AJ$4-1,0),$S381,0),OFFSET($D$8:OFFSET($D$8,$AJ$4-1,0),$S381,MATCH(AV$6,$D$7:$Q$7,0)-1))/SUMPRODUCT(OFFSET($W$8:OFFSET($W$8,$AJ$4-1,0),$T381,$U381),OFFSET($C$8:OFFSET($C$8,$AJ$4-1,0),$S381,0))</f>
        <v>1.0710451786366719</v>
      </c>
      <c r="AX381" s="3">
        <f ca="1">SUMPRODUCT(OFFSET($W$8:OFFSET($W$8,$AJ$4-1,0),$T381,$U381),OFFSET($D$8:OFFSET($D$8,$AJ$4-1,0),$S381,MATCH(AX$6,$D$7:$Q$7,0)-1))</f>
        <v>1.071031501479252</v>
      </c>
      <c r="AY381" s="3">
        <f ca="1">SUMPRODUCT(OFFSET($W$8:OFFSET($W$8,$AJ$4-1,0),$T381,$U381),OFFSET($C$8:OFFSET($C$8,$AJ$4-1,0),$S381,0),OFFSET($D$8:OFFSET($D$8,$AJ$4-1,0),$S381,MATCH(AX$6,$D$7:$Q$7,0)-1))/SUMPRODUCT(OFFSET($W$8:OFFSET($W$8,$AJ$4-1,0),$T381,$U381),OFFSET($C$8:OFFSET($C$8,$AJ$4-1,0),$S381,0))</f>
        <v>1.0710451786366719</v>
      </c>
      <c r="AZ381" s="3">
        <f ca="1">SUMPRODUCT(OFFSET($W$8:OFFSET($W$8,$AJ$4-1,0),$T381,$U381),OFFSET($D$8:OFFSET($D$8,$AJ$4-1,0),$S381,MATCH(AZ$6,$D$7:$Q$7,0)-1))</f>
        <v>0.81724988003102184</v>
      </c>
      <c r="BA381" s="3">
        <f ca="1">SUMPRODUCT(OFFSET($W$8:OFFSET($W$8,$AJ$4-1,0),$T381,$U381),OFFSET($C$8:OFFSET($C$8,$AJ$4-1,0),$S381,0),OFFSET($D$8:OFFSET($D$8,$AJ$4-1,0),$S381,MATCH(AZ$6,$D$7:$Q$7,0)-1))/SUMPRODUCT(OFFSET($W$8:OFFSET($W$8,$AJ$4-1,0),$T381,$U381),OFFSET($C$8:OFFSET($C$8,$AJ$4-1,0),$S381,0))</f>
        <v>0.81721806488408677</v>
      </c>
      <c r="BB381" s="3">
        <f ca="1">SUMPRODUCT(OFFSET($W$8:OFFSET($W$8,$AJ$4-1,0),$T381,$U381),OFFSET($D$8:OFFSET($D$8,$AJ$4-1,0),$S381,MATCH(BB$6,$D$7:$Q$7,0)-1))</f>
        <v>0.93255125616383794</v>
      </c>
      <c r="BC381" s="3">
        <f ca="1">SUMPRODUCT(OFFSET($W$8:OFFSET($W$8,$AJ$4-1,0),$T381,$U381),OFFSET($C$8:OFFSET($C$8,$AJ$4-1,0),$S381,0),OFFSET($D$8:OFFSET($D$8,$AJ$4-1,0),$S381,MATCH(BB$6,$D$7:$Q$7,0)-1))/SUMPRODUCT(OFFSET($W$8:OFFSET($W$8,$AJ$4-1,0),$T381,$U381),OFFSET($C$8:OFFSET($C$8,$AJ$4-1,0),$S381,0))</f>
        <v>0.93253891197564676</v>
      </c>
      <c r="BD381" s="3">
        <f ca="1">SUMPRODUCT(OFFSET($W$8:OFFSET($W$8,$AJ$4-1,0),$T381,$U381),OFFSET($D$8:OFFSET($D$8,$AJ$4-1,0),$S381,MATCH(BD$6,$D$7:$Q$7,0)-1))</f>
        <v>0.99878950095078312</v>
      </c>
      <c r="BE381" s="3">
        <f ca="1">SUMPRODUCT(OFFSET($W$8:OFFSET($W$8,$AJ$4-1,0),$T381,$U381),OFFSET($C$8:OFFSET($C$8,$AJ$4-1,0),$S381,0),OFFSET($D$8:OFFSET($D$8,$AJ$4-1,0),$S381,MATCH(BD$6,$D$7:$Q$7,0)-1))/SUMPRODUCT(OFFSET($W$8:OFFSET($W$8,$AJ$4-1,0),$T381,$U381),OFFSET($C$8:OFFSET($C$8,$AJ$4-1,0),$S381,0))</f>
        <v>0.99878927371492732</v>
      </c>
      <c r="BF381" s="174">
        <f ca="1">SUMPRODUCT(OFFSET($W$8:OFFSET($W$8,$AJ$4-1,0),$T381,$U381),OFFSET($D$8:OFFSET($D$8,$AJ$4-1,0),$S381,MATCH(BF$6,$D$7:$Q$7,0)-1))</f>
        <v>1</v>
      </c>
      <c r="BG381" s="174">
        <f ca="1">SUMPRODUCT(OFFSET($W$8:OFFSET($W$8,$AJ$4-1,0),$T381,$U381),OFFSET($C$8:OFFSET($C$8,$AJ$4-1,0),$S381,0),OFFSET($D$8:OFFSET($D$8,$AJ$4-1,0),$S381,MATCH(BF$6,$D$7:$Q$7,0)-1))/SUMPRODUCT(OFFSET($W$8:OFFSET($W$8,$AJ$4-1,0),$T381,$U381),OFFSET($C$8:OFFSET($C$8,$AJ$4-1,0),$S381,0))</f>
        <v>1</v>
      </c>
      <c r="BH381" s="174">
        <f ca="1">SUMPRODUCT(OFFSET($W$8:OFFSET($W$8,$AJ$4-1,0),$T381,$U381),OFFSET($D$8:OFFSET($D$8,$AJ$4-1,0),$S381,MATCH(BH$6,$D$7:$Q$7,0)-1))</f>
        <v>1</v>
      </c>
      <c r="BI381" s="174">
        <f ca="1">SUMPRODUCT(OFFSET($W$8:OFFSET($W$8,$AJ$4-1,0),$T381,$U381),OFFSET($C$8:OFFSET($C$8,$AJ$4-1,0),$S381,0),OFFSET($D$8:OFFSET($D$8,$AJ$4-1,0),$S381,MATCH(BH$6,$D$7:$Q$7,0)-1))/SUMPRODUCT(OFFSET($W$8:OFFSET($W$8,$AJ$4-1,0),$T381,$U381),OFFSET($C$8:OFFSET($C$8,$AJ$4-1,0),$S381,0))</f>
        <v>1</v>
      </c>
      <c r="BJ381" s="174">
        <f ca="1">SUMPRODUCT(OFFSET($W$8:OFFSET($W$8,$AJ$4-1,0),$T381,$U381),OFFSET($D$8:OFFSET($D$8,$AJ$4-1,0),$S381,MATCH(BJ$6,$D$7:$Q$7,0)-1))</f>
        <v>1</v>
      </c>
      <c r="BK381" s="174">
        <f ca="1">SUMPRODUCT(OFFSET($W$8:OFFSET($W$8,$AJ$4-1,0),$T381,$U381),OFFSET($C$8:OFFSET($C$8,$AJ$4-1,0),$S381,0),OFFSET($D$8:OFFSET($D$8,$AJ$4-1,0),$S381,MATCH(BJ$6,$D$7:$Q$7,0)-1))/SUMPRODUCT(OFFSET($W$8:OFFSET($W$8,$AJ$4-1,0),$T381,$U381),OFFSET($C$8:OFFSET($C$8,$AJ$4-1,0),$S381,0))</f>
        <v>1</v>
      </c>
      <c r="BM381" s="8">
        <f t="shared" si="85"/>
        <v>47515</v>
      </c>
      <c r="BN381" s="47">
        <f t="shared" ca="1" si="86"/>
        <v>0.99887341547568309</v>
      </c>
      <c r="BO381" s="47">
        <f t="shared" ca="1" si="82"/>
        <v>0</v>
      </c>
      <c r="BP381" s="47">
        <f t="shared" ca="1" si="87"/>
        <v>0.33093923847506052</v>
      </c>
      <c r="BQ381" s="47">
        <f t="shared" ca="1" si="83"/>
        <v>0.66793417700062263</v>
      </c>
    </row>
    <row r="382" spans="1:69">
      <c r="A382" s="58">
        <f t="shared" si="84"/>
        <v>47178</v>
      </c>
      <c r="B382" s="155">
        <f t="shared" si="89"/>
        <v>47376</v>
      </c>
      <c r="C382" s="59">
        <f>SUMIF(WP!$A$3:$A$388,"&lt;"&amp;EOMONTH($A382,$A$3-1)+1,WP!$B$3:$B$388)/1000-SUM(C$8:C381)</f>
        <v>6796.8402848473052</v>
      </c>
      <c r="D382" s="156">
        <f>D$6/VLOOKUP($B382,Rate!$B$4:$H$390,7)</f>
        <v>1</v>
      </c>
      <c r="E382" s="156">
        <f>E$6/VLOOKUP($B382,SAWW!$B$4:$H$390,7)</f>
        <v>0.83384894670944054</v>
      </c>
      <c r="F382" s="156">
        <f>F$6/VLOOKUP($B382,'Indem BL'!$B$4:$H$390,7)</f>
        <v>0.97051807796965817</v>
      </c>
      <c r="G382" s="156">
        <f>G$6/VLOOKUP($B382,'Med BL'!$B$4:$H$390,7)</f>
        <v>1</v>
      </c>
      <c r="H382" s="156">
        <f>H$6/VLOOKUP($B382,'Combined BL &amp; SAWW'!$B$4:$H$390,7)</f>
        <v>0.86168454589289567</v>
      </c>
      <c r="I382" s="156">
        <f>I$6/VLOOKUP($B382,'Freq Trend'!$B$4:$H$390,7)</f>
        <v>1.0683797072218297</v>
      </c>
      <c r="J382" s="156">
        <f>J$6/VLOOKUP($B382,'Severity Trend_IonI'!$B$4:$H$390,7)</f>
        <v>1.0683797072218295</v>
      </c>
      <c r="K382" s="156">
        <f>K$6/VLOOKUP($B382,'Severity Trend_MonI'!$B$4:$H$390,7)</f>
        <v>0.8232546016899196</v>
      </c>
      <c r="L382" s="156">
        <f>L$6/VLOOKUP($B382,'Severity Trend'!$B$4:$H$390,7)</f>
        <v>0.93491180221737447</v>
      </c>
      <c r="M382" s="156">
        <f>M$6/VLOOKUP($B382,'PP Residual Trend'!$B$4:$H$390,7)</f>
        <v>0.99883325260889877</v>
      </c>
      <c r="N382" s="156">
        <f>N$6/VLOOKUP($B382,CR!$B$4:$H$455,7)</f>
        <v>1</v>
      </c>
      <c r="O382" s="156">
        <f>O$6/VLOOKUP($B382,ER!$B$4:$H$455,7)</f>
        <v>1</v>
      </c>
      <c r="P382" s="156">
        <f>P$6/VLOOKUP($B382,DR!$B$4:$H$455,7)</f>
        <v>1</v>
      </c>
      <c r="R382">
        <f t="shared" si="94"/>
        <v>375</v>
      </c>
      <c r="S382" s="159">
        <f t="shared" si="90"/>
        <v>374</v>
      </c>
      <c r="T382" s="157">
        <f t="shared" si="91"/>
        <v>0</v>
      </c>
      <c r="U382" s="157">
        <f t="shared" si="92"/>
        <v>0</v>
      </c>
      <c r="V382" s="152">
        <v>0</v>
      </c>
      <c r="W382" s="153">
        <f>(2*W$5*$AJ$3*$R382*$A$3-MIN(W$5*$AJ$3,$R382*$A$3)^2-2*$R382*$A$3*MAX(W$5*$AJ$3-$R382*$A$3,0)-MIN(MAX($R382*$A$3-$A$4,0),W$5*$AJ$3)^2-2*W$5*$AJ$3*MAX($R382*$A$3-$A$4-W$5*+$AJ$3,0))/$AJ$5-SUM($V$7:V382)-SUM($V$7:W381)+SUM($V$7:V381)</f>
        <v>0</v>
      </c>
      <c r="X382" s="153">
        <f>(2*X$5*$AJ$3*$R382*$A$3-MIN(X$5*$AJ$3,$R382*$A$3)^2-2*$R382*$A$3*MAX(X$5*$AJ$3-$R382*$A$3,0)-MIN(MAX($R382*$A$3-$A$4,0),X$5*$AJ$3)^2-2*X$5*$AJ$3*MAX($R382*$A$3-$A$4-X$5*+$AJ$3,0))/$AJ$5-SUM($V$7:W382)-SUM($V$7:X381)+SUM($V$7:W381)</f>
        <v>0</v>
      </c>
      <c r="Y382" s="153">
        <f>(2*Y$5*$AJ$3*$R382*$A$3-MIN(Y$5*$AJ$3,$R382*$A$3)^2-2*$R382*$A$3*MAX(Y$5*$AJ$3-$R382*$A$3,0)-MIN(MAX($R382*$A$3-$A$4,0),Y$5*$AJ$3)^2-2*Y$5*$AJ$3*MAX($R382*$A$3-$A$4-Y$5*+$AJ$3,0))/$AJ$5-SUM($V$7:X382)-SUM($V$7:Y381)+SUM($V$7:X381)</f>
        <v>0</v>
      </c>
      <c r="Z382" s="153">
        <f>(2*Z$5*$AJ$3*$R382*$A$3-MIN(Z$5*$AJ$3,$R382*$A$3)^2-2*$R382*$A$3*MAX(Z$5*$AJ$3-$R382*$A$3,0)-MIN(MAX($R382*$A$3-$A$4,0),Z$5*$AJ$3)^2-2*Z$5*$AJ$3*MAX($R382*$A$3-$A$4-Z$5*+$AJ$3,0))/$AJ$5-SUM($V$7:Y382)-SUM($V$7:Z381)+SUM($V$7:Y381)</f>
        <v>0</v>
      </c>
      <c r="AA382" s="153">
        <f>(2*AA$5*$AJ$3*$R382*$A$3-MIN(AA$5*$AJ$3,$R382*$A$3)^2-2*$R382*$A$3*MAX(AA$5*$AJ$3-$R382*$A$3,0)-MIN(MAX($R382*$A$3-$A$4,0),AA$5*$AJ$3)^2-2*AA$5*$AJ$3*MAX($R382*$A$3-$A$4-AA$5*+$AJ$3,0))/$AJ$5-SUM($V$7:Z382)-SUM($V$7:AA381)+SUM($V$7:Z381)</f>
        <v>0</v>
      </c>
      <c r="AB382" s="153">
        <f>(2*AB$5*$AJ$3*$R382*$A$3-MIN(AB$5*$AJ$3,$R382*$A$3)^2-2*$R382*$A$3*MAX(AB$5*$AJ$3-$R382*$A$3,0)-MIN(MAX($R382*$A$3-$A$4,0),AB$5*$AJ$3)^2-2*AB$5*$AJ$3*MAX($R382*$A$3-$A$4-AB$5*+$AJ$3,0))/$AJ$5-SUM($V$7:AA382)-SUM($V$7:AB381)+SUM($V$7:AA381)</f>
        <v>0</v>
      </c>
      <c r="AC382" s="153">
        <f>(2*AC$5*$AJ$3*$R382*$A$3-MIN(AC$5*$AJ$3,$R382*$A$3)^2-2*$R382*$A$3*MAX(AC$5*$AJ$3-$R382*$A$3,0)-MIN(MAX($R382*$A$3-$A$4,0),AC$5*$AJ$3)^2-2*AC$5*$AJ$3*MAX($R382*$A$3-$A$4-AC$5*+$AJ$3,0))/$AJ$5-SUM($V$7:AB382)-SUM($V$7:AC381)+SUM($V$7:AB381)</f>
        <v>0</v>
      </c>
      <c r="AD382" s="153">
        <f>(2*AD$5*$AJ$3*$R382*$A$3-MIN(AD$5*$AJ$3,$R382*$A$3)^2-2*$R382*$A$3*MAX(AD$5*$AJ$3-$R382*$A$3,0)-MIN(MAX($R382*$A$3-$A$4,0),AD$5*$AJ$3)^2-2*AD$5*$AJ$3*MAX($R382*$A$3-$A$4-AD$5*+$AJ$3,0))/$AJ$5-SUM($V$7:AC382)-SUM($V$7:AD381)+SUM($V$7:AC381)</f>
        <v>0</v>
      </c>
      <c r="AE382" s="153">
        <f>(2*AE$5*$AJ$3*$R382*$A$3-MIN(AE$5*$AJ$3,$R382*$A$3)^2-2*$R382*$A$3*MAX(AE$5*$AJ$3-$R382*$A$3,0)-MIN(MAX($R382*$A$3-$A$4,0),AE$5*$AJ$3)^2-2*AE$5*$AJ$3*MAX($R382*$A$3-$A$4-AE$5*+$AJ$3,0))/$AJ$5-SUM($V$7:AD382)-SUM($V$7:AE381)+SUM($V$7:AD381)</f>
        <v>0</v>
      </c>
      <c r="AF382" s="153">
        <f>(2*AF$5*$AJ$3*$R382*$A$3-MIN(AF$5*$AJ$3,$R382*$A$3)^2-2*$R382*$A$3*MAX(AF$5*$AJ$3-$R382*$A$3,0)-MIN(MAX($R382*$A$3-$A$4,0),AF$5*$AJ$3)^2-2*AF$5*$AJ$3*MAX($R382*$A$3-$A$4-AF$5*+$AJ$3,0))/$AJ$5-SUM($V$7:AE382)-SUM($V$7:AF381)+SUM($V$7:AE381)</f>
        <v>0</v>
      </c>
      <c r="AG382" s="153">
        <f>(2*AG$5*$AJ$3*$R382*$A$3-MIN(AG$5*$AJ$3,$R382*$A$3)^2-2*$R382*$A$3*MAX(AG$5*$AJ$3-$R382*$A$3,0)-MIN(MAX($R382*$A$3-$A$4,0),AG$5*$AJ$3)^2-2*AG$5*$AJ$3*MAX($R382*$A$3-$A$4-AG$5*+$AJ$3,0))/$AJ$5-SUM($V$7:AF382)-SUM($V$7:AG381)+SUM($V$7:AF381)</f>
        <v>0</v>
      </c>
      <c r="AH382" s="153">
        <f>(2*AH$5*$AJ$3*$R382*$A$3-MIN(AH$5*$AJ$3,$R382*$A$3)^2-2*$R382*$A$3*MAX(AH$5*$AJ$3-$R382*$A$3,0)-MIN(MAX($R382*$A$3-$A$4,0),AH$5*$AJ$3)^2-2*AH$5*$AJ$3*MAX($R382*$A$3-$A$4-AH$5*+$AJ$3,0))/$AJ$5-SUM($V$7:AG382)-SUM($V$7:AH381)+SUM($V$7:AG381)</f>
        <v>0</v>
      </c>
      <c r="AJ382" s="8">
        <f t="shared" si="88"/>
        <v>47543</v>
      </c>
      <c r="AK382" s="30">
        <f t="shared" si="93"/>
        <v>47557</v>
      </c>
      <c r="AL382" s="3">
        <f ca="1">SUMPRODUCT(OFFSET($W$8:OFFSET($W$8,$AJ$4-1,0),$T382,$U382),OFFSET($D$8:OFFSET($D$8,$AJ$4-1,0),$S382,MATCH(AL$6,$D$7:$Q$7,0)-1))</f>
        <v>1</v>
      </c>
      <c r="AM382" s="3">
        <f ca="1">SUMPRODUCT(OFFSET($W$8:OFFSET($W$8,$AJ$4-1,0),$T382,$U382),OFFSET($C$8:OFFSET($C$8,$AJ$4-1,0),$S382,0),OFFSET($D$8:OFFSET($D$8,$AJ$4-1,0),$S382,MATCH(AL$6,$D$7:$Q$7,0)-1))/SUMPRODUCT(OFFSET($W$8:OFFSET($W$8,$AJ$4-1,0),$T382,$U382),OFFSET($C$8:OFFSET($C$8,$AJ$4-1,0),$S382,0))</f>
        <v>1</v>
      </c>
      <c r="AN382" s="3">
        <f ca="1">SUMPRODUCT(OFFSET($W$8:OFFSET($W$8,$AJ$4-1,0),$T382,$U382),OFFSET($D$8:OFFSET($D$8,$AJ$4-1,0),$S382,MATCH(AN$6,$D$7:$Q$7,0)-1))</f>
        <v>0.82744356108410655</v>
      </c>
      <c r="AO382" s="3">
        <f ca="1">SUMPRODUCT(OFFSET($W$8:OFFSET($W$8,$AJ$4-1,0),$T382,$U382),OFFSET($C$8:OFFSET($C$8,$AJ$4-1,0),$S382,0),OFFSET($D$8:OFFSET($D$8,$AJ$4-1,0),$S382,MATCH(AN$6,$D$7:$Q$7,0)-1))/SUMPRODUCT(OFFSET($W$8:OFFSET($W$8,$AJ$4-1,0),$T382,$U382),OFFSET($C$8:OFFSET($C$8,$AJ$4-1,0),$S382,0))</f>
        <v>0.82763849330788908</v>
      </c>
      <c r="AP382" s="3">
        <f ca="1">SUMPRODUCT(OFFSET($W$8:OFFSET($W$8,$AJ$4-1,0),$T382,$U382),OFFSET($D$8:OFFSET($D$8,$AJ$4-1,0),$S382,MATCH(AP$6,$D$7:$Q$7,0)-1))</f>
        <v>0.96709792719737731</v>
      </c>
      <c r="AQ382" s="3">
        <f ca="1">SUMPRODUCT(OFFSET($W$8:OFFSET($W$8,$AJ$4-1,0),$T382,$U382),OFFSET($C$8:OFFSET($C$8,$AJ$4-1,0),$S382,0),OFFSET($D$8:OFFSET($D$8,$AJ$4-1,0),$S382,MATCH(AP$6,$D$7:$Q$7,0)-1))/SUMPRODUCT(OFFSET($W$8:OFFSET($W$8,$AJ$4-1,0),$T382,$U382),OFFSET($C$8:OFFSET($C$8,$AJ$4-1,0),$S382,0))</f>
        <v>0.96731439688988607</v>
      </c>
      <c r="AR382" s="3">
        <f ca="1">SUMPRODUCT(OFFSET($W$8:OFFSET($W$8,$AJ$4-1,0),$T382,$U382),OFFSET($D$8:OFFSET($D$8,$AJ$4-1,0),$S382,MATCH(AR$6,$D$7:$Q$7,0)-1))</f>
        <v>1</v>
      </c>
      <c r="AS382" s="3">
        <f ca="1">SUMPRODUCT(OFFSET($W$8:OFFSET($W$8,$AJ$4-1,0),$T382,$U382),OFFSET($C$8:OFFSET($C$8,$AJ$4-1,0),$S382,0),OFFSET($D$8:OFFSET($D$8,$AJ$4-1,0),$S382,MATCH(AR$6,$D$7:$Q$7,0)-1))/SUMPRODUCT(OFFSET($W$8:OFFSET($W$8,$AJ$4-1,0),$T382,$U382),OFFSET($C$8:OFFSET($C$8,$AJ$4-1,0),$S382,0))</f>
        <v>1</v>
      </c>
      <c r="AT382" s="3">
        <f ca="1">SUMPRODUCT(OFFSET($W$8:OFFSET($W$8,$AJ$4-1,0),$T382,$U382),OFFSET($D$8:OFFSET($D$8,$AJ$4-1,0),$S382,MATCH(AT$6,$D$7:$Q$7,0)-1))</f>
        <v>0.85453921170947023</v>
      </c>
      <c r="AU382" s="3">
        <f ca="1">SUMPRODUCT(OFFSET($W$8:OFFSET($W$8,$AJ$4-1,0),$T382,$U382),OFFSET($C$8:OFFSET($C$8,$AJ$4-1,0),$S382,0),OFFSET($D$8:OFFSET($D$8,$AJ$4-1,0),$S382,MATCH(AT$6,$D$7:$Q$7,0)-1))/SUMPRODUCT(OFFSET($W$8:OFFSET($W$8,$AJ$4-1,0),$T382,$U382),OFFSET($C$8:OFFSET($C$8,$AJ$4-1,0),$S382,0))</f>
        <v>0.85483038122326116</v>
      </c>
      <c r="AV382" s="3">
        <f ca="1">SUMPRODUCT(OFFSET($W$8:OFFSET($W$8,$AJ$4-1,0),$T382,$U382),OFFSET($D$8:OFFSET($D$8,$AJ$4-1,0),$S382,MATCH(AV$6,$D$7:$Q$7,0)-1))</f>
        <v>1.071368545864763</v>
      </c>
      <c r="AW382" s="3">
        <f ca="1">SUMPRODUCT(OFFSET($W$8:OFFSET($W$8,$AJ$4-1,0),$T382,$U382),OFFSET($C$8:OFFSET($C$8,$AJ$4-1,0),$S382,0),OFFSET($D$8:OFFSET($D$8,$AJ$4-1,0),$S382,MATCH(AV$6,$D$7:$Q$7,0)-1))/SUMPRODUCT(OFFSET($W$8:OFFSET($W$8,$AJ$4-1,0),$T382,$U382),OFFSET($C$8:OFFSET($C$8,$AJ$4-1,0),$S382,0))</f>
        <v>1.0712770975449406</v>
      </c>
      <c r="AX382" s="3">
        <f ca="1">SUMPRODUCT(OFFSET($W$8:OFFSET($W$8,$AJ$4-1,0),$T382,$U382),OFFSET($D$8:OFFSET($D$8,$AJ$4-1,0),$S382,MATCH(AX$6,$D$7:$Q$7,0)-1))</f>
        <v>1.071368545864763</v>
      </c>
      <c r="AY382" s="3">
        <f ca="1">SUMPRODUCT(OFFSET($W$8:OFFSET($W$8,$AJ$4-1,0),$T382,$U382),OFFSET($C$8:OFFSET($C$8,$AJ$4-1,0),$S382,0),OFFSET($D$8:OFFSET($D$8,$AJ$4-1,0),$S382,MATCH(AX$6,$D$7:$Q$7,0)-1))/SUMPRODUCT(OFFSET($W$8:OFFSET($W$8,$AJ$4-1,0),$T382,$U382),OFFSET($C$8:OFFSET($C$8,$AJ$4-1,0),$S382,0))</f>
        <v>1.0712770975449406</v>
      </c>
      <c r="AZ382" s="3">
        <f ca="1">SUMPRODUCT(OFFSET($W$8:OFFSET($W$8,$AJ$4-1,0),$T382,$U382),OFFSET($D$8:OFFSET($D$8,$AJ$4-1,0),$S382,MATCH(AZ$6,$D$7:$Q$7,0)-1))</f>
        <v>0.81648576893321145</v>
      </c>
      <c r="BA382" s="3">
        <f ca="1">SUMPRODUCT(OFFSET($W$8:OFFSET($W$8,$AJ$4-1,0),$T382,$U382),OFFSET($C$8:OFFSET($C$8,$AJ$4-1,0),$S382,0),OFFSET($D$8:OFFSET($D$8,$AJ$4-1,0),$S382,MATCH(AZ$6,$D$7:$Q$7,0)-1))/SUMPRODUCT(OFFSET($W$8:OFFSET($W$8,$AJ$4-1,0),$T382,$U382),OFFSET($C$8:OFFSET($C$8,$AJ$4-1,0),$S382,0))</f>
        <v>0.81669170419282577</v>
      </c>
      <c r="BB382" s="3">
        <f ca="1">SUMPRODUCT(OFFSET($W$8:OFFSET($W$8,$AJ$4-1,0),$T382,$U382),OFFSET($D$8:OFFSET($D$8,$AJ$4-1,0),$S382,MATCH(BB$6,$D$7:$Q$7,0)-1))</f>
        <v>0.93225104882782661</v>
      </c>
      <c r="BC382" s="3">
        <f ca="1">SUMPRODUCT(OFFSET($W$8:OFFSET($W$8,$AJ$4-1,0),$T382,$U382),OFFSET($C$8:OFFSET($C$8,$AJ$4-1,0),$S382,0),OFFSET($D$8:OFFSET($D$8,$AJ$4-1,0),$S382,MATCH(BB$6,$D$7:$Q$7,0)-1))/SUMPRODUCT(OFFSET($W$8:OFFSET($W$8,$AJ$4-1,0),$T382,$U382),OFFSET($C$8:OFFSET($C$8,$AJ$4-1,0),$S382,0))</f>
        <v>0.93233222436386509</v>
      </c>
      <c r="BD382" s="3">
        <f ca="1">SUMPRODUCT(OFFSET($W$8:OFFSET($W$8,$AJ$4-1,0),$T382,$U382),OFFSET($D$8:OFFSET($D$8,$AJ$4-1,0),$S382,MATCH(BD$6,$D$7:$Q$7,0)-1))</f>
        <v>0.99878393841293223</v>
      </c>
      <c r="BE382" s="3">
        <f ca="1">SUMPRODUCT(OFFSET($W$8:OFFSET($W$8,$AJ$4-1,0),$T382,$U382),OFFSET($C$8:OFFSET($C$8,$AJ$4-1,0),$S382,0),OFFSET($D$8:OFFSET($D$8,$AJ$4-1,0),$S382,MATCH(BD$6,$D$7:$Q$7,0)-1))/SUMPRODUCT(OFFSET($W$8:OFFSET($W$8,$AJ$4-1,0),$T382,$U382),OFFSET($C$8:OFFSET($C$8,$AJ$4-1,0),$S382,0))</f>
        <v>0.99878544507080969</v>
      </c>
      <c r="BF382" s="174">
        <f ca="1">SUMPRODUCT(OFFSET($W$8:OFFSET($W$8,$AJ$4-1,0),$T382,$U382),OFFSET($D$8:OFFSET($D$8,$AJ$4-1,0),$S382,MATCH(BF$6,$D$7:$Q$7,0)-1))</f>
        <v>1</v>
      </c>
      <c r="BG382" s="174">
        <f ca="1">SUMPRODUCT(OFFSET($W$8:OFFSET($W$8,$AJ$4-1,0),$T382,$U382),OFFSET($C$8:OFFSET($C$8,$AJ$4-1,0),$S382,0),OFFSET($D$8:OFFSET($D$8,$AJ$4-1,0),$S382,MATCH(BF$6,$D$7:$Q$7,0)-1))/SUMPRODUCT(OFFSET($W$8:OFFSET($W$8,$AJ$4-1,0),$T382,$U382),OFFSET($C$8:OFFSET($C$8,$AJ$4-1,0),$S382,0))</f>
        <v>1</v>
      </c>
      <c r="BH382" s="174">
        <f ca="1">SUMPRODUCT(OFFSET($W$8:OFFSET($W$8,$AJ$4-1,0),$T382,$U382),OFFSET($D$8:OFFSET($D$8,$AJ$4-1,0),$S382,MATCH(BH$6,$D$7:$Q$7,0)-1))</f>
        <v>1</v>
      </c>
      <c r="BI382" s="174">
        <f ca="1">SUMPRODUCT(OFFSET($W$8:OFFSET($W$8,$AJ$4-1,0),$T382,$U382),OFFSET($C$8:OFFSET($C$8,$AJ$4-1,0),$S382,0),OFFSET($D$8:OFFSET($D$8,$AJ$4-1,0),$S382,MATCH(BH$6,$D$7:$Q$7,0)-1))/SUMPRODUCT(OFFSET($W$8:OFFSET($W$8,$AJ$4-1,0),$T382,$U382),OFFSET($C$8:OFFSET($C$8,$AJ$4-1,0),$S382,0))</f>
        <v>1</v>
      </c>
      <c r="BJ382" s="174">
        <f ca="1">SUMPRODUCT(OFFSET($W$8:OFFSET($W$8,$AJ$4-1,0),$T382,$U382),OFFSET($D$8:OFFSET($D$8,$AJ$4-1,0),$S382,MATCH(BJ$6,$D$7:$Q$7,0)-1))</f>
        <v>1</v>
      </c>
      <c r="BK382" s="174">
        <f ca="1">SUMPRODUCT(OFFSET($W$8:OFFSET($W$8,$AJ$4-1,0),$T382,$U382),OFFSET($C$8:OFFSET($C$8,$AJ$4-1,0),$S382,0),OFFSET($D$8:OFFSET($D$8,$AJ$4-1,0),$S382,MATCH(BJ$6,$D$7:$Q$7,0)-1))/SUMPRODUCT(OFFSET($W$8:OFFSET($W$8,$AJ$4-1,0),$T382,$U382),OFFSET($C$8:OFFSET($C$8,$AJ$4-1,0),$S382,0))</f>
        <v>1</v>
      </c>
      <c r="BM382" s="8">
        <f t="shared" si="85"/>
        <v>47543</v>
      </c>
      <c r="BN382" s="47">
        <f t="shared" ca="1" si="86"/>
        <v>0.99887341547568309</v>
      </c>
      <c r="BO382" s="47">
        <f t="shared" ca="1" si="82"/>
        <v>0</v>
      </c>
      <c r="BP382" s="47">
        <f t="shared" ca="1" si="87"/>
        <v>0.33093923847506052</v>
      </c>
      <c r="BQ382" s="47">
        <f t="shared" ca="1" si="83"/>
        <v>0.66793417700062263</v>
      </c>
    </row>
    <row r="383" spans="1:69">
      <c r="A383" s="58">
        <f t="shared" si="84"/>
        <v>47209</v>
      </c>
      <c r="B383" s="155">
        <f t="shared" si="89"/>
        <v>47406</v>
      </c>
      <c r="C383" s="59">
        <f>SUMIF(WP!$A$3:$A$388,"&lt;"&amp;EOMONTH($A383,$A$3-1)+1,WP!$B$3:$B$388)/1000-SUM(C$8:C382)</f>
        <v>8920.9348089911509</v>
      </c>
      <c r="D383" s="156">
        <f>D$6/VLOOKUP($B383,Rate!$B$4:$H$390,7)</f>
        <v>1</v>
      </c>
      <c r="E383" s="156">
        <f>E$6/VLOOKUP($B383,SAWW!$B$4:$H$390,7)</f>
        <v>0.83194514059483671</v>
      </c>
      <c r="F383" s="156">
        <f>F$6/VLOOKUP($B383,'Indem BL'!$B$4:$H$390,7)</f>
        <v>0.97051807796965817</v>
      </c>
      <c r="G383" s="156">
        <f>G$6/VLOOKUP($B383,'Med BL'!$B$4:$H$390,7)</f>
        <v>1</v>
      </c>
      <c r="H383" s="156">
        <f>H$6/VLOOKUP($B383,'Combined BL &amp; SAWW'!$B$4:$H$390,7)</f>
        <v>0.86022863322137866</v>
      </c>
      <c r="I383" s="156">
        <f>I$6/VLOOKUP($B383,'Freq Trend'!$B$4:$H$390,7)</f>
        <v>1.0692603367200344</v>
      </c>
      <c r="J383" s="156">
        <f>J$6/VLOOKUP($B383,'Severity Trend_IonI'!$B$4:$H$390,7)</f>
        <v>1.0692603367200342</v>
      </c>
      <c r="K383" s="156">
        <f>K$6/VLOOKUP($B383,'Severity Trend_MonI'!$B$4:$H$390,7)</f>
        <v>0.82124186361124707</v>
      </c>
      <c r="L383" s="156">
        <f>L$6/VLOOKUP($B383,'Severity Trend'!$B$4:$H$390,7)</f>
        <v>0.93412415626894951</v>
      </c>
      <c r="M383" s="156">
        <f>M$6/VLOOKUP($B383,'PP Residual Trend'!$B$4:$H$390,7)</f>
        <v>0.99881868834429821</v>
      </c>
      <c r="N383" s="156">
        <f>N$6/VLOOKUP($B383,CR!$B$4:$H$455,7)</f>
        <v>1</v>
      </c>
      <c r="O383" s="156">
        <f>O$6/VLOOKUP($B383,ER!$B$4:$H$455,7)</f>
        <v>1</v>
      </c>
      <c r="P383" s="156">
        <f>P$6/VLOOKUP($B383,DR!$B$4:$H$455,7)</f>
        <v>1</v>
      </c>
      <c r="R383">
        <f t="shared" si="94"/>
        <v>376</v>
      </c>
      <c r="S383" s="159">
        <f t="shared" si="90"/>
        <v>375</v>
      </c>
      <c r="T383" s="157">
        <f t="shared" si="91"/>
        <v>0</v>
      </c>
      <c r="U383" s="157">
        <f t="shared" si="92"/>
        <v>0</v>
      </c>
      <c r="V383" s="152">
        <v>0</v>
      </c>
      <c r="W383" s="153">
        <f>(2*W$5*$AJ$3*$R383*$A$3-MIN(W$5*$AJ$3,$R383*$A$3)^2-2*$R383*$A$3*MAX(W$5*$AJ$3-$R383*$A$3,0)-MIN(MAX($R383*$A$3-$A$4,0),W$5*$AJ$3)^2-2*W$5*$AJ$3*MAX($R383*$A$3-$A$4-W$5*+$AJ$3,0))/$AJ$5-SUM($V$7:V383)-SUM($V$7:W382)+SUM($V$7:V382)</f>
        <v>0</v>
      </c>
      <c r="X383" s="153">
        <f>(2*X$5*$AJ$3*$R383*$A$3-MIN(X$5*$AJ$3,$R383*$A$3)^2-2*$R383*$A$3*MAX(X$5*$AJ$3-$R383*$A$3,0)-MIN(MAX($R383*$A$3-$A$4,0),X$5*$AJ$3)^2-2*X$5*$AJ$3*MAX($R383*$A$3-$A$4-X$5*+$AJ$3,0))/$AJ$5-SUM($V$7:W383)-SUM($V$7:X382)+SUM($V$7:W382)</f>
        <v>0</v>
      </c>
      <c r="Y383" s="153">
        <f>(2*Y$5*$AJ$3*$R383*$A$3-MIN(Y$5*$AJ$3,$R383*$A$3)^2-2*$R383*$A$3*MAX(Y$5*$AJ$3-$R383*$A$3,0)-MIN(MAX($R383*$A$3-$A$4,0),Y$5*$AJ$3)^2-2*Y$5*$AJ$3*MAX($R383*$A$3-$A$4-Y$5*+$AJ$3,0))/$AJ$5-SUM($V$7:X383)-SUM($V$7:Y382)+SUM($V$7:X382)</f>
        <v>0</v>
      </c>
      <c r="Z383" s="153">
        <f>(2*Z$5*$AJ$3*$R383*$A$3-MIN(Z$5*$AJ$3,$R383*$A$3)^2-2*$R383*$A$3*MAX(Z$5*$AJ$3-$R383*$A$3,0)-MIN(MAX($R383*$A$3-$A$4,0),Z$5*$AJ$3)^2-2*Z$5*$AJ$3*MAX($R383*$A$3-$A$4-Z$5*+$AJ$3,0))/$AJ$5-SUM($V$7:Y383)-SUM($V$7:Z382)+SUM($V$7:Y382)</f>
        <v>0</v>
      </c>
      <c r="AA383" s="153">
        <f>(2*AA$5*$AJ$3*$R383*$A$3-MIN(AA$5*$AJ$3,$R383*$A$3)^2-2*$R383*$A$3*MAX(AA$5*$AJ$3-$R383*$A$3,0)-MIN(MAX($R383*$A$3-$A$4,0),AA$5*$AJ$3)^2-2*AA$5*$AJ$3*MAX($R383*$A$3-$A$4-AA$5*+$AJ$3,0))/$AJ$5-SUM($V$7:Z383)-SUM($V$7:AA382)+SUM($V$7:Z382)</f>
        <v>0</v>
      </c>
      <c r="AB383" s="153">
        <f>(2*AB$5*$AJ$3*$R383*$A$3-MIN(AB$5*$AJ$3,$R383*$A$3)^2-2*$R383*$A$3*MAX(AB$5*$AJ$3-$R383*$A$3,0)-MIN(MAX($R383*$A$3-$A$4,0),AB$5*$AJ$3)^2-2*AB$5*$AJ$3*MAX($R383*$A$3-$A$4-AB$5*+$AJ$3,0))/$AJ$5-SUM($V$7:AA383)-SUM($V$7:AB382)+SUM($V$7:AA382)</f>
        <v>0</v>
      </c>
      <c r="AC383" s="153">
        <f>(2*AC$5*$AJ$3*$R383*$A$3-MIN(AC$5*$AJ$3,$R383*$A$3)^2-2*$R383*$A$3*MAX(AC$5*$AJ$3-$R383*$A$3,0)-MIN(MAX($R383*$A$3-$A$4,0),AC$5*$AJ$3)^2-2*AC$5*$AJ$3*MAX($R383*$A$3-$A$4-AC$5*+$AJ$3,0))/$AJ$5-SUM($V$7:AB383)-SUM($V$7:AC382)+SUM($V$7:AB382)</f>
        <v>0</v>
      </c>
      <c r="AD383" s="153">
        <f>(2*AD$5*$AJ$3*$R383*$A$3-MIN(AD$5*$AJ$3,$R383*$A$3)^2-2*$R383*$A$3*MAX(AD$5*$AJ$3-$R383*$A$3,0)-MIN(MAX($R383*$A$3-$A$4,0),AD$5*$AJ$3)^2-2*AD$5*$AJ$3*MAX($R383*$A$3-$A$4-AD$5*+$AJ$3,0))/$AJ$5-SUM($V$7:AC383)-SUM($V$7:AD382)+SUM($V$7:AC382)</f>
        <v>0</v>
      </c>
      <c r="AE383" s="153">
        <f>(2*AE$5*$AJ$3*$R383*$A$3-MIN(AE$5*$AJ$3,$R383*$A$3)^2-2*$R383*$A$3*MAX(AE$5*$AJ$3-$R383*$A$3,0)-MIN(MAX($R383*$A$3-$A$4,0),AE$5*$AJ$3)^2-2*AE$5*$AJ$3*MAX($R383*$A$3-$A$4-AE$5*+$AJ$3,0))/$AJ$5-SUM($V$7:AD383)-SUM($V$7:AE382)+SUM($V$7:AD382)</f>
        <v>0</v>
      </c>
      <c r="AF383" s="153">
        <f>(2*AF$5*$AJ$3*$R383*$A$3-MIN(AF$5*$AJ$3,$R383*$A$3)^2-2*$R383*$A$3*MAX(AF$5*$AJ$3-$R383*$A$3,0)-MIN(MAX($R383*$A$3-$A$4,0),AF$5*$AJ$3)^2-2*AF$5*$AJ$3*MAX($R383*$A$3-$A$4-AF$5*+$AJ$3,0))/$AJ$5-SUM($V$7:AE383)-SUM($V$7:AF382)+SUM($V$7:AE382)</f>
        <v>0</v>
      </c>
      <c r="AG383" s="153">
        <f>(2*AG$5*$AJ$3*$R383*$A$3-MIN(AG$5*$AJ$3,$R383*$A$3)^2-2*$R383*$A$3*MAX(AG$5*$AJ$3-$R383*$A$3,0)-MIN(MAX($R383*$A$3-$A$4,0),AG$5*$AJ$3)^2-2*AG$5*$AJ$3*MAX($R383*$A$3-$A$4-AG$5*+$AJ$3,0))/$AJ$5-SUM($V$7:AF383)-SUM($V$7:AG382)+SUM($V$7:AF382)</f>
        <v>0</v>
      </c>
      <c r="AH383" s="153">
        <f>(2*AH$5*$AJ$3*$R383*$A$3-MIN(AH$5*$AJ$3,$R383*$A$3)^2-2*$R383*$A$3*MAX(AH$5*$AJ$3-$R383*$A$3,0)-MIN(MAX($R383*$A$3-$A$4,0),AH$5*$AJ$3)^2-2*AH$5*$AJ$3*MAX($R383*$A$3-$A$4-AH$5*+$AJ$3,0))/$AJ$5-SUM($V$7:AG383)-SUM($V$7:AH382)+SUM($V$7:AG382)</f>
        <v>0</v>
      </c>
      <c r="AJ383" s="8">
        <f t="shared" si="88"/>
        <v>47574</v>
      </c>
      <c r="AK383" s="30">
        <f t="shared" si="93"/>
        <v>47588</v>
      </c>
      <c r="AL383" s="3">
        <f ca="1">SUMPRODUCT(OFFSET($W$8:OFFSET($W$8,$AJ$4-1,0),$T383,$U383),OFFSET($D$8:OFFSET($D$8,$AJ$4-1,0),$S383,MATCH(AL$6,$D$7:$Q$7,0)-1))</f>
        <v>1</v>
      </c>
      <c r="AM383" s="3">
        <f ca="1">SUMPRODUCT(OFFSET($W$8:OFFSET($W$8,$AJ$4-1,0),$T383,$U383),OFFSET($C$8:OFFSET($C$8,$AJ$4-1,0),$S383,0),OFFSET($D$8:OFFSET($D$8,$AJ$4-1,0),$S383,MATCH(AL$6,$D$7:$Q$7,0)-1))/SUMPRODUCT(OFFSET($W$8:OFFSET($W$8,$AJ$4-1,0),$T383,$U383),OFFSET($C$8:OFFSET($C$8,$AJ$4-1,0),$S383,0))</f>
        <v>1</v>
      </c>
      <c r="AN383" s="3">
        <f ca="1">SUMPRODUCT(OFFSET($W$8:OFFSET($W$8,$AJ$4-1,0),$T383,$U383),OFFSET($D$8:OFFSET($D$8,$AJ$4-1,0),$S383,MATCH(AN$6,$D$7:$Q$7,0)-1))</f>
        <v>0.82688219352247927</v>
      </c>
      <c r="AO383" s="3">
        <f ca="1">SUMPRODUCT(OFFSET($W$8:OFFSET($W$8,$AJ$4-1,0),$T383,$U383),OFFSET($C$8:OFFSET($C$8,$AJ$4-1,0),$S383,0),OFFSET($D$8:OFFSET($D$8,$AJ$4-1,0),$S383,MATCH(AN$6,$D$7:$Q$7,0)-1))/SUMPRODUCT(OFFSET($W$8:OFFSET($W$8,$AJ$4-1,0),$T383,$U383),OFFSET($C$8:OFFSET($C$8,$AJ$4-1,0),$S383,0))</f>
        <v>0.82710364752323529</v>
      </c>
      <c r="AP383" s="3">
        <f ca="1">SUMPRODUCT(OFFSET($W$8:OFFSET($W$8,$AJ$4-1,0),$T383,$U383),OFFSET($D$8:OFFSET($D$8,$AJ$4-1,0),$S383,MATCH(AP$6,$D$7:$Q$7,0)-1))</f>
        <v>0.96669555651828543</v>
      </c>
      <c r="AQ383" s="3">
        <f ca="1">SUMPRODUCT(OFFSET($W$8:OFFSET($W$8,$AJ$4-1,0),$T383,$U383),OFFSET($C$8:OFFSET($C$8,$AJ$4-1,0),$S383,0),OFFSET($D$8:OFFSET($D$8,$AJ$4-1,0),$S383,MATCH(AP$6,$D$7:$Q$7,0)-1))/SUMPRODUCT(OFFSET($W$8:OFFSET($W$8,$AJ$4-1,0),$T383,$U383),OFFSET($C$8:OFFSET($C$8,$AJ$4-1,0),$S383,0))</f>
        <v>0.96698038027898492</v>
      </c>
      <c r="AR383" s="3">
        <f ca="1">SUMPRODUCT(OFFSET($W$8:OFFSET($W$8,$AJ$4-1,0),$T383,$U383),OFFSET($D$8:OFFSET($D$8,$AJ$4-1,0),$S383,MATCH(AR$6,$D$7:$Q$7,0)-1))</f>
        <v>1</v>
      </c>
      <c r="AS383" s="3">
        <f ca="1">SUMPRODUCT(OFFSET($W$8:OFFSET($W$8,$AJ$4-1,0),$T383,$U383),OFFSET($C$8:OFFSET($C$8,$AJ$4-1,0),$S383,0),OFFSET($D$8:OFFSET($D$8,$AJ$4-1,0),$S383,MATCH(AR$6,$D$7:$Q$7,0)-1))/SUMPRODUCT(OFFSET($W$8:OFFSET($W$8,$AJ$4-1,0),$T383,$U383),OFFSET($C$8:OFFSET($C$8,$AJ$4-1,0),$S383,0))</f>
        <v>1</v>
      </c>
      <c r="AT383" s="3">
        <f ca="1">SUMPRODUCT(OFFSET($W$8:OFFSET($W$8,$AJ$4-1,0),$T383,$U383),OFFSET($D$8:OFFSET($D$8,$AJ$4-1,0),$S383,MATCH(AT$6,$D$7:$Q$7,0)-1))</f>
        <v>0.8538456418625342</v>
      </c>
      <c r="AU383" s="3">
        <f ca="1">SUMPRODUCT(OFFSET($W$8:OFFSET($W$8,$AJ$4-1,0),$T383,$U383),OFFSET($C$8:OFFSET($C$8,$AJ$4-1,0),$S383,0),OFFSET($D$8:OFFSET($D$8,$AJ$4-1,0),$S383,MATCH(AT$6,$D$7:$Q$7,0)-1))/SUMPRODUCT(OFFSET($W$8:OFFSET($W$8,$AJ$4-1,0),$T383,$U383),OFFSET($C$8:OFFSET($C$8,$AJ$4-1,0),$S383,0))</f>
        <v>0.85420191785335908</v>
      </c>
      <c r="AV383" s="3">
        <f ca="1">SUMPRODUCT(OFFSET($W$8:OFFSET($W$8,$AJ$4-1,0),$T383,$U383),OFFSET($D$8:OFFSET($D$8,$AJ$4-1,0),$S383,MATCH(AV$6,$D$7:$Q$7,0)-1))</f>
        <v>1.0716310448034239</v>
      </c>
      <c r="AW383" s="3">
        <f ca="1">SUMPRODUCT(OFFSET($W$8:OFFSET($W$8,$AJ$4-1,0),$T383,$U383),OFFSET($C$8:OFFSET($C$8,$AJ$4-1,0),$S383,0),OFFSET($D$8:OFFSET($D$8,$AJ$4-1,0),$S383,MATCH(AV$6,$D$7:$Q$7,0)-1))/SUMPRODUCT(OFFSET($W$8:OFFSET($W$8,$AJ$4-1,0),$T383,$U383),OFFSET($C$8:OFFSET($C$8,$AJ$4-1,0),$S383,0))</f>
        <v>1.0715270689743259</v>
      </c>
      <c r="AX383" s="3">
        <f ca="1">SUMPRODUCT(OFFSET($W$8:OFFSET($W$8,$AJ$4-1,0),$T383,$U383),OFFSET($D$8:OFFSET($D$8,$AJ$4-1,0),$S383,MATCH(AX$6,$D$7:$Q$7,0)-1))</f>
        <v>1.0716310448034239</v>
      </c>
      <c r="AY383" s="3">
        <f ca="1">SUMPRODUCT(OFFSET($W$8:OFFSET($W$8,$AJ$4-1,0),$T383,$U383),OFFSET($C$8:OFFSET($C$8,$AJ$4-1,0),$S383,0),OFFSET($D$8:OFFSET($D$8,$AJ$4-1,0),$S383,MATCH(AX$6,$D$7:$Q$7,0)-1))/SUMPRODUCT(OFFSET($W$8:OFFSET($W$8,$AJ$4-1,0),$T383,$U383),OFFSET($C$8:OFFSET($C$8,$AJ$4-1,0),$S383,0))</f>
        <v>1.0715270689743259</v>
      </c>
      <c r="AZ383" s="3">
        <f ca="1">SUMPRODUCT(OFFSET($W$8:OFFSET($W$8,$AJ$4-1,0),$T383,$U383),OFFSET($D$8:OFFSET($D$8,$AJ$4-1,0),$S383,MATCH(AZ$6,$D$7:$Q$7,0)-1))</f>
        <v>0.81589261443290673</v>
      </c>
      <c r="BA383" s="3">
        <f ca="1">SUMPRODUCT(OFFSET($W$8:OFFSET($W$8,$AJ$4-1,0),$T383,$U383),OFFSET($C$8:OFFSET($C$8,$AJ$4-1,0),$S383,0),OFFSET($D$8:OFFSET($D$8,$AJ$4-1,0),$S383,MATCH(AZ$6,$D$7:$Q$7,0)-1))/SUMPRODUCT(OFFSET($W$8:OFFSET($W$8,$AJ$4-1,0),$T383,$U383),OFFSET($C$8:OFFSET($C$8,$AJ$4-1,0),$S383,0))</f>
        <v>0.81612655854266103</v>
      </c>
      <c r="BB383" s="3">
        <f ca="1">SUMPRODUCT(OFFSET($W$8:OFFSET($W$8,$AJ$4-1,0),$T383,$U383),OFFSET($D$8:OFFSET($D$8,$AJ$4-1,0),$S383,MATCH(BB$6,$D$7:$Q$7,0)-1))</f>
        <v>0.93201763080030275</v>
      </c>
      <c r="BC383" s="3">
        <f ca="1">SUMPRODUCT(OFFSET($W$8:OFFSET($W$8,$AJ$4-1,0),$T383,$U383),OFFSET($C$8:OFFSET($C$8,$AJ$4-1,0),$S383,0),OFFSET($D$8:OFFSET($D$8,$AJ$4-1,0),$S383,MATCH(BB$6,$D$7:$Q$7,0)-1))/SUMPRODUCT(OFFSET($W$8:OFFSET($W$8,$AJ$4-1,0),$T383,$U383),OFFSET($C$8:OFFSET($C$8,$AJ$4-1,0),$S383,0))</f>
        <v>0.93210988584480881</v>
      </c>
      <c r="BD383" s="3">
        <f ca="1">SUMPRODUCT(OFFSET($W$8:OFFSET($W$8,$AJ$4-1,0),$T383,$U383),OFFSET($D$8:OFFSET($D$8,$AJ$4-1,0),$S383,MATCH(BD$6,$D$7:$Q$7,0)-1))</f>
        <v>0.9987796098105356</v>
      </c>
      <c r="BE383" s="3">
        <f ca="1">SUMPRODUCT(OFFSET($W$8:OFFSET($W$8,$AJ$4-1,0),$T383,$U383),OFFSET($C$8:OFFSET($C$8,$AJ$4-1,0),$S383,0),OFFSET($D$8:OFFSET($D$8,$AJ$4-1,0),$S383,MATCH(BD$6,$D$7:$Q$7,0)-1))/SUMPRODUCT(OFFSET($W$8:OFFSET($W$8,$AJ$4-1,0),$T383,$U383),OFFSET($C$8:OFFSET($C$8,$AJ$4-1,0),$S383,0))</f>
        <v>0.99878132248462526</v>
      </c>
      <c r="BF383" s="174">
        <f ca="1">SUMPRODUCT(OFFSET($W$8:OFFSET($W$8,$AJ$4-1,0),$T383,$U383),OFFSET($D$8:OFFSET($D$8,$AJ$4-1,0),$S383,MATCH(BF$6,$D$7:$Q$7,0)-1))</f>
        <v>1</v>
      </c>
      <c r="BG383" s="174">
        <f ca="1">SUMPRODUCT(OFFSET($W$8:OFFSET($W$8,$AJ$4-1,0),$T383,$U383),OFFSET($C$8:OFFSET($C$8,$AJ$4-1,0),$S383,0),OFFSET($D$8:OFFSET($D$8,$AJ$4-1,0),$S383,MATCH(BF$6,$D$7:$Q$7,0)-1))/SUMPRODUCT(OFFSET($W$8:OFFSET($W$8,$AJ$4-1,0),$T383,$U383),OFFSET($C$8:OFFSET($C$8,$AJ$4-1,0),$S383,0))</f>
        <v>1</v>
      </c>
      <c r="BH383" s="174">
        <f ca="1">SUMPRODUCT(OFFSET($W$8:OFFSET($W$8,$AJ$4-1,0),$T383,$U383),OFFSET($D$8:OFFSET($D$8,$AJ$4-1,0),$S383,MATCH(BH$6,$D$7:$Q$7,0)-1))</f>
        <v>1</v>
      </c>
      <c r="BI383" s="174">
        <f ca="1">SUMPRODUCT(OFFSET($W$8:OFFSET($W$8,$AJ$4-1,0),$T383,$U383),OFFSET($C$8:OFFSET($C$8,$AJ$4-1,0),$S383,0),OFFSET($D$8:OFFSET($D$8,$AJ$4-1,0),$S383,MATCH(BH$6,$D$7:$Q$7,0)-1))/SUMPRODUCT(OFFSET($W$8:OFFSET($W$8,$AJ$4-1,0),$T383,$U383),OFFSET($C$8:OFFSET($C$8,$AJ$4-1,0),$S383,0))</f>
        <v>1</v>
      </c>
      <c r="BJ383" s="174">
        <f ca="1">SUMPRODUCT(OFFSET($W$8:OFFSET($W$8,$AJ$4-1,0),$T383,$U383),OFFSET($D$8:OFFSET($D$8,$AJ$4-1,0),$S383,MATCH(BJ$6,$D$7:$Q$7,0)-1))</f>
        <v>1</v>
      </c>
      <c r="BK383" s="174">
        <f ca="1">SUMPRODUCT(OFFSET($W$8:OFFSET($W$8,$AJ$4-1,0),$T383,$U383),OFFSET($C$8:OFFSET($C$8,$AJ$4-1,0),$S383,0),OFFSET($D$8:OFFSET($D$8,$AJ$4-1,0),$S383,MATCH(BJ$6,$D$7:$Q$7,0)-1))/SUMPRODUCT(OFFSET($W$8:OFFSET($W$8,$AJ$4-1,0),$T383,$U383),OFFSET($C$8:OFFSET($C$8,$AJ$4-1,0),$S383,0))</f>
        <v>1</v>
      </c>
      <c r="BM383" s="8">
        <f t="shared" si="85"/>
        <v>47574</v>
      </c>
      <c r="BN383" s="47">
        <f t="shared" ca="1" si="86"/>
        <v>0.99887341547568309</v>
      </c>
      <c r="BO383" s="47">
        <f t="shared" ca="1" si="82"/>
        <v>0</v>
      </c>
      <c r="BP383" s="47">
        <f t="shared" ca="1" si="87"/>
        <v>0.33093923847506052</v>
      </c>
      <c r="BQ383" s="47">
        <f t="shared" ca="1" si="83"/>
        <v>0.66793417700062263</v>
      </c>
    </row>
    <row r="384" spans="1:69">
      <c r="A384" s="58">
        <f t="shared" si="84"/>
        <v>47239</v>
      </c>
      <c r="B384" s="155">
        <f t="shared" si="89"/>
        <v>47437</v>
      </c>
      <c r="C384" s="59">
        <f>SUMIF(WP!$A$3:$A$388,"&lt;"&amp;EOMONTH($A384,$A$3-1)+1,WP!$B$3:$B$388)/1000-SUM(C$8:C383)</f>
        <v>7867.9630608143052</v>
      </c>
      <c r="D384" s="156">
        <f>D$6/VLOOKUP($B384,Rate!$B$4:$H$390,7)</f>
        <v>1</v>
      </c>
      <c r="E384" s="156">
        <f>E$6/VLOOKUP($B384,SAWW!$B$4:$H$390,7)</f>
        <v>0.82998698564598861</v>
      </c>
      <c r="F384" s="156">
        <f>F$6/VLOOKUP($B384,'Indem BL'!$B$4:$H$390,7)</f>
        <v>0.97051807796965817</v>
      </c>
      <c r="G384" s="156">
        <f>G$6/VLOOKUP($B384,'Med BL'!$B$4:$H$390,7)</f>
        <v>1</v>
      </c>
      <c r="H384" s="156">
        <f>H$6/VLOOKUP($B384,'Combined BL &amp; SAWW'!$B$4:$H$390,7)</f>
        <v>0.85872934970069315</v>
      </c>
      <c r="I384" s="156">
        <f>I$6/VLOOKUP($B384,'Freq Trend'!$B$4:$H$390,7)</f>
        <v>1.0701718469754535</v>
      </c>
      <c r="J384" s="156">
        <f>J$6/VLOOKUP($B384,'Severity Trend_IonI'!$B$4:$H$390,7)</f>
        <v>1.0701718469754535</v>
      </c>
      <c r="K384" s="156">
        <f>K$6/VLOOKUP($B384,'Severity Trend_MonI'!$B$4:$H$390,7)</f>
        <v>0.81917234746666356</v>
      </c>
      <c r="L384" s="156">
        <f>L$6/VLOOKUP($B384,'Severity Trend'!$B$4:$H$390,7)</f>
        <v>0.93331164849224124</v>
      </c>
      <c r="M384" s="156">
        <f>M$6/VLOOKUP($B384,'PP Residual Trend'!$B$4:$H$390,7)</f>
        <v>0.99880363905040792</v>
      </c>
      <c r="N384" s="156">
        <f>N$6/VLOOKUP($B384,CR!$B$4:$H$455,7)</f>
        <v>1</v>
      </c>
      <c r="O384" s="156">
        <f>O$6/VLOOKUP($B384,ER!$B$4:$H$455,7)</f>
        <v>1</v>
      </c>
      <c r="P384" s="156">
        <f>P$6/VLOOKUP($B384,DR!$B$4:$H$455,7)</f>
        <v>1</v>
      </c>
      <c r="R384">
        <f t="shared" si="94"/>
        <v>377</v>
      </c>
      <c r="S384" s="159">
        <f t="shared" si="90"/>
        <v>376</v>
      </c>
      <c r="T384" s="157">
        <f t="shared" si="91"/>
        <v>0</v>
      </c>
      <c r="U384" s="157">
        <f t="shared" si="92"/>
        <v>0</v>
      </c>
      <c r="V384" s="152">
        <v>0</v>
      </c>
      <c r="W384" s="153">
        <f>(2*W$5*$AJ$3*$R384*$A$3-MIN(W$5*$AJ$3,$R384*$A$3)^2-2*$R384*$A$3*MAX(W$5*$AJ$3-$R384*$A$3,0)-MIN(MAX($R384*$A$3-$A$4,0),W$5*$AJ$3)^2-2*W$5*$AJ$3*MAX($R384*$A$3-$A$4-W$5*+$AJ$3,0))/$AJ$5-SUM($V$7:V384)-SUM($V$7:W383)+SUM($V$7:V383)</f>
        <v>0</v>
      </c>
      <c r="X384" s="153">
        <f>(2*X$5*$AJ$3*$R384*$A$3-MIN(X$5*$AJ$3,$R384*$A$3)^2-2*$R384*$A$3*MAX(X$5*$AJ$3-$R384*$A$3,0)-MIN(MAX($R384*$A$3-$A$4,0),X$5*$AJ$3)^2-2*X$5*$AJ$3*MAX($R384*$A$3-$A$4-X$5*+$AJ$3,0))/$AJ$5-SUM($V$7:W384)-SUM($V$7:X383)+SUM($V$7:W383)</f>
        <v>0</v>
      </c>
      <c r="Y384" s="153">
        <f>(2*Y$5*$AJ$3*$R384*$A$3-MIN(Y$5*$AJ$3,$R384*$A$3)^2-2*$R384*$A$3*MAX(Y$5*$AJ$3-$R384*$A$3,0)-MIN(MAX($R384*$A$3-$A$4,0),Y$5*$AJ$3)^2-2*Y$5*$AJ$3*MAX($R384*$A$3-$A$4-Y$5*+$AJ$3,0))/$AJ$5-SUM($V$7:X384)-SUM($V$7:Y383)+SUM($V$7:X383)</f>
        <v>0</v>
      </c>
      <c r="Z384" s="153">
        <f>(2*Z$5*$AJ$3*$R384*$A$3-MIN(Z$5*$AJ$3,$R384*$A$3)^2-2*$R384*$A$3*MAX(Z$5*$AJ$3-$R384*$A$3,0)-MIN(MAX($R384*$A$3-$A$4,0),Z$5*$AJ$3)^2-2*Z$5*$AJ$3*MAX($R384*$A$3-$A$4-Z$5*+$AJ$3,0))/$AJ$5-SUM($V$7:Y384)-SUM($V$7:Z383)+SUM($V$7:Y383)</f>
        <v>0</v>
      </c>
      <c r="AA384" s="153">
        <f>(2*AA$5*$AJ$3*$R384*$A$3-MIN(AA$5*$AJ$3,$R384*$A$3)^2-2*$R384*$A$3*MAX(AA$5*$AJ$3-$R384*$A$3,0)-MIN(MAX($R384*$A$3-$A$4,0),AA$5*$AJ$3)^2-2*AA$5*$AJ$3*MAX($R384*$A$3-$A$4-AA$5*+$AJ$3,0))/$AJ$5-SUM($V$7:Z384)-SUM($V$7:AA383)+SUM($V$7:Z383)</f>
        <v>0</v>
      </c>
      <c r="AB384" s="153">
        <f>(2*AB$5*$AJ$3*$R384*$A$3-MIN(AB$5*$AJ$3,$R384*$A$3)^2-2*$R384*$A$3*MAX(AB$5*$AJ$3-$R384*$A$3,0)-MIN(MAX($R384*$A$3-$A$4,0),AB$5*$AJ$3)^2-2*AB$5*$AJ$3*MAX($R384*$A$3-$A$4-AB$5*+$AJ$3,0))/$AJ$5-SUM($V$7:AA384)-SUM($V$7:AB383)+SUM($V$7:AA383)</f>
        <v>0</v>
      </c>
      <c r="AC384" s="153">
        <f>(2*AC$5*$AJ$3*$R384*$A$3-MIN(AC$5*$AJ$3,$R384*$A$3)^2-2*$R384*$A$3*MAX(AC$5*$AJ$3-$R384*$A$3,0)-MIN(MAX($R384*$A$3-$A$4,0),AC$5*$AJ$3)^2-2*AC$5*$AJ$3*MAX($R384*$A$3-$A$4-AC$5*+$AJ$3,0))/$AJ$5-SUM($V$7:AB384)-SUM($V$7:AC383)+SUM($V$7:AB383)</f>
        <v>0</v>
      </c>
      <c r="AD384" s="153">
        <f>(2*AD$5*$AJ$3*$R384*$A$3-MIN(AD$5*$AJ$3,$R384*$A$3)^2-2*$R384*$A$3*MAX(AD$5*$AJ$3-$R384*$A$3,0)-MIN(MAX($R384*$A$3-$A$4,0),AD$5*$AJ$3)^2-2*AD$5*$AJ$3*MAX($R384*$A$3-$A$4-AD$5*+$AJ$3,0))/$AJ$5-SUM($V$7:AC384)-SUM($V$7:AD383)+SUM($V$7:AC383)</f>
        <v>0</v>
      </c>
      <c r="AE384" s="153">
        <f>(2*AE$5*$AJ$3*$R384*$A$3-MIN(AE$5*$AJ$3,$R384*$A$3)^2-2*$R384*$A$3*MAX(AE$5*$AJ$3-$R384*$A$3,0)-MIN(MAX($R384*$A$3-$A$4,0),AE$5*$AJ$3)^2-2*AE$5*$AJ$3*MAX($R384*$A$3-$A$4-AE$5*+$AJ$3,0))/$AJ$5-SUM($V$7:AD384)-SUM($V$7:AE383)+SUM($V$7:AD383)</f>
        <v>0</v>
      </c>
      <c r="AF384" s="153">
        <f>(2*AF$5*$AJ$3*$R384*$A$3-MIN(AF$5*$AJ$3,$R384*$A$3)^2-2*$R384*$A$3*MAX(AF$5*$AJ$3-$R384*$A$3,0)-MIN(MAX($R384*$A$3-$A$4,0),AF$5*$AJ$3)^2-2*AF$5*$AJ$3*MAX($R384*$A$3-$A$4-AF$5*+$AJ$3,0))/$AJ$5-SUM($V$7:AE384)-SUM($V$7:AF383)+SUM($V$7:AE383)</f>
        <v>0</v>
      </c>
      <c r="AG384" s="153">
        <f>(2*AG$5*$AJ$3*$R384*$A$3-MIN(AG$5*$AJ$3,$R384*$A$3)^2-2*$R384*$A$3*MAX(AG$5*$AJ$3-$R384*$A$3,0)-MIN(MAX($R384*$A$3-$A$4,0),AG$5*$AJ$3)^2-2*AG$5*$AJ$3*MAX($R384*$A$3-$A$4-AG$5*+$AJ$3,0))/$AJ$5-SUM($V$7:AF384)-SUM($V$7:AG383)+SUM($V$7:AF383)</f>
        <v>0</v>
      </c>
      <c r="AH384" s="153">
        <f>(2*AH$5*$AJ$3*$R384*$A$3-MIN(AH$5*$AJ$3,$R384*$A$3)^2-2*$R384*$A$3*MAX(AH$5*$AJ$3-$R384*$A$3,0)-MIN(MAX($R384*$A$3-$A$4,0),AH$5*$AJ$3)^2-2*AH$5*$AJ$3*MAX($R384*$A$3-$A$4-AH$5*+$AJ$3,0))/$AJ$5-SUM($V$7:AG384)-SUM($V$7:AH383)+SUM($V$7:AG383)</f>
        <v>0</v>
      </c>
      <c r="AJ384" s="8">
        <f t="shared" si="88"/>
        <v>47604</v>
      </c>
      <c r="AK384" s="30">
        <f t="shared" si="93"/>
        <v>47618</v>
      </c>
      <c r="AL384" s="3">
        <f ca="1">SUMPRODUCT(OFFSET($W$8:OFFSET($W$8,$AJ$4-1,0),$T384,$U384),OFFSET($D$8:OFFSET($D$8,$AJ$4-1,0),$S384,MATCH(AL$6,$D$7:$Q$7,0)-1))</f>
        <v>1</v>
      </c>
      <c r="AM384" s="3">
        <f ca="1">SUMPRODUCT(OFFSET($W$8:OFFSET($W$8,$AJ$4-1,0),$T384,$U384),OFFSET($C$8:OFFSET($C$8,$AJ$4-1,0),$S384,0),OFFSET($D$8:OFFSET($D$8,$AJ$4-1,0),$S384,MATCH(AL$6,$D$7:$Q$7,0)-1))/SUMPRODUCT(OFFSET($W$8:OFFSET($W$8,$AJ$4-1,0),$T384,$U384),OFFSET($C$8:OFFSET($C$8,$AJ$4-1,0),$S384,0))</f>
        <v>1</v>
      </c>
      <c r="AN384" s="3">
        <f ca="1">SUMPRODUCT(OFFSET($W$8:OFFSET($W$8,$AJ$4-1,0),$T384,$U384),OFFSET($D$8:OFFSET($D$8,$AJ$4-1,0),$S384,MATCH(AN$6,$D$7:$Q$7,0)-1))</f>
        <v>0.82648174100516247</v>
      </c>
      <c r="AO384" s="3">
        <f ca="1">SUMPRODUCT(OFFSET($W$8:OFFSET($W$8,$AJ$4-1,0),$T384,$U384),OFFSET($C$8:OFFSET($C$8,$AJ$4-1,0),$S384,0),OFFSET($D$8:OFFSET($D$8,$AJ$4-1,0),$S384,MATCH(AN$6,$D$7:$Q$7,0)-1))/SUMPRODUCT(OFFSET($W$8:OFFSET($W$8,$AJ$4-1,0),$T384,$U384),OFFSET($C$8:OFFSET($C$8,$AJ$4-1,0),$S384,0))</f>
        <v>0.82661190710610366</v>
      </c>
      <c r="AP384" s="3">
        <f ca="1">SUMPRODUCT(OFFSET($W$8:OFFSET($W$8,$AJ$4-1,0),$T384,$U384),OFFSET($D$8:OFFSET($D$8,$AJ$4-1,0),$S384,MATCH(AP$6,$D$7:$Q$7,0)-1))</f>
        <v>0.96629318583919355</v>
      </c>
      <c r="AQ384" s="3">
        <f ca="1">SUMPRODUCT(OFFSET($W$8:OFFSET($W$8,$AJ$4-1,0),$T384,$U384),OFFSET($C$8:OFFSET($C$8,$AJ$4-1,0),$S384,0),OFFSET($D$8:OFFSET($D$8,$AJ$4-1,0),$S384,MATCH(AP$6,$D$7:$Q$7,0)-1))/SUMPRODUCT(OFFSET($W$8:OFFSET($W$8,$AJ$4-1,0),$T384,$U384),OFFSET($C$8:OFFSET($C$8,$AJ$4-1,0),$S384,0))</f>
        <v>0.96653702962045784</v>
      </c>
      <c r="AR384" s="3">
        <f ca="1">SUMPRODUCT(OFFSET($W$8:OFFSET($W$8,$AJ$4-1,0),$T384,$U384),OFFSET($D$8:OFFSET($D$8,$AJ$4-1,0),$S384,MATCH(AR$6,$D$7:$Q$7,0)-1))</f>
        <v>1</v>
      </c>
      <c r="AS384" s="3">
        <f ca="1">SUMPRODUCT(OFFSET($W$8:OFFSET($W$8,$AJ$4-1,0),$T384,$U384),OFFSET($C$8:OFFSET($C$8,$AJ$4-1,0),$S384,0),OFFSET($D$8:OFFSET($D$8,$AJ$4-1,0),$S384,MATCH(AR$6,$D$7:$Q$7,0)-1))/SUMPRODUCT(OFFSET($W$8:OFFSET($W$8,$AJ$4-1,0),$T384,$U384),OFFSET($C$8:OFFSET($C$8,$AJ$4-1,0),$S384,0))</f>
        <v>1</v>
      </c>
      <c r="AT384" s="3">
        <f ca="1">SUMPRODUCT(OFFSET($W$8:OFFSET($W$8,$AJ$4-1,0),$T384,$U384),OFFSET($D$8:OFFSET($D$8,$AJ$4-1,0),$S384,MATCH(AT$6,$D$7:$Q$7,0)-1))</f>
        <v>0.85327520519027322</v>
      </c>
      <c r="AU384" s="3">
        <f ca="1">SUMPRODUCT(OFFSET($W$8:OFFSET($W$8,$AJ$4-1,0),$T384,$U384),OFFSET($C$8:OFFSET($C$8,$AJ$4-1,0),$S384,0),OFFSET($D$8:OFFSET($D$8,$AJ$4-1,0),$S384,MATCH(AT$6,$D$7:$Q$7,0)-1))/SUMPRODUCT(OFFSET($W$8:OFFSET($W$8,$AJ$4-1,0),$T384,$U384),OFFSET($C$8:OFFSET($C$8,$AJ$4-1,0),$S384,0))</f>
        <v>0.85353469330054421</v>
      </c>
      <c r="AV384" s="3">
        <f ca="1">SUMPRODUCT(OFFSET($W$8:OFFSET($W$8,$AJ$4-1,0),$T384,$U384),OFFSET($D$8:OFFSET($D$8,$AJ$4-1,0),$S384,MATCH(AV$6,$D$7:$Q$7,0)-1))</f>
        <v>1.0718188712523502</v>
      </c>
      <c r="AW384" s="3">
        <f ca="1">SUMPRODUCT(OFFSET($W$8:OFFSET($W$8,$AJ$4-1,0),$T384,$U384),OFFSET($C$8:OFFSET($C$8,$AJ$4-1,0),$S384,0),OFFSET($D$8:OFFSET($D$8,$AJ$4-1,0),$S384,MATCH(AV$6,$D$7:$Q$7,0)-1))/SUMPRODUCT(OFFSET($W$8:OFFSET($W$8,$AJ$4-1,0),$T384,$U384),OFFSET($C$8:OFFSET($C$8,$AJ$4-1,0),$S384,0))</f>
        <v>1.0717576061197831</v>
      </c>
      <c r="AX384" s="3">
        <f ca="1">SUMPRODUCT(OFFSET($W$8:OFFSET($W$8,$AJ$4-1,0),$T384,$U384),OFFSET($D$8:OFFSET($D$8,$AJ$4-1,0),$S384,MATCH(AX$6,$D$7:$Q$7,0)-1))</f>
        <v>1.0718188712523502</v>
      </c>
      <c r="AY384" s="3">
        <f ca="1">SUMPRODUCT(OFFSET($W$8:OFFSET($W$8,$AJ$4-1,0),$T384,$U384),OFFSET($C$8:OFFSET($C$8,$AJ$4-1,0),$S384,0),OFFSET($D$8:OFFSET($D$8,$AJ$4-1,0),$S384,MATCH(AX$6,$D$7:$Q$7,0)-1))/SUMPRODUCT(OFFSET($W$8:OFFSET($W$8,$AJ$4-1,0),$T384,$U384),OFFSET($C$8:OFFSET($C$8,$AJ$4-1,0),$S384,0))</f>
        <v>1.0717576061197833</v>
      </c>
      <c r="AZ384" s="3">
        <f ca="1">SUMPRODUCT(OFFSET($W$8:OFFSET($W$8,$AJ$4-1,0),$T384,$U384),OFFSET($D$8:OFFSET($D$8,$AJ$4-1,0),$S384,MATCH(AZ$6,$D$7:$Q$7,0)-1))</f>
        <v>0.81546955385857101</v>
      </c>
      <c r="BA384" s="3">
        <f ca="1">SUMPRODUCT(OFFSET($W$8:OFFSET($W$8,$AJ$4-1,0),$T384,$U384),OFFSET($C$8:OFFSET($C$8,$AJ$4-1,0),$S384,0),OFFSET($D$8:OFFSET($D$8,$AJ$4-1,0),$S384,MATCH(AZ$6,$D$7:$Q$7,0)-1))/SUMPRODUCT(OFFSET($W$8:OFFSET($W$8,$AJ$4-1,0),$T384,$U384),OFFSET($C$8:OFFSET($C$8,$AJ$4-1,0),$S384,0))</f>
        <v>0.81560704385685034</v>
      </c>
      <c r="BB384" s="3">
        <f ca="1">SUMPRODUCT(OFFSET($W$8:OFFSET($W$8,$AJ$4-1,0),$T384,$U384),OFFSET($D$8:OFFSET($D$8,$AJ$4-1,0),$S384,MATCH(BB$6,$D$7:$Q$7,0)-1))</f>
        <v>0.93185088584465936</v>
      </c>
      <c r="BC384" s="3">
        <f ca="1">SUMPRODUCT(OFFSET($W$8:OFFSET($W$8,$AJ$4-1,0),$T384,$U384),OFFSET($C$8:OFFSET($C$8,$AJ$4-1,0),$S384,0),OFFSET($D$8:OFFSET($D$8,$AJ$4-1,0),$S384,MATCH(BB$6,$D$7:$Q$7,0)-1))/SUMPRODUCT(OFFSET($W$8:OFFSET($W$8,$AJ$4-1,0),$T384,$U384),OFFSET($C$8:OFFSET($C$8,$AJ$4-1,0),$S384,0))</f>
        <v>0.9319051731653506</v>
      </c>
      <c r="BD384" s="3">
        <f ca="1">SUMPRODUCT(OFFSET($W$8:OFFSET($W$8,$AJ$4-1,0),$T384,$U384),OFFSET($D$8:OFFSET($D$8,$AJ$4-1,0),$S384,MATCH(BD$6,$D$7:$Q$7,0)-1))</f>
        <v>0.99877651510640952</v>
      </c>
      <c r="BE384" s="3">
        <f ca="1">SUMPRODUCT(OFFSET($W$8:OFFSET($W$8,$AJ$4-1,0),$T384,$U384),OFFSET($C$8:OFFSET($C$8,$AJ$4-1,0),$S384,0),OFFSET($D$8:OFFSET($D$8,$AJ$4-1,0),$S384,MATCH(BD$6,$D$7:$Q$7,0)-1))/SUMPRODUCT(OFFSET($W$8:OFFSET($W$8,$AJ$4-1,0),$T384,$U384),OFFSET($C$8:OFFSET($C$8,$AJ$4-1,0),$S384,0))</f>
        <v>0.99877752358645833</v>
      </c>
      <c r="BF384" s="174">
        <f ca="1">SUMPRODUCT(OFFSET($W$8:OFFSET($W$8,$AJ$4-1,0),$T384,$U384),OFFSET($D$8:OFFSET($D$8,$AJ$4-1,0),$S384,MATCH(BF$6,$D$7:$Q$7,0)-1))</f>
        <v>1</v>
      </c>
      <c r="BG384" s="174">
        <f ca="1">SUMPRODUCT(OFFSET($W$8:OFFSET($W$8,$AJ$4-1,0),$T384,$U384),OFFSET($C$8:OFFSET($C$8,$AJ$4-1,0),$S384,0),OFFSET($D$8:OFFSET($D$8,$AJ$4-1,0),$S384,MATCH(BF$6,$D$7:$Q$7,0)-1))/SUMPRODUCT(OFFSET($W$8:OFFSET($W$8,$AJ$4-1,0),$T384,$U384),OFFSET($C$8:OFFSET($C$8,$AJ$4-1,0),$S384,0))</f>
        <v>1</v>
      </c>
      <c r="BH384" s="174">
        <f ca="1">SUMPRODUCT(OFFSET($W$8:OFFSET($W$8,$AJ$4-1,0),$T384,$U384),OFFSET($D$8:OFFSET($D$8,$AJ$4-1,0),$S384,MATCH(BH$6,$D$7:$Q$7,0)-1))</f>
        <v>1</v>
      </c>
      <c r="BI384" s="174">
        <f ca="1">SUMPRODUCT(OFFSET($W$8:OFFSET($W$8,$AJ$4-1,0),$T384,$U384),OFFSET($C$8:OFFSET($C$8,$AJ$4-1,0),$S384,0),OFFSET($D$8:OFFSET($D$8,$AJ$4-1,0),$S384,MATCH(BH$6,$D$7:$Q$7,0)-1))/SUMPRODUCT(OFFSET($W$8:OFFSET($W$8,$AJ$4-1,0),$T384,$U384),OFFSET($C$8:OFFSET($C$8,$AJ$4-1,0),$S384,0))</f>
        <v>1</v>
      </c>
      <c r="BJ384" s="174">
        <f ca="1">SUMPRODUCT(OFFSET($W$8:OFFSET($W$8,$AJ$4-1,0),$T384,$U384),OFFSET($D$8:OFFSET($D$8,$AJ$4-1,0),$S384,MATCH(BJ$6,$D$7:$Q$7,0)-1))</f>
        <v>1</v>
      </c>
      <c r="BK384" s="174">
        <f ca="1">SUMPRODUCT(OFFSET($W$8:OFFSET($W$8,$AJ$4-1,0),$T384,$U384),OFFSET($C$8:OFFSET($C$8,$AJ$4-1,0),$S384,0),OFFSET($D$8:OFFSET($D$8,$AJ$4-1,0),$S384,MATCH(BJ$6,$D$7:$Q$7,0)-1))/SUMPRODUCT(OFFSET($W$8:OFFSET($W$8,$AJ$4-1,0),$T384,$U384),OFFSET($C$8:OFFSET($C$8,$AJ$4-1,0),$S384,0))</f>
        <v>1</v>
      </c>
      <c r="BM384" s="8">
        <f t="shared" si="85"/>
        <v>47604</v>
      </c>
      <c r="BN384" s="47">
        <f t="shared" ca="1" si="86"/>
        <v>0.99887341547568309</v>
      </c>
      <c r="BO384" s="47">
        <f t="shared" ca="1" si="82"/>
        <v>0</v>
      </c>
      <c r="BP384" s="47">
        <f t="shared" ca="1" si="87"/>
        <v>0.33093923847506052</v>
      </c>
      <c r="BQ384" s="47">
        <f t="shared" ca="1" si="83"/>
        <v>0.66793417700062263</v>
      </c>
    </row>
    <row r="385" spans="1:69">
      <c r="A385" s="58">
        <f t="shared" si="84"/>
        <v>47270</v>
      </c>
      <c r="B385" s="155">
        <f t="shared" si="89"/>
        <v>47467</v>
      </c>
      <c r="C385" s="59">
        <f>SUMIF(WP!$A$3:$A$388,"&lt;"&amp;EOMONTH($A385,$A$3-1)+1,WP!$B$3:$B$388)/1000-SUM(C$8:C384)</f>
        <v>7821.660063905525</v>
      </c>
      <c r="D385" s="156">
        <f>D$6/VLOOKUP($B385,Rate!$B$4:$H$390,7)</f>
        <v>1</v>
      </c>
      <c r="E385" s="156">
        <f>E$6/VLOOKUP($B385,SAWW!$B$4:$H$390,7)</f>
        <v>0.82810075365653291</v>
      </c>
      <c r="F385" s="156">
        <f>F$6/VLOOKUP($B385,'Indem BL'!$B$4:$H$390,7)</f>
        <v>0.97051807796965817</v>
      </c>
      <c r="G385" s="156">
        <f>G$6/VLOOKUP($B385,'Med BL'!$B$4:$H$390,7)</f>
        <v>1</v>
      </c>
      <c r="H385" s="156">
        <f>H$6/VLOOKUP($B385,'Combined BL &amp; SAWW'!$B$4:$H$390,7)</f>
        <v>0.85728339779692952</v>
      </c>
      <c r="I385" s="156">
        <f>I$6/VLOOKUP($B385,'Freq Trend'!$B$4:$H$390,7)</f>
        <v>1.0710554345744425</v>
      </c>
      <c r="J385" s="156">
        <f>J$6/VLOOKUP($B385,'Severity Trend_IonI'!$B$4:$H$390,7)</f>
        <v>1.0710554345744423</v>
      </c>
      <c r="K385" s="156">
        <f>K$6/VLOOKUP($B385,'Severity Trend_MonI'!$B$4:$H$390,7)</f>
        <v>0.81717949677678658</v>
      </c>
      <c r="L385" s="156">
        <f>L$6/VLOOKUP($B385,'Severity Trend'!$B$4:$H$390,7)</f>
        <v>0.93252669530459686</v>
      </c>
      <c r="M385" s="156">
        <f>M$6/VLOOKUP($B385,'PP Residual Trend'!$B$4:$H$390,7)</f>
        <v>0.99878907564939534</v>
      </c>
      <c r="N385" s="156">
        <f>N$6/VLOOKUP($B385,CR!$B$4:$H$455,7)</f>
        <v>1</v>
      </c>
      <c r="O385" s="156">
        <f>O$6/VLOOKUP($B385,ER!$B$4:$H$455,7)</f>
        <v>1</v>
      </c>
      <c r="P385" s="156">
        <f>P$6/VLOOKUP($B385,DR!$B$4:$H$455,7)</f>
        <v>1</v>
      </c>
      <c r="R385">
        <f t="shared" si="94"/>
        <v>378</v>
      </c>
      <c r="S385" s="159">
        <f t="shared" si="90"/>
        <v>377</v>
      </c>
      <c r="T385" s="157">
        <f t="shared" si="91"/>
        <v>0</v>
      </c>
      <c r="U385" s="157">
        <f t="shared" si="92"/>
        <v>0</v>
      </c>
      <c r="V385" s="152">
        <v>0</v>
      </c>
      <c r="W385" s="153">
        <f>(2*W$5*$AJ$3*$R385*$A$3-MIN(W$5*$AJ$3,$R385*$A$3)^2-2*$R385*$A$3*MAX(W$5*$AJ$3-$R385*$A$3,0)-MIN(MAX($R385*$A$3-$A$4,0),W$5*$AJ$3)^2-2*W$5*$AJ$3*MAX($R385*$A$3-$A$4-W$5*+$AJ$3,0))/$AJ$5-SUM($V$7:V385)-SUM($V$7:W384)+SUM($V$7:V384)</f>
        <v>0</v>
      </c>
      <c r="X385" s="153">
        <f>(2*X$5*$AJ$3*$R385*$A$3-MIN(X$5*$AJ$3,$R385*$A$3)^2-2*$R385*$A$3*MAX(X$5*$AJ$3-$R385*$A$3,0)-MIN(MAX($R385*$A$3-$A$4,0),X$5*$AJ$3)^2-2*X$5*$AJ$3*MAX($R385*$A$3-$A$4-X$5*+$AJ$3,0))/$AJ$5-SUM($V$7:W385)-SUM($V$7:X384)+SUM($V$7:W384)</f>
        <v>0</v>
      </c>
      <c r="Y385" s="153">
        <f>(2*Y$5*$AJ$3*$R385*$A$3-MIN(Y$5*$AJ$3,$R385*$A$3)^2-2*$R385*$A$3*MAX(Y$5*$AJ$3-$R385*$A$3,0)-MIN(MAX($R385*$A$3-$A$4,0),Y$5*$AJ$3)^2-2*Y$5*$AJ$3*MAX($R385*$A$3-$A$4-Y$5*+$AJ$3,0))/$AJ$5-SUM($V$7:X385)-SUM($V$7:Y384)+SUM($V$7:X384)</f>
        <v>0</v>
      </c>
      <c r="Z385" s="153">
        <f>(2*Z$5*$AJ$3*$R385*$A$3-MIN(Z$5*$AJ$3,$R385*$A$3)^2-2*$R385*$A$3*MAX(Z$5*$AJ$3-$R385*$A$3,0)-MIN(MAX($R385*$A$3-$A$4,0),Z$5*$AJ$3)^2-2*Z$5*$AJ$3*MAX($R385*$A$3-$A$4-Z$5*+$AJ$3,0))/$AJ$5-SUM($V$7:Y385)-SUM($V$7:Z384)+SUM($V$7:Y384)</f>
        <v>0</v>
      </c>
      <c r="AA385" s="153">
        <f>(2*AA$5*$AJ$3*$R385*$A$3-MIN(AA$5*$AJ$3,$R385*$A$3)^2-2*$R385*$A$3*MAX(AA$5*$AJ$3-$R385*$A$3,0)-MIN(MAX($R385*$A$3-$A$4,0),AA$5*$AJ$3)^2-2*AA$5*$AJ$3*MAX($R385*$A$3-$A$4-AA$5*+$AJ$3,0))/$AJ$5-SUM($V$7:Z385)-SUM($V$7:AA384)+SUM($V$7:Z384)</f>
        <v>0</v>
      </c>
      <c r="AB385" s="153">
        <f>(2*AB$5*$AJ$3*$R385*$A$3-MIN(AB$5*$AJ$3,$R385*$A$3)^2-2*$R385*$A$3*MAX(AB$5*$AJ$3-$R385*$A$3,0)-MIN(MAX($R385*$A$3-$A$4,0),AB$5*$AJ$3)^2-2*AB$5*$AJ$3*MAX($R385*$A$3-$A$4-AB$5*+$AJ$3,0))/$AJ$5-SUM($V$7:AA385)-SUM($V$7:AB384)+SUM($V$7:AA384)</f>
        <v>0</v>
      </c>
      <c r="AC385" s="153">
        <f>(2*AC$5*$AJ$3*$R385*$A$3-MIN(AC$5*$AJ$3,$R385*$A$3)^2-2*$R385*$A$3*MAX(AC$5*$AJ$3-$R385*$A$3,0)-MIN(MAX($R385*$A$3-$A$4,0),AC$5*$AJ$3)^2-2*AC$5*$AJ$3*MAX($R385*$A$3-$A$4-AC$5*+$AJ$3,0))/$AJ$5-SUM($V$7:AB385)-SUM($V$7:AC384)+SUM($V$7:AB384)</f>
        <v>0</v>
      </c>
      <c r="AD385" s="153">
        <f>(2*AD$5*$AJ$3*$R385*$A$3-MIN(AD$5*$AJ$3,$R385*$A$3)^2-2*$R385*$A$3*MAX(AD$5*$AJ$3-$R385*$A$3,0)-MIN(MAX($R385*$A$3-$A$4,0),AD$5*$AJ$3)^2-2*AD$5*$AJ$3*MAX($R385*$A$3-$A$4-AD$5*+$AJ$3,0))/$AJ$5-SUM($V$7:AC385)-SUM($V$7:AD384)+SUM($V$7:AC384)</f>
        <v>0</v>
      </c>
      <c r="AE385" s="153">
        <f>(2*AE$5*$AJ$3*$R385*$A$3-MIN(AE$5*$AJ$3,$R385*$A$3)^2-2*$R385*$A$3*MAX(AE$5*$AJ$3-$R385*$A$3,0)-MIN(MAX($R385*$A$3-$A$4,0),AE$5*$AJ$3)^2-2*AE$5*$AJ$3*MAX($R385*$A$3-$A$4-AE$5*+$AJ$3,0))/$AJ$5-SUM($V$7:AD385)-SUM($V$7:AE384)+SUM($V$7:AD384)</f>
        <v>0</v>
      </c>
      <c r="AF385" s="153">
        <f>(2*AF$5*$AJ$3*$R385*$A$3-MIN(AF$5*$AJ$3,$R385*$A$3)^2-2*$R385*$A$3*MAX(AF$5*$AJ$3-$R385*$A$3,0)-MIN(MAX($R385*$A$3-$A$4,0),AF$5*$AJ$3)^2-2*AF$5*$AJ$3*MAX($R385*$A$3-$A$4-AF$5*+$AJ$3,0))/$AJ$5-SUM($V$7:AE385)-SUM($V$7:AF384)+SUM($V$7:AE384)</f>
        <v>0</v>
      </c>
      <c r="AG385" s="153">
        <f>(2*AG$5*$AJ$3*$R385*$A$3-MIN(AG$5*$AJ$3,$R385*$A$3)^2-2*$R385*$A$3*MAX(AG$5*$AJ$3-$R385*$A$3,0)-MIN(MAX($R385*$A$3-$A$4,0),AG$5*$AJ$3)^2-2*AG$5*$AJ$3*MAX($R385*$A$3-$A$4-AG$5*+$AJ$3,0))/$AJ$5-SUM($V$7:AF385)-SUM($V$7:AG384)+SUM($V$7:AF384)</f>
        <v>0</v>
      </c>
      <c r="AH385" s="153">
        <f>(2*AH$5*$AJ$3*$R385*$A$3-MIN(AH$5*$AJ$3,$R385*$A$3)^2-2*$R385*$A$3*MAX(AH$5*$AJ$3-$R385*$A$3,0)-MIN(MAX($R385*$A$3-$A$4,0),AH$5*$AJ$3)^2-2*AH$5*$AJ$3*MAX($R385*$A$3-$A$4-AH$5*+$AJ$3,0))/$AJ$5-SUM($V$7:AG385)-SUM($V$7:AH384)+SUM($V$7:AG384)</f>
        <v>0</v>
      </c>
      <c r="AJ385" s="8">
        <f t="shared" si="88"/>
        <v>47635</v>
      </c>
      <c r="AK385" s="30">
        <f t="shared" si="93"/>
        <v>47649</v>
      </c>
      <c r="AL385" s="3">
        <f ca="1">SUMPRODUCT(OFFSET($W$8:OFFSET($W$8,$AJ$4-1,0),$T385,$U385),OFFSET($D$8:OFFSET($D$8,$AJ$4-1,0),$S385,MATCH(AL$6,$D$7:$Q$7,0)-1))</f>
        <v>1</v>
      </c>
      <c r="AM385" s="3">
        <f ca="1">SUMPRODUCT(OFFSET($W$8:OFFSET($W$8,$AJ$4-1,0),$T385,$U385),OFFSET($C$8:OFFSET($C$8,$AJ$4-1,0),$S385,0),OFFSET($D$8:OFFSET($D$8,$AJ$4-1,0),$S385,MATCH(AL$6,$D$7:$Q$7,0)-1))/SUMPRODUCT(OFFSET($W$8:OFFSET($W$8,$AJ$4-1,0),$T385,$U385),OFFSET($C$8:OFFSET($C$8,$AJ$4-1,0),$S385,0))</f>
        <v>1</v>
      </c>
      <c r="AN385" s="3">
        <f ca="1">SUMPRODUCT(OFFSET($W$8:OFFSET($W$8,$AJ$4-1,0),$T385,$U385),OFFSET($D$8:OFFSET($D$8,$AJ$4-1,0),$S385,MATCH(AN$6,$D$7:$Q$7,0)-1))</f>
        <v>0.8262414712769417</v>
      </c>
      <c r="AO385" s="3">
        <f ca="1">SUMPRODUCT(OFFSET($W$8:OFFSET($W$8,$AJ$4-1,0),$T385,$U385),OFFSET($C$8:OFFSET($C$8,$AJ$4-1,0),$S385,0),OFFSET($D$8:OFFSET($D$8,$AJ$4-1,0),$S385,MATCH(AN$6,$D$7:$Q$7,0)-1))/SUMPRODUCT(OFFSET($W$8:OFFSET($W$8,$AJ$4-1,0),$T385,$U385),OFFSET($C$8:OFFSET($C$8,$AJ$4-1,0),$S385,0))</f>
        <v>0.82628893348675014</v>
      </c>
      <c r="AP385" s="3">
        <f ca="1">SUMPRODUCT(OFFSET($W$8:OFFSET($W$8,$AJ$4-1,0),$T385,$U385),OFFSET($D$8:OFFSET($D$8,$AJ$4-1,0),$S385,MATCH(AP$6,$D$7:$Q$7,0)-1))</f>
        <v>0.96589081516010167</v>
      </c>
      <c r="AQ385" s="3">
        <f ca="1">SUMPRODUCT(OFFSET($W$8:OFFSET($W$8,$AJ$4-1,0),$T385,$U385),OFFSET($C$8:OFFSET($C$8,$AJ$4-1,0),$S385,0),OFFSET($D$8:OFFSET($D$8,$AJ$4-1,0),$S385,MATCH(AP$6,$D$7:$Q$7,0)-1))/SUMPRODUCT(OFFSET($W$8:OFFSET($W$8,$AJ$4-1,0),$T385,$U385),OFFSET($C$8:OFFSET($C$8,$AJ$4-1,0),$S385,0))</f>
        <v>0.96600893606562777</v>
      </c>
      <c r="AR385" s="3">
        <f ca="1">SUMPRODUCT(OFFSET($W$8:OFFSET($W$8,$AJ$4-1,0),$T385,$U385),OFFSET($D$8:OFFSET($D$8,$AJ$4-1,0),$S385,MATCH(AR$6,$D$7:$Q$7,0)-1))</f>
        <v>1</v>
      </c>
      <c r="AS385" s="3">
        <f ca="1">SUMPRODUCT(OFFSET($W$8:OFFSET($W$8,$AJ$4-1,0),$T385,$U385),OFFSET($C$8:OFFSET($C$8,$AJ$4-1,0),$S385,0),OFFSET($D$8:OFFSET($D$8,$AJ$4-1,0),$S385,MATCH(AR$6,$D$7:$Q$7,0)-1))/SUMPRODUCT(OFFSET($W$8:OFFSET($W$8,$AJ$4-1,0),$T385,$U385),OFFSET($C$8:OFFSET($C$8,$AJ$4-1,0),$S385,0))</f>
        <v>1</v>
      </c>
      <c r="AT385" s="3">
        <f ca="1">SUMPRODUCT(OFFSET($W$8:OFFSET($W$8,$AJ$4-1,0),$T385,$U385),OFFSET($D$8:OFFSET($D$8,$AJ$4-1,0),$S385,MATCH(AT$6,$D$7:$Q$7,0)-1))</f>
        <v>0.85282748666069774</v>
      </c>
      <c r="AU385" s="3">
        <f ca="1">SUMPRODUCT(OFFSET($W$8:OFFSET($W$8,$AJ$4-1,0),$T385,$U385),OFFSET($C$8:OFFSET($C$8,$AJ$4-1,0),$S385,0),OFFSET($D$8:OFFSET($D$8,$AJ$4-1,0),$S385,MATCH(AT$6,$D$7:$Q$7,0)-1))/SUMPRODUCT(OFFSET($W$8:OFFSET($W$8,$AJ$4-1,0),$T385,$U385),OFFSET($C$8:OFFSET($C$8,$AJ$4-1,0),$S385,0))</f>
        <v>0.85294123344362716</v>
      </c>
      <c r="AV385" s="3">
        <f ca="1">SUMPRODUCT(OFFSET($W$8:OFFSET($W$8,$AJ$4-1,0),$T385,$U385),OFFSET($D$8:OFFSET($D$8,$AJ$4-1,0),$S385,MATCH(AV$6,$D$7:$Q$7,0)-1))</f>
        <v>1.0719319019573428</v>
      </c>
      <c r="AW385" s="3">
        <f ca="1">SUMPRODUCT(OFFSET($W$8:OFFSET($W$8,$AJ$4-1,0),$T385,$U385),OFFSET($C$8:OFFSET($C$8,$AJ$4-1,0),$S385,0),OFFSET($D$8:OFFSET($D$8,$AJ$4-1,0),$S385,MATCH(AV$6,$D$7:$Q$7,0)-1))/SUMPRODUCT(OFFSET($W$8:OFFSET($W$8,$AJ$4-1,0),$T385,$U385),OFFSET($C$8:OFFSET($C$8,$AJ$4-1,0),$S385,0))</f>
        <v>1.0719095282290301</v>
      </c>
      <c r="AX385" s="3">
        <f ca="1">SUMPRODUCT(OFFSET($W$8:OFFSET($W$8,$AJ$4-1,0),$T385,$U385),OFFSET($D$8:OFFSET($D$8,$AJ$4-1,0),$S385,MATCH(AX$6,$D$7:$Q$7,0)-1))</f>
        <v>1.071931901957343</v>
      </c>
      <c r="AY385" s="3">
        <f ca="1">SUMPRODUCT(OFFSET($W$8:OFFSET($W$8,$AJ$4-1,0),$T385,$U385),OFFSET($C$8:OFFSET($C$8,$AJ$4-1,0),$S385,0),OFFSET($D$8:OFFSET($D$8,$AJ$4-1,0),$S385,MATCH(AX$6,$D$7:$Q$7,0)-1))/SUMPRODUCT(OFFSET($W$8:OFFSET($W$8,$AJ$4-1,0),$T385,$U385),OFFSET($C$8:OFFSET($C$8,$AJ$4-1,0),$S385,0))</f>
        <v>1.0719095282290301</v>
      </c>
      <c r="AZ385" s="3">
        <f ca="1">SUMPRODUCT(OFFSET($W$8:OFFSET($W$8,$AJ$4-1,0),$T385,$U385),OFFSET($D$8:OFFSET($D$8,$AJ$4-1,0),$S385,MATCH(AZ$6,$D$7:$Q$7,0)-1))</f>
        <v>0.81521575856900441</v>
      </c>
      <c r="BA385" s="3">
        <f ca="1">SUMPRODUCT(OFFSET($W$8:OFFSET($W$8,$AJ$4-1,0),$T385,$U385),OFFSET($C$8:OFFSET($C$8,$AJ$4-1,0),$S385,0),OFFSET($D$8:OFFSET($D$8,$AJ$4-1,0),$S385,MATCH(AZ$6,$D$7:$Q$7,0)-1))/SUMPRODUCT(OFFSET($W$8:OFFSET($W$8,$AJ$4-1,0),$T385,$U385),OFFSET($C$8:OFFSET($C$8,$AJ$4-1,0),$S385,0))</f>
        <v>0.81526588724007121</v>
      </c>
      <c r="BB385" s="3">
        <f ca="1">SUMPRODUCT(OFFSET($W$8:OFFSET($W$8,$AJ$4-1,0),$T385,$U385),OFFSET($D$8:OFFSET($D$8,$AJ$4-1,0),$S385,MATCH(BB$6,$D$7:$Q$7,0)-1))</f>
        <v>0.93175070176253083</v>
      </c>
      <c r="BC385" s="3">
        <f ca="1">SUMPRODUCT(OFFSET($W$8:OFFSET($W$8,$AJ$4-1,0),$T385,$U385),OFFSET($C$8:OFFSET($C$8,$AJ$4-1,0),$S385,0),OFFSET($D$8:OFFSET($D$8,$AJ$4-1,0),$S385,MATCH(BB$6,$D$7:$Q$7,0)-1))/SUMPRODUCT(OFFSET($W$8:OFFSET($W$8,$AJ$4-1,0),$T385,$U385),OFFSET($C$8:OFFSET($C$8,$AJ$4-1,0),$S385,0))</f>
        <v>0.93177051067843708</v>
      </c>
      <c r="BD385" s="3">
        <f ca="1">SUMPRODUCT(OFFSET($W$8:OFFSET($W$8,$AJ$4-1,0),$T385,$U385),OFFSET($D$8:OFFSET($D$8,$AJ$4-1,0),$S385,MATCH(BD$6,$D$7:$Q$7,0)-1))</f>
        <v>0.99877465426457102</v>
      </c>
      <c r="BE385" s="3">
        <f ca="1">SUMPRODUCT(OFFSET($W$8:OFFSET($W$8,$AJ$4-1,0),$T385,$U385),OFFSET($C$8:OFFSET($C$8,$AJ$4-1,0),$S385,0),OFFSET($D$8:OFFSET($D$8,$AJ$4-1,0),$S385,MATCH(BD$6,$D$7:$Q$7,0)-1))/SUMPRODUCT(OFFSET($W$8:OFFSET($W$8,$AJ$4-1,0),$T385,$U385),OFFSET($C$8:OFFSET($C$8,$AJ$4-1,0),$S385,0))</f>
        <v>0.99877502240165428</v>
      </c>
      <c r="BF385" s="174">
        <f ca="1">SUMPRODUCT(OFFSET($W$8:OFFSET($W$8,$AJ$4-1,0),$T385,$U385),OFFSET($D$8:OFFSET($D$8,$AJ$4-1,0),$S385,MATCH(BF$6,$D$7:$Q$7,0)-1))</f>
        <v>1</v>
      </c>
      <c r="BG385" s="174">
        <f ca="1">SUMPRODUCT(OFFSET($W$8:OFFSET($W$8,$AJ$4-1,0),$T385,$U385),OFFSET($C$8:OFFSET($C$8,$AJ$4-1,0),$S385,0),OFFSET($D$8:OFFSET($D$8,$AJ$4-1,0),$S385,MATCH(BF$6,$D$7:$Q$7,0)-1))/SUMPRODUCT(OFFSET($W$8:OFFSET($W$8,$AJ$4-1,0),$T385,$U385),OFFSET($C$8:OFFSET($C$8,$AJ$4-1,0),$S385,0))</f>
        <v>1</v>
      </c>
      <c r="BH385" s="174">
        <f ca="1">SUMPRODUCT(OFFSET($W$8:OFFSET($W$8,$AJ$4-1,0),$T385,$U385),OFFSET($D$8:OFFSET($D$8,$AJ$4-1,0),$S385,MATCH(BH$6,$D$7:$Q$7,0)-1))</f>
        <v>1</v>
      </c>
      <c r="BI385" s="174">
        <f ca="1">SUMPRODUCT(OFFSET($W$8:OFFSET($W$8,$AJ$4-1,0),$T385,$U385),OFFSET($C$8:OFFSET($C$8,$AJ$4-1,0),$S385,0),OFFSET($D$8:OFFSET($D$8,$AJ$4-1,0),$S385,MATCH(BH$6,$D$7:$Q$7,0)-1))/SUMPRODUCT(OFFSET($W$8:OFFSET($W$8,$AJ$4-1,0),$T385,$U385),OFFSET($C$8:OFFSET($C$8,$AJ$4-1,0),$S385,0))</f>
        <v>1</v>
      </c>
      <c r="BJ385" s="174">
        <f ca="1">SUMPRODUCT(OFFSET($W$8:OFFSET($W$8,$AJ$4-1,0),$T385,$U385),OFFSET($D$8:OFFSET($D$8,$AJ$4-1,0),$S385,MATCH(BJ$6,$D$7:$Q$7,0)-1))</f>
        <v>1</v>
      </c>
      <c r="BK385" s="174">
        <f ca="1">SUMPRODUCT(OFFSET($W$8:OFFSET($W$8,$AJ$4-1,0),$T385,$U385),OFFSET($C$8:OFFSET($C$8,$AJ$4-1,0),$S385,0),OFFSET($D$8:OFFSET($D$8,$AJ$4-1,0),$S385,MATCH(BJ$6,$D$7:$Q$7,0)-1))/SUMPRODUCT(OFFSET($W$8:OFFSET($W$8,$AJ$4-1,0),$T385,$U385),OFFSET($C$8:OFFSET($C$8,$AJ$4-1,0),$S385,0))</f>
        <v>1</v>
      </c>
      <c r="BM385" s="8">
        <f t="shared" si="85"/>
        <v>47635</v>
      </c>
      <c r="BN385" s="47">
        <f t="shared" ca="1" si="86"/>
        <v>0.99887341547568309</v>
      </c>
      <c r="BO385" s="47">
        <f t="shared" ca="1" si="82"/>
        <v>0</v>
      </c>
      <c r="BP385" s="47">
        <f t="shared" ca="1" si="87"/>
        <v>0.33093923847506052</v>
      </c>
      <c r="BQ385" s="47">
        <f t="shared" ca="1" si="83"/>
        <v>0.66793417700062263</v>
      </c>
    </row>
    <row r="386" spans="1:69">
      <c r="A386" s="58">
        <f t="shared" si="84"/>
        <v>47300</v>
      </c>
      <c r="B386" s="155">
        <f t="shared" si="89"/>
        <v>47498</v>
      </c>
      <c r="C386" s="59">
        <f>SUMIF(WP!$A$3:$A$388,"&lt;"&amp;EOMONTH($A386,$A$3-1)+1,WP!$B$3:$B$388)/1000-SUM(C$8:C385)</f>
        <v>8749.8205588420387</v>
      </c>
      <c r="D386" s="156">
        <f>D$6/VLOOKUP($B386,Rate!$B$4:$H$390,7)</f>
        <v>1</v>
      </c>
      <c r="E386" s="156">
        <f>E$6/VLOOKUP($B386,SAWW!$B$4:$H$390,7)</f>
        <v>0.82616063291261155</v>
      </c>
      <c r="F386" s="156">
        <f>F$6/VLOOKUP($B386,'Indem BL'!$B$4:$H$390,7)</f>
        <v>0.96568962982055551</v>
      </c>
      <c r="G386" s="156">
        <f>G$6/VLOOKUP($B386,'Med BL'!$B$4:$H$390,7)</f>
        <v>1</v>
      </c>
      <c r="H386" s="156">
        <f>H$6/VLOOKUP($B386,'Combined BL &amp; SAWW'!$B$4:$H$390,7)</f>
        <v>0.85263375139390485</v>
      </c>
      <c r="I386" s="156">
        <f>I$6/VLOOKUP($B386,'Freq Trend'!$B$4:$H$390,7)</f>
        <v>1.0719700092348601</v>
      </c>
      <c r="J386" s="156">
        <f>J$6/VLOOKUP($B386,'Severity Trend_IonI'!$B$4:$H$390,7)</f>
        <v>1.0719700092348603</v>
      </c>
      <c r="K386" s="156">
        <f>K$6/VLOOKUP($B386,'Severity Trend_MonI'!$B$4:$H$390,7)</f>
        <v>0.81513037864692695</v>
      </c>
      <c r="L386" s="156">
        <f>L$6/VLOOKUP($B386,'Severity Trend'!$B$4:$H$390,7)</f>
        <v>0.93171696291287565</v>
      </c>
      <c r="M386" s="156">
        <f>M$6/VLOOKUP($B386,'PP Residual Trend'!$B$4:$H$390,7)</f>
        <v>0.99877402724783959</v>
      </c>
      <c r="N386" s="156">
        <f>N$6/VLOOKUP($B386,CR!$B$4:$H$455,7)</f>
        <v>1</v>
      </c>
      <c r="O386" s="156">
        <f>O$6/VLOOKUP($B386,ER!$B$4:$H$455,7)</f>
        <v>1</v>
      </c>
      <c r="P386" s="156">
        <f>P$6/VLOOKUP($B386,DR!$B$4:$H$455,7)</f>
        <v>1</v>
      </c>
      <c r="R386">
        <f t="shared" si="94"/>
        <v>379</v>
      </c>
      <c r="S386" s="159">
        <f t="shared" si="90"/>
        <v>378</v>
      </c>
      <c r="T386" s="157">
        <f t="shared" si="91"/>
        <v>0</v>
      </c>
      <c r="U386" s="157">
        <f t="shared" si="92"/>
        <v>0</v>
      </c>
      <c r="V386" s="152">
        <v>0</v>
      </c>
      <c r="W386" s="153">
        <f>(2*W$5*$AJ$3*$R386*$A$3-MIN(W$5*$AJ$3,$R386*$A$3)^2-2*$R386*$A$3*MAX(W$5*$AJ$3-$R386*$A$3,0)-MIN(MAX($R386*$A$3-$A$4,0),W$5*$AJ$3)^2-2*W$5*$AJ$3*MAX($R386*$A$3-$A$4-W$5*+$AJ$3,0))/$AJ$5-SUM($V$7:V386)-SUM($V$7:W385)+SUM($V$7:V385)</f>
        <v>0</v>
      </c>
      <c r="X386" s="153">
        <f>(2*X$5*$AJ$3*$R386*$A$3-MIN(X$5*$AJ$3,$R386*$A$3)^2-2*$R386*$A$3*MAX(X$5*$AJ$3-$R386*$A$3,0)-MIN(MAX($R386*$A$3-$A$4,0),X$5*$AJ$3)^2-2*X$5*$AJ$3*MAX($R386*$A$3-$A$4-X$5*+$AJ$3,0))/$AJ$5-SUM($V$7:W386)-SUM($V$7:X385)+SUM($V$7:W385)</f>
        <v>0</v>
      </c>
      <c r="Y386" s="153">
        <f>(2*Y$5*$AJ$3*$R386*$A$3-MIN(Y$5*$AJ$3,$R386*$A$3)^2-2*$R386*$A$3*MAX(Y$5*$AJ$3-$R386*$A$3,0)-MIN(MAX($R386*$A$3-$A$4,0),Y$5*$AJ$3)^2-2*Y$5*$AJ$3*MAX($R386*$A$3-$A$4-Y$5*+$AJ$3,0))/$AJ$5-SUM($V$7:X386)-SUM($V$7:Y385)+SUM($V$7:X385)</f>
        <v>0</v>
      </c>
      <c r="Z386" s="153">
        <f>(2*Z$5*$AJ$3*$R386*$A$3-MIN(Z$5*$AJ$3,$R386*$A$3)^2-2*$R386*$A$3*MAX(Z$5*$AJ$3-$R386*$A$3,0)-MIN(MAX($R386*$A$3-$A$4,0),Z$5*$AJ$3)^2-2*Z$5*$AJ$3*MAX($R386*$A$3-$A$4-Z$5*+$AJ$3,0))/$AJ$5-SUM($V$7:Y386)-SUM($V$7:Z385)+SUM($V$7:Y385)</f>
        <v>0</v>
      </c>
      <c r="AA386" s="153">
        <f>(2*AA$5*$AJ$3*$R386*$A$3-MIN(AA$5*$AJ$3,$R386*$A$3)^2-2*$R386*$A$3*MAX(AA$5*$AJ$3-$R386*$A$3,0)-MIN(MAX($R386*$A$3-$A$4,0),AA$5*$AJ$3)^2-2*AA$5*$AJ$3*MAX($R386*$A$3-$A$4-AA$5*+$AJ$3,0))/$AJ$5-SUM($V$7:Z386)-SUM($V$7:AA385)+SUM($V$7:Z385)</f>
        <v>0</v>
      </c>
      <c r="AB386" s="153">
        <f>(2*AB$5*$AJ$3*$R386*$A$3-MIN(AB$5*$AJ$3,$R386*$A$3)^2-2*$R386*$A$3*MAX(AB$5*$AJ$3-$R386*$A$3,0)-MIN(MAX($R386*$A$3-$A$4,0),AB$5*$AJ$3)^2-2*AB$5*$AJ$3*MAX($R386*$A$3-$A$4-AB$5*+$AJ$3,0))/$AJ$5-SUM($V$7:AA386)-SUM($V$7:AB385)+SUM($V$7:AA385)</f>
        <v>0</v>
      </c>
      <c r="AC386" s="153">
        <f>(2*AC$5*$AJ$3*$R386*$A$3-MIN(AC$5*$AJ$3,$R386*$A$3)^2-2*$R386*$A$3*MAX(AC$5*$AJ$3-$R386*$A$3,0)-MIN(MAX($R386*$A$3-$A$4,0),AC$5*$AJ$3)^2-2*AC$5*$AJ$3*MAX($R386*$A$3-$A$4-AC$5*+$AJ$3,0))/$AJ$5-SUM($V$7:AB386)-SUM($V$7:AC385)+SUM($V$7:AB385)</f>
        <v>0</v>
      </c>
      <c r="AD386" s="153">
        <f>(2*AD$5*$AJ$3*$R386*$A$3-MIN(AD$5*$AJ$3,$R386*$A$3)^2-2*$R386*$A$3*MAX(AD$5*$AJ$3-$R386*$A$3,0)-MIN(MAX($R386*$A$3-$A$4,0),AD$5*$AJ$3)^2-2*AD$5*$AJ$3*MAX($R386*$A$3-$A$4-AD$5*+$AJ$3,0))/$AJ$5-SUM($V$7:AC386)-SUM($V$7:AD385)+SUM($V$7:AC385)</f>
        <v>0</v>
      </c>
      <c r="AE386" s="153">
        <f>(2*AE$5*$AJ$3*$R386*$A$3-MIN(AE$5*$AJ$3,$R386*$A$3)^2-2*$R386*$A$3*MAX(AE$5*$AJ$3-$R386*$A$3,0)-MIN(MAX($R386*$A$3-$A$4,0),AE$5*$AJ$3)^2-2*AE$5*$AJ$3*MAX($R386*$A$3-$A$4-AE$5*+$AJ$3,0))/$AJ$5-SUM($V$7:AD386)-SUM($V$7:AE385)+SUM($V$7:AD385)</f>
        <v>0</v>
      </c>
      <c r="AF386" s="153">
        <f>(2*AF$5*$AJ$3*$R386*$A$3-MIN(AF$5*$AJ$3,$R386*$A$3)^2-2*$R386*$A$3*MAX(AF$5*$AJ$3-$R386*$A$3,0)-MIN(MAX($R386*$A$3-$A$4,0),AF$5*$AJ$3)^2-2*AF$5*$AJ$3*MAX($R386*$A$3-$A$4-AF$5*+$AJ$3,0))/$AJ$5-SUM($V$7:AE386)-SUM($V$7:AF385)+SUM($V$7:AE385)</f>
        <v>0</v>
      </c>
      <c r="AG386" s="153">
        <f>(2*AG$5*$AJ$3*$R386*$A$3-MIN(AG$5*$AJ$3,$R386*$A$3)^2-2*$R386*$A$3*MAX(AG$5*$AJ$3-$R386*$A$3,0)-MIN(MAX($R386*$A$3-$A$4,0),AG$5*$AJ$3)^2-2*AG$5*$AJ$3*MAX($R386*$A$3-$A$4-AG$5*+$AJ$3,0))/$AJ$5-SUM($V$7:AF386)-SUM($V$7:AG385)+SUM($V$7:AF385)</f>
        <v>0</v>
      </c>
      <c r="AH386" s="153">
        <f>(2*AH$5*$AJ$3*$R386*$A$3-MIN(AH$5*$AJ$3,$R386*$A$3)^2-2*$R386*$A$3*MAX(AH$5*$AJ$3-$R386*$A$3,0)-MIN(MAX($R386*$A$3-$A$4,0),AH$5*$AJ$3)^2-2*AH$5*$AJ$3*MAX($R386*$A$3-$A$4-AH$5*+$AJ$3,0))/$AJ$5-SUM($V$7:AG386)-SUM($V$7:AH385)+SUM($V$7:AG385)</f>
        <v>0</v>
      </c>
      <c r="AJ386" s="8">
        <f t="shared" si="88"/>
        <v>47665</v>
      </c>
      <c r="AK386" s="30">
        <f t="shared" si="93"/>
        <v>47679</v>
      </c>
      <c r="AL386" s="3">
        <f ca="1">SUMPRODUCT(OFFSET($W$8:OFFSET($W$8,$AJ$4-1,0),$T386,$U386),OFFSET($D$8:OFFSET($D$8,$AJ$4-1,0),$S386,MATCH(AL$6,$D$7:$Q$7,0)-1))</f>
        <v>1</v>
      </c>
      <c r="AM386" s="3">
        <f ca="1">SUMPRODUCT(OFFSET($W$8:OFFSET($W$8,$AJ$4-1,0),$T386,$U386),OFFSET($C$8:OFFSET($C$8,$AJ$4-1,0),$S386,0),OFFSET($D$8:OFFSET($D$8,$AJ$4-1,0),$S386,MATCH(AL$6,$D$7:$Q$7,0)-1))/SUMPRODUCT(OFFSET($W$8:OFFSET($W$8,$AJ$4-1,0),$T386,$U386),OFFSET($C$8:OFFSET($C$8,$AJ$4-1,0),$S386,0))</f>
        <v>1</v>
      </c>
      <c r="AN386" s="3">
        <f ca="1">SUMPRODUCT(OFFSET($W$8:OFFSET($W$8,$AJ$4-1,0),$T386,$U386),OFFSET($D$8:OFFSET($D$8,$AJ$4-1,0),$S386,MATCH(AN$6,$D$7:$Q$7,0)-1))</f>
        <v>0.82616063291261166</v>
      </c>
      <c r="AO386" s="3">
        <f ca="1">SUMPRODUCT(OFFSET($W$8:OFFSET($W$8,$AJ$4-1,0),$T386,$U386),OFFSET($C$8:OFFSET($C$8,$AJ$4-1,0),$S386,0),OFFSET($D$8:OFFSET($D$8,$AJ$4-1,0),$S386,MATCH(AN$6,$D$7:$Q$7,0)-1))/SUMPRODUCT(OFFSET($W$8:OFFSET($W$8,$AJ$4-1,0),$T386,$U386),OFFSET($C$8:OFFSET($C$8,$AJ$4-1,0),$S386,0))</f>
        <v>0.82616063291261144</v>
      </c>
      <c r="AP386" s="3">
        <f ca="1">SUMPRODUCT(OFFSET($W$8:OFFSET($W$8,$AJ$4-1,0),$T386,$U386),OFFSET($D$8:OFFSET($D$8,$AJ$4-1,0),$S386,MATCH(AP$6,$D$7:$Q$7,0)-1))</f>
        <v>0.96568962982055573</v>
      </c>
      <c r="AQ386" s="3">
        <f ca="1">SUMPRODUCT(OFFSET($W$8:OFFSET($W$8,$AJ$4-1,0),$T386,$U386),OFFSET($C$8:OFFSET($C$8,$AJ$4-1,0),$S386,0),OFFSET($D$8:OFFSET($D$8,$AJ$4-1,0),$S386,MATCH(AP$6,$D$7:$Q$7,0)-1))/SUMPRODUCT(OFFSET($W$8:OFFSET($W$8,$AJ$4-1,0),$T386,$U386),OFFSET($C$8:OFFSET($C$8,$AJ$4-1,0),$S386,0))</f>
        <v>0.9656896298205554</v>
      </c>
      <c r="AR386" s="3">
        <f ca="1">SUMPRODUCT(OFFSET($W$8:OFFSET($W$8,$AJ$4-1,0),$T386,$U386),OFFSET($D$8:OFFSET($D$8,$AJ$4-1,0),$S386,MATCH(AR$6,$D$7:$Q$7,0)-1))</f>
        <v>1</v>
      </c>
      <c r="AS386" s="3">
        <f ca="1">SUMPRODUCT(OFFSET($W$8:OFFSET($W$8,$AJ$4-1,0),$T386,$U386),OFFSET($C$8:OFFSET($C$8,$AJ$4-1,0),$S386,0),OFFSET($D$8:OFFSET($D$8,$AJ$4-1,0),$S386,MATCH(AR$6,$D$7:$Q$7,0)-1))/SUMPRODUCT(OFFSET($W$8:OFFSET($W$8,$AJ$4-1,0),$T386,$U386),OFFSET($C$8:OFFSET($C$8,$AJ$4-1,0),$S386,0))</f>
        <v>1</v>
      </c>
      <c r="AT386" s="3">
        <f ca="1">SUMPRODUCT(OFFSET($W$8:OFFSET($W$8,$AJ$4-1,0),$T386,$U386),OFFSET($D$8:OFFSET($D$8,$AJ$4-1,0),$S386,MATCH(AT$6,$D$7:$Q$7,0)-1))</f>
        <v>0.85263375139390507</v>
      </c>
      <c r="AU386" s="3">
        <f ca="1">SUMPRODUCT(OFFSET($W$8:OFFSET($W$8,$AJ$4-1,0),$T386,$U386),OFFSET($C$8:OFFSET($C$8,$AJ$4-1,0),$S386,0),OFFSET($D$8:OFFSET($D$8,$AJ$4-1,0),$S386,MATCH(AT$6,$D$7:$Q$7,0)-1))/SUMPRODUCT(OFFSET($W$8:OFFSET($W$8,$AJ$4-1,0),$T386,$U386),OFFSET($C$8:OFFSET($C$8,$AJ$4-1,0),$S386,0))</f>
        <v>0.85263375139390485</v>
      </c>
      <c r="AV386" s="3">
        <f ca="1">SUMPRODUCT(OFFSET($W$8:OFFSET($W$8,$AJ$4-1,0),$T386,$U386),OFFSET($D$8:OFFSET($D$8,$AJ$4-1,0),$S386,MATCH(AV$6,$D$7:$Q$7,0)-1))</f>
        <v>1.0719700092348601</v>
      </c>
      <c r="AW386" s="3">
        <f ca="1">SUMPRODUCT(OFFSET($W$8:OFFSET($W$8,$AJ$4-1,0),$T386,$U386),OFFSET($C$8:OFFSET($C$8,$AJ$4-1,0),$S386,0),OFFSET($D$8:OFFSET($D$8,$AJ$4-1,0),$S386,MATCH(AV$6,$D$7:$Q$7,0)-1))/SUMPRODUCT(OFFSET($W$8:OFFSET($W$8,$AJ$4-1,0),$T386,$U386),OFFSET($C$8:OFFSET($C$8,$AJ$4-1,0),$S386,0))</f>
        <v>1.0719700092348599</v>
      </c>
      <c r="AX386" s="3">
        <f ca="1">SUMPRODUCT(OFFSET($W$8:OFFSET($W$8,$AJ$4-1,0),$T386,$U386),OFFSET($D$8:OFFSET($D$8,$AJ$4-1,0),$S386,MATCH(AX$6,$D$7:$Q$7,0)-1))</f>
        <v>1.0719700092348603</v>
      </c>
      <c r="AY386" s="3">
        <f ca="1">SUMPRODUCT(OFFSET($W$8:OFFSET($W$8,$AJ$4-1,0),$T386,$U386),OFFSET($C$8:OFFSET($C$8,$AJ$4-1,0),$S386,0),OFFSET($D$8:OFFSET($D$8,$AJ$4-1,0),$S386,MATCH(AX$6,$D$7:$Q$7,0)-1))/SUMPRODUCT(OFFSET($W$8:OFFSET($W$8,$AJ$4-1,0),$T386,$U386),OFFSET($C$8:OFFSET($C$8,$AJ$4-1,0),$S386,0))</f>
        <v>1.0719700092348601</v>
      </c>
      <c r="AZ386" s="3">
        <f ca="1">SUMPRODUCT(OFFSET($W$8:OFFSET($W$8,$AJ$4-1,0),$T386,$U386),OFFSET($D$8:OFFSET($D$8,$AJ$4-1,0),$S386,MATCH(AZ$6,$D$7:$Q$7,0)-1))</f>
        <v>0.81513037864692695</v>
      </c>
      <c r="BA386" s="3">
        <f ca="1">SUMPRODUCT(OFFSET($W$8:OFFSET($W$8,$AJ$4-1,0),$T386,$U386),OFFSET($C$8:OFFSET($C$8,$AJ$4-1,0),$S386,0),OFFSET($D$8:OFFSET($D$8,$AJ$4-1,0),$S386,MATCH(AZ$6,$D$7:$Q$7,0)-1))/SUMPRODUCT(OFFSET($W$8:OFFSET($W$8,$AJ$4-1,0),$T386,$U386),OFFSET($C$8:OFFSET($C$8,$AJ$4-1,0),$S386,0))</f>
        <v>0.81513037864692683</v>
      </c>
      <c r="BB386" s="3">
        <f ca="1">SUMPRODUCT(OFFSET($W$8:OFFSET($W$8,$AJ$4-1,0),$T386,$U386),OFFSET($D$8:OFFSET($D$8,$AJ$4-1,0),$S386,MATCH(BB$6,$D$7:$Q$7,0)-1))</f>
        <v>0.93171696291287576</v>
      </c>
      <c r="BC386" s="3">
        <f ca="1">SUMPRODUCT(OFFSET($W$8:OFFSET($W$8,$AJ$4-1,0),$T386,$U386),OFFSET($C$8:OFFSET($C$8,$AJ$4-1,0),$S386,0),OFFSET($D$8:OFFSET($D$8,$AJ$4-1,0),$S386,MATCH(BB$6,$D$7:$Q$7,0)-1))/SUMPRODUCT(OFFSET($W$8:OFFSET($W$8,$AJ$4-1,0),$T386,$U386),OFFSET($C$8:OFFSET($C$8,$AJ$4-1,0),$S386,0))</f>
        <v>0.93171696291287565</v>
      </c>
      <c r="BD386" s="3">
        <f ca="1">SUMPRODUCT(OFFSET($W$8:OFFSET($W$8,$AJ$4-1,0),$T386,$U386),OFFSET($D$8:OFFSET($D$8,$AJ$4-1,0),$S386,MATCH(BD$6,$D$7:$Q$7,0)-1))</f>
        <v>0.99877402724783948</v>
      </c>
      <c r="BE386" s="3">
        <f ca="1">SUMPRODUCT(OFFSET($W$8:OFFSET($W$8,$AJ$4-1,0),$T386,$U386),OFFSET($C$8:OFFSET($C$8,$AJ$4-1,0),$S386,0),OFFSET($D$8:OFFSET($D$8,$AJ$4-1,0),$S386,MATCH(BD$6,$D$7:$Q$7,0)-1))/SUMPRODUCT(OFFSET($W$8:OFFSET($W$8,$AJ$4-1,0),$T386,$U386),OFFSET($C$8:OFFSET($C$8,$AJ$4-1,0),$S386,0))</f>
        <v>0.99877402724783959</v>
      </c>
      <c r="BF386" s="174">
        <f ca="1">SUMPRODUCT(OFFSET($W$8:OFFSET($W$8,$AJ$4-1,0),$T386,$U386),OFFSET($D$8:OFFSET($D$8,$AJ$4-1,0),$S386,MATCH(BF$6,$D$7:$Q$7,0)-1))</f>
        <v>1</v>
      </c>
      <c r="BG386" s="174">
        <f ca="1">SUMPRODUCT(OFFSET($W$8:OFFSET($W$8,$AJ$4-1,0),$T386,$U386),OFFSET($C$8:OFFSET($C$8,$AJ$4-1,0),$S386,0),OFFSET($D$8:OFFSET($D$8,$AJ$4-1,0),$S386,MATCH(BF$6,$D$7:$Q$7,0)-1))/SUMPRODUCT(OFFSET($W$8:OFFSET($W$8,$AJ$4-1,0),$T386,$U386),OFFSET($C$8:OFFSET($C$8,$AJ$4-1,0),$S386,0))</f>
        <v>1</v>
      </c>
      <c r="BH386" s="174">
        <f ca="1">SUMPRODUCT(OFFSET($W$8:OFFSET($W$8,$AJ$4-1,0),$T386,$U386),OFFSET($D$8:OFFSET($D$8,$AJ$4-1,0),$S386,MATCH(BH$6,$D$7:$Q$7,0)-1))</f>
        <v>1</v>
      </c>
      <c r="BI386" s="174">
        <f ca="1">SUMPRODUCT(OFFSET($W$8:OFFSET($W$8,$AJ$4-1,0),$T386,$U386),OFFSET($C$8:OFFSET($C$8,$AJ$4-1,0),$S386,0),OFFSET($D$8:OFFSET($D$8,$AJ$4-1,0),$S386,MATCH(BH$6,$D$7:$Q$7,0)-1))/SUMPRODUCT(OFFSET($W$8:OFFSET($W$8,$AJ$4-1,0),$T386,$U386),OFFSET($C$8:OFFSET($C$8,$AJ$4-1,0),$S386,0))</f>
        <v>1</v>
      </c>
      <c r="BJ386" s="174">
        <f ca="1">SUMPRODUCT(OFFSET($W$8:OFFSET($W$8,$AJ$4-1,0),$T386,$U386),OFFSET($D$8:OFFSET($D$8,$AJ$4-1,0),$S386,MATCH(BJ$6,$D$7:$Q$7,0)-1))</f>
        <v>1</v>
      </c>
      <c r="BK386" s="174">
        <f ca="1">SUMPRODUCT(OFFSET($W$8:OFFSET($W$8,$AJ$4-1,0),$T386,$U386),OFFSET($C$8:OFFSET($C$8,$AJ$4-1,0),$S386,0),OFFSET($D$8:OFFSET($D$8,$AJ$4-1,0),$S386,MATCH(BJ$6,$D$7:$Q$7,0)-1))/SUMPRODUCT(OFFSET($W$8:OFFSET($W$8,$AJ$4-1,0),$T386,$U386),OFFSET($C$8:OFFSET($C$8,$AJ$4-1,0),$S386,0))</f>
        <v>1</v>
      </c>
      <c r="BM386" s="8">
        <f t="shared" si="85"/>
        <v>47665</v>
      </c>
      <c r="BN386" s="47">
        <f t="shared" ca="1" si="86"/>
        <v>0.99887341547568309</v>
      </c>
      <c r="BO386" s="47">
        <f t="shared" ca="1" si="82"/>
        <v>0</v>
      </c>
      <c r="BP386" s="47">
        <f t="shared" ca="1" si="87"/>
        <v>0.33093923847506052</v>
      </c>
      <c r="BQ386" s="47">
        <f t="shared" ca="1" si="83"/>
        <v>0.66793417700062263</v>
      </c>
    </row>
    <row r="387" spans="1:69">
      <c r="A387" s="58">
        <f t="shared" si="84"/>
        <v>47331</v>
      </c>
      <c r="B387" s="155">
        <f t="shared" si="89"/>
        <v>47529</v>
      </c>
      <c r="C387" s="59">
        <f>SUMIF(WP!$A$3:$A$388,"&lt;"&amp;EOMONTH($A387,$A$3-1)+1,WP!$B$3:$B$388)/1000-SUM(C$8:C386)</f>
        <v>6455.1143482058542</v>
      </c>
      <c r="D387" s="156">
        <f>D$6/VLOOKUP($B387,Rate!$B$4:$H$390,7)</f>
        <v>1</v>
      </c>
      <c r="E387" s="156">
        <f>E$6/VLOOKUP($B387,SAWW!$B$4:$H$390,7)</f>
        <v>0.82616063291261155</v>
      </c>
      <c r="F387" s="156">
        <f>F$6/VLOOKUP($B387,'Indem BL'!$B$4:$H$390,7)</f>
        <v>0.96568962982055551</v>
      </c>
      <c r="G387" s="156">
        <f>G$6/VLOOKUP($B387,'Med BL'!$B$4:$H$390,7)</f>
        <v>1</v>
      </c>
      <c r="H387" s="156">
        <f>H$6/VLOOKUP($B387,'Combined BL &amp; SAWW'!$B$4:$H$390,7)</f>
        <v>0.85263375139390485</v>
      </c>
      <c r="I387" s="156">
        <f>I$6/VLOOKUP($B387,'Freq Trend'!$B$4:$H$390,7)</f>
        <v>1.0719700092348601</v>
      </c>
      <c r="J387" s="156">
        <f>J$6/VLOOKUP($B387,'Severity Trend_IonI'!$B$4:$H$390,7)</f>
        <v>1.0719700092348603</v>
      </c>
      <c r="K387" s="156">
        <f>K$6/VLOOKUP($B387,'Severity Trend_MonI'!$B$4:$H$390,7)</f>
        <v>0.81513037864692695</v>
      </c>
      <c r="L387" s="156">
        <f>L$6/VLOOKUP($B387,'Severity Trend'!$B$4:$H$390,7)</f>
        <v>0.93171696291287565</v>
      </c>
      <c r="M387" s="156">
        <f>M$6/VLOOKUP($B387,'PP Residual Trend'!$B$4:$H$390,7)</f>
        <v>0.99877402724783959</v>
      </c>
      <c r="N387" s="156">
        <f>N$6/VLOOKUP($B387,CR!$B$4:$H$455,7)</f>
        <v>1</v>
      </c>
      <c r="O387" s="156">
        <f>O$6/VLOOKUP($B387,ER!$B$4:$H$455,7)</f>
        <v>1</v>
      </c>
      <c r="P387" s="156">
        <f>P$6/VLOOKUP($B387,DR!$B$4:$H$455,7)</f>
        <v>1</v>
      </c>
      <c r="R387">
        <f t="shared" si="94"/>
        <v>380</v>
      </c>
      <c r="S387" s="159">
        <f t="shared" si="90"/>
        <v>379</v>
      </c>
      <c r="T387" s="157">
        <f t="shared" si="91"/>
        <v>0</v>
      </c>
      <c r="U387" s="157">
        <f t="shared" si="92"/>
        <v>0</v>
      </c>
      <c r="V387" s="152">
        <v>0</v>
      </c>
      <c r="W387" s="153">
        <f>(2*W$5*$AJ$3*$R387*$A$3-MIN(W$5*$AJ$3,$R387*$A$3)^2-2*$R387*$A$3*MAX(W$5*$AJ$3-$R387*$A$3,0)-MIN(MAX($R387*$A$3-$A$4,0),W$5*$AJ$3)^2-2*W$5*$AJ$3*MAX($R387*$A$3-$A$4-W$5*+$AJ$3,0))/$AJ$5-SUM($V$7:V387)-SUM($V$7:W386)+SUM($V$7:V386)</f>
        <v>0</v>
      </c>
      <c r="X387" s="153">
        <f>(2*X$5*$AJ$3*$R387*$A$3-MIN(X$5*$AJ$3,$R387*$A$3)^2-2*$R387*$A$3*MAX(X$5*$AJ$3-$R387*$A$3,0)-MIN(MAX($R387*$A$3-$A$4,0),X$5*$AJ$3)^2-2*X$5*$AJ$3*MAX($R387*$A$3-$A$4-X$5*+$AJ$3,0))/$AJ$5-SUM($V$7:W387)-SUM($V$7:X386)+SUM($V$7:W386)</f>
        <v>0</v>
      </c>
      <c r="Y387" s="153">
        <f>(2*Y$5*$AJ$3*$R387*$A$3-MIN(Y$5*$AJ$3,$R387*$A$3)^2-2*$R387*$A$3*MAX(Y$5*$AJ$3-$R387*$A$3,0)-MIN(MAX($R387*$A$3-$A$4,0),Y$5*$AJ$3)^2-2*Y$5*$AJ$3*MAX($R387*$A$3-$A$4-Y$5*+$AJ$3,0))/$AJ$5-SUM($V$7:X387)-SUM($V$7:Y386)+SUM($V$7:X386)</f>
        <v>0</v>
      </c>
      <c r="Z387" s="153">
        <f>(2*Z$5*$AJ$3*$R387*$A$3-MIN(Z$5*$AJ$3,$R387*$A$3)^2-2*$R387*$A$3*MAX(Z$5*$AJ$3-$R387*$A$3,0)-MIN(MAX($R387*$A$3-$A$4,0),Z$5*$AJ$3)^2-2*Z$5*$AJ$3*MAX($R387*$A$3-$A$4-Z$5*+$AJ$3,0))/$AJ$5-SUM($V$7:Y387)-SUM($V$7:Z386)+SUM($V$7:Y386)</f>
        <v>0</v>
      </c>
      <c r="AA387" s="153">
        <f>(2*AA$5*$AJ$3*$R387*$A$3-MIN(AA$5*$AJ$3,$R387*$A$3)^2-2*$R387*$A$3*MAX(AA$5*$AJ$3-$R387*$A$3,0)-MIN(MAX($R387*$A$3-$A$4,0),AA$5*$AJ$3)^2-2*AA$5*$AJ$3*MAX($R387*$A$3-$A$4-AA$5*+$AJ$3,0))/$AJ$5-SUM($V$7:Z387)-SUM($V$7:AA386)+SUM($V$7:Z386)</f>
        <v>0</v>
      </c>
      <c r="AB387" s="153">
        <f>(2*AB$5*$AJ$3*$R387*$A$3-MIN(AB$5*$AJ$3,$R387*$A$3)^2-2*$R387*$A$3*MAX(AB$5*$AJ$3-$R387*$A$3,0)-MIN(MAX($R387*$A$3-$A$4,0),AB$5*$AJ$3)^2-2*AB$5*$AJ$3*MAX($R387*$A$3-$A$4-AB$5*+$AJ$3,0))/$AJ$5-SUM($V$7:AA387)-SUM($V$7:AB386)+SUM($V$7:AA386)</f>
        <v>0</v>
      </c>
      <c r="AC387" s="153">
        <f>(2*AC$5*$AJ$3*$R387*$A$3-MIN(AC$5*$AJ$3,$R387*$A$3)^2-2*$R387*$A$3*MAX(AC$5*$AJ$3-$R387*$A$3,0)-MIN(MAX($R387*$A$3-$A$4,0),AC$5*$AJ$3)^2-2*AC$5*$AJ$3*MAX($R387*$A$3-$A$4-AC$5*+$AJ$3,0))/$AJ$5-SUM($V$7:AB387)-SUM($V$7:AC386)+SUM($V$7:AB386)</f>
        <v>0</v>
      </c>
      <c r="AD387" s="153">
        <f>(2*AD$5*$AJ$3*$R387*$A$3-MIN(AD$5*$AJ$3,$R387*$A$3)^2-2*$R387*$A$3*MAX(AD$5*$AJ$3-$R387*$A$3,0)-MIN(MAX($R387*$A$3-$A$4,0),AD$5*$AJ$3)^2-2*AD$5*$AJ$3*MAX($R387*$A$3-$A$4-AD$5*+$AJ$3,0))/$AJ$5-SUM($V$7:AC387)-SUM($V$7:AD386)+SUM($V$7:AC386)</f>
        <v>0</v>
      </c>
      <c r="AE387" s="153">
        <f>(2*AE$5*$AJ$3*$R387*$A$3-MIN(AE$5*$AJ$3,$R387*$A$3)^2-2*$R387*$A$3*MAX(AE$5*$AJ$3-$R387*$A$3,0)-MIN(MAX($R387*$A$3-$A$4,0),AE$5*$AJ$3)^2-2*AE$5*$AJ$3*MAX($R387*$A$3-$A$4-AE$5*+$AJ$3,0))/$AJ$5-SUM($V$7:AD387)-SUM($V$7:AE386)+SUM($V$7:AD386)</f>
        <v>0</v>
      </c>
      <c r="AF387" s="153">
        <f>(2*AF$5*$AJ$3*$R387*$A$3-MIN(AF$5*$AJ$3,$R387*$A$3)^2-2*$R387*$A$3*MAX(AF$5*$AJ$3-$R387*$A$3,0)-MIN(MAX($R387*$A$3-$A$4,0),AF$5*$AJ$3)^2-2*AF$5*$AJ$3*MAX($R387*$A$3-$A$4-AF$5*+$AJ$3,0))/$AJ$5-SUM($V$7:AE387)-SUM($V$7:AF386)+SUM($V$7:AE386)</f>
        <v>0</v>
      </c>
      <c r="AG387" s="153">
        <f>(2*AG$5*$AJ$3*$R387*$A$3-MIN(AG$5*$AJ$3,$R387*$A$3)^2-2*$R387*$A$3*MAX(AG$5*$AJ$3-$R387*$A$3,0)-MIN(MAX($R387*$A$3-$A$4,0),AG$5*$AJ$3)^2-2*AG$5*$AJ$3*MAX($R387*$A$3-$A$4-AG$5*+$AJ$3,0))/$AJ$5-SUM($V$7:AF387)-SUM($V$7:AG386)+SUM($V$7:AF386)</f>
        <v>0</v>
      </c>
      <c r="AH387" s="153">
        <f>(2*AH$5*$AJ$3*$R387*$A$3-MIN(AH$5*$AJ$3,$R387*$A$3)^2-2*$R387*$A$3*MAX(AH$5*$AJ$3-$R387*$A$3,0)-MIN(MAX($R387*$A$3-$A$4,0),AH$5*$AJ$3)^2-2*AH$5*$AJ$3*MAX($R387*$A$3-$A$4-AH$5*+$AJ$3,0))/$AJ$5-SUM($V$7:AG387)-SUM($V$7:AH386)+SUM($V$7:AG386)</f>
        <v>0</v>
      </c>
      <c r="AJ387" s="8">
        <f t="shared" si="88"/>
        <v>47696</v>
      </c>
      <c r="AK387" s="30">
        <f t="shared" si="93"/>
        <v>47710</v>
      </c>
      <c r="AL387" s="3">
        <f ca="1">SUMPRODUCT(OFFSET($W$8:OFFSET($W$8,$AJ$4-1,0),$T387,$U387),OFFSET($D$8:OFFSET($D$8,$AJ$4-1,0),$S387,MATCH(AL$6,$D$7:$Q$7,0)-1))</f>
        <v>1</v>
      </c>
      <c r="AM387" s="3">
        <f ca="1">SUMPRODUCT(OFFSET($W$8:OFFSET($W$8,$AJ$4-1,0),$T387,$U387),OFFSET($C$8:OFFSET($C$8,$AJ$4-1,0),$S387,0),OFFSET($D$8:OFFSET($D$8,$AJ$4-1,0),$S387,MATCH(AL$6,$D$7:$Q$7,0)-1))/SUMPRODUCT(OFFSET($W$8:OFFSET($W$8,$AJ$4-1,0),$T387,$U387),OFFSET($C$8:OFFSET($C$8,$AJ$4-1,0),$S387,0))</f>
        <v>1</v>
      </c>
      <c r="AN387" s="3">
        <f ca="1">SUMPRODUCT(OFFSET($W$8:OFFSET($W$8,$AJ$4-1,0),$T387,$U387),OFFSET($D$8:OFFSET($D$8,$AJ$4-1,0),$S387,MATCH(AN$6,$D$7:$Q$7,0)-1))</f>
        <v>0.82616063291261166</v>
      </c>
      <c r="AO387" s="3">
        <f ca="1">SUMPRODUCT(OFFSET($W$8:OFFSET($W$8,$AJ$4-1,0),$T387,$U387),OFFSET($C$8:OFFSET($C$8,$AJ$4-1,0),$S387,0),OFFSET($D$8:OFFSET($D$8,$AJ$4-1,0),$S387,MATCH(AN$6,$D$7:$Q$7,0)-1))/SUMPRODUCT(OFFSET($W$8:OFFSET($W$8,$AJ$4-1,0),$T387,$U387),OFFSET($C$8:OFFSET($C$8,$AJ$4-1,0),$S387,0))</f>
        <v>0.82616063291261155</v>
      </c>
      <c r="AP387" s="3">
        <f ca="1">SUMPRODUCT(OFFSET($W$8:OFFSET($W$8,$AJ$4-1,0),$T387,$U387),OFFSET($D$8:OFFSET($D$8,$AJ$4-1,0),$S387,MATCH(AP$6,$D$7:$Q$7,0)-1))</f>
        <v>0.96568962982055573</v>
      </c>
      <c r="AQ387" s="3">
        <f ca="1">SUMPRODUCT(OFFSET($W$8:OFFSET($W$8,$AJ$4-1,0),$T387,$U387),OFFSET($C$8:OFFSET($C$8,$AJ$4-1,0),$S387,0),OFFSET($D$8:OFFSET($D$8,$AJ$4-1,0),$S387,MATCH(AP$6,$D$7:$Q$7,0)-1))/SUMPRODUCT(OFFSET($W$8:OFFSET($W$8,$AJ$4-1,0),$T387,$U387),OFFSET($C$8:OFFSET($C$8,$AJ$4-1,0),$S387,0))</f>
        <v>0.96568962982055551</v>
      </c>
      <c r="AR387" s="3">
        <f ca="1">SUMPRODUCT(OFFSET($W$8:OFFSET($W$8,$AJ$4-1,0),$T387,$U387),OFFSET($D$8:OFFSET($D$8,$AJ$4-1,0),$S387,MATCH(AR$6,$D$7:$Q$7,0)-1))</f>
        <v>1</v>
      </c>
      <c r="AS387" s="3">
        <f ca="1">SUMPRODUCT(OFFSET($W$8:OFFSET($W$8,$AJ$4-1,0),$T387,$U387),OFFSET($C$8:OFFSET($C$8,$AJ$4-1,0),$S387,0),OFFSET($D$8:OFFSET($D$8,$AJ$4-1,0),$S387,MATCH(AR$6,$D$7:$Q$7,0)-1))/SUMPRODUCT(OFFSET($W$8:OFFSET($W$8,$AJ$4-1,0),$T387,$U387),OFFSET($C$8:OFFSET($C$8,$AJ$4-1,0),$S387,0))</f>
        <v>1</v>
      </c>
      <c r="AT387" s="3">
        <f ca="1">SUMPRODUCT(OFFSET($W$8:OFFSET($W$8,$AJ$4-1,0),$T387,$U387),OFFSET($D$8:OFFSET($D$8,$AJ$4-1,0),$S387,MATCH(AT$6,$D$7:$Q$7,0)-1))</f>
        <v>0.85263375139390507</v>
      </c>
      <c r="AU387" s="3">
        <f ca="1">SUMPRODUCT(OFFSET($W$8:OFFSET($W$8,$AJ$4-1,0),$T387,$U387),OFFSET($C$8:OFFSET($C$8,$AJ$4-1,0),$S387,0),OFFSET($D$8:OFFSET($D$8,$AJ$4-1,0),$S387,MATCH(AT$6,$D$7:$Q$7,0)-1))/SUMPRODUCT(OFFSET($W$8:OFFSET($W$8,$AJ$4-1,0),$T387,$U387),OFFSET($C$8:OFFSET($C$8,$AJ$4-1,0),$S387,0))</f>
        <v>0.85263375139390485</v>
      </c>
      <c r="AV387" s="3">
        <f ca="1">SUMPRODUCT(OFFSET($W$8:OFFSET($W$8,$AJ$4-1,0),$T387,$U387),OFFSET($D$8:OFFSET($D$8,$AJ$4-1,0),$S387,MATCH(AV$6,$D$7:$Q$7,0)-1))</f>
        <v>1.0719700092348601</v>
      </c>
      <c r="AW387" s="3">
        <f ca="1">SUMPRODUCT(OFFSET($W$8:OFFSET($W$8,$AJ$4-1,0),$T387,$U387),OFFSET($C$8:OFFSET($C$8,$AJ$4-1,0),$S387,0),OFFSET($D$8:OFFSET($D$8,$AJ$4-1,0),$S387,MATCH(AV$6,$D$7:$Q$7,0)-1))/SUMPRODUCT(OFFSET($W$8:OFFSET($W$8,$AJ$4-1,0),$T387,$U387),OFFSET($C$8:OFFSET($C$8,$AJ$4-1,0),$S387,0))</f>
        <v>1.0719700092348599</v>
      </c>
      <c r="AX387" s="3">
        <f ca="1">SUMPRODUCT(OFFSET($W$8:OFFSET($W$8,$AJ$4-1,0),$T387,$U387),OFFSET($D$8:OFFSET($D$8,$AJ$4-1,0),$S387,MATCH(AX$6,$D$7:$Q$7,0)-1))</f>
        <v>1.0719700092348603</v>
      </c>
      <c r="AY387" s="3">
        <f ca="1">SUMPRODUCT(OFFSET($W$8:OFFSET($W$8,$AJ$4-1,0),$T387,$U387),OFFSET($C$8:OFFSET($C$8,$AJ$4-1,0),$S387,0),OFFSET($D$8:OFFSET($D$8,$AJ$4-1,0),$S387,MATCH(AX$6,$D$7:$Q$7,0)-1))/SUMPRODUCT(OFFSET($W$8:OFFSET($W$8,$AJ$4-1,0),$T387,$U387),OFFSET($C$8:OFFSET($C$8,$AJ$4-1,0),$S387,0))</f>
        <v>1.0719700092348603</v>
      </c>
      <c r="AZ387" s="3">
        <f ca="1">SUMPRODUCT(OFFSET($W$8:OFFSET($W$8,$AJ$4-1,0),$T387,$U387),OFFSET($D$8:OFFSET($D$8,$AJ$4-1,0),$S387,MATCH(AZ$6,$D$7:$Q$7,0)-1))</f>
        <v>0.81513037864692695</v>
      </c>
      <c r="BA387" s="3">
        <f ca="1">SUMPRODUCT(OFFSET($W$8:OFFSET($W$8,$AJ$4-1,0),$T387,$U387),OFFSET($C$8:OFFSET($C$8,$AJ$4-1,0),$S387,0),OFFSET($D$8:OFFSET($D$8,$AJ$4-1,0),$S387,MATCH(AZ$6,$D$7:$Q$7,0)-1))/SUMPRODUCT(OFFSET($W$8:OFFSET($W$8,$AJ$4-1,0),$T387,$U387),OFFSET($C$8:OFFSET($C$8,$AJ$4-1,0),$S387,0))</f>
        <v>0.81513037864692695</v>
      </c>
      <c r="BB387" s="3">
        <f ca="1">SUMPRODUCT(OFFSET($W$8:OFFSET($W$8,$AJ$4-1,0),$T387,$U387),OFFSET($D$8:OFFSET($D$8,$AJ$4-1,0),$S387,MATCH(BB$6,$D$7:$Q$7,0)-1))</f>
        <v>0.93171696291287576</v>
      </c>
      <c r="BC387" s="3">
        <f ca="1">SUMPRODUCT(OFFSET($W$8:OFFSET($W$8,$AJ$4-1,0),$T387,$U387),OFFSET($C$8:OFFSET($C$8,$AJ$4-1,0),$S387,0),OFFSET($D$8:OFFSET($D$8,$AJ$4-1,0),$S387,MATCH(BB$6,$D$7:$Q$7,0)-1))/SUMPRODUCT(OFFSET($W$8:OFFSET($W$8,$AJ$4-1,0),$T387,$U387),OFFSET($C$8:OFFSET($C$8,$AJ$4-1,0),$S387,0))</f>
        <v>0.93171696291287565</v>
      </c>
      <c r="BD387" s="3">
        <f ca="1">SUMPRODUCT(OFFSET($W$8:OFFSET($W$8,$AJ$4-1,0),$T387,$U387),OFFSET($D$8:OFFSET($D$8,$AJ$4-1,0),$S387,MATCH(BD$6,$D$7:$Q$7,0)-1))</f>
        <v>0.99877402724783948</v>
      </c>
      <c r="BE387" s="3">
        <f ca="1">SUMPRODUCT(OFFSET($W$8:OFFSET($W$8,$AJ$4-1,0),$T387,$U387),OFFSET($C$8:OFFSET($C$8,$AJ$4-1,0),$S387,0),OFFSET($D$8:OFFSET($D$8,$AJ$4-1,0),$S387,MATCH(BD$6,$D$7:$Q$7,0)-1))/SUMPRODUCT(OFFSET($W$8:OFFSET($W$8,$AJ$4-1,0),$T387,$U387),OFFSET($C$8:OFFSET($C$8,$AJ$4-1,0),$S387,0))</f>
        <v>0.99877402724783959</v>
      </c>
      <c r="BF387" s="174">
        <f ca="1">SUMPRODUCT(OFFSET($W$8:OFFSET($W$8,$AJ$4-1,0),$T387,$U387),OFFSET($D$8:OFFSET($D$8,$AJ$4-1,0),$S387,MATCH(BF$6,$D$7:$Q$7,0)-1))</f>
        <v>1</v>
      </c>
      <c r="BG387" s="174">
        <f ca="1">SUMPRODUCT(OFFSET($W$8:OFFSET($W$8,$AJ$4-1,0),$T387,$U387),OFFSET($C$8:OFFSET($C$8,$AJ$4-1,0),$S387,0),OFFSET($D$8:OFFSET($D$8,$AJ$4-1,0),$S387,MATCH(BF$6,$D$7:$Q$7,0)-1))/SUMPRODUCT(OFFSET($W$8:OFFSET($W$8,$AJ$4-1,0),$T387,$U387),OFFSET($C$8:OFFSET($C$8,$AJ$4-1,0),$S387,0))</f>
        <v>1</v>
      </c>
      <c r="BH387" s="174">
        <f ca="1">SUMPRODUCT(OFFSET($W$8:OFFSET($W$8,$AJ$4-1,0),$T387,$U387),OFFSET($D$8:OFFSET($D$8,$AJ$4-1,0),$S387,MATCH(BH$6,$D$7:$Q$7,0)-1))</f>
        <v>1</v>
      </c>
      <c r="BI387" s="174">
        <f ca="1">SUMPRODUCT(OFFSET($W$8:OFFSET($W$8,$AJ$4-1,0),$T387,$U387),OFFSET($C$8:OFFSET($C$8,$AJ$4-1,0),$S387,0),OFFSET($D$8:OFFSET($D$8,$AJ$4-1,0),$S387,MATCH(BH$6,$D$7:$Q$7,0)-1))/SUMPRODUCT(OFFSET($W$8:OFFSET($W$8,$AJ$4-1,0),$T387,$U387),OFFSET($C$8:OFFSET($C$8,$AJ$4-1,0),$S387,0))</f>
        <v>1</v>
      </c>
      <c r="BJ387" s="174">
        <f ca="1">SUMPRODUCT(OFFSET($W$8:OFFSET($W$8,$AJ$4-1,0),$T387,$U387),OFFSET($D$8:OFFSET($D$8,$AJ$4-1,0),$S387,MATCH(BJ$6,$D$7:$Q$7,0)-1))</f>
        <v>1</v>
      </c>
      <c r="BK387" s="174">
        <f ca="1">SUMPRODUCT(OFFSET($W$8:OFFSET($W$8,$AJ$4-1,0),$T387,$U387),OFFSET($C$8:OFFSET($C$8,$AJ$4-1,0),$S387,0),OFFSET($D$8:OFFSET($D$8,$AJ$4-1,0),$S387,MATCH(BJ$6,$D$7:$Q$7,0)-1))/SUMPRODUCT(OFFSET($W$8:OFFSET($W$8,$AJ$4-1,0),$T387,$U387),OFFSET($C$8:OFFSET($C$8,$AJ$4-1,0),$S387,0))</f>
        <v>1</v>
      </c>
      <c r="BM387" s="8">
        <f t="shared" si="85"/>
        <v>47696</v>
      </c>
      <c r="BN387" s="47">
        <f t="shared" ca="1" si="86"/>
        <v>0.99887341547568309</v>
      </c>
      <c r="BO387" s="47">
        <f t="shared" ca="1" si="82"/>
        <v>0</v>
      </c>
      <c r="BP387" s="47">
        <f t="shared" ca="1" si="87"/>
        <v>0.33093923847506052</v>
      </c>
      <c r="BQ387" s="47">
        <f t="shared" ca="1" si="83"/>
        <v>0.66793417700062263</v>
      </c>
    </row>
    <row r="388" spans="1:69">
      <c r="A388" s="58">
        <f t="shared" si="84"/>
        <v>47362</v>
      </c>
      <c r="B388" s="155">
        <f t="shared" si="89"/>
        <v>47557</v>
      </c>
      <c r="C388" s="59">
        <f>SUMIF(WP!$A$3:$A$388,"&lt;"&amp;EOMONTH($A388,$A$3-1)+1,WP!$B$3:$B$388)/1000-SUM(C$8:C387)</f>
        <v>7235.758774971473</v>
      </c>
      <c r="D388" s="156">
        <f>D$6/VLOOKUP($B388,Rate!$B$4:$H$390,7)</f>
        <v>1</v>
      </c>
      <c r="E388" s="156">
        <f>E$6/VLOOKUP($B388,SAWW!$B$4:$H$390,7)</f>
        <v>0.82616063291261155</v>
      </c>
      <c r="F388" s="156">
        <f>F$6/VLOOKUP($B388,'Indem BL'!$B$4:$H$390,7)</f>
        <v>0.96568962982055551</v>
      </c>
      <c r="G388" s="156">
        <f>G$6/VLOOKUP($B388,'Med BL'!$B$4:$H$390,7)</f>
        <v>1</v>
      </c>
      <c r="H388" s="156">
        <f>H$6/VLOOKUP($B388,'Combined BL &amp; SAWW'!$B$4:$H$390,7)</f>
        <v>0.85263375139390485</v>
      </c>
      <c r="I388" s="156">
        <f>I$6/VLOOKUP($B388,'Freq Trend'!$B$4:$H$390,7)</f>
        <v>1.0719700092348601</v>
      </c>
      <c r="J388" s="156">
        <f>J$6/VLOOKUP($B388,'Severity Trend_IonI'!$B$4:$H$390,7)</f>
        <v>1.0719700092348603</v>
      </c>
      <c r="K388" s="156">
        <f>K$6/VLOOKUP($B388,'Severity Trend_MonI'!$B$4:$H$390,7)</f>
        <v>0.81513037864692695</v>
      </c>
      <c r="L388" s="156">
        <f>L$6/VLOOKUP($B388,'Severity Trend'!$B$4:$H$390,7)</f>
        <v>0.93171696291287565</v>
      </c>
      <c r="M388" s="156">
        <f>M$6/VLOOKUP($B388,'PP Residual Trend'!$B$4:$H$390,7)</f>
        <v>0.99877402724783959</v>
      </c>
      <c r="N388" s="156">
        <f>N$6/VLOOKUP($B388,CR!$B$4:$H$455,7)</f>
        <v>1</v>
      </c>
      <c r="O388" s="156">
        <f>O$6/VLOOKUP($B388,ER!$B$4:$H$455,7)</f>
        <v>1</v>
      </c>
      <c r="P388" s="156">
        <f>P$6/VLOOKUP($B388,DR!$B$4:$H$455,7)</f>
        <v>1</v>
      </c>
      <c r="R388">
        <f t="shared" si="94"/>
        <v>381</v>
      </c>
      <c r="S388" s="159">
        <f t="shared" si="90"/>
        <v>380</v>
      </c>
      <c r="T388" s="157">
        <f t="shared" si="91"/>
        <v>0</v>
      </c>
      <c r="U388" s="157">
        <f t="shared" si="92"/>
        <v>0</v>
      </c>
      <c r="V388" s="152">
        <v>0</v>
      </c>
      <c r="W388" s="153">
        <f>(2*W$5*$AJ$3*$R388*$A$3-MIN(W$5*$AJ$3,$R388*$A$3)^2-2*$R388*$A$3*MAX(W$5*$AJ$3-$R388*$A$3,0)-MIN(MAX($R388*$A$3-$A$4,0),W$5*$AJ$3)^2-2*W$5*$AJ$3*MAX($R388*$A$3-$A$4-W$5*+$AJ$3,0))/$AJ$5-SUM($V$7:V388)-SUM($V$7:W387)+SUM($V$7:V387)</f>
        <v>0</v>
      </c>
      <c r="X388" s="153">
        <f>(2*X$5*$AJ$3*$R388*$A$3-MIN(X$5*$AJ$3,$R388*$A$3)^2-2*$R388*$A$3*MAX(X$5*$AJ$3-$R388*$A$3,0)-MIN(MAX($R388*$A$3-$A$4,0),X$5*$AJ$3)^2-2*X$5*$AJ$3*MAX($R388*$A$3-$A$4-X$5*+$AJ$3,0))/$AJ$5-SUM($V$7:W388)-SUM($V$7:X387)+SUM($V$7:W387)</f>
        <v>0</v>
      </c>
      <c r="Y388" s="153">
        <f>(2*Y$5*$AJ$3*$R388*$A$3-MIN(Y$5*$AJ$3,$R388*$A$3)^2-2*$R388*$A$3*MAX(Y$5*$AJ$3-$R388*$A$3,0)-MIN(MAX($R388*$A$3-$A$4,0),Y$5*$AJ$3)^2-2*Y$5*$AJ$3*MAX($R388*$A$3-$A$4-Y$5*+$AJ$3,0))/$AJ$5-SUM($V$7:X388)-SUM($V$7:Y387)+SUM($V$7:X387)</f>
        <v>0</v>
      </c>
      <c r="Z388" s="153">
        <f>(2*Z$5*$AJ$3*$R388*$A$3-MIN(Z$5*$AJ$3,$R388*$A$3)^2-2*$R388*$A$3*MAX(Z$5*$AJ$3-$R388*$A$3,0)-MIN(MAX($R388*$A$3-$A$4,0),Z$5*$AJ$3)^2-2*Z$5*$AJ$3*MAX($R388*$A$3-$A$4-Z$5*+$AJ$3,0))/$AJ$5-SUM($V$7:Y388)-SUM($V$7:Z387)+SUM($V$7:Y387)</f>
        <v>0</v>
      </c>
      <c r="AA388" s="153">
        <f>(2*AA$5*$AJ$3*$R388*$A$3-MIN(AA$5*$AJ$3,$R388*$A$3)^2-2*$R388*$A$3*MAX(AA$5*$AJ$3-$R388*$A$3,0)-MIN(MAX($R388*$A$3-$A$4,0),AA$5*$AJ$3)^2-2*AA$5*$AJ$3*MAX($R388*$A$3-$A$4-AA$5*+$AJ$3,0))/$AJ$5-SUM($V$7:Z388)-SUM($V$7:AA387)+SUM($V$7:Z387)</f>
        <v>0</v>
      </c>
      <c r="AB388" s="153">
        <f>(2*AB$5*$AJ$3*$R388*$A$3-MIN(AB$5*$AJ$3,$R388*$A$3)^2-2*$R388*$A$3*MAX(AB$5*$AJ$3-$R388*$A$3,0)-MIN(MAX($R388*$A$3-$A$4,0),AB$5*$AJ$3)^2-2*AB$5*$AJ$3*MAX($R388*$A$3-$A$4-AB$5*+$AJ$3,0))/$AJ$5-SUM($V$7:AA388)-SUM($V$7:AB387)+SUM($V$7:AA387)</f>
        <v>0</v>
      </c>
      <c r="AC388" s="153">
        <f>(2*AC$5*$AJ$3*$R388*$A$3-MIN(AC$5*$AJ$3,$R388*$A$3)^2-2*$R388*$A$3*MAX(AC$5*$AJ$3-$R388*$A$3,0)-MIN(MAX($R388*$A$3-$A$4,0),AC$5*$AJ$3)^2-2*AC$5*$AJ$3*MAX($R388*$A$3-$A$4-AC$5*+$AJ$3,0))/$AJ$5-SUM($V$7:AB388)-SUM($V$7:AC387)+SUM($V$7:AB387)</f>
        <v>0</v>
      </c>
      <c r="AD388" s="153">
        <f>(2*AD$5*$AJ$3*$R388*$A$3-MIN(AD$5*$AJ$3,$R388*$A$3)^2-2*$R388*$A$3*MAX(AD$5*$AJ$3-$R388*$A$3,0)-MIN(MAX($R388*$A$3-$A$4,0),AD$5*$AJ$3)^2-2*AD$5*$AJ$3*MAX($R388*$A$3-$A$4-AD$5*+$AJ$3,0))/$AJ$5-SUM($V$7:AC388)-SUM($V$7:AD387)+SUM($V$7:AC387)</f>
        <v>0</v>
      </c>
      <c r="AE388" s="153">
        <f>(2*AE$5*$AJ$3*$R388*$A$3-MIN(AE$5*$AJ$3,$R388*$A$3)^2-2*$R388*$A$3*MAX(AE$5*$AJ$3-$R388*$A$3,0)-MIN(MAX($R388*$A$3-$A$4,0),AE$5*$AJ$3)^2-2*AE$5*$AJ$3*MAX($R388*$A$3-$A$4-AE$5*+$AJ$3,0))/$AJ$5-SUM($V$7:AD388)-SUM($V$7:AE387)+SUM($V$7:AD387)</f>
        <v>0</v>
      </c>
      <c r="AF388" s="153">
        <f>(2*AF$5*$AJ$3*$R388*$A$3-MIN(AF$5*$AJ$3,$R388*$A$3)^2-2*$R388*$A$3*MAX(AF$5*$AJ$3-$R388*$A$3,0)-MIN(MAX($R388*$A$3-$A$4,0),AF$5*$AJ$3)^2-2*AF$5*$AJ$3*MAX($R388*$A$3-$A$4-AF$5*+$AJ$3,0))/$AJ$5-SUM($V$7:AE388)-SUM($V$7:AF387)+SUM($V$7:AE387)</f>
        <v>0</v>
      </c>
      <c r="AG388" s="153">
        <f>(2*AG$5*$AJ$3*$R388*$A$3-MIN(AG$5*$AJ$3,$R388*$A$3)^2-2*$R388*$A$3*MAX(AG$5*$AJ$3-$R388*$A$3,0)-MIN(MAX($R388*$A$3-$A$4,0),AG$5*$AJ$3)^2-2*AG$5*$AJ$3*MAX($R388*$A$3-$A$4-AG$5*+$AJ$3,0))/$AJ$5-SUM($V$7:AF388)-SUM($V$7:AG387)+SUM($V$7:AF387)</f>
        <v>0</v>
      </c>
      <c r="AH388" s="153">
        <f>(2*AH$5*$AJ$3*$R388*$A$3-MIN(AH$5*$AJ$3,$R388*$A$3)^2-2*$R388*$A$3*MAX(AH$5*$AJ$3-$R388*$A$3,0)-MIN(MAX($R388*$A$3-$A$4,0),AH$5*$AJ$3)^2-2*AH$5*$AJ$3*MAX($R388*$A$3-$A$4-AH$5*+$AJ$3,0))/$AJ$5-SUM($V$7:AG388)-SUM($V$7:AH387)+SUM($V$7:AG387)</f>
        <v>0</v>
      </c>
      <c r="AJ388" s="8">
        <f t="shared" si="88"/>
        <v>47727</v>
      </c>
      <c r="AK388" s="30">
        <f t="shared" si="93"/>
        <v>47741</v>
      </c>
      <c r="AL388" s="3">
        <f ca="1">SUMPRODUCT(OFFSET($W$8:OFFSET($W$8,$AJ$4-1,0),$T388,$U388),OFFSET($D$8:OFFSET($D$8,$AJ$4-1,0),$S388,MATCH(AL$6,$D$7:$Q$7,0)-1))</f>
        <v>1</v>
      </c>
      <c r="AM388" s="3">
        <f ca="1">SUMPRODUCT(OFFSET($W$8:OFFSET($W$8,$AJ$4-1,0),$T388,$U388),OFFSET($C$8:OFFSET($C$8,$AJ$4-1,0),$S388,0),OFFSET($D$8:OFFSET($D$8,$AJ$4-1,0),$S388,MATCH(AL$6,$D$7:$Q$7,0)-1))/SUMPRODUCT(OFFSET($W$8:OFFSET($W$8,$AJ$4-1,0),$T388,$U388),OFFSET($C$8:OFFSET($C$8,$AJ$4-1,0),$S388,0))</f>
        <v>1</v>
      </c>
      <c r="AN388" s="3">
        <f ca="1">SUMPRODUCT(OFFSET($W$8:OFFSET($W$8,$AJ$4-1,0),$T388,$U388),OFFSET($D$8:OFFSET($D$8,$AJ$4-1,0),$S388,MATCH(AN$6,$D$7:$Q$7,0)-1))</f>
        <v>0.82616063291261166</v>
      </c>
      <c r="AO388" s="3">
        <f ca="1">SUMPRODUCT(OFFSET($W$8:OFFSET($W$8,$AJ$4-1,0),$T388,$U388),OFFSET($C$8:OFFSET($C$8,$AJ$4-1,0),$S388,0),OFFSET($D$8:OFFSET($D$8,$AJ$4-1,0),$S388,MATCH(AN$6,$D$7:$Q$7,0)-1))/SUMPRODUCT(OFFSET($W$8:OFFSET($W$8,$AJ$4-1,0),$T388,$U388),OFFSET($C$8:OFFSET($C$8,$AJ$4-1,0),$S388,0))</f>
        <v>0.82616063291261166</v>
      </c>
      <c r="AP388" s="3">
        <f ca="1">SUMPRODUCT(OFFSET($W$8:OFFSET($W$8,$AJ$4-1,0),$T388,$U388),OFFSET($D$8:OFFSET($D$8,$AJ$4-1,0),$S388,MATCH(AP$6,$D$7:$Q$7,0)-1))</f>
        <v>0.96568962982055573</v>
      </c>
      <c r="AQ388" s="3">
        <f ca="1">SUMPRODUCT(OFFSET($W$8:OFFSET($W$8,$AJ$4-1,0),$T388,$U388),OFFSET($C$8:OFFSET($C$8,$AJ$4-1,0),$S388,0),OFFSET($D$8:OFFSET($D$8,$AJ$4-1,0),$S388,MATCH(AP$6,$D$7:$Q$7,0)-1))/SUMPRODUCT(OFFSET($W$8:OFFSET($W$8,$AJ$4-1,0),$T388,$U388),OFFSET($C$8:OFFSET($C$8,$AJ$4-1,0),$S388,0))</f>
        <v>0.96568962982055551</v>
      </c>
      <c r="AR388" s="3">
        <f ca="1">SUMPRODUCT(OFFSET($W$8:OFFSET($W$8,$AJ$4-1,0),$T388,$U388),OFFSET($D$8:OFFSET($D$8,$AJ$4-1,0),$S388,MATCH(AR$6,$D$7:$Q$7,0)-1))</f>
        <v>1</v>
      </c>
      <c r="AS388" s="3">
        <f ca="1">SUMPRODUCT(OFFSET($W$8:OFFSET($W$8,$AJ$4-1,0),$T388,$U388),OFFSET($C$8:OFFSET($C$8,$AJ$4-1,0),$S388,0),OFFSET($D$8:OFFSET($D$8,$AJ$4-1,0),$S388,MATCH(AR$6,$D$7:$Q$7,0)-1))/SUMPRODUCT(OFFSET($W$8:OFFSET($W$8,$AJ$4-1,0),$T388,$U388),OFFSET($C$8:OFFSET($C$8,$AJ$4-1,0),$S388,0))</f>
        <v>1</v>
      </c>
      <c r="AT388" s="3">
        <f ca="1">SUMPRODUCT(OFFSET($W$8:OFFSET($W$8,$AJ$4-1,0),$T388,$U388),OFFSET($D$8:OFFSET($D$8,$AJ$4-1,0),$S388,MATCH(AT$6,$D$7:$Q$7,0)-1))</f>
        <v>0.85263375139390507</v>
      </c>
      <c r="AU388" s="3">
        <f ca="1">SUMPRODUCT(OFFSET($W$8:OFFSET($W$8,$AJ$4-1,0),$T388,$U388),OFFSET($C$8:OFFSET($C$8,$AJ$4-1,0),$S388,0),OFFSET($D$8:OFFSET($D$8,$AJ$4-1,0),$S388,MATCH(AT$6,$D$7:$Q$7,0)-1))/SUMPRODUCT(OFFSET($W$8:OFFSET($W$8,$AJ$4-1,0),$T388,$U388),OFFSET($C$8:OFFSET($C$8,$AJ$4-1,0),$S388,0))</f>
        <v>0.85263375139390496</v>
      </c>
      <c r="AV388" s="3">
        <f ca="1">SUMPRODUCT(OFFSET($W$8:OFFSET($W$8,$AJ$4-1,0),$T388,$U388),OFFSET($D$8:OFFSET($D$8,$AJ$4-1,0),$S388,MATCH(AV$6,$D$7:$Q$7,0)-1))</f>
        <v>1.0719700092348601</v>
      </c>
      <c r="AW388" s="3">
        <f ca="1">SUMPRODUCT(OFFSET($W$8:OFFSET($W$8,$AJ$4-1,0),$T388,$U388),OFFSET($C$8:OFFSET($C$8,$AJ$4-1,0),$S388,0),OFFSET($D$8:OFFSET($D$8,$AJ$4-1,0),$S388,MATCH(AV$6,$D$7:$Q$7,0)-1))/SUMPRODUCT(OFFSET($W$8:OFFSET($W$8,$AJ$4-1,0),$T388,$U388),OFFSET($C$8:OFFSET($C$8,$AJ$4-1,0),$S388,0))</f>
        <v>1.0719700092348601</v>
      </c>
      <c r="AX388" s="3">
        <f ca="1">SUMPRODUCT(OFFSET($W$8:OFFSET($W$8,$AJ$4-1,0),$T388,$U388),OFFSET($D$8:OFFSET($D$8,$AJ$4-1,0),$S388,MATCH(AX$6,$D$7:$Q$7,0)-1))</f>
        <v>1.0719700092348603</v>
      </c>
      <c r="AY388" s="3">
        <f ca="1">SUMPRODUCT(OFFSET($W$8:OFFSET($W$8,$AJ$4-1,0),$T388,$U388),OFFSET($C$8:OFFSET($C$8,$AJ$4-1,0),$S388,0),OFFSET($D$8:OFFSET($D$8,$AJ$4-1,0),$S388,MATCH(AX$6,$D$7:$Q$7,0)-1))/SUMPRODUCT(OFFSET($W$8:OFFSET($W$8,$AJ$4-1,0),$T388,$U388),OFFSET($C$8:OFFSET($C$8,$AJ$4-1,0),$S388,0))</f>
        <v>1.0719700092348603</v>
      </c>
      <c r="AZ388" s="3">
        <f ca="1">SUMPRODUCT(OFFSET($W$8:OFFSET($W$8,$AJ$4-1,0),$T388,$U388),OFFSET($D$8:OFFSET($D$8,$AJ$4-1,0),$S388,MATCH(AZ$6,$D$7:$Q$7,0)-1))</f>
        <v>0.81513037864692695</v>
      </c>
      <c r="BA388" s="3">
        <f ca="1">SUMPRODUCT(OFFSET($W$8:OFFSET($W$8,$AJ$4-1,0),$T388,$U388),OFFSET($C$8:OFFSET($C$8,$AJ$4-1,0),$S388,0),OFFSET($D$8:OFFSET($D$8,$AJ$4-1,0),$S388,MATCH(AZ$6,$D$7:$Q$7,0)-1))/SUMPRODUCT(OFFSET($W$8:OFFSET($W$8,$AJ$4-1,0),$T388,$U388),OFFSET($C$8:OFFSET($C$8,$AJ$4-1,0),$S388,0))</f>
        <v>0.81513037864692695</v>
      </c>
      <c r="BB388" s="3">
        <f ca="1">SUMPRODUCT(OFFSET($W$8:OFFSET($W$8,$AJ$4-1,0),$T388,$U388),OFFSET($D$8:OFFSET($D$8,$AJ$4-1,0),$S388,MATCH(BB$6,$D$7:$Q$7,0)-1))</f>
        <v>0.93171696291287576</v>
      </c>
      <c r="BC388" s="3">
        <f ca="1">SUMPRODUCT(OFFSET($W$8:OFFSET($W$8,$AJ$4-1,0),$T388,$U388),OFFSET($C$8:OFFSET($C$8,$AJ$4-1,0),$S388,0),OFFSET($D$8:OFFSET($D$8,$AJ$4-1,0),$S388,MATCH(BB$6,$D$7:$Q$7,0)-1))/SUMPRODUCT(OFFSET($W$8:OFFSET($W$8,$AJ$4-1,0),$T388,$U388),OFFSET($C$8:OFFSET($C$8,$AJ$4-1,0),$S388,0))</f>
        <v>0.93171696291287565</v>
      </c>
      <c r="BD388" s="3">
        <f ca="1">SUMPRODUCT(OFFSET($W$8:OFFSET($W$8,$AJ$4-1,0),$T388,$U388),OFFSET($D$8:OFFSET($D$8,$AJ$4-1,0),$S388,MATCH(BD$6,$D$7:$Q$7,0)-1))</f>
        <v>0.99877402724783948</v>
      </c>
      <c r="BE388" s="3">
        <f ca="1">SUMPRODUCT(OFFSET($W$8:OFFSET($W$8,$AJ$4-1,0),$T388,$U388),OFFSET($C$8:OFFSET($C$8,$AJ$4-1,0),$S388,0),OFFSET($D$8:OFFSET($D$8,$AJ$4-1,0),$S388,MATCH(BD$6,$D$7:$Q$7,0)-1))/SUMPRODUCT(OFFSET($W$8:OFFSET($W$8,$AJ$4-1,0),$T388,$U388),OFFSET($C$8:OFFSET($C$8,$AJ$4-1,0),$S388,0))</f>
        <v>0.9987740272478397</v>
      </c>
      <c r="BF388" s="174">
        <f ca="1">SUMPRODUCT(OFFSET($W$8:OFFSET($W$8,$AJ$4-1,0),$T388,$U388),OFFSET($D$8:OFFSET($D$8,$AJ$4-1,0),$S388,MATCH(BF$6,$D$7:$Q$7,0)-1))</f>
        <v>1</v>
      </c>
      <c r="BG388" s="174">
        <f ca="1">SUMPRODUCT(OFFSET($W$8:OFFSET($W$8,$AJ$4-1,0),$T388,$U388),OFFSET($C$8:OFFSET($C$8,$AJ$4-1,0),$S388,0),OFFSET($D$8:OFFSET($D$8,$AJ$4-1,0),$S388,MATCH(BF$6,$D$7:$Q$7,0)-1))/SUMPRODUCT(OFFSET($W$8:OFFSET($W$8,$AJ$4-1,0),$T388,$U388),OFFSET($C$8:OFFSET($C$8,$AJ$4-1,0),$S388,0))</f>
        <v>1</v>
      </c>
      <c r="BH388" s="174">
        <f ca="1">SUMPRODUCT(OFFSET($W$8:OFFSET($W$8,$AJ$4-1,0),$T388,$U388),OFFSET($D$8:OFFSET($D$8,$AJ$4-1,0),$S388,MATCH(BH$6,$D$7:$Q$7,0)-1))</f>
        <v>1</v>
      </c>
      <c r="BI388" s="174">
        <f ca="1">SUMPRODUCT(OFFSET($W$8:OFFSET($W$8,$AJ$4-1,0),$T388,$U388),OFFSET($C$8:OFFSET($C$8,$AJ$4-1,0),$S388,0),OFFSET($D$8:OFFSET($D$8,$AJ$4-1,0),$S388,MATCH(BH$6,$D$7:$Q$7,0)-1))/SUMPRODUCT(OFFSET($W$8:OFFSET($W$8,$AJ$4-1,0),$T388,$U388),OFFSET($C$8:OFFSET($C$8,$AJ$4-1,0),$S388,0))</f>
        <v>1</v>
      </c>
      <c r="BJ388" s="174">
        <f ca="1">SUMPRODUCT(OFFSET($W$8:OFFSET($W$8,$AJ$4-1,0),$T388,$U388),OFFSET($D$8:OFFSET($D$8,$AJ$4-1,0),$S388,MATCH(BJ$6,$D$7:$Q$7,0)-1))</f>
        <v>1</v>
      </c>
      <c r="BK388" s="174">
        <f ca="1">SUMPRODUCT(OFFSET($W$8:OFFSET($W$8,$AJ$4-1,0),$T388,$U388),OFFSET($C$8:OFFSET($C$8,$AJ$4-1,0),$S388,0),OFFSET($D$8:OFFSET($D$8,$AJ$4-1,0),$S388,MATCH(BJ$6,$D$7:$Q$7,0)-1))/SUMPRODUCT(OFFSET($W$8:OFFSET($W$8,$AJ$4-1,0),$T388,$U388),OFFSET($C$8:OFFSET($C$8,$AJ$4-1,0),$S388,0))</f>
        <v>1</v>
      </c>
      <c r="BM388" s="8">
        <f t="shared" si="85"/>
        <v>47727</v>
      </c>
      <c r="BN388" s="47">
        <f t="shared" ca="1" si="86"/>
        <v>0.99887341547568309</v>
      </c>
      <c r="BO388" s="47">
        <f t="shared" ca="1" si="82"/>
        <v>0</v>
      </c>
      <c r="BP388" s="47">
        <f t="shared" ca="1" si="87"/>
        <v>0.33093923847506052</v>
      </c>
      <c r="BQ388" s="47">
        <f t="shared" ca="1" si="83"/>
        <v>0.66793417700062263</v>
      </c>
    </row>
    <row r="389" spans="1:69">
      <c r="A389" s="58">
        <f t="shared" si="84"/>
        <v>47392</v>
      </c>
      <c r="B389" s="155">
        <f t="shared" si="89"/>
        <v>47588</v>
      </c>
      <c r="C389" s="59">
        <f>SUMIF(WP!$A$3:$A$388,"&lt;"&amp;EOMONTH($A389,$A$3-1)+1,WP!$B$3:$B$388)/1000-SUM(C$8:C388)</f>
        <v>8144.4200998668093</v>
      </c>
      <c r="D389" s="156">
        <f>D$6/VLOOKUP($B389,Rate!$B$4:$H$390,7)</f>
        <v>1</v>
      </c>
      <c r="E389" s="156">
        <f>E$6/VLOOKUP($B389,SAWW!$B$4:$H$390,7)</f>
        <v>0.82616063291261155</v>
      </c>
      <c r="F389" s="156">
        <f>F$6/VLOOKUP($B389,'Indem BL'!$B$4:$H$390,7)</f>
        <v>0.96568962982055551</v>
      </c>
      <c r="G389" s="156">
        <f>G$6/VLOOKUP($B389,'Med BL'!$B$4:$H$390,7)</f>
        <v>1</v>
      </c>
      <c r="H389" s="156">
        <f>H$6/VLOOKUP($B389,'Combined BL &amp; SAWW'!$B$4:$H$390,7)</f>
        <v>0.85263375139390485</v>
      </c>
      <c r="I389" s="156">
        <f>I$6/VLOOKUP($B389,'Freq Trend'!$B$4:$H$390,7)</f>
        <v>1.0719700092348601</v>
      </c>
      <c r="J389" s="156">
        <f>J$6/VLOOKUP($B389,'Severity Trend_IonI'!$B$4:$H$390,7)</f>
        <v>1.0719700092348603</v>
      </c>
      <c r="K389" s="156">
        <f>K$6/VLOOKUP($B389,'Severity Trend_MonI'!$B$4:$H$390,7)</f>
        <v>0.81513037864692695</v>
      </c>
      <c r="L389" s="156">
        <f>L$6/VLOOKUP($B389,'Severity Trend'!$B$4:$H$390,7)</f>
        <v>0.93171696291287565</v>
      </c>
      <c r="M389" s="156">
        <f>M$6/VLOOKUP($B389,'PP Residual Trend'!$B$4:$H$390,7)</f>
        <v>0.99877402724783959</v>
      </c>
      <c r="N389" s="156">
        <f>N$6/VLOOKUP($B389,CR!$B$4:$H$455,7)</f>
        <v>1</v>
      </c>
      <c r="O389" s="156">
        <f>O$6/VLOOKUP($B389,ER!$B$4:$H$455,7)</f>
        <v>1</v>
      </c>
      <c r="P389" s="156">
        <f>P$6/VLOOKUP($B389,DR!$B$4:$H$455,7)</f>
        <v>1</v>
      </c>
      <c r="R389">
        <f t="shared" si="94"/>
        <v>382</v>
      </c>
      <c r="S389" s="159">
        <f t="shared" si="90"/>
        <v>381</v>
      </c>
      <c r="T389" s="157">
        <f t="shared" si="91"/>
        <v>0</v>
      </c>
      <c r="U389" s="157">
        <f t="shared" si="92"/>
        <v>0</v>
      </c>
      <c r="V389" s="152">
        <v>0</v>
      </c>
      <c r="W389" s="153">
        <f>(2*W$5*$AJ$3*$R389*$A$3-MIN(W$5*$AJ$3,$R389*$A$3)^2-2*$R389*$A$3*MAX(W$5*$AJ$3-$R389*$A$3,0)-MIN(MAX($R389*$A$3-$A$4,0),W$5*$AJ$3)^2-2*W$5*$AJ$3*MAX($R389*$A$3-$A$4-W$5*+$AJ$3,0))/$AJ$5-SUM($V$7:V389)-SUM($V$7:W388)+SUM($V$7:V388)</f>
        <v>0</v>
      </c>
      <c r="X389" s="153">
        <f>(2*X$5*$AJ$3*$R389*$A$3-MIN(X$5*$AJ$3,$R389*$A$3)^2-2*$R389*$A$3*MAX(X$5*$AJ$3-$R389*$A$3,0)-MIN(MAX($R389*$A$3-$A$4,0),X$5*$AJ$3)^2-2*X$5*$AJ$3*MAX($R389*$A$3-$A$4-X$5*+$AJ$3,0))/$AJ$5-SUM($V$7:W389)-SUM($V$7:X388)+SUM($V$7:W388)</f>
        <v>0</v>
      </c>
      <c r="Y389" s="153">
        <f>(2*Y$5*$AJ$3*$R389*$A$3-MIN(Y$5*$AJ$3,$R389*$A$3)^2-2*$R389*$A$3*MAX(Y$5*$AJ$3-$R389*$A$3,0)-MIN(MAX($R389*$A$3-$A$4,0),Y$5*$AJ$3)^2-2*Y$5*$AJ$3*MAX($R389*$A$3-$A$4-Y$5*+$AJ$3,0))/$AJ$5-SUM($V$7:X389)-SUM($V$7:Y388)+SUM($V$7:X388)</f>
        <v>0</v>
      </c>
      <c r="Z389" s="153">
        <f>(2*Z$5*$AJ$3*$R389*$A$3-MIN(Z$5*$AJ$3,$R389*$A$3)^2-2*$R389*$A$3*MAX(Z$5*$AJ$3-$R389*$A$3,0)-MIN(MAX($R389*$A$3-$A$4,0),Z$5*$AJ$3)^2-2*Z$5*$AJ$3*MAX($R389*$A$3-$A$4-Z$5*+$AJ$3,0))/$AJ$5-SUM($V$7:Y389)-SUM($V$7:Z388)+SUM($V$7:Y388)</f>
        <v>0</v>
      </c>
      <c r="AA389" s="153">
        <f>(2*AA$5*$AJ$3*$R389*$A$3-MIN(AA$5*$AJ$3,$R389*$A$3)^2-2*$R389*$A$3*MAX(AA$5*$AJ$3-$R389*$A$3,0)-MIN(MAX($R389*$A$3-$A$4,0),AA$5*$AJ$3)^2-2*AA$5*$AJ$3*MAX($R389*$A$3-$A$4-AA$5*+$AJ$3,0))/$AJ$5-SUM($V$7:Z389)-SUM($V$7:AA388)+SUM($V$7:Z388)</f>
        <v>0</v>
      </c>
      <c r="AB389" s="153">
        <f>(2*AB$5*$AJ$3*$R389*$A$3-MIN(AB$5*$AJ$3,$R389*$A$3)^2-2*$R389*$A$3*MAX(AB$5*$AJ$3-$R389*$A$3,0)-MIN(MAX($R389*$A$3-$A$4,0),AB$5*$AJ$3)^2-2*AB$5*$AJ$3*MAX($R389*$A$3-$A$4-AB$5*+$AJ$3,0))/$AJ$5-SUM($V$7:AA389)-SUM($V$7:AB388)+SUM($V$7:AA388)</f>
        <v>0</v>
      </c>
      <c r="AC389" s="153">
        <f>(2*AC$5*$AJ$3*$R389*$A$3-MIN(AC$5*$AJ$3,$R389*$A$3)^2-2*$R389*$A$3*MAX(AC$5*$AJ$3-$R389*$A$3,0)-MIN(MAX($R389*$A$3-$A$4,0),AC$5*$AJ$3)^2-2*AC$5*$AJ$3*MAX($R389*$A$3-$A$4-AC$5*+$AJ$3,0))/$AJ$5-SUM($V$7:AB389)-SUM($V$7:AC388)+SUM($V$7:AB388)</f>
        <v>0</v>
      </c>
      <c r="AD389" s="153">
        <f>(2*AD$5*$AJ$3*$R389*$A$3-MIN(AD$5*$AJ$3,$R389*$A$3)^2-2*$R389*$A$3*MAX(AD$5*$AJ$3-$R389*$A$3,0)-MIN(MAX($R389*$A$3-$A$4,0),AD$5*$AJ$3)^2-2*AD$5*$AJ$3*MAX($R389*$A$3-$A$4-AD$5*+$AJ$3,0))/$AJ$5-SUM($V$7:AC389)-SUM($V$7:AD388)+SUM($V$7:AC388)</f>
        <v>0</v>
      </c>
      <c r="AE389" s="153">
        <f>(2*AE$5*$AJ$3*$R389*$A$3-MIN(AE$5*$AJ$3,$R389*$A$3)^2-2*$R389*$A$3*MAX(AE$5*$AJ$3-$R389*$A$3,0)-MIN(MAX($R389*$A$3-$A$4,0),AE$5*$AJ$3)^2-2*AE$5*$AJ$3*MAX($R389*$A$3-$A$4-AE$5*+$AJ$3,0))/$AJ$5-SUM($V$7:AD389)-SUM($V$7:AE388)+SUM($V$7:AD388)</f>
        <v>0</v>
      </c>
      <c r="AF389" s="153">
        <f>(2*AF$5*$AJ$3*$R389*$A$3-MIN(AF$5*$AJ$3,$R389*$A$3)^2-2*$R389*$A$3*MAX(AF$5*$AJ$3-$R389*$A$3,0)-MIN(MAX($R389*$A$3-$A$4,0),AF$5*$AJ$3)^2-2*AF$5*$AJ$3*MAX($R389*$A$3-$A$4-AF$5*+$AJ$3,0))/$AJ$5-SUM($V$7:AE389)-SUM($V$7:AF388)+SUM($V$7:AE388)</f>
        <v>0</v>
      </c>
      <c r="AG389" s="153">
        <f>(2*AG$5*$AJ$3*$R389*$A$3-MIN(AG$5*$AJ$3,$R389*$A$3)^2-2*$R389*$A$3*MAX(AG$5*$AJ$3-$R389*$A$3,0)-MIN(MAX($R389*$A$3-$A$4,0),AG$5*$AJ$3)^2-2*AG$5*$AJ$3*MAX($R389*$A$3-$A$4-AG$5*+$AJ$3,0))/$AJ$5-SUM($V$7:AF389)-SUM($V$7:AG388)+SUM($V$7:AF388)</f>
        <v>0</v>
      </c>
      <c r="AH389" s="153">
        <f>(2*AH$5*$AJ$3*$R389*$A$3-MIN(AH$5*$AJ$3,$R389*$A$3)^2-2*$R389*$A$3*MAX(AH$5*$AJ$3-$R389*$A$3,0)-MIN(MAX($R389*$A$3-$A$4,0),AH$5*$AJ$3)^2-2*AH$5*$AJ$3*MAX($R389*$A$3-$A$4-AH$5*+$AJ$3,0))/$AJ$5-SUM($V$7:AG389)-SUM($V$7:AH388)+SUM($V$7:AG388)</f>
        <v>0</v>
      </c>
      <c r="AJ389" s="8">
        <f t="shared" si="88"/>
        <v>47757</v>
      </c>
      <c r="AK389" s="30">
        <f t="shared" si="93"/>
        <v>47771</v>
      </c>
      <c r="AL389" s="3">
        <f ca="1">SUMPRODUCT(OFFSET($W$8:OFFSET($W$8,$AJ$4-1,0),$T389,$U389),OFFSET($D$8:OFFSET($D$8,$AJ$4-1,0),$S389,MATCH(AL$6,$D$7:$Q$7,0)-1))</f>
        <v>1</v>
      </c>
      <c r="AM389" s="3">
        <f ca="1">SUMPRODUCT(OFFSET($W$8:OFFSET($W$8,$AJ$4-1,0),$T389,$U389),OFFSET($C$8:OFFSET($C$8,$AJ$4-1,0),$S389,0),OFFSET($D$8:OFFSET($D$8,$AJ$4-1,0),$S389,MATCH(AL$6,$D$7:$Q$7,0)-1))/SUMPRODUCT(OFFSET($W$8:OFFSET($W$8,$AJ$4-1,0),$T389,$U389),OFFSET($C$8:OFFSET($C$8,$AJ$4-1,0),$S389,0))</f>
        <v>1</v>
      </c>
      <c r="AN389" s="3">
        <f ca="1">SUMPRODUCT(OFFSET($W$8:OFFSET($W$8,$AJ$4-1,0),$T389,$U389),OFFSET($D$8:OFFSET($D$8,$AJ$4-1,0),$S389,MATCH(AN$6,$D$7:$Q$7,0)-1))</f>
        <v>0.82616063291261166</v>
      </c>
      <c r="AO389" s="3">
        <f ca="1">SUMPRODUCT(OFFSET($W$8:OFFSET($W$8,$AJ$4-1,0),$T389,$U389),OFFSET($C$8:OFFSET($C$8,$AJ$4-1,0),$S389,0),OFFSET($D$8:OFFSET($D$8,$AJ$4-1,0),$S389,MATCH(AN$6,$D$7:$Q$7,0)-1))/SUMPRODUCT(OFFSET($W$8:OFFSET($W$8,$AJ$4-1,0),$T389,$U389),OFFSET($C$8:OFFSET($C$8,$AJ$4-1,0),$S389,0))</f>
        <v>0.82616063291261144</v>
      </c>
      <c r="AP389" s="3">
        <f ca="1">SUMPRODUCT(OFFSET($W$8:OFFSET($W$8,$AJ$4-1,0),$T389,$U389),OFFSET($D$8:OFFSET($D$8,$AJ$4-1,0),$S389,MATCH(AP$6,$D$7:$Q$7,0)-1))</f>
        <v>0.96568962982055573</v>
      </c>
      <c r="AQ389" s="3">
        <f ca="1">SUMPRODUCT(OFFSET($W$8:OFFSET($W$8,$AJ$4-1,0),$T389,$U389),OFFSET($C$8:OFFSET($C$8,$AJ$4-1,0),$S389,0),OFFSET($D$8:OFFSET($D$8,$AJ$4-1,0),$S389,MATCH(AP$6,$D$7:$Q$7,0)-1))/SUMPRODUCT(OFFSET($W$8:OFFSET($W$8,$AJ$4-1,0),$T389,$U389),OFFSET($C$8:OFFSET($C$8,$AJ$4-1,0),$S389,0))</f>
        <v>0.96568962982055551</v>
      </c>
      <c r="AR389" s="3">
        <f ca="1">SUMPRODUCT(OFFSET($W$8:OFFSET($W$8,$AJ$4-1,0),$T389,$U389),OFFSET($D$8:OFFSET($D$8,$AJ$4-1,0),$S389,MATCH(AR$6,$D$7:$Q$7,0)-1))</f>
        <v>1</v>
      </c>
      <c r="AS389" s="3">
        <f ca="1">SUMPRODUCT(OFFSET($W$8:OFFSET($W$8,$AJ$4-1,0),$T389,$U389),OFFSET($C$8:OFFSET($C$8,$AJ$4-1,0),$S389,0),OFFSET($D$8:OFFSET($D$8,$AJ$4-1,0),$S389,MATCH(AR$6,$D$7:$Q$7,0)-1))/SUMPRODUCT(OFFSET($W$8:OFFSET($W$8,$AJ$4-1,0),$T389,$U389),OFFSET($C$8:OFFSET($C$8,$AJ$4-1,0),$S389,0))</f>
        <v>1</v>
      </c>
      <c r="AT389" s="3">
        <f ca="1">SUMPRODUCT(OFFSET($W$8:OFFSET($W$8,$AJ$4-1,0),$T389,$U389),OFFSET($D$8:OFFSET($D$8,$AJ$4-1,0),$S389,MATCH(AT$6,$D$7:$Q$7,0)-1))</f>
        <v>0.85263375139390507</v>
      </c>
      <c r="AU389" s="3">
        <f ca="1">SUMPRODUCT(OFFSET($W$8:OFFSET($W$8,$AJ$4-1,0),$T389,$U389),OFFSET($C$8:OFFSET($C$8,$AJ$4-1,0),$S389,0),OFFSET($D$8:OFFSET($D$8,$AJ$4-1,0),$S389,MATCH(AT$6,$D$7:$Q$7,0)-1))/SUMPRODUCT(OFFSET($W$8:OFFSET($W$8,$AJ$4-1,0),$T389,$U389),OFFSET($C$8:OFFSET($C$8,$AJ$4-1,0),$S389,0))</f>
        <v>0.85263375139390485</v>
      </c>
      <c r="AV389" s="3">
        <f ca="1">SUMPRODUCT(OFFSET($W$8:OFFSET($W$8,$AJ$4-1,0),$T389,$U389),OFFSET($D$8:OFFSET($D$8,$AJ$4-1,0),$S389,MATCH(AV$6,$D$7:$Q$7,0)-1))</f>
        <v>1.0719700092348601</v>
      </c>
      <c r="AW389" s="3">
        <f ca="1">SUMPRODUCT(OFFSET($W$8:OFFSET($W$8,$AJ$4-1,0),$T389,$U389),OFFSET($C$8:OFFSET($C$8,$AJ$4-1,0),$S389,0),OFFSET($D$8:OFFSET($D$8,$AJ$4-1,0),$S389,MATCH(AV$6,$D$7:$Q$7,0)-1))/SUMPRODUCT(OFFSET($W$8:OFFSET($W$8,$AJ$4-1,0),$T389,$U389),OFFSET($C$8:OFFSET($C$8,$AJ$4-1,0),$S389,0))</f>
        <v>1.0719700092348599</v>
      </c>
      <c r="AX389" s="3">
        <f ca="1">SUMPRODUCT(OFFSET($W$8:OFFSET($W$8,$AJ$4-1,0),$T389,$U389),OFFSET($D$8:OFFSET($D$8,$AJ$4-1,0),$S389,MATCH(AX$6,$D$7:$Q$7,0)-1))</f>
        <v>1.0719700092348603</v>
      </c>
      <c r="AY389" s="3">
        <f ca="1">SUMPRODUCT(OFFSET($W$8:OFFSET($W$8,$AJ$4-1,0),$T389,$U389),OFFSET($C$8:OFFSET($C$8,$AJ$4-1,0),$S389,0),OFFSET($D$8:OFFSET($D$8,$AJ$4-1,0),$S389,MATCH(AX$6,$D$7:$Q$7,0)-1))/SUMPRODUCT(OFFSET($W$8:OFFSET($W$8,$AJ$4-1,0),$T389,$U389),OFFSET($C$8:OFFSET($C$8,$AJ$4-1,0),$S389,0))</f>
        <v>1.0719700092348601</v>
      </c>
      <c r="AZ389" s="3">
        <f ca="1">SUMPRODUCT(OFFSET($W$8:OFFSET($W$8,$AJ$4-1,0),$T389,$U389),OFFSET($D$8:OFFSET($D$8,$AJ$4-1,0),$S389,MATCH(AZ$6,$D$7:$Q$7,0)-1))</f>
        <v>0.81513037864692695</v>
      </c>
      <c r="BA389" s="3">
        <f ca="1">SUMPRODUCT(OFFSET($W$8:OFFSET($W$8,$AJ$4-1,0),$T389,$U389),OFFSET($C$8:OFFSET($C$8,$AJ$4-1,0),$S389,0),OFFSET($D$8:OFFSET($D$8,$AJ$4-1,0),$S389,MATCH(AZ$6,$D$7:$Q$7,0)-1))/SUMPRODUCT(OFFSET($W$8:OFFSET($W$8,$AJ$4-1,0),$T389,$U389),OFFSET($C$8:OFFSET($C$8,$AJ$4-1,0),$S389,0))</f>
        <v>0.81513037864692695</v>
      </c>
      <c r="BB389" s="3">
        <f ca="1">SUMPRODUCT(OFFSET($W$8:OFFSET($W$8,$AJ$4-1,0),$T389,$U389),OFFSET($D$8:OFFSET($D$8,$AJ$4-1,0),$S389,MATCH(BB$6,$D$7:$Q$7,0)-1))</f>
        <v>0.93171696291287576</v>
      </c>
      <c r="BC389" s="3">
        <f ca="1">SUMPRODUCT(OFFSET($W$8:OFFSET($W$8,$AJ$4-1,0),$T389,$U389),OFFSET($C$8:OFFSET($C$8,$AJ$4-1,0),$S389,0),OFFSET($D$8:OFFSET($D$8,$AJ$4-1,0),$S389,MATCH(BB$6,$D$7:$Q$7,0)-1))/SUMPRODUCT(OFFSET($W$8:OFFSET($W$8,$AJ$4-1,0),$T389,$U389),OFFSET($C$8:OFFSET($C$8,$AJ$4-1,0),$S389,0))</f>
        <v>0.93171696291287565</v>
      </c>
      <c r="BD389" s="3">
        <f ca="1">SUMPRODUCT(OFFSET($W$8:OFFSET($W$8,$AJ$4-1,0),$T389,$U389),OFFSET($D$8:OFFSET($D$8,$AJ$4-1,0),$S389,MATCH(BD$6,$D$7:$Q$7,0)-1))</f>
        <v>0.99877402724783948</v>
      </c>
      <c r="BE389" s="3">
        <f ca="1">SUMPRODUCT(OFFSET($W$8:OFFSET($W$8,$AJ$4-1,0),$T389,$U389),OFFSET($C$8:OFFSET($C$8,$AJ$4-1,0),$S389,0),OFFSET($D$8:OFFSET($D$8,$AJ$4-1,0),$S389,MATCH(BD$6,$D$7:$Q$7,0)-1))/SUMPRODUCT(OFFSET($W$8:OFFSET($W$8,$AJ$4-1,0),$T389,$U389),OFFSET($C$8:OFFSET($C$8,$AJ$4-1,0),$S389,0))</f>
        <v>0.99877402724783948</v>
      </c>
      <c r="BF389" s="174">
        <f ca="1">SUMPRODUCT(OFFSET($W$8:OFFSET($W$8,$AJ$4-1,0),$T389,$U389),OFFSET($D$8:OFFSET($D$8,$AJ$4-1,0),$S389,MATCH(BF$6,$D$7:$Q$7,0)-1))</f>
        <v>1</v>
      </c>
      <c r="BG389" s="174">
        <f ca="1">SUMPRODUCT(OFFSET($W$8:OFFSET($W$8,$AJ$4-1,0),$T389,$U389),OFFSET($C$8:OFFSET($C$8,$AJ$4-1,0),$S389,0),OFFSET($D$8:OFFSET($D$8,$AJ$4-1,0),$S389,MATCH(BF$6,$D$7:$Q$7,0)-1))/SUMPRODUCT(OFFSET($W$8:OFFSET($W$8,$AJ$4-1,0),$T389,$U389),OFFSET($C$8:OFFSET($C$8,$AJ$4-1,0),$S389,0))</f>
        <v>1</v>
      </c>
      <c r="BH389" s="174">
        <f ca="1">SUMPRODUCT(OFFSET($W$8:OFFSET($W$8,$AJ$4-1,0),$T389,$U389),OFFSET($D$8:OFFSET($D$8,$AJ$4-1,0),$S389,MATCH(BH$6,$D$7:$Q$7,0)-1))</f>
        <v>1</v>
      </c>
      <c r="BI389" s="174">
        <f ca="1">SUMPRODUCT(OFFSET($W$8:OFFSET($W$8,$AJ$4-1,0),$T389,$U389),OFFSET($C$8:OFFSET($C$8,$AJ$4-1,0),$S389,0),OFFSET($D$8:OFFSET($D$8,$AJ$4-1,0),$S389,MATCH(BH$6,$D$7:$Q$7,0)-1))/SUMPRODUCT(OFFSET($W$8:OFFSET($W$8,$AJ$4-1,0),$T389,$U389),OFFSET($C$8:OFFSET($C$8,$AJ$4-1,0),$S389,0))</f>
        <v>1</v>
      </c>
      <c r="BJ389" s="174">
        <f ca="1">SUMPRODUCT(OFFSET($W$8:OFFSET($W$8,$AJ$4-1,0),$T389,$U389),OFFSET($D$8:OFFSET($D$8,$AJ$4-1,0),$S389,MATCH(BJ$6,$D$7:$Q$7,0)-1))</f>
        <v>1</v>
      </c>
      <c r="BK389" s="174">
        <f ca="1">SUMPRODUCT(OFFSET($W$8:OFFSET($W$8,$AJ$4-1,0),$T389,$U389),OFFSET($C$8:OFFSET($C$8,$AJ$4-1,0),$S389,0),OFFSET($D$8:OFFSET($D$8,$AJ$4-1,0),$S389,MATCH(BJ$6,$D$7:$Q$7,0)-1))/SUMPRODUCT(OFFSET($W$8:OFFSET($W$8,$AJ$4-1,0),$T389,$U389),OFFSET($C$8:OFFSET($C$8,$AJ$4-1,0),$S389,0))</f>
        <v>1</v>
      </c>
      <c r="BM389" s="8">
        <f t="shared" si="85"/>
        <v>47757</v>
      </c>
      <c r="BN389" s="47">
        <f t="shared" ca="1" si="86"/>
        <v>0.99887341547568309</v>
      </c>
      <c r="BO389" s="47">
        <f t="shared" ca="1" si="82"/>
        <v>0</v>
      </c>
      <c r="BP389" s="47">
        <f t="shared" ca="1" si="87"/>
        <v>0.33093923847506052</v>
      </c>
      <c r="BQ389" s="47">
        <f t="shared" ca="1" si="83"/>
        <v>0.66793417700062263</v>
      </c>
    </row>
    <row r="390" spans="1:69">
      <c r="A390" s="58">
        <f t="shared" si="84"/>
        <v>47423</v>
      </c>
      <c r="B390" s="155">
        <f t="shared" si="89"/>
        <v>47618</v>
      </c>
      <c r="C390" s="59">
        <f>SUMIF(WP!$A$3:$A$388,"&lt;"&amp;EOMONTH($A390,$A$3-1)+1,WP!$B$3:$B$388)/1000-SUM(C$8:C389)</f>
        <v>6205.1749418688705</v>
      </c>
      <c r="D390" s="156">
        <f>D$6/VLOOKUP($B390,Rate!$B$4:$H$390,7)</f>
        <v>1</v>
      </c>
      <c r="E390" s="156">
        <f>E$6/VLOOKUP($B390,SAWW!$B$4:$H$390,7)</f>
        <v>0.82616063291261155</v>
      </c>
      <c r="F390" s="156">
        <f>F$6/VLOOKUP($B390,'Indem BL'!$B$4:$H$390,7)</f>
        <v>0.96568962982055551</v>
      </c>
      <c r="G390" s="156">
        <f>G$6/VLOOKUP($B390,'Med BL'!$B$4:$H$390,7)</f>
        <v>1</v>
      </c>
      <c r="H390" s="156">
        <f>H$6/VLOOKUP($B390,'Combined BL &amp; SAWW'!$B$4:$H$390,7)</f>
        <v>0.85263375139390485</v>
      </c>
      <c r="I390" s="156">
        <f>I$6/VLOOKUP($B390,'Freq Trend'!$B$4:$H$390,7)</f>
        <v>1.0719700092348601</v>
      </c>
      <c r="J390" s="156">
        <f>J$6/VLOOKUP($B390,'Severity Trend_IonI'!$B$4:$H$390,7)</f>
        <v>1.0719700092348603</v>
      </c>
      <c r="K390" s="156">
        <f>K$6/VLOOKUP($B390,'Severity Trend_MonI'!$B$4:$H$390,7)</f>
        <v>0.81513037864692695</v>
      </c>
      <c r="L390" s="156">
        <f>L$6/VLOOKUP($B390,'Severity Trend'!$B$4:$H$390,7)</f>
        <v>0.93171696291287565</v>
      </c>
      <c r="M390" s="156">
        <f>M$6/VLOOKUP($B390,'PP Residual Trend'!$B$4:$H$390,7)</f>
        <v>0.99877402724783959</v>
      </c>
      <c r="N390" s="156">
        <f>N$6/VLOOKUP($B390,CR!$B$4:$H$455,7)</f>
        <v>1</v>
      </c>
      <c r="O390" s="156">
        <f>O$6/VLOOKUP($B390,ER!$B$4:$H$455,7)</f>
        <v>1</v>
      </c>
      <c r="P390" s="156">
        <f>P$6/VLOOKUP($B390,DR!$B$4:$H$455,7)</f>
        <v>1</v>
      </c>
      <c r="R390">
        <f t="shared" si="94"/>
        <v>383</v>
      </c>
      <c r="S390" s="159">
        <f t="shared" si="90"/>
        <v>382</v>
      </c>
      <c r="T390" s="157">
        <f t="shared" si="91"/>
        <v>0</v>
      </c>
      <c r="U390" s="157">
        <f t="shared" si="92"/>
        <v>0</v>
      </c>
      <c r="V390" s="152">
        <v>0</v>
      </c>
      <c r="W390" s="153">
        <f>(2*W$5*$AJ$3*$R390*$A$3-MIN(W$5*$AJ$3,$R390*$A$3)^2-2*$R390*$A$3*MAX(W$5*$AJ$3-$R390*$A$3,0)-MIN(MAX($R390*$A$3-$A$4,0),W$5*$AJ$3)^2-2*W$5*$AJ$3*MAX($R390*$A$3-$A$4-W$5*+$AJ$3,0))/$AJ$5-SUM($V$7:V390)-SUM($V$7:W389)+SUM($V$7:V389)</f>
        <v>0</v>
      </c>
      <c r="X390" s="153">
        <f>(2*X$5*$AJ$3*$R390*$A$3-MIN(X$5*$AJ$3,$R390*$A$3)^2-2*$R390*$A$3*MAX(X$5*$AJ$3-$R390*$A$3,0)-MIN(MAX($R390*$A$3-$A$4,0),X$5*$AJ$3)^2-2*X$5*$AJ$3*MAX($R390*$A$3-$A$4-X$5*+$AJ$3,0))/$AJ$5-SUM($V$7:W390)-SUM($V$7:X389)+SUM($V$7:W389)</f>
        <v>0</v>
      </c>
      <c r="Y390" s="153">
        <f>(2*Y$5*$AJ$3*$R390*$A$3-MIN(Y$5*$AJ$3,$R390*$A$3)^2-2*$R390*$A$3*MAX(Y$5*$AJ$3-$R390*$A$3,0)-MIN(MAX($R390*$A$3-$A$4,0),Y$5*$AJ$3)^2-2*Y$5*$AJ$3*MAX($R390*$A$3-$A$4-Y$5*+$AJ$3,0))/$AJ$5-SUM($V$7:X390)-SUM($V$7:Y389)+SUM($V$7:X389)</f>
        <v>0</v>
      </c>
      <c r="Z390" s="153">
        <f>(2*Z$5*$AJ$3*$R390*$A$3-MIN(Z$5*$AJ$3,$R390*$A$3)^2-2*$R390*$A$3*MAX(Z$5*$AJ$3-$R390*$A$3,0)-MIN(MAX($R390*$A$3-$A$4,0),Z$5*$AJ$3)^2-2*Z$5*$AJ$3*MAX($R390*$A$3-$A$4-Z$5*+$AJ$3,0))/$AJ$5-SUM($V$7:Y390)-SUM($V$7:Z389)+SUM($V$7:Y389)</f>
        <v>0</v>
      </c>
      <c r="AA390" s="153">
        <f>(2*AA$5*$AJ$3*$R390*$A$3-MIN(AA$5*$AJ$3,$R390*$A$3)^2-2*$R390*$A$3*MAX(AA$5*$AJ$3-$R390*$A$3,0)-MIN(MAX($R390*$A$3-$A$4,0),AA$5*$AJ$3)^2-2*AA$5*$AJ$3*MAX($R390*$A$3-$A$4-AA$5*+$AJ$3,0))/$AJ$5-SUM($V$7:Z390)-SUM($V$7:AA389)+SUM($V$7:Z389)</f>
        <v>0</v>
      </c>
      <c r="AB390" s="153">
        <f>(2*AB$5*$AJ$3*$R390*$A$3-MIN(AB$5*$AJ$3,$R390*$A$3)^2-2*$R390*$A$3*MAX(AB$5*$AJ$3-$R390*$A$3,0)-MIN(MAX($R390*$A$3-$A$4,0),AB$5*$AJ$3)^2-2*AB$5*$AJ$3*MAX($R390*$A$3-$A$4-AB$5*+$AJ$3,0))/$AJ$5-SUM($V$7:AA390)-SUM($V$7:AB389)+SUM($V$7:AA389)</f>
        <v>0</v>
      </c>
      <c r="AC390" s="153">
        <f>(2*AC$5*$AJ$3*$R390*$A$3-MIN(AC$5*$AJ$3,$R390*$A$3)^2-2*$R390*$A$3*MAX(AC$5*$AJ$3-$R390*$A$3,0)-MIN(MAX($R390*$A$3-$A$4,0),AC$5*$AJ$3)^2-2*AC$5*$AJ$3*MAX($R390*$A$3-$A$4-AC$5*+$AJ$3,0))/$AJ$5-SUM($V$7:AB390)-SUM($V$7:AC389)+SUM($V$7:AB389)</f>
        <v>0</v>
      </c>
      <c r="AD390" s="153">
        <f>(2*AD$5*$AJ$3*$R390*$A$3-MIN(AD$5*$AJ$3,$R390*$A$3)^2-2*$R390*$A$3*MAX(AD$5*$AJ$3-$R390*$A$3,0)-MIN(MAX($R390*$A$3-$A$4,0),AD$5*$AJ$3)^2-2*AD$5*$AJ$3*MAX($R390*$A$3-$A$4-AD$5*+$AJ$3,0))/$AJ$5-SUM($V$7:AC390)-SUM($V$7:AD389)+SUM($V$7:AC389)</f>
        <v>0</v>
      </c>
      <c r="AE390" s="153">
        <f>(2*AE$5*$AJ$3*$R390*$A$3-MIN(AE$5*$AJ$3,$R390*$A$3)^2-2*$R390*$A$3*MAX(AE$5*$AJ$3-$R390*$A$3,0)-MIN(MAX($R390*$A$3-$A$4,0),AE$5*$AJ$3)^2-2*AE$5*$AJ$3*MAX($R390*$A$3-$A$4-AE$5*+$AJ$3,0))/$AJ$5-SUM($V$7:AD390)-SUM($V$7:AE389)+SUM($V$7:AD389)</f>
        <v>0</v>
      </c>
      <c r="AF390" s="153">
        <f>(2*AF$5*$AJ$3*$R390*$A$3-MIN(AF$5*$AJ$3,$R390*$A$3)^2-2*$R390*$A$3*MAX(AF$5*$AJ$3-$R390*$A$3,0)-MIN(MAX($R390*$A$3-$A$4,0),AF$5*$AJ$3)^2-2*AF$5*$AJ$3*MAX($R390*$A$3-$A$4-AF$5*+$AJ$3,0))/$AJ$5-SUM($V$7:AE390)-SUM($V$7:AF389)+SUM($V$7:AE389)</f>
        <v>0</v>
      </c>
      <c r="AG390" s="153">
        <f>(2*AG$5*$AJ$3*$R390*$A$3-MIN(AG$5*$AJ$3,$R390*$A$3)^2-2*$R390*$A$3*MAX(AG$5*$AJ$3-$R390*$A$3,0)-MIN(MAX($R390*$A$3-$A$4,0),AG$5*$AJ$3)^2-2*AG$5*$AJ$3*MAX($R390*$A$3-$A$4-AG$5*+$AJ$3,0))/$AJ$5-SUM($V$7:AF390)-SUM($V$7:AG389)+SUM($V$7:AF389)</f>
        <v>0</v>
      </c>
      <c r="AH390" s="153">
        <f>(2*AH$5*$AJ$3*$R390*$A$3-MIN(AH$5*$AJ$3,$R390*$A$3)^2-2*$R390*$A$3*MAX(AH$5*$AJ$3-$R390*$A$3,0)-MIN(MAX($R390*$A$3-$A$4,0),AH$5*$AJ$3)^2-2*AH$5*$AJ$3*MAX($R390*$A$3-$A$4-AH$5*+$AJ$3,0))/$AJ$5-SUM($V$7:AG390)-SUM($V$7:AH389)+SUM($V$7:AG389)</f>
        <v>0</v>
      </c>
      <c r="AJ390" s="8">
        <f t="shared" si="88"/>
        <v>47788</v>
      </c>
      <c r="AK390" s="30">
        <f t="shared" si="93"/>
        <v>47802</v>
      </c>
      <c r="AL390" s="3">
        <f ca="1">SUMPRODUCT(OFFSET($W$8:OFFSET($W$8,$AJ$4-1,0),$T390,$U390),OFFSET($D$8:OFFSET($D$8,$AJ$4-1,0),$S390,MATCH(AL$6,$D$7:$Q$7,0)-1))</f>
        <v>1</v>
      </c>
      <c r="AM390" s="3">
        <f ca="1">SUMPRODUCT(OFFSET($W$8:OFFSET($W$8,$AJ$4-1,0),$T390,$U390),OFFSET($C$8:OFFSET($C$8,$AJ$4-1,0),$S390,0),OFFSET($D$8:OFFSET($D$8,$AJ$4-1,0),$S390,MATCH(AL$6,$D$7:$Q$7,0)-1))/SUMPRODUCT(OFFSET($W$8:OFFSET($W$8,$AJ$4-1,0),$T390,$U390),OFFSET($C$8:OFFSET($C$8,$AJ$4-1,0),$S390,0))</f>
        <v>1</v>
      </c>
      <c r="AN390" s="3">
        <f ca="1">SUMPRODUCT(OFFSET($W$8:OFFSET($W$8,$AJ$4-1,0),$T390,$U390),OFFSET($D$8:OFFSET($D$8,$AJ$4-1,0),$S390,MATCH(AN$6,$D$7:$Q$7,0)-1))</f>
        <v>0.82616063291261166</v>
      </c>
      <c r="AO390" s="3">
        <f ca="1">SUMPRODUCT(OFFSET($W$8:OFFSET($W$8,$AJ$4-1,0),$T390,$U390),OFFSET($C$8:OFFSET($C$8,$AJ$4-1,0),$S390,0),OFFSET($D$8:OFFSET($D$8,$AJ$4-1,0),$S390,MATCH(AN$6,$D$7:$Q$7,0)-1))/SUMPRODUCT(OFFSET($W$8:OFFSET($W$8,$AJ$4-1,0),$T390,$U390),OFFSET($C$8:OFFSET($C$8,$AJ$4-1,0),$S390,0))</f>
        <v>0.82616063291261155</v>
      </c>
      <c r="AP390" s="3">
        <f ca="1">SUMPRODUCT(OFFSET($W$8:OFFSET($W$8,$AJ$4-1,0),$T390,$U390),OFFSET($D$8:OFFSET($D$8,$AJ$4-1,0),$S390,MATCH(AP$6,$D$7:$Q$7,0)-1))</f>
        <v>0.96568962982055573</v>
      </c>
      <c r="AQ390" s="3">
        <f ca="1">SUMPRODUCT(OFFSET($W$8:OFFSET($W$8,$AJ$4-1,0),$T390,$U390),OFFSET($C$8:OFFSET($C$8,$AJ$4-1,0),$S390,0),OFFSET($D$8:OFFSET($D$8,$AJ$4-1,0),$S390,MATCH(AP$6,$D$7:$Q$7,0)-1))/SUMPRODUCT(OFFSET($W$8:OFFSET($W$8,$AJ$4-1,0),$T390,$U390),OFFSET($C$8:OFFSET($C$8,$AJ$4-1,0),$S390,0))</f>
        <v>0.96568962982055551</v>
      </c>
      <c r="AR390" s="3">
        <f ca="1">SUMPRODUCT(OFFSET($W$8:OFFSET($W$8,$AJ$4-1,0),$T390,$U390),OFFSET($D$8:OFFSET($D$8,$AJ$4-1,0),$S390,MATCH(AR$6,$D$7:$Q$7,0)-1))</f>
        <v>1</v>
      </c>
      <c r="AS390" s="3">
        <f ca="1">SUMPRODUCT(OFFSET($W$8:OFFSET($W$8,$AJ$4-1,0),$T390,$U390),OFFSET($C$8:OFFSET($C$8,$AJ$4-1,0),$S390,0),OFFSET($D$8:OFFSET($D$8,$AJ$4-1,0),$S390,MATCH(AR$6,$D$7:$Q$7,0)-1))/SUMPRODUCT(OFFSET($W$8:OFFSET($W$8,$AJ$4-1,0),$T390,$U390),OFFSET($C$8:OFFSET($C$8,$AJ$4-1,0),$S390,0))</f>
        <v>1</v>
      </c>
      <c r="AT390" s="3">
        <f ca="1">SUMPRODUCT(OFFSET($W$8:OFFSET($W$8,$AJ$4-1,0),$T390,$U390),OFFSET($D$8:OFFSET($D$8,$AJ$4-1,0),$S390,MATCH(AT$6,$D$7:$Q$7,0)-1))</f>
        <v>0.85263375139390507</v>
      </c>
      <c r="AU390" s="3">
        <f ca="1">SUMPRODUCT(OFFSET($W$8:OFFSET($W$8,$AJ$4-1,0),$T390,$U390),OFFSET($C$8:OFFSET($C$8,$AJ$4-1,0),$S390,0),OFFSET($D$8:OFFSET($D$8,$AJ$4-1,0),$S390,MATCH(AT$6,$D$7:$Q$7,0)-1))/SUMPRODUCT(OFFSET($W$8:OFFSET($W$8,$AJ$4-1,0),$T390,$U390),OFFSET($C$8:OFFSET($C$8,$AJ$4-1,0),$S390,0))</f>
        <v>0.85263375139390485</v>
      </c>
      <c r="AV390" s="3">
        <f ca="1">SUMPRODUCT(OFFSET($W$8:OFFSET($W$8,$AJ$4-1,0),$T390,$U390),OFFSET($D$8:OFFSET($D$8,$AJ$4-1,0),$S390,MATCH(AV$6,$D$7:$Q$7,0)-1))</f>
        <v>1.0719700092348601</v>
      </c>
      <c r="AW390" s="3">
        <f ca="1">SUMPRODUCT(OFFSET($W$8:OFFSET($W$8,$AJ$4-1,0),$T390,$U390),OFFSET($C$8:OFFSET($C$8,$AJ$4-1,0),$S390,0),OFFSET($D$8:OFFSET($D$8,$AJ$4-1,0),$S390,MATCH(AV$6,$D$7:$Q$7,0)-1))/SUMPRODUCT(OFFSET($W$8:OFFSET($W$8,$AJ$4-1,0),$T390,$U390),OFFSET($C$8:OFFSET($C$8,$AJ$4-1,0),$S390,0))</f>
        <v>1.0719700092348601</v>
      </c>
      <c r="AX390" s="3">
        <f ca="1">SUMPRODUCT(OFFSET($W$8:OFFSET($W$8,$AJ$4-1,0),$T390,$U390),OFFSET($D$8:OFFSET($D$8,$AJ$4-1,0),$S390,MATCH(AX$6,$D$7:$Q$7,0)-1))</f>
        <v>1.0719700092348603</v>
      </c>
      <c r="AY390" s="3">
        <f ca="1">SUMPRODUCT(OFFSET($W$8:OFFSET($W$8,$AJ$4-1,0),$T390,$U390),OFFSET($C$8:OFFSET($C$8,$AJ$4-1,0),$S390,0),OFFSET($D$8:OFFSET($D$8,$AJ$4-1,0),$S390,MATCH(AX$6,$D$7:$Q$7,0)-1))/SUMPRODUCT(OFFSET($W$8:OFFSET($W$8,$AJ$4-1,0),$T390,$U390),OFFSET($C$8:OFFSET($C$8,$AJ$4-1,0),$S390,0))</f>
        <v>1.0719700092348603</v>
      </c>
      <c r="AZ390" s="3">
        <f ca="1">SUMPRODUCT(OFFSET($W$8:OFFSET($W$8,$AJ$4-1,0),$T390,$U390),OFFSET($D$8:OFFSET($D$8,$AJ$4-1,0),$S390,MATCH(AZ$6,$D$7:$Q$7,0)-1))</f>
        <v>0.81513037864692695</v>
      </c>
      <c r="BA390" s="3">
        <f ca="1">SUMPRODUCT(OFFSET($W$8:OFFSET($W$8,$AJ$4-1,0),$T390,$U390),OFFSET($C$8:OFFSET($C$8,$AJ$4-1,0),$S390,0),OFFSET($D$8:OFFSET($D$8,$AJ$4-1,0),$S390,MATCH(AZ$6,$D$7:$Q$7,0)-1))/SUMPRODUCT(OFFSET($W$8:OFFSET($W$8,$AJ$4-1,0),$T390,$U390),OFFSET($C$8:OFFSET($C$8,$AJ$4-1,0),$S390,0))</f>
        <v>0.81513037864692717</v>
      </c>
      <c r="BB390" s="3">
        <f ca="1">SUMPRODUCT(OFFSET($W$8:OFFSET($W$8,$AJ$4-1,0),$T390,$U390),OFFSET($D$8:OFFSET($D$8,$AJ$4-1,0),$S390,MATCH(BB$6,$D$7:$Q$7,0)-1))</f>
        <v>0.93171696291287576</v>
      </c>
      <c r="BC390" s="3">
        <f ca="1">SUMPRODUCT(OFFSET($W$8:OFFSET($W$8,$AJ$4-1,0),$T390,$U390),OFFSET($C$8:OFFSET($C$8,$AJ$4-1,0),$S390,0),OFFSET($D$8:OFFSET($D$8,$AJ$4-1,0),$S390,MATCH(BB$6,$D$7:$Q$7,0)-1))/SUMPRODUCT(OFFSET($W$8:OFFSET($W$8,$AJ$4-1,0),$T390,$U390),OFFSET($C$8:OFFSET($C$8,$AJ$4-1,0),$S390,0))</f>
        <v>0.93171696291287576</v>
      </c>
      <c r="BD390" s="3">
        <f ca="1">SUMPRODUCT(OFFSET($W$8:OFFSET($W$8,$AJ$4-1,0),$T390,$U390),OFFSET($D$8:OFFSET($D$8,$AJ$4-1,0),$S390,MATCH(BD$6,$D$7:$Q$7,0)-1))</f>
        <v>0.99877402724783948</v>
      </c>
      <c r="BE390" s="3">
        <f ca="1">SUMPRODUCT(OFFSET($W$8:OFFSET($W$8,$AJ$4-1,0),$T390,$U390),OFFSET($C$8:OFFSET($C$8,$AJ$4-1,0),$S390,0),OFFSET($D$8:OFFSET($D$8,$AJ$4-1,0),$S390,MATCH(BD$6,$D$7:$Q$7,0)-1))/SUMPRODUCT(OFFSET($W$8:OFFSET($W$8,$AJ$4-1,0),$T390,$U390),OFFSET($C$8:OFFSET($C$8,$AJ$4-1,0),$S390,0))</f>
        <v>0.99877402724783959</v>
      </c>
      <c r="BF390" s="174">
        <f ca="1">SUMPRODUCT(OFFSET($W$8:OFFSET($W$8,$AJ$4-1,0),$T390,$U390),OFFSET($D$8:OFFSET($D$8,$AJ$4-1,0),$S390,MATCH(BF$6,$D$7:$Q$7,0)-1))</f>
        <v>1</v>
      </c>
      <c r="BG390" s="174">
        <f ca="1">SUMPRODUCT(OFFSET($W$8:OFFSET($W$8,$AJ$4-1,0),$T390,$U390),OFFSET($C$8:OFFSET($C$8,$AJ$4-1,0),$S390,0),OFFSET($D$8:OFFSET($D$8,$AJ$4-1,0),$S390,MATCH(BF$6,$D$7:$Q$7,0)-1))/SUMPRODUCT(OFFSET($W$8:OFFSET($W$8,$AJ$4-1,0),$T390,$U390),OFFSET($C$8:OFFSET($C$8,$AJ$4-1,0),$S390,0))</f>
        <v>1</v>
      </c>
      <c r="BH390" s="174">
        <f ca="1">SUMPRODUCT(OFFSET($W$8:OFFSET($W$8,$AJ$4-1,0),$T390,$U390),OFFSET($D$8:OFFSET($D$8,$AJ$4-1,0),$S390,MATCH(BH$6,$D$7:$Q$7,0)-1))</f>
        <v>1</v>
      </c>
      <c r="BI390" s="174">
        <f ca="1">SUMPRODUCT(OFFSET($W$8:OFFSET($W$8,$AJ$4-1,0),$T390,$U390),OFFSET($C$8:OFFSET($C$8,$AJ$4-1,0),$S390,0),OFFSET($D$8:OFFSET($D$8,$AJ$4-1,0),$S390,MATCH(BH$6,$D$7:$Q$7,0)-1))/SUMPRODUCT(OFFSET($W$8:OFFSET($W$8,$AJ$4-1,0),$T390,$U390),OFFSET($C$8:OFFSET($C$8,$AJ$4-1,0),$S390,0))</f>
        <v>1</v>
      </c>
      <c r="BJ390" s="174">
        <f ca="1">SUMPRODUCT(OFFSET($W$8:OFFSET($W$8,$AJ$4-1,0),$T390,$U390),OFFSET($D$8:OFFSET($D$8,$AJ$4-1,0),$S390,MATCH(BJ$6,$D$7:$Q$7,0)-1))</f>
        <v>1</v>
      </c>
      <c r="BK390" s="174">
        <f ca="1">SUMPRODUCT(OFFSET($W$8:OFFSET($W$8,$AJ$4-1,0),$T390,$U390),OFFSET($C$8:OFFSET($C$8,$AJ$4-1,0),$S390,0),OFFSET($D$8:OFFSET($D$8,$AJ$4-1,0),$S390,MATCH(BJ$6,$D$7:$Q$7,0)-1))/SUMPRODUCT(OFFSET($W$8:OFFSET($W$8,$AJ$4-1,0),$T390,$U390),OFFSET($C$8:OFFSET($C$8,$AJ$4-1,0),$S390,0))</f>
        <v>1</v>
      </c>
      <c r="BM390" s="8">
        <f t="shared" si="85"/>
        <v>47788</v>
      </c>
      <c r="BN390" s="47">
        <f t="shared" ca="1" si="86"/>
        <v>0.99887341547568309</v>
      </c>
      <c r="BO390" s="47">
        <f t="shared" ca="1" si="82"/>
        <v>0</v>
      </c>
      <c r="BP390" s="47">
        <f t="shared" ca="1" si="87"/>
        <v>0.33093923847506052</v>
      </c>
      <c r="BQ390" s="47">
        <f t="shared" ca="1" si="83"/>
        <v>0.66793417700062263</v>
      </c>
    </row>
    <row r="391" spans="1:69">
      <c r="A391" s="58">
        <f t="shared" si="84"/>
        <v>47453</v>
      </c>
      <c r="B391" s="155">
        <f t="shared" si="89"/>
        <v>47649</v>
      </c>
      <c r="C391" s="59">
        <f>SUMIF(WP!$A$3:$A$388,"&lt;"&amp;EOMONTH($A391,$A$3-1)+1,WP!$B$3:$B$388)/1000-SUM(C$8:C390)</f>
        <v>7651.3019188457401</v>
      </c>
      <c r="D391" s="156">
        <f>D$6/VLOOKUP($B391,Rate!$B$4:$H$390,7)</f>
        <v>1</v>
      </c>
      <c r="E391" s="156">
        <f>E$6/VLOOKUP($B391,SAWW!$B$4:$H$390,7)</f>
        <v>0.82616063291261155</v>
      </c>
      <c r="F391" s="156">
        <f>F$6/VLOOKUP($B391,'Indem BL'!$B$4:$H$390,7)</f>
        <v>0.96568962982055551</v>
      </c>
      <c r="G391" s="156">
        <f>G$6/VLOOKUP($B391,'Med BL'!$B$4:$H$390,7)</f>
        <v>1</v>
      </c>
      <c r="H391" s="156">
        <f>H$6/VLOOKUP($B391,'Combined BL &amp; SAWW'!$B$4:$H$390,7)</f>
        <v>0.85263375139390485</v>
      </c>
      <c r="I391" s="156">
        <f>I$6/VLOOKUP($B391,'Freq Trend'!$B$4:$H$390,7)</f>
        <v>1.0719700092348601</v>
      </c>
      <c r="J391" s="156">
        <f>J$6/VLOOKUP($B391,'Severity Trend_IonI'!$B$4:$H$390,7)</f>
        <v>1.0719700092348603</v>
      </c>
      <c r="K391" s="156">
        <f>K$6/VLOOKUP($B391,'Severity Trend_MonI'!$B$4:$H$390,7)</f>
        <v>0.81513037864692695</v>
      </c>
      <c r="L391" s="156">
        <f>L$6/VLOOKUP($B391,'Severity Trend'!$B$4:$H$390,7)</f>
        <v>0.93171696291287565</v>
      </c>
      <c r="M391" s="156">
        <f>M$6/VLOOKUP($B391,'PP Residual Trend'!$B$4:$H$390,7)</f>
        <v>0.99877402724783959</v>
      </c>
      <c r="N391" s="156">
        <f>N$6/VLOOKUP($B391,CR!$B$4:$H$455,7)</f>
        <v>1</v>
      </c>
      <c r="O391" s="156">
        <f>O$6/VLOOKUP($B391,ER!$B$4:$H$455,7)</f>
        <v>1</v>
      </c>
      <c r="P391" s="156">
        <f>P$6/VLOOKUP($B391,DR!$B$4:$H$455,7)</f>
        <v>1</v>
      </c>
      <c r="R391">
        <f t="shared" si="94"/>
        <v>384</v>
      </c>
      <c r="S391" s="159">
        <f t="shared" si="90"/>
        <v>383</v>
      </c>
      <c r="T391" s="157">
        <f t="shared" si="91"/>
        <v>0</v>
      </c>
      <c r="U391" s="157">
        <f t="shared" si="92"/>
        <v>0</v>
      </c>
      <c r="V391" s="152">
        <v>0</v>
      </c>
      <c r="W391" s="153">
        <f>(2*W$5*$AJ$3*$R391*$A$3-MIN(W$5*$AJ$3,$R391*$A$3)^2-2*$R391*$A$3*MAX(W$5*$AJ$3-$R391*$A$3,0)-MIN(MAX($R391*$A$3-$A$4,0),W$5*$AJ$3)^2-2*W$5*$AJ$3*MAX($R391*$A$3-$A$4-W$5*+$AJ$3,0))/$AJ$5-SUM($V$7:V391)-SUM($V$7:W390)+SUM($V$7:V390)</f>
        <v>0</v>
      </c>
      <c r="X391" s="153">
        <f>(2*X$5*$AJ$3*$R391*$A$3-MIN(X$5*$AJ$3,$R391*$A$3)^2-2*$R391*$A$3*MAX(X$5*$AJ$3-$R391*$A$3,0)-MIN(MAX($R391*$A$3-$A$4,0),X$5*$AJ$3)^2-2*X$5*$AJ$3*MAX($R391*$A$3-$A$4-X$5*+$AJ$3,0))/$AJ$5-SUM($V$7:W391)-SUM($V$7:X390)+SUM($V$7:W390)</f>
        <v>0</v>
      </c>
      <c r="Y391" s="153">
        <f>(2*Y$5*$AJ$3*$R391*$A$3-MIN(Y$5*$AJ$3,$R391*$A$3)^2-2*$R391*$A$3*MAX(Y$5*$AJ$3-$R391*$A$3,0)-MIN(MAX($R391*$A$3-$A$4,0),Y$5*$AJ$3)^2-2*Y$5*$AJ$3*MAX($R391*$A$3-$A$4-Y$5*+$AJ$3,0))/$AJ$5-SUM($V$7:X391)-SUM($V$7:Y390)+SUM($V$7:X390)</f>
        <v>0</v>
      </c>
      <c r="Z391" s="153">
        <f>(2*Z$5*$AJ$3*$R391*$A$3-MIN(Z$5*$AJ$3,$R391*$A$3)^2-2*$R391*$A$3*MAX(Z$5*$AJ$3-$R391*$A$3,0)-MIN(MAX($R391*$A$3-$A$4,0),Z$5*$AJ$3)^2-2*Z$5*$AJ$3*MAX($R391*$A$3-$A$4-Z$5*+$AJ$3,0))/$AJ$5-SUM($V$7:Y391)-SUM($V$7:Z390)+SUM($V$7:Y390)</f>
        <v>0</v>
      </c>
      <c r="AA391" s="153">
        <f>(2*AA$5*$AJ$3*$R391*$A$3-MIN(AA$5*$AJ$3,$R391*$A$3)^2-2*$R391*$A$3*MAX(AA$5*$AJ$3-$R391*$A$3,0)-MIN(MAX($R391*$A$3-$A$4,0),AA$5*$AJ$3)^2-2*AA$5*$AJ$3*MAX($R391*$A$3-$A$4-AA$5*+$AJ$3,0))/$AJ$5-SUM($V$7:Z391)-SUM($V$7:AA390)+SUM($V$7:Z390)</f>
        <v>0</v>
      </c>
      <c r="AB391" s="153">
        <f>(2*AB$5*$AJ$3*$R391*$A$3-MIN(AB$5*$AJ$3,$R391*$A$3)^2-2*$R391*$A$3*MAX(AB$5*$AJ$3-$R391*$A$3,0)-MIN(MAX($R391*$A$3-$A$4,0),AB$5*$AJ$3)^2-2*AB$5*$AJ$3*MAX($R391*$A$3-$A$4-AB$5*+$AJ$3,0))/$AJ$5-SUM($V$7:AA391)-SUM($V$7:AB390)+SUM($V$7:AA390)</f>
        <v>0</v>
      </c>
      <c r="AC391" s="153">
        <f>(2*AC$5*$AJ$3*$R391*$A$3-MIN(AC$5*$AJ$3,$R391*$A$3)^2-2*$R391*$A$3*MAX(AC$5*$AJ$3-$R391*$A$3,0)-MIN(MAX($R391*$A$3-$A$4,0),AC$5*$AJ$3)^2-2*AC$5*$AJ$3*MAX($R391*$A$3-$A$4-AC$5*+$AJ$3,0))/$AJ$5-SUM($V$7:AB391)-SUM($V$7:AC390)+SUM($V$7:AB390)</f>
        <v>0</v>
      </c>
      <c r="AD391" s="153">
        <f>(2*AD$5*$AJ$3*$R391*$A$3-MIN(AD$5*$AJ$3,$R391*$A$3)^2-2*$R391*$A$3*MAX(AD$5*$AJ$3-$R391*$A$3,0)-MIN(MAX($R391*$A$3-$A$4,0),AD$5*$AJ$3)^2-2*AD$5*$AJ$3*MAX($R391*$A$3-$A$4-AD$5*+$AJ$3,0))/$AJ$5-SUM($V$7:AC391)-SUM($V$7:AD390)+SUM($V$7:AC390)</f>
        <v>0</v>
      </c>
      <c r="AE391" s="153">
        <f>(2*AE$5*$AJ$3*$R391*$A$3-MIN(AE$5*$AJ$3,$R391*$A$3)^2-2*$R391*$A$3*MAX(AE$5*$AJ$3-$R391*$A$3,0)-MIN(MAX($R391*$A$3-$A$4,0),AE$5*$AJ$3)^2-2*AE$5*$AJ$3*MAX($R391*$A$3-$A$4-AE$5*+$AJ$3,0))/$AJ$5-SUM($V$7:AD391)-SUM($V$7:AE390)+SUM($V$7:AD390)</f>
        <v>0</v>
      </c>
      <c r="AF391" s="153">
        <f>(2*AF$5*$AJ$3*$R391*$A$3-MIN(AF$5*$AJ$3,$R391*$A$3)^2-2*$R391*$A$3*MAX(AF$5*$AJ$3-$R391*$A$3,0)-MIN(MAX($R391*$A$3-$A$4,0),AF$5*$AJ$3)^2-2*AF$5*$AJ$3*MAX($R391*$A$3-$A$4-AF$5*+$AJ$3,0))/$AJ$5-SUM($V$7:AE391)-SUM($V$7:AF390)+SUM($V$7:AE390)</f>
        <v>0</v>
      </c>
      <c r="AG391" s="153">
        <f>(2*AG$5*$AJ$3*$R391*$A$3-MIN(AG$5*$AJ$3,$R391*$A$3)^2-2*$R391*$A$3*MAX(AG$5*$AJ$3-$R391*$A$3,0)-MIN(MAX($R391*$A$3-$A$4,0),AG$5*$AJ$3)^2-2*AG$5*$AJ$3*MAX($R391*$A$3-$A$4-AG$5*+$AJ$3,0))/$AJ$5-SUM($V$7:AF391)-SUM($V$7:AG390)+SUM($V$7:AF390)</f>
        <v>0</v>
      </c>
      <c r="AH391" s="153">
        <f>(2*AH$5*$AJ$3*$R391*$A$3-MIN(AH$5*$AJ$3,$R391*$A$3)^2-2*$R391*$A$3*MAX(AH$5*$AJ$3-$R391*$A$3,0)-MIN(MAX($R391*$A$3-$A$4,0),AH$5*$AJ$3)^2-2*AH$5*$AJ$3*MAX($R391*$A$3-$A$4-AH$5*+$AJ$3,0))/$AJ$5-SUM($V$7:AG391)-SUM($V$7:AH390)+SUM($V$7:AG390)</f>
        <v>0</v>
      </c>
      <c r="AJ391" s="8">
        <f t="shared" si="88"/>
        <v>47818</v>
      </c>
      <c r="AK391" s="30">
        <f t="shared" si="93"/>
        <v>47832</v>
      </c>
      <c r="AL391" s="3" t="e">
        <f ca="1">SUMPRODUCT(OFFSET($W$8:OFFSET($W$8,$AJ$4-1,0),$T391,$U391),OFFSET($D$8:OFFSET($D$8,$AJ$4-1,0),$S391,MATCH(AL$6,$D$7:$Q$7,0)-1))</f>
        <v>#N/A</v>
      </c>
      <c r="AM391" s="3" t="e">
        <f ca="1">SUMPRODUCT(OFFSET($W$8:OFFSET($W$8,$AJ$4-1,0),$T391,$U391),OFFSET($C$8:OFFSET($C$8,$AJ$4-1,0),$S391,0),OFFSET($D$8:OFFSET($D$8,$AJ$4-1,0),$S391,MATCH(AL$6,$D$7:$Q$7,0)-1))/SUMPRODUCT(OFFSET($W$8:OFFSET($W$8,$AJ$4-1,0),$T391,$U391),OFFSET($C$8:OFFSET($C$8,$AJ$4-1,0),$S391,0))</f>
        <v>#N/A</v>
      </c>
      <c r="AN391" s="3" t="e">
        <f ca="1">SUMPRODUCT(OFFSET($W$8:OFFSET($W$8,$AJ$4-1,0),$T391,$U391),OFFSET($D$8:OFFSET($D$8,$AJ$4-1,0),$S391,MATCH(AN$6,$D$7:$Q$7,0)-1))</f>
        <v>#N/A</v>
      </c>
      <c r="AO391" s="3" t="e">
        <f ca="1">SUMPRODUCT(OFFSET($W$8:OFFSET($W$8,$AJ$4-1,0),$T391,$U391),OFFSET($C$8:OFFSET($C$8,$AJ$4-1,0),$S391,0),OFFSET($D$8:OFFSET($D$8,$AJ$4-1,0),$S391,MATCH(AN$6,$D$7:$Q$7,0)-1))/SUMPRODUCT(OFFSET($W$8:OFFSET($W$8,$AJ$4-1,0),$T391,$U391),OFFSET($C$8:OFFSET($C$8,$AJ$4-1,0),$S391,0))</f>
        <v>#N/A</v>
      </c>
      <c r="AP391" s="3" t="e">
        <f ca="1">SUMPRODUCT(OFFSET($W$8:OFFSET($W$8,$AJ$4-1,0),$T391,$U391),OFFSET($D$8:OFFSET($D$8,$AJ$4-1,0),$S391,MATCH(AP$6,$D$7:$Q$7,0)-1))</f>
        <v>#N/A</v>
      </c>
      <c r="AQ391" s="3" t="e">
        <f ca="1">SUMPRODUCT(OFFSET($W$8:OFFSET($W$8,$AJ$4-1,0),$T391,$U391),OFFSET($C$8:OFFSET($C$8,$AJ$4-1,0),$S391,0),OFFSET($D$8:OFFSET($D$8,$AJ$4-1,0),$S391,MATCH(AP$6,$D$7:$Q$7,0)-1))/SUMPRODUCT(OFFSET($W$8:OFFSET($W$8,$AJ$4-1,0),$T391,$U391),OFFSET($C$8:OFFSET($C$8,$AJ$4-1,0),$S391,0))</f>
        <v>#N/A</v>
      </c>
      <c r="AR391" s="3" t="e">
        <f ca="1">SUMPRODUCT(OFFSET($W$8:OFFSET($W$8,$AJ$4-1,0),$T391,$U391),OFFSET($D$8:OFFSET($D$8,$AJ$4-1,0),$S391,MATCH(AR$6,$D$7:$Q$7,0)-1))</f>
        <v>#N/A</v>
      </c>
      <c r="AS391" s="3" t="e">
        <f ca="1">SUMPRODUCT(OFFSET($W$8:OFFSET($W$8,$AJ$4-1,0),$T391,$U391),OFFSET($C$8:OFFSET($C$8,$AJ$4-1,0),$S391,0),OFFSET($D$8:OFFSET($D$8,$AJ$4-1,0),$S391,MATCH(AR$6,$D$7:$Q$7,0)-1))/SUMPRODUCT(OFFSET($W$8:OFFSET($W$8,$AJ$4-1,0),$T391,$U391),OFFSET($C$8:OFFSET($C$8,$AJ$4-1,0),$S391,0))</f>
        <v>#N/A</v>
      </c>
      <c r="AT391" s="3" t="e">
        <f ca="1">SUMPRODUCT(OFFSET($W$8:OFFSET($W$8,$AJ$4-1,0),$T391,$U391),OFFSET($D$8:OFFSET($D$8,$AJ$4-1,0),$S391,MATCH(AT$6,$D$7:$Q$7,0)-1))</f>
        <v>#N/A</v>
      </c>
      <c r="AU391" s="3" t="e">
        <f ca="1">SUMPRODUCT(OFFSET($W$8:OFFSET($W$8,$AJ$4-1,0),$T391,$U391),OFFSET($C$8:OFFSET($C$8,$AJ$4-1,0),$S391,0),OFFSET($D$8:OFFSET($D$8,$AJ$4-1,0),$S391,MATCH(AT$6,$D$7:$Q$7,0)-1))/SUMPRODUCT(OFFSET($W$8:OFFSET($W$8,$AJ$4-1,0),$T391,$U391),OFFSET($C$8:OFFSET($C$8,$AJ$4-1,0),$S391,0))</f>
        <v>#N/A</v>
      </c>
      <c r="AV391" s="3" t="e">
        <f ca="1">SUMPRODUCT(OFFSET($W$8:OFFSET($W$8,$AJ$4-1,0),$T391,$U391),OFFSET($D$8:OFFSET($D$8,$AJ$4-1,0),$S391,MATCH(AV$6,$D$7:$Q$7,0)-1))</f>
        <v>#N/A</v>
      </c>
      <c r="AW391" s="3" t="e">
        <f ca="1">SUMPRODUCT(OFFSET($W$8:OFFSET($W$8,$AJ$4-1,0),$T391,$U391),OFFSET($C$8:OFFSET($C$8,$AJ$4-1,0),$S391,0),OFFSET($D$8:OFFSET($D$8,$AJ$4-1,0),$S391,MATCH(AV$6,$D$7:$Q$7,0)-1))/SUMPRODUCT(OFFSET($W$8:OFFSET($W$8,$AJ$4-1,0),$T391,$U391),OFFSET($C$8:OFFSET($C$8,$AJ$4-1,0),$S391,0))</f>
        <v>#N/A</v>
      </c>
      <c r="AX391" s="3" t="e">
        <f ca="1">SUMPRODUCT(OFFSET($W$8:OFFSET($W$8,$AJ$4-1,0),$T391,$U391),OFFSET($D$8:OFFSET($D$8,$AJ$4-1,0),$S391,MATCH(AX$6,$D$7:$Q$7,0)-1))</f>
        <v>#N/A</v>
      </c>
      <c r="AY391" s="3" t="e">
        <f ca="1">SUMPRODUCT(OFFSET($W$8:OFFSET($W$8,$AJ$4-1,0),$T391,$U391),OFFSET($C$8:OFFSET($C$8,$AJ$4-1,0),$S391,0),OFFSET($D$8:OFFSET($D$8,$AJ$4-1,0),$S391,MATCH(AX$6,$D$7:$Q$7,0)-1))/SUMPRODUCT(OFFSET($W$8:OFFSET($W$8,$AJ$4-1,0),$T391,$U391),OFFSET($C$8:OFFSET($C$8,$AJ$4-1,0),$S391,0))</f>
        <v>#N/A</v>
      </c>
      <c r="AZ391" s="3" t="e">
        <f ca="1">SUMPRODUCT(OFFSET($W$8:OFFSET($W$8,$AJ$4-1,0),$T391,$U391),OFFSET($D$8:OFFSET($D$8,$AJ$4-1,0),$S391,MATCH(AZ$6,$D$7:$Q$7,0)-1))</f>
        <v>#N/A</v>
      </c>
      <c r="BA391" s="3" t="e">
        <f ca="1">SUMPRODUCT(OFFSET($W$8:OFFSET($W$8,$AJ$4-1,0),$T391,$U391),OFFSET($C$8:OFFSET($C$8,$AJ$4-1,0),$S391,0),OFFSET($D$8:OFFSET($D$8,$AJ$4-1,0),$S391,MATCH(AZ$6,$D$7:$Q$7,0)-1))/SUMPRODUCT(OFFSET($W$8:OFFSET($W$8,$AJ$4-1,0),$T391,$U391),OFFSET($C$8:OFFSET($C$8,$AJ$4-1,0),$S391,0))</f>
        <v>#N/A</v>
      </c>
      <c r="BB391" s="3" t="e">
        <f ca="1">SUMPRODUCT(OFFSET($W$8:OFFSET($W$8,$AJ$4-1,0),$T391,$U391),OFFSET($D$8:OFFSET($D$8,$AJ$4-1,0),$S391,MATCH(BB$6,$D$7:$Q$7,0)-1))</f>
        <v>#N/A</v>
      </c>
      <c r="BC391" s="3" t="e">
        <f ca="1">SUMPRODUCT(OFFSET($W$8:OFFSET($W$8,$AJ$4-1,0),$T391,$U391),OFFSET($C$8:OFFSET($C$8,$AJ$4-1,0),$S391,0),OFFSET($D$8:OFFSET($D$8,$AJ$4-1,0),$S391,MATCH(BB$6,$D$7:$Q$7,0)-1))/SUMPRODUCT(OFFSET($W$8:OFFSET($W$8,$AJ$4-1,0),$T391,$U391),OFFSET($C$8:OFFSET($C$8,$AJ$4-1,0),$S391,0))</f>
        <v>#N/A</v>
      </c>
      <c r="BD391" s="3" t="e">
        <f ca="1">SUMPRODUCT(OFFSET($W$8:OFFSET($W$8,$AJ$4-1,0),$T391,$U391),OFFSET($D$8:OFFSET($D$8,$AJ$4-1,0),$S391,MATCH(BD$6,$D$7:$Q$7,0)-1))</f>
        <v>#N/A</v>
      </c>
      <c r="BE391" s="3" t="e">
        <f ca="1">SUMPRODUCT(OFFSET($W$8:OFFSET($W$8,$AJ$4-1,0),$T391,$U391),OFFSET($C$8:OFFSET($C$8,$AJ$4-1,0),$S391,0),OFFSET($D$8:OFFSET($D$8,$AJ$4-1,0),$S391,MATCH(BD$6,$D$7:$Q$7,0)-1))/SUMPRODUCT(OFFSET($W$8:OFFSET($W$8,$AJ$4-1,0),$T391,$U391),OFFSET($C$8:OFFSET($C$8,$AJ$4-1,0),$S391,0))</f>
        <v>#N/A</v>
      </c>
      <c r="BF391" s="174" t="e">
        <f ca="1">SUMPRODUCT(OFFSET($W$8:OFFSET($W$8,$AJ$4-1,0),$T391,$U391),OFFSET($D$8:OFFSET($D$8,$AJ$4-1,0),$S391,MATCH(BF$6,$D$7:$Q$7,0)-1))</f>
        <v>#N/A</v>
      </c>
      <c r="BG391" s="174" t="e">
        <f ca="1">SUMPRODUCT(OFFSET($W$8:OFFSET($W$8,$AJ$4-1,0),$T391,$U391),OFFSET($C$8:OFFSET($C$8,$AJ$4-1,0),$S391,0),OFFSET($D$8:OFFSET($D$8,$AJ$4-1,0),$S391,MATCH(BF$6,$D$7:$Q$7,0)-1))/SUMPRODUCT(OFFSET($W$8:OFFSET($W$8,$AJ$4-1,0),$T391,$U391),OFFSET($C$8:OFFSET($C$8,$AJ$4-1,0),$S391,0))</f>
        <v>#N/A</v>
      </c>
      <c r="BH391" s="174" t="e">
        <f ca="1">SUMPRODUCT(OFFSET($W$8:OFFSET($W$8,$AJ$4-1,0),$T391,$U391),OFFSET($D$8:OFFSET($D$8,$AJ$4-1,0),$S391,MATCH(BH$6,$D$7:$Q$7,0)-1))</f>
        <v>#N/A</v>
      </c>
      <c r="BI391" s="174" t="e">
        <f ca="1">SUMPRODUCT(OFFSET($W$8:OFFSET($W$8,$AJ$4-1,0),$T391,$U391),OFFSET($C$8:OFFSET($C$8,$AJ$4-1,0),$S391,0),OFFSET($D$8:OFFSET($D$8,$AJ$4-1,0),$S391,MATCH(BH$6,$D$7:$Q$7,0)-1))/SUMPRODUCT(OFFSET($W$8:OFFSET($W$8,$AJ$4-1,0),$T391,$U391),OFFSET($C$8:OFFSET($C$8,$AJ$4-1,0),$S391,0))</f>
        <v>#N/A</v>
      </c>
      <c r="BJ391" s="174" t="e">
        <f ca="1">SUMPRODUCT(OFFSET($W$8:OFFSET($W$8,$AJ$4-1,0),$T391,$U391),OFFSET($D$8:OFFSET($D$8,$AJ$4-1,0),$S391,MATCH(BJ$6,$D$7:$Q$7,0)-1))</f>
        <v>#N/A</v>
      </c>
      <c r="BK391" s="174" t="e">
        <f ca="1">SUMPRODUCT(OFFSET($W$8:OFFSET($W$8,$AJ$4-1,0),$T391,$U391),OFFSET($C$8:OFFSET($C$8,$AJ$4-1,0),$S391,0),OFFSET($D$8:OFFSET($D$8,$AJ$4-1,0),$S391,MATCH(BJ$6,$D$7:$Q$7,0)-1))/SUMPRODUCT(OFFSET($W$8:OFFSET($W$8,$AJ$4-1,0),$T391,$U391),OFFSET($C$8:OFFSET($C$8,$AJ$4-1,0),$S391,0))</f>
        <v>#N/A</v>
      </c>
      <c r="BM391" s="8">
        <f t="shared" si="85"/>
        <v>47818</v>
      </c>
      <c r="BN391" s="47" t="e">
        <f t="shared" ca="1" si="86"/>
        <v>#N/A</v>
      </c>
      <c r="BO391" s="47" t="e">
        <f t="shared" ca="1" si="82"/>
        <v>#N/A</v>
      </c>
      <c r="BP391" s="47" t="e">
        <f t="shared" ca="1" si="87"/>
        <v>#N/A</v>
      </c>
      <c r="BQ391" s="47" t="e">
        <f t="shared" ca="1" si="83"/>
        <v>#N/A</v>
      </c>
    </row>
    <row r="392" spans="1:69">
      <c r="A392" s="58">
        <f t="shared" si="84"/>
        <v>47484</v>
      </c>
      <c r="B392" s="155">
        <f t="shared" si="89"/>
        <v>47679</v>
      </c>
      <c r="C392" s="59">
        <f>SUMIF(WP!$A$3:$A$388,"&lt;"&amp;EOMONTH($A392,$A$3-1)+1,WP!$B$3:$B$388)/1000-SUM(C$8:C391)</f>
        <v>10785.915392002091</v>
      </c>
      <c r="D392" s="156">
        <f>D$6/VLOOKUP($B392,Rate!$B$4:$H$390,7)</f>
        <v>1</v>
      </c>
      <c r="E392" s="156">
        <f>E$6/VLOOKUP($B392,SAWW!$B$4:$H$390,7)</f>
        <v>0.82616063291261155</v>
      </c>
      <c r="F392" s="156">
        <f>F$6/VLOOKUP($B392,'Indem BL'!$B$4:$H$390,7)</f>
        <v>0.96568962982055551</v>
      </c>
      <c r="G392" s="156">
        <f>G$6/VLOOKUP($B392,'Med BL'!$B$4:$H$390,7)</f>
        <v>1</v>
      </c>
      <c r="H392" s="156">
        <f>H$6/VLOOKUP($B392,'Combined BL &amp; SAWW'!$B$4:$H$390,7)</f>
        <v>0.85263375139390485</v>
      </c>
      <c r="I392" s="156">
        <f>I$6/VLOOKUP($B392,'Freq Trend'!$B$4:$H$390,7)</f>
        <v>1.0719700092348601</v>
      </c>
      <c r="J392" s="156">
        <f>J$6/VLOOKUP($B392,'Severity Trend_IonI'!$B$4:$H$390,7)</f>
        <v>1.0719700092348603</v>
      </c>
      <c r="K392" s="156">
        <f>K$6/VLOOKUP($B392,'Severity Trend_MonI'!$B$4:$H$390,7)</f>
        <v>0.81513037864692695</v>
      </c>
      <c r="L392" s="156">
        <f>L$6/VLOOKUP($B392,'Severity Trend'!$B$4:$H$390,7)</f>
        <v>0.93171696291287565</v>
      </c>
      <c r="M392" s="156">
        <f>M$6/VLOOKUP($B392,'PP Residual Trend'!$B$4:$H$390,7)</f>
        <v>0.99877402724783959</v>
      </c>
      <c r="N392" s="156">
        <f>N$6/VLOOKUP($B392,CR!$B$4:$H$455,7)</f>
        <v>1</v>
      </c>
      <c r="O392" s="156">
        <f>O$6/VLOOKUP($B392,ER!$B$4:$H$455,7)</f>
        <v>1</v>
      </c>
      <c r="P392" s="156">
        <f>P$6/VLOOKUP($B392,DR!$B$4:$H$455,7)</f>
        <v>1</v>
      </c>
      <c r="R392">
        <f t="shared" si="94"/>
        <v>385</v>
      </c>
      <c r="S392" s="159">
        <f t="shared" si="90"/>
        <v>384</v>
      </c>
      <c r="T392" s="157">
        <f t="shared" si="91"/>
        <v>0</v>
      </c>
      <c r="U392" s="157">
        <f t="shared" si="92"/>
        <v>0</v>
      </c>
      <c r="V392" s="152">
        <v>0</v>
      </c>
      <c r="W392" s="153">
        <f>(2*W$5*$AJ$3*$R392*$A$3-MIN(W$5*$AJ$3,$R392*$A$3)^2-2*$R392*$A$3*MAX(W$5*$AJ$3-$R392*$A$3,0)-MIN(MAX($R392*$A$3-$A$4,0),W$5*$AJ$3)^2-2*W$5*$AJ$3*MAX($R392*$A$3-$A$4-W$5*+$AJ$3,0))/$AJ$5-SUM($V$7:V392)-SUM($V$7:W391)+SUM($V$7:V391)</f>
        <v>0</v>
      </c>
      <c r="X392" s="153">
        <f>(2*X$5*$AJ$3*$R392*$A$3-MIN(X$5*$AJ$3,$R392*$A$3)^2-2*$R392*$A$3*MAX(X$5*$AJ$3-$R392*$A$3,0)-MIN(MAX($R392*$A$3-$A$4,0),X$5*$AJ$3)^2-2*X$5*$AJ$3*MAX($R392*$A$3-$A$4-X$5*+$AJ$3,0))/$AJ$5-SUM($V$7:W392)-SUM($V$7:X391)+SUM($V$7:W391)</f>
        <v>0</v>
      </c>
      <c r="Y392" s="153">
        <f>(2*Y$5*$AJ$3*$R392*$A$3-MIN(Y$5*$AJ$3,$R392*$A$3)^2-2*$R392*$A$3*MAX(Y$5*$AJ$3-$R392*$A$3,0)-MIN(MAX($R392*$A$3-$A$4,0),Y$5*$AJ$3)^2-2*Y$5*$AJ$3*MAX($R392*$A$3-$A$4-Y$5*+$AJ$3,0))/$AJ$5-SUM($V$7:X392)-SUM($V$7:Y391)+SUM($V$7:X391)</f>
        <v>0</v>
      </c>
      <c r="Z392" s="153">
        <f>(2*Z$5*$AJ$3*$R392*$A$3-MIN(Z$5*$AJ$3,$R392*$A$3)^2-2*$R392*$A$3*MAX(Z$5*$AJ$3-$R392*$A$3,0)-MIN(MAX($R392*$A$3-$A$4,0),Z$5*$AJ$3)^2-2*Z$5*$AJ$3*MAX($R392*$A$3-$A$4-Z$5*+$AJ$3,0))/$AJ$5-SUM($V$7:Y392)-SUM($V$7:Z391)+SUM($V$7:Y391)</f>
        <v>0</v>
      </c>
      <c r="AA392" s="153">
        <f>(2*AA$5*$AJ$3*$R392*$A$3-MIN(AA$5*$AJ$3,$R392*$A$3)^2-2*$R392*$A$3*MAX(AA$5*$AJ$3-$R392*$A$3,0)-MIN(MAX($R392*$A$3-$A$4,0),AA$5*$AJ$3)^2-2*AA$5*$AJ$3*MAX($R392*$A$3-$A$4-AA$5*+$AJ$3,0))/$AJ$5-SUM($V$7:Z392)-SUM($V$7:AA391)+SUM($V$7:Z391)</f>
        <v>0</v>
      </c>
      <c r="AB392" s="153">
        <f>(2*AB$5*$AJ$3*$R392*$A$3-MIN(AB$5*$AJ$3,$R392*$A$3)^2-2*$R392*$A$3*MAX(AB$5*$AJ$3-$R392*$A$3,0)-MIN(MAX($R392*$A$3-$A$4,0),AB$5*$AJ$3)^2-2*AB$5*$AJ$3*MAX($R392*$A$3-$A$4-AB$5*+$AJ$3,0))/$AJ$5-SUM($V$7:AA392)-SUM($V$7:AB391)+SUM($V$7:AA391)</f>
        <v>0</v>
      </c>
      <c r="AC392" s="153">
        <f>(2*AC$5*$AJ$3*$R392*$A$3-MIN(AC$5*$AJ$3,$R392*$A$3)^2-2*$R392*$A$3*MAX(AC$5*$AJ$3-$R392*$A$3,0)-MIN(MAX($R392*$A$3-$A$4,0),AC$5*$AJ$3)^2-2*AC$5*$AJ$3*MAX($R392*$A$3-$A$4-AC$5*+$AJ$3,0))/$AJ$5-SUM($V$7:AB392)-SUM($V$7:AC391)+SUM($V$7:AB391)</f>
        <v>0</v>
      </c>
      <c r="AD392" s="153">
        <f>(2*AD$5*$AJ$3*$R392*$A$3-MIN(AD$5*$AJ$3,$R392*$A$3)^2-2*$R392*$A$3*MAX(AD$5*$AJ$3-$R392*$A$3,0)-MIN(MAX($R392*$A$3-$A$4,0),AD$5*$AJ$3)^2-2*AD$5*$AJ$3*MAX($R392*$A$3-$A$4-AD$5*+$AJ$3,0))/$AJ$5-SUM($V$7:AC392)-SUM($V$7:AD391)+SUM($V$7:AC391)</f>
        <v>0</v>
      </c>
      <c r="AE392" s="153">
        <f>(2*AE$5*$AJ$3*$R392*$A$3-MIN(AE$5*$AJ$3,$R392*$A$3)^2-2*$R392*$A$3*MAX(AE$5*$AJ$3-$R392*$A$3,0)-MIN(MAX($R392*$A$3-$A$4,0),AE$5*$AJ$3)^2-2*AE$5*$AJ$3*MAX($R392*$A$3-$A$4-AE$5*+$AJ$3,0))/$AJ$5-SUM($V$7:AD392)-SUM($V$7:AE391)+SUM($V$7:AD391)</f>
        <v>0</v>
      </c>
      <c r="AF392" s="153">
        <f>(2*AF$5*$AJ$3*$R392*$A$3-MIN(AF$5*$AJ$3,$R392*$A$3)^2-2*$R392*$A$3*MAX(AF$5*$AJ$3-$R392*$A$3,0)-MIN(MAX($R392*$A$3-$A$4,0),AF$5*$AJ$3)^2-2*AF$5*$AJ$3*MAX($R392*$A$3-$A$4-AF$5*+$AJ$3,0))/$AJ$5-SUM($V$7:AE392)-SUM($V$7:AF391)+SUM($V$7:AE391)</f>
        <v>0</v>
      </c>
      <c r="AG392" s="153">
        <f>(2*AG$5*$AJ$3*$R392*$A$3-MIN(AG$5*$AJ$3,$R392*$A$3)^2-2*$R392*$A$3*MAX(AG$5*$AJ$3-$R392*$A$3,0)-MIN(MAX($R392*$A$3-$A$4,0),AG$5*$AJ$3)^2-2*AG$5*$AJ$3*MAX($R392*$A$3-$A$4-AG$5*+$AJ$3,0))/$AJ$5-SUM($V$7:AF392)-SUM($V$7:AG391)+SUM($V$7:AF391)</f>
        <v>0</v>
      </c>
      <c r="AH392" s="153">
        <f>(2*AH$5*$AJ$3*$R392*$A$3-MIN(AH$5*$AJ$3,$R392*$A$3)^2-2*$R392*$A$3*MAX(AH$5*$AJ$3-$R392*$A$3,0)-MIN(MAX($R392*$A$3-$A$4,0),AH$5*$AJ$3)^2-2*AH$5*$AJ$3*MAX($R392*$A$3-$A$4-AH$5*+$AJ$3,0))/$AJ$5-SUM($V$7:AG392)-SUM($V$7:AH391)+SUM($V$7:AG391)</f>
        <v>0</v>
      </c>
      <c r="AJ392" s="8">
        <f t="shared" si="88"/>
        <v>47849</v>
      </c>
      <c r="AK392" s="30">
        <f t="shared" si="93"/>
        <v>47863</v>
      </c>
      <c r="AL392" s="3" t="e">
        <f ca="1">SUMPRODUCT(OFFSET($W$8:OFFSET($W$8,$AJ$4-1,0),$T392,$U392),OFFSET($D$8:OFFSET($D$8,$AJ$4-1,0),$S392,MATCH(AL$6,$D$7:$Q$7,0)-1))</f>
        <v>#N/A</v>
      </c>
      <c r="AM392" s="3" t="e">
        <f ca="1">SUMPRODUCT(OFFSET($W$8:OFFSET($W$8,$AJ$4-1,0),$T392,$U392),OFFSET($C$8:OFFSET($C$8,$AJ$4-1,0),$S392,0),OFFSET($D$8:OFFSET($D$8,$AJ$4-1,0),$S392,MATCH(AL$6,$D$7:$Q$7,0)-1))/SUMPRODUCT(OFFSET($W$8:OFFSET($W$8,$AJ$4-1,0),$T392,$U392),OFFSET($C$8:OFFSET($C$8,$AJ$4-1,0),$S392,0))</f>
        <v>#N/A</v>
      </c>
      <c r="AN392" s="3" t="e">
        <f ca="1">SUMPRODUCT(OFFSET($W$8:OFFSET($W$8,$AJ$4-1,0),$T392,$U392),OFFSET($D$8:OFFSET($D$8,$AJ$4-1,0),$S392,MATCH(AN$6,$D$7:$Q$7,0)-1))</f>
        <v>#N/A</v>
      </c>
      <c r="AO392" s="3" t="e">
        <f ca="1">SUMPRODUCT(OFFSET($W$8:OFFSET($W$8,$AJ$4-1,0),$T392,$U392),OFFSET($C$8:OFFSET($C$8,$AJ$4-1,0),$S392,0),OFFSET($D$8:OFFSET($D$8,$AJ$4-1,0),$S392,MATCH(AN$6,$D$7:$Q$7,0)-1))/SUMPRODUCT(OFFSET($W$8:OFFSET($W$8,$AJ$4-1,0),$T392,$U392),OFFSET($C$8:OFFSET($C$8,$AJ$4-1,0),$S392,0))</f>
        <v>#N/A</v>
      </c>
      <c r="AP392" s="3" t="e">
        <f ca="1">SUMPRODUCT(OFFSET($W$8:OFFSET($W$8,$AJ$4-1,0),$T392,$U392),OFFSET($D$8:OFFSET($D$8,$AJ$4-1,0),$S392,MATCH(AP$6,$D$7:$Q$7,0)-1))</f>
        <v>#N/A</v>
      </c>
      <c r="AQ392" s="3" t="e">
        <f ca="1">SUMPRODUCT(OFFSET($W$8:OFFSET($W$8,$AJ$4-1,0),$T392,$U392),OFFSET($C$8:OFFSET($C$8,$AJ$4-1,0),$S392,0),OFFSET($D$8:OFFSET($D$8,$AJ$4-1,0),$S392,MATCH(AP$6,$D$7:$Q$7,0)-1))/SUMPRODUCT(OFFSET($W$8:OFFSET($W$8,$AJ$4-1,0),$T392,$U392),OFFSET($C$8:OFFSET($C$8,$AJ$4-1,0),$S392,0))</f>
        <v>#N/A</v>
      </c>
      <c r="AR392" s="3" t="e">
        <f ca="1">SUMPRODUCT(OFFSET($W$8:OFFSET($W$8,$AJ$4-1,0),$T392,$U392),OFFSET($D$8:OFFSET($D$8,$AJ$4-1,0),$S392,MATCH(AR$6,$D$7:$Q$7,0)-1))</f>
        <v>#N/A</v>
      </c>
      <c r="AS392" s="3" t="e">
        <f ca="1">SUMPRODUCT(OFFSET($W$8:OFFSET($W$8,$AJ$4-1,0),$T392,$U392),OFFSET($C$8:OFFSET($C$8,$AJ$4-1,0),$S392,0),OFFSET($D$8:OFFSET($D$8,$AJ$4-1,0),$S392,MATCH(AR$6,$D$7:$Q$7,0)-1))/SUMPRODUCT(OFFSET($W$8:OFFSET($W$8,$AJ$4-1,0),$T392,$U392),OFFSET($C$8:OFFSET($C$8,$AJ$4-1,0),$S392,0))</f>
        <v>#N/A</v>
      </c>
      <c r="AT392" s="3" t="e">
        <f ca="1">SUMPRODUCT(OFFSET($W$8:OFFSET($W$8,$AJ$4-1,0),$T392,$U392),OFFSET($D$8:OFFSET($D$8,$AJ$4-1,0),$S392,MATCH(AT$6,$D$7:$Q$7,0)-1))</f>
        <v>#N/A</v>
      </c>
      <c r="AU392" s="3" t="e">
        <f ca="1">SUMPRODUCT(OFFSET($W$8:OFFSET($W$8,$AJ$4-1,0),$T392,$U392),OFFSET($C$8:OFFSET($C$8,$AJ$4-1,0),$S392,0),OFFSET($D$8:OFFSET($D$8,$AJ$4-1,0),$S392,MATCH(AT$6,$D$7:$Q$7,0)-1))/SUMPRODUCT(OFFSET($W$8:OFFSET($W$8,$AJ$4-1,0),$T392,$U392),OFFSET($C$8:OFFSET($C$8,$AJ$4-1,0),$S392,0))</f>
        <v>#N/A</v>
      </c>
      <c r="AV392" s="3" t="e">
        <f ca="1">SUMPRODUCT(OFFSET($W$8:OFFSET($W$8,$AJ$4-1,0),$T392,$U392),OFFSET($D$8:OFFSET($D$8,$AJ$4-1,0),$S392,MATCH(AV$6,$D$7:$Q$7,0)-1))</f>
        <v>#N/A</v>
      </c>
      <c r="AW392" s="3" t="e">
        <f ca="1">SUMPRODUCT(OFFSET($W$8:OFFSET($W$8,$AJ$4-1,0),$T392,$U392),OFFSET($C$8:OFFSET($C$8,$AJ$4-1,0),$S392,0),OFFSET($D$8:OFFSET($D$8,$AJ$4-1,0),$S392,MATCH(AV$6,$D$7:$Q$7,0)-1))/SUMPRODUCT(OFFSET($W$8:OFFSET($W$8,$AJ$4-1,0),$T392,$U392),OFFSET($C$8:OFFSET($C$8,$AJ$4-1,0),$S392,0))</f>
        <v>#N/A</v>
      </c>
      <c r="AX392" s="3" t="e">
        <f ca="1">SUMPRODUCT(OFFSET($W$8:OFFSET($W$8,$AJ$4-1,0),$T392,$U392),OFFSET($D$8:OFFSET($D$8,$AJ$4-1,0),$S392,MATCH(AX$6,$D$7:$Q$7,0)-1))</f>
        <v>#N/A</v>
      </c>
      <c r="AY392" s="3" t="e">
        <f ca="1">SUMPRODUCT(OFFSET($W$8:OFFSET($W$8,$AJ$4-1,0),$T392,$U392),OFFSET($C$8:OFFSET($C$8,$AJ$4-1,0),$S392,0),OFFSET($D$8:OFFSET($D$8,$AJ$4-1,0),$S392,MATCH(AX$6,$D$7:$Q$7,0)-1))/SUMPRODUCT(OFFSET($W$8:OFFSET($W$8,$AJ$4-1,0),$T392,$U392),OFFSET($C$8:OFFSET($C$8,$AJ$4-1,0),$S392,0))</f>
        <v>#N/A</v>
      </c>
      <c r="AZ392" s="3" t="e">
        <f ca="1">SUMPRODUCT(OFFSET($W$8:OFFSET($W$8,$AJ$4-1,0),$T392,$U392),OFFSET($D$8:OFFSET($D$8,$AJ$4-1,0),$S392,MATCH(AZ$6,$D$7:$Q$7,0)-1))</f>
        <v>#N/A</v>
      </c>
      <c r="BA392" s="3" t="e">
        <f ca="1">SUMPRODUCT(OFFSET($W$8:OFFSET($W$8,$AJ$4-1,0),$T392,$U392),OFFSET($C$8:OFFSET($C$8,$AJ$4-1,0),$S392,0),OFFSET($D$8:OFFSET($D$8,$AJ$4-1,0),$S392,MATCH(AZ$6,$D$7:$Q$7,0)-1))/SUMPRODUCT(OFFSET($W$8:OFFSET($W$8,$AJ$4-1,0),$T392,$U392),OFFSET($C$8:OFFSET($C$8,$AJ$4-1,0),$S392,0))</f>
        <v>#N/A</v>
      </c>
      <c r="BB392" s="3" t="e">
        <f ca="1">SUMPRODUCT(OFFSET($W$8:OFFSET($W$8,$AJ$4-1,0),$T392,$U392),OFFSET($D$8:OFFSET($D$8,$AJ$4-1,0),$S392,MATCH(BB$6,$D$7:$Q$7,0)-1))</f>
        <v>#N/A</v>
      </c>
      <c r="BC392" s="3" t="e">
        <f ca="1">SUMPRODUCT(OFFSET($W$8:OFFSET($W$8,$AJ$4-1,0),$T392,$U392),OFFSET($C$8:OFFSET($C$8,$AJ$4-1,0),$S392,0),OFFSET($D$8:OFFSET($D$8,$AJ$4-1,0),$S392,MATCH(BB$6,$D$7:$Q$7,0)-1))/SUMPRODUCT(OFFSET($W$8:OFFSET($W$8,$AJ$4-1,0),$T392,$U392),OFFSET($C$8:OFFSET($C$8,$AJ$4-1,0),$S392,0))</f>
        <v>#N/A</v>
      </c>
      <c r="BD392" s="3" t="e">
        <f ca="1">SUMPRODUCT(OFFSET($W$8:OFFSET($W$8,$AJ$4-1,0),$T392,$U392),OFFSET($D$8:OFFSET($D$8,$AJ$4-1,0),$S392,MATCH(BD$6,$D$7:$Q$7,0)-1))</f>
        <v>#N/A</v>
      </c>
      <c r="BE392" s="3" t="e">
        <f ca="1">SUMPRODUCT(OFFSET($W$8:OFFSET($W$8,$AJ$4-1,0),$T392,$U392),OFFSET($C$8:OFFSET($C$8,$AJ$4-1,0),$S392,0),OFFSET($D$8:OFFSET($D$8,$AJ$4-1,0),$S392,MATCH(BD$6,$D$7:$Q$7,0)-1))/SUMPRODUCT(OFFSET($W$8:OFFSET($W$8,$AJ$4-1,0),$T392,$U392),OFFSET($C$8:OFFSET($C$8,$AJ$4-1,0),$S392,0))</f>
        <v>#N/A</v>
      </c>
      <c r="BF392" s="174" t="e">
        <f ca="1">SUMPRODUCT(OFFSET($W$8:OFFSET($W$8,$AJ$4-1,0),$T392,$U392),OFFSET($D$8:OFFSET($D$8,$AJ$4-1,0),$S392,MATCH(BF$6,$D$7:$Q$7,0)-1))</f>
        <v>#N/A</v>
      </c>
      <c r="BG392" s="174" t="e">
        <f ca="1">SUMPRODUCT(OFFSET($W$8:OFFSET($W$8,$AJ$4-1,0),$T392,$U392),OFFSET($C$8:OFFSET($C$8,$AJ$4-1,0),$S392,0),OFFSET($D$8:OFFSET($D$8,$AJ$4-1,0),$S392,MATCH(BF$6,$D$7:$Q$7,0)-1))/SUMPRODUCT(OFFSET($W$8:OFFSET($W$8,$AJ$4-1,0),$T392,$U392),OFFSET($C$8:OFFSET($C$8,$AJ$4-1,0),$S392,0))</f>
        <v>#N/A</v>
      </c>
      <c r="BH392" s="174" t="e">
        <f ca="1">SUMPRODUCT(OFFSET($W$8:OFFSET($W$8,$AJ$4-1,0),$T392,$U392),OFFSET($D$8:OFFSET($D$8,$AJ$4-1,0),$S392,MATCH(BH$6,$D$7:$Q$7,0)-1))</f>
        <v>#N/A</v>
      </c>
      <c r="BI392" s="174" t="e">
        <f ca="1">SUMPRODUCT(OFFSET($W$8:OFFSET($W$8,$AJ$4-1,0),$T392,$U392),OFFSET($C$8:OFFSET($C$8,$AJ$4-1,0),$S392,0),OFFSET($D$8:OFFSET($D$8,$AJ$4-1,0),$S392,MATCH(BH$6,$D$7:$Q$7,0)-1))/SUMPRODUCT(OFFSET($W$8:OFFSET($W$8,$AJ$4-1,0),$T392,$U392),OFFSET($C$8:OFFSET($C$8,$AJ$4-1,0),$S392,0))</f>
        <v>#N/A</v>
      </c>
      <c r="BJ392" s="174" t="e">
        <f ca="1">SUMPRODUCT(OFFSET($W$8:OFFSET($W$8,$AJ$4-1,0),$T392,$U392),OFFSET($D$8:OFFSET($D$8,$AJ$4-1,0),$S392,MATCH(BJ$6,$D$7:$Q$7,0)-1))</f>
        <v>#N/A</v>
      </c>
      <c r="BK392" s="174" t="e">
        <f ca="1">SUMPRODUCT(OFFSET($W$8:OFFSET($W$8,$AJ$4-1,0),$T392,$U392),OFFSET($C$8:OFFSET($C$8,$AJ$4-1,0),$S392,0),OFFSET($D$8:OFFSET($D$8,$AJ$4-1,0),$S392,MATCH(BJ$6,$D$7:$Q$7,0)-1))/SUMPRODUCT(OFFSET($W$8:OFFSET($W$8,$AJ$4-1,0),$T392,$U392),OFFSET($C$8:OFFSET($C$8,$AJ$4-1,0),$S392,0))</f>
        <v>#N/A</v>
      </c>
      <c r="BM392" s="8">
        <f t="shared" si="85"/>
        <v>47849</v>
      </c>
      <c r="BN392" s="47" t="e">
        <f t="shared" ca="1" si="86"/>
        <v>#N/A</v>
      </c>
      <c r="BO392" s="47" t="e">
        <f t="shared" ref="BO392:BO403" ca="1" si="95">1-P$6/BK392*BO$6</f>
        <v>#N/A</v>
      </c>
      <c r="BP392" s="47" t="e">
        <f t="shared" ca="1" si="87"/>
        <v>#N/A</v>
      </c>
      <c r="BQ392" s="47" t="e">
        <f t="shared" ref="BQ392:BQ403" ca="1" si="96">BN392-BP392-BO392</f>
        <v>#N/A</v>
      </c>
    </row>
    <row r="393" spans="1:69">
      <c r="A393" s="58">
        <f t="shared" ref="A393:A403" si="97">EOMONTH(A392,$A$3-1)+1</f>
        <v>47515</v>
      </c>
      <c r="B393" s="155">
        <f t="shared" si="89"/>
        <v>47710</v>
      </c>
      <c r="C393" s="59">
        <f>SUMIF(WP!$A$3:$A$388,"&lt;"&amp;EOMONTH($A393,$A$3-1)+1,WP!$B$3:$B$388)/1000-SUM(C$8:C392)</f>
        <v>0</v>
      </c>
      <c r="D393" s="156">
        <f>D$6/VLOOKUP($B393,Rate!$B$4:$H$390,7)</f>
        <v>1</v>
      </c>
      <c r="E393" s="156">
        <f>E$6/VLOOKUP($B393,SAWW!$B$4:$H$390,7)</f>
        <v>0.82616063291261155</v>
      </c>
      <c r="F393" s="156">
        <f>F$6/VLOOKUP($B393,'Indem BL'!$B$4:$H$390,7)</f>
        <v>0.96568962982055551</v>
      </c>
      <c r="G393" s="156">
        <f>G$6/VLOOKUP($B393,'Med BL'!$B$4:$H$390,7)</f>
        <v>1</v>
      </c>
      <c r="H393" s="156">
        <f>H$6/VLOOKUP($B393,'Combined BL &amp; SAWW'!$B$4:$H$390,7)</f>
        <v>0.85263375139390485</v>
      </c>
      <c r="I393" s="156">
        <f>I$6/VLOOKUP($B393,'Freq Trend'!$B$4:$H$390,7)</f>
        <v>1.0719700092348601</v>
      </c>
      <c r="J393" s="156">
        <f>J$6/VLOOKUP($B393,'Severity Trend_IonI'!$B$4:$H$390,7)</f>
        <v>1.0719700092348603</v>
      </c>
      <c r="K393" s="156">
        <f>K$6/VLOOKUP($B393,'Severity Trend_MonI'!$B$4:$H$390,7)</f>
        <v>0.81513037864692695</v>
      </c>
      <c r="L393" s="156">
        <f>L$6/VLOOKUP($B393,'Severity Trend'!$B$4:$H$390,7)</f>
        <v>0.93171696291287565</v>
      </c>
      <c r="M393" s="156">
        <f>M$6/VLOOKUP($B393,'PP Residual Trend'!$B$4:$H$390,7)</f>
        <v>0.99877402724783959</v>
      </c>
      <c r="N393" s="156">
        <f>N$6/VLOOKUP($B393,CR!$B$4:$H$455,7)</f>
        <v>1</v>
      </c>
      <c r="O393" s="156">
        <f>O$6/VLOOKUP($B393,ER!$B$4:$H$455,7)</f>
        <v>1</v>
      </c>
      <c r="P393" s="156">
        <f>P$6/VLOOKUP($B393,DR!$B$4:$H$455,7)</f>
        <v>1</v>
      </c>
      <c r="R393">
        <f t="shared" si="94"/>
        <v>386</v>
      </c>
      <c r="S393" s="159">
        <f t="shared" si="90"/>
        <v>385</v>
      </c>
      <c r="T393" s="157">
        <f t="shared" si="91"/>
        <v>0</v>
      </c>
      <c r="U393" s="157">
        <f t="shared" si="92"/>
        <v>0</v>
      </c>
      <c r="V393" s="152">
        <v>0</v>
      </c>
      <c r="W393" s="153">
        <f>(2*W$5*$AJ$3*$R393*$A$3-MIN(W$5*$AJ$3,$R393*$A$3)^2-2*$R393*$A$3*MAX(W$5*$AJ$3-$R393*$A$3,0)-MIN(MAX($R393*$A$3-$A$4,0),W$5*$AJ$3)^2-2*W$5*$AJ$3*MAX($R393*$A$3-$A$4-W$5*+$AJ$3,0))/$AJ$5-SUM($V$7:V393)-SUM($V$7:W392)+SUM($V$7:V392)</f>
        <v>0</v>
      </c>
      <c r="X393" s="153">
        <f>(2*X$5*$AJ$3*$R393*$A$3-MIN(X$5*$AJ$3,$R393*$A$3)^2-2*$R393*$A$3*MAX(X$5*$AJ$3-$R393*$A$3,0)-MIN(MAX($R393*$A$3-$A$4,0),X$5*$AJ$3)^2-2*X$5*$AJ$3*MAX($R393*$A$3-$A$4-X$5*+$AJ$3,0))/$AJ$5-SUM($V$7:W393)-SUM($V$7:X392)+SUM($V$7:W392)</f>
        <v>0</v>
      </c>
      <c r="Y393" s="153">
        <f>(2*Y$5*$AJ$3*$R393*$A$3-MIN(Y$5*$AJ$3,$R393*$A$3)^2-2*$R393*$A$3*MAX(Y$5*$AJ$3-$R393*$A$3,0)-MIN(MAX($R393*$A$3-$A$4,0),Y$5*$AJ$3)^2-2*Y$5*$AJ$3*MAX($R393*$A$3-$A$4-Y$5*+$AJ$3,0))/$AJ$5-SUM($V$7:X393)-SUM($V$7:Y392)+SUM($V$7:X392)</f>
        <v>0</v>
      </c>
      <c r="Z393" s="153">
        <f>(2*Z$5*$AJ$3*$R393*$A$3-MIN(Z$5*$AJ$3,$R393*$A$3)^2-2*$R393*$A$3*MAX(Z$5*$AJ$3-$R393*$A$3,0)-MIN(MAX($R393*$A$3-$A$4,0),Z$5*$AJ$3)^2-2*Z$5*$AJ$3*MAX($R393*$A$3-$A$4-Z$5*+$AJ$3,0))/$AJ$5-SUM($V$7:Y393)-SUM($V$7:Z392)+SUM($V$7:Y392)</f>
        <v>0</v>
      </c>
      <c r="AA393" s="153">
        <f>(2*AA$5*$AJ$3*$R393*$A$3-MIN(AA$5*$AJ$3,$R393*$A$3)^2-2*$R393*$A$3*MAX(AA$5*$AJ$3-$R393*$A$3,0)-MIN(MAX($R393*$A$3-$A$4,0),AA$5*$AJ$3)^2-2*AA$5*$AJ$3*MAX($R393*$A$3-$A$4-AA$5*+$AJ$3,0))/$AJ$5-SUM($V$7:Z393)-SUM($V$7:AA392)+SUM($V$7:Z392)</f>
        <v>0</v>
      </c>
      <c r="AB393" s="153">
        <f>(2*AB$5*$AJ$3*$R393*$A$3-MIN(AB$5*$AJ$3,$R393*$A$3)^2-2*$R393*$A$3*MAX(AB$5*$AJ$3-$R393*$A$3,0)-MIN(MAX($R393*$A$3-$A$4,0),AB$5*$AJ$3)^2-2*AB$5*$AJ$3*MAX($R393*$A$3-$A$4-AB$5*+$AJ$3,0))/$AJ$5-SUM($V$7:AA393)-SUM($V$7:AB392)+SUM($V$7:AA392)</f>
        <v>0</v>
      </c>
      <c r="AC393" s="153">
        <f>(2*AC$5*$AJ$3*$R393*$A$3-MIN(AC$5*$AJ$3,$R393*$A$3)^2-2*$R393*$A$3*MAX(AC$5*$AJ$3-$R393*$A$3,0)-MIN(MAX($R393*$A$3-$A$4,0),AC$5*$AJ$3)^2-2*AC$5*$AJ$3*MAX($R393*$A$3-$A$4-AC$5*+$AJ$3,0))/$AJ$5-SUM($V$7:AB393)-SUM($V$7:AC392)+SUM($V$7:AB392)</f>
        <v>0</v>
      </c>
      <c r="AD393" s="153">
        <f>(2*AD$5*$AJ$3*$R393*$A$3-MIN(AD$5*$AJ$3,$R393*$A$3)^2-2*$R393*$A$3*MAX(AD$5*$AJ$3-$R393*$A$3,0)-MIN(MAX($R393*$A$3-$A$4,0),AD$5*$AJ$3)^2-2*AD$5*$AJ$3*MAX($R393*$A$3-$A$4-AD$5*+$AJ$3,0))/$AJ$5-SUM($V$7:AC393)-SUM($V$7:AD392)+SUM($V$7:AC392)</f>
        <v>0</v>
      </c>
      <c r="AE393" s="153">
        <f>(2*AE$5*$AJ$3*$R393*$A$3-MIN(AE$5*$AJ$3,$R393*$A$3)^2-2*$R393*$A$3*MAX(AE$5*$AJ$3-$R393*$A$3,0)-MIN(MAX($R393*$A$3-$A$4,0),AE$5*$AJ$3)^2-2*AE$5*$AJ$3*MAX($R393*$A$3-$A$4-AE$5*+$AJ$3,0))/$AJ$5-SUM($V$7:AD393)-SUM($V$7:AE392)+SUM($V$7:AD392)</f>
        <v>0</v>
      </c>
      <c r="AF393" s="153">
        <f>(2*AF$5*$AJ$3*$R393*$A$3-MIN(AF$5*$AJ$3,$R393*$A$3)^2-2*$R393*$A$3*MAX(AF$5*$AJ$3-$R393*$A$3,0)-MIN(MAX($R393*$A$3-$A$4,0),AF$5*$AJ$3)^2-2*AF$5*$AJ$3*MAX($R393*$A$3-$A$4-AF$5*+$AJ$3,0))/$AJ$5-SUM($V$7:AE393)-SUM($V$7:AF392)+SUM($V$7:AE392)</f>
        <v>0</v>
      </c>
      <c r="AG393" s="153">
        <f>(2*AG$5*$AJ$3*$R393*$A$3-MIN(AG$5*$AJ$3,$R393*$A$3)^2-2*$R393*$A$3*MAX(AG$5*$AJ$3-$R393*$A$3,0)-MIN(MAX($R393*$A$3-$A$4,0),AG$5*$AJ$3)^2-2*AG$5*$AJ$3*MAX($R393*$A$3-$A$4-AG$5*+$AJ$3,0))/$AJ$5-SUM($V$7:AF393)-SUM($V$7:AG392)+SUM($V$7:AF392)</f>
        <v>0</v>
      </c>
      <c r="AH393" s="153">
        <f>(2*AH$5*$AJ$3*$R393*$A$3-MIN(AH$5*$AJ$3,$R393*$A$3)^2-2*$R393*$A$3*MAX(AH$5*$AJ$3-$R393*$A$3,0)-MIN(MAX($R393*$A$3-$A$4,0),AH$5*$AJ$3)^2-2*AH$5*$AJ$3*MAX($R393*$A$3-$A$4-AH$5*+$AJ$3,0))/$AJ$5-SUM($V$7:AG393)-SUM($V$7:AH392)+SUM($V$7:AG392)</f>
        <v>0</v>
      </c>
      <c r="AJ393" s="8">
        <f t="shared" si="88"/>
        <v>47880</v>
      </c>
      <c r="AK393" s="30">
        <f t="shared" si="93"/>
        <v>47894</v>
      </c>
      <c r="AL393" s="3" t="e">
        <f ca="1">SUMPRODUCT(OFFSET($W$8:OFFSET($W$8,$AJ$4-1,0),$T393,$U393),OFFSET($D$8:OFFSET($D$8,$AJ$4-1,0),$S393,MATCH(AL$6,$D$7:$Q$7,0)-1))</f>
        <v>#N/A</v>
      </c>
      <c r="AM393" s="3" t="e">
        <f ca="1">SUMPRODUCT(OFFSET($W$8:OFFSET($W$8,$AJ$4-1,0),$T393,$U393),OFFSET($C$8:OFFSET($C$8,$AJ$4-1,0),$S393,0),OFFSET($D$8:OFFSET($D$8,$AJ$4-1,0),$S393,MATCH(AL$6,$D$7:$Q$7,0)-1))/SUMPRODUCT(OFFSET($W$8:OFFSET($W$8,$AJ$4-1,0),$T393,$U393),OFFSET($C$8:OFFSET($C$8,$AJ$4-1,0),$S393,0))</f>
        <v>#N/A</v>
      </c>
      <c r="AN393" s="3" t="e">
        <f ca="1">SUMPRODUCT(OFFSET($W$8:OFFSET($W$8,$AJ$4-1,0),$T393,$U393),OFFSET($D$8:OFFSET($D$8,$AJ$4-1,0),$S393,MATCH(AN$6,$D$7:$Q$7,0)-1))</f>
        <v>#N/A</v>
      </c>
      <c r="AO393" s="3" t="e">
        <f ca="1">SUMPRODUCT(OFFSET($W$8:OFFSET($W$8,$AJ$4-1,0),$T393,$U393),OFFSET($C$8:OFFSET($C$8,$AJ$4-1,0),$S393,0),OFFSET($D$8:OFFSET($D$8,$AJ$4-1,0),$S393,MATCH(AN$6,$D$7:$Q$7,0)-1))/SUMPRODUCT(OFFSET($W$8:OFFSET($W$8,$AJ$4-1,0),$T393,$U393),OFFSET($C$8:OFFSET($C$8,$AJ$4-1,0),$S393,0))</f>
        <v>#N/A</v>
      </c>
      <c r="AP393" s="3" t="e">
        <f ca="1">SUMPRODUCT(OFFSET($W$8:OFFSET($W$8,$AJ$4-1,0),$T393,$U393),OFFSET($D$8:OFFSET($D$8,$AJ$4-1,0),$S393,MATCH(AP$6,$D$7:$Q$7,0)-1))</f>
        <v>#N/A</v>
      </c>
      <c r="AQ393" s="3" t="e">
        <f ca="1">SUMPRODUCT(OFFSET($W$8:OFFSET($W$8,$AJ$4-1,0),$T393,$U393),OFFSET($C$8:OFFSET($C$8,$AJ$4-1,0),$S393,0),OFFSET($D$8:OFFSET($D$8,$AJ$4-1,0),$S393,MATCH(AP$6,$D$7:$Q$7,0)-1))/SUMPRODUCT(OFFSET($W$8:OFFSET($W$8,$AJ$4-1,0),$T393,$U393),OFFSET($C$8:OFFSET($C$8,$AJ$4-1,0),$S393,0))</f>
        <v>#N/A</v>
      </c>
      <c r="AR393" s="3" t="e">
        <f ca="1">SUMPRODUCT(OFFSET($W$8:OFFSET($W$8,$AJ$4-1,0),$T393,$U393),OFFSET($D$8:OFFSET($D$8,$AJ$4-1,0),$S393,MATCH(AR$6,$D$7:$Q$7,0)-1))</f>
        <v>#N/A</v>
      </c>
      <c r="AS393" s="3" t="e">
        <f ca="1">SUMPRODUCT(OFFSET($W$8:OFFSET($W$8,$AJ$4-1,0),$T393,$U393),OFFSET($C$8:OFFSET($C$8,$AJ$4-1,0),$S393,0),OFFSET($D$8:OFFSET($D$8,$AJ$4-1,0),$S393,MATCH(AR$6,$D$7:$Q$7,0)-1))/SUMPRODUCT(OFFSET($W$8:OFFSET($W$8,$AJ$4-1,0),$T393,$U393),OFFSET($C$8:OFFSET($C$8,$AJ$4-1,0),$S393,0))</f>
        <v>#N/A</v>
      </c>
      <c r="AT393" s="3" t="e">
        <f ca="1">SUMPRODUCT(OFFSET($W$8:OFFSET($W$8,$AJ$4-1,0),$T393,$U393),OFFSET($D$8:OFFSET($D$8,$AJ$4-1,0),$S393,MATCH(AT$6,$D$7:$Q$7,0)-1))</f>
        <v>#N/A</v>
      </c>
      <c r="AU393" s="3" t="e">
        <f ca="1">SUMPRODUCT(OFFSET($W$8:OFFSET($W$8,$AJ$4-1,0),$T393,$U393),OFFSET($C$8:OFFSET($C$8,$AJ$4-1,0),$S393,0),OFFSET($D$8:OFFSET($D$8,$AJ$4-1,0),$S393,MATCH(AT$6,$D$7:$Q$7,0)-1))/SUMPRODUCT(OFFSET($W$8:OFFSET($W$8,$AJ$4-1,0),$T393,$U393),OFFSET($C$8:OFFSET($C$8,$AJ$4-1,0),$S393,0))</f>
        <v>#N/A</v>
      </c>
      <c r="AV393" s="3" t="e">
        <f ca="1">SUMPRODUCT(OFFSET($W$8:OFFSET($W$8,$AJ$4-1,0),$T393,$U393),OFFSET($D$8:OFFSET($D$8,$AJ$4-1,0),$S393,MATCH(AV$6,$D$7:$Q$7,0)-1))</f>
        <v>#N/A</v>
      </c>
      <c r="AW393" s="3" t="e">
        <f ca="1">SUMPRODUCT(OFFSET($W$8:OFFSET($W$8,$AJ$4-1,0),$T393,$U393),OFFSET($C$8:OFFSET($C$8,$AJ$4-1,0),$S393,0),OFFSET($D$8:OFFSET($D$8,$AJ$4-1,0),$S393,MATCH(AV$6,$D$7:$Q$7,0)-1))/SUMPRODUCT(OFFSET($W$8:OFFSET($W$8,$AJ$4-1,0),$T393,$U393),OFFSET($C$8:OFFSET($C$8,$AJ$4-1,0),$S393,0))</f>
        <v>#N/A</v>
      </c>
      <c r="AX393" s="3" t="e">
        <f ca="1">SUMPRODUCT(OFFSET($W$8:OFFSET($W$8,$AJ$4-1,0),$T393,$U393),OFFSET($D$8:OFFSET($D$8,$AJ$4-1,0),$S393,MATCH(AX$6,$D$7:$Q$7,0)-1))</f>
        <v>#N/A</v>
      </c>
      <c r="AY393" s="3" t="e">
        <f ca="1">SUMPRODUCT(OFFSET($W$8:OFFSET($W$8,$AJ$4-1,0),$T393,$U393),OFFSET($C$8:OFFSET($C$8,$AJ$4-1,0),$S393,0),OFFSET($D$8:OFFSET($D$8,$AJ$4-1,0),$S393,MATCH(AX$6,$D$7:$Q$7,0)-1))/SUMPRODUCT(OFFSET($W$8:OFFSET($W$8,$AJ$4-1,0),$T393,$U393),OFFSET($C$8:OFFSET($C$8,$AJ$4-1,0),$S393,0))</f>
        <v>#N/A</v>
      </c>
      <c r="AZ393" s="3" t="e">
        <f ca="1">SUMPRODUCT(OFFSET($W$8:OFFSET($W$8,$AJ$4-1,0),$T393,$U393),OFFSET($D$8:OFFSET($D$8,$AJ$4-1,0),$S393,MATCH(AZ$6,$D$7:$Q$7,0)-1))</f>
        <v>#N/A</v>
      </c>
      <c r="BA393" s="3" t="e">
        <f ca="1">SUMPRODUCT(OFFSET($W$8:OFFSET($W$8,$AJ$4-1,0),$T393,$U393),OFFSET($C$8:OFFSET($C$8,$AJ$4-1,0),$S393,0),OFFSET($D$8:OFFSET($D$8,$AJ$4-1,0),$S393,MATCH(AZ$6,$D$7:$Q$7,0)-1))/SUMPRODUCT(OFFSET($W$8:OFFSET($W$8,$AJ$4-1,0),$T393,$U393),OFFSET($C$8:OFFSET($C$8,$AJ$4-1,0),$S393,0))</f>
        <v>#N/A</v>
      </c>
      <c r="BB393" s="3" t="e">
        <f ca="1">SUMPRODUCT(OFFSET($W$8:OFFSET($W$8,$AJ$4-1,0),$T393,$U393),OFFSET($D$8:OFFSET($D$8,$AJ$4-1,0),$S393,MATCH(BB$6,$D$7:$Q$7,0)-1))</f>
        <v>#N/A</v>
      </c>
      <c r="BC393" s="3" t="e">
        <f ca="1">SUMPRODUCT(OFFSET($W$8:OFFSET($W$8,$AJ$4-1,0),$T393,$U393),OFFSET($C$8:OFFSET($C$8,$AJ$4-1,0),$S393,0),OFFSET($D$8:OFFSET($D$8,$AJ$4-1,0),$S393,MATCH(BB$6,$D$7:$Q$7,0)-1))/SUMPRODUCT(OFFSET($W$8:OFFSET($W$8,$AJ$4-1,0),$T393,$U393),OFFSET($C$8:OFFSET($C$8,$AJ$4-1,0),$S393,0))</f>
        <v>#N/A</v>
      </c>
      <c r="BD393" s="3" t="e">
        <f ca="1">SUMPRODUCT(OFFSET($W$8:OFFSET($W$8,$AJ$4-1,0),$T393,$U393),OFFSET($D$8:OFFSET($D$8,$AJ$4-1,0),$S393,MATCH(BD$6,$D$7:$Q$7,0)-1))</f>
        <v>#N/A</v>
      </c>
      <c r="BE393" s="3" t="e">
        <f ca="1">SUMPRODUCT(OFFSET($W$8:OFFSET($W$8,$AJ$4-1,0),$T393,$U393),OFFSET($C$8:OFFSET($C$8,$AJ$4-1,0),$S393,0),OFFSET($D$8:OFFSET($D$8,$AJ$4-1,0),$S393,MATCH(BD$6,$D$7:$Q$7,0)-1))/SUMPRODUCT(OFFSET($W$8:OFFSET($W$8,$AJ$4-1,0),$T393,$U393),OFFSET($C$8:OFFSET($C$8,$AJ$4-1,0),$S393,0))</f>
        <v>#N/A</v>
      </c>
      <c r="BF393" s="174" t="e">
        <f ca="1">SUMPRODUCT(OFFSET($W$8:OFFSET($W$8,$AJ$4-1,0),$T393,$U393),OFFSET($D$8:OFFSET($D$8,$AJ$4-1,0),$S393,MATCH(BF$6,$D$7:$Q$7,0)-1))</f>
        <v>#N/A</v>
      </c>
      <c r="BG393" s="174" t="e">
        <f ca="1">SUMPRODUCT(OFFSET($W$8:OFFSET($W$8,$AJ$4-1,0),$T393,$U393),OFFSET($C$8:OFFSET($C$8,$AJ$4-1,0),$S393,0),OFFSET($D$8:OFFSET($D$8,$AJ$4-1,0),$S393,MATCH(BF$6,$D$7:$Q$7,0)-1))/SUMPRODUCT(OFFSET($W$8:OFFSET($W$8,$AJ$4-1,0),$T393,$U393),OFFSET($C$8:OFFSET($C$8,$AJ$4-1,0),$S393,0))</f>
        <v>#N/A</v>
      </c>
      <c r="BH393" s="174" t="e">
        <f ca="1">SUMPRODUCT(OFFSET($W$8:OFFSET($W$8,$AJ$4-1,0),$T393,$U393),OFFSET($D$8:OFFSET($D$8,$AJ$4-1,0),$S393,MATCH(BH$6,$D$7:$Q$7,0)-1))</f>
        <v>#N/A</v>
      </c>
      <c r="BI393" s="174" t="e">
        <f ca="1">SUMPRODUCT(OFFSET($W$8:OFFSET($W$8,$AJ$4-1,0),$T393,$U393),OFFSET($C$8:OFFSET($C$8,$AJ$4-1,0),$S393,0),OFFSET($D$8:OFFSET($D$8,$AJ$4-1,0),$S393,MATCH(BH$6,$D$7:$Q$7,0)-1))/SUMPRODUCT(OFFSET($W$8:OFFSET($W$8,$AJ$4-1,0),$T393,$U393),OFFSET($C$8:OFFSET($C$8,$AJ$4-1,0),$S393,0))</f>
        <v>#N/A</v>
      </c>
      <c r="BJ393" s="174" t="e">
        <f ca="1">SUMPRODUCT(OFFSET($W$8:OFFSET($W$8,$AJ$4-1,0),$T393,$U393),OFFSET($D$8:OFFSET($D$8,$AJ$4-1,0),$S393,MATCH(BJ$6,$D$7:$Q$7,0)-1))</f>
        <v>#N/A</v>
      </c>
      <c r="BK393" s="174" t="e">
        <f ca="1">SUMPRODUCT(OFFSET($W$8:OFFSET($W$8,$AJ$4-1,0),$T393,$U393),OFFSET($C$8:OFFSET($C$8,$AJ$4-1,0),$S393,0),OFFSET($D$8:OFFSET($D$8,$AJ$4-1,0),$S393,MATCH(BJ$6,$D$7:$Q$7,0)-1))/SUMPRODUCT(OFFSET($W$8:OFFSET($W$8,$AJ$4-1,0),$T393,$U393),OFFSET($C$8:OFFSET($C$8,$AJ$4-1,0),$S393,0))</f>
        <v>#N/A</v>
      </c>
      <c r="BM393" s="8">
        <f t="shared" ref="BM393:BM403" si="98">AJ393</f>
        <v>47880</v>
      </c>
      <c r="BN393" s="47" t="e">
        <f t="shared" ref="BN393:BN403" ca="1" si="99">N$6/BG393*BN$6</f>
        <v>#N/A</v>
      </c>
      <c r="BO393" s="47" t="e">
        <f t="shared" ca="1" si="95"/>
        <v>#N/A</v>
      </c>
      <c r="BP393" s="47" t="e">
        <f t="shared" ref="BP393:BP403" ca="1" si="100">O$6/BI393*BP$6</f>
        <v>#N/A</v>
      </c>
      <c r="BQ393" s="47" t="e">
        <f t="shared" ca="1" si="96"/>
        <v>#N/A</v>
      </c>
    </row>
    <row r="394" spans="1:69">
      <c r="A394" s="58">
        <f t="shared" si="97"/>
        <v>47543</v>
      </c>
      <c r="B394" s="155">
        <f t="shared" si="89"/>
        <v>47741</v>
      </c>
      <c r="C394" s="59">
        <f>SUMIF(WP!$A$3:$A$388,"&lt;"&amp;EOMONTH($A394,$A$3-1)+1,WP!$B$3:$B$388)/1000-SUM(C$8:C393)</f>
        <v>0</v>
      </c>
      <c r="D394" s="156">
        <f>D$6/VLOOKUP($B394,Rate!$B$4:$H$390,7)</f>
        <v>1</v>
      </c>
      <c r="E394" s="156">
        <f>E$6/VLOOKUP($B394,SAWW!$B$4:$H$390,7)</f>
        <v>0.82616063291261155</v>
      </c>
      <c r="F394" s="156">
        <f>F$6/VLOOKUP($B394,'Indem BL'!$B$4:$H$390,7)</f>
        <v>0.96568962982055551</v>
      </c>
      <c r="G394" s="156">
        <f>G$6/VLOOKUP($B394,'Med BL'!$B$4:$H$390,7)</f>
        <v>1</v>
      </c>
      <c r="H394" s="156">
        <f>H$6/VLOOKUP($B394,'Combined BL &amp; SAWW'!$B$4:$H$390,7)</f>
        <v>0.85263375139390485</v>
      </c>
      <c r="I394" s="156">
        <f>I$6/VLOOKUP($B394,'Freq Trend'!$B$4:$H$390,7)</f>
        <v>1.0719700092348601</v>
      </c>
      <c r="J394" s="156">
        <f>J$6/VLOOKUP($B394,'Severity Trend_IonI'!$B$4:$H$390,7)</f>
        <v>1.0719700092348603</v>
      </c>
      <c r="K394" s="156">
        <f>K$6/VLOOKUP($B394,'Severity Trend_MonI'!$B$4:$H$390,7)</f>
        <v>0.81513037864692695</v>
      </c>
      <c r="L394" s="156">
        <f>L$6/VLOOKUP($B394,'Severity Trend'!$B$4:$H$390,7)</f>
        <v>0.93171696291287565</v>
      </c>
      <c r="M394" s="156">
        <f>M$6/VLOOKUP($B394,'PP Residual Trend'!$B$4:$H$390,7)</f>
        <v>0.99877402724783959</v>
      </c>
      <c r="N394" s="156">
        <f>N$6/VLOOKUP($B394,CR!$B$4:$H$455,7)</f>
        <v>1</v>
      </c>
      <c r="O394" s="156">
        <f>O$6/VLOOKUP($B394,ER!$B$4:$H$455,7)</f>
        <v>1</v>
      </c>
      <c r="P394" s="156">
        <f>P$6/VLOOKUP($B394,DR!$B$4:$H$455,7)</f>
        <v>1</v>
      </c>
      <c r="R394">
        <f t="shared" si="94"/>
        <v>387</v>
      </c>
      <c r="S394" s="159">
        <f t="shared" si="90"/>
        <v>386</v>
      </c>
      <c r="T394" s="157">
        <f t="shared" si="91"/>
        <v>0</v>
      </c>
      <c r="U394" s="157">
        <f t="shared" si="92"/>
        <v>0</v>
      </c>
      <c r="V394" s="152">
        <v>0</v>
      </c>
      <c r="W394" s="153">
        <f>(2*W$5*$AJ$3*$R394*$A$3-MIN(W$5*$AJ$3,$R394*$A$3)^2-2*$R394*$A$3*MAX(W$5*$AJ$3-$R394*$A$3,0)-MIN(MAX($R394*$A$3-$A$4,0),W$5*$AJ$3)^2-2*W$5*$AJ$3*MAX($R394*$A$3-$A$4-W$5*+$AJ$3,0))/$AJ$5-SUM($V$7:V394)-SUM($V$7:W393)+SUM($V$7:V393)</f>
        <v>0</v>
      </c>
      <c r="X394" s="153">
        <f>(2*X$5*$AJ$3*$R394*$A$3-MIN(X$5*$AJ$3,$R394*$A$3)^2-2*$R394*$A$3*MAX(X$5*$AJ$3-$R394*$A$3,0)-MIN(MAX($R394*$A$3-$A$4,0),X$5*$AJ$3)^2-2*X$5*$AJ$3*MAX($R394*$A$3-$A$4-X$5*+$AJ$3,0))/$AJ$5-SUM($V$7:W394)-SUM($V$7:X393)+SUM($V$7:W393)</f>
        <v>0</v>
      </c>
      <c r="Y394" s="153">
        <f>(2*Y$5*$AJ$3*$R394*$A$3-MIN(Y$5*$AJ$3,$R394*$A$3)^2-2*$R394*$A$3*MAX(Y$5*$AJ$3-$R394*$A$3,0)-MIN(MAX($R394*$A$3-$A$4,0),Y$5*$AJ$3)^2-2*Y$5*$AJ$3*MAX($R394*$A$3-$A$4-Y$5*+$AJ$3,0))/$AJ$5-SUM($V$7:X394)-SUM($V$7:Y393)+SUM($V$7:X393)</f>
        <v>0</v>
      </c>
      <c r="Z394" s="153">
        <f>(2*Z$5*$AJ$3*$R394*$A$3-MIN(Z$5*$AJ$3,$R394*$A$3)^2-2*$R394*$A$3*MAX(Z$5*$AJ$3-$R394*$A$3,0)-MIN(MAX($R394*$A$3-$A$4,0),Z$5*$AJ$3)^2-2*Z$5*$AJ$3*MAX($R394*$A$3-$A$4-Z$5*+$AJ$3,0))/$AJ$5-SUM($V$7:Y394)-SUM($V$7:Z393)+SUM($V$7:Y393)</f>
        <v>0</v>
      </c>
      <c r="AA394" s="153">
        <f>(2*AA$5*$AJ$3*$R394*$A$3-MIN(AA$5*$AJ$3,$R394*$A$3)^2-2*$R394*$A$3*MAX(AA$5*$AJ$3-$R394*$A$3,0)-MIN(MAX($R394*$A$3-$A$4,0),AA$5*$AJ$3)^2-2*AA$5*$AJ$3*MAX($R394*$A$3-$A$4-AA$5*+$AJ$3,0))/$AJ$5-SUM($V$7:Z394)-SUM($V$7:AA393)+SUM($V$7:Z393)</f>
        <v>0</v>
      </c>
      <c r="AB394" s="153">
        <f>(2*AB$5*$AJ$3*$R394*$A$3-MIN(AB$5*$AJ$3,$R394*$A$3)^2-2*$R394*$A$3*MAX(AB$5*$AJ$3-$R394*$A$3,0)-MIN(MAX($R394*$A$3-$A$4,0),AB$5*$AJ$3)^2-2*AB$5*$AJ$3*MAX($R394*$A$3-$A$4-AB$5*+$AJ$3,0))/$AJ$5-SUM($V$7:AA394)-SUM($V$7:AB393)+SUM($V$7:AA393)</f>
        <v>0</v>
      </c>
      <c r="AC394" s="153">
        <f>(2*AC$5*$AJ$3*$R394*$A$3-MIN(AC$5*$AJ$3,$R394*$A$3)^2-2*$R394*$A$3*MAX(AC$5*$AJ$3-$R394*$A$3,0)-MIN(MAX($R394*$A$3-$A$4,0),AC$5*$AJ$3)^2-2*AC$5*$AJ$3*MAX($R394*$A$3-$A$4-AC$5*+$AJ$3,0))/$AJ$5-SUM($V$7:AB394)-SUM($V$7:AC393)+SUM($V$7:AB393)</f>
        <v>0</v>
      </c>
      <c r="AD394" s="153">
        <f>(2*AD$5*$AJ$3*$R394*$A$3-MIN(AD$5*$AJ$3,$R394*$A$3)^2-2*$R394*$A$3*MAX(AD$5*$AJ$3-$R394*$A$3,0)-MIN(MAX($R394*$A$3-$A$4,0),AD$5*$AJ$3)^2-2*AD$5*$AJ$3*MAX($R394*$A$3-$A$4-AD$5*+$AJ$3,0))/$AJ$5-SUM($V$7:AC394)-SUM($V$7:AD393)+SUM($V$7:AC393)</f>
        <v>0</v>
      </c>
      <c r="AE394" s="153">
        <f>(2*AE$5*$AJ$3*$R394*$A$3-MIN(AE$5*$AJ$3,$R394*$A$3)^2-2*$R394*$A$3*MAX(AE$5*$AJ$3-$R394*$A$3,0)-MIN(MAX($R394*$A$3-$A$4,0),AE$5*$AJ$3)^2-2*AE$5*$AJ$3*MAX($R394*$A$3-$A$4-AE$5*+$AJ$3,0))/$AJ$5-SUM($V$7:AD394)-SUM($V$7:AE393)+SUM($V$7:AD393)</f>
        <v>0</v>
      </c>
      <c r="AF394" s="153">
        <f>(2*AF$5*$AJ$3*$R394*$A$3-MIN(AF$5*$AJ$3,$R394*$A$3)^2-2*$R394*$A$3*MAX(AF$5*$AJ$3-$R394*$A$3,0)-MIN(MAX($R394*$A$3-$A$4,0),AF$5*$AJ$3)^2-2*AF$5*$AJ$3*MAX($R394*$A$3-$A$4-AF$5*+$AJ$3,0))/$AJ$5-SUM($V$7:AE394)-SUM($V$7:AF393)+SUM($V$7:AE393)</f>
        <v>0</v>
      </c>
      <c r="AG394" s="153">
        <f>(2*AG$5*$AJ$3*$R394*$A$3-MIN(AG$5*$AJ$3,$R394*$A$3)^2-2*$R394*$A$3*MAX(AG$5*$AJ$3-$R394*$A$3,0)-MIN(MAX($R394*$A$3-$A$4,0),AG$5*$AJ$3)^2-2*AG$5*$AJ$3*MAX($R394*$A$3-$A$4-AG$5*+$AJ$3,0))/$AJ$5-SUM($V$7:AF394)-SUM($V$7:AG393)+SUM($V$7:AF393)</f>
        <v>0</v>
      </c>
      <c r="AH394" s="153">
        <f>(2*AH$5*$AJ$3*$R394*$A$3-MIN(AH$5*$AJ$3,$R394*$A$3)^2-2*$R394*$A$3*MAX(AH$5*$AJ$3-$R394*$A$3,0)-MIN(MAX($R394*$A$3-$A$4,0),AH$5*$AJ$3)^2-2*AH$5*$AJ$3*MAX($R394*$A$3-$A$4-AH$5*+$AJ$3,0))/$AJ$5-SUM($V$7:AG394)-SUM($V$7:AH393)+SUM($V$7:AG393)</f>
        <v>0</v>
      </c>
      <c r="AJ394" s="8">
        <f t="shared" ref="AJ394:AJ403" si="101">EOMONTH(AJ393,$AJ$3-1)+1</f>
        <v>47908</v>
      </c>
      <c r="AK394" s="30">
        <f t="shared" si="93"/>
        <v>47922</v>
      </c>
      <c r="AL394" s="3" t="e">
        <f ca="1">SUMPRODUCT(OFFSET($W$8:OFFSET($W$8,$AJ$4-1,0),$T394,$U394),OFFSET($D$8:OFFSET($D$8,$AJ$4-1,0),$S394,MATCH(AL$6,$D$7:$Q$7,0)-1))</f>
        <v>#N/A</v>
      </c>
      <c r="AM394" s="3" t="e">
        <f ca="1">SUMPRODUCT(OFFSET($W$8:OFFSET($W$8,$AJ$4-1,0),$T394,$U394),OFFSET($C$8:OFFSET($C$8,$AJ$4-1,0),$S394,0),OFFSET($D$8:OFFSET($D$8,$AJ$4-1,0),$S394,MATCH(AL$6,$D$7:$Q$7,0)-1))/SUMPRODUCT(OFFSET($W$8:OFFSET($W$8,$AJ$4-1,0),$T394,$U394),OFFSET($C$8:OFFSET($C$8,$AJ$4-1,0),$S394,0))</f>
        <v>#N/A</v>
      </c>
      <c r="AN394" s="3" t="e">
        <f ca="1">SUMPRODUCT(OFFSET($W$8:OFFSET($W$8,$AJ$4-1,0),$T394,$U394),OFFSET($D$8:OFFSET($D$8,$AJ$4-1,0),$S394,MATCH(AN$6,$D$7:$Q$7,0)-1))</f>
        <v>#N/A</v>
      </c>
      <c r="AO394" s="3" t="e">
        <f ca="1">SUMPRODUCT(OFFSET($W$8:OFFSET($W$8,$AJ$4-1,0),$T394,$U394),OFFSET($C$8:OFFSET($C$8,$AJ$4-1,0),$S394,0),OFFSET($D$8:OFFSET($D$8,$AJ$4-1,0),$S394,MATCH(AN$6,$D$7:$Q$7,0)-1))/SUMPRODUCT(OFFSET($W$8:OFFSET($W$8,$AJ$4-1,0),$T394,$U394),OFFSET($C$8:OFFSET($C$8,$AJ$4-1,0),$S394,0))</f>
        <v>#N/A</v>
      </c>
      <c r="AP394" s="3" t="e">
        <f ca="1">SUMPRODUCT(OFFSET($W$8:OFFSET($W$8,$AJ$4-1,0),$T394,$U394),OFFSET($D$8:OFFSET($D$8,$AJ$4-1,0),$S394,MATCH(AP$6,$D$7:$Q$7,0)-1))</f>
        <v>#N/A</v>
      </c>
      <c r="AQ394" s="3" t="e">
        <f ca="1">SUMPRODUCT(OFFSET($W$8:OFFSET($W$8,$AJ$4-1,0),$T394,$U394),OFFSET($C$8:OFFSET($C$8,$AJ$4-1,0),$S394,0),OFFSET($D$8:OFFSET($D$8,$AJ$4-1,0),$S394,MATCH(AP$6,$D$7:$Q$7,0)-1))/SUMPRODUCT(OFFSET($W$8:OFFSET($W$8,$AJ$4-1,0),$T394,$U394),OFFSET($C$8:OFFSET($C$8,$AJ$4-1,0),$S394,0))</f>
        <v>#N/A</v>
      </c>
      <c r="AR394" s="3" t="e">
        <f ca="1">SUMPRODUCT(OFFSET($W$8:OFFSET($W$8,$AJ$4-1,0),$T394,$U394),OFFSET($D$8:OFFSET($D$8,$AJ$4-1,0),$S394,MATCH(AR$6,$D$7:$Q$7,0)-1))</f>
        <v>#N/A</v>
      </c>
      <c r="AS394" s="3" t="e">
        <f ca="1">SUMPRODUCT(OFFSET($W$8:OFFSET($W$8,$AJ$4-1,0),$T394,$U394),OFFSET($C$8:OFFSET($C$8,$AJ$4-1,0),$S394,0),OFFSET($D$8:OFFSET($D$8,$AJ$4-1,0),$S394,MATCH(AR$6,$D$7:$Q$7,0)-1))/SUMPRODUCT(OFFSET($W$8:OFFSET($W$8,$AJ$4-1,0),$T394,$U394),OFFSET($C$8:OFFSET($C$8,$AJ$4-1,0),$S394,0))</f>
        <v>#N/A</v>
      </c>
      <c r="AT394" s="3" t="e">
        <f ca="1">SUMPRODUCT(OFFSET($W$8:OFFSET($W$8,$AJ$4-1,0),$T394,$U394),OFFSET($D$8:OFFSET($D$8,$AJ$4-1,0),$S394,MATCH(AT$6,$D$7:$Q$7,0)-1))</f>
        <v>#N/A</v>
      </c>
      <c r="AU394" s="3" t="e">
        <f ca="1">SUMPRODUCT(OFFSET($W$8:OFFSET($W$8,$AJ$4-1,0),$T394,$U394),OFFSET($C$8:OFFSET($C$8,$AJ$4-1,0),$S394,0),OFFSET($D$8:OFFSET($D$8,$AJ$4-1,0),$S394,MATCH(AT$6,$D$7:$Q$7,0)-1))/SUMPRODUCT(OFFSET($W$8:OFFSET($W$8,$AJ$4-1,0),$T394,$U394),OFFSET($C$8:OFFSET($C$8,$AJ$4-1,0),$S394,0))</f>
        <v>#N/A</v>
      </c>
      <c r="AV394" s="3" t="e">
        <f ca="1">SUMPRODUCT(OFFSET($W$8:OFFSET($W$8,$AJ$4-1,0),$T394,$U394),OFFSET($D$8:OFFSET($D$8,$AJ$4-1,0),$S394,MATCH(AV$6,$D$7:$Q$7,0)-1))</f>
        <v>#N/A</v>
      </c>
      <c r="AW394" s="3" t="e">
        <f ca="1">SUMPRODUCT(OFFSET($W$8:OFFSET($W$8,$AJ$4-1,0),$T394,$U394),OFFSET($C$8:OFFSET($C$8,$AJ$4-1,0),$S394,0),OFFSET($D$8:OFFSET($D$8,$AJ$4-1,0),$S394,MATCH(AV$6,$D$7:$Q$7,0)-1))/SUMPRODUCT(OFFSET($W$8:OFFSET($W$8,$AJ$4-1,0),$T394,$U394),OFFSET($C$8:OFFSET($C$8,$AJ$4-1,0),$S394,0))</f>
        <v>#N/A</v>
      </c>
      <c r="AX394" s="3" t="e">
        <f ca="1">SUMPRODUCT(OFFSET($W$8:OFFSET($W$8,$AJ$4-1,0),$T394,$U394),OFFSET($D$8:OFFSET($D$8,$AJ$4-1,0),$S394,MATCH(AX$6,$D$7:$Q$7,0)-1))</f>
        <v>#N/A</v>
      </c>
      <c r="AY394" s="3" t="e">
        <f ca="1">SUMPRODUCT(OFFSET($W$8:OFFSET($W$8,$AJ$4-1,0),$T394,$U394),OFFSET($C$8:OFFSET($C$8,$AJ$4-1,0),$S394,0),OFFSET($D$8:OFFSET($D$8,$AJ$4-1,0),$S394,MATCH(AX$6,$D$7:$Q$7,0)-1))/SUMPRODUCT(OFFSET($W$8:OFFSET($W$8,$AJ$4-1,0),$T394,$U394),OFFSET($C$8:OFFSET($C$8,$AJ$4-1,0),$S394,0))</f>
        <v>#N/A</v>
      </c>
      <c r="AZ394" s="3" t="e">
        <f ca="1">SUMPRODUCT(OFFSET($W$8:OFFSET($W$8,$AJ$4-1,0),$T394,$U394),OFFSET($D$8:OFFSET($D$8,$AJ$4-1,0),$S394,MATCH(AZ$6,$D$7:$Q$7,0)-1))</f>
        <v>#N/A</v>
      </c>
      <c r="BA394" s="3" t="e">
        <f ca="1">SUMPRODUCT(OFFSET($W$8:OFFSET($W$8,$AJ$4-1,0),$T394,$U394),OFFSET($C$8:OFFSET($C$8,$AJ$4-1,0),$S394,0),OFFSET($D$8:OFFSET($D$8,$AJ$4-1,0),$S394,MATCH(AZ$6,$D$7:$Q$7,0)-1))/SUMPRODUCT(OFFSET($W$8:OFFSET($W$8,$AJ$4-1,0),$T394,$U394),OFFSET($C$8:OFFSET($C$8,$AJ$4-1,0),$S394,0))</f>
        <v>#N/A</v>
      </c>
      <c r="BB394" s="3" t="e">
        <f ca="1">SUMPRODUCT(OFFSET($W$8:OFFSET($W$8,$AJ$4-1,0),$T394,$U394),OFFSET($D$8:OFFSET($D$8,$AJ$4-1,0),$S394,MATCH(BB$6,$D$7:$Q$7,0)-1))</f>
        <v>#N/A</v>
      </c>
      <c r="BC394" s="3" t="e">
        <f ca="1">SUMPRODUCT(OFFSET($W$8:OFFSET($W$8,$AJ$4-1,0),$T394,$U394),OFFSET($C$8:OFFSET($C$8,$AJ$4-1,0),$S394,0),OFFSET($D$8:OFFSET($D$8,$AJ$4-1,0),$S394,MATCH(BB$6,$D$7:$Q$7,0)-1))/SUMPRODUCT(OFFSET($W$8:OFFSET($W$8,$AJ$4-1,0),$T394,$U394),OFFSET($C$8:OFFSET($C$8,$AJ$4-1,0),$S394,0))</f>
        <v>#N/A</v>
      </c>
      <c r="BD394" s="3" t="e">
        <f ca="1">SUMPRODUCT(OFFSET($W$8:OFFSET($W$8,$AJ$4-1,0),$T394,$U394),OFFSET($D$8:OFFSET($D$8,$AJ$4-1,0),$S394,MATCH(BD$6,$D$7:$Q$7,0)-1))</f>
        <v>#N/A</v>
      </c>
      <c r="BE394" s="3" t="e">
        <f ca="1">SUMPRODUCT(OFFSET($W$8:OFFSET($W$8,$AJ$4-1,0),$T394,$U394),OFFSET($C$8:OFFSET($C$8,$AJ$4-1,0),$S394,0),OFFSET($D$8:OFFSET($D$8,$AJ$4-1,0),$S394,MATCH(BD$6,$D$7:$Q$7,0)-1))/SUMPRODUCT(OFFSET($W$8:OFFSET($W$8,$AJ$4-1,0),$T394,$U394),OFFSET($C$8:OFFSET($C$8,$AJ$4-1,0),$S394,0))</f>
        <v>#N/A</v>
      </c>
      <c r="BF394" s="174" t="e">
        <f ca="1">SUMPRODUCT(OFFSET($W$8:OFFSET($W$8,$AJ$4-1,0),$T394,$U394),OFFSET($D$8:OFFSET($D$8,$AJ$4-1,0),$S394,MATCH(BF$6,$D$7:$Q$7,0)-1))</f>
        <v>#N/A</v>
      </c>
      <c r="BG394" s="174" t="e">
        <f ca="1">SUMPRODUCT(OFFSET($W$8:OFFSET($W$8,$AJ$4-1,0),$T394,$U394),OFFSET($C$8:OFFSET($C$8,$AJ$4-1,0),$S394,0),OFFSET($D$8:OFFSET($D$8,$AJ$4-1,0),$S394,MATCH(BF$6,$D$7:$Q$7,0)-1))/SUMPRODUCT(OFFSET($W$8:OFFSET($W$8,$AJ$4-1,0),$T394,$U394),OFFSET($C$8:OFFSET($C$8,$AJ$4-1,0),$S394,0))</f>
        <v>#N/A</v>
      </c>
      <c r="BH394" s="174" t="e">
        <f ca="1">SUMPRODUCT(OFFSET($W$8:OFFSET($W$8,$AJ$4-1,0),$T394,$U394),OFFSET($D$8:OFFSET($D$8,$AJ$4-1,0),$S394,MATCH(BH$6,$D$7:$Q$7,0)-1))</f>
        <v>#N/A</v>
      </c>
      <c r="BI394" s="174" t="e">
        <f ca="1">SUMPRODUCT(OFFSET($W$8:OFFSET($W$8,$AJ$4-1,0),$T394,$U394),OFFSET($C$8:OFFSET($C$8,$AJ$4-1,0),$S394,0),OFFSET($D$8:OFFSET($D$8,$AJ$4-1,0),$S394,MATCH(BH$6,$D$7:$Q$7,0)-1))/SUMPRODUCT(OFFSET($W$8:OFFSET($W$8,$AJ$4-1,0),$T394,$U394),OFFSET($C$8:OFFSET($C$8,$AJ$4-1,0),$S394,0))</f>
        <v>#N/A</v>
      </c>
      <c r="BJ394" s="174" t="e">
        <f ca="1">SUMPRODUCT(OFFSET($W$8:OFFSET($W$8,$AJ$4-1,0),$T394,$U394),OFFSET($D$8:OFFSET($D$8,$AJ$4-1,0),$S394,MATCH(BJ$6,$D$7:$Q$7,0)-1))</f>
        <v>#N/A</v>
      </c>
      <c r="BK394" s="174" t="e">
        <f ca="1">SUMPRODUCT(OFFSET($W$8:OFFSET($W$8,$AJ$4-1,0),$T394,$U394),OFFSET($C$8:OFFSET($C$8,$AJ$4-1,0),$S394,0),OFFSET($D$8:OFFSET($D$8,$AJ$4-1,0),$S394,MATCH(BJ$6,$D$7:$Q$7,0)-1))/SUMPRODUCT(OFFSET($W$8:OFFSET($W$8,$AJ$4-1,0),$T394,$U394),OFFSET($C$8:OFFSET($C$8,$AJ$4-1,0),$S394,0))</f>
        <v>#N/A</v>
      </c>
      <c r="BM394" s="8">
        <f t="shared" si="98"/>
        <v>47908</v>
      </c>
      <c r="BN394" s="47" t="e">
        <f t="shared" ca="1" si="99"/>
        <v>#N/A</v>
      </c>
      <c r="BO394" s="47" t="e">
        <f t="shared" ca="1" si="95"/>
        <v>#N/A</v>
      </c>
      <c r="BP394" s="47" t="e">
        <f t="shared" ca="1" si="100"/>
        <v>#N/A</v>
      </c>
      <c r="BQ394" s="47" t="e">
        <f t="shared" ca="1" si="96"/>
        <v>#N/A</v>
      </c>
    </row>
    <row r="395" spans="1:69">
      <c r="A395" s="58">
        <f t="shared" si="97"/>
        <v>47574</v>
      </c>
      <c r="B395" s="155">
        <f t="shared" si="89"/>
        <v>47771</v>
      </c>
      <c r="C395" s="59">
        <f>SUMIF(WP!$A$3:$A$388,"&lt;"&amp;EOMONTH($A395,$A$3-1)+1,WP!$B$3:$B$388)/1000-SUM(C$8:C394)</f>
        <v>0</v>
      </c>
      <c r="D395" s="156">
        <f>D$6/VLOOKUP($B395,Rate!$B$4:$H$390,7)</f>
        <v>1</v>
      </c>
      <c r="E395" s="156">
        <f>E$6/VLOOKUP($B395,SAWW!$B$4:$H$390,7)</f>
        <v>0.82616063291261155</v>
      </c>
      <c r="F395" s="156">
        <f>F$6/VLOOKUP($B395,'Indem BL'!$B$4:$H$390,7)</f>
        <v>0.96568962982055551</v>
      </c>
      <c r="G395" s="156">
        <f>G$6/VLOOKUP($B395,'Med BL'!$B$4:$H$390,7)</f>
        <v>1</v>
      </c>
      <c r="H395" s="156">
        <f>H$6/VLOOKUP($B395,'Combined BL &amp; SAWW'!$B$4:$H$390,7)</f>
        <v>0.85263375139390485</v>
      </c>
      <c r="I395" s="156">
        <f>I$6/VLOOKUP($B395,'Freq Trend'!$B$4:$H$390,7)</f>
        <v>1.0719700092348601</v>
      </c>
      <c r="J395" s="156">
        <f>J$6/VLOOKUP($B395,'Severity Trend_IonI'!$B$4:$H$390,7)</f>
        <v>1.0719700092348603</v>
      </c>
      <c r="K395" s="156">
        <f>K$6/VLOOKUP($B395,'Severity Trend_MonI'!$B$4:$H$390,7)</f>
        <v>0.81513037864692695</v>
      </c>
      <c r="L395" s="156">
        <f>L$6/VLOOKUP($B395,'Severity Trend'!$B$4:$H$390,7)</f>
        <v>0.93171696291287565</v>
      </c>
      <c r="M395" s="156">
        <f>M$6/VLOOKUP($B395,'PP Residual Trend'!$B$4:$H$390,7)</f>
        <v>0.99877402724783959</v>
      </c>
      <c r="N395" s="156">
        <f>N$6/VLOOKUP($B395,CR!$B$4:$H$455,7)</f>
        <v>1</v>
      </c>
      <c r="O395" s="156">
        <f>O$6/VLOOKUP($B395,ER!$B$4:$H$455,7)</f>
        <v>1</v>
      </c>
      <c r="P395" s="156">
        <f>P$6/VLOOKUP($B395,DR!$B$4:$H$455,7)</f>
        <v>1</v>
      </c>
      <c r="R395">
        <f t="shared" si="94"/>
        <v>388</v>
      </c>
      <c r="S395" s="159">
        <f t="shared" si="90"/>
        <v>387</v>
      </c>
      <c r="T395" s="157">
        <f t="shared" si="91"/>
        <v>0</v>
      </c>
      <c r="U395" s="157">
        <f t="shared" si="92"/>
        <v>0</v>
      </c>
      <c r="V395" s="152">
        <v>0</v>
      </c>
      <c r="W395" s="153">
        <f>(2*W$5*$AJ$3*$R395*$A$3-MIN(W$5*$AJ$3,$R395*$A$3)^2-2*$R395*$A$3*MAX(W$5*$AJ$3-$R395*$A$3,0)-MIN(MAX($R395*$A$3-$A$4,0),W$5*$AJ$3)^2-2*W$5*$AJ$3*MAX($R395*$A$3-$A$4-W$5*+$AJ$3,0))/$AJ$5-SUM($V$7:V395)-SUM($V$7:W394)+SUM($V$7:V394)</f>
        <v>0</v>
      </c>
      <c r="X395" s="153">
        <f>(2*X$5*$AJ$3*$R395*$A$3-MIN(X$5*$AJ$3,$R395*$A$3)^2-2*$R395*$A$3*MAX(X$5*$AJ$3-$R395*$A$3,0)-MIN(MAX($R395*$A$3-$A$4,0),X$5*$AJ$3)^2-2*X$5*$AJ$3*MAX($R395*$A$3-$A$4-X$5*+$AJ$3,0))/$AJ$5-SUM($V$7:W395)-SUM($V$7:X394)+SUM($V$7:W394)</f>
        <v>0</v>
      </c>
      <c r="Y395" s="153">
        <f>(2*Y$5*$AJ$3*$R395*$A$3-MIN(Y$5*$AJ$3,$R395*$A$3)^2-2*$R395*$A$3*MAX(Y$5*$AJ$3-$R395*$A$3,0)-MIN(MAX($R395*$A$3-$A$4,0),Y$5*$AJ$3)^2-2*Y$5*$AJ$3*MAX($R395*$A$3-$A$4-Y$5*+$AJ$3,0))/$AJ$5-SUM($V$7:X395)-SUM($V$7:Y394)+SUM($V$7:X394)</f>
        <v>0</v>
      </c>
      <c r="Z395" s="153">
        <f>(2*Z$5*$AJ$3*$R395*$A$3-MIN(Z$5*$AJ$3,$R395*$A$3)^2-2*$R395*$A$3*MAX(Z$5*$AJ$3-$R395*$A$3,0)-MIN(MAX($R395*$A$3-$A$4,0),Z$5*$AJ$3)^2-2*Z$5*$AJ$3*MAX($R395*$A$3-$A$4-Z$5*+$AJ$3,0))/$AJ$5-SUM($V$7:Y395)-SUM($V$7:Z394)+SUM($V$7:Y394)</f>
        <v>0</v>
      </c>
      <c r="AA395" s="153">
        <f>(2*AA$5*$AJ$3*$R395*$A$3-MIN(AA$5*$AJ$3,$R395*$A$3)^2-2*$R395*$A$3*MAX(AA$5*$AJ$3-$R395*$A$3,0)-MIN(MAX($R395*$A$3-$A$4,0),AA$5*$AJ$3)^2-2*AA$5*$AJ$3*MAX($R395*$A$3-$A$4-AA$5*+$AJ$3,0))/$AJ$5-SUM($V$7:Z395)-SUM($V$7:AA394)+SUM($V$7:Z394)</f>
        <v>0</v>
      </c>
      <c r="AB395" s="153">
        <f>(2*AB$5*$AJ$3*$R395*$A$3-MIN(AB$5*$AJ$3,$R395*$A$3)^2-2*$R395*$A$3*MAX(AB$5*$AJ$3-$R395*$A$3,0)-MIN(MAX($R395*$A$3-$A$4,0),AB$5*$AJ$3)^2-2*AB$5*$AJ$3*MAX($R395*$A$3-$A$4-AB$5*+$AJ$3,0))/$AJ$5-SUM($V$7:AA395)-SUM($V$7:AB394)+SUM($V$7:AA394)</f>
        <v>0</v>
      </c>
      <c r="AC395" s="153">
        <f>(2*AC$5*$AJ$3*$R395*$A$3-MIN(AC$5*$AJ$3,$R395*$A$3)^2-2*$R395*$A$3*MAX(AC$5*$AJ$3-$R395*$A$3,0)-MIN(MAX($R395*$A$3-$A$4,0),AC$5*$AJ$3)^2-2*AC$5*$AJ$3*MAX($R395*$A$3-$A$4-AC$5*+$AJ$3,0))/$AJ$5-SUM($V$7:AB395)-SUM($V$7:AC394)+SUM($V$7:AB394)</f>
        <v>0</v>
      </c>
      <c r="AD395" s="153">
        <f>(2*AD$5*$AJ$3*$R395*$A$3-MIN(AD$5*$AJ$3,$R395*$A$3)^2-2*$R395*$A$3*MAX(AD$5*$AJ$3-$R395*$A$3,0)-MIN(MAX($R395*$A$3-$A$4,0),AD$5*$AJ$3)^2-2*AD$5*$AJ$3*MAX($R395*$A$3-$A$4-AD$5*+$AJ$3,0))/$AJ$5-SUM($V$7:AC395)-SUM($V$7:AD394)+SUM($V$7:AC394)</f>
        <v>0</v>
      </c>
      <c r="AE395" s="153">
        <f>(2*AE$5*$AJ$3*$R395*$A$3-MIN(AE$5*$AJ$3,$R395*$A$3)^2-2*$R395*$A$3*MAX(AE$5*$AJ$3-$R395*$A$3,0)-MIN(MAX($R395*$A$3-$A$4,0),AE$5*$AJ$3)^2-2*AE$5*$AJ$3*MAX($R395*$A$3-$A$4-AE$5*+$AJ$3,0))/$AJ$5-SUM($V$7:AD395)-SUM($V$7:AE394)+SUM($V$7:AD394)</f>
        <v>0</v>
      </c>
      <c r="AF395" s="153">
        <f>(2*AF$5*$AJ$3*$R395*$A$3-MIN(AF$5*$AJ$3,$R395*$A$3)^2-2*$R395*$A$3*MAX(AF$5*$AJ$3-$R395*$A$3,0)-MIN(MAX($R395*$A$3-$A$4,0),AF$5*$AJ$3)^2-2*AF$5*$AJ$3*MAX($R395*$A$3-$A$4-AF$5*+$AJ$3,0))/$AJ$5-SUM($V$7:AE395)-SUM($V$7:AF394)+SUM($V$7:AE394)</f>
        <v>0</v>
      </c>
      <c r="AG395" s="153">
        <f>(2*AG$5*$AJ$3*$R395*$A$3-MIN(AG$5*$AJ$3,$R395*$A$3)^2-2*$R395*$A$3*MAX(AG$5*$AJ$3-$R395*$A$3,0)-MIN(MAX($R395*$A$3-$A$4,0),AG$5*$AJ$3)^2-2*AG$5*$AJ$3*MAX($R395*$A$3-$A$4-AG$5*+$AJ$3,0))/$AJ$5-SUM($V$7:AF395)-SUM($V$7:AG394)+SUM($V$7:AF394)</f>
        <v>0</v>
      </c>
      <c r="AH395" s="153">
        <f>(2*AH$5*$AJ$3*$R395*$A$3-MIN(AH$5*$AJ$3,$R395*$A$3)^2-2*$R395*$A$3*MAX(AH$5*$AJ$3-$R395*$A$3,0)-MIN(MAX($R395*$A$3-$A$4,0),AH$5*$AJ$3)^2-2*AH$5*$AJ$3*MAX($R395*$A$3-$A$4-AH$5*+$AJ$3,0))/$AJ$5-SUM($V$7:AG395)-SUM($V$7:AH394)+SUM($V$7:AG394)</f>
        <v>0</v>
      </c>
      <c r="AJ395" s="8">
        <f t="shared" si="101"/>
        <v>47939</v>
      </c>
      <c r="AK395" s="30">
        <f t="shared" si="93"/>
        <v>47953</v>
      </c>
      <c r="AL395" s="3" t="e">
        <f ca="1">SUMPRODUCT(OFFSET($W$8:OFFSET($W$8,$AJ$4-1,0),$T395,$U395),OFFSET($D$8:OFFSET($D$8,$AJ$4-1,0),$S395,MATCH(AL$6,$D$7:$Q$7,0)-1))</f>
        <v>#N/A</v>
      </c>
      <c r="AM395" s="3" t="e">
        <f ca="1">SUMPRODUCT(OFFSET($W$8:OFFSET($W$8,$AJ$4-1,0),$T395,$U395),OFFSET($C$8:OFFSET($C$8,$AJ$4-1,0),$S395,0),OFFSET($D$8:OFFSET($D$8,$AJ$4-1,0),$S395,MATCH(AL$6,$D$7:$Q$7,0)-1))/SUMPRODUCT(OFFSET($W$8:OFFSET($W$8,$AJ$4-1,0),$T395,$U395),OFFSET($C$8:OFFSET($C$8,$AJ$4-1,0),$S395,0))</f>
        <v>#N/A</v>
      </c>
      <c r="AN395" s="3" t="e">
        <f ca="1">SUMPRODUCT(OFFSET($W$8:OFFSET($W$8,$AJ$4-1,0),$T395,$U395),OFFSET($D$8:OFFSET($D$8,$AJ$4-1,0),$S395,MATCH(AN$6,$D$7:$Q$7,0)-1))</f>
        <v>#N/A</v>
      </c>
      <c r="AO395" s="3" t="e">
        <f ca="1">SUMPRODUCT(OFFSET($W$8:OFFSET($W$8,$AJ$4-1,0),$T395,$U395),OFFSET($C$8:OFFSET($C$8,$AJ$4-1,0),$S395,0),OFFSET($D$8:OFFSET($D$8,$AJ$4-1,0),$S395,MATCH(AN$6,$D$7:$Q$7,0)-1))/SUMPRODUCT(OFFSET($W$8:OFFSET($W$8,$AJ$4-1,0),$T395,$U395),OFFSET($C$8:OFFSET($C$8,$AJ$4-1,0),$S395,0))</f>
        <v>#N/A</v>
      </c>
      <c r="AP395" s="3" t="e">
        <f ca="1">SUMPRODUCT(OFFSET($W$8:OFFSET($W$8,$AJ$4-1,0),$T395,$U395),OFFSET($D$8:OFFSET($D$8,$AJ$4-1,0),$S395,MATCH(AP$6,$D$7:$Q$7,0)-1))</f>
        <v>#N/A</v>
      </c>
      <c r="AQ395" s="3" t="e">
        <f ca="1">SUMPRODUCT(OFFSET($W$8:OFFSET($W$8,$AJ$4-1,0),$T395,$U395),OFFSET($C$8:OFFSET($C$8,$AJ$4-1,0),$S395,0),OFFSET($D$8:OFFSET($D$8,$AJ$4-1,0),$S395,MATCH(AP$6,$D$7:$Q$7,0)-1))/SUMPRODUCT(OFFSET($W$8:OFFSET($W$8,$AJ$4-1,0),$T395,$U395),OFFSET($C$8:OFFSET($C$8,$AJ$4-1,0),$S395,0))</f>
        <v>#N/A</v>
      </c>
      <c r="AR395" s="3" t="e">
        <f ca="1">SUMPRODUCT(OFFSET($W$8:OFFSET($W$8,$AJ$4-1,0),$T395,$U395),OFFSET($D$8:OFFSET($D$8,$AJ$4-1,0),$S395,MATCH(AR$6,$D$7:$Q$7,0)-1))</f>
        <v>#N/A</v>
      </c>
      <c r="AS395" s="3" t="e">
        <f ca="1">SUMPRODUCT(OFFSET($W$8:OFFSET($W$8,$AJ$4-1,0),$T395,$U395),OFFSET($C$8:OFFSET($C$8,$AJ$4-1,0),$S395,0),OFFSET($D$8:OFFSET($D$8,$AJ$4-1,0),$S395,MATCH(AR$6,$D$7:$Q$7,0)-1))/SUMPRODUCT(OFFSET($W$8:OFFSET($W$8,$AJ$4-1,0),$T395,$U395),OFFSET($C$8:OFFSET($C$8,$AJ$4-1,0),$S395,0))</f>
        <v>#N/A</v>
      </c>
      <c r="AT395" s="3" t="e">
        <f ca="1">SUMPRODUCT(OFFSET($W$8:OFFSET($W$8,$AJ$4-1,0),$T395,$U395),OFFSET($D$8:OFFSET($D$8,$AJ$4-1,0),$S395,MATCH(AT$6,$D$7:$Q$7,0)-1))</f>
        <v>#N/A</v>
      </c>
      <c r="AU395" s="3" t="e">
        <f ca="1">SUMPRODUCT(OFFSET($W$8:OFFSET($W$8,$AJ$4-1,0),$T395,$U395),OFFSET($C$8:OFFSET($C$8,$AJ$4-1,0),$S395,0),OFFSET($D$8:OFFSET($D$8,$AJ$4-1,0),$S395,MATCH(AT$6,$D$7:$Q$7,0)-1))/SUMPRODUCT(OFFSET($W$8:OFFSET($W$8,$AJ$4-1,0),$T395,$U395),OFFSET($C$8:OFFSET($C$8,$AJ$4-1,0),$S395,0))</f>
        <v>#N/A</v>
      </c>
      <c r="AV395" s="3" t="e">
        <f ca="1">SUMPRODUCT(OFFSET($W$8:OFFSET($W$8,$AJ$4-1,0),$T395,$U395),OFFSET($D$8:OFFSET($D$8,$AJ$4-1,0),$S395,MATCH(AV$6,$D$7:$Q$7,0)-1))</f>
        <v>#N/A</v>
      </c>
      <c r="AW395" s="3" t="e">
        <f ca="1">SUMPRODUCT(OFFSET($W$8:OFFSET($W$8,$AJ$4-1,0),$T395,$U395),OFFSET($C$8:OFFSET($C$8,$AJ$4-1,0),$S395,0),OFFSET($D$8:OFFSET($D$8,$AJ$4-1,0),$S395,MATCH(AV$6,$D$7:$Q$7,0)-1))/SUMPRODUCT(OFFSET($W$8:OFFSET($W$8,$AJ$4-1,0),$T395,$U395),OFFSET($C$8:OFFSET($C$8,$AJ$4-1,0),$S395,0))</f>
        <v>#N/A</v>
      </c>
      <c r="AX395" s="3" t="e">
        <f ca="1">SUMPRODUCT(OFFSET($W$8:OFFSET($W$8,$AJ$4-1,0),$T395,$U395),OFFSET($D$8:OFFSET($D$8,$AJ$4-1,0),$S395,MATCH(AX$6,$D$7:$Q$7,0)-1))</f>
        <v>#N/A</v>
      </c>
      <c r="AY395" s="3" t="e">
        <f ca="1">SUMPRODUCT(OFFSET($W$8:OFFSET($W$8,$AJ$4-1,0),$T395,$U395),OFFSET($C$8:OFFSET($C$8,$AJ$4-1,0),$S395,0),OFFSET($D$8:OFFSET($D$8,$AJ$4-1,0),$S395,MATCH(AX$6,$D$7:$Q$7,0)-1))/SUMPRODUCT(OFFSET($W$8:OFFSET($W$8,$AJ$4-1,0),$T395,$U395),OFFSET($C$8:OFFSET($C$8,$AJ$4-1,0),$S395,0))</f>
        <v>#N/A</v>
      </c>
      <c r="AZ395" s="3" t="e">
        <f ca="1">SUMPRODUCT(OFFSET($W$8:OFFSET($W$8,$AJ$4-1,0),$T395,$U395),OFFSET($D$8:OFFSET($D$8,$AJ$4-1,0),$S395,MATCH(AZ$6,$D$7:$Q$7,0)-1))</f>
        <v>#N/A</v>
      </c>
      <c r="BA395" s="3" t="e">
        <f ca="1">SUMPRODUCT(OFFSET($W$8:OFFSET($W$8,$AJ$4-1,0),$T395,$U395),OFFSET($C$8:OFFSET($C$8,$AJ$4-1,0),$S395,0),OFFSET($D$8:OFFSET($D$8,$AJ$4-1,0),$S395,MATCH(AZ$6,$D$7:$Q$7,0)-1))/SUMPRODUCT(OFFSET($W$8:OFFSET($W$8,$AJ$4-1,0),$T395,$U395),OFFSET($C$8:OFFSET($C$8,$AJ$4-1,0),$S395,0))</f>
        <v>#N/A</v>
      </c>
      <c r="BB395" s="3" t="e">
        <f ca="1">SUMPRODUCT(OFFSET($W$8:OFFSET($W$8,$AJ$4-1,0),$T395,$U395),OFFSET($D$8:OFFSET($D$8,$AJ$4-1,0),$S395,MATCH(BB$6,$D$7:$Q$7,0)-1))</f>
        <v>#N/A</v>
      </c>
      <c r="BC395" s="3" t="e">
        <f ca="1">SUMPRODUCT(OFFSET($W$8:OFFSET($W$8,$AJ$4-1,0),$T395,$U395),OFFSET($C$8:OFFSET($C$8,$AJ$4-1,0),$S395,0),OFFSET($D$8:OFFSET($D$8,$AJ$4-1,0),$S395,MATCH(BB$6,$D$7:$Q$7,0)-1))/SUMPRODUCT(OFFSET($W$8:OFFSET($W$8,$AJ$4-1,0),$T395,$U395),OFFSET($C$8:OFFSET($C$8,$AJ$4-1,0),$S395,0))</f>
        <v>#N/A</v>
      </c>
      <c r="BD395" s="3" t="e">
        <f ca="1">SUMPRODUCT(OFFSET($W$8:OFFSET($W$8,$AJ$4-1,0),$T395,$U395),OFFSET($D$8:OFFSET($D$8,$AJ$4-1,0),$S395,MATCH(BD$6,$D$7:$Q$7,0)-1))</f>
        <v>#N/A</v>
      </c>
      <c r="BE395" s="3" t="e">
        <f ca="1">SUMPRODUCT(OFFSET($W$8:OFFSET($W$8,$AJ$4-1,0),$T395,$U395),OFFSET($C$8:OFFSET($C$8,$AJ$4-1,0),$S395,0),OFFSET($D$8:OFFSET($D$8,$AJ$4-1,0),$S395,MATCH(BD$6,$D$7:$Q$7,0)-1))/SUMPRODUCT(OFFSET($W$8:OFFSET($W$8,$AJ$4-1,0),$T395,$U395),OFFSET($C$8:OFFSET($C$8,$AJ$4-1,0),$S395,0))</f>
        <v>#N/A</v>
      </c>
      <c r="BF395" s="174" t="e">
        <f ca="1">SUMPRODUCT(OFFSET($W$8:OFFSET($W$8,$AJ$4-1,0),$T395,$U395),OFFSET($D$8:OFFSET($D$8,$AJ$4-1,0),$S395,MATCH(BF$6,$D$7:$Q$7,0)-1))</f>
        <v>#N/A</v>
      </c>
      <c r="BG395" s="174" t="e">
        <f ca="1">SUMPRODUCT(OFFSET($W$8:OFFSET($W$8,$AJ$4-1,0),$T395,$U395),OFFSET($C$8:OFFSET($C$8,$AJ$4-1,0),$S395,0),OFFSET($D$8:OFFSET($D$8,$AJ$4-1,0),$S395,MATCH(BF$6,$D$7:$Q$7,0)-1))/SUMPRODUCT(OFFSET($W$8:OFFSET($W$8,$AJ$4-1,0),$T395,$U395),OFFSET($C$8:OFFSET($C$8,$AJ$4-1,0),$S395,0))</f>
        <v>#N/A</v>
      </c>
      <c r="BH395" s="174" t="e">
        <f ca="1">SUMPRODUCT(OFFSET($W$8:OFFSET($W$8,$AJ$4-1,0),$T395,$U395),OFFSET($D$8:OFFSET($D$8,$AJ$4-1,0),$S395,MATCH(BH$6,$D$7:$Q$7,0)-1))</f>
        <v>#N/A</v>
      </c>
      <c r="BI395" s="174" t="e">
        <f ca="1">SUMPRODUCT(OFFSET($W$8:OFFSET($W$8,$AJ$4-1,0),$T395,$U395),OFFSET($C$8:OFFSET($C$8,$AJ$4-1,0),$S395,0),OFFSET($D$8:OFFSET($D$8,$AJ$4-1,0),$S395,MATCH(BH$6,$D$7:$Q$7,0)-1))/SUMPRODUCT(OFFSET($W$8:OFFSET($W$8,$AJ$4-1,0),$T395,$U395),OFFSET($C$8:OFFSET($C$8,$AJ$4-1,0),$S395,0))</f>
        <v>#N/A</v>
      </c>
      <c r="BJ395" s="174" t="e">
        <f ca="1">SUMPRODUCT(OFFSET($W$8:OFFSET($W$8,$AJ$4-1,0),$T395,$U395),OFFSET($D$8:OFFSET($D$8,$AJ$4-1,0),$S395,MATCH(BJ$6,$D$7:$Q$7,0)-1))</f>
        <v>#N/A</v>
      </c>
      <c r="BK395" s="174" t="e">
        <f ca="1">SUMPRODUCT(OFFSET($W$8:OFFSET($W$8,$AJ$4-1,0),$T395,$U395),OFFSET($C$8:OFFSET($C$8,$AJ$4-1,0),$S395,0),OFFSET($D$8:OFFSET($D$8,$AJ$4-1,0),$S395,MATCH(BJ$6,$D$7:$Q$7,0)-1))/SUMPRODUCT(OFFSET($W$8:OFFSET($W$8,$AJ$4-1,0),$T395,$U395),OFFSET($C$8:OFFSET($C$8,$AJ$4-1,0),$S395,0))</f>
        <v>#N/A</v>
      </c>
      <c r="BM395" s="8">
        <f t="shared" si="98"/>
        <v>47939</v>
      </c>
      <c r="BN395" s="47" t="e">
        <f t="shared" ca="1" si="99"/>
        <v>#N/A</v>
      </c>
      <c r="BO395" s="47" t="e">
        <f t="shared" ca="1" si="95"/>
        <v>#N/A</v>
      </c>
      <c r="BP395" s="47" t="e">
        <f t="shared" ca="1" si="100"/>
        <v>#N/A</v>
      </c>
      <c r="BQ395" s="47" t="e">
        <f t="shared" ca="1" si="96"/>
        <v>#N/A</v>
      </c>
    </row>
    <row r="396" spans="1:69">
      <c r="A396" s="58">
        <f t="shared" si="97"/>
        <v>47604</v>
      </c>
      <c r="B396" s="155">
        <f t="shared" si="89"/>
        <v>47802</v>
      </c>
      <c r="C396" s="59">
        <f>SUMIF(WP!$A$3:$A$388,"&lt;"&amp;EOMONTH($A396,$A$3-1)+1,WP!$B$3:$B$388)/1000-SUM(C$8:C395)</f>
        <v>0</v>
      </c>
      <c r="D396" s="156">
        <f>D$6/VLOOKUP($B396,Rate!$B$4:$H$390,7)</f>
        <v>1</v>
      </c>
      <c r="E396" s="156">
        <f>E$6/VLOOKUP($B396,SAWW!$B$4:$H$390,7)</f>
        <v>0.82616063291261155</v>
      </c>
      <c r="F396" s="156">
        <f>F$6/VLOOKUP($B396,'Indem BL'!$B$4:$H$390,7)</f>
        <v>0.96568962982055551</v>
      </c>
      <c r="G396" s="156">
        <f>G$6/VLOOKUP($B396,'Med BL'!$B$4:$H$390,7)</f>
        <v>1</v>
      </c>
      <c r="H396" s="156">
        <f>H$6/VLOOKUP($B396,'Combined BL &amp; SAWW'!$B$4:$H$390,7)</f>
        <v>0.85263375139390485</v>
      </c>
      <c r="I396" s="156">
        <f>I$6/VLOOKUP($B396,'Freq Trend'!$B$4:$H$390,7)</f>
        <v>1.0719700092348601</v>
      </c>
      <c r="J396" s="156">
        <f>J$6/VLOOKUP($B396,'Severity Trend_IonI'!$B$4:$H$390,7)</f>
        <v>1.0719700092348603</v>
      </c>
      <c r="K396" s="156">
        <f>K$6/VLOOKUP($B396,'Severity Trend_MonI'!$B$4:$H$390,7)</f>
        <v>0.81513037864692695</v>
      </c>
      <c r="L396" s="156">
        <f>L$6/VLOOKUP($B396,'Severity Trend'!$B$4:$H$390,7)</f>
        <v>0.93171696291287565</v>
      </c>
      <c r="M396" s="156">
        <f>M$6/VLOOKUP($B396,'PP Residual Trend'!$B$4:$H$390,7)</f>
        <v>0.99877402724783959</v>
      </c>
      <c r="N396" s="156">
        <f>N$6/VLOOKUP($B396,CR!$B$4:$H$455,7)</f>
        <v>1</v>
      </c>
      <c r="O396" s="156">
        <f>O$6/VLOOKUP($B396,ER!$B$4:$H$455,7)</f>
        <v>1</v>
      </c>
      <c r="P396" s="156">
        <f>P$6/VLOOKUP($B396,DR!$B$4:$H$455,7)</f>
        <v>1</v>
      </c>
      <c r="R396">
        <f t="shared" si="94"/>
        <v>389</v>
      </c>
      <c r="S396" s="159">
        <f t="shared" si="90"/>
        <v>388</v>
      </c>
      <c r="T396" s="157">
        <f t="shared" si="91"/>
        <v>0</v>
      </c>
      <c r="U396" s="157">
        <f t="shared" si="92"/>
        <v>0</v>
      </c>
      <c r="V396" s="152">
        <v>0</v>
      </c>
      <c r="W396" s="153">
        <f>(2*W$5*$AJ$3*$R396*$A$3-MIN(W$5*$AJ$3,$R396*$A$3)^2-2*$R396*$A$3*MAX(W$5*$AJ$3-$R396*$A$3,0)-MIN(MAX($R396*$A$3-$A$4,0),W$5*$AJ$3)^2-2*W$5*$AJ$3*MAX($R396*$A$3-$A$4-W$5*+$AJ$3,0))/$AJ$5-SUM($V$7:V396)-SUM($V$7:W395)+SUM($V$7:V395)</f>
        <v>0</v>
      </c>
      <c r="X396" s="153">
        <f>(2*X$5*$AJ$3*$R396*$A$3-MIN(X$5*$AJ$3,$R396*$A$3)^2-2*$R396*$A$3*MAX(X$5*$AJ$3-$R396*$A$3,0)-MIN(MAX($R396*$A$3-$A$4,0),X$5*$AJ$3)^2-2*X$5*$AJ$3*MAX($R396*$A$3-$A$4-X$5*+$AJ$3,0))/$AJ$5-SUM($V$7:W396)-SUM($V$7:X395)+SUM($V$7:W395)</f>
        <v>0</v>
      </c>
      <c r="Y396" s="153">
        <f>(2*Y$5*$AJ$3*$R396*$A$3-MIN(Y$5*$AJ$3,$R396*$A$3)^2-2*$R396*$A$3*MAX(Y$5*$AJ$3-$R396*$A$3,0)-MIN(MAX($R396*$A$3-$A$4,0),Y$5*$AJ$3)^2-2*Y$5*$AJ$3*MAX($R396*$A$3-$A$4-Y$5*+$AJ$3,0))/$AJ$5-SUM($V$7:X396)-SUM($V$7:Y395)+SUM($V$7:X395)</f>
        <v>0</v>
      </c>
      <c r="Z396" s="153">
        <f>(2*Z$5*$AJ$3*$R396*$A$3-MIN(Z$5*$AJ$3,$R396*$A$3)^2-2*$R396*$A$3*MAX(Z$5*$AJ$3-$R396*$A$3,0)-MIN(MAX($R396*$A$3-$A$4,0),Z$5*$AJ$3)^2-2*Z$5*$AJ$3*MAX($R396*$A$3-$A$4-Z$5*+$AJ$3,0))/$AJ$5-SUM($V$7:Y396)-SUM($V$7:Z395)+SUM($V$7:Y395)</f>
        <v>0</v>
      </c>
      <c r="AA396" s="153">
        <f>(2*AA$5*$AJ$3*$R396*$A$3-MIN(AA$5*$AJ$3,$R396*$A$3)^2-2*$R396*$A$3*MAX(AA$5*$AJ$3-$R396*$A$3,0)-MIN(MAX($R396*$A$3-$A$4,0),AA$5*$AJ$3)^2-2*AA$5*$AJ$3*MAX($R396*$A$3-$A$4-AA$5*+$AJ$3,0))/$AJ$5-SUM($V$7:Z396)-SUM($V$7:AA395)+SUM($V$7:Z395)</f>
        <v>0</v>
      </c>
      <c r="AB396" s="153">
        <f>(2*AB$5*$AJ$3*$R396*$A$3-MIN(AB$5*$AJ$3,$R396*$A$3)^2-2*$R396*$A$3*MAX(AB$5*$AJ$3-$R396*$A$3,0)-MIN(MAX($R396*$A$3-$A$4,0),AB$5*$AJ$3)^2-2*AB$5*$AJ$3*MAX($R396*$A$3-$A$4-AB$5*+$AJ$3,0))/$AJ$5-SUM($V$7:AA396)-SUM($V$7:AB395)+SUM($V$7:AA395)</f>
        <v>0</v>
      </c>
      <c r="AC396" s="153">
        <f>(2*AC$5*$AJ$3*$R396*$A$3-MIN(AC$5*$AJ$3,$R396*$A$3)^2-2*$R396*$A$3*MAX(AC$5*$AJ$3-$R396*$A$3,0)-MIN(MAX($R396*$A$3-$A$4,0),AC$5*$AJ$3)^2-2*AC$5*$AJ$3*MAX($R396*$A$3-$A$4-AC$5*+$AJ$3,0))/$AJ$5-SUM($V$7:AB396)-SUM($V$7:AC395)+SUM($V$7:AB395)</f>
        <v>0</v>
      </c>
      <c r="AD396" s="153">
        <f>(2*AD$5*$AJ$3*$R396*$A$3-MIN(AD$5*$AJ$3,$R396*$A$3)^2-2*$R396*$A$3*MAX(AD$5*$AJ$3-$R396*$A$3,0)-MIN(MAX($R396*$A$3-$A$4,0),AD$5*$AJ$3)^2-2*AD$5*$AJ$3*MAX($R396*$A$3-$A$4-AD$5*+$AJ$3,0))/$AJ$5-SUM($V$7:AC396)-SUM($V$7:AD395)+SUM($V$7:AC395)</f>
        <v>0</v>
      </c>
      <c r="AE396" s="153">
        <f>(2*AE$5*$AJ$3*$R396*$A$3-MIN(AE$5*$AJ$3,$R396*$A$3)^2-2*$R396*$A$3*MAX(AE$5*$AJ$3-$R396*$A$3,0)-MIN(MAX($R396*$A$3-$A$4,0),AE$5*$AJ$3)^2-2*AE$5*$AJ$3*MAX($R396*$A$3-$A$4-AE$5*+$AJ$3,0))/$AJ$5-SUM($V$7:AD396)-SUM($V$7:AE395)+SUM($V$7:AD395)</f>
        <v>0</v>
      </c>
      <c r="AF396" s="153">
        <f>(2*AF$5*$AJ$3*$R396*$A$3-MIN(AF$5*$AJ$3,$R396*$A$3)^2-2*$R396*$A$3*MAX(AF$5*$AJ$3-$R396*$A$3,0)-MIN(MAX($R396*$A$3-$A$4,0),AF$5*$AJ$3)^2-2*AF$5*$AJ$3*MAX($R396*$A$3-$A$4-AF$5*+$AJ$3,0))/$AJ$5-SUM($V$7:AE396)-SUM($V$7:AF395)+SUM($V$7:AE395)</f>
        <v>0</v>
      </c>
      <c r="AG396" s="153">
        <f>(2*AG$5*$AJ$3*$R396*$A$3-MIN(AG$5*$AJ$3,$R396*$A$3)^2-2*$R396*$A$3*MAX(AG$5*$AJ$3-$R396*$A$3,0)-MIN(MAX($R396*$A$3-$A$4,0),AG$5*$AJ$3)^2-2*AG$5*$AJ$3*MAX($R396*$A$3-$A$4-AG$5*+$AJ$3,0))/$AJ$5-SUM($V$7:AF396)-SUM($V$7:AG395)+SUM($V$7:AF395)</f>
        <v>0</v>
      </c>
      <c r="AH396" s="153">
        <f>(2*AH$5*$AJ$3*$R396*$A$3-MIN(AH$5*$AJ$3,$R396*$A$3)^2-2*$R396*$A$3*MAX(AH$5*$AJ$3-$R396*$A$3,0)-MIN(MAX($R396*$A$3-$A$4,0),AH$5*$AJ$3)^2-2*AH$5*$AJ$3*MAX($R396*$A$3-$A$4-AH$5*+$AJ$3,0))/$AJ$5-SUM($V$7:AG396)-SUM($V$7:AH395)+SUM($V$7:AG395)</f>
        <v>0</v>
      </c>
      <c r="AJ396" s="8">
        <f t="shared" si="101"/>
        <v>47969</v>
      </c>
      <c r="AK396" s="30">
        <f t="shared" si="93"/>
        <v>47983</v>
      </c>
      <c r="AL396" s="3" t="e">
        <f ca="1">SUMPRODUCT(OFFSET($W$8:OFFSET($W$8,$AJ$4-1,0),$T396,$U396),OFFSET($D$8:OFFSET($D$8,$AJ$4-1,0),$S396,MATCH(AL$6,$D$7:$Q$7,0)-1))</f>
        <v>#N/A</v>
      </c>
      <c r="AM396" s="3" t="e">
        <f ca="1">SUMPRODUCT(OFFSET($W$8:OFFSET($W$8,$AJ$4-1,0),$T396,$U396),OFFSET($C$8:OFFSET($C$8,$AJ$4-1,0),$S396,0),OFFSET($D$8:OFFSET($D$8,$AJ$4-1,0),$S396,MATCH(AL$6,$D$7:$Q$7,0)-1))/SUMPRODUCT(OFFSET($W$8:OFFSET($W$8,$AJ$4-1,0),$T396,$U396),OFFSET($C$8:OFFSET($C$8,$AJ$4-1,0),$S396,0))</f>
        <v>#N/A</v>
      </c>
      <c r="AN396" s="3" t="e">
        <f ca="1">SUMPRODUCT(OFFSET($W$8:OFFSET($W$8,$AJ$4-1,0),$T396,$U396),OFFSET($D$8:OFFSET($D$8,$AJ$4-1,0),$S396,MATCH(AN$6,$D$7:$Q$7,0)-1))</f>
        <v>#N/A</v>
      </c>
      <c r="AO396" s="3" t="e">
        <f ca="1">SUMPRODUCT(OFFSET($W$8:OFFSET($W$8,$AJ$4-1,0),$T396,$U396),OFFSET($C$8:OFFSET($C$8,$AJ$4-1,0),$S396,0),OFFSET($D$8:OFFSET($D$8,$AJ$4-1,0),$S396,MATCH(AN$6,$D$7:$Q$7,0)-1))/SUMPRODUCT(OFFSET($W$8:OFFSET($W$8,$AJ$4-1,0),$T396,$U396),OFFSET($C$8:OFFSET($C$8,$AJ$4-1,0),$S396,0))</f>
        <v>#N/A</v>
      </c>
      <c r="AP396" s="3" t="e">
        <f ca="1">SUMPRODUCT(OFFSET($W$8:OFFSET($W$8,$AJ$4-1,0),$T396,$U396),OFFSET($D$8:OFFSET($D$8,$AJ$4-1,0),$S396,MATCH(AP$6,$D$7:$Q$7,0)-1))</f>
        <v>#N/A</v>
      </c>
      <c r="AQ396" s="3" t="e">
        <f ca="1">SUMPRODUCT(OFFSET($W$8:OFFSET($W$8,$AJ$4-1,0),$T396,$U396),OFFSET($C$8:OFFSET($C$8,$AJ$4-1,0),$S396,0),OFFSET($D$8:OFFSET($D$8,$AJ$4-1,0),$S396,MATCH(AP$6,$D$7:$Q$7,0)-1))/SUMPRODUCT(OFFSET($W$8:OFFSET($W$8,$AJ$4-1,0),$T396,$U396),OFFSET($C$8:OFFSET($C$8,$AJ$4-1,0),$S396,0))</f>
        <v>#N/A</v>
      </c>
      <c r="AR396" s="3" t="e">
        <f ca="1">SUMPRODUCT(OFFSET($W$8:OFFSET($W$8,$AJ$4-1,0),$T396,$U396),OFFSET($D$8:OFFSET($D$8,$AJ$4-1,0),$S396,MATCH(AR$6,$D$7:$Q$7,0)-1))</f>
        <v>#N/A</v>
      </c>
      <c r="AS396" s="3" t="e">
        <f ca="1">SUMPRODUCT(OFFSET($W$8:OFFSET($W$8,$AJ$4-1,0),$T396,$U396),OFFSET($C$8:OFFSET($C$8,$AJ$4-1,0),$S396,0),OFFSET($D$8:OFFSET($D$8,$AJ$4-1,0),$S396,MATCH(AR$6,$D$7:$Q$7,0)-1))/SUMPRODUCT(OFFSET($W$8:OFFSET($W$8,$AJ$4-1,0),$T396,$U396),OFFSET($C$8:OFFSET($C$8,$AJ$4-1,0),$S396,0))</f>
        <v>#N/A</v>
      </c>
      <c r="AT396" s="3" t="e">
        <f ca="1">SUMPRODUCT(OFFSET($W$8:OFFSET($W$8,$AJ$4-1,0),$T396,$U396),OFFSET($D$8:OFFSET($D$8,$AJ$4-1,0),$S396,MATCH(AT$6,$D$7:$Q$7,0)-1))</f>
        <v>#N/A</v>
      </c>
      <c r="AU396" s="3" t="e">
        <f ca="1">SUMPRODUCT(OFFSET($W$8:OFFSET($W$8,$AJ$4-1,0),$T396,$U396),OFFSET($C$8:OFFSET($C$8,$AJ$4-1,0),$S396,0),OFFSET($D$8:OFFSET($D$8,$AJ$4-1,0),$S396,MATCH(AT$6,$D$7:$Q$7,0)-1))/SUMPRODUCT(OFFSET($W$8:OFFSET($W$8,$AJ$4-1,0),$T396,$U396),OFFSET($C$8:OFFSET($C$8,$AJ$4-1,0),$S396,0))</f>
        <v>#N/A</v>
      </c>
      <c r="AV396" s="3" t="e">
        <f ca="1">SUMPRODUCT(OFFSET($W$8:OFFSET($W$8,$AJ$4-1,0),$T396,$U396),OFFSET($D$8:OFFSET($D$8,$AJ$4-1,0),$S396,MATCH(AV$6,$D$7:$Q$7,0)-1))</f>
        <v>#N/A</v>
      </c>
      <c r="AW396" s="3" t="e">
        <f ca="1">SUMPRODUCT(OFFSET($W$8:OFFSET($W$8,$AJ$4-1,0),$T396,$U396),OFFSET($C$8:OFFSET($C$8,$AJ$4-1,0),$S396,0),OFFSET($D$8:OFFSET($D$8,$AJ$4-1,0),$S396,MATCH(AV$6,$D$7:$Q$7,0)-1))/SUMPRODUCT(OFFSET($W$8:OFFSET($W$8,$AJ$4-1,0),$T396,$U396),OFFSET($C$8:OFFSET($C$8,$AJ$4-1,0),$S396,0))</f>
        <v>#N/A</v>
      </c>
      <c r="AX396" s="3" t="e">
        <f ca="1">SUMPRODUCT(OFFSET($W$8:OFFSET($W$8,$AJ$4-1,0),$T396,$U396),OFFSET($D$8:OFFSET($D$8,$AJ$4-1,0),$S396,MATCH(AX$6,$D$7:$Q$7,0)-1))</f>
        <v>#N/A</v>
      </c>
      <c r="AY396" s="3" t="e">
        <f ca="1">SUMPRODUCT(OFFSET($W$8:OFFSET($W$8,$AJ$4-1,0),$T396,$U396),OFFSET($C$8:OFFSET($C$8,$AJ$4-1,0),$S396,0),OFFSET($D$8:OFFSET($D$8,$AJ$4-1,0),$S396,MATCH(AX$6,$D$7:$Q$7,0)-1))/SUMPRODUCT(OFFSET($W$8:OFFSET($W$8,$AJ$4-1,0),$T396,$U396),OFFSET($C$8:OFFSET($C$8,$AJ$4-1,0),$S396,0))</f>
        <v>#N/A</v>
      </c>
      <c r="AZ396" s="3" t="e">
        <f ca="1">SUMPRODUCT(OFFSET($W$8:OFFSET($W$8,$AJ$4-1,0),$T396,$U396),OFFSET($D$8:OFFSET($D$8,$AJ$4-1,0),$S396,MATCH(AZ$6,$D$7:$Q$7,0)-1))</f>
        <v>#N/A</v>
      </c>
      <c r="BA396" s="3" t="e">
        <f ca="1">SUMPRODUCT(OFFSET($W$8:OFFSET($W$8,$AJ$4-1,0),$T396,$U396),OFFSET($C$8:OFFSET($C$8,$AJ$4-1,0),$S396,0),OFFSET($D$8:OFFSET($D$8,$AJ$4-1,0),$S396,MATCH(AZ$6,$D$7:$Q$7,0)-1))/SUMPRODUCT(OFFSET($W$8:OFFSET($W$8,$AJ$4-1,0),$T396,$U396),OFFSET($C$8:OFFSET($C$8,$AJ$4-1,0),$S396,0))</f>
        <v>#N/A</v>
      </c>
      <c r="BB396" s="3" t="e">
        <f ca="1">SUMPRODUCT(OFFSET($W$8:OFFSET($W$8,$AJ$4-1,0),$T396,$U396),OFFSET($D$8:OFFSET($D$8,$AJ$4-1,0),$S396,MATCH(BB$6,$D$7:$Q$7,0)-1))</f>
        <v>#N/A</v>
      </c>
      <c r="BC396" s="3" t="e">
        <f ca="1">SUMPRODUCT(OFFSET($W$8:OFFSET($W$8,$AJ$4-1,0),$T396,$U396),OFFSET($C$8:OFFSET($C$8,$AJ$4-1,0),$S396,0),OFFSET($D$8:OFFSET($D$8,$AJ$4-1,0),$S396,MATCH(BB$6,$D$7:$Q$7,0)-1))/SUMPRODUCT(OFFSET($W$8:OFFSET($W$8,$AJ$4-1,0),$T396,$U396),OFFSET($C$8:OFFSET($C$8,$AJ$4-1,0),$S396,0))</f>
        <v>#N/A</v>
      </c>
      <c r="BD396" s="3" t="e">
        <f ca="1">SUMPRODUCT(OFFSET($W$8:OFFSET($W$8,$AJ$4-1,0),$T396,$U396),OFFSET($D$8:OFFSET($D$8,$AJ$4-1,0),$S396,MATCH(BD$6,$D$7:$Q$7,0)-1))</f>
        <v>#N/A</v>
      </c>
      <c r="BE396" s="3" t="e">
        <f ca="1">SUMPRODUCT(OFFSET($W$8:OFFSET($W$8,$AJ$4-1,0),$T396,$U396),OFFSET($C$8:OFFSET($C$8,$AJ$4-1,0),$S396,0),OFFSET($D$8:OFFSET($D$8,$AJ$4-1,0),$S396,MATCH(BD$6,$D$7:$Q$7,0)-1))/SUMPRODUCT(OFFSET($W$8:OFFSET($W$8,$AJ$4-1,0),$T396,$U396),OFFSET($C$8:OFFSET($C$8,$AJ$4-1,0),$S396,0))</f>
        <v>#N/A</v>
      </c>
      <c r="BF396" s="174" t="e">
        <f ca="1">SUMPRODUCT(OFFSET($W$8:OFFSET($W$8,$AJ$4-1,0),$T396,$U396),OFFSET($D$8:OFFSET($D$8,$AJ$4-1,0),$S396,MATCH(BF$6,$D$7:$Q$7,0)-1))</f>
        <v>#N/A</v>
      </c>
      <c r="BG396" s="174" t="e">
        <f ca="1">SUMPRODUCT(OFFSET($W$8:OFFSET($W$8,$AJ$4-1,0),$T396,$U396),OFFSET($C$8:OFFSET($C$8,$AJ$4-1,0),$S396,0),OFFSET($D$8:OFFSET($D$8,$AJ$4-1,0),$S396,MATCH(BF$6,$D$7:$Q$7,0)-1))/SUMPRODUCT(OFFSET($W$8:OFFSET($W$8,$AJ$4-1,0),$T396,$U396),OFFSET($C$8:OFFSET($C$8,$AJ$4-1,0),$S396,0))</f>
        <v>#N/A</v>
      </c>
      <c r="BH396" s="174" t="e">
        <f ca="1">SUMPRODUCT(OFFSET($W$8:OFFSET($W$8,$AJ$4-1,0),$T396,$U396),OFFSET($D$8:OFFSET($D$8,$AJ$4-1,0),$S396,MATCH(BH$6,$D$7:$Q$7,0)-1))</f>
        <v>#N/A</v>
      </c>
      <c r="BI396" s="174" t="e">
        <f ca="1">SUMPRODUCT(OFFSET($W$8:OFFSET($W$8,$AJ$4-1,0),$T396,$U396),OFFSET($C$8:OFFSET($C$8,$AJ$4-1,0),$S396,0),OFFSET($D$8:OFFSET($D$8,$AJ$4-1,0),$S396,MATCH(BH$6,$D$7:$Q$7,0)-1))/SUMPRODUCT(OFFSET($W$8:OFFSET($W$8,$AJ$4-1,0),$T396,$U396),OFFSET($C$8:OFFSET($C$8,$AJ$4-1,0),$S396,0))</f>
        <v>#N/A</v>
      </c>
      <c r="BJ396" s="174" t="e">
        <f ca="1">SUMPRODUCT(OFFSET($W$8:OFFSET($W$8,$AJ$4-1,0),$T396,$U396),OFFSET($D$8:OFFSET($D$8,$AJ$4-1,0),$S396,MATCH(BJ$6,$D$7:$Q$7,0)-1))</f>
        <v>#N/A</v>
      </c>
      <c r="BK396" s="174" t="e">
        <f ca="1">SUMPRODUCT(OFFSET($W$8:OFFSET($W$8,$AJ$4-1,0),$T396,$U396),OFFSET($C$8:OFFSET($C$8,$AJ$4-1,0),$S396,0),OFFSET($D$8:OFFSET($D$8,$AJ$4-1,0),$S396,MATCH(BJ$6,$D$7:$Q$7,0)-1))/SUMPRODUCT(OFFSET($W$8:OFFSET($W$8,$AJ$4-1,0),$T396,$U396),OFFSET($C$8:OFFSET($C$8,$AJ$4-1,0),$S396,0))</f>
        <v>#N/A</v>
      </c>
      <c r="BM396" s="8">
        <f t="shared" si="98"/>
        <v>47969</v>
      </c>
      <c r="BN396" s="47" t="e">
        <f t="shared" ca="1" si="99"/>
        <v>#N/A</v>
      </c>
      <c r="BO396" s="47" t="e">
        <f t="shared" ca="1" si="95"/>
        <v>#N/A</v>
      </c>
      <c r="BP396" s="47" t="e">
        <f t="shared" ca="1" si="100"/>
        <v>#N/A</v>
      </c>
      <c r="BQ396" s="47" t="e">
        <f t="shared" ca="1" si="96"/>
        <v>#N/A</v>
      </c>
    </row>
    <row r="397" spans="1:69">
      <c r="A397" s="58">
        <f t="shared" si="97"/>
        <v>47635</v>
      </c>
      <c r="B397" s="155">
        <f t="shared" si="89"/>
        <v>47832</v>
      </c>
      <c r="C397" s="59">
        <f>SUMIF(WP!$A$3:$A$388,"&lt;"&amp;EOMONTH($A397,$A$3-1)+1,WP!$B$3:$B$388)/1000-SUM(C$8:C396)</f>
        <v>0</v>
      </c>
      <c r="D397" s="156">
        <f>D$6/VLOOKUP($B397,Rate!$B$4:$H$390,7)</f>
        <v>1</v>
      </c>
      <c r="E397" s="156">
        <f>E$6/VLOOKUP($B397,SAWW!$B$4:$H$390,7)</f>
        <v>0.82616063291261155</v>
      </c>
      <c r="F397" s="156">
        <f>F$6/VLOOKUP($B397,'Indem BL'!$B$4:$H$390,7)</f>
        <v>0.96568962982055551</v>
      </c>
      <c r="G397" s="156">
        <f>G$6/VLOOKUP($B397,'Med BL'!$B$4:$H$390,7)</f>
        <v>1</v>
      </c>
      <c r="H397" s="156">
        <f>H$6/VLOOKUP($B397,'Combined BL &amp; SAWW'!$B$4:$H$390,7)</f>
        <v>0.85263375139390485</v>
      </c>
      <c r="I397" s="156">
        <f>I$6/VLOOKUP($B397,'Freq Trend'!$B$4:$H$390,7)</f>
        <v>1.0719700092348601</v>
      </c>
      <c r="J397" s="156">
        <f>J$6/VLOOKUP($B397,'Severity Trend_IonI'!$B$4:$H$390,7)</f>
        <v>1.0719700092348603</v>
      </c>
      <c r="K397" s="156">
        <f>K$6/VLOOKUP($B397,'Severity Trend_MonI'!$B$4:$H$390,7)</f>
        <v>0.81513037864692695</v>
      </c>
      <c r="L397" s="156">
        <f>L$6/VLOOKUP($B397,'Severity Trend'!$B$4:$H$390,7)</f>
        <v>0.93171696291287565</v>
      </c>
      <c r="M397" s="156">
        <f>M$6/VLOOKUP($B397,'PP Residual Trend'!$B$4:$H$390,7)</f>
        <v>0.99877402724783959</v>
      </c>
      <c r="N397" s="156">
        <f>N$6/VLOOKUP($B397,CR!$B$4:$H$455,7)</f>
        <v>1</v>
      </c>
      <c r="O397" s="156">
        <f>O$6/VLOOKUP($B397,ER!$B$4:$H$455,7)</f>
        <v>1</v>
      </c>
      <c r="P397" s="156">
        <f>P$6/VLOOKUP($B397,DR!$B$4:$H$455,7)</f>
        <v>1</v>
      </c>
      <c r="R397">
        <f t="shared" si="94"/>
        <v>390</v>
      </c>
      <c r="S397" s="159">
        <f t="shared" si="90"/>
        <v>389</v>
      </c>
      <c r="T397" s="157">
        <f t="shared" si="91"/>
        <v>0</v>
      </c>
      <c r="U397" s="157">
        <f t="shared" si="92"/>
        <v>0</v>
      </c>
      <c r="V397" s="152">
        <v>0</v>
      </c>
      <c r="W397" s="153">
        <f>(2*W$5*$AJ$3*$R397*$A$3-MIN(W$5*$AJ$3,$R397*$A$3)^2-2*$R397*$A$3*MAX(W$5*$AJ$3-$R397*$A$3,0)-MIN(MAX($R397*$A$3-$A$4,0),W$5*$AJ$3)^2-2*W$5*$AJ$3*MAX($R397*$A$3-$A$4-W$5*+$AJ$3,0))/$AJ$5-SUM($V$7:V397)-SUM($V$7:W396)+SUM($V$7:V396)</f>
        <v>0</v>
      </c>
      <c r="X397" s="153">
        <f>(2*X$5*$AJ$3*$R397*$A$3-MIN(X$5*$AJ$3,$R397*$A$3)^2-2*$R397*$A$3*MAX(X$5*$AJ$3-$R397*$A$3,0)-MIN(MAX($R397*$A$3-$A$4,0),X$5*$AJ$3)^2-2*X$5*$AJ$3*MAX($R397*$A$3-$A$4-X$5*+$AJ$3,0))/$AJ$5-SUM($V$7:W397)-SUM($V$7:X396)+SUM($V$7:W396)</f>
        <v>0</v>
      </c>
      <c r="Y397" s="153">
        <f>(2*Y$5*$AJ$3*$R397*$A$3-MIN(Y$5*$AJ$3,$R397*$A$3)^2-2*$R397*$A$3*MAX(Y$5*$AJ$3-$R397*$A$3,0)-MIN(MAX($R397*$A$3-$A$4,0),Y$5*$AJ$3)^2-2*Y$5*$AJ$3*MAX($R397*$A$3-$A$4-Y$5*+$AJ$3,0))/$AJ$5-SUM($V$7:X397)-SUM($V$7:Y396)+SUM($V$7:X396)</f>
        <v>0</v>
      </c>
      <c r="Z397" s="153">
        <f>(2*Z$5*$AJ$3*$R397*$A$3-MIN(Z$5*$AJ$3,$R397*$A$3)^2-2*$R397*$A$3*MAX(Z$5*$AJ$3-$R397*$A$3,0)-MIN(MAX($R397*$A$3-$A$4,0),Z$5*$AJ$3)^2-2*Z$5*$AJ$3*MAX($R397*$A$3-$A$4-Z$5*+$AJ$3,0))/$AJ$5-SUM($V$7:Y397)-SUM($V$7:Z396)+SUM($V$7:Y396)</f>
        <v>0</v>
      </c>
      <c r="AA397" s="153">
        <f>(2*AA$5*$AJ$3*$R397*$A$3-MIN(AA$5*$AJ$3,$R397*$A$3)^2-2*$R397*$A$3*MAX(AA$5*$AJ$3-$R397*$A$3,0)-MIN(MAX($R397*$A$3-$A$4,0),AA$5*$AJ$3)^2-2*AA$5*$AJ$3*MAX($R397*$A$3-$A$4-AA$5*+$AJ$3,0))/$AJ$5-SUM($V$7:Z397)-SUM($V$7:AA396)+SUM($V$7:Z396)</f>
        <v>0</v>
      </c>
      <c r="AB397" s="153">
        <f>(2*AB$5*$AJ$3*$R397*$A$3-MIN(AB$5*$AJ$3,$R397*$A$3)^2-2*$R397*$A$3*MAX(AB$5*$AJ$3-$R397*$A$3,0)-MIN(MAX($R397*$A$3-$A$4,0),AB$5*$AJ$3)^2-2*AB$5*$AJ$3*MAX($R397*$A$3-$A$4-AB$5*+$AJ$3,0))/$AJ$5-SUM($V$7:AA397)-SUM($V$7:AB396)+SUM($V$7:AA396)</f>
        <v>0</v>
      </c>
      <c r="AC397" s="153">
        <f>(2*AC$5*$AJ$3*$R397*$A$3-MIN(AC$5*$AJ$3,$R397*$A$3)^2-2*$R397*$A$3*MAX(AC$5*$AJ$3-$R397*$A$3,0)-MIN(MAX($R397*$A$3-$A$4,0),AC$5*$AJ$3)^2-2*AC$5*$AJ$3*MAX($R397*$A$3-$A$4-AC$5*+$AJ$3,0))/$AJ$5-SUM($V$7:AB397)-SUM($V$7:AC396)+SUM($V$7:AB396)</f>
        <v>0</v>
      </c>
      <c r="AD397" s="153">
        <f>(2*AD$5*$AJ$3*$R397*$A$3-MIN(AD$5*$AJ$3,$R397*$A$3)^2-2*$R397*$A$3*MAX(AD$5*$AJ$3-$R397*$A$3,0)-MIN(MAX($R397*$A$3-$A$4,0),AD$5*$AJ$3)^2-2*AD$5*$AJ$3*MAX($R397*$A$3-$A$4-AD$5*+$AJ$3,0))/$AJ$5-SUM($V$7:AC397)-SUM($V$7:AD396)+SUM($V$7:AC396)</f>
        <v>0</v>
      </c>
      <c r="AE397" s="153">
        <f>(2*AE$5*$AJ$3*$R397*$A$3-MIN(AE$5*$AJ$3,$R397*$A$3)^2-2*$R397*$A$3*MAX(AE$5*$AJ$3-$R397*$A$3,0)-MIN(MAX($R397*$A$3-$A$4,0),AE$5*$AJ$3)^2-2*AE$5*$AJ$3*MAX($R397*$A$3-$A$4-AE$5*+$AJ$3,0))/$AJ$5-SUM($V$7:AD397)-SUM($V$7:AE396)+SUM($V$7:AD396)</f>
        <v>0</v>
      </c>
      <c r="AF397" s="153">
        <f>(2*AF$5*$AJ$3*$R397*$A$3-MIN(AF$5*$AJ$3,$R397*$A$3)^2-2*$R397*$A$3*MAX(AF$5*$AJ$3-$R397*$A$3,0)-MIN(MAX($R397*$A$3-$A$4,0),AF$5*$AJ$3)^2-2*AF$5*$AJ$3*MAX($R397*$A$3-$A$4-AF$5*+$AJ$3,0))/$AJ$5-SUM($V$7:AE397)-SUM($V$7:AF396)+SUM($V$7:AE396)</f>
        <v>0</v>
      </c>
      <c r="AG397" s="153">
        <f>(2*AG$5*$AJ$3*$R397*$A$3-MIN(AG$5*$AJ$3,$R397*$A$3)^2-2*$R397*$A$3*MAX(AG$5*$AJ$3-$R397*$A$3,0)-MIN(MAX($R397*$A$3-$A$4,0),AG$5*$AJ$3)^2-2*AG$5*$AJ$3*MAX($R397*$A$3-$A$4-AG$5*+$AJ$3,0))/$AJ$5-SUM($V$7:AF397)-SUM($V$7:AG396)+SUM($V$7:AF396)</f>
        <v>0</v>
      </c>
      <c r="AH397" s="153">
        <f>(2*AH$5*$AJ$3*$R397*$A$3-MIN(AH$5*$AJ$3,$R397*$A$3)^2-2*$R397*$A$3*MAX(AH$5*$AJ$3-$R397*$A$3,0)-MIN(MAX($R397*$A$3-$A$4,0),AH$5*$AJ$3)^2-2*AH$5*$AJ$3*MAX($R397*$A$3-$A$4-AH$5*+$AJ$3,0))/$AJ$5-SUM($V$7:AG397)-SUM($V$7:AH396)+SUM($V$7:AG396)</f>
        <v>0</v>
      </c>
      <c r="AJ397" s="8">
        <f t="shared" si="101"/>
        <v>48000</v>
      </c>
      <c r="AK397" s="30">
        <f t="shared" si="93"/>
        <v>48014</v>
      </c>
      <c r="AL397" s="3" t="e">
        <f ca="1">SUMPRODUCT(OFFSET($W$8:OFFSET($W$8,$AJ$4-1,0),$T397,$U397),OFFSET($D$8:OFFSET($D$8,$AJ$4-1,0),$S397,MATCH(AL$6,$D$7:$Q$7,0)-1))</f>
        <v>#N/A</v>
      </c>
      <c r="AM397" s="3" t="e">
        <f ca="1">SUMPRODUCT(OFFSET($W$8:OFFSET($W$8,$AJ$4-1,0),$T397,$U397),OFFSET($C$8:OFFSET($C$8,$AJ$4-1,0),$S397,0),OFFSET($D$8:OFFSET($D$8,$AJ$4-1,0),$S397,MATCH(AL$6,$D$7:$Q$7,0)-1))/SUMPRODUCT(OFFSET($W$8:OFFSET($W$8,$AJ$4-1,0),$T397,$U397),OFFSET($C$8:OFFSET($C$8,$AJ$4-1,0),$S397,0))</f>
        <v>#N/A</v>
      </c>
      <c r="AN397" s="3" t="e">
        <f ca="1">SUMPRODUCT(OFFSET($W$8:OFFSET($W$8,$AJ$4-1,0),$T397,$U397),OFFSET($D$8:OFFSET($D$8,$AJ$4-1,0),$S397,MATCH(AN$6,$D$7:$Q$7,0)-1))</f>
        <v>#N/A</v>
      </c>
      <c r="AO397" s="3" t="e">
        <f ca="1">SUMPRODUCT(OFFSET($W$8:OFFSET($W$8,$AJ$4-1,0),$T397,$U397),OFFSET($C$8:OFFSET($C$8,$AJ$4-1,0),$S397,0),OFFSET($D$8:OFFSET($D$8,$AJ$4-1,0),$S397,MATCH(AN$6,$D$7:$Q$7,0)-1))/SUMPRODUCT(OFFSET($W$8:OFFSET($W$8,$AJ$4-1,0),$T397,$U397),OFFSET($C$8:OFFSET($C$8,$AJ$4-1,0),$S397,0))</f>
        <v>#N/A</v>
      </c>
      <c r="AP397" s="3" t="e">
        <f ca="1">SUMPRODUCT(OFFSET($W$8:OFFSET($W$8,$AJ$4-1,0),$T397,$U397),OFFSET($D$8:OFFSET($D$8,$AJ$4-1,0),$S397,MATCH(AP$6,$D$7:$Q$7,0)-1))</f>
        <v>#N/A</v>
      </c>
      <c r="AQ397" s="3" t="e">
        <f ca="1">SUMPRODUCT(OFFSET($W$8:OFFSET($W$8,$AJ$4-1,0),$T397,$U397),OFFSET($C$8:OFFSET($C$8,$AJ$4-1,0),$S397,0),OFFSET($D$8:OFFSET($D$8,$AJ$4-1,0),$S397,MATCH(AP$6,$D$7:$Q$7,0)-1))/SUMPRODUCT(OFFSET($W$8:OFFSET($W$8,$AJ$4-1,0),$T397,$U397),OFFSET($C$8:OFFSET($C$8,$AJ$4-1,0),$S397,0))</f>
        <v>#N/A</v>
      </c>
      <c r="AR397" s="3" t="e">
        <f ca="1">SUMPRODUCT(OFFSET($W$8:OFFSET($W$8,$AJ$4-1,0),$T397,$U397),OFFSET($D$8:OFFSET($D$8,$AJ$4-1,0),$S397,MATCH(AR$6,$D$7:$Q$7,0)-1))</f>
        <v>#N/A</v>
      </c>
      <c r="AS397" s="3" t="e">
        <f ca="1">SUMPRODUCT(OFFSET($W$8:OFFSET($W$8,$AJ$4-1,0),$T397,$U397),OFFSET($C$8:OFFSET($C$8,$AJ$4-1,0),$S397,0),OFFSET($D$8:OFFSET($D$8,$AJ$4-1,0),$S397,MATCH(AR$6,$D$7:$Q$7,0)-1))/SUMPRODUCT(OFFSET($W$8:OFFSET($W$8,$AJ$4-1,0),$T397,$U397),OFFSET($C$8:OFFSET($C$8,$AJ$4-1,0),$S397,0))</f>
        <v>#N/A</v>
      </c>
      <c r="AT397" s="3" t="e">
        <f ca="1">SUMPRODUCT(OFFSET($W$8:OFFSET($W$8,$AJ$4-1,0),$T397,$U397),OFFSET($D$8:OFFSET($D$8,$AJ$4-1,0),$S397,MATCH(AT$6,$D$7:$Q$7,0)-1))</f>
        <v>#N/A</v>
      </c>
      <c r="AU397" s="3" t="e">
        <f ca="1">SUMPRODUCT(OFFSET($W$8:OFFSET($W$8,$AJ$4-1,0),$T397,$U397),OFFSET($C$8:OFFSET($C$8,$AJ$4-1,0),$S397,0),OFFSET($D$8:OFFSET($D$8,$AJ$4-1,0),$S397,MATCH(AT$6,$D$7:$Q$7,0)-1))/SUMPRODUCT(OFFSET($W$8:OFFSET($W$8,$AJ$4-1,0),$T397,$U397),OFFSET($C$8:OFFSET($C$8,$AJ$4-1,0),$S397,0))</f>
        <v>#N/A</v>
      </c>
      <c r="AV397" s="3" t="e">
        <f ca="1">SUMPRODUCT(OFFSET($W$8:OFFSET($W$8,$AJ$4-1,0),$T397,$U397),OFFSET($D$8:OFFSET($D$8,$AJ$4-1,0),$S397,MATCH(AV$6,$D$7:$Q$7,0)-1))</f>
        <v>#N/A</v>
      </c>
      <c r="AW397" s="3" t="e">
        <f ca="1">SUMPRODUCT(OFFSET($W$8:OFFSET($W$8,$AJ$4-1,0),$T397,$U397),OFFSET($C$8:OFFSET($C$8,$AJ$4-1,0),$S397,0),OFFSET($D$8:OFFSET($D$8,$AJ$4-1,0),$S397,MATCH(AV$6,$D$7:$Q$7,0)-1))/SUMPRODUCT(OFFSET($W$8:OFFSET($W$8,$AJ$4-1,0),$T397,$U397),OFFSET($C$8:OFFSET($C$8,$AJ$4-1,0),$S397,0))</f>
        <v>#N/A</v>
      </c>
      <c r="AX397" s="3" t="e">
        <f ca="1">SUMPRODUCT(OFFSET($W$8:OFFSET($W$8,$AJ$4-1,0),$T397,$U397),OFFSET($D$8:OFFSET($D$8,$AJ$4-1,0),$S397,MATCH(AX$6,$D$7:$Q$7,0)-1))</f>
        <v>#N/A</v>
      </c>
      <c r="AY397" s="3" t="e">
        <f ca="1">SUMPRODUCT(OFFSET($W$8:OFFSET($W$8,$AJ$4-1,0),$T397,$U397),OFFSET($C$8:OFFSET($C$8,$AJ$4-1,0),$S397,0),OFFSET($D$8:OFFSET($D$8,$AJ$4-1,0),$S397,MATCH(AX$6,$D$7:$Q$7,0)-1))/SUMPRODUCT(OFFSET($W$8:OFFSET($W$8,$AJ$4-1,0),$T397,$U397),OFFSET($C$8:OFFSET($C$8,$AJ$4-1,0),$S397,0))</f>
        <v>#N/A</v>
      </c>
      <c r="AZ397" s="3" t="e">
        <f ca="1">SUMPRODUCT(OFFSET($W$8:OFFSET($W$8,$AJ$4-1,0),$T397,$U397),OFFSET($D$8:OFFSET($D$8,$AJ$4-1,0),$S397,MATCH(AZ$6,$D$7:$Q$7,0)-1))</f>
        <v>#N/A</v>
      </c>
      <c r="BA397" s="3" t="e">
        <f ca="1">SUMPRODUCT(OFFSET($W$8:OFFSET($W$8,$AJ$4-1,0),$T397,$U397),OFFSET($C$8:OFFSET($C$8,$AJ$4-1,0),$S397,0),OFFSET($D$8:OFFSET($D$8,$AJ$4-1,0),$S397,MATCH(AZ$6,$D$7:$Q$7,0)-1))/SUMPRODUCT(OFFSET($W$8:OFFSET($W$8,$AJ$4-1,0),$T397,$U397),OFFSET($C$8:OFFSET($C$8,$AJ$4-1,0),$S397,0))</f>
        <v>#N/A</v>
      </c>
      <c r="BB397" s="3" t="e">
        <f ca="1">SUMPRODUCT(OFFSET($W$8:OFFSET($W$8,$AJ$4-1,0),$T397,$U397),OFFSET($D$8:OFFSET($D$8,$AJ$4-1,0),$S397,MATCH(BB$6,$D$7:$Q$7,0)-1))</f>
        <v>#N/A</v>
      </c>
      <c r="BC397" s="3" t="e">
        <f ca="1">SUMPRODUCT(OFFSET($W$8:OFFSET($W$8,$AJ$4-1,0),$T397,$U397),OFFSET($C$8:OFFSET($C$8,$AJ$4-1,0),$S397,0),OFFSET($D$8:OFFSET($D$8,$AJ$4-1,0),$S397,MATCH(BB$6,$D$7:$Q$7,0)-1))/SUMPRODUCT(OFFSET($W$8:OFFSET($W$8,$AJ$4-1,0),$T397,$U397),OFFSET($C$8:OFFSET($C$8,$AJ$4-1,0),$S397,0))</f>
        <v>#N/A</v>
      </c>
      <c r="BD397" s="3" t="e">
        <f ca="1">SUMPRODUCT(OFFSET($W$8:OFFSET($W$8,$AJ$4-1,0),$T397,$U397),OFFSET($D$8:OFFSET($D$8,$AJ$4-1,0),$S397,MATCH(BD$6,$D$7:$Q$7,0)-1))</f>
        <v>#N/A</v>
      </c>
      <c r="BE397" s="3" t="e">
        <f ca="1">SUMPRODUCT(OFFSET($W$8:OFFSET($W$8,$AJ$4-1,0),$T397,$U397),OFFSET($C$8:OFFSET($C$8,$AJ$4-1,0),$S397,0),OFFSET($D$8:OFFSET($D$8,$AJ$4-1,0),$S397,MATCH(BD$6,$D$7:$Q$7,0)-1))/SUMPRODUCT(OFFSET($W$8:OFFSET($W$8,$AJ$4-1,0),$T397,$U397),OFFSET($C$8:OFFSET($C$8,$AJ$4-1,0),$S397,0))</f>
        <v>#N/A</v>
      </c>
      <c r="BF397" s="174" t="e">
        <f ca="1">SUMPRODUCT(OFFSET($W$8:OFFSET($W$8,$AJ$4-1,0),$T397,$U397),OFFSET($D$8:OFFSET($D$8,$AJ$4-1,0),$S397,MATCH(BF$6,$D$7:$Q$7,0)-1))</f>
        <v>#N/A</v>
      </c>
      <c r="BG397" s="174" t="e">
        <f ca="1">SUMPRODUCT(OFFSET($W$8:OFFSET($W$8,$AJ$4-1,0),$T397,$U397),OFFSET($C$8:OFFSET($C$8,$AJ$4-1,0),$S397,0),OFFSET($D$8:OFFSET($D$8,$AJ$4-1,0),$S397,MATCH(BF$6,$D$7:$Q$7,0)-1))/SUMPRODUCT(OFFSET($W$8:OFFSET($W$8,$AJ$4-1,0),$T397,$U397),OFFSET($C$8:OFFSET($C$8,$AJ$4-1,0),$S397,0))</f>
        <v>#N/A</v>
      </c>
      <c r="BH397" s="174" t="e">
        <f ca="1">SUMPRODUCT(OFFSET($W$8:OFFSET($W$8,$AJ$4-1,0),$T397,$U397),OFFSET($D$8:OFFSET($D$8,$AJ$4-1,0),$S397,MATCH(BH$6,$D$7:$Q$7,0)-1))</f>
        <v>#N/A</v>
      </c>
      <c r="BI397" s="174" t="e">
        <f ca="1">SUMPRODUCT(OFFSET($W$8:OFFSET($W$8,$AJ$4-1,0),$T397,$U397),OFFSET($C$8:OFFSET($C$8,$AJ$4-1,0),$S397,0),OFFSET($D$8:OFFSET($D$8,$AJ$4-1,0),$S397,MATCH(BH$6,$D$7:$Q$7,0)-1))/SUMPRODUCT(OFFSET($W$8:OFFSET($W$8,$AJ$4-1,0),$T397,$U397),OFFSET($C$8:OFFSET($C$8,$AJ$4-1,0),$S397,0))</f>
        <v>#N/A</v>
      </c>
      <c r="BJ397" s="174" t="e">
        <f ca="1">SUMPRODUCT(OFFSET($W$8:OFFSET($W$8,$AJ$4-1,0),$T397,$U397),OFFSET($D$8:OFFSET($D$8,$AJ$4-1,0),$S397,MATCH(BJ$6,$D$7:$Q$7,0)-1))</f>
        <v>#N/A</v>
      </c>
      <c r="BK397" s="174" t="e">
        <f ca="1">SUMPRODUCT(OFFSET($W$8:OFFSET($W$8,$AJ$4-1,0),$T397,$U397),OFFSET($C$8:OFFSET($C$8,$AJ$4-1,0),$S397,0),OFFSET($D$8:OFFSET($D$8,$AJ$4-1,0),$S397,MATCH(BJ$6,$D$7:$Q$7,0)-1))/SUMPRODUCT(OFFSET($W$8:OFFSET($W$8,$AJ$4-1,0),$T397,$U397),OFFSET($C$8:OFFSET($C$8,$AJ$4-1,0),$S397,0))</f>
        <v>#N/A</v>
      </c>
      <c r="BM397" s="8">
        <f t="shared" si="98"/>
        <v>48000</v>
      </c>
      <c r="BN397" s="47" t="e">
        <f t="shared" ca="1" si="99"/>
        <v>#N/A</v>
      </c>
      <c r="BO397" s="47" t="e">
        <f t="shared" ca="1" si="95"/>
        <v>#N/A</v>
      </c>
      <c r="BP397" s="47" t="e">
        <f t="shared" ca="1" si="100"/>
        <v>#N/A</v>
      </c>
      <c r="BQ397" s="47" t="e">
        <f t="shared" ca="1" si="96"/>
        <v>#N/A</v>
      </c>
    </row>
    <row r="398" spans="1:69">
      <c r="A398" s="58">
        <f t="shared" si="97"/>
        <v>47665</v>
      </c>
      <c r="B398" s="155">
        <f t="shared" si="89"/>
        <v>47863</v>
      </c>
      <c r="C398" s="59">
        <f>SUMIF(WP!$A$3:$A$388,"&lt;"&amp;EOMONTH($A398,$A$3-1)+1,WP!$B$3:$B$388)/1000-SUM(C$8:C397)</f>
        <v>0</v>
      </c>
      <c r="D398" s="156">
        <f>D$6/VLOOKUP($B398,Rate!$B$4:$H$390,7)</f>
        <v>1</v>
      </c>
      <c r="E398" s="156">
        <f>E$6/VLOOKUP($B398,SAWW!$B$4:$H$390,7)</f>
        <v>0.82616063291261155</v>
      </c>
      <c r="F398" s="156">
        <f>F$6/VLOOKUP($B398,'Indem BL'!$B$4:$H$390,7)</f>
        <v>0.96568962982055551</v>
      </c>
      <c r="G398" s="156">
        <f>G$6/VLOOKUP($B398,'Med BL'!$B$4:$H$390,7)</f>
        <v>1</v>
      </c>
      <c r="H398" s="156">
        <f>H$6/VLOOKUP($B398,'Combined BL &amp; SAWW'!$B$4:$H$390,7)</f>
        <v>0.85263375139390485</v>
      </c>
      <c r="I398" s="156">
        <f>I$6/VLOOKUP($B398,'Freq Trend'!$B$4:$H$390,7)</f>
        <v>1.0719700092348601</v>
      </c>
      <c r="J398" s="156">
        <f>J$6/VLOOKUP($B398,'Severity Trend_IonI'!$B$4:$H$390,7)</f>
        <v>1.0719700092348603</v>
      </c>
      <c r="K398" s="156">
        <f>K$6/VLOOKUP($B398,'Severity Trend_MonI'!$B$4:$H$390,7)</f>
        <v>0.81513037864692695</v>
      </c>
      <c r="L398" s="156">
        <f>L$6/VLOOKUP($B398,'Severity Trend'!$B$4:$H$390,7)</f>
        <v>0.93171696291287565</v>
      </c>
      <c r="M398" s="156">
        <f>M$6/VLOOKUP($B398,'PP Residual Trend'!$B$4:$H$390,7)</f>
        <v>0.99877402724783959</v>
      </c>
      <c r="N398" s="156">
        <f>N$6/VLOOKUP($B398,CR!$B$4:$H$455,7)</f>
        <v>1</v>
      </c>
      <c r="O398" s="156">
        <f>O$6/VLOOKUP($B398,ER!$B$4:$H$455,7)</f>
        <v>1</v>
      </c>
      <c r="P398" s="156">
        <f>P$6/VLOOKUP($B398,DR!$B$4:$H$455,7)</f>
        <v>1</v>
      </c>
      <c r="R398">
        <f t="shared" si="94"/>
        <v>391</v>
      </c>
      <c r="S398" s="159">
        <f t="shared" si="90"/>
        <v>390</v>
      </c>
      <c r="T398" s="157">
        <f t="shared" si="91"/>
        <v>0</v>
      </c>
      <c r="U398" s="157">
        <f t="shared" si="92"/>
        <v>0</v>
      </c>
      <c r="V398" s="152">
        <v>0</v>
      </c>
      <c r="W398" s="153">
        <f>(2*W$5*$AJ$3*$R398*$A$3-MIN(W$5*$AJ$3,$R398*$A$3)^2-2*$R398*$A$3*MAX(W$5*$AJ$3-$R398*$A$3,0)-MIN(MAX($R398*$A$3-$A$4,0),W$5*$AJ$3)^2-2*W$5*$AJ$3*MAX($R398*$A$3-$A$4-W$5*+$AJ$3,0))/$AJ$5-SUM($V$7:V398)-SUM($V$7:W397)+SUM($V$7:V397)</f>
        <v>0</v>
      </c>
      <c r="X398" s="153">
        <f>(2*X$5*$AJ$3*$R398*$A$3-MIN(X$5*$AJ$3,$R398*$A$3)^2-2*$R398*$A$3*MAX(X$5*$AJ$3-$R398*$A$3,0)-MIN(MAX($R398*$A$3-$A$4,0),X$5*$AJ$3)^2-2*X$5*$AJ$3*MAX($R398*$A$3-$A$4-X$5*+$AJ$3,0))/$AJ$5-SUM($V$7:W398)-SUM($V$7:X397)+SUM($V$7:W397)</f>
        <v>0</v>
      </c>
      <c r="Y398" s="153">
        <f>(2*Y$5*$AJ$3*$R398*$A$3-MIN(Y$5*$AJ$3,$R398*$A$3)^2-2*$R398*$A$3*MAX(Y$5*$AJ$3-$R398*$A$3,0)-MIN(MAX($R398*$A$3-$A$4,0),Y$5*$AJ$3)^2-2*Y$5*$AJ$3*MAX($R398*$A$3-$A$4-Y$5*+$AJ$3,0))/$AJ$5-SUM($V$7:X398)-SUM($V$7:Y397)+SUM($V$7:X397)</f>
        <v>0</v>
      </c>
      <c r="Z398" s="153">
        <f>(2*Z$5*$AJ$3*$R398*$A$3-MIN(Z$5*$AJ$3,$R398*$A$3)^2-2*$R398*$A$3*MAX(Z$5*$AJ$3-$R398*$A$3,0)-MIN(MAX($R398*$A$3-$A$4,0),Z$5*$AJ$3)^2-2*Z$5*$AJ$3*MAX($R398*$A$3-$A$4-Z$5*+$AJ$3,0))/$AJ$5-SUM($V$7:Y398)-SUM($V$7:Z397)+SUM($V$7:Y397)</f>
        <v>0</v>
      </c>
      <c r="AA398" s="153">
        <f>(2*AA$5*$AJ$3*$R398*$A$3-MIN(AA$5*$AJ$3,$R398*$A$3)^2-2*$R398*$A$3*MAX(AA$5*$AJ$3-$R398*$A$3,0)-MIN(MAX($R398*$A$3-$A$4,0),AA$5*$AJ$3)^2-2*AA$5*$AJ$3*MAX($R398*$A$3-$A$4-AA$5*+$AJ$3,0))/$AJ$5-SUM($V$7:Z398)-SUM($V$7:AA397)+SUM($V$7:Z397)</f>
        <v>0</v>
      </c>
      <c r="AB398" s="153">
        <f>(2*AB$5*$AJ$3*$R398*$A$3-MIN(AB$5*$AJ$3,$R398*$A$3)^2-2*$R398*$A$3*MAX(AB$5*$AJ$3-$R398*$A$3,0)-MIN(MAX($R398*$A$3-$A$4,0),AB$5*$AJ$3)^2-2*AB$5*$AJ$3*MAX($R398*$A$3-$A$4-AB$5*+$AJ$3,0))/$AJ$5-SUM($V$7:AA398)-SUM($V$7:AB397)+SUM($V$7:AA397)</f>
        <v>0</v>
      </c>
      <c r="AC398" s="153">
        <f>(2*AC$5*$AJ$3*$R398*$A$3-MIN(AC$5*$AJ$3,$R398*$A$3)^2-2*$R398*$A$3*MAX(AC$5*$AJ$3-$R398*$A$3,0)-MIN(MAX($R398*$A$3-$A$4,0),AC$5*$AJ$3)^2-2*AC$5*$AJ$3*MAX($R398*$A$3-$A$4-AC$5*+$AJ$3,0))/$AJ$5-SUM($V$7:AB398)-SUM($V$7:AC397)+SUM($V$7:AB397)</f>
        <v>0</v>
      </c>
      <c r="AD398" s="153">
        <f>(2*AD$5*$AJ$3*$R398*$A$3-MIN(AD$5*$AJ$3,$R398*$A$3)^2-2*$R398*$A$3*MAX(AD$5*$AJ$3-$R398*$A$3,0)-MIN(MAX($R398*$A$3-$A$4,0),AD$5*$AJ$3)^2-2*AD$5*$AJ$3*MAX($R398*$A$3-$A$4-AD$5*+$AJ$3,0))/$AJ$5-SUM($V$7:AC398)-SUM($V$7:AD397)+SUM($V$7:AC397)</f>
        <v>0</v>
      </c>
      <c r="AE398" s="153">
        <f>(2*AE$5*$AJ$3*$R398*$A$3-MIN(AE$5*$AJ$3,$R398*$A$3)^2-2*$R398*$A$3*MAX(AE$5*$AJ$3-$R398*$A$3,0)-MIN(MAX($R398*$A$3-$A$4,0),AE$5*$AJ$3)^2-2*AE$5*$AJ$3*MAX($R398*$A$3-$A$4-AE$5*+$AJ$3,0))/$AJ$5-SUM($V$7:AD398)-SUM($V$7:AE397)+SUM($V$7:AD397)</f>
        <v>0</v>
      </c>
      <c r="AF398" s="153">
        <f>(2*AF$5*$AJ$3*$R398*$A$3-MIN(AF$5*$AJ$3,$R398*$A$3)^2-2*$R398*$A$3*MAX(AF$5*$AJ$3-$R398*$A$3,0)-MIN(MAX($R398*$A$3-$A$4,0),AF$5*$AJ$3)^2-2*AF$5*$AJ$3*MAX($R398*$A$3-$A$4-AF$5*+$AJ$3,0))/$AJ$5-SUM($V$7:AE398)-SUM($V$7:AF397)+SUM($V$7:AE397)</f>
        <v>0</v>
      </c>
      <c r="AG398" s="153">
        <f>(2*AG$5*$AJ$3*$R398*$A$3-MIN(AG$5*$AJ$3,$R398*$A$3)^2-2*$R398*$A$3*MAX(AG$5*$AJ$3-$R398*$A$3,0)-MIN(MAX($R398*$A$3-$A$4,0),AG$5*$AJ$3)^2-2*AG$5*$AJ$3*MAX($R398*$A$3-$A$4-AG$5*+$AJ$3,0))/$AJ$5-SUM($V$7:AF398)-SUM($V$7:AG397)+SUM($V$7:AF397)</f>
        <v>0</v>
      </c>
      <c r="AH398" s="153">
        <f>(2*AH$5*$AJ$3*$R398*$A$3-MIN(AH$5*$AJ$3,$R398*$A$3)^2-2*$R398*$A$3*MAX(AH$5*$AJ$3-$R398*$A$3,0)-MIN(MAX($R398*$A$3-$A$4,0),AH$5*$AJ$3)^2-2*AH$5*$AJ$3*MAX($R398*$A$3-$A$4-AH$5*+$AJ$3,0))/$AJ$5-SUM($V$7:AG398)-SUM($V$7:AH397)+SUM($V$7:AG397)</f>
        <v>0</v>
      </c>
      <c r="AJ398" s="8">
        <f t="shared" si="101"/>
        <v>48030</v>
      </c>
      <c r="AK398" s="30">
        <f t="shared" si="93"/>
        <v>48044</v>
      </c>
      <c r="AL398" s="3" t="e">
        <f ca="1">SUMPRODUCT(OFFSET($W$8:OFFSET($W$8,$AJ$4-1,0),$T398,$U398),OFFSET($D$8:OFFSET($D$8,$AJ$4-1,0),$S398,MATCH(AL$6,$D$7:$Q$7,0)-1))</f>
        <v>#N/A</v>
      </c>
      <c r="AM398" s="3" t="e">
        <f ca="1">SUMPRODUCT(OFFSET($W$8:OFFSET($W$8,$AJ$4-1,0),$T398,$U398),OFFSET($C$8:OFFSET($C$8,$AJ$4-1,0),$S398,0),OFFSET($D$8:OFFSET($D$8,$AJ$4-1,0),$S398,MATCH(AL$6,$D$7:$Q$7,0)-1))/SUMPRODUCT(OFFSET($W$8:OFFSET($W$8,$AJ$4-1,0),$T398,$U398),OFFSET($C$8:OFFSET($C$8,$AJ$4-1,0),$S398,0))</f>
        <v>#N/A</v>
      </c>
      <c r="AN398" s="3" t="e">
        <f ca="1">SUMPRODUCT(OFFSET($W$8:OFFSET($W$8,$AJ$4-1,0),$T398,$U398),OFFSET($D$8:OFFSET($D$8,$AJ$4-1,0),$S398,MATCH(AN$6,$D$7:$Q$7,0)-1))</f>
        <v>#N/A</v>
      </c>
      <c r="AO398" s="3" t="e">
        <f ca="1">SUMPRODUCT(OFFSET($W$8:OFFSET($W$8,$AJ$4-1,0),$T398,$U398),OFFSET($C$8:OFFSET($C$8,$AJ$4-1,0),$S398,0),OFFSET($D$8:OFFSET($D$8,$AJ$4-1,0),$S398,MATCH(AN$6,$D$7:$Q$7,0)-1))/SUMPRODUCT(OFFSET($W$8:OFFSET($W$8,$AJ$4-1,0),$T398,$U398),OFFSET($C$8:OFFSET($C$8,$AJ$4-1,0),$S398,0))</f>
        <v>#N/A</v>
      </c>
      <c r="AP398" s="3" t="e">
        <f ca="1">SUMPRODUCT(OFFSET($W$8:OFFSET($W$8,$AJ$4-1,0),$T398,$U398),OFFSET($D$8:OFFSET($D$8,$AJ$4-1,0),$S398,MATCH(AP$6,$D$7:$Q$7,0)-1))</f>
        <v>#N/A</v>
      </c>
      <c r="AQ398" s="3" t="e">
        <f ca="1">SUMPRODUCT(OFFSET($W$8:OFFSET($W$8,$AJ$4-1,0),$T398,$U398),OFFSET($C$8:OFFSET($C$8,$AJ$4-1,0),$S398,0),OFFSET($D$8:OFFSET($D$8,$AJ$4-1,0),$S398,MATCH(AP$6,$D$7:$Q$7,0)-1))/SUMPRODUCT(OFFSET($W$8:OFFSET($W$8,$AJ$4-1,0),$T398,$U398),OFFSET($C$8:OFFSET($C$8,$AJ$4-1,0),$S398,0))</f>
        <v>#N/A</v>
      </c>
      <c r="AR398" s="3" t="e">
        <f ca="1">SUMPRODUCT(OFFSET($W$8:OFFSET($W$8,$AJ$4-1,0),$T398,$U398),OFFSET($D$8:OFFSET($D$8,$AJ$4-1,0),$S398,MATCH(AR$6,$D$7:$Q$7,0)-1))</f>
        <v>#N/A</v>
      </c>
      <c r="AS398" s="3" t="e">
        <f ca="1">SUMPRODUCT(OFFSET($W$8:OFFSET($W$8,$AJ$4-1,0),$T398,$U398),OFFSET($C$8:OFFSET($C$8,$AJ$4-1,0),$S398,0),OFFSET($D$8:OFFSET($D$8,$AJ$4-1,0),$S398,MATCH(AR$6,$D$7:$Q$7,0)-1))/SUMPRODUCT(OFFSET($W$8:OFFSET($W$8,$AJ$4-1,0),$T398,$U398),OFFSET($C$8:OFFSET($C$8,$AJ$4-1,0),$S398,0))</f>
        <v>#N/A</v>
      </c>
      <c r="AT398" s="3" t="e">
        <f ca="1">SUMPRODUCT(OFFSET($W$8:OFFSET($W$8,$AJ$4-1,0),$T398,$U398),OFFSET($D$8:OFFSET($D$8,$AJ$4-1,0),$S398,MATCH(AT$6,$D$7:$Q$7,0)-1))</f>
        <v>#N/A</v>
      </c>
      <c r="AU398" s="3" t="e">
        <f ca="1">SUMPRODUCT(OFFSET($W$8:OFFSET($W$8,$AJ$4-1,0),$T398,$U398),OFFSET($C$8:OFFSET($C$8,$AJ$4-1,0),$S398,0),OFFSET($D$8:OFFSET($D$8,$AJ$4-1,0),$S398,MATCH(AT$6,$D$7:$Q$7,0)-1))/SUMPRODUCT(OFFSET($W$8:OFFSET($W$8,$AJ$4-1,0),$T398,$U398),OFFSET($C$8:OFFSET($C$8,$AJ$4-1,0),$S398,0))</f>
        <v>#N/A</v>
      </c>
      <c r="AV398" s="3" t="e">
        <f ca="1">SUMPRODUCT(OFFSET($W$8:OFFSET($W$8,$AJ$4-1,0),$T398,$U398),OFFSET($D$8:OFFSET($D$8,$AJ$4-1,0),$S398,MATCH(AV$6,$D$7:$Q$7,0)-1))</f>
        <v>#N/A</v>
      </c>
      <c r="AW398" s="3" t="e">
        <f ca="1">SUMPRODUCT(OFFSET($W$8:OFFSET($W$8,$AJ$4-1,0),$T398,$U398),OFFSET($C$8:OFFSET($C$8,$AJ$4-1,0),$S398,0),OFFSET($D$8:OFFSET($D$8,$AJ$4-1,0),$S398,MATCH(AV$6,$D$7:$Q$7,0)-1))/SUMPRODUCT(OFFSET($W$8:OFFSET($W$8,$AJ$4-1,0),$T398,$U398),OFFSET($C$8:OFFSET($C$8,$AJ$4-1,0),$S398,0))</f>
        <v>#N/A</v>
      </c>
      <c r="AX398" s="3" t="e">
        <f ca="1">SUMPRODUCT(OFFSET($W$8:OFFSET($W$8,$AJ$4-1,0),$T398,$U398),OFFSET($D$8:OFFSET($D$8,$AJ$4-1,0),$S398,MATCH(AX$6,$D$7:$Q$7,0)-1))</f>
        <v>#N/A</v>
      </c>
      <c r="AY398" s="3" t="e">
        <f ca="1">SUMPRODUCT(OFFSET($W$8:OFFSET($W$8,$AJ$4-1,0),$T398,$U398),OFFSET($C$8:OFFSET($C$8,$AJ$4-1,0),$S398,0),OFFSET($D$8:OFFSET($D$8,$AJ$4-1,0),$S398,MATCH(AX$6,$D$7:$Q$7,0)-1))/SUMPRODUCT(OFFSET($W$8:OFFSET($W$8,$AJ$4-1,0),$T398,$U398),OFFSET($C$8:OFFSET($C$8,$AJ$4-1,0),$S398,0))</f>
        <v>#N/A</v>
      </c>
      <c r="AZ398" s="3" t="e">
        <f ca="1">SUMPRODUCT(OFFSET($W$8:OFFSET($W$8,$AJ$4-1,0),$T398,$U398),OFFSET($D$8:OFFSET($D$8,$AJ$4-1,0),$S398,MATCH(AZ$6,$D$7:$Q$7,0)-1))</f>
        <v>#N/A</v>
      </c>
      <c r="BA398" s="3" t="e">
        <f ca="1">SUMPRODUCT(OFFSET($W$8:OFFSET($W$8,$AJ$4-1,0),$T398,$U398),OFFSET($C$8:OFFSET($C$8,$AJ$4-1,0),$S398,0),OFFSET($D$8:OFFSET($D$8,$AJ$4-1,0),$S398,MATCH(AZ$6,$D$7:$Q$7,0)-1))/SUMPRODUCT(OFFSET($W$8:OFFSET($W$8,$AJ$4-1,0),$T398,$U398),OFFSET($C$8:OFFSET($C$8,$AJ$4-1,0),$S398,0))</f>
        <v>#N/A</v>
      </c>
      <c r="BB398" s="3" t="e">
        <f ca="1">SUMPRODUCT(OFFSET($W$8:OFFSET($W$8,$AJ$4-1,0),$T398,$U398),OFFSET($D$8:OFFSET($D$8,$AJ$4-1,0),$S398,MATCH(BB$6,$D$7:$Q$7,0)-1))</f>
        <v>#N/A</v>
      </c>
      <c r="BC398" s="3" t="e">
        <f ca="1">SUMPRODUCT(OFFSET($W$8:OFFSET($W$8,$AJ$4-1,0),$T398,$U398),OFFSET($C$8:OFFSET($C$8,$AJ$4-1,0),$S398,0),OFFSET($D$8:OFFSET($D$8,$AJ$4-1,0),$S398,MATCH(BB$6,$D$7:$Q$7,0)-1))/SUMPRODUCT(OFFSET($W$8:OFFSET($W$8,$AJ$4-1,0),$T398,$U398),OFFSET($C$8:OFFSET($C$8,$AJ$4-1,0),$S398,0))</f>
        <v>#N/A</v>
      </c>
      <c r="BD398" s="3" t="e">
        <f ca="1">SUMPRODUCT(OFFSET($W$8:OFFSET($W$8,$AJ$4-1,0),$T398,$U398),OFFSET($D$8:OFFSET($D$8,$AJ$4-1,0),$S398,MATCH(BD$6,$D$7:$Q$7,0)-1))</f>
        <v>#N/A</v>
      </c>
      <c r="BE398" s="3" t="e">
        <f ca="1">SUMPRODUCT(OFFSET($W$8:OFFSET($W$8,$AJ$4-1,0),$T398,$U398),OFFSET($C$8:OFFSET($C$8,$AJ$4-1,0),$S398,0),OFFSET($D$8:OFFSET($D$8,$AJ$4-1,0),$S398,MATCH(BD$6,$D$7:$Q$7,0)-1))/SUMPRODUCT(OFFSET($W$8:OFFSET($W$8,$AJ$4-1,0),$T398,$U398),OFFSET($C$8:OFFSET($C$8,$AJ$4-1,0),$S398,0))</f>
        <v>#N/A</v>
      </c>
      <c r="BF398" s="174" t="e">
        <f ca="1">SUMPRODUCT(OFFSET($W$8:OFFSET($W$8,$AJ$4-1,0),$T398,$U398),OFFSET($D$8:OFFSET($D$8,$AJ$4-1,0),$S398,MATCH(BF$6,$D$7:$Q$7,0)-1))</f>
        <v>#N/A</v>
      </c>
      <c r="BG398" s="174" t="e">
        <f ca="1">SUMPRODUCT(OFFSET($W$8:OFFSET($W$8,$AJ$4-1,0),$T398,$U398),OFFSET($C$8:OFFSET($C$8,$AJ$4-1,0),$S398,0),OFFSET($D$8:OFFSET($D$8,$AJ$4-1,0),$S398,MATCH(BF$6,$D$7:$Q$7,0)-1))/SUMPRODUCT(OFFSET($W$8:OFFSET($W$8,$AJ$4-1,0),$T398,$U398),OFFSET($C$8:OFFSET($C$8,$AJ$4-1,0),$S398,0))</f>
        <v>#N/A</v>
      </c>
      <c r="BH398" s="174" t="e">
        <f ca="1">SUMPRODUCT(OFFSET($W$8:OFFSET($W$8,$AJ$4-1,0),$T398,$U398),OFFSET($D$8:OFFSET($D$8,$AJ$4-1,0),$S398,MATCH(BH$6,$D$7:$Q$7,0)-1))</f>
        <v>#N/A</v>
      </c>
      <c r="BI398" s="174" t="e">
        <f ca="1">SUMPRODUCT(OFFSET($W$8:OFFSET($W$8,$AJ$4-1,0),$T398,$U398),OFFSET($C$8:OFFSET($C$8,$AJ$4-1,0),$S398,0),OFFSET($D$8:OFFSET($D$8,$AJ$4-1,0),$S398,MATCH(BH$6,$D$7:$Q$7,0)-1))/SUMPRODUCT(OFFSET($W$8:OFFSET($W$8,$AJ$4-1,0),$T398,$U398),OFFSET($C$8:OFFSET($C$8,$AJ$4-1,0),$S398,0))</f>
        <v>#N/A</v>
      </c>
      <c r="BJ398" s="174" t="e">
        <f ca="1">SUMPRODUCT(OFFSET($W$8:OFFSET($W$8,$AJ$4-1,0),$T398,$U398),OFFSET($D$8:OFFSET($D$8,$AJ$4-1,0),$S398,MATCH(BJ$6,$D$7:$Q$7,0)-1))</f>
        <v>#N/A</v>
      </c>
      <c r="BK398" s="174" t="e">
        <f ca="1">SUMPRODUCT(OFFSET($W$8:OFFSET($W$8,$AJ$4-1,0),$T398,$U398),OFFSET($C$8:OFFSET($C$8,$AJ$4-1,0),$S398,0),OFFSET($D$8:OFFSET($D$8,$AJ$4-1,0),$S398,MATCH(BJ$6,$D$7:$Q$7,0)-1))/SUMPRODUCT(OFFSET($W$8:OFFSET($W$8,$AJ$4-1,0),$T398,$U398),OFFSET($C$8:OFFSET($C$8,$AJ$4-1,0),$S398,0))</f>
        <v>#N/A</v>
      </c>
      <c r="BM398" s="8">
        <f t="shared" si="98"/>
        <v>48030</v>
      </c>
      <c r="BN398" s="47" t="e">
        <f t="shared" ca="1" si="99"/>
        <v>#N/A</v>
      </c>
      <c r="BO398" s="47" t="e">
        <f t="shared" ca="1" si="95"/>
        <v>#N/A</v>
      </c>
      <c r="BP398" s="47" t="e">
        <f t="shared" ca="1" si="100"/>
        <v>#N/A</v>
      </c>
      <c r="BQ398" s="47" t="e">
        <f t="shared" ca="1" si="96"/>
        <v>#N/A</v>
      </c>
    </row>
    <row r="399" spans="1:69">
      <c r="A399" s="58">
        <f t="shared" si="97"/>
        <v>47696</v>
      </c>
      <c r="B399" s="155">
        <f t="shared" si="89"/>
        <v>47894</v>
      </c>
      <c r="C399" s="59">
        <f>SUMIF(WP!$A$3:$A$388,"&lt;"&amp;EOMONTH($A399,$A$3-1)+1,WP!$B$3:$B$388)/1000-SUM(C$8:C398)</f>
        <v>0</v>
      </c>
      <c r="D399" s="156">
        <f>D$6/VLOOKUP($B399,Rate!$B$4:$H$390,7)</f>
        <v>1</v>
      </c>
      <c r="E399" s="156">
        <f>E$6/VLOOKUP($B399,SAWW!$B$4:$H$390,7)</f>
        <v>0.82616063291261155</v>
      </c>
      <c r="F399" s="156">
        <f>F$6/VLOOKUP($B399,'Indem BL'!$B$4:$H$390,7)</f>
        <v>0.96568962982055551</v>
      </c>
      <c r="G399" s="156">
        <f>G$6/VLOOKUP($B399,'Med BL'!$B$4:$H$390,7)</f>
        <v>1</v>
      </c>
      <c r="H399" s="156">
        <f>H$6/VLOOKUP($B399,'Combined BL &amp; SAWW'!$B$4:$H$390,7)</f>
        <v>0.85263375139390485</v>
      </c>
      <c r="I399" s="156">
        <f>I$6/VLOOKUP($B399,'Freq Trend'!$B$4:$H$390,7)</f>
        <v>1.0719700092348601</v>
      </c>
      <c r="J399" s="156">
        <f>J$6/VLOOKUP($B399,'Severity Trend_IonI'!$B$4:$H$390,7)</f>
        <v>1.0719700092348603</v>
      </c>
      <c r="K399" s="156">
        <f>K$6/VLOOKUP($B399,'Severity Trend_MonI'!$B$4:$H$390,7)</f>
        <v>0.81513037864692695</v>
      </c>
      <c r="L399" s="156">
        <f>L$6/VLOOKUP($B399,'Severity Trend'!$B$4:$H$390,7)</f>
        <v>0.93171696291287565</v>
      </c>
      <c r="M399" s="156">
        <f>M$6/VLOOKUP($B399,'PP Residual Trend'!$B$4:$H$390,7)</f>
        <v>0.99877402724783959</v>
      </c>
      <c r="N399" s="156">
        <f>N$6/VLOOKUP($B399,CR!$B$4:$H$455,7)</f>
        <v>1</v>
      </c>
      <c r="O399" s="156">
        <f>O$6/VLOOKUP($B399,ER!$B$4:$H$455,7)</f>
        <v>1</v>
      </c>
      <c r="P399" s="156">
        <f>P$6/VLOOKUP($B399,DR!$B$4:$H$455,7)</f>
        <v>1</v>
      </c>
      <c r="R399">
        <f t="shared" si="94"/>
        <v>392</v>
      </c>
      <c r="S399" s="159">
        <f t="shared" si="90"/>
        <v>391</v>
      </c>
      <c r="T399" s="157">
        <f t="shared" si="91"/>
        <v>0</v>
      </c>
      <c r="U399" s="157">
        <f t="shared" si="92"/>
        <v>0</v>
      </c>
      <c r="V399" s="152">
        <v>0</v>
      </c>
      <c r="W399" s="153">
        <f>(2*W$5*$AJ$3*$R399*$A$3-MIN(W$5*$AJ$3,$R399*$A$3)^2-2*$R399*$A$3*MAX(W$5*$AJ$3-$R399*$A$3,0)-MIN(MAX($R399*$A$3-$A$4,0),W$5*$AJ$3)^2-2*W$5*$AJ$3*MAX($R399*$A$3-$A$4-W$5*+$AJ$3,0))/$AJ$5-SUM($V$7:V399)-SUM($V$7:W398)+SUM($V$7:V398)</f>
        <v>0</v>
      </c>
      <c r="X399" s="153">
        <f>(2*X$5*$AJ$3*$R399*$A$3-MIN(X$5*$AJ$3,$R399*$A$3)^2-2*$R399*$A$3*MAX(X$5*$AJ$3-$R399*$A$3,0)-MIN(MAX($R399*$A$3-$A$4,0),X$5*$AJ$3)^2-2*X$5*$AJ$3*MAX($R399*$A$3-$A$4-X$5*+$AJ$3,0))/$AJ$5-SUM($V$7:W399)-SUM($V$7:X398)+SUM($V$7:W398)</f>
        <v>0</v>
      </c>
      <c r="Y399" s="153">
        <f>(2*Y$5*$AJ$3*$R399*$A$3-MIN(Y$5*$AJ$3,$R399*$A$3)^2-2*$R399*$A$3*MAX(Y$5*$AJ$3-$R399*$A$3,0)-MIN(MAX($R399*$A$3-$A$4,0),Y$5*$AJ$3)^2-2*Y$5*$AJ$3*MAX($R399*$A$3-$A$4-Y$5*+$AJ$3,0))/$AJ$5-SUM($V$7:X399)-SUM($V$7:Y398)+SUM($V$7:X398)</f>
        <v>0</v>
      </c>
      <c r="Z399" s="153">
        <f>(2*Z$5*$AJ$3*$R399*$A$3-MIN(Z$5*$AJ$3,$R399*$A$3)^2-2*$R399*$A$3*MAX(Z$5*$AJ$3-$R399*$A$3,0)-MIN(MAX($R399*$A$3-$A$4,0),Z$5*$AJ$3)^2-2*Z$5*$AJ$3*MAX($R399*$A$3-$A$4-Z$5*+$AJ$3,0))/$AJ$5-SUM($V$7:Y399)-SUM($V$7:Z398)+SUM($V$7:Y398)</f>
        <v>0</v>
      </c>
      <c r="AA399" s="153">
        <f>(2*AA$5*$AJ$3*$R399*$A$3-MIN(AA$5*$AJ$3,$R399*$A$3)^2-2*$R399*$A$3*MAX(AA$5*$AJ$3-$R399*$A$3,0)-MIN(MAX($R399*$A$3-$A$4,0),AA$5*$AJ$3)^2-2*AA$5*$AJ$3*MAX($R399*$A$3-$A$4-AA$5*+$AJ$3,0))/$AJ$5-SUM($V$7:Z399)-SUM($V$7:AA398)+SUM($V$7:Z398)</f>
        <v>0</v>
      </c>
      <c r="AB399" s="153">
        <f>(2*AB$5*$AJ$3*$R399*$A$3-MIN(AB$5*$AJ$3,$R399*$A$3)^2-2*$R399*$A$3*MAX(AB$5*$AJ$3-$R399*$A$3,0)-MIN(MAX($R399*$A$3-$A$4,0),AB$5*$AJ$3)^2-2*AB$5*$AJ$3*MAX($R399*$A$3-$A$4-AB$5*+$AJ$3,0))/$AJ$5-SUM($V$7:AA399)-SUM($V$7:AB398)+SUM($V$7:AA398)</f>
        <v>0</v>
      </c>
      <c r="AC399" s="153">
        <f>(2*AC$5*$AJ$3*$R399*$A$3-MIN(AC$5*$AJ$3,$R399*$A$3)^2-2*$R399*$A$3*MAX(AC$5*$AJ$3-$R399*$A$3,0)-MIN(MAX($R399*$A$3-$A$4,0),AC$5*$AJ$3)^2-2*AC$5*$AJ$3*MAX($R399*$A$3-$A$4-AC$5*+$AJ$3,0))/$AJ$5-SUM($V$7:AB399)-SUM($V$7:AC398)+SUM($V$7:AB398)</f>
        <v>0</v>
      </c>
      <c r="AD399" s="153">
        <f>(2*AD$5*$AJ$3*$R399*$A$3-MIN(AD$5*$AJ$3,$R399*$A$3)^2-2*$R399*$A$3*MAX(AD$5*$AJ$3-$R399*$A$3,0)-MIN(MAX($R399*$A$3-$A$4,0),AD$5*$AJ$3)^2-2*AD$5*$AJ$3*MAX($R399*$A$3-$A$4-AD$5*+$AJ$3,0))/$AJ$5-SUM($V$7:AC399)-SUM($V$7:AD398)+SUM($V$7:AC398)</f>
        <v>0</v>
      </c>
      <c r="AE399" s="153">
        <f>(2*AE$5*$AJ$3*$R399*$A$3-MIN(AE$5*$AJ$3,$R399*$A$3)^2-2*$R399*$A$3*MAX(AE$5*$AJ$3-$R399*$A$3,0)-MIN(MAX($R399*$A$3-$A$4,0),AE$5*$AJ$3)^2-2*AE$5*$AJ$3*MAX($R399*$A$3-$A$4-AE$5*+$AJ$3,0))/$AJ$5-SUM($V$7:AD399)-SUM($V$7:AE398)+SUM($V$7:AD398)</f>
        <v>0</v>
      </c>
      <c r="AF399" s="153">
        <f>(2*AF$5*$AJ$3*$R399*$A$3-MIN(AF$5*$AJ$3,$R399*$A$3)^2-2*$R399*$A$3*MAX(AF$5*$AJ$3-$R399*$A$3,0)-MIN(MAX($R399*$A$3-$A$4,0),AF$5*$AJ$3)^2-2*AF$5*$AJ$3*MAX($R399*$A$3-$A$4-AF$5*+$AJ$3,0))/$AJ$5-SUM($V$7:AE399)-SUM($V$7:AF398)+SUM($V$7:AE398)</f>
        <v>0</v>
      </c>
      <c r="AG399" s="153">
        <f>(2*AG$5*$AJ$3*$R399*$A$3-MIN(AG$5*$AJ$3,$R399*$A$3)^2-2*$R399*$A$3*MAX(AG$5*$AJ$3-$R399*$A$3,0)-MIN(MAX($R399*$A$3-$A$4,0),AG$5*$AJ$3)^2-2*AG$5*$AJ$3*MAX($R399*$A$3-$A$4-AG$5*+$AJ$3,0))/$AJ$5-SUM($V$7:AF399)-SUM($V$7:AG398)+SUM($V$7:AF398)</f>
        <v>0</v>
      </c>
      <c r="AH399" s="153">
        <f>(2*AH$5*$AJ$3*$R399*$A$3-MIN(AH$5*$AJ$3,$R399*$A$3)^2-2*$R399*$A$3*MAX(AH$5*$AJ$3-$R399*$A$3,0)-MIN(MAX($R399*$A$3-$A$4,0),AH$5*$AJ$3)^2-2*AH$5*$AJ$3*MAX($R399*$A$3-$A$4-AH$5*+$AJ$3,0))/$AJ$5-SUM($V$7:AG399)-SUM($V$7:AH398)+SUM($V$7:AG398)</f>
        <v>0</v>
      </c>
      <c r="AJ399" s="8">
        <f t="shared" si="101"/>
        <v>48061</v>
      </c>
      <c r="AK399" s="30">
        <f t="shared" si="93"/>
        <v>48075</v>
      </c>
      <c r="AL399" s="3" t="e">
        <f ca="1">SUMPRODUCT(OFFSET($W$8:OFFSET($W$8,$AJ$4-1,0),$T399,$U399),OFFSET($D$8:OFFSET($D$8,$AJ$4-1,0),$S399,MATCH(AL$6,$D$7:$Q$7,0)-1))</f>
        <v>#N/A</v>
      </c>
      <c r="AM399" s="3" t="e">
        <f ca="1">SUMPRODUCT(OFFSET($W$8:OFFSET($W$8,$AJ$4-1,0),$T399,$U399),OFFSET($C$8:OFFSET($C$8,$AJ$4-1,0),$S399,0),OFFSET($D$8:OFFSET($D$8,$AJ$4-1,0),$S399,MATCH(AL$6,$D$7:$Q$7,0)-1))/SUMPRODUCT(OFFSET($W$8:OFFSET($W$8,$AJ$4-1,0),$T399,$U399),OFFSET($C$8:OFFSET($C$8,$AJ$4-1,0),$S399,0))</f>
        <v>#N/A</v>
      </c>
      <c r="AN399" s="3" t="e">
        <f ca="1">SUMPRODUCT(OFFSET($W$8:OFFSET($W$8,$AJ$4-1,0),$T399,$U399),OFFSET($D$8:OFFSET($D$8,$AJ$4-1,0),$S399,MATCH(AN$6,$D$7:$Q$7,0)-1))</f>
        <v>#N/A</v>
      </c>
      <c r="AO399" s="3" t="e">
        <f ca="1">SUMPRODUCT(OFFSET($W$8:OFFSET($W$8,$AJ$4-1,0),$T399,$U399),OFFSET($C$8:OFFSET($C$8,$AJ$4-1,0),$S399,0),OFFSET($D$8:OFFSET($D$8,$AJ$4-1,0),$S399,MATCH(AN$6,$D$7:$Q$7,0)-1))/SUMPRODUCT(OFFSET($W$8:OFFSET($W$8,$AJ$4-1,0),$T399,$U399),OFFSET($C$8:OFFSET($C$8,$AJ$4-1,0),$S399,0))</f>
        <v>#N/A</v>
      </c>
      <c r="AP399" s="3" t="e">
        <f ca="1">SUMPRODUCT(OFFSET($W$8:OFFSET($W$8,$AJ$4-1,0),$T399,$U399),OFFSET($D$8:OFFSET($D$8,$AJ$4-1,0),$S399,MATCH(AP$6,$D$7:$Q$7,0)-1))</f>
        <v>#N/A</v>
      </c>
      <c r="AQ399" s="3" t="e">
        <f ca="1">SUMPRODUCT(OFFSET($W$8:OFFSET($W$8,$AJ$4-1,0),$T399,$U399),OFFSET($C$8:OFFSET($C$8,$AJ$4-1,0),$S399,0),OFFSET($D$8:OFFSET($D$8,$AJ$4-1,0),$S399,MATCH(AP$6,$D$7:$Q$7,0)-1))/SUMPRODUCT(OFFSET($W$8:OFFSET($W$8,$AJ$4-1,0),$T399,$U399),OFFSET($C$8:OFFSET($C$8,$AJ$4-1,0),$S399,0))</f>
        <v>#N/A</v>
      </c>
      <c r="AR399" s="3" t="e">
        <f ca="1">SUMPRODUCT(OFFSET($W$8:OFFSET($W$8,$AJ$4-1,0),$T399,$U399),OFFSET($D$8:OFFSET($D$8,$AJ$4-1,0),$S399,MATCH(AR$6,$D$7:$Q$7,0)-1))</f>
        <v>#N/A</v>
      </c>
      <c r="AS399" s="3" t="e">
        <f ca="1">SUMPRODUCT(OFFSET($W$8:OFFSET($W$8,$AJ$4-1,0),$T399,$U399),OFFSET($C$8:OFFSET($C$8,$AJ$4-1,0),$S399,0),OFFSET($D$8:OFFSET($D$8,$AJ$4-1,0),$S399,MATCH(AR$6,$D$7:$Q$7,0)-1))/SUMPRODUCT(OFFSET($W$8:OFFSET($W$8,$AJ$4-1,0),$T399,$U399),OFFSET($C$8:OFFSET($C$8,$AJ$4-1,0),$S399,0))</f>
        <v>#N/A</v>
      </c>
      <c r="AT399" s="3" t="e">
        <f ca="1">SUMPRODUCT(OFFSET($W$8:OFFSET($W$8,$AJ$4-1,0),$T399,$U399),OFFSET($D$8:OFFSET($D$8,$AJ$4-1,0),$S399,MATCH(AT$6,$D$7:$Q$7,0)-1))</f>
        <v>#N/A</v>
      </c>
      <c r="AU399" s="3" t="e">
        <f ca="1">SUMPRODUCT(OFFSET($W$8:OFFSET($W$8,$AJ$4-1,0),$T399,$U399),OFFSET($C$8:OFFSET($C$8,$AJ$4-1,0),$S399,0),OFFSET($D$8:OFFSET($D$8,$AJ$4-1,0),$S399,MATCH(AT$6,$D$7:$Q$7,0)-1))/SUMPRODUCT(OFFSET($W$8:OFFSET($W$8,$AJ$4-1,0),$T399,$U399),OFFSET($C$8:OFFSET($C$8,$AJ$4-1,0),$S399,0))</f>
        <v>#N/A</v>
      </c>
      <c r="AV399" s="3" t="e">
        <f ca="1">SUMPRODUCT(OFFSET($W$8:OFFSET($W$8,$AJ$4-1,0),$T399,$U399),OFFSET($D$8:OFFSET($D$8,$AJ$4-1,0),$S399,MATCH(AV$6,$D$7:$Q$7,0)-1))</f>
        <v>#N/A</v>
      </c>
      <c r="AW399" s="3" t="e">
        <f ca="1">SUMPRODUCT(OFFSET($W$8:OFFSET($W$8,$AJ$4-1,0),$T399,$U399),OFFSET($C$8:OFFSET($C$8,$AJ$4-1,0),$S399,0),OFFSET($D$8:OFFSET($D$8,$AJ$4-1,0),$S399,MATCH(AV$6,$D$7:$Q$7,0)-1))/SUMPRODUCT(OFFSET($W$8:OFFSET($W$8,$AJ$4-1,0),$T399,$U399),OFFSET($C$8:OFFSET($C$8,$AJ$4-1,0),$S399,0))</f>
        <v>#N/A</v>
      </c>
      <c r="AX399" s="3" t="e">
        <f ca="1">SUMPRODUCT(OFFSET($W$8:OFFSET($W$8,$AJ$4-1,0),$T399,$U399),OFFSET($D$8:OFFSET($D$8,$AJ$4-1,0),$S399,MATCH(AX$6,$D$7:$Q$7,0)-1))</f>
        <v>#N/A</v>
      </c>
      <c r="AY399" s="3" t="e">
        <f ca="1">SUMPRODUCT(OFFSET($W$8:OFFSET($W$8,$AJ$4-1,0),$T399,$U399),OFFSET($C$8:OFFSET($C$8,$AJ$4-1,0),$S399,0),OFFSET($D$8:OFFSET($D$8,$AJ$4-1,0),$S399,MATCH(AX$6,$D$7:$Q$7,0)-1))/SUMPRODUCT(OFFSET($W$8:OFFSET($W$8,$AJ$4-1,0),$T399,$U399),OFFSET($C$8:OFFSET($C$8,$AJ$4-1,0),$S399,0))</f>
        <v>#N/A</v>
      </c>
      <c r="AZ399" s="3" t="e">
        <f ca="1">SUMPRODUCT(OFFSET($W$8:OFFSET($W$8,$AJ$4-1,0),$T399,$U399),OFFSET($D$8:OFFSET($D$8,$AJ$4-1,0),$S399,MATCH(AZ$6,$D$7:$Q$7,0)-1))</f>
        <v>#N/A</v>
      </c>
      <c r="BA399" s="3" t="e">
        <f ca="1">SUMPRODUCT(OFFSET($W$8:OFFSET($W$8,$AJ$4-1,0),$T399,$U399),OFFSET($C$8:OFFSET($C$8,$AJ$4-1,0),$S399,0),OFFSET($D$8:OFFSET($D$8,$AJ$4-1,0),$S399,MATCH(AZ$6,$D$7:$Q$7,0)-1))/SUMPRODUCT(OFFSET($W$8:OFFSET($W$8,$AJ$4-1,0),$T399,$U399),OFFSET($C$8:OFFSET($C$8,$AJ$4-1,0),$S399,0))</f>
        <v>#N/A</v>
      </c>
      <c r="BB399" s="3" t="e">
        <f ca="1">SUMPRODUCT(OFFSET($W$8:OFFSET($W$8,$AJ$4-1,0),$T399,$U399),OFFSET($D$8:OFFSET($D$8,$AJ$4-1,0),$S399,MATCH(BB$6,$D$7:$Q$7,0)-1))</f>
        <v>#N/A</v>
      </c>
      <c r="BC399" s="3" t="e">
        <f ca="1">SUMPRODUCT(OFFSET($W$8:OFFSET($W$8,$AJ$4-1,0),$T399,$U399),OFFSET($C$8:OFFSET($C$8,$AJ$4-1,0),$S399,0),OFFSET($D$8:OFFSET($D$8,$AJ$4-1,0),$S399,MATCH(BB$6,$D$7:$Q$7,0)-1))/SUMPRODUCT(OFFSET($W$8:OFFSET($W$8,$AJ$4-1,0),$T399,$U399),OFFSET($C$8:OFFSET($C$8,$AJ$4-1,0),$S399,0))</f>
        <v>#N/A</v>
      </c>
      <c r="BD399" s="3" t="e">
        <f ca="1">SUMPRODUCT(OFFSET($W$8:OFFSET($W$8,$AJ$4-1,0),$T399,$U399),OFFSET($D$8:OFFSET($D$8,$AJ$4-1,0),$S399,MATCH(BD$6,$D$7:$Q$7,0)-1))</f>
        <v>#N/A</v>
      </c>
      <c r="BE399" s="3" t="e">
        <f ca="1">SUMPRODUCT(OFFSET($W$8:OFFSET($W$8,$AJ$4-1,0),$T399,$U399),OFFSET($C$8:OFFSET($C$8,$AJ$4-1,0),$S399,0),OFFSET($D$8:OFFSET($D$8,$AJ$4-1,0),$S399,MATCH(BD$6,$D$7:$Q$7,0)-1))/SUMPRODUCT(OFFSET($W$8:OFFSET($W$8,$AJ$4-1,0),$T399,$U399),OFFSET($C$8:OFFSET($C$8,$AJ$4-1,0),$S399,0))</f>
        <v>#N/A</v>
      </c>
      <c r="BF399" s="174" t="e">
        <f ca="1">SUMPRODUCT(OFFSET($W$8:OFFSET($W$8,$AJ$4-1,0),$T399,$U399),OFFSET($D$8:OFFSET($D$8,$AJ$4-1,0),$S399,MATCH(BF$6,$D$7:$Q$7,0)-1))</f>
        <v>#N/A</v>
      </c>
      <c r="BG399" s="174" t="e">
        <f ca="1">SUMPRODUCT(OFFSET($W$8:OFFSET($W$8,$AJ$4-1,0),$T399,$U399),OFFSET($C$8:OFFSET($C$8,$AJ$4-1,0),$S399,0),OFFSET($D$8:OFFSET($D$8,$AJ$4-1,0),$S399,MATCH(BF$6,$D$7:$Q$7,0)-1))/SUMPRODUCT(OFFSET($W$8:OFFSET($W$8,$AJ$4-1,0),$T399,$U399),OFFSET($C$8:OFFSET($C$8,$AJ$4-1,0),$S399,0))</f>
        <v>#N/A</v>
      </c>
      <c r="BH399" s="174" t="e">
        <f ca="1">SUMPRODUCT(OFFSET($W$8:OFFSET($W$8,$AJ$4-1,0),$T399,$U399),OFFSET($D$8:OFFSET($D$8,$AJ$4-1,0),$S399,MATCH(BH$6,$D$7:$Q$7,0)-1))</f>
        <v>#N/A</v>
      </c>
      <c r="BI399" s="174" t="e">
        <f ca="1">SUMPRODUCT(OFFSET($W$8:OFFSET($W$8,$AJ$4-1,0),$T399,$U399),OFFSET($C$8:OFFSET($C$8,$AJ$4-1,0),$S399,0),OFFSET($D$8:OFFSET($D$8,$AJ$4-1,0),$S399,MATCH(BH$6,$D$7:$Q$7,0)-1))/SUMPRODUCT(OFFSET($W$8:OFFSET($W$8,$AJ$4-1,0),$T399,$U399),OFFSET($C$8:OFFSET($C$8,$AJ$4-1,0),$S399,0))</f>
        <v>#N/A</v>
      </c>
      <c r="BJ399" s="174" t="e">
        <f ca="1">SUMPRODUCT(OFFSET($W$8:OFFSET($W$8,$AJ$4-1,0),$T399,$U399),OFFSET($D$8:OFFSET($D$8,$AJ$4-1,0),$S399,MATCH(BJ$6,$D$7:$Q$7,0)-1))</f>
        <v>#N/A</v>
      </c>
      <c r="BK399" s="174" t="e">
        <f ca="1">SUMPRODUCT(OFFSET($W$8:OFFSET($W$8,$AJ$4-1,0),$T399,$U399),OFFSET($C$8:OFFSET($C$8,$AJ$4-1,0),$S399,0),OFFSET($D$8:OFFSET($D$8,$AJ$4-1,0),$S399,MATCH(BJ$6,$D$7:$Q$7,0)-1))/SUMPRODUCT(OFFSET($W$8:OFFSET($W$8,$AJ$4-1,0),$T399,$U399),OFFSET($C$8:OFFSET($C$8,$AJ$4-1,0),$S399,0))</f>
        <v>#N/A</v>
      </c>
      <c r="BM399" s="8">
        <f t="shared" si="98"/>
        <v>48061</v>
      </c>
      <c r="BN399" s="47" t="e">
        <f t="shared" ca="1" si="99"/>
        <v>#N/A</v>
      </c>
      <c r="BO399" s="47" t="e">
        <f t="shared" ca="1" si="95"/>
        <v>#N/A</v>
      </c>
      <c r="BP399" s="47" t="e">
        <f t="shared" ca="1" si="100"/>
        <v>#N/A</v>
      </c>
      <c r="BQ399" s="47" t="e">
        <f t="shared" ca="1" si="96"/>
        <v>#N/A</v>
      </c>
    </row>
    <row r="400" spans="1:69">
      <c r="A400" s="58">
        <f t="shared" si="97"/>
        <v>47727</v>
      </c>
      <c r="B400" s="155">
        <f t="shared" si="89"/>
        <v>47922</v>
      </c>
      <c r="C400" s="59">
        <f>SUMIF(WP!$A$3:$A$388,"&lt;"&amp;EOMONTH($A400,$A$3-1)+1,WP!$B$3:$B$388)/1000-SUM(C$8:C399)</f>
        <v>0</v>
      </c>
      <c r="D400" s="156">
        <f>D$6/VLOOKUP($B400,Rate!$B$4:$H$390,7)</f>
        <v>1</v>
      </c>
      <c r="E400" s="156">
        <f>E$6/VLOOKUP($B400,SAWW!$B$4:$H$390,7)</f>
        <v>0.82616063291261155</v>
      </c>
      <c r="F400" s="156">
        <f>F$6/VLOOKUP($B400,'Indem BL'!$B$4:$H$390,7)</f>
        <v>0.96568962982055551</v>
      </c>
      <c r="G400" s="156">
        <f>G$6/VLOOKUP($B400,'Med BL'!$B$4:$H$390,7)</f>
        <v>1</v>
      </c>
      <c r="H400" s="156">
        <f>H$6/VLOOKUP($B400,'Combined BL &amp; SAWW'!$B$4:$H$390,7)</f>
        <v>0.85263375139390485</v>
      </c>
      <c r="I400" s="156">
        <f>I$6/VLOOKUP($B400,'Freq Trend'!$B$4:$H$390,7)</f>
        <v>1.0719700092348601</v>
      </c>
      <c r="J400" s="156">
        <f>J$6/VLOOKUP($B400,'Severity Trend_IonI'!$B$4:$H$390,7)</f>
        <v>1.0719700092348603</v>
      </c>
      <c r="K400" s="156">
        <f>K$6/VLOOKUP($B400,'Severity Trend_MonI'!$B$4:$H$390,7)</f>
        <v>0.81513037864692695</v>
      </c>
      <c r="L400" s="156">
        <f>L$6/VLOOKUP($B400,'Severity Trend'!$B$4:$H$390,7)</f>
        <v>0.93171696291287565</v>
      </c>
      <c r="M400" s="156">
        <f>M$6/VLOOKUP($B400,'PP Residual Trend'!$B$4:$H$390,7)</f>
        <v>0.99877402724783959</v>
      </c>
      <c r="N400" s="156">
        <f>N$6/VLOOKUP($B400,CR!$B$4:$H$455,7)</f>
        <v>1</v>
      </c>
      <c r="O400" s="156">
        <f>O$6/VLOOKUP($B400,ER!$B$4:$H$455,7)</f>
        <v>1</v>
      </c>
      <c r="P400" s="156">
        <f>P$6/VLOOKUP($B400,DR!$B$4:$H$455,7)</f>
        <v>1</v>
      </c>
      <c r="R400">
        <f t="shared" si="94"/>
        <v>393</v>
      </c>
      <c r="S400" s="159">
        <f t="shared" si="90"/>
        <v>392</v>
      </c>
      <c r="T400" s="157">
        <f t="shared" si="91"/>
        <v>0</v>
      </c>
      <c r="U400" s="157">
        <f t="shared" si="92"/>
        <v>0</v>
      </c>
      <c r="V400" s="152">
        <v>0</v>
      </c>
      <c r="W400" s="153">
        <f>(2*W$5*$AJ$3*$R400*$A$3-MIN(W$5*$AJ$3,$R400*$A$3)^2-2*$R400*$A$3*MAX(W$5*$AJ$3-$R400*$A$3,0)-MIN(MAX($R400*$A$3-$A$4,0),W$5*$AJ$3)^2-2*W$5*$AJ$3*MAX($R400*$A$3-$A$4-W$5*+$AJ$3,0))/$AJ$5-SUM($V$7:V400)-SUM($V$7:W399)+SUM($V$7:V399)</f>
        <v>0</v>
      </c>
      <c r="X400" s="153">
        <f>(2*X$5*$AJ$3*$R400*$A$3-MIN(X$5*$AJ$3,$R400*$A$3)^2-2*$R400*$A$3*MAX(X$5*$AJ$3-$R400*$A$3,0)-MIN(MAX($R400*$A$3-$A$4,0),X$5*$AJ$3)^2-2*X$5*$AJ$3*MAX($R400*$A$3-$A$4-X$5*+$AJ$3,0))/$AJ$5-SUM($V$7:W400)-SUM($V$7:X399)+SUM($V$7:W399)</f>
        <v>0</v>
      </c>
      <c r="Y400" s="153">
        <f>(2*Y$5*$AJ$3*$R400*$A$3-MIN(Y$5*$AJ$3,$R400*$A$3)^2-2*$R400*$A$3*MAX(Y$5*$AJ$3-$R400*$A$3,0)-MIN(MAX($R400*$A$3-$A$4,0),Y$5*$AJ$3)^2-2*Y$5*$AJ$3*MAX($R400*$A$3-$A$4-Y$5*+$AJ$3,0))/$AJ$5-SUM($V$7:X400)-SUM($V$7:Y399)+SUM($V$7:X399)</f>
        <v>0</v>
      </c>
      <c r="Z400" s="153">
        <f>(2*Z$5*$AJ$3*$R400*$A$3-MIN(Z$5*$AJ$3,$R400*$A$3)^2-2*$R400*$A$3*MAX(Z$5*$AJ$3-$R400*$A$3,0)-MIN(MAX($R400*$A$3-$A$4,0),Z$5*$AJ$3)^2-2*Z$5*$AJ$3*MAX($R400*$A$3-$A$4-Z$5*+$AJ$3,0))/$AJ$5-SUM($V$7:Y400)-SUM($V$7:Z399)+SUM($V$7:Y399)</f>
        <v>0</v>
      </c>
      <c r="AA400" s="153">
        <f>(2*AA$5*$AJ$3*$R400*$A$3-MIN(AA$5*$AJ$3,$R400*$A$3)^2-2*$R400*$A$3*MAX(AA$5*$AJ$3-$R400*$A$3,0)-MIN(MAX($R400*$A$3-$A$4,0),AA$5*$AJ$3)^2-2*AA$5*$AJ$3*MAX($R400*$A$3-$A$4-AA$5*+$AJ$3,0))/$AJ$5-SUM($V$7:Z400)-SUM($V$7:AA399)+SUM($V$7:Z399)</f>
        <v>0</v>
      </c>
      <c r="AB400" s="153">
        <f>(2*AB$5*$AJ$3*$R400*$A$3-MIN(AB$5*$AJ$3,$R400*$A$3)^2-2*$R400*$A$3*MAX(AB$5*$AJ$3-$R400*$A$3,0)-MIN(MAX($R400*$A$3-$A$4,0),AB$5*$AJ$3)^2-2*AB$5*$AJ$3*MAX($R400*$A$3-$A$4-AB$5*+$AJ$3,0))/$AJ$5-SUM($V$7:AA400)-SUM($V$7:AB399)+SUM($V$7:AA399)</f>
        <v>0</v>
      </c>
      <c r="AC400" s="153">
        <f>(2*AC$5*$AJ$3*$R400*$A$3-MIN(AC$5*$AJ$3,$R400*$A$3)^2-2*$R400*$A$3*MAX(AC$5*$AJ$3-$R400*$A$3,0)-MIN(MAX($R400*$A$3-$A$4,0),AC$5*$AJ$3)^2-2*AC$5*$AJ$3*MAX($R400*$A$3-$A$4-AC$5*+$AJ$3,0))/$AJ$5-SUM($V$7:AB400)-SUM($V$7:AC399)+SUM($V$7:AB399)</f>
        <v>0</v>
      </c>
      <c r="AD400" s="153">
        <f>(2*AD$5*$AJ$3*$R400*$A$3-MIN(AD$5*$AJ$3,$R400*$A$3)^2-2*$R400*$A$3*MAX(AD$5*$AJ$3-$R400*$A$3,0)-MIN(MAX($R400*$A$3-$A$4,0),AD$5*$AJ$3)^2-2*AD$5*$AJ$3*MAX($R400*$A$3-$A$4-AD$5*+$AJ$3,0))/$AJ$5-SUM($V$7:AC400)-SUM($V$7:AD399)+SUM($V$7:AC399)</f>
        <v>0</v>
      </c>
      <c r="AE400" s="153">
        <f>(2*AE$5*$AJ$3*$R400*$A$3-MIN(AE$5*$AJ$3,$R400*$A$3)^2-2*$R400*$A$3*MAX(AE$5*$AJ$3-$R400*$A$3,0)-MIN(MAX($R400*$A$3-$A$4,0),AE$5*$AJ$3)^2-2*AE$5*$AJ$3*MAX($R400*$A$3-$A$4-AE$5*+$AJ$3,0))/$AJ$5-SUM($V$7:AD400)-SUM($V$7:AE399)+SUM($V$7:AD399)</f>
        <v>0</v>
      </c>
      <c r="AF400" s="153">
        <f>(2*AF$5*$AJ$3*$R400*$A$3-MIN(AF$5*$AJ$3,$R400*$A$3)^2-2*$R400*$A$3*MAX(AF$5*$AJ$3-$R400*$A$3,0)-MIN(MAX($R400*$A$3-$A$4,0),AF$5*$AJ$3)^2-2*AF$5*$AJ$3*MAX($R400*$A$3-$A$4-AF$5*+$AJ$3,0))/$AJ$5-SUM($V$7:AE400)-SUM($V$7:AF399)+SUM($V$7:AE399)</f>
        <v>0</v>
      </c>
      <c r="AG400" s="153">
        <f>(2*AG$5*$AJ$3*$R400*$A$3-MIN(AG$5*$AJ$3,$R400*$A$3)^2-2*$R400*$A$3*MAX(AG$5*$AJ$3-$R400*$A$3,0)-MIN(MAX($R400*$A$3-$A$4,0),AG$5*$AJ$3)^2-2*AG$5*$AJ$3*MAX($R400*$A$3-$A$4-AG$5*+$AJ$3,0))/$AJ$5-SUM($V$7:AF400)-SUM($V$7:AG399)+SUM($V$7:AF399)</f>
        <v>0</v>
      </c>
      <c r="AH400" s="153">
        <f>(2*AH$5*$AJ$3*$R400*$A$3-MIN(AH$5*$AJ$3,$R400*$A$3)^2-2*$R400*$A$3*MAX(AH$5*$AJ$3-$R400*$A$3,0)-MIN(MAX($R400*$A$3-$A$4,0),AH$5*$AJ$3)^2-2*AH$5*$AJ$3*MAX($R400*$A$3-$A$4-AH$5*+$AJ$3,0))/$AJ$5-SUM($V$7:AG400)-SUM($V$7:AH399)+SUM($V$7:AG399)</f>
        <v>0</v>
      </c>
      <c r="AJ400" s="8">
        <f t="shared" si="101"/>
        <v>48092</v>
      </c>
      <c r="AK400" s="30">
        <f t="shared" si="93"/>
        <v>48106</v>
      </c>
      <c r="AL400" s="3" t="e">
        <f ca="1">SUMPRODUCT(OFFSET($W$8:OFFSET($W$8,$AJ$4-1,0),$T400,$U400),OFFSET($D$8:OFFSET($D$8,$AJ$4-1,0),$S400,MATCH(AL$6,$D$7:$Q$7,0)-1))</f>
        <v>#N/A</v>
      </c>
      <c r="AM400" s="3" t="e">
        <f ca="1">SUMPRODUCT(OFFSET($W$8:OFFSET($W$8,$AJ$4-1,0),$T400,$U400),OFFSET($C$8:OFFSET($C$8,$AJ$4-1,0),$S400,0),OFFSET($D$8:OFFSET($D$8,$AJ$4-1,0),$S400,MATCH(AL$6,$D$7:$Q$7,0)-1))/SUMPRODUCT(OFFSET($W$8:OFFSET($W$8,$AJ$4-1,0),$T400,$U400),OFFSET($C$8:OFFSET($C$8,$AJ$4-1,0),$S400,0))</f>
        <v>#N/A</v>
      </c>
      <c r="AN400" s="3" t="e">
        <f ca="1">SUMPRODUCT(OFFSET($W$8:OFFSET($W$8,$AJ$4-1,0),$T400,$U400),OFFSET($D$8:OFFSET($D$8,$AJ$4-1,0),$S400,MATCH(AN$6,$D$7:$Q$7,0)-1))</f>
        <v>#N/A</v>
      </c>
      <c r="AO400" s="3" t="e">
        <f ca="1">SUMPRODUCT(OFFSET($W$8:OFFSET($W$8,$AJ$4-1,0),$T400,$U400),OFFSET($C$8:OFFSET($C$8,$AJ$4-1,0),$S400,0),OFFSET($D$8:OFFSET($D$8,$AJ$4-1,0),$S400,MATCH(AN$6,$D$7:$Q$7,0)-1))/SUMPRODUCT(OFFSET($W$8:OFFSET($W$8,$AJ$4-1,0),$T400,$U400),OFFSET($C$8:OFFSET($C$8,$AJ$4-1,0),$S400,0))</f>
        <v>#N/A</v>
      </c>
      <c r="AP400" s="3" t="e">
        <f ca="1">SUMPRODUCT(OFFSET($W$8:OFFSET($W$8,$AJ$4-1,0),$T400,$U400),OFFSET($D$8:OFFSET($D$8,$AJ$4-1,0),$S400,MATCH(AP$6,$D$7:$Q$7,0)-1))</f>
        <v>#N/A</v>
      </c>
      <c r="AQ400" s="3" t="e">
        <f ca="1">SUMPRODUCT(OFFSET($W$8:OFFSET($W$8,$AJ$4-1,0),$T400,$U400),OFFSET($C$8:OFFSET($C$8,$AJ$4-1,0),$S400,0),OFFSET($D$8:OFFSET($D$8,$AJ$4-1,0),$S400,MATCH(AP$6,$D$7:$Q$7,0)-1))/SUMPRODUCT(OFFSET($W$8:OFFSET($W$8,$AJ$4-1,0),$T400,$U400),OFFSET($C$8:OFFSET($C$8,$AJ$4-1,0),$S400,0))</f>
        <v>#N/A</v>
      </c>
      <c r="AR400" s="3" t="e">
        <f ca="1">SUMPRODUCT(OFFSET($W$8:OFFSET($W$8,$AJ$4-1,0),$T400,$U400),OFFSET($D$8:OFFSET($D$8,$AJ$4-1,0),$S400,MATCH(AR$6,$D$7:$Q$7,0)-1))</f>
        <v>#N/A</v>
      </c>
      <c r="AS400" s="3" t="e">
        <f ca="1">SUMPRODUCT(OFFSET($W$8:OFFSET($W$8,$AJ$4-1,0),$T400,$U400),OFFSET($C$8:OFFSET($C$8,$AJ$4-1,0),$S400,0),OFFSET($D$8:OFFSET($D$8,$AJ$4-1,0),$S400,MATCH(AR$6,$D$7:$Q$7,0)-1))/SUMPRODUCT(OFFSET($W$8:OFFSET($W$8,$AJ$4-1,0),$T400,$U400),OFFSET($C$8:OFFSET($C$8,$AJ$4-1,0),$S400,0))</f>
        <v>#N/A</v>
      </c>
      <c r="AT400" s="3" t="e">
        <f ca="1">SUMPRODUCT(OFFSET($W$8:OFFSET($W$8,$AJ$4-1,0),$T400,$U400),OFFSET($D$8:OFFSET($D$8,$AJ$4-1,0),$S400,MATCH(AT$6,$D$7:$Q$7,0)-1))</f>
        <v>#N/A</v>
      </c>
      <c r="AU400" s="3" t="e">
        <f ca="1">SUMPRODUCT(OFFSET($W$8:OFFSET($W$8,$AJ$4-1,0),$T400,$U400),OFFSET($C$8:OFFSET($C$8,$AJ$4-1,0),$S400,0),OFFSET($D$8:OFFSET($D$8,$AJ$4-1,0),$S400,MATCH(AT$6,$D$7:$Q$7,0)-1))/SUMPRODUCT(OFFSET($W$8:OFFSET($W$8,$AJ$4-1,0),$T400,$U400),OFFSET($C$8:OFFSET($C$8,$AJ$4-1,0),$S400,0))</f>
        <v>#N/A</v>
      </c>
      <c r="AV400" s="3" t="e">
        <f ca="1">SUMPRODUCT(OFFSET($W$8:OFFSET($W$8,$AJ$4-1,0),$T400,$U400),OFFSET($D$8:OFFSET($D$8,$AJ$4-1,0),$S400,MATCH(AV$6,$D$7:$Q$7,0)-1))</f>
        <v>#N/A</v>
      </c>
      <c r="AW400" s="3" t="e">
        <f ca="1">SUMPRODUCT(OFFSET($W$8:OFFSET($W$8,$AJ$4-1,0),$T400,$U400),OFFSET($C$8:OFFSET($C$8,$AJ$4-1,0),$S400,0),OFFSET($D$8:OFFSET($D$8,$AJ$4-1,0),$S400,MATCH(AV$6,$D$7:$Q$7,0)-1))/SUMPRODUCT(OFFSET($W$8:OFFSET($W$8,$AJ$4-1,0),$T400,$U400),OFFSET($C$8:OFFSET($C$8,$AJ$4-1,0),$S400,0))</f>
        <v>#N/A</v>
      </c>
      <c r="AX400" s="3" t="e">
        <f ca="1">SUMPRODUCT(OFFSET($W$8:OFFSET($W$8,$AJ$4-1,0),$T400,$U400),OFFSET($D$8:OFFSET($D$8,$AJ$4-1,0),$S400,MATCH(AX$6,$D$7:$Q$7,0)-1))</f>
        <v>#N/A</v>
      </c>
      <c r="AY400" s="3" t="e">
        <f ca="1">SUMPRODUCT(OFFSET($W$8:OFFSET($W$8,$AJ$4-1,0),$T400,$U400),OFFSET($C$8:OFFSET($C$8,$AJ$4-1,0),$S400,0),OFFSET($D$8:OFFSET($D$8,$AJ$4-1,0),$S400,MATCH(AX$6,$D$7:$Q$7,0)-1))/SUMPRODUCT(OFFSET($W$8:OFFSET($W$8,$AJ$4-1,0),$T400,$U400),OFFSET($C$8:OFFSET($C$8,$AJ$4-1,0),$S400,0))</f>
        <v>#N/A</v>
      </c>
      <c r="AZ400" s="3" t="e">
        <f ca="1">SUMPRODUCT(OFFSET($W$8:OFFSET($W$8,$AJ$4-1,0),$T400,$U400),OFFSET($D$8:OFFSET($D$8,$AJ$4-1,0),$S400,MATCH(AZ$6,$D$7:$Q$7,0)-1))</f>
        <v>#N/A</v>
      </c>
      <c r="BA400" s="3" t="e">
        <f ca="1">SUMPRODUCT(OFFSET($W$8:OFFSET($W$8,$AJ$4-1,0),$T400,$U400),OFFSET($C$8:OFFSET($C$8,$AJ$4-1,0),$S400,0),OFFSET($D$8:OFFSET($D$8,$AJ$4-1,0),$S400,MATCH(AZ$6,$D$7:$Q$7,0)-1))/SUMPRODUCT(OFFSET($W$8:OFFSET($W$8,$AJ$4-1,0),$T400,$U400),OFFSET($C$8:OFFSET($C$8,$AJ$4-1,0),$S400,0))</f>
        <v>#N/A</v>
      </c>
      <c r="BB400" s="3" t="e">
        <f ca="1">SUMPRODUCT(OFFSET($W$8:OFFSET($W$8,$AJ$4-1,0),$T400,$U400),OFFSET($D$8:OFFSET($D$8,$AJ$4-1,0),$S400,MATCH(BB$6,$D$7:$Q$7,0)-1))</f>
        <v>#N/A</v>
      </c>
      <c r="BC400" s="3" t="e">
        <f ca="1">SUMPRODUCT(OFFSET($W$8:OFFSET($W$8,$AJ$4-1,0),$T400,$U400),OFFSET($C$8:OFFSET($C$8,$AJ$4-1,0),$S400,0),OFFSET($D$8:OFFSET($D$8,$AJ$4-1,0),$S400,MATCH(BB$6,$D$7:$Q$7,0)-1))/SUMPRODUCT(OFFSET($W$8:OFFSET($W$8,$AJ$4-1,0),$T400,$U400),OFFSET($C$8:OFFSET($C$8,$AJ$4-1,0),$S400,0))</f>
        <v>#N/A</v>
      </c>
      <c r="BD400" s="3" t="e">
        <f ca="1">SUMPRODUCT(OFFSET($W$8:OFFSET($W$8,$AJ$4-1,0),$T400,$U400),OFFSET($D$8:OFFSET($D$8,$AJ$4-1,0),$S400,MATCH(BD$6,$D$7:$Q$7,0)-1))</f>
        <v>#N/A</v>
      </c>
      <c r="BE400" s="3" t="e">
        <f ca="1">SUMPRODUCT(OFFSET($W$8:OFFSET($W$8,$AJ$4-1,0),$T400,$U400),OFFSET($C$8:OFFSET($C$8,$AJ$4-1,0),$S400,0),OFFSET($D$8:OFFSET($D$8,$AJ$4-1,0),$S400,MATCH(BD$6,$D$7:$Q$7,0)-1))/SUMPRODUCT(OFFSET($W$8:OFFSET($W$8,$AJ$4-1,0),$T400,$U400),OFFSET($C$8:OFFSET($C$8,$AJ$4-1,0),$S400,0))</f>
        <v>#N/A</v>
      </c>
      <c r="BF400" s="174" t="e">
        <f ca="1">SUMPRODUCT(OFFSET($W$8:OFFSET($W$8,$AJ$4-1,0),$T400,$U400),OFFSET($D$8:OFFSET($D$8,$AJ$4-1,0),$S400,MATCH(BF$6,$D$7:$Q$7,0)-1))</f>
        <v>#N/A</v>
      </c>
      <c r="BG400" s="174" t="e">
        <f ca="1">SUMPRODUCT(OFFSET($W$8:OFFSET($W$8,$AJ$4-1,0),$T400,$U400),OFFSET($C$8:OFFSET($C$8,$AJ$4-1,0),$S400,0),OFFSET($D$8:OFFSET($D$8,$AJ$4-1,0),$S400,MATCH(BF$6,$D$7:$Q$7,0)-1))/SUMPRODUCT(OFFSET($W$8:OFFSET($W$8,$AJ$4-1,0),$T400,$U400),OFFSET($C$8:OFFSET($C$8,$AJ$4-1,0),$S400,0))</f>
        <v>#N/A</v>
      </c>
      <c r="BH400" s="174" t="e">
        <f ca="1">SUMPRODUCT(OFFSET($W$8:OFFSET($W$8,$AJ$4-1,0),$T400,$U400),OFFSET($D$8:OFFSET($D$8,$AJ$4-1,0),$S400,MATCH(BH$6,$D$7:$Q$7,0)-1))</f>
        <v>#N/A</v>
      </c>
      <c r="BI400" s="174" t="e">
        <f ca="1">SUMPRODUCT(OFFSET($W$8:OFFSET($W$8,$AJ$4-1,0),$T400,$U400),OFFSET($C$8:OFFSET($C$8,$AJ$4-1,0),$S400,0),OFFSET($D$8:OFFSET($D$8,$AJ$4-1,0),$S400,MATCH(BH$6,$D$7:$Q$7,0)-1))/SUMPRODUCT(OFFSET($W$8:OFFSET($W$8,$AJ$4-1,0),$T400,$U400),OFFSET($C$8:OFFSET($C$8,$AJ$4-1,0),$S400,0))</f>
        <v>#N/A</v>
      </c>
      <c r="BJ400" s="174" t="e">
        <f ca="1">SUMPRODUCT(OFFSET($W$8:OFFSET($W$8,$AJ$4-1,0),$T400,$U400),OFFSET($D$8:OFFSET($D$8,$AJ$4-1,0),$S400,MATCH(BJ$6,$D$7:$Q$7,0)-1))</f>
        <v>#N/A</v>
      </c>
      <c r="BK400" s="174" t="e">
        <f ca="1">SUMPRODUCT(OFFSET($W$8:OFFSET($W$8,$AJ$4-1,0),$T400,$U400),OFFSET($C$8:OFFSET($C$8,$AJ$4-1,0),$S400,0),OFFSET($D$8:OFFSET($D$8,$AJ$4-1,0),$S400,MATCH(BJ$6,$D$7:$Q$7,0)-1))/SUMPRODUCT(OFFSET($W$8:OFFSET($W$8,$AJ$4-1,0),$T400,$U400),OFFSET($C$8:OFFSET($C$8,$AJ$4-1,0),$S400,0))</f>
        <v>#N/A</v>
      </c>
      <c r="BM400" s="8">
        <f t="shared" si="98"/>
        <v>48092</v>
      </c>
      <c r="BN400" s="47" t="e">
        <f t="shared" ca="1" si="99"/>
        <v>#N/A</v>
      </c>
      <c r="BO400" s="47" t="e">
        <f t="shared" ca="1" si="95"/>
        <v>#N/A</v>
      </c>
      <c r="BP400" s="47" t="e">
        <f t="shared" ca="1" si="100"/>
        <v>#N/A</v>
      </c>
      <c r="BQ400" s="47" t="e">
        <f t="shared" ca="1" si="96"/>
        <v>#N/A</v>
      </c>
    </row>
    <row r="401" spans="1:69">
      <c r="A401" s="58">
        <f t="shared" si="97"/>
        <v>47757</v>
      </c>
      <c r="B401" s="155">
        <f t="shared" si="89"/>
        <v>47953</v>
      </c>
      <c r="C401" s="59">
        <f>SUMIF(WP!$A$3:$A$388,"&lt;"&amp;EOMONTH($A401,$A$3-1)+1,WP!$B$3:$B$388)/1000-SUM(C$8:C400)</f>
        <v>0</v>
      </c>
      <c r="D401" s="156">
        <f>D$6/VLOOKUP($B401,Rate!$B$4:$H$390,7)</f>
        <v>1</v>
      </c>
      <c r="E401" s="156">
        <f>E$6/VLOOKUP($B401,SAWW!$B$4:$H$390,7)</f>
        <v>0.82616063291261155</v>
      </c>
      <c r="F401" s="156">
        <f>F$6/VLOOKUP($B401,'Indem BL'!$B$4:$H$390,7)</f>
        <v>0.96568962982055551</v>
      </c>
      <c r="G401" s="156">
        <f>G$6/VLOOKUP($B401,'Med BL'!$B$4:$H$390,7)</f>
        <v>1</v>
      </c>
      <c r="H401" s="156">
        <f>H$6/VLOOKUP($B401,'Combined BL &amp; SAWW'!$B$4:$H$390,7)</f>
        <v>0.85263375139390485</v>
      </c>
      <c r="I401" s="156">
        <f>I$6/VLOOKUP($B401,'Freq Trend'!$B$4:$H$390,7)</f>
        <v>1.0719700092348601</v>
      </c>
      <c r="J401" s="156">
        <f>J$6/VLOOKUP($B401,'Severity Trend_IonI'!$B$4:$H$390,7)</f>
        <v>1.0719700092348603</v>
      </c>
      <c r="K401" s="156">
        <f>K$6/VLOOKUP($B401,'Severity Trend_MonI'!$B$4:$H$390,7)</f>
        <v>0.81513037864692695</v>
      </c>
      <c r="L401" s="156">
        <f>L$6/VLOOKUP($B401,'Severity Trend'!$B$4:$H$390,7)</f>
        <v>0.93171696291287565</v>
      </c>
      <c r="M401" s="156">
        <f>M$6/VLOOKUP($B401,'PP Residual Trend'!$B$4:$H$390,7)</f>
        <v>0.99877402724783959</v>
      </c>
      <c r="N401" s="156">
        <f>N$6/VLOOKUP($B401,CR!$B$4:$H$455,7)</f>
        <v>1</v>
      </c>
      <c r="O401" s="156">
        <f>O$6/VLOOKUP($B401,ER!$B$4:$H$455,7)</f>
        <v>1</v>
      </c>
      <c r="P401" s="156">
        <f>P$6/VLOOKUP($B401,DR!$B$4:$H$455,7)</f>
        <v>1</v>
      </c>
      <c r="R401">
        <f t="shared" si="94"/>
        <v>394</v>
      </c>
      <c r="S401" s="159">
        <f t="shared" si="90"/>
        <v>393</v>
      </c>
      <c r="T401" s="157">
        <f t="shared" si="91"/>
        <v>0</v>
      </c>
      <c r="U401" s="157">
        <f t="shared" si="92"/>
        <v>0</v>
      </c>
      <c r="V401" s="152">
        <v>0</v>
      </c>
      <c r="W401" s="153">
        <f>(2*W$5*$AJ$3*$R401*$A$3-MIN(W$5*$AJ$3,$R401*$A$3)^2-2*$R401*$A$3*MAX(W$5*$AJ$3-$R401*$A$3,0)-MIN(MAX($R401*$A$3-$A$4,0),W$5*$AJ$3)^2-2*W$5*$AJ$3*MAX($R401*$A$3-$A$4-W$5*+$AJ$3,0))/$AJ$5-SUM($V$7:V401)-SUM($V$7:W400)+SUM($V$7:V400)</f>
        <v>0</v>
      </c>
      <c r="X401" s="153">
        <f>(2*X$5*$AJ$3*$R401*$A$3-MIN(X$5*$AJ$3,$R401*$A$3)^2-2*$R401*$A$3*MAX(X$5*$AJ$3-$R401*$A$3,0)-MIN(MAX($R401*$A$3-$A$4,0),X$5*$AJ$3)^2-2*X$5*$AJ$3*MAX($R401*$A$3-$A$4-X$5*+$AJ$3,0))/$AJ$5-SUM($V$7:W401)-SUM($V$7:X400)+SUM($V$7:W400)</f>
        <v>0</v>
      </c>
      <c r="Y401" s="153">
        <f>(2*Y$5*$AJ$3*$R401*$A$3-MIN(Y$5*$AJ$3,$R401*$A$3)^2-2*$R401*$A$3*MAX(Y$5*$AJ$3-$R401*$A$3,0)-MIN(MAX($R401*$A$3-$A$4,0),Y$5*$AJ$3)^2-2*Y$5*$AJ$3*MAX($R401*$A$3-$A$4-Y$5*+$AJ$3,0))/$AJ$5-SUM($V$7:X401)-SUM($V$7:Y400)+SUM($V$7:X400)</f>
        <v>0</v>
      </c>
      <c r="Z401" s="153">
        <f>(2*Z$5*$AJ$3*$R401*$A$3-MIN(Z$5*$AJ$3,$R401*$A$3)^2-2*$R401*$A$3*MAX(Z$5*$AJ$3-$R401*$A$3,0)-MIN(MAX($R401*$A$3-$A$4,0),Z$5*$AJ$3)^2-2*Z$5*$AJ$3*MAX($R401*$A$3-$A$4-Z$5*+$AJ$3,0))/$AJ$5-SUM($V$7:Y401)-SUM($V$7:Z400)+SUM($V$7:Y400)</f>
        <v>0</v>
      </c>
      <c r="AA401" s="153">
        <f>(2*AA$5*$AJ$3*$R401*$A$3-MIN(AA$5*$AJ$3,$R401*$A$3)^2-2*$R401*$A$3*MAX(AA$5*$AJ$3-$R401*$A$3,0)-MIN(MAX($R401*$A$3-$A$4,0),AA$5*$AJ$3)^2-2*AA$5*$AJ$3*MAX($R401*$A$3-$A$4-AA$5*+$AJ$3,0))/$AJ$5-SUM($V$7:Z401)-SUM($V$7:AA400)+SUM($V$7:Z400)</f>
        <v>0</v>
      </c>
      <c r="AB401" s="153">
        <f>(2*AB$5*$AJ$3*$R401*$A$3-MIN(AB$5*$AJ$3,$R401*$A$3)^2-2*$R401*$A$3*MAX(AB$5*$AJ$3-$R401*$A$3,0)-MIN(MAX($R401*$A$3-$A$4,0),AB$5*$AJ$3)^2-2*AB$5*$AJ$3*MAX($R401*$A$3-$A$4-AB$5*+$AJ$3,0))/$AJ$5-SUM($V$7:AA401)-SUM($V$7:AB400)+SUM($V$7:AA400)</f>
        <v>0</v>
      </c>
      <c r="AC401" s="153">
        <f>(2*AC$5*$AJ$3*$R401*$A$3-MIN(AC$5*$AJ$3,$R401*$A$3)^2-2*$R401*$A$3*MAX(AC$5*$AJ$3-$R401*$A$3,0)-MIN(MAX($R401*$A$3-$A$4,0),AC$5*$AJ$3)^2-2*AC$5*$AJ$3*MAX($R401*$A$3-$A$4-AC$5*+$AJ$3,0))/$AJ$5-SUM($V$7:AB401)-SUM($V$7:AC400)+SUM($V$7:AB400)</f>
        <v>0</v>
      </c>
      <c r="AD401" s="153">
        <f>(2*AD$5*$AJ$3*$R401*$A$3-MIN(AD$5*$AJ$3,$R401*$A$3)^2-2*$R401*$A$3*MAX(AD$5*$AJ$3-$R401*$A$3,0)-MIN(MAX($R401*$A$3-$A$4,0),AD$5*$AJ$3)^2-2*AD$5*$AJ$3*MAX($R401*$A$3-$A$4-AD$5*+$AJ$3,0))/$AJ$5-SUM($V$7:AC401)-SUM($V$7:AD400)+SUM($V$7:AC400)</f>
        <v>0</v>
      </c>
      <c r="AE401" s="153">
        <f>(2*AE$5*$AJ$3*$R401*$A$3-MIN(AE$5*$AJ$3,$R401*$A$3)^2-2*$R401*$A$3*MAX(AE$5*$AJ$3-$R401*$A$3,0)-MIN(MAX($R401*$A$3-$A$4,0),AE$5*$AJ$3)^2-2*AE$5*$AJ$3*MAX($R401*$A$3-$A$4-AE$5*+$AJ$3,0))/$AJ$5-SUM($V$7:AD401)-SUM($V$7:AE400)+SUM($V$7:AD400)</f>
        <v>0</v>
      </c>
      <c r="AF401" s="153">
        <f>(2*AF$5*$AJ$3*$R401*$A$3-MIN(AF$5*$AJ$3,$R401*$A$3)^2-2*$R401*$A$3*MAX(AF$5*$AJ$3-$R401*$A$3,0)-MIN(MAX($R401*$A$3-$A$4,0),AF$5*$AJ$3)^2-2*AF$5*$AJ$3*MAX($R401*$A$3-$A$4-AF$5*+$AJ$3,0))/$AJ$5-SUM($V$7:AE401)-SUM($V$7:AF400)+SUM($V$7:AE400)</f>
        <v>0</v>
      </c>
      <c r="AG401" s="153">
        <f>(2*AG$5*$AJ$3*$R401*$A$3-MIN(AG$5*$AJ$3,$R401*$A$3)^2-2*$R401*$A$3*MAX(AG$5*$AJ$3-$R401*$A$3,0)-MIN(MAX($R401*$A$3-$A$4,0),AG$5*$AJ$3)^2-2*AG$5*$AJ$3*MAX($R401*$A$3-$A$4-AG$5*+$AJ$3,0))/$AJ$5-SUM($V$7:AF401)-SUM($V$7:AG400)+SUM($V$7:AF400)</f>
        <v>0</v>
      </c>
      <c r="AH401" s="153">
        <f>(2*AH$5*$AJ$3*$R401*$A$3-MIN(AH$5*$AJ$3,$R401*$A$3)^2-2*$R401*$A$3*MAX(AH$5*$AJ$3-$R401*$A$3,0)-MIN(MAX($R401*$A$3-$A$4,0),AH$5*$AJ$3)^2-2*AH$5*$AJ$3*MAX($R401*$A$3-$A$4-AH$5*+$AJ$3,0))/$AJ$5-SUM($V$7:AG401)-SUM($V$7:AH400)+SUM($V$7:AG400)</f>
        <v>0</v>
      </c>
      <c r="AJ401" s="8">
        <f t="shared" si="101"/>
        <v>48122</v>
      </c>
      <c r="AK401" s="30">
        <f t="shared" si="93"/>
        <v>48136</v>
      </c>
      <c r="AL401" s="3" t="e">
        <f ca="1">SUMPRODUCT(OFFSET($W$8:OFFSET($W$8,$AJ$4-1,0),$T401,$U401),OFFSET($D$8:OFFSET($D$8,$AJ$4-1,0),$S401,MATCH(AL$6,$D$7:$Q$7,0)-1))</f>
        <v>#N/A</v>
      </c>
      <c r="AM401" s="3" t="e">
        <f ca="1">SUMPRODUCT(OFFSET($W$8:OFFSET($W$8,$AJ$4-1,0),$T401,$U401),OFFSET($C$8:OFFSET($C$8,$AJ$4-1,0),$S401,0),OFFSET($D$8:OFFSET($D$8,$AJ$4-1,0),$S401,MATCH(AL$6,$D$7:$Q$7,0)-1))/SUMPRODUCT(OFFSET($W$8:OFFSET($W$8,$AJ$4-1,0),$T401,$U401),OFFSET($C$8:OFFSET($C$8,$AJ$4-1,0),$S401,0))</f>
        <v>#N/A</v>
      </c>
      <c r="AN401" s="3" t="e">
        <f ca="1">SUMPRODUCT(OFFSET($W$8:OFFSET($W$8,$AJ$4-1,0),$T401,$U401),OFFSET($D$8:OFFSET($D$8,$AJ$4-1,0),$S401,MATCH(AN$6,$D$7:$Q$7,0)-1))</f>
        <v>#N/A</v>
      </c>
      <c r="AO401" s="3" t="e">
        <f ca="1">SUMPRODUCT(OFFSET($W$8:OFFSET($W$8,$AJ$4-1,0),$T401,$U401),OFFSET($C$8:OFFSET($C$8,$AJ$4-1,0),$S401,0),OFFSET($D$8:OFFSET($D$8,$AJ$4-1,0),$S401,MATCH(AN$6,$D$7:$Q$7,0)-1))/SUMPRODUCT(OFFSET($W$8:OFFSET($W$8,$AJ$4-1,0),$T401,$U401),OFFSET($C$8:OFFSET($C$8,$AJ$4-1,0),$S401,0))</f>
        <v>#N/A</v>
      </c>
      <c r="AP401" s="3" t="e">
        <f ca="1">SUMPRODUCT(OFFSET($W$8:OFFSET($W$8,$AJ$4-1,0),$T401,$U401),OFFSET($D$8:OFFSET($D$8,$AJ$4-1,0),$S401,MATCH(AP$6,$D$7:$Q$7,0)-1))</f>
        <v>#N/A</v>
      </c>
      <c r="AQ401" s="3" t="e">
        <f ca="1">SUMPRODUCT(OFFSET($W$8:OFFSET($W$8,$AJ$4-1,0),$T401,$U401),OFFSET($C$8:OFFSET($C$8,$AJ$4-1,0),$S401,0),OFFSET($D$8:OFFSET($D$8,$AJ$4-1,0),$S401,MATCH(AP$6,$D$7:$Q$7,0)-1))/SUMPRODUCT(OFFSET($W$8:OFFSET($W$8,$AJ$4-1,0),$T401,$U401),OFFSET($C$8:OFFSET($C$8,$AJ$4-1,0),$S401,0))</f>
        <v>#N/A</v>
      </c>
      <c r="AR401" s="3" t="e">
        <f ca="1">SUMPRODUCT(OFFSET($W$8:OFFSET($W$8,$AJ$4-1,0),$T401,$U401),OFFSET($D$8:OFFSET($D$8,$AJ$4-1,0),$S401,MATCH(AR$6,$D$7:$Q$7,0)-1))</f>
        <v>#N/A</v>
      </c>
      <c r="AS401" s="3" t="e">
        <f ca="1">SUMPRODUCT(OFFSET($W$8:OFFSET($W$8,$AJ$4-1,0),$T401,$U401),OFFSET($C$8:OFFSET($C$8,$AJ$4-1,0),$S401,0),OFFSET($D$8:OFFSET($D$8,$AJ$4-1,0),$S401,MATCH(AR$6,$D$7:$Q$7,0)-1))/SUMPRODUCT(OFFSET($W$8:OFFSET($W$8,$AJ$4-1,0),$T401,$U401),OFFSET($C$8:OFFSET($C$8,$AJ$4-1,0),$S401,0))</f>
        <v>#N/A</v>
      </c>
      <c r="AT401" s="3" t="e">
        <f ca="1">SUMPRODUCT(OFFSET($W$8:OFFSET($W$8,$AJ$4-1,0),$T401,$U401),OFFSET($D$8:OFFSET($D$8,$AJ$4-1,0),$S401,MATCH(AT$6,$D$7:$Q$7,0)-1))</f>
        <v>#N/A</v>
      </c>
      <c r="AU401" s="3" t="e">
        <f ca="1">SUMPRODUCT(OFFSET($W$8:OFFSET($W$8,$AJ$4-1,0),$T401,$U401),OFFSET($C$8:OFFSET($C$8,$AJ$4-1,0),$S401,0),OFFSET($D$8:OFFSET($D$8,$AJ$4-1,0),$S401,MATCH(AT$6,$D$7:$Q$7,0)-1))/SUMPRODUCT(OFFSET($W$8:OFFSET($W$8,$AJ$4-1,0),$T401,$U401),OFFSET($C$8:OFFSET($C$8,$AJ$4-1,0),$S401,0))</f>
        <v>#N/A</v>
      </c>
      <c r="AV401" s="3" t="e">
        <f ca="1">SUMPRODUCT(OFFSET($W$8:OFFSET($W$8,$AJ$4-1,0),$T401,$U401),OFFSET($D$8:OFFSET($D$8,$AJ$4-1,0),$S401,MATCH(AV$6,$D$7:$Q$7,0)-1))</f>
        <v>#N/A</v>
      </c>
      <c r="AW401" s="3" t="e">
        <f ca="1">SUMPRODUCT(OFFSET($W$8:OFFSET($W$8,$AJ$4-1,0),$T401,$U401),OFFSET($C$8:OFFSET($C$8,$AJ$4-1,0),$S401,0),OFFSET($D$8:OFFSET($D$8,$AJ$4-1,0),$S401,MATCH(AV$6,$D$7:$Q$7,0)-1))/SUMPRODUCT(OFFSET($W$8:OFFSET($W$8,$AJ$4-1,0),$T401,$U401),OFFSET($C$8:OFFSET($C$8,$AJ$4-1,0),$S401,0))</f>
        <v>#N/A</v>
      </c>
      <c r="AX401" s="3" t="e">
        <f ca="1">SUMPRODUCT(OFFSET($W$8:OFFSET($W$8,$AJ$4-1,0),$T401,$U401),OFFSET($D$8:OFFSET($D$8,$AJ$4-1,0),$S401,MATCH(AX$6,$D$7:$Q$7,0)-1))</f>
        <v>#N/A</v>
      </c>
      <c r="AY401" s="3" t="e">
        <f ca="1">SUMPRODUCT(OFFSET($W$8:OFFSET($W$8,$AJ$4-1,0),$T401,$U401),OFFSET($C$8:OFFSET($C$8,$AJ$4-1,0),$S401,0),OFFSET($D$8:OFFSET($D$8,$AJ$4-1,0),$S401,MATCH(AX$6,$D$7:$Q$7,0)-1))/SUMPRODUCT(OFFSET($W$8:OFFSET($W$8,$AJ$4-1,0),$T401,$U401),OFFSET($C$8:OFFSET($C$8,$AJ$4-1,0),$S401,0))</f>
        <v>#N/A</v>
      </c>
      <c r="AZ401" s="3" t="e">
        <f ca="1">SUMPRODUCT(OFFSET($W$8:OFFSET($W$8,$AJ$4-1,0),$T401,$U401),OFFSET($D$8:OFFSET($D$8,$AJ$4-1,0),$S401,MATCH(AZ$6,$D$7:$Q$7,0)-1))</f>
        <v>#N/A</v>
      </c>
      <c r="BA401" s="3" t="e">
        <f ca="1">SUMPRODUCT(OFFSET($W$8:OFFSET($W$8,$AJ$4-1,0),$T401,$U401),OFFSET($C$8:OFFSET($C$8,$AJ$4-1,0),$S401,0),OFFSET($D$8:OFFSET($D$8,$AJ$4-1,0),$S401,MATCH(AZ$6,$D$7:$Q$7,0)-1))/SUMPRODUCT(OFFSET($W$8:OFFSET($W$8,$AJ$4-1,0),$T401,$U401),OFFSET($C$8:OFFSET($C$8,$AJ$4-1,0),$S401,0))</f>
        <v>#N/A</v>
      </c>
      <c r="BB401" s="3" t="e">
        <f ca="1">SUMPRODUCT(OFFSET($W$8:OFFSET($W$8,$AJ$4-1,0),$T401,$U401),OFFSET($D$8:OFFSET($D$8,$AJ$4-1,0),$S401,MATCH(BB$6,$D$7:$Q$7,0)-1))</f>
        <v>#N/A</v>
      </c>
      <c r="BC401" s="3" t="e">
        <f ca="1">SUMPRODUCT(OFFSET($W$8:OFFSET($W$8,$AJ$4-1,0),$T401,$U401),OFFSET($C$8:OFFSET($C$8,$AJ$4-1,0),$S401,0),OFFSET($D$8:OFFSET($D$8,$AJ$4-1,0),$S401,MATCH(BB$6,$D$7:$Q$7,0)-1))/SUMPRODUCT(OFFSET($W$8:OFFSET($W$8,$AJ$4-1,0),$T401,$U401),OFFSET($C$8:OFFSET($C$8,$AJ$4-1,0),$S401,0))</f>
        <v>#N/A</v>
      </c>
      <c r="BD401" s="3" t="e">
        <f ca="1">SUMPRODUCT(OFFSET($W$8:OFFSET($W$8,$AJ$4-1,0),$T401,$U401),OFFSET($D$8:OFFSET($D$8,$AJ$4-1,0),$S401,MATCH(BD$6,$D$7:$Q$7,0)-1))</f>
        <v>#N/A</v>
      </c>
      <c r="BE401" s="3" t="e">
        <f ca="1">SUMPRODUCT(OFFSET($W$8:OFFSET($W$8,$AJ$4-1,0),$T401,$U401),OFFSET($C$8:OFFSET($C$8,$AJ$4-1,0),$S401,0),OFFSET($D$8:OFFSET($D$8,$AJ$4-1,0),$S401,MATCH(BD$6,$D$7:$Q$7,0)-1))/SUMPRODUCT(OFFSET($W$8:OFFSET($W$8,$AJ$4-1,0),$T401,$U401),OFFSET($C$8:OFFSET($C$8,$AJ$4-1,0),$S401,0))</f>
        <v>#N/A</v>
      </c>
      <c r="BF401" s="174" t="e">
        <f ca="1">SUMPRODUCT(OFFSET($W$8:OFFSET($W$8,$AJ$4-1,0),$T401,$U401),OFFSET($D$8:OFFSET($D$8,$AJ$4-1,0),$S401,MATCH(BF$6,$D$7:$Q$7,0)-1))</f>
        <v>#N/A</v>
      </c>
      <c r="BG401" s="174" t="e">
        <f ca="1">SUMPRODUCT(OFFSET($W$8:OFFSET($W$8,$AJ$4-1,0),$T401,$U401),OFFSET($C$8:OFFSET($C$8,$AJ$4-1,0),$S401,0),OFFSET($D$8:OFFSET($D$8,$AJ$4-1,0),$S401,MATCH(BF$6,$D$7:$Q$7,0)-1))/SUMPRODUCT(OFFSET($W$8:OFFSET($W$8,$AJ$4-1,0),$T401,$U401),OFFSET($C$8:OFFSET($C$8,$AJ$4-1,0),$S401,0))</f>
        <v>#N/A</v>
      </c>
      <c r="BH401" s="174" t="e">
        <f ca="1">SUMPRODUCT(OFFSET($W$8:OFFSET($W$8,$AJ$4-1,0),$T401,$U401),OFFSET($D$8:OFFSET($D$8,$AJ$4-1,0),$S401,MATCH(BH$6,$D$7:$Q$7,0)-1))</f>
        <v>#N/A</v>
      </c>
      <c r="BI401" s="174" t="e">
        <f ca="1">SUMPRODUCT(OFFSET($W$8:OFFSET($W$8,$AJ$4-1,0),$T401,$U401),OFFSET($C$8:OFFSET($C$8,$AJ$4-1,0),$S401,0),OFFSET($D$8:OFFSET($D$8,$AJ$4-1,0),$S401,MATCH(BH$6,$D$7:$Q$7,0)-1))/SUMPRODUCT(OFFSET($W$8:OFFSET($W$8,$AJ$4-1,0),$T401,$U401),OFFSET($C$8:OFFSET($C$8,$AJ$4-1,0),$S401,0))</f>
        <v>#N/A</v>
      </c>
      <c r="BJ401" s="174" t="e">
        <f ca="1">SUMPRODUCT(OFFSET($W$8:OFFSET($W$8,$AJ$4-1,0),$T401,$U401),OFFSET($D$8:OFFSET($D$8,$AJ$4-1,0),$S401,MATCH(BJ$6,$D$7:$Q$7,0)-1))</f>
        <v>#N/A</v>
      </c>
      <c r="BK401" s="174" t="e">
        <f ca="1">SUMPRODUCT(OFFSET($W$8:OFFSET($W$8,$AJ$4-1,0),$T401,$U401),OFFSET($C$8:OFFSET($C$8,$AJ$4-1,0),$S401,0),OFFSET($D$8:OFFSET($D$8,$AJ$4-1,0),$S401,MATCH(BJ$6,$D$7:$Q$7,0)-1))/SUMPRODUCT(OFFSET($W$8:OFFSET($W$8,$AJ$4-1,0),$T401,$U401),OFFSET($C$8:OFFSET($C$8,$AJ$4-1,0),$S401,0))</f>
        <v>#N/A</v>
      </c>
      <c r="BM401" s="8">
        <f t="shared" si="98"/>
        <v>48122</v>
      </c>
      <c r="BN401" s="47" t="e">
        <f t="shared" ca="1" si="99"/>
        <v>#N/A</v>
      </c>
      <c r="BO401" s="47" t="e">
        <f t="shared" ca="1" si="95"/>
        <v>#N/A</v>
      </c>
      <c r="BP401" s="47" t="e">
        <f t="shared" ca="1" si="100"/>
        <v>#N/A</v>
      </c>
      <c r="BQ401" s="47" t="e">
        <f t="shared" ca="1" si="96"/>
        <v>#N/A</v>
      </c>
    </row>
    <row r="402" spans="1:69">
      <c r="A402" s="58">
        <f t="shared" si="97"/>
        <v>47788</v>
      </c>
      <c r="B402" s="155">
        <f t="shared" si="89"/>
        <v>47983</v>
      </c>
      <c r="C402" s="59">
        <f>SUMIF(WP!$A$3:$A$388,"&lt;"&amp;EOMONTH($A402,$A$3-1)+1,WP!$B$3:$B$388)/1000-SUM(C$8:C401)</f>
        <v>0</v>
      </c>
      <c r="D402" s="156">
        <f>D$6/VLOOKUP($B402,Rate!$B$4:$H$390,7)</f>
        <v>1</v>
      </c>
      <c r="E402" s="156">
        <f>E$6/VLOOKUP($B402,SAWW!$B$4:$H$390,7)</f>
        <v>0.82616063291261155</v>
      </c>
      <c r="F402" s="156">
        <f>F$6/VLOOKUP($B402,'Indem BL'!$B$4:$H$390,7)</f>
        <v>0.96568962982055551</v>
      </c>
      <c r="G402" s="156">
        <f>G$6/VLOOKUP($B402,'Med BL'!$B$4:$H$390,7)</f>
        <v>1</v>
      </c>
      <c r="H402" s="156">
        <f>H$6/VLOOKUP($B402,'Combined BL &amp; SAWW'!$B$4:$H$390,7)</f>
        <v>0.85263375139390485</v>
      </c>
      <c r="I402" s="156">
        <f>I$6/VLOOKUP($B402,'Freq Trend'!$B$4:$H$390,7)</f>
        <v>1.0719700092348601</v>
      </c>
      <c r="J402" s="156">
        <f>J$6/VLOOKUP($B402,'Severity Trend_IonI'!$B$4:$H$390,7)</f>
        <v>1.0719700092348603</v>
      </c>
      <c r="K402" s="156">
        <f>K$6/VLOOKUP($B402,'Severity Trend_MonI'!$B$4:$H$390,7)</f>
        <v>0.81513037864692695</v>
      </c>
      <c r="L402" s="156">
        <f>L$6/VLOOKUP($B402,'Severity Trend'!$B$4:$H$390,7)</f>
        <v>0.93171696291287565</v>
      </c>
      <c r="M402" s="156">
        <f>M$6/VLOOKUP($B402,'PP Residual Trend'!$B$4:$H$390,7)</f>
        <v>0.99877402724783959</v>
      </c>
      <c r="N402" s="156">
        <f>N$6/VLOOKUP($B402,CR!$B$4:$H$455,7)</f>
        <v>1</v>
      </c>
      <c r="O402" s="156">
        <f>O$6/VLOOKUP($B402,ER!$B$4:$H$455,7)</f>
        <v>1</v>
      </c>
      <c r="P402" s="156">
        <f>P$6/VLOOKUP($B402,DR!$B$4:$H$455,7)</f>
        <v>1</v>
      </c>
      <c r="R402">
        <f t="shared" si="94"/>
        <v>395</v>
      </c>
      <c r="S402" s="159">
        <f t="shared" si="90"/>
        <v>394</v>
      </c>
      <c r="T402" s="157">
        <f t="shared" si="91"/>
        <v>0</v>
      </c>
      <c r="U402" s="157">
        <f t="shared" si="92"/>
        <v>0</v>
      </c>
      <c r="V402" s="152">
        <v>0</v>
      </c>
      <c r="W402" s="153">
        <f>(2*W$5*$AJ$3*$R402*$A$3-MIN(W$5*$AJ$3,$R402*$A$3)^2-2*$R402*$A$3*MAX(W$5*$AJ$3-$R402*$A$3,0)-MIN(MAX($R402*$A$3-$A$4,0),W$5*$AJ$3)^2-2*W$5*$AJ$3*MAX($R402*$A$3-$A$4-W$5*+$AJ$3,0))/$AJ$5-SUM($V$7:V402)-SUM($V$7:W401)+SUM($V$7:V401)</f>
        <v>0</v>
      </c>
      <c r="X402" s="153">
        <f>(2*X$5*$AJ$3*$R402*$A$3-MIN(X$5*$AJ$3,$R402*$A$3)^2-2*$R402*$A$3*MAX(X$5*$AJ$3-$R402*$A$3,0)-MIN(MAX($R402*$A$3-$A$4,0),X$5*$AJ$3)^2-2*X$5*$AJ$3*MAX($R402*$A$3-$A$4-X$5*+$AJ$3,0))/$AJ$5-SUM($V$7:W402)-SUM($V$7:X401)+SUM($V$7:W401)</f>
        <v>0</v>
      </c>
      <c r="Y402" s="153">
        <f>(2*Y$5*$AJ$3*$R402*$A$3-MIN(Y$5*$AJ$3,$R402*$A$3)^2-2*$R402*$A$3*MAX(Y$5*$AJ$3-$R402*$A$3,0)-MIN(MAX($R402*$A$3-$A$4,0),Y$5*$AJ$3)^2-2*Y$5*$AJ$3*MAX($R402*$A$3-$A$4-Y$5*+$AJ$3,0))/$AJ$5-SUM($V$7:X402)-SUM($V$7:Y401)+SUM($V$7:X401)</f>
        <v>0</v>
      </c>
      <c r="Z402" s="153">
        <f>(2*Z$5*$AJ$3*$R402*$A$3-MIN(Z$5*$AJ$3,$R402*$A$3)^2-2*$R402*$A$3*MAX(Z$5*$AJ$3-$R402*$A$3,0)-MIN(MAX($R402*$A$3-$A$4,0),Z$5*$AJ$3)^2-2*Z$5*$AJ$3*MAX($R402*$A$3-$A$4-Z$5*+$AJ$3,0))/$AJ$5-SUM($V$7:Y402)-SUM($V$7:Z401)+SUM($V$7:Y401)</f>
        <v>0</v>
      </c>
      <c r="AA402" s="153">
        <f>(2*AA$5*$AJ$3*$R402*$A$3-MIN(AA$5*$AJ$3,$R402*$A$3)^2-2*$R402*$A$3*MAX(AA$5*$AJ$3-$R402*$A$3,0)-MIN(MAX($R402*$A$3-$A$4,0),AA$5*$AJ$3)^2-2*AA$5*$AJ$3*MAX($R402*$A$3-$A$4-AA$5*+$AJ$3,0))/$AJ$5-SUM($V$7:Z402)-SUM($V$7:AA401)+SUM($V$7:Z401)</f>
        <v>0</v>
      </c>
      <c r="AB402" s="153">
        <f>(2*AB$5*$AJ$3*$R402*$A$3-MIN(AB$5*$AJ$3,$R402*$A$3)^2-2*$R402*$A$3*MAX(AB$5*$AJ$3-$R402*$A$3,0)-MIN(MAX($R402*$A$3-$A$4,0),AB$5*$AJ$3)^2-2*AB$5*$AJ$3*MAX($R402*$A$3-$A$4-AB$5*+$AJ$3,0))/$AJ$5-SUM($V$7:AA402)-SUM($V$7:AB401)+SUM($V$7:AA401)</f>
        <v>0</v>
      </c>
      <c r="AC402" s="153">
        <f>(2*AC$5*$AJ$3*$R402*$A$3-MIN(AC$5*$AJ$3,$R402*$A$3)^2-2*$R402*$A$3*MAX(AC$5*$AJ$3-$R402*$A$3,0)-MIN(MAX($R402*$A$3-$A$4,0),AC$5*$AJ$3)^2-2*AC$5*$AJ$3*MAX($R402*$A$3-$A$4-AC$5*+$AJ$3,0))/$AJ$5-SUM($V$7:AB402)-SUM($V$7:AC401)+SUM($V$7:AB401)</f>
        <v>0</v>
      </c>
      <c r="AD402" s="153">
        <f>(2*AD$5*$AJ$3*$R402*$A$3-MIN(AD$5*$AJ$3,$R402*$A$3)^2-2*$R402*$A$3*MAX(AD$5*$AJ$3-$R402*$A$3,0)-MIN(MAX($R402*$A$3-$A$4,0),AD$5*$AJ$3)^2-2*AD$5*$AJ$3*MAX($R402*$A$3-$A$4-AD$5*+$AJ$3,0))/$AJ$5-SUM($V$7:AC402)-SUM($V$7:AD401)+SUM($V$7:AC401)</f>
        <v>0</v>
      </c>
      <c r="AE402" s="153">
        <f>(2*AE$5*$AJ$3*$R402*$A$3-MIN(AE$5*$AJ$3,$R402*$A$3)^2-2*$R402*$A$3*MAX(AE$5*$AJ$3-$R402*$A$3,0)-MIN(MAX($R402*$A$3-$A$4,0),AE$5*$AJ$3)^2-2*AE$5*$AJ$3*MAX($R402*$A$3-$A$4-AE$5*+$AJ$3,0))/$AJ$5-SUM($V$7:AD402)-SUM($V$7:AE401)+SUM($V$7:AD401)</f>
        <v>0</v>
      </c>
      <c r="AF402" s="153">
        <f>(2*AF$5*$AJ$3*$R402*$A$3-MIN(AF$5*$AJ$3,$R402*$A$3)^2-2*$R402*$A$3*MAX(AF$5*$AJ$3-$R402*$A$3,0)-MIN(MAX($R402*$A$3-$A$4,0),AF$5*$AJ$3)^2-2*AF$5*$AJ$3*MAX($R402*$A$3-$A$4-AF$5*+$AJ$3,0))/$AJ$5-SUM($V$7:AE402)-SUM($V$7:AF401)+SUM($V$7:AE401)</f>
        <v>0</v>
      </c>
      <c r="AG402" s="153">
        <f>(2*AG$5*$AJ$3*$R402*$A$3-MIN(AG$5*$AJ$3,$R402*$A$3)^2-2*$R402*$A$3*MAX(AG$5*$AJ$3-$R402*$A$3,0)-MIN(MAX($R402*$A$3-$A$4,0),AG$5*$AJ$3)^2-2*AG$5*$AJ$3*MAX($R402*$A$3-$A$4-AG$5*+$AJ$3,0))/$AJ$5-SUM($V$7:AF402)-SUM($V$7:AG401)+SUM($V$7:AF401)</f>
        <v>0</v>
      </c>
      <c r="AH402" s="153">
        <f>(2*AH$5*$AJ$3*$R402*$A$3-MIN(AH$5*$AJ$3,$R402*$A$3)^2-2*$R402*$A$3*MAX(AH$5*$AJ$3-$R402*$A$3,0)-MIN(MAX($R402*$A$3-$A$4,0),AH$5*$AJ$3)^2-2*AH$5*$AJ$3*MAX($R402*$A$3-$A$4-AH$5*+$AJ$3,0))/$AJ$5-SUM($V$7:AG402)-SUM($V$7:AH401)+SUM($V$7:AG401)</f>
        <v>0</v>
      </c>
      <c r="AJ402" s="8">
        <f t="shared" si="101"/>
        <v>48153</v>
      </c>
      <c r="AK402" s="30">
        <f t="shared" si="93"/>
        <v>48167</v>
      </c>
      <c r="AL402" s="3" t="e">
        <f ca="1">SUMPRODUCT(OFFSET($W$8:OFFSET($W$8,$AJ$4-1,0),$T402,$U402),OFFSET($D$8:OFFSET($D$8,$AJ$4-1,0),$S402,MATCH(AL$6,$D$7:$Q$7,0)-1))</f>
        <v>#N/A</v>
      </c>
      <c r="AM402" s="3" t="e">
        <f ca="1">SUMPRODUCT(OFFSET($W$8:OFFSET($W$8,$AJ$4-1,0),$T402,$U402),OFFSET($C$8:OFFSET($C$8,$AJ$4-1,0),$S402,0),OFFSET($D$8:OFFSET($D$8,$AJ$4-1,0),$S402,MATCH(AL$6,$D$7:$Q$7,0)-1))/SUMPRODUCT(OFFSET($W$8:OFFSET($W$8,$AJ$4-1,0),$T402,$U402),OFFSET($C$8:OFFSET($C$8,$AJ$4-1,0),$S402,0))</f>
        <v>#N/A</v>
      </c>
      <c r="AN402" s="3" t="e">
        <f ca="1">SUMPRODUCT(OFFSET($W$8:OFFSET($W$8,$AJ$4-1,0),$T402,$U402),OFFSET($D$8:OFFSET($D$8,$AJ$4-1,0),$S402,MATCH(AN$6,$D$7:$Q$7,0)-1))</f>
        <v>#N/A</v>
      </c>
      <c r="AO402" s="3" t="e">
        <f ca="1">SUMPRODUCT(OFFSET($W$8:OFFSET($W$8,$AJ$4-1,0),$T402,$U402),OFFSET($C$8:OFFSET($C$8,$AJ$4-1,0),$S402,0),OFFSET($D$8:OFFSET($D$8,$AJ$4-1,0),$S402,MATCH(AN$6,$D$7:$Q$7,0)-1))/SUMPRODUCT(OFFSET($W$8:OFFSET($W$8,$AJ$4-1,0),$T402,$U402),OFFSET($C$8:OFFSET($C$8,$AJ$4-1,0),$S402,0))</f>
        <v>#N/A</v>
      </c>
      <c r="AP402" s="3" t="e">
        <f ca="1">SUMPRODUCT(OFFSET($W$8:OFFSET($W$8,$AJ$4-1,0),$T402,$U402),OFFSET($D$8:OFFSET($D$8,$AJ$4-1,0),$S402,MATCH(AP$6,$D$7:$Q$7,0)-1))</f>
        <v>#N/A</v>
      </c>
      <c r="AQ402" s="3" t="e">
        <f ca="1">SUMPRODUCT(OFFSET($W$8:OFFSET($W$8,$AJ$4-1,0),$T402,$U402),OFFSET($C$8:OFFSET($C$8,$AJ$4-1,0),$S402,0),OFFSET($D$8:OFFSET($D$8,$AJ$4-1,0),$S402,MATCH(AP$6,$D$7:$Q$7,0)-1))/SUMPRODUCT(OFFSET($W$8:OFFSET($W$8,$AJ$4-1,0),$T402,$U402),OFFSET($C$8:OFFSET($C$8,$AJ$4-1,0),$S402,0))</f>
        <v>#N/A</v>
      </c>
      <c r="AR402" s="3" t="e">
        <f ca="1">SUMPRODUCT(OFFSET($W$8:OFFSET($W$8,$AJ$4-1,0),$T402,$U402),OFFSET($D$8:OFFSET($D$8,$AJ$4-1,0),$S402,MATCH(AR$6,$D$7:$Q$7,0)-1))</f>
        <v>#N/A</v>
      </c>
      <c r="AS402" s="3" t="e">
        <f ca="1">SUMPRODUCT(OFFSET($W$8:OFFSET($W$8,$AJ$4-1,0),$T402,$U402),OFFSET($C$8:OFFSET($C$8,$AJ$4-1,0),$S402,0),OFFSET($D$8:OFFSET($D$8,$AJ$4-1,0),$S402,MATCH(AR$6,$D$7:$Q$7,0)-1))/SUMPRODUCT(OFFSET($W$8:OFFSET($W$8,$AJ$4-1,0),$T402,$U402),OFFSET($C$8:OFFSET($C$8,$AJ$4-1,0),$S402,0))</f>
        <v>#N/A</v>
      </c>
      <c r="AT402" s="3" t="e">
        <f ca="1">SUMPRODUCT(OFFSET($W$8:OFFSET($W$8,$AJ$4-1,0),$T402,$U402),OFFSET($D$8:OFFSET($D$8,$AJ$4-1,0),$S402,MATCH(AT$6,$D$7:$Q$7,0)-1))</f>
        <v>#N/A</v>
      </c>
      <c r="AU402" s="3" t="e">
        <f ca="1">SUMPRODUCT(OFFSET($W$8:OFFSET($W$8,$AJ$4-1,0),$T402,$U402),OFFSET($C$8:OFFSET($C$8,$AJ$4-1,0),$S402,0),OFFSET($D$8:OFFSET($D$8,$AJ$4-1,0),$S402,MATCH(AT$6,$D$7:$Q$7,0)-1))/SUMPRODUCT(OFFSET($W$8:OFFSET($W$8,$AJ$4-1,0),$T402,$U402),OFFSET($C$8:OFFSET($C$8,$AJ$4-1,0),$S402,0))</f>
        <v>#N/A</v>
      </c>
      <c r="AV402" s="3" t="e">
        <f ca="1">SUMPRODUCT(OFFSET($W$8:OFFSET($W$8,$AJ$4-1,0),$T402,$U402),OFFSET($D$8:OFFSET($D$8,$AJ$4-1,0),$S402,MATCH(AV$6,$D$7:$Q$7,0)-1))</f>
        <v>#N/A</v>
      </c>
      <c r="AW402" s="3" t="e">
        <f ca="1">SUMPRODUCT(OFFSET($W$8:OFFSET($W$8,$AJ$4-1,0),$T402,$U402),OFFSET($C$8:OFFSET($C$8,$AJ$4-1,0),$S402,0),OFFSET($D$8:OFFSET($D$8,$AJ$4-1,0),$S402,MATCH(AV$6,$D$7:$Q$7,0)-1))/SUMPRODUCT(OFFSET($W$8:OFFSET($W$8,$AJ$4-1,0),$T402,$U402),OFFSET($C$8:OFFSET($C$8,$AJ$4-1,0),$S402,0))</f>
        <v>#N/A</v>
      </c>
      <c r="AX402" s="3" t="e">
        <f ca="1">SUMPRODUCT(OFFSET($W$8:OFFSET($W$8,$AJ$4-1,0),$T402,$U402),OFFSET($D$8:OFFSET($D$8,$AJ$4-1,0),$S402,MATCH(AX$6,$D$7:$Q$7,0)-1))</f>
        <v>#N/A</v>
      </c>
      <c r="AY402" s="3" t="e">
        <f ca="1">SUMPRODUCT(OFFSET($W$8:OFFSET($W$8,$AJ$4-1,0),$T402,$U402),OFFSET($C$8:OFFSET($C$8,$AJ$4-1,0),$S402,0),OFFSET($D$8:OFFSET($D$8,$AJ$4-1,0),$S402,MATCH(AX$6,$D$7:$Q$7,0)-1))/SUMPRODUCT(OFFSET($W$8:OFFSET($W$8,$AJ$4-1,0),$T402,$U402),OFFSET($C$8:OFFSET($C$8,$AJ$4-1,0),$S402,0))</f>
        <v>#N/A</v>
      </c>
      <c r="AZ402" s="3" t="e">
        <f ca="1">SUMPRODUCT(OFFSET($W$8:OFFSET($W$8,$AJ$4-1,0),$T402,$U402),OFFSET($D$8:OFFSET($D$8,$AJ$4-1,0),$S402,MATCH(AZ$6,$D$7:$Q$7,0)-1))</f>
        <v>#N/A</v>
      </c>
      <c r="BA402" s="3" t="e">
        <f ca="1">SUMPRODUCT(OFFSET($W$8:OFFSET($W$8,$AJ$4-1,0),$T402,$U402),OFFSET($C$8:OFFSET($C$8,$AJ$4-1,0),$S402,0),OFFSET($D$8:OFFSET($D$8,$AJ$4-1,0),$S402,MATCH(AZ$6,$D$7:$Q$7,0)-1))/SUMPRODUCT(OFFSET($W$8:OFFSET($W$8,$AJ$4-1,0),$T402,$U402),OFFSET($C$8:OFFSET($C$8,$AJ$4-1,0),$S402,0))</f>
        <v>#N/A</v>
      </c>
      <c r="BB402" s="3" t="e">
        <f ca="1">SUMPRODUCT(OFFSET($W$8:OFFSET($W$8,$AJ$4-1,0),$T402,$U402),OFFSET($D$8:OFFSET($D$8,$AJ$4-1,0),$S402,MATCH(BB$6,$D$7:$Q$7,0)-1))</f>
        <v>#N/A</v>
      </c>
      <c r="BC402" s="3" t="e">
        <f ca="1">SUMPRODUCT(OFFSET($W$8:OFFSET($W$8,$AJ$4-1,0),$T402,$U402),OFFSET($C$8:OFFSET($C$8,$AJ$4-1,0),$S402,0),OFFSET($D$8:OFFSET($D$8,$AJ$4-1,0),$S402,MATCH(BB$6,$D$7:$Q$7,0)-1))/SUMPRODUCT(OFFSET($W$8:OFFSET($W$8,$AJ$4-1,0),$T402,$U402),OFFSET($C$8:OFFSET($C$8,$AJ$4-1,0),$S402,0))</f>
        <v>#N/A</v>
      </c>
      <c r="BD402" s="3" t="e">
        <f ca="1">SUMPRODUCT(OFFSET($W$8:OFFSET($W$8,$AJ$4-1,0),$T402,$U402),OFFSET($D$8:OFFSET($D$8,$AJ$4-1,0),$S402,MATCH(BD$6,$D$7:$Q$7,0)-1))</f>
        <v>#N/A</v>
      </c>
      <c r="BE402" s="3" t="e">
        <f ca="1">SUMPRODUCT(OFFSET($W$8:OFFSET($W$8,$AJ$4-1,0),$T402,$U402),OFFSET($C$8:OFFSET($C$8,$AJ$4-1,0),$S402,0),OFFSET($D$8:OFFSET($D$8,$AJ$4-1,0),$S402,MATCH(BD$6,$D$7:$Q$7,0)-1))/SUMPRODUCT(OFFSET($W$8:OFFSET($W$8,$AJ$4-1,0),$T402,$U402),OFFSET($C$8:OFFSET($C$8,$AJ$4-1,0),$S402,0))</f>
        <v>#N/A</v>
      </c>
      <c r="BF402" s="174" t="e">
        <f ca="1">SUMPRODUCT(OFFSET($W$8:OFFSET($W$8,$AJ$4-1,0),$T402,$U402),OFFSET($D$8:OFFSET($D$8,$AJ$4-1,0),$S402,MATCH(BF$6,$D$7:$Q$7,0)-1))</f>
        <v>#N/A</v>
      </c>
      <c r="BG402" s="174" t="e">
        <f ca="1">SUMPRODUCT(OFFSET($W$8:OFFSET($W$8,$AJ$4-1,0),$T402,$U402),OFFSET($C$8:OFFSET($C$8,$AJ$4-1,0),$S402,0),OFFSET($D$8:OFFSET($D$8,$AJ$4-1,0),$S402,MATCH(BF$6,$D$7:$Q$7,0)-1))/SUMPRODUCT(OFFSET($W$8:OFFSET($W$8,$AJ$4-1,0),$T402,$U402),OFFSET($C$8:OFFSET($C$8,$AJ$4-1,0),$S402,0))</f>
        <v>#N/A</v>
      </c>
      <c r="BH402" s="174" t="e">
        <f ca="1">SUMPRODUCT(OFFSET($W$8:OFFSET($W$8,$AJ$4-1,0),$T402,$U402),OFFSET($D$8:OFFSET($D$8,$AJ$4-1,0),$S402,MATCH(BH$6,$D$7:$Q$7,0)-1))</f>
        <v>#N/A</v>
      </c>
      <c r="BI402" s="174" t="e">
        <f ca="1">SUMPRODUCT(OFFSET($W$8:OFFSET($W$8,$AJ$4-1,0),$T402,$U402),OFFSET($C$8:OFFSET($C$8,$AJ$4-1,0),$S402,0),OFFSET($D$8:OFFSET($D$8,$AJ$4-1,0),$S402,MATCH(BH$6,$D$7:$Q$7,0)-1))/SUMPRODUCT(OFFSET($W$8:OFFSET($W$8,$AJ$4-1,0),$T402,$U402),OFFSET($C$8:OFFSET($C$8,$AJ$4-1,0),$S402,0))</f>
        <v>#N/A</v>
      </c>
      <c r="BJ402" s="174" t="e">
        <f ca="1">SUMPRODUCT(OFFSET($W$8:OFFSET($W$8,$AJ$4-1,0),$T402,$U402),OFFSET($D$8:OFFSET($D$8,$AJ$4-1,0),$S402,MATCH(BJ$6,$D$7:$Q$7,0)-1))</f>
        <v>#N/A</v>
      </c>
      <c r="BK402" s="174" t="e">
        <f ca="1">SUMPRODUCT(OFFSET($W$8:OFFSET($W$8,$AJ$4-1,0),$T402,$U402),OFFSET($C$8:OFFSET($C$8,$AJ$4-1,0),$S402,0),OFFSET($D$8:OFFSET($D$8,$AJ$4-1,0),$S402,MATCH(BJ$6,$D$7:$Q$7,0)-1))/SUMPRODUCT(OFFSET($W$8:OFFSET($W$8,$AJ$4-1,0),$T402,$U402),OFFSET($C$8:OFFSET($C$8,$AJ$4-1,0),$S402,0))</f>
        <v>#N/A</v>
      </c>
      <c r="BM402" s="8">
        <f t="shared" si="98"/>
        <v>48153</v>
      </c>
      <c r="BN402" s="47" t="e">
        <f t="shared" ca="1" si="99"/>
        <v>#N/A</v>
      </c>
      <c r="BO402" s="47" t="e">
        <f t="shared" ca="1" si="95"/>
        <v>#N/A</v>
      </c>
      <c r="BP402" s="47" t="e">
        <f t="shared" ca="1" si="100"/>
        <v>#N/A</v>
      </c>
      <c r="BQ402" s="47" t="e">
        <f t="shared" ca="1" si="96"/>
        <v>#N/A</v>
      </c>
    </row>
    <row r="403" spans="1:69">
      <c r="A403" s="58">
        <f t="shared" si="97"/>
        <v>47818</v>
      </c>
      <c r="B403" s="155">
        <f t="shared" si="89"/>
        <v>48014</v>
      </c>
      <c r="C403" s="59">
        <f>SUMIF(WP!$A$3:$A$388,"&lt;"&amp;EOMONTH($A403,$A$3-1)+1,WP!$B$3:$B$388)/1000-SUM(C$8:C402)</f>
        <v>0</v>
      </c>
      <c r="D403" s="156">
        <f>D$6/VLOOKUP($B403,Rate!$B$4:$H$390,7)</f>
        <v>1</v>
      </c>
      <c r="E403" s="156">
        <f>E$6/VLOOKUP($B403,SAWW!$B$4:$H$390,7)</f>
        <v>0.82616063291261155</v>
      </c>
      <c r="F403" s="156">
        <f>F$6/VLOOKUP($B403,'Indem BL'!$B$4:$H$390,7)</f>
        <v>0.96568962982055551</v>
      </c>
      <c r="G403" s="156">
        <f>G$6/VLOOKUP($B403,'Med BL'!$B$4:$H$390,7)</f>
        <v>1</v>
      </c>
      <c r="H403" s="156">
        <f>H$6/VLOOKUP($B403,'Combined BL &amp; SAWW'!$B$4:$H$390,7)</f>
        <v>0.85263375139390485</v>
      </c>
      <c r="I403" s="156">
        <f>I$6/VLOOKUP($B403,'Freq Trend'!$B$4:$H$390,7)</f>
        <v>1.0719700092348601</v>
      </c>
      <c r="J403" s="156">
        <f>J$6/VLOOKUP($B403,'Severity Trend_IonI'!$B$4:$H$390,7)</f>
        <v>1.0719700092348603</v>
      </c>
      <c r="K403" s="156">
        <f>K$6/VLOOKUP($B403,'Severity Trend_MonI'!$B$4:$H$390,7)</f>
        <v>0.81513037864692695</v>
      </c>
      <c r="L403" s="156">
        <f>L$6/VLOOKUP($B403,'Severity Trend'!$B$4:$H$390,7)</f>
        <v>0.93171696291287565</v>
      </c>
      <c r="M403" s="156">
        <f>M$6/VLOOKUP($B403,'PP Residual Trend'!$B$4:$H$390,7)</f>
        <v>0.99877402724783959</v>
      </c>
      <c r="N403" s="156">
        <f>N$6/VLOOKUP($B403,CR!$B$4:$H$455,7)</f>
        <v>1</v>
      </c>
      <c r="O403" s="156">
        <f>O$6/VLOOKUP($B403,ER!$B$4:$H$455,7)</f>
        <v>1</v>
      </c>
      <c r="P403" s="156">
        <f>P$6/VLOOKUP($B403,DR!$B$4:$H$455,7)</f>
        <v>1</v>
      </c>
      <c r="R403">
        <f t="shared" si="94"/>
        <v>396</v>
      </c>
      <c r="S403" s="159">
        <f t="shared" si="90"/>
        <v>395</v>
      </c>
      <c r="T403" s="157">
        <f t="shared" si="91"/>
        <v>0</v>
      </c>
      <c r="U403" s="157">
        <f t="shared" si="92"/>
        <v>0</v>
      </c>
      <c r="V403" s="152">
        <v>0</v>
      </c>
      <c r="W403" s="153">
        <f>(2*W$5*$AJ$3*$R403*$A$3-MIN(W$5*$AJ$3,$R403*$A$3)^2-2*$R403*$A$3*MAX(W$5*$AJ$3-$R403*$A$3,0)-MIN(MAX($R403*$A$3-$A$4,0),W$5*$AJ$3)^2-2*W$5*$AJ$3*MAX($R403*$A$3-$A$4-W$5*+$AJ$3,0))/$AJ$5-SUM($V$7:V403)-SUM($V$7:W402)+SUM($V$7:V402)</f>
        <v>0</v>
      </c>
      <c r="X403" s="153">
        <f>(2*X$5*$AJ$3*$R403*$A$3-MIN(X$5*$AJ$3,$R403*$A$3)^2-2*$R403*$A$3*MAX(X$5*$AJ$3-$R403*$A$3,0)-MIN(MAX($R403*$A$3-$A$4,0),X$5*$AJ$3)^2-2*X$5*$AJ$3*MAX($R403*$A$3-$A$4-X$5*+$AJ$3,0))/$AJ$5-SUM($V$7:W403)-SUM($V$7:X402)+SUM($V$7:W402)</f>
        <v>0</v>
      </c>
      <c r="Y403" s="153">
        <f>(2*Y$5*$AJ$3*$R403*$A$3-MIN(Y$5*$AJ$3,$R403*$A$3)^2-2*$R403*$A$3*MAX(Y$5*$AJ$3-$R403*$A$3,0)-MIN(MAX($R403*$A$3-$A$4,0),Y$5*$AJ$3)^2-2*Y$5*$AJ$3*MAX($R403*$A$3-$A$4-Y$5*+$AJ$3,0))/$AJ$5-SUM($V$7:X403)-SUM($V$7:Y402)+SUM($V$7:X402)</f>
        <v>0</v>
      </c>
      <c r="Z403" s="153">
        <f>(2*Z$5*$AJ$3*$R403*$A$3-MIN(Z$5*$AJ$3,$R403*$A$3)^2-2*$R403*$A$3*MAX(Z$5*$AJ$3-$R403*$A$3,0)-MIN(MAX($R403*$A$3-$A$4,0),Z$5*$AJ$3)^2-2*Z$5*$AJ$3*MAX($R403*$A$3-$A$4-Z$5*+$AJ$3,0))/$AJ$5-SUM($V$7:Y403)-SUM($V$7:Z402)+SUM($V$7:Y402)</f>
        <v>0</v>
      </c>
      <c r="AA403" s="153">
        <f>(2*AA$5*$AJ$3*$R403*$A$3-MIN(AA$5*$AJ$3,$R403*$A$3)^2-2*$R403*$A$3*MAX(AA$5*$AJ$3-$R403*$A$3,0)-MIN(MAX($R403*$A$3-$A$4,0),AA$5*$AJ$3)^2-2*AA$5*$AJ$3*MAX($R403*$A$3-$A$4-AA$5*+$AJ$3,0))/$AJ$5-SUM($V$7:Z403)-SUM($V$7:AA402)+SUM($V$7:Z402)</f>
        <v>0</v>
      </c>
      <c r="AB403" s="153">
        <f>(2*AB$5*$AJ$3*$R403*$A$3-MIN(AB$5*$AJ$3,$R403*$A$3)^2-2*$R403*$A$3*MAX(AB$5*$AJ$3-$R403*$A$3,0)-MIN(MAX($R403*$A$3-$A$4,0),AB$5*$AJ$3)^2-2*AB$5*$AJ$3*MAX($R403*$A$3-$A$4-AB$5*+$AJ$3,0))/$AJ$5-SUM($V$7:AA403)-SUM($V$7:AB402)+SUM($V$7:AA402)</f>
        <v>0</v>
      </c>
      <c r="AC403" s="153">
        <f>(2*AC$5*$AJ$3*$R403*$A$3-MIN(AC$5*$AJ$3,$R403*$A$3)^2-2*$R403*$A$3*MAX(AC$5*$AJ$3-$R403*$A$3,0)-MIN(MAX($R403*$A$3-$A$4,0),AC$5*$AJ$3)^2-2*AC$5*$AJ$3*MAX($R403*$A$3-$A$4-AC$5*+$AJ$3,0))/$AJ$5-SUM($V$7:AB403)-SUM($V$7:AC402)+SUM($V$7:AB402)</f>
        <v>0</v>
      </c>
      <c r="AD403" s="153">
        <f>(2*AD$5*$AJ$3*$R403*$A$3-MIN(AD$5*$AJ$3,$R403*$A$3)^2-2*$R403*$A$3*MAX(AD$5*$AJ$3-$R403*$A$3,0)-MIN(MAX($R403*$A$3-$A$4,0),AD$5*$AJ$3)^2-2*AD$5*$AJ$3*MAX($R403*$A$3-$A$4-AD$5*+$AJ$3,0))/$AJ$5-SUM($V$7:AC403)-SUM($V$7:AD402)+SUM($V$7:AC402)</f>
        <v>0</v>
      </c>
      <c r="AE403" s="153">
        <f>(2*AE$5*$AJ$3*$R403*$A$3-MIN(AE$5*$AJ$3,$R403*$A$3)^2-2*$R403*$A$3*MAX(AE$5*$AJ$3-$R403*$A$3,0)-MIN(MAX($R403*$A$3-$A$4,0),AE$5*$AJ$3)^2-2*AE$5*$AJ$3*MAX($R403*$A$3-$A$4-AE$5*+$AJ$3,0))/$AJ$5-SUM($V$7:AD403)-SUM($V$7:AE402)+SUM($V$7:AD402)</f>
        <v>0</v>
      </c>
      <c r="AF403" s="153">
        <f>(2*AF$5*$AJ$3*$R403*$A$3-MIN(AF$5*$AJ$3,$R403*$A$3)^2-2*$R403*$A$3*MAX(AF$5*$AJ$3-$R403*$A$3,0)-MIN(MAX($R403*$A$3-$A$4,0),AF$5*$AJ$3)^2-2*AF$5*$AJ$3*MAX($R403*$A$3-$A$4-AF$5*+$AJ$3,0))/$AJ$5-SUM($V$7:AE403)-SUM($V$7:AF402)+SUM($V$7:AE402)</f>
        <v>0</v>
      </c>
      <c r="AG403" s="153">
        <f>(2*AG$5*$AJ$3*$R403*$A$3-MIN(AG$5*$AJ$3,$R403*$A$3)^2-2*$R403*$A$3*MAX(AG$5*$AJ$3-$R403*$A$3,0)-MIN(MAX($R403*$A$3-$A$4,0),AG$5*$AJ$3)^2-2*AG$5*$AJ$3*MAX($R403*$A$3-$A$4-AG$5*+$AJ$3,0))/$AJ$5-SUM($V$7:AF403)-SUM($V$7:AG402)+SUM($V$7:AF402)</f>
        <v>0</v>
      </c>
      <c r="AH403" s="153">
        <f>(2*AH$5*$AJ$3*$R403*$A$3-MIN(AH$5*$AJ$3,$R403*$A$3)^2-2*$R403*$A$3*MAX(AH$5*$AJ$3-$R403*$A$3,0)-MIN(MAX($R403*$A$3-$A$4,0),AH$5*$AJ$3)^2-2*AH$5*$AJ$3*MAX($R403*$A$3-$A$4-AH$5*+$AJ$3,0))/$AJ$5-SUM($V$7:AG403)-SUM($V$7:AH402)+SUM($V$7:AG402)</f>
        <v>0</v>
      </c>
      <c r="AJ403" s="8">
        <f t="shared" si="101"/>
        <v>48183</v>
      </c>
      <c r="AK403" s="30">
        <f t="shared" si="93"/>
        <v>48197</v>
      </c>
      <c r="AL403" s="3" t="e">
        <f ca="1">SUMPRODUCT(OFFSET($W$8:OFFSET($W$8,$AJ$4-1,0),$T403,$U403),OFFSET($D$8:OFFSET($D$8,$AJ$4-1,0),$S403,MATCH(AL$6,$D$7:$Q$7,0)-1))</f>
        <v>#N/A</v>
      </c>
      <c r="AM403" s="3" t="e">
        <f ca="1">SUMPRODUCT(OFFSET($W$8:OFFSET($W$8,$AJ$4-1,0),$T403,$U403),OFFSET($C$8:OFFSET($C$8,$AJ$4-1,0),$S403,0),OFFSET($D$8:OFFSET($D$8,$AJ$4-1,0),$S403,MATCH(AL$6,$D$7:$Q$7,0)-1))/SUMPRODUCT(OFFSET($W$8:OFFSET($W$8,$AJ$4-1,0),$T403,$U403),OFFSET($C$8:OFFSET($C$8,$AJ$4-1,0),$S403,0))</f>
        <v>#N/A</v>
      </c>
      <c r="AN403" s="3" t="e">
        <f ca="1">SUMPRODUCT(OFFSET($W$8:OFFSET($W$8,$AJ$4-1,0),$T403,$U403),OFFSET($D$8:OFFSET($D$8,$AJ$4-1,0),$S403,MATCH(AN$6,$D$7:$Q$7,0)-1))</f>
        <v>#N/A</v>
      </c>
      <c r="AO403" s="3" t="e">
        <f ca="1">SUMPRODUCT(OFFSET($W$8:OFFSET($W$8,$AJ$4-1,0),$T403,$U403),OFFSET($C$8:OFFSET($C$8,$AJ$4-1,0),$S403,0),OFFSET($D$8:OFFSET($D$8,$AJ$4-1,0),$S403,MATCH(AN$6,$D$7:$Q$7,0)-1))/SUMPRODUCT(OFFSET($W$8:OFFSET($W$8,$AJ$4-1,0),$T403,$U403),OFFSET($C$8:OFFSET($C$8,$AJ$4-1,0),$S403,0))</f>
        <v>#N/A</v>
      </c>
      <c r="AP403" s="3" t="e">
        <f ca="1">SUMPRODUCT(OFFSET($W$8:OFFSET($W$8,$AJ$4-1,0),$T403,$U403),OFFSET($D$8:OFFSET($D$8,$AJ$4-1,0),$S403,MATCH(AP$6,$D$7:$Q$7,0)-1))</f>
        <v>#N/A</v>
      </c>
      <c r="AQ403" s="3" t="e">
        <f ca="1">SUMPRODUCT(OFFSET($W$8:OFFSET($W$8,$AJ$4-1,0),$T403,$U403),OFFSET($C$8:OFFSET($C$8,$AJ$4-1,0),$S403,0),OFFSET($D$8:OFFSET($D$8,$AJ$4-1,0),$S403,MATCH(AP$6,$D$7:$Q$7,0)-1))/SUMPRODUCT(OFFSET($W$8:OFFSET($W$8,$AJ$4-1,0),$T403,$U403),OFFSET($C$8:OFFSET($C$8,$AJ$4-1,0),$S403,0))</f>
        <v>#N/A</v>
      </c>
      <c r="AR403" s="3" t="e">
        <f ca="1">SUMPRODUCT(OFFSET($W$8:OFFSET($W$8,$AJ$4-1,0),$T403,$U403),OFFSET($D$8:OFFSET($D$8,$AJ$4-1,0),$S403,MATCH(AR$6,$D$7:$Q$7,0)-1))</f>
        <v>#N/A</v>
      </c>
      <c r="AS403" s="3" t="e">
        <f ca="1">SUMPRODUCT(OFFSET($W$8:OFFSET($W$8,$AJ$4-1,0),$T403,$U403),OFFSET($C$8:OFFSET($C$8,$AJ$4-1,0),$S403,0),OFFSET($D$8:OFFSET($D$8,$AJ$4-1,0),$S403,MATCH(AR$6,$D$7:$Q$7,0)-1))/SUMPRODUCT(OFFSET($W$8:OFFSET($W$8,$AJ$4-1,0),$T403,$U403),OFFSET($C$8:OFFSET($C$8,$AJ$4-1,0),$S403,0))</f>
        <v>#N/A</v>
      </c>
      <c r="AT403" s="3" t="e">
        <f ca="1">SUMPRODUCT(OFFSET($W$8:OFFSET($W$8,$AJ$4-1,0),$T403,$U403),OFFSET($D$8:OFFSET($D$8,$AJ$4-1,0),$S403,MATCH(AT$6,$D$7:$Q$7,0)-1))</f>
        <v>#N/A</v>
      </c>
      <c r="AU403" s="3" t="e">
        <f ca="1">SUMPRODUCT(OFFSET($W$8:OFFSET($W$8,$AJ$4-1,0),$T403,$U403),OFFSET($C$8:OFFSET($C$8,$AJ$4-1,0),$S403,0),OFFSET($D$8:OFFSET($D$8,$AJ$4-1,0),$S403,MATCH(AT$6,$D$7:$Q$7,0)-1))/SUMPRODUCT(OFFSET($W$8:OFFSET($W$8,$AJ$4-1,0),$T403,$U403),OFFSET($C$8:OFFSET($C$8,$AJ$4-1,0),$S403,0))</f>
        <v>#N/A</v>
      </c>
      <c r="AV403" s="3" t="e">
        <f ca="1">SUMPRODUCT(OFFSET($W$8:OFFSET($W$8,$AJ$4-1,0),$T403,$U403),OFFSET($D$8:OFFSET($D$8,$AJ$4-1,0),$S403,MATCH(AV$6,$D$7:$Q$7,0)-1))</f>
        <v>#N/A</v>
      </c>
      <c r="AW403" s="3" t="e">
        <f ca="1">SUMPRODUCT(OFFSET($W$8:OFFSET($W$8,$AJ$4-1,0),$T403,$U403),OFFSET($C$8:OFFSET($C$8,$AJ$4-1,0),$S403,0),OFFSET($D$8:OFFSET($D$8,$AJ$4-1,0),$S403,MATCH(AV$6,$D$7:$Q$7,0)-1))/SUMPRODUCT(OFFSET($W$8:OFFSET($W$8,$AJ$4-1,0),$T403,$U403),OFFSET($C$8:OFFSET($C$8,$AJ$4-1,0),$S403,0))</f>
        <v>#N/A</v>
      </c>
      <c r="AX403" s="3" t="e">
        <f ca="1">SUMPRODUCT(OFFSET($W$8:OFFSET($W$8,$AJ$4-1,0),$T403,$U403),OFFSET($D$8:OFFSET($D$8,$AJ$4-1,0),$S403,MATCH(AX$6,$D$7:$Q$7,0)-1))</f>
        <v>#N/A</v>
      </c>
      <c r="AY403" s="3" t="e">
        <f ca="1">SUMPRODUCT(OFFSET($W$8:OFFSET($W$8,$AJ$4-1,0),$T403,$U403),OFFSET($C$8:OFFSET($C$8,$AJ$4-1,0),$S403,0),OFFSET($D$8:OFFSET($D$8,$AJ$4-1,0),$S403,MATCH(AX$6,$D$7:$Q$7,0)-1))/SUMPRODUCT(OFFSET($W$8:OFFSET($W$8,$AJ$4-1,0),$T403,$U403),OFFSET($C$8:OFFSET($C$8,$AJ$4-1,0),$S403,0))</f>
        <v>#N/A</v>
      </c>
      <c r="AZ403" s="3" t="e">
        <f ca="1">SUMPRODUCT(OFFSET($W$8:OFFSET($W$8,$AJ$4-1,0),$T403,$U403),OFFSET($D$8:OFFSET($D$8,$AJ$4-1,0),$S403,MATCH(AZ$6,$D$7:$Q$7,0)-1))</f>
        <v>#N/A</v>
      </c>
      <c r="BA403" s="3" t="e">
        <f ca="1">SUMPRODUCT(OFFSET($W$8:OFFSET($W$8,$AJ$4-1,0),$T403,$U403),OFFSET($C$8:OFFSET($C$8,$AJ$4-1,0),$S403,0),OFFSET($D$8:OFFSET($D$8,$AJ$4-1,0),$S403,MATCH(AZ$6,$D$7:$Q$7,0)-1))/SUMPRODUCT(OFFSET($W$8:OFFSET($W$8,$AJ$4-1,0),$T403,$U403),OFFSET($C$8:OFFSET($C$8,$AJ$4-1,0),$S403,0))</f>
        <v>#N/A</v>
      </c>
      <c r="BB403" s="3" t="e">
        <f ca="1">SUMPRODUCT(OFFSET($W$8:OFFSET($W$8,$AJ$4-1,0),$T403,$U403),OFFSET($D$8:OFFSET($D$8,$AJ$4-1,0),$S403,MATCH(BB$6,$D$7:$Q$7,0)-1))</f>
        <v>#N/A</v>
      </c>
      <c r="BC403" s="3" t="e">
        <f ca="1">SUMPRODUCT(OFFSET($W$8:OFFSET($W$8,$AJ$4-1,0),$T403,$U403),OFFSET($C$8:OFFSET($C$8,$AJ$4-1,0),$S403,0),OFFSET($D$8:OFFSET($D$8,$AJ$4-1,0),$S403,MATCH(BB$6,$D$7:$Q$7,0)-1))/SUMPRODUCT(OFFSET($W$8:OFFSET($W$8,$AJ$4-1,0),$T403,$U403),OFFSET($C$8:OFFSET($C$8,$AJ$4-1,0),$S403,0))</f>
        <v>#N/A</v>
      </c>
      <c r="BD403" s="3" t="e">
        <f ca="1">SUMPRODUCT(OFFSET($W$8:OFFSET($W$8,$AJ$4-1,0),$T403,$U403),OFFSET($D$8:OFFSET($D$8,$AJ$4-1,0),$S403,MATCH(BD$6,$D$7:$Q$7,0)-1))</f>
        <v>#N/A</v>
      </c>
      <c r="BE403" s="3" t="e">
        <f ca="1">SUMPRODUCT(OFFSET($W$8:OFFSET($W$8,$AJ$4-1,0),$T403,$U403),OFFSET($C$8:OFFSET($C$8,$AJ$4-1,0),$S403,0),OFFSET($D$8:OFFSET($D$8,$AJ$4-1,0),$S403,MATCH(BD$6,$D$7:$Q$7,0)-1))/SUMPRODUCT(OFFSET($W$8:OFFSET($W$8,$AJ$4-1,0),$T403,$U403),OFFSET($C$8:OFFSET($C$8,$AJ$4-1,0),$S403,0))</f>
        <v>#N/A</v>
      </c>
      <c r="BF403" s="174" t="e">
        <f ca="1">SUMPRODUCT(OFFSET($W$8:OFFSET($W$8,$AJ$4-1,0),$T403,$U403),OFFSET($D$8:OFFSET($D$8,$AJ$4-1,0),$S403,MATCH(BF$6,$D$7:$Q$7,0)-1))</f>
        <v>#N/A</v>
      </c>
      <c r="BG403" s="174" t="e">
        <f ca="1">SUMPRODUCT(OFFSET($W$8:OFFSET($W$8,$AJ$4-1,0),$T403,$U403),OFFSET($C$8:OFFSET($C$8,$AJ$4-1,0),$S403,0),OFFSET($D$8:OFFSET($D$8,$AJ$4-1,0),$S403,MATCH(BF$6,$D$7:$Q$7,0)-1))/SUMPRODUCT(OFFSET($W$8:OFFSET($W$8,$AJ$4-1,0),$T403,$U403),OFFSET($C$8:OFFSET($C$8,$AJ$4-1,0),$S403,0))</f>
        <v>#N/A</v>
      </c>
      <c r="BH403" s="174" t="e">
        <f ca="1">SUMPRODUCT(OFFSET($W$8:OFFSET($W$8,$AJ$4-1,0),$T403,$U403),OFFSET($D$8:OFFSET($D$8,$AJ$4-1,0),$S403,MATCH(BH$6,$D$7:$Q$7,0)-1))</f>
        <v>#N/A</v>
      </c>
      <c r="BI403" s="174" t="e">
        <f ca="1">SUMPRODUCT(OFFSET($W$8:OFFSET($W$8,$AJ$4-1,0),$T403,$U403),OFFSET($C$8:OFFSET($C$8,$AJ$4-1,0),$S403,0),OFFSET($D$8:OFFSET($D$8,$AJ$4-1,0),$S403,MATCH(BH$6,$D$7:$Q$7,0)-1))/SUMPRODUCT(OFFSET($W$8:OFFSET($W$8,$AJ$4-1,0),$T403,$U403),OFFSET($C$8:OFFSET($C$8,$AJ$4-1,0),$S403,0))</f>
        <v>#N/A</v>
      </c>
      <c r="BJ403" s="174" t="e">
        <f ca="1">SUMPRODUCT(OFFSET($W$8:OFFSET($W$8,$AJ$4-1,0),$T403,$U403),OFFSET($D$8:OFFSET($D$8,$AJ$4-1,0),$S403,MATCH(BJ$6,$D$7:$Q$7,0)-1))</f>
        <v>#N/A</v>
      </c>
      <c r="BK403" s="174" t="e">
        <f ca="1">SUMPRODUCT(OFFSET($W$8:OFFSET($W$8,$AJ$4-1,0),$T403,$U403),OFFSET($C$8:OFFSET($C$8,$AJ$4-1,0),$S403,0),OFFSET($D$8:OFFSET($D$8,$AJ$4-1,0),$S403,MATCH(BJ$6,$D$7:$Q$7,0)-1))/SUMPRODUCT(OFFSET($W$8:OFFSET($W$8,$AJ$4-1,0),$T403,$U403),OFFSET($C$8:OFFSET($C$8,$AJ$4-1,0),$S403,0))</f>
        <v>#N/A</v>
      </c>
      <c r="BM403" s="8">
        <f t="shared" si="98"/>
        <v>48183</v>
      </c>
      <c r="BN403" s="47" t="e">
        <f t="shared" ca="1" si="99"/>
        <v>#N/A</v>
      </c>
      <c r="BO403" s="47" t="e">
        <f t="shared" ca="1" si="95"/>
        <v>#N/A</v>
      </c>
      <c r="BP403" s="47" t="e">
        <f t="shared" ca="1" si="100"/>
        <v>#N/A</v>
      </c>
      <c r="BQ403" s="47" t="e">
        <f t="shared" ca="1" si="96"/>
        <v>#N/A</v>
      </c>
    </row>
    <row r="404" spans="1:69">
      <c r="A404" s="51" t="e">
        <f>NA()</f>
        <v>#N/A</v>
      </c>
      <c r="B404" s="158" t="e">
        <f>NA()</f>
        <v>#N/A</v>
      </c>
      <c r="C404" s="158" t="e">
        <f>NA()</f>
        <v>#N/A</v>
      </c>
      <c r="D404" s="158" t="e">
        <f>NA()</f>
        <v>#N/A</v>
      </c>
      <c r="E404" s="158" t="e">
        <f>NA()</f>
        <v>#N/A</v>
      </c>
      <c r="F404" s="158" t="e">
        <f>NA()</f>
        <v>#N/A</v>
      </c>
      <c r="G404" s="158" t="e">
        <f>NA()</f>
        <v>#N/A</v>
      </c>
      <c r="H404" s="158" t="e">
        <f>NA()</f>
        <v>#N/A</v>
      </c>
      <c r="I404" s="158" t="e">
        <f>NA()</f>
        <v>#N/A</v>
      </c>
      <c r="J404" s="158" t="e">
        <f>NA()</f>
        <v>#N/A</v>
      </c>
      <c r="K404" s="158" t="e">
        <f>NA()</f>
        <v>#N/A</v>
      </c>
      <c r="L404" s="158" t="e">
        <f>NA()</f>
        <v>#N/A</v>
      </c>
      <c r="M404" s="158" t="e">
        <f>NA()</f>
        <v>#N/A</v>
      </c>
      <c r="N404" s="158" t="e">
        <f>NA()</f>
        <v>#N/A</v>
      </c>
      <c r="O404" s="158" t="e">
        <f>NA()</f>
        <v>#N/A</v>
      </c>
      <c r="P404" s="158" t="e">
        <f>NA()</f>
        <v>#N/A</v>
      </c>
      <c r="Q404" s="398" t="e">
        <f>NA()</f>
        <v>#N/A</v>
      </c>
      <c r="R404" s="158" t="e">
        <f>NA()</f>
        <v>#N/A</v>
      </c>
      <c r="S404" s="158" t="e">
        <f>NA()</f>
        <v>#N/A</v>
      </c>
      <c r="T404" s="158" t="e">
        <f>NA()</f>
        <v>#N/A</v>
      </c>
      <c r="U404" s="158" t="e">
        <f>NA()</f>
        <v>#N/A</v>
      </c>
      <c r="V404" s="158" t="e">
        <f>NA()</f>
        <v>#N/A</v>
      </c>
      <c r="W404" s="158" t="e">
        <f>NA()</f>
        <v>#N/A</v>
      </c>
      <c r="X404" s="158" t="e">
        <f>NA()</f>
        <v>#N/A</v>
      </c>
      <c r="Y404" s="158" t="e">
        <f>NA()</f>
        <v>#N/A</v>
      </c>
      <c r="Z404" s="158" t="e">
        <f>NA()</f>
        <v>#N/A</v>
      </c>
      <c r="AA404" s="158" t="e">
        <f>NA()</f>
        <v>#N/A</v>
      </c>
      <c r="AB404" s="158" t="e">
        <f>NA()</f>
        <v>#N/A</v>
      </c>
      <c r="AC404" s="158" t="e">
        <f>NA()</f>
        <v>#N/A</v>
      </c>
      <c r="AD404" s="158" t="e">
        <f>NA()</f>
        <v>#N/A</v>
      </c>
      <c r="AE404" s="158" t="e">
        <f>NA()</f>
        <v>#N/A</v>
      </c>
      <c r="AF404" s="158" t="e">
        <f>NA()</f>
        <v>#N/A</v>
      </c>
      <c r="AG404" s="158" t="e">
        <f>NA()</f>
        <v>#N/A</v>
      </c>
      <c r="AH404" s="158" t="e">
        <f>NA()</f>
        <v>#N/A</v>
      </c>
      <c r="AI404" s="158" t="e">
        <f>NA()</f>
        <v>#N/A</v>
      </c>
      <c r="AJ404" s="158" t="e">
        <f>NA()</f>
        <v>#N/A</v>
      </c>
      <c r="AK404" s="158" t="e">
        <f>NA()</f>
        <v>#N/A</v>
      </c>
      <c r="AL404" s="158" t="e">
        <f>NA()</f>
        <v>#N/A</v>
      </c>
      <c r="AM404" s="158" t="e">
        <f>NA()</f>
        <v>#N/A</v>
      </c>
      <c r="AN404" s="158" t="e">
        <f>NA()</f>
        <v>#N/A</v>
      </c>
      <c r="AO404" s="158" t="e">
        <f>NA()</f>
        <v>#N/A</v>
      </c>
      <c r="AP404" s="158" t="e">
        <f>NA()</f>
        <v>#N/A</v>
      </c>
      <c r="AQ404" s="158" t="e">
        <f>NA()</f>
        <v>#N/A</v>
      </c>
      <c r="AR404" s="158" t="e">
        <f>NA()</f>
        <v>#N/A</v>
      </c>
      <c r="AS404" s="158" t="e">
        <f>NA()</f>
        <v>#N/A</v>
      </c>
      <c r="AT404" s="158" t="e">
        <f>NA()</f>
        <v>#N/A</v>
      </c>
      <c r="AU404" s="158" t="e">
        <f>NA()</f>
        <v>#N/A</v>
      </c>
      <c r="AV404" s="158" t="e">
        <f>NA()</f>
        <v>#N/A</v>
      </c>
      <c r="AW404" s="158" t="e">
        <f>NA()</f>
        <v>#N/A</v>
      </c>
      <c r="AX404" s="158" t="e">
        <f>NA()</f>
        <v>#N/A</v>
      </c>
      <c r="AY404" s="158" t="e">
        <f>NA()</f>
        <v>#N/A</v>
      </c>
      <c r="AZ404" s="158" t="e">
        <f>NA()</f>
        <v>#N/A</v>
      </c>
      <c r="BA404" s="158" t="e">
        <f>NA()</f>
        <v>#N/A</v>
      </c>
      <c r="BB404" s="158" t="e">
        <f>NA()</f>
        <v>#N/A</v>
      </c>
      <c r="BC404" s="158" t="e">
        <f>NA()</f>
        <v>#N/A</v>
      </c>
      <c r="BD404" s="158" t="e">
        <f>NA()</f>
        <v>#N/A</v>
      </c>
      <c r="BE404" s="158" t="e">
        <f>NA()</f>
        <v>#N/A</v>
      </c>
      <c r="BF404" s="158" t="e">
        <f>NA()</f>
        <v>#N/A</v>
      </c>
      <c r="BG404" s="158" t="e">
        <f>NA()</f>
        <v>#N/A</v>
      </c>
      <c r="BH404" s="158" t="e">
        <f>NA()</f>
        <v>#N/A</v>
      </c>
      <c r="BI404" s="158" t="e">
        <f>NA()</f>
        <v>#N/A</v>
      </c>
      <c r="BJ404" s="158" t="e">
        <f>NA()</f>
        <v>#N/A</v>
      </c>
      <c r="BK404" s="158" t="e">
        <f>NA()</f>
        <v>#N/A</v>
      </c>
      <c r="BL404" s="297"/>
      <c r="BM404" s="158" t="e">
        <f>NA()</f>
        <v>#N/A</v>
      </c>
      <c r="BN404" s="158" t="e">
        <f>NA()</f>
        <v>#N/A</v>
      </c>
      <c r="BO404" s="158" t="e">
        <f>NA()</f>
        <v>#N/A</v>
      </c>
      <c r="BP404" s="158" t="e">
        <f>NA()</f>
        <v>#N/A</v>
      </c>
      <c r="BQ404" s="158" t="e">
        <f>NA()</f>
        <v>#N/A</v>
      </c>
    </row>
  </sheetData>
  <phoneticPr fontId="9" type="noConversion"/>
  <conditionalFormatting sqref="D4">
    <cfRule type="cellIs" dxfId="8" priority="1" operator="equal">
      <formula>"Error: Check Rate Weights"</formula>
    </cfRule>
  </conditionalFormatting>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H388"/>
  <sheetViews>
    <sheetView topLeftCell="A260" zoomScale="90" zoomScaleNormal="90" workbookViewId="0">
      <selection activeCell="B280" sqref="B280:B292"/>
    </sheetView>
  </sheetViews>
  <sheetFormatPr defaultRowHeight="12.3"/>
  <cols>
    <col min="2" max="2" width="11.33203125" bestFit="1" customWidth="1"/>
    <col min="5" max="5" width="11.33203125" customWidth="1"/>
    <col min="6" max="6" width="11.33203125" bestFit="1" customWidth="1"/>
    <col min="7" max="7" width="11.6640625" bestFit="1" customWidth="1"/>
    <col min="12" max="31" width="9.6640625" bestFit="1" customWidth="1"/>
  </cols>
  <sheetData>
    <row r="1" spans="1:2" ht="15">
      <c r="B1" s="4"/>
    </row>
    <row r="2" spans="1:2" s="38" customFormat="1">
      <c r="A2" s="38" t="s">
        <v>2</v>
      </c>
      <c r="B2" s="56" t="s">
        <v>0</v>
      </c>
    </row>
    <row r="3" spans="1:2" s="38" customFormat="1">
      <c r="A3" s="12">
        <v>35796</v>
      </c>
      <c r="B3" s="7">
        <v>10000</v>
      </c>
    </row>
    <row r="4" spans="1:2" s="38" customFormat="1">
      <c r="A4" s="12">
        <v>35827</v>
      </c>
      <c r="B4" s="7">
        <v>10000</v>
      </c>
    </row>
    <row r="5" spans="1:2" s="38" customFormat="1">
      <c r="A5" s="12">
        <v>35855</v>
      </c>
      <c r="B5" s="7">
        <v>10000</v>
      </c>
    </row>
    <row r="6" spans="1:2" s="38" customFormat="1">
      <c r="A6" s="12">
        <v>35886</v>
      </c>
      <c r="B6" s="7">
        <v>10000</v>
      </c>
    </row>
    <row r="7" spans="1:2" s="38" customFormat="1">
      <c r="A7" s="12">
        <v>35916</v>
      </c>
      <c r="B7" s="7">
        <v>10000</v>
      </c>
    </row>
    <row r="8" spans="1:2" s="38" customFormat="1">
      <c r="A8" s="12">
        <v>35947</v>
      </c>
      <c r="B8" s="7">
        <v>10000</v>
      </c>
    </row>
    <row r="9" spans="1:2" s="38" customFormat="1">
      <c r="A9" s="12">
        <v>35977</v>
      </c>
      <c r="B9" s="7">
        <v>10000</v>
      </c>
    </row>
    <row r="10" spans="1:2" s="38" customFormat="1">
      <c r="A10" s="12">
        <v>36008</v>
      </c>
      <c r="B10" s="7">
        <v>10000</v>
      </c>
    </row>
    <row r="11" spans="1:2" s="38" customFormat="1">
      <c r="A11" s="12">
        <v>36039</v>
      </c>
      <c r="B11" s="7">
        <v>10000</v>
      </c>
    </row>
    <row r="12" spans="1:2" s="38" customFormat="1">
      <c r="A12" s="12">
        <v>36069</v>
      </c>
      <c r="B12" s="7">
        <v>10000</v>
      </c>
    </row>
    <row r="13" spans="1:2" s="38" customFormat="1">
      <c r="A13" s="12">
        <v>36100</v>
      </c>
      <c r="B13" s="7">
        <v>10000</v>
      </c>
    </row>
    <row r="14" spans="1:2" s="38" customFormat="1">
      <c r="A14" s="12">
        <v>36130</v>
      </c>
      <c r="B14" s="7">
        <v>10000</v>
      </c>
    </row>
    <row r="15" spans="1:2" s="38" customFormat="1">
      <c r="A15" s="12">
        <v>36161</v>
      </c>
      <c r="B15" s="7">
        <v>10000</v>
      </c>
    </row>
    <row r="16" spans="1:2" s="38" customFormat="1">
      <c r="A16" s="12">
        <v>36192</v>
      </c>
      <c r="B16" s="7">
        <v>10000</v>
      </c>
    </row>
    <row r="17" spans="1:2" s="38" customFormat="1">
      <c r="A17" s="12">
        <v>36220</v>
      </c>
      <c r="B17" s="7">
        <v>10000</v>
      </c>
    </row>
    <row r="18" spans="1:2" s="38" customFormat="1">
      <c r="A18" s="12">
        <v>36251</v>
      </c>
      <c r="B18" s="7">
        <v>10000</v>
      </c>
    </row>
    <row r="19" spans="1:2" s="38" customFormat="1">
      <c r="A19" s="12">
        <v>36281</v>
      </c>
      <c r="B19" s="7">
        <v>10000</v>
      </c>
    </row>
    <row r="20" spans="1:2" s="38" customFormat="1">
      <c r="A20" s="12">
        <v>36312</v>
      </c>
      <c r="B20" s="7">
        <v>10000</v>
      </c>
    </row>
    <row r="21" spans="1:2" s="38" customFormat="1">
      <c r="A21" s="12">
        <v>36342</v>
      </c>
      <c r="B21" s="7">
        <v>10000</v>
      </c>
    </row>
    <row r="22" spans="1:2" s="38" customFormat="1">
      <c r="A22" s="12">
        <v>36373</v>
      </c>
      <c r="B22" s="7">
        <v>10000</v>
      </c>
    </row>
    <row r="23" spans="1:2" s="38" customFormat="1">
      <c r="A23" s="12">
        <v>36404</v>
      </c>
      <c r="B23" s="7">
        <v>10000</v>
      </c>
    </row>
    <row r="24" spans="1:2" s="38" customFormat="1">
      <c r="A24" s="12">
        <v>36434</v>
      </c>
      <c r="B24" s="7">
        <v>10000</v>
      </c>
    </row>
    <row r="25" spans="1:2" s="38" customFormat="1">
      <c r="A25" s="12">
        <v>36465</v>
      </c>
      <c r="B25" s="7">
        <v>10000</v>
      </c>
    </row>
    <row r="26" spans="1:2" s="38" customFormat="1">
      <c r="A26" s="12">
        <v>36495</v>
      </c>
      <c r="B26" s="7">
        <v>10000</v>
      </c>
    </row>
    <row r="27" spans="1:2" s="38" customFormat="1">
      <c r="A27" s="12">
        <v>36526</v>
      </c>
      <c r="B27" s="7">
        <v>10000</v>
      </c>
    </row>
    <row r="28" spans="1:2" s="38" customFormat="1">
      <c r="A28" s="12">
        <v>36557</v>
      </c>
      <c r="B28" s="7">
        <v>10000</v>
      </c>
    </row>
    <row r="29" spans="1:2" s="38" customFormat="1">
      <c r="A29" s="12">
        <v>36586</v>
      </c>
      <c r="B29" s="7">
        <v>10000</v>
      </c>
    </row>
    <row r="30" spans="1:2" s="38" customFormat="1">
      <c r="A30" s="12">
        <v>36617</v>
      </c>
      <c r="B30" s="7">
        <v>10000</v>
      </c>
    </row>
    <row r="31" spans="1:2" s="38" customFormat="1">
      <c r="A31" s="12">
        <v>36647</v>
      </c>
      <c r="B31" s="7">
        <v>10000</v>
      </c>
    </row>
    <row r="32" spans="1:2" s="38" customFormat="1">
      <c r="A32" s="12">
        <v>36678</v>
      </c>
      <c r="B32" s="7">
        <v>10000</v>
      </c>
    </row>
    <row r="33" spans="1:2" s="38" customFormat="1">
      <c r="A33" s="12">
        <v>36708</v>
      </c>
      <c r="B33" s="7">
        <v>10000</v>
      </c>
    </row>
    <row r="34" spans="1:2" s="38" customFormat="1">
      <c r="A34" s="12">
        <v>36739</v>
      </c>
      <c r="B34" s="7">
        <v>10000</v>
      </c>
    </row>
    <row r="35" spans="1:2" s="38" customFormat="1">
      <c r="A35" s="12">
        <v>36770</v>
      </c>
      <c r="B35" s="7">
        <v>10000</v>
      </c>
    </row>
    <row r="36" spans="1:2" s="38" customFormat="1">
      <c r="A36" s="12">
        <v>36800</v>
      </c>
      <c r="B36" s="7">
        <v>10000</v>
      </c>
    </row>
    <row r="37" spans="1:2" s="38" customFormat="1">
      <c r="A37" s="12">
        <v>36831</v>
      </c>
      <c r="B37" s="7">
        <v>10000</v>
      </c>
    </row>
    <row r="38" spans="1:2" s="38" customFormat="1">
      <c r="A38" s="12">
        <v>36861</v>
      </c>
      <c r="B38" s="7">
        <v>10000</v>
      </c>
    </row>
    <row r="39" spans="1:2" s="38" customFormat="1">
      <c r="A39" s="12">
        <v>36892</v>
      </c>
      <c r="B39" s="7">
        <v>10000</v>
      </c>
    </row>
    <row r="40" spans="1:2" s="38" customFormat="1">
      <c r="A40" s="12">
        <v>36923</v>
      </c>
      <c r="B40" s="7">
        <v>10000</v>
      </c>
    </row>
    <row r="41" spans="1:2" s="38" customFormat="1">
      <c r="A41" s="12">
        <v>36951</v>
      </c>
      <c r="B41" s="7">
        <v>10000</v>
      </c>
    </row>
    <row r="42" spans="1:2" s="38" customFormat="1">
      <c r="A42" s="12">
        <v>36982</v>
      </c>
      <c r="B42" s="7">
        <v>10000</v>
      </c>
    </row>
    <row r="43" spans="1:2" s="38" customFormat="1">
      <c r="A43" s="12">
        <v>37012</v>
      </c>
      <c r="B43" s="7">
        <v>10000</v>
      </c>
    </row>
    <row r="44" spans="1:2" s="38" customFormat="1">
      <c r="A44" s="12">
        <v>37043</v>
      </c>
      <c r="B44" s="7">
        <v>10000</v>
      </c>
    </row>
    <row r="45" spans="1:2" s="38" customFormat="1">
      <c r="A45" s="12">
        <v>37073</v>
      </c>
      <c r="B45" s="7">
        <v>10000</v>
      </c>
    </row>
    <row r="46" spans="1:2" s="38" customFormat="1">
      <c r="A46" s="12">
        <v>37104</v>
      </c>
      <c r="B46" s="7">
        <v>10000</v>
      </c>
    </row>
    <row r="47" spans="1:2" s="38" customFormat="1">
      <c r="A47" s="12">
        <v>37135</v>
      </c>
      <c r="B47" s="7">
        <v>10000</v>
      </c>
    </row>
    <row r="48" spans="1:2" s="38" customFormat="1">
      <c r="A48" s="12">
        <v>37165</v>
      </c>
      <c r="B48" s="7">
        <v>10000</v>
      </c>
    </row>
    <row r="49" spans="1:2" s="38" customFormat="1">
      <c r="A49" s="12">
        <v>37196</v>
      </c>
      <c r="B49" s="7">
        <v>10000</v>
      </c>
    </row>
    <row r="50" spans="1:2" s="38" customFormat="1">
      <c r="A50" s="12">
        <v>37226</v>
      </c>
      <c r="B50" s="7">
        <v>10000</v>
      </c>
    </row>
    <row r="51" spans="1:2" s="38" customFormat="1">
      <c r="A51" s="12">
        <v>37257</v>
      </c>
      <c r="B51" s="7">
        <v>10000</v>
      </c>
    </row>
    <row r="52" spans="1:2" s="38" customFormat="1">
      <c r="A52" s="12">
        <v>37288</v>
      </c>
      <c r="B52" s="7">
        <v>10000</v>
      </c>
    </row>
    <row r="53" spans="1:2" s="38" customFormat="1">
      <c r="A53" s="12">
        <v>37316</v>
      </c>
      <c r="B53" s="7">
        <v>10000</v>
      </c>
    </row>
    <row r="54" spans="1:2" s="38" customFormat="1">
      <c r="A54" s="12">
        <v>37347</v>
      </c>
      <c r="B54" s="7">
        <v>10000</v>
      </c>
    </row>
    <row r="55" spans="1:2" s="38" customFormat="1">
      <c r="A55" s="12">
        <v>37377</v>
      </c>
      <c r="B55" s="7">
        <v>10000</v>
      </c>
    </row>
    <row r="56" spans="1:2" s="38" customFormat="1">
      <c r="A56" s="12">
        <v>37408</v>
      </c>
      <c r="B56" s="7">
        <v>10000</v>
      </c>
    </row>
    <row r="57" spans="1:2" s="38" customFormat="1">
      <c r="A57" s="12">
        <v>37438</v>
      </c>
      <c r="B57" s="7">
        <v>10000</v>
      </c>
    </row>
    <row r="58" spans="1:2" s="38" customFormat="1">
      <c r="A58" s="12">
        <v>37469</v>
      </c>
      <c r="B58" s="7">
        <v>10000</v>
      </c>
    </row>
    <row r="59" spans="1:2" s="38" customFormat="1">
      <c r="A59" s="12">
        <v>37500</v>
      </c>
      <c r="B59" s="7">
        <v>10000</v>
      </c>
    </row>
    <row r="60" spans="1:2" s="38" customFormat="1">
      <c r="A60" s="12">
        <v>37530</v>
      </c>
      <c r="B60" s="7">
        <v>10000</v>
      </c>
    </row>
    <row r="61" spans="1:2" s="38" customFormat="1">
      <c r="A61" s="12">
        <v>37561</v>
      </c>
      <c r="B61" s="7">
        <v>10000</v>
      </c>
    </row>
    <row r="62" spans="1:2" s="38" customFormat="1">
      <c r="A62" s="12">
        <v>37591</v>
      </c>
      <c r="B62" s="7">
        <v>10000</v>
      </c>
    </row>
    <row r="63" spans="1:2">
      <c r="A63" s="12">
        <v>37622</v>
      </c>
      <c r="B63" s="7">
        <v>10000</v>
      </c>
    </row>
    <row r="64" spans="1:2">
      <c r="A64" s="12">
        <v>37653</v>
      </c>
      <c r="B64" s="7">
        <v>10000</v>
      </c>
    </row>
    <row r="65" spans="1:2">
      <c r="A65" s="12">
        <v>37681</v>
      </c>
      <c r="B65" s="7">
        <v>10000</v>
      </c>
    </row>
    <row r="66" spans="1:2">
      <c r="A66" s="12">
        <v>37712</v>
      </c>
      <c r="B66" s="7">
        <v>10000</v>
      </c>
    </row>
    <row r="67" spans="1:2">
      <c r="A67" s="12">
        <v>37742</v>
      </c>
      <c r="B67" s="7">
        <v>10000</v>
      </c>
    </row>
    <row r="68" spans="1:2">
      <c r="A68" s="12">
        <v>37773</v>
      </c>
      <c r="B68" s="7">
        <v>10000</v>
      </c>
    </row>
    <row r="69" spans="1:2">
      <c r="A69" s="12">
        <v>37803</v>
      </c>
      <c r="B69" s="7">
        <v>10000</v>
      </c>
    </row>
    <row r="70" spans="1:2">
      <c r="A70" s="12">
        <v>37834</v>
      </c>
      <c r="B70" s="7">
        <v>10000</v>
      </c>
    </row>
    <row r="71" spans="1:2">
      <c r="A71" s="12">
        <v>37865</v>
      </c>
      <c r="B71" s="7">
        <v>10000</v>
      </c>
    </row>
    <row r="72" spans="1:2">
      <c r="A72" s="12">
        <v>37895</v>
      </c>
      <c r="B72" s="7">
        <v>10000</v>
      </c>
    </row>
    <row r="73" spans="1:2">
      <c r="A73" s="12">
        <v>37926</v>
      </c>
      <c r="B73" s="7">
        <v>10000</v>
      </c>
    </row>
    <row r="74" spans="1:2">
      <c r="A74" s="12">
        <v>37956</v>
      </c>
      <c r="B74" s="7">
        <v>10000</v>
      </c>
    </row>
    <row r="75" spans="1:2">
      <c r="A75" s="12">
        <v>37987</v>
      </c>
      <c r="B75" s="7">
        <v>10000</v>
      </c>
    </row>
    <row r="76" spans="1:2">
      <c r="A76" s="12">
        <v>38018</v>
      </c>
      <c r="B76" s="7">
        <v>10000</v>
      </c>
    </row>
    <row r="77" spans="1:2">
      <c r="A77" s="12">
        <v>38047</v>
      </c>
      <c r="B77" s="7">
        <v>10000</v>
      </c>
    </row>
    <row r="78" spans="1:2">
      <c r="A78" s="12">
        <v>38078</v>
      </c>
      <c r="B78" s="7">
        <v>10000</v>
      </c>
    </row>
    <row r="79" spans="1:2">
      <c r="A79" s="12">
        <v>38108</v>
      </c>
      <c r="B79" s="7">
        <v>10000</v>
      </c>
    </row>
    <row r="80" spans="1:2">
      <c r="A80" s="12">
        <v>38139</v>
      </c>
      <c r="B80" s="7">
        <v>10000</v>
      </c>
    </row>
    <row r="81" spans="1:2">
      <c r="A81" s="12">
        <v>38169</v>
      </c>
      <c r="B81" s="7">
        <v>10000</v>
      </c>
    </row>
    <row r="82" spans="1:2">
      <c r="A82" s="12">
        <v>38200</v>
      </c>
      <c r="B82" s="7">
        <v>10000</v>
      </c>
    </row>
    <row r="83" spans="1:2">
      <c r="A83" s="12">
        <v>38231</v>
      </c>
      <c r="B83" s="7">
        <v>10000</v>
      </c>
    </row>
    <row r="84" spans="1:2">
      <c r="A84" s="12">
        <v>38261</v>
      </c>
      <c r="B84" s="7">
        <v>10000</v>
      </c>
    </row>
    <row r="85" spans="1:2">
      <c r="A85" s="12">
        <v>38292</v>
      </c>
      <c r="B85" s="7">
        <v>10000</v>
      </c>
    </row>
    <row r="86" spans="1:2">
      <c r="A86" s="12">
        <v>38322</v>
      </c>
      <c r="B86" s="7">
        <v>10000</v>
      </c>
    </row>
    <row r="87" spans="1:2">
      <c r="A87" s="12">
        <v>38353</v>
      </c>
      <c r="B87" s="7">
        <v>10000</v>
      </c>
    </row>
    <row r="88" spans="1:2">
      <c r="A88" s="12">
        <v>38384</v>
      </c>
      <c r="B88" s="7">
        <v>10000</v>
      </c>
    </row>
    <row r="89" spans="1:2">
      <c r="A89" s="12">
        <v>38412</v>
      </c>
      <c r="B89" s="7">
        <v>10000</v>
      </c>
    </row>
    <row r="90" spans="1:2">
      <c r="A90" s="12">
        <v>38443</v>
      </c>
      <c r="B90" s="7">
        <v>10000</v>
      </c>
    </row>
    <row r="91" spans="1:2">
      <c r="A91" s="12">
        <v>38473</v>
      </c>
      <c r="B91" s="7">
        <v>10000</v>
      </c>
    </row>
    <row r="92" spans="1:2">
      <c r="A92" s="12">
        <v>38504</v>
      </c>
      <c r="B92" s="7">
        <v>10000</v>
      </c>
    </row>
    <row r="93" spans="1:2">
      <c r="A93" s="12">
        <v>38534</v>
      </c>
      <c r="B93" s="7">
        <v>10000</v>
      </c>
    </row>
    <row r="94" spans="1:2">
      <c r="A94" s="12">
        <v>38565</v>
      </c>
      <c r="B94" s="7">
        <v>10000</v>
      </c>
    </row>
    <row r="95" spans="1:2">
      <c r="A95" s="12">
        <v>38596</v>
      </c>
      <c r="B95" s="7">
        <v>10000</v>
      </c>
    </row>
    <row r="96" spans="1:2">
      <c r="A96" s="12">
        <v>38626</v>
      </c>
      <c r="B96" s="7">
        <v>10000</v>
      </c>
    </row>
    <row r="97" spans="1:2">
      <c r="A97" s="12">
        <v>38657</v>
      </c>
      <c r="B97" s="7">
        <v>10000</v>
      </c>
    </row>
    <row r="98" spans="1:2">
      <c r="A98" s="12">
        <v>38687</v>
      </c>
      <c r="B98" s="7">
        <v>10000</v>
      </c>
    </row>
    <row r="99" spans="1:2">
      <c r="A99" s="12">
        <v>38718</v>
      </c>
      <c r="B99" s="7">
        <v>10000</v>
      </c>
    </row>
    <row r="100" spans="1:2">
      <c r="A100" s="12">
        <v>38749</v>
      </c>
      <c r="B100" s="7">
        <v>10000</v>
      </c>
    </row>
    <row r="101" spans="1:2">
      <c r="A101" s="12">
        <v>38777</v>
      </c>
      <c r="B101" s="7">
        <v>10000</v>
      </c>
    </row>
    <row r="102" spans="1:2">
      <c r="A102" s="12">
        <v>38808</v>
      </c>
      <c r="B102" s="7">
        <v>10000</v>
      </c>
    </row>
    <row r="103" spans="1:2">
      <c r="A103" s="12">
        <v>38838</v>
      </c>
      <c r="B103" s="7">
        <v>10000</v>
      </c>
    </row>
    <row r="104" spans="1:2">
      <c r="A104" s="12">
        <v>38869</v>
      </c>
      <c r="B104" s="7">
        <v>10000</v>
      </c>
    </row>
    <row r="105" spans="1:2">
      <c r="A105" s="12">
        <v>38899</v>
      </c>
      <c r="B105" s="7">
        <v>10000</v>
      </c>
    </row>
    <row r="106" spans="1:2">
      <c r="A106" s="12">
        <v>38930</v>
      </c>
      <c r="B106" s="7">
        <v>10000</v>
      </c>
    </row>
    <row r="107" spans="1:2">
      <c r="A107" s="12">
        <v>38961</v>
      </c>
      <c r="B107" s="7">
        <v>10000</v>
      </c>
    </row>
    <row r="108" spans="1:2">
      <c r="A108" s="12">
        <v>38991</v>
      </c>
      <c r="B108" s="7">
        <v>10000</v>
      </c>
    </row>
    <row r="109" spans="1:2">
      <c r="A109" s="12">
        <v>39022</v>
      </c>
      <c r="B109" s="7">
        <v>10000</v>
      </c>
    </row>
    <row r="110" spans="1:2">
      <c r="A110" s="12">
        <v>39052</v>
      </c>
      <c r="B110" s="7">
        <v>10000</v>
      </c>
    </row>
    <row r="111" spans="1:2">
      <c r="A111" s="12">
        <v>39083</v>
      </c>
      <c r="B111" s="7">
        <v>10000</v>
      </c>
    </row>
    <row r="112" spans="1:2">
      <c r="A112" s="12">
        <v>39114</v>
      </c>
      <c r="B112" s="7">
        <v>10000</v>
      </c>
    </row>
    <row r="113" spans="1:2">
      <c r="A113" s="12">
        <v>39142</v>
      </c>
      <c r="B113" s="7">
        <v>10000</v>
      </c>
    </row>
    <row r="114" spans="1:2">
      <c r="A114" s="12">
        <v>39173</v>
      </c>
      <c r="B114" s="7">
        <v>10000</v>
      </c>
    </row>
    <row r="115" spans="1:2">
      <c r="A115" s="12">
        <v>39203</v>
      </c>
      <c r="B115" s="7">
        <v>10000</v>
      </c>
    </row>
    <row r="116" spans="1:2">
      <c r="A116" s="12">
        <v>39234</v>
      </c>
      <c r="B116" s="7">
        <v>10000</v>
      </c>
    </row>
    <row r="117" spans="1:2">
      <c r="A117" s="12">
        <v>39264</v>
      </c>
      <c r="B117" s="7">
        <v>10000</v>
      </c>
    </row>
    <row r="118" spans="1:2">
      <c r="A118" s="12">
        <v>39295</v>
      </c>
      <c r="B118" s="7">
        <v>10000</v>
      </c>
    </row>
    <row r="119" spans="1:2">
      <c r="A119" s="12">
        <v>39326</v>
      </c>
      <c r="B119" s="7">
        <v>10000</v>
      </c>
    </row>
    <row r="120" spans="1:2">
      <c r="A120" s="12">
        <v>39356</v>
      </c>
      <c r="B120" s="7">
        <v>10000</v>
      </c>
    </row>
    <row r="121" spans="1:2">
      <c r="A121" s="12">
        <v>39387</v>
      </c>
      <c r="B121" s="7">
        <v>10000</v>
      </c>
    </row>
    <row r="122" spans="1:2">
      <c r="A122" s="12">
        <v>39417</v>
      </c>
      <c r="B122" s="7">
        <v>10000</v>
      </c>
    </row>
    <row r="123" spans="1:2">
      <c r="A123" s="12">
        <v>39448</v>
      </c>
      <c r="B123" s="7">
        <v>10000</v>
      </c>
    </row>
    <row r="124" spans="1:2">
      <c r="A124" s="12">
        <v>39479</v>
      </c>
      <c r="B124" s="7">
        <v>10000</v>
      </c>
    </row>
    <row r="125" spans="1:2">
      <c r="A125" s="12">
        <v>39508</v>
      </c>
      <c r="B125" s="7">
        <v>10000</v>
      </c>
    </row>
    <row r="126" spans="1:2">
      <c r="A126" s="12">
        <v>39539</v>
      </c>
      <c r="B126" s="7">
        <v>10000</v>
      </c>
    </row>
    <row r="127" spans="1:2">
      <c r="A127" s="12">
        <v>39569</v>
      </c>
      <c r="B127" s="7">
        <v>10000</v>
      </c>
    </row>
    <row r="128" spans="1:2">
      <c r="A128" s="12">
        <v>39600</v>
      </c>
      <c r="B128" s="7">
        <v>10000</v>
      </c>
    </row>
    <row r="129" spans="1:2">
      <c r="A129" s="12">
        <v>39630</v>
      </c>
      <c r="B129" s="7">
        <v>10000</v>
      </c>
    </row>
    <row r="130" spans="1:2">
      <c r="A130" s="12">
        <v>39661</v>
      </c>
      <c r="B130" s="7">
        <v>10000</v>
      </c>
    </row>
    <row r="131" spans="1:2">
      <c r="A131" s="12">
        <v>39692</v>
      </c>
      <c r="B131" s="7">
        <v>10000</v>
      </c>
    </row>
    <row r="132" spans="1:2">
      <c r="A132" s="12">
        <v>39722</v>
      </c>
      <c r="B132" s="7">
        <v>10000</v>
      </c>
    </row>
    <row r="133" spans="1:2">
      <c r="A133" s="12">
        <v>39753</v>
      </c>
      <c r="B133" s="7">
        <v>10000</v>
      </c>
    </row>
    <row r="134" spans="1:2">
      <c r="A134" s="12">
        <v>39783</v>
      </c>
      <c r="B134" s="7">
        <v>10000</v>
      </c>
    </row>
    <row r="135" spans="1:2">
      <c r="A135" s="12">
        <v>39814</v>
      </c>
      <c r="B135" s="7">
        <v>10000</v>
      </c>
    </row>
    <row r="136" spans="1:2">
      <c r="A136" s="12">
        <v>39845</v>
      </c>
      <c r="B136" s="7">
        <v>10000</v>
      </c>
    </row>
    <row r="137" spans="1:2">
      <c r="A137" s="12">
        <v>39873</v>
      </c>
      <c r="B137" s="7">
        <v>10000</v>
      </c>
    </row>
    <row r="138" spans="1:2">
      <c r="A138" s="12">
        <v>39904</v>
      </c>
      <c r="B138" s="7">
        <v>10000</v>
      </c>
    </row>
    <row r="139" spans="1:2">
      <c r="A139" s="12">
        <v>39934</v>
      </c>
      <c r="B139" s="7">
        <v>10000</v>
      </c>
    </row>
    <row r="140" spans="1:2">
      <c r="A140" s="12">
        <v>39965</v>
      </c>
      <c r="B140" s="7">
        <v>10000</v>
      </c>
    </row>
    <row r="141" spans="1:2">
      <c r="A141" s="12">
        <v>39995</v>
      </c>
      <c r="B141" s="7">
        <v>10000</v>
      </c>
    </row>
    <row r="142" spans="1:2">
      <c r="A142" s="12">
        <v>40026</v>
      </c>
      <c r="B142" s="7">
        <v>10000</v>
      </c>
    </row>
    <row r="143" spans="1:2">
      <c r="A143" s="12">
        <v>40057</v>
      </c>
      <c r="B143" s="7">
        <v>10000</v>
      </c>
    </row>
    <row r="144" spans="1:2">
      <c r="A144" s="12">
        <v>40087</v>
      </c>
      <c r="B144" s="7">
        <v>10000</v>
      </c>
    </row>
    <row r="145" spans="1:2">
      <c r="A145" s="12">
        <v>40118</v>
      </c>
      <c r="B145" s="7">
        <v>10000</v>
      </c>
    </row>
    <row r="146" spans="1:2">
      <c r="A146" s="12">
        <v>40148</v>
      </c>
      <c r="B146" s="7">
        <v>10000</v>
      </c>
    </row>
    <row r="147" spans="1:2">
      <c r="A147" s="12">
        <v>40179</v>
      </c>
      <c r="B147" s="7">
        <v>10000</v>
      </c>
    </row>
    <row r="148" spans="1:2">
      <c r="A148" s="12">
        <v>40210</v>
      </c>
      <c r="B148" s="7">
        <v>10000</v>
      </c>
    </row>
    <row r="149" spans="1:2">
      <c r="A149" s="12">
        <v>40238</v>
      </c>
      <c r="B149" s="7">
        <v>10000</v>
      </c>
    </row>
    <row r="150" spans="1:2">
      <c r="A150" s="12">
        <v>40269</v>
      </c>
      <c r="B150" s="7">
        <v>10000</v>
      </c>
    </row>
    <row r="151" spans="1:2">
      <c r="A151" s="12">
        <v>40299</v>
      </c>
      <c r="B151" s="7">
        <v>10000</v>
      </c>
    </row>
    <row r="152" spans="1:2">
      <c r="A152" s="12">
        <v>40330</v>
      </c>
      <c r="B152" s="7">
        <v>10000</v>
      </c>
    </row>
    <row r="153" spans="1:2">
      <c r="A153" s="12">
        <v>40360</v>
      </c>
      <c r="B153" s="7">
        <v>10000</v>
      </c>
    </row>
    <row r="154" spans="1:2">
      <c r="A154" s="12">
        <v>40391</v>
      </c>
      <c r="B154" s="7">
        <v>10000</v>
      </c>
    </row>
    <row r="155" spans="1:2">
      <c r="A155" s="12">
        <v>40422</v>
      </c>
      <c r="B155" s="7">
        <v>10000</v>
      </c>
    </row>
    <row r="156" spans="1:2">
      <c r="A156" s="12">
        <v>40452</v>
      </c>
      <c r="B156" s="7">
        <v>10000</v>
      </c>
    </row>
    <row r="157" spans="1:2">
      <c r="A157" s="12">
        <v>40483</v>
      </c>
      <c r="B157" s="7">
        <v>10000</v>
      </c>
    </row>
    <row r="158" spans="1:2">
      <c r="A158" s="12">
        <v>40513</v>
      </c>
      <c r="B158" s="7">
        <v>10000</v>
      </c>
    </row>
    <row r="159" spans="1:2">
      <c r="A159" s="12">
        <v>40544</v>
      </c>
      <c r="B159" s="7">
        <v>10000</v>
      </c>
    </row>
    <row r="160" spans="1:2">
      <c r="A160" s="12">
        <v>40575</v>
      </c>
      <c r="B160" s="7">
        <v>10000</v>
      </c>
    </row>
    <row r="161" spans="1:2">
      <c r="A161" s="12">
        <v>40603</v>
      </c>
      <c r="B161" s="7">
        <v>10000</v>
      </c>
    </row>
    <row r="162" spans="1:2">
      <c r="A162" s="12">
        <v>40634</v>
      </c>
      <c r="B162" s="7">
        <v>10000</v>
      </c>
    </row>
    <row r="163" spans="1:2">
      <c r="A163" s="12">
        <v>40664</v>
      </c>
      <c r="B163" s="7">
        <v>10000</v>
      </c>
    </row>
    <row r="164" spans="1:2">
      <c r="A164" s="12">
        <v>40695</v>
      </c>
      <c r="B164" s="7">
        <v>10000</v>
      </c>
    </row>
    <row r="165" spans="1:2">
      <c r="A165" s="12">
        <v>40725</v>
      </c>
      <c r="B165" s="7">
        <v>10000</v>
      </c>
    </row>
    <row r="166" spans="1:2">
      <c r="A166" s="12">
        <v>40756</v>
      </c>
      <c r="B166" s="7">
        <v>10000</v>
      </c>
    </row>
    <row r="167" spans="1:2">
      <c r="A167" s="12">
        <v>40787</v>
      </c>
      <c r="B167" s="7">
        <v>10000</v>
      </c>
    </row>
    <row r="168" spans="1:2">
      <c r="A168" s="12">
        <v>40817</v>
      </c>
      <c r="B168" s="7">
        <v>10000</v>
      </c>
    </row>
    <row r="169" spans="1:2">
      <c r="A169" s="12">
        <v>40848</v>
      </c>
      <c r="B169" s="7">
        <v>10000</v>
      </c>
    </row>
    <row r="170" spans="1:2">
      <c r="A170" s="12">
        <v>40878</v>
      </c>
      <c r="B170" s="7">
        <v>10000</v>
      </c>
    </row>
    <row r="171" spans="1:2">
      <c r="A171" s="12">
        <v>40909</v>
      </c>
      <c r="B171" s="7">
        <v>10000</v>
      </c>
    </row>
    <row r="172" spans="1:2">
      <c r="A172" s="12">
        <v>40940</v>
      </c>
      <c r="B172" s="7">
        <v>10000</v>
      </c>
    </row>
    <row r="173" spans="1:2">
      <c r="A173" s="12">
        <v>40969</v>
      </c>
      <c r="B173" s="7">
        <v>10000</v>
      </c>
    </row>
    <row r="174" spans="1:2">
      <c r="A174" s="12">
        <v>41000</v>
      </c>
      <c r="B174" s="7">
        <v>10000</v>
      </c>
    </row>
    <row r="175" spans="1:2">
      <c r="A175" s="12">
        <v>41030</v>
      </c>
      <c r="B175" s="7">
        <v>10000</v>
      </c>
    </row>
    <row r="176" spans="1:2">
      <c r="A176" s="12">
        <v>41061</v>
      </c>
      <c r="B176" s="7">
        <v>10000</v>
      </c>
    </row>
    <row r="177" spans="1:21">
      <c r="A177" s="12">
        <v>41091</v>
      </c>
      <c r="B177" s="7">
        <v>10000</v>
      </c>
    </row>
    <row r="178" spans="1:21">
      <c r="A178" s="12">
        <v>41122</v>
      </c>
      <c r="B178" s="7">
        <v>10000</v>
      </c>
    </row>
    <row r="179" spans="1:21">
      <c r="A179" s="12">
        <v>41153</v>
      </c>
      <c r="B179" s="7">
        <v>10000</v>
      </c>
    </row>
    <row r="180" spans="1:21">
      <c r="A180" s="12">
        <v>41183</v>
      </c>
      <c r="B180" s="7">
        <v>10000</v>
      </c>
    </row>
    <row r="181" spans="1:21">
      <c r="A181" s="12">
        <v>41214</v>
      </c>
      <c r="B181" s="7">
        <v>10000</v>
      </c>
    </row>
    <row r="182" spans="1:21">
      <c r="A182" s="12">
        <v>41244</v>
      </c>
      <c r="B182" s="7">
        <v>10000</v>
      </c>
    </row>
    <row r="183" spans="1:21">
      <c r="A183" s="12">
        <v>41275</v>
      </c>
      <c r="B183" s="7">
        <v>10000</v>
      </c>
    </row>
    <row r="184" spans="1:21">
      <c r="A184" s="12">
        <v>41306</v>
      </c>
      <c r="B184" s="7">
        <v>10000</v>
      </c>
    </row>
    <row r="185" spans="1:21">
      <c r="A185" s="12">
        <v>41334</v>
      </c>
      <c r="B185" s="7">
        <v>10000</v>
      </c>
    </row>
    <row r="186" spans="1:21">
      <c r="A186" s="12">
        <v>41365</v>
      </c>
      <c r="B186" s="7">
        <v>10000</v>
      </c>
    </row>
    <row r="187" spans="1:21">
      <c r="A187" s="12">
        <v>41395</v>
      </c>
      <c r="B187" s="7">
        <v>10000</v>
      </c>
    </row>
    <row r="188" spans="1:21">
      <c r="A188" s="12">
        <v>41426</v>
      </c>
      <c r="B188" s="7">
        <v>10000</v>
      </c>
    </row>
    <row r="189" spans="1:21">
      <c r="A189" s="12">
        <v>41456</v>
      </c>
      <c r="B189" s="7">
        <v>10000</v>
      </c>
    </row>
    <row r="190" spans="1:21">
      <c r="A190" s="12">
        <v>41487</v>
      </c>
      <c r="B190" s="7">
        <v>10000</v>
      </c>
    </row>
    <row r="191" spans="1:21">
      <c r="A191" s="12">
        <v>41518</v>
      </c>
      <c r="B191" s="7">
        <v>238509</v>
      </c>
      <c r="R191" s="141"/>
      <c r="S191" s="141"/>
      <c r="T191" s="141"/>
      <c r="U191" s="141"/>
    </row>
    <row r="192" spans="1:21">
      <c r="A192" s="12">
        <v>41548</v>
      </c>
      <c r="B192" s="7">
        <v>483826</v>
      </c>
    </row>
    <row r="193" spans="1:33" ht="12.9">
      <c r="A193" s="12">
        <v>41579</v>
      </c>
      <c r="B193" s="7">
        <v>450935</v>
      </c>
      <c r="R193" s="145"/>
      <c r="S193" s="145"/>
      <c r="T193" s="145"/>
      <c r="U193" s="146"/>
      <c r="V193" s="147"/>
      <c r="W193" s="147"/>
      <c r="X193" s="147"/>
      <c r="Y193" s="147"/>
    </row>
    <row r="194" spans="1:33">
      <c r="A194" s="12">
        <v>41609</v>
      </c>
      <c r="B194" s="148">
        <v>1321180</v>
      </c>
      <c r="X194" s="142"/>
      <c r="Y194" s="142"/>
      <c r="AA194" s="142"/>
      <c r="AB194" s="112"/>
      <c r="AC194" s="112"/>
      <c r="AD194" s="112"/>
      <c r="AE194" s="112"/>
    </row>
    <row r="195" spans="1:33">
      <c r="A195" s="12">
        <v>41640</v>
      </c>
      <c r="B195" s="148">
        <v>938205</v>
      </c>
      <c r="C195" s="142"/>
    </row>
    <row r="196" spans="1:33">
      <c r="A196" s="12">
        <v>41671</v>
      </c>
      <c r="B196" s="148">
        <v>512236</v>
      </c>
    </row>
    <row r="197" spans="1:33">
      <c r="A197" s="12">
        <v>41699</v>
      </c>
      <c r="B197" s="148">
        <v>624203</v>
      </c>
    </row>
    <row r="198" spans="1:33">
      <c r="A198" s="12">
        <v>41730</v>
      </c>
      <c r="B198" s="148">
        <v>466623</v>
      </c>
    </row>
    <row r="199" spans="1:33">
      <c r="A199" s="12">
        <v>41760</v>
      </c>
      <c r="B199" s="148">
        <v>213366</v>
      </c>
    </row>
    <row r="200" spans="1:33">
      <c r="A200" s="12">
        <v>41791</v>
      </c>
      <c r="B200" s="148">
        <v>475430</v>
      </c>
    </row>
    <row r="201" spans="1:33">
      <c r="A201" s="12">
        <v>41821</v>
      </c>
      <c r="B201" s="148">
        <v>756013</v>
      </c>
      <c r="M201" s="138"/>
      <c r="N201" s="138"/>
      <c r="O201" s="138"/>
      <c r="P201" s="138"/>
      <c r="Q201" s="138"/>
      <c r="R201" s="138"/>
      <c r="S201" s="138"/>
      <c r="T201" s="138"/>
      <c r="U201" s="138"/>
      <c r="V201" s="138"/>
      <c r="W201" s="138"/>
      <c r="X201" s="138"/>
      <c r="Y201" s="138"/>
    </row>
    <row r="202" spans="1:33">
      <c r="A202" s="12">
        <v>41852</v>
      </c>
      <c r="B202" s="148">
        <v>462564</v>
      </c>
      <c r="M202" s="138"/>
    </row>
    <row r="203" spans="1:33">
      <c r="A203" s="12">
        <v>41883</v>
      </c>
      <c r="B203" s="148">
        <v>384380</v>
      </c>
      <c r="M203" s="138"/>
    </row>
    <row r="204" spans="1:33">
      <c r="A204" s="12">
        <v>41913</v>
      </c>
      <c r="B204" s="148">
        <v>1044889</v>
      </c>
      <c r="E204" s="143"/>
      <c r="F204" s="112"/>
      <c r="G204" s="143"/>
      <c r="M204" s="138"/>
    </row>
    <row r="205" spans="1:33">
      <c r="A205" s="12">
        <v>41944</v>
      </c>
      <c r="B205" s="148">
        <v>707728</v>
      </c>
      <c r="E205" s="143"/>
      <c r="F205" s="112"/>
      <c r="G205" s="143"/>
      <c r="K205" s="138"/>
      <c r="L205" s="138"/>
      <c r="M205" s="138"/>
      <c r="N205" s="138"/>
      <c r="O205" s="138"/>
      <c r="P205" s="138"/>
      <c r="Q205" s="138"/>
      <c r="R205" s="138"/>
      <c r="S205" s="138"/>
      <c r="T205" s="138"/>
      <c r="U205" s="138"/>
      <c r="V205" s="138"/>
      <c r="W205" s="138"/>
    </row>
    <row r="206" spans="1:33">
      <c r="A206" s="12">
        <v>41974</v>
      </c>
      <c r="B206" s="148">
        <v>1658053</v>
      </c>
      <c r="E206" s="143"/>
      <c r="F206" s="112"/>
      <c r="G206" s="143"/>
      <c r="M206" s="138"/>
    </row>
    <row r="207" spans="1:33">
      <c r="A207" s="12">
        <v>42005</v>
      </c>
      <c r="B207" s="148">
        <v>705438</v>
      </c>
      <c r="C207" s="142"/>
      <c r="E207" s="144"/>
      <c r="G207" s="144"/>
      <c r="M207" s="138"/>
    </row>
    <row r="208" spans="1:33">
      <c r="A208" s="12">
        <v>42036</v>
      </c>
      <c r="B208" s="148">
        <v>248398</v>
      </c>
      <c r="F208" s="144"/>
      <c r="M208" s="138"/>
      <c r="U208" s="138"/>
      <c r="V208" s="138"/>
      <c r="W208" s="138"/>
      <c r="X208" s="138"/>
      <c r="Y208" s="138"/>
      <c r="Z208" s="138"/>
      <c r="AA208" s="138"/>
      <c r="AB208" s="138"/>
      <c r="AC208" s="138"/>
      <c r="AD208" s="138"/>
      <c r="AE208" s="138"/>
      <c r="AF208" s="138"/>
      <c r="AG208" s="138"/>
    </row>
    <row r="209" spans="1:34">
      <c r="A209" s="12">
        <v>42064</v>
      </c>
      <c r="B209" s="149">
        <v>445738</v>
      </c>
      <c r="M209" s="138"/>
      <c r="U209" s="138"/>
      <c r="V209" s="138"/>
      <c r="W209" s="138"/>
      <c r="X209" s="138"/>
      <c r="Y209" s="138"/>
      <c r="Z209" s="138"/>
      <c r="AA209" s="138"/>
      <c r="AB209" s="138"/>
      <c r="AC209" s="138"/>
      <c r="AD209" s="138"/>
      <c r="AE209" s="138"/>
      <c r="AF209" s="138"/>
      <c r="AG209" s="138"/>
    </row>
    <row r="210" spans="1:34">
      <c r="A210" s="12">
        <v>42095</v>
      </c>
      <c r="B210" s="149">
        <v>558001</v>
      </c>
      <c r="M210" s="138"/>
      <c r="U210" s="138"/>
      <c r="V210" s="138"/>
    </row>
    <row r="211" spans="1:34">
      <c r="A211" s="12">
        <v>42125</v>
      </c>
      <c r="B211" s="149">
        <v>774369</v>
      </c>
      <c r="M211" s="138"/>
      <c r="U211" s="138"/>
      <c r="V211" s="138"/>
    </row>
    <row r="212" spans="1:34">
      <c r="A212" s="12">
        <v>42156</v>
      </c>
      <c r="B212" s="149">
        <v>476705</v>
      </c>
      <c r="M212" s="138"/>
      <c r="U212" s="138"/>
      <c r="V212" s="138"/>
    </row>
    <row r="213" spans="1:34">
      <c r="A213" s="12">
        <v>42186</v>
      </c>
      <c r="B213" s="149">
        <v>1388859</v>
      </c>
      <c r="M213" s="138"/>
      <c r="U213" s="138"/>
    </row>
    <row r="214" spans="1:34">
      <c r="A214" s="12">
        <v>42217</v>
      </c>
      <c r="B214" s="149">
        <v>292591</v>
      </c>
      <c r="M214" s="138"/>
      <c r="U214" s="138"/>
    </row>
    <row r="215" spans="1:34">
      <c r="A215" s="12">
        <v>42248</v>
      </c>
      <c r="B215" s="149">
        <v>867227</v>
      </c>
      <c r="U215" s="138"/>
    </row>
    <row r="216" spans="1:34">
      <c r="A216" s="12">
        <v>42278</v>
      </c>
      <c r="B216" s="149">
        <v>1317700</v>
      </c>
      <c r="U216" s="138"/>
      <c r="V216" s="138"/>
      <c r="W216" s="138"/>
      <c r="X216" s="138"/>
      <c r="Y216" s="138"/>
      <c r="Z216" s="138"/>
      <c r="AA216" s="138"/>
      <c r="AB216" s="138"/>
      <c r="AC216" s="138"/>
      <c r="AD216" s="138"/>
      <c r="AE216" s="138"/>
      <c r="AF216" s="138"/>
      <c r="AG216" s="138"/>
      <c r="AH216" s="138"/>
    </row>
    <row r="217" spans="1:34">
      <c r="A217" s="12">
        <v>42309</v>
      </c>
      <c r="B217" s="149">
        <v>882149</v>
      </c>
      <c r="U217" s="138"/>
      <c r="V217" s="138"/>
    </row>
    <row r="218" spans="1:34">
      <c r="A218" s="12">
        <v>42339</v>
      </c>
      <c r="B218" s="149">
        <v>2035475</v>
      </c>
      <c r="U218" s="138"/>
      <c r="V218" s="138"/>
    </row>
    <row r="219" spans="1:34">
      <c r="A219" s="12">
        <v>42370</v>
      </c>
      <c r="B219" s="149">
        <v>1339205</v>
      </c>
      <c r="C219" s="142"/>
      <c r="U219" s="138"/>
      <c r="V219" s="138"/>
    </row>
    <row r="220" spans="1:34">
      <c r="A220" s="12">
        <v>42401</v>
      </c>
      <c r="B220" s="149">
        <v>351104</v>
      </c>
      <c r="U220" s="138"/>
      <c r="V220" s="138"/>
      <c r="W220" s="138"/>
      <c r="X220" s="138"/>
      <c r="Y220" s="138"/>
      <c r="Z220" s="138"/>
      <c r="AA220" s="138"/>
      <c r="AB220" s="138"/>
      <c r="AC220" s="138"/>
      <c r="AD220" s="138"/>
      <c r="AE220" s="138"/>
      <c r="AF220" s="138"/>
      <c r="AG220" s="138"/>
    </row>
    <row r="221" spans="1:34">
      <c r="A221" s="12">
        <v>42430</v>
      </c>
      <c r="B221" s="149">
        <v>391002</v>
      </c>
      <c r="U221" s="138"/>
      <c r="V221" s="138"/>
    </row>
    <row r="222" spans="1:34">
      <c r="A222" s="12">
        <v>42461</v>
      </c>
      <c r="B222" s="330">
        <v>1481037</v>
      </c>
      <c r="C222" s="206" t="s">
        <v>261</v>
      </c>
    </row>
    <row r="223" spans="1:34">
      <c r="A223" s="12">
        <v>42491</v>
      </c>
      <c r="B223" s="330">
        <v>1630791</v>
      </c>
    </row>
    <row r="224" spans="1:34">
      <c r="A224" s="12">
        <v>42522</v>
      </c>
      <c r="B224" s="330">
        <v>633126</v>
      </c>
    </row>
    <row r="225" spans="1:33">
      <c r="A225" s="12">
        <v>42552</v>
      </c>
      <c r="B225" s="330">
        <v>1658637</v>
      </c>
      <c r="C225" s="138"/>
    </row>
    <row r="226" spans="1:33">
      <c r="A226" s="12">
        <v>42583</v>
      </c>
      <c r="B226" s="330">
        <v>356234</v>
      </c>
      <c r="C226" s="138"/>
      <c r="U226" s="138"/>
      <c r="V226" s="138"/>
      <c r="W226" s="138"/>
      <c r="X226" s="138"/>
      <c r="Y226" s="138"/>
      <c r="Z226" s="138"/>
      <c r="AA226" s="138"/>
      <c r="AB226" s="138"/>
      <c r="AC226" s="138"/>
      <c r="AD226" s="138"/>
      <c r="AE226" s="138"/>
      <c r="AF226" s="138"/>
      <c r="AG226" s="138"/>
    </row>
    <row r="227" spans="1:33">
      <c r="A227" s="12">
        <v>42614</v>
      </c>
      <c r="B227" s="330">
        <v>744328</v>
      </c>
      <c r="C227" s="138"/>
      <c r="U227" s="138"/>
    </row>
    <row r="228" spans="1:33">
      <c r="A228" s="12">
        <v>42644</v>
      </c>
      <c r="B228" s="330">
        <v>1556162</v>
      </c>
      <c r="C228" s="138"/>
      <c r="U228" s="138"/>
    </row>
    <row r="229" spans="1:33">
      <c r="A229" s="12">
        <v>42675</v>
      </c>
      <c r="B229" s="330">
        <v>823911</v>
      </c>
      <c r="C229" s="138"/>
      <c r="U229" s="138"/>
    </row>
    <row r="230" spans="1:33">
      <c r="A230" s="12">
        <v>42705</v>
      </c>
      <c r="B230" s="330">
        <v>2547419</v>
      </c>
      <c r="C230" s="138"/>
      <c r="U230" s="138"/>
    </row>
    <row r="231" spans="1:33">
      <c r="A231" s="12">
        <v>42736</v>
      </c>
      <c r="B231" s="330">
        <v>1623250</v>
      </c>
      <c r="C231" s="138"/>
      <c r="U231" s="138"/>
    </row>
    <row r="232" spans="1:33">
      <c r="A232" s="12">
        <v>42767</v>
      </c>
      <c r="B232" s="330">
        <v>601174</v>
      </c>
      <c r="C232" s="138"/>
      <c r="U232" s="138"/>
    </row>
    <row r="233" spans="1:33">
      <c r="A233" s="12">
        <v>42795</v>
      </c>
      <c r="B233" s="330">
        <v>913917</v>
      </c>
      <c r="C233" s="138"/>
      <c r="U233" s="138"/>
    </row>
    <row r="234" spans="1:33">
      <c r="A234" s="12">
        <v>42826</v>
      </c>
      <c r="B234" s="330">
        <v>1586180</v>
      </c>
      <c r="C234" s="138"/>
      <c r="U234" s="138"/>
    </row>
    <row r="235" spans="1:33">
      <c r="A235" s="12">
        <v>42856</v>
      </c>
      <c r="B235" s="330">
        <v>726647</v>
      </c>
      <c r="C235" s="138"/>
      <c r="U235" s="138"/>
    </row>
    <row r="236" spans="1:33">
      <c r="A236" s="12">
        <v>42887</v>
      </c>
      <c r="B236" s="330">
        <v>645032</v>
      </c>
      <c r="C236" s="138"/>
      <c r="U236" s="138"/>
    </row>
    <row r="237" spans="1:33">
      <c r="A237" s="12">
        <v>42917</v>
      </c>
      <c r="B237" s="330">
        <v>1104753</v>
      </c>
      <c r="C237" s="138"/>
      <c r="U237" s="138"/>
    </row>
    <row r="238" spans="1:33">
      <c r="A238" s="12">
        <v>42948</v>
      </c>
      <c r="B238" s="330">
        <v>847496</v>
      </c>
      <c r="C238" s="138"/>
      <c r="U238" s="138"/>
    </row>
    <row r="239" spans="1:33">
      <c r="A239" s="12">
        <v>42979</v>
      </c>
      <c r="B239" s="330">
        <v>645368</v>
      </c>
      <c r="C239" s="138"/>
      <c r="U239" s="138"/>
    </row>
    <row r="240" spans="1:33">
      <c r="A240" s="12">
        <v>43009</v>
      </c>
      <c r="B240" s="330">
        <v>1623961</v>
      </c>
      <c r="C240" s="138"/>
      <c r="D240" s="138"/>
      <c r="E240" s="138"/>
      <c r="F240" s="138"/>
      <c r="G240" s="138"/>
      <c r="H240" s="138"/>
      <c r="I240" s="138"/>
      <c r="J240" s="138"/>
      <c r="K240" s="138"/>
      <c r="L240" s="138"/>
      <c r="M240" s="138"/>
      <c r="N240" s="138"/>
      <c r="O240" s="138"/>
      <c r="P240" s="138"/>
      <c r="Q240" s="138"/>
    </row>
    <row r="241" spans="1:17">
      <c r="A241" s="12">
        <v>43040</v>
      </c>
      <c r="B241" s="330">
        <v>660639</v>
      </c>
      <c r="C241" s="138"/>
      <c r="D241" s="138"/>
      <c r="E241" s="138"/>
      <c r="F241" s="138"/>
      <c r="G241" s="138"/>
      <c r="H241" s="138"/>
      <c r="I241" s="138"/>
      <c r="J241" s="138"/>
      <c r="K241" s="138"/>
      <c r="L241" s="138"/>
      <c r="M241" s="138"/>
      <c r="N241" s="138"/>
      <c r="O241" s="138"/>
      <c r="P241" s="138"/>
      <c r="Q241" s="138"/>
    </row>
    <row r="242" spans="1:17">
      <c r="A242" s="12">
        <v>43070</v>
      </c>
      <c r="B242" s="330">
        <v>3072074</v>
      </c>
      <c r="C242" s="138"/>
      <c r="D242" s="138"/>
      <c r="E242" s="138"/>
      <c r="F242" s="138"/>
      <c r="G242" s="138"/>
      <c r="H242" s="138"/>
      <c r="I242" s="138"/>
      <c r="J242" s="138"/>
      <c r="K242" s="138"/>
      <c r="L242" s="138"/>
      <c r="M242" s="138"/>
      <c r="N242" s="138"/>
      <c r="O242" s="138"/>
      <c r="P242" s="138"/>
    </row>
    <row r="243" spans="1:17">
      <c r="A243" s="12">
        <v>43101</v>
      </c>
      <c r="B243" s="330">
        <v>1949532</v>
      </c>
      <c r="C243" s="138"/>
      <c r="D243" s="138"/>
      <c r="E243" s="138"/>
    </row>
    <row r="244" spans="1:17">
      <c r="A244" s="12">
        <v>43132</v>
      </c>
      <c r="B244" s="330">
        <v>726037</v>
      </c>
      <c r="C244" s="138"/>
      <c r="D244" s="138"/>
      <c r="E244" s="138"/>
      <c r="F244" s="138"/>
      <c r="G244" s="138"/>
      <c r="H244" s="138"/>
      <c r="I244" s="138"/>
      <c r="J244" s="138"/>
      <c r="K244" s="138"/>
      <c r="L244" s="138"/>
      <c r="M244" s="138"/>
      <c r="N244" s="138"/>
      <c r="O244" s="138"/>
      <c r="P244" s="138"/>
    </row>
    <row r="245" spans="1:17">
      <c r="A245" s="12">
        <v>43160</v>
      </c>
      <c r="B245" s="330">
        <v>794148</v>
      </c>
      <c r="C245" s="138"/>
      <c r="D245" s="138"/>
      <c r="E245" s="138"/>
      <c r="F245" s="138"/>
      <c r="G245" s="138"/>
      <c r="H245" s="138"/>
      <c r="I245" s="138"/>
      <c r="J245" s="138"/>
      <c r="K245" s="138"/>
      <c r="L245" s="138"/>
      <c r="M245" s="138"/>
      <c r="N245" s="138"/>
      <c r="O245" s="138"/>
      <c r="P245" s="138"/>
      <c r="Q245" s="138"/>
    </row>
    <row r="246" spans="1:17">
      <c r="A246" s="12">
        <v>43191</v>
      </c>
      <c r="B246" s="330">
        <v>1857610</v>
      </c>
      <c r="C246" s="138"/>
      <c r="D246" s="138"/>
      <c r="E246" s="138"/>
    </row>
    <row r="247" spans="1:17">
      <c r="A247" s="12">
        <v>43221</v>
      </c>
      <c r="B247" s="330">
        <v>822592</v>
      </c>
      <c r="C247" s="138"/>
      <c r="D247" s="138"/>
      <c r="E247" s="138"/>
    </row>
    <row r="248" spans="1:17">
      <c r="A248" s="12">
        <v>43252</v>
      </c>
      <c r="B248" s="330">
        <v>729956</v>
      </c>
      <c r="C248" s="138"/>
      <c r="D248" s="138"/>
      <c r="E248" s="138"/>
    </row>
    <row r="249" spans="1:17">
      <c r="A249" s="12">
        <v>43282</v>
      </c>
      <c r="B249" s="330">
        <v>1729776</v>
      </c>
      <c r="C249" s="138"/>
      <c r="D249" s="138"/>
      <c r="E249" s="138"/>
    </row>
    <row r="250" spans="1:17">
      <c r="A250" s="12">
        <v>43313</v>
      </c>
      <c r="B250" s="330">
        <v>2463963</v>
      </c>
      <c r="C250" s="138"/>
      <c r="D250" s="138"/>
      <c r="E250" s="138"/>
    </row>
    <row r="251" spans="1:17">
      <c r="A251" s="12">
        <v>43344</v>
      </c>
      <c r="B251" s="330">
        <v>914801</v>
      </c>
      <c r="C251" s="138"/>
      <c r="D251" s="138"/>
      <c r="E251" s="138"/>
    </row>
    <row r="252" spans="1:17">
      <c r="A252" s="12">
        <v>43374</v>
      </c>
      <c r="B252" s="330">
        <v>1818995</v>
      </c>
      <c r="C252" s="138"/>
      <c r="D252" s="138"/>
      <c r="E252" s="138"/>
    </row>
    <row r="253" spans="1:17">
      <c r="A253" s="12">
        <v>43405</v>
      </c>
      <c r="B253" s="330">
        <v>899152</v>
      </c>
      <c r="C253" s="138"/>
      <c r="D253" s="138"/>
      <c r="E253" s="138"/>
      <c r="F253" s="138"/>
      <c r="G253" s="138"/>
      <c r="H253" s="138"/>
      <c r="I253" s="138"/>
      <c r="J253" s="138"/>
      <c r="K253" s="138"/>
      <c r="L253" s="138"/>
      <c r="M253" s="138"/>
      <c r="N253" s="138"/>
      <c r="O253" s="138"/>
    </row>
    <row r="254" spans="1:17">
      <c r="A254" s="12">
        <v>43435</v>
      </c>
      <c r="B254" s="330">
        <v>2626986</v>
      </c>
      <c r="C254" s="138"/>
      <c r="D254" s="138"/>
      <c r="E254" s="138"/>
    </row>
    <row r="255" spans="1:17">
      <c r="A255" s="12">
        <v>43466</v>
      </c>
      <c r="B255" s="330">
        <v>2047414</v>
      </c>
      <c r="C255" s="138"/>
      <c r="D255" s="138"/>
      <c r="E255" s="138"/>
    </row>
    <row r="256" spans="1:17">
      <c r="A256" s="12">
        <v>43497</v>
      </c>
      <c r="B256" s="330">
        <v>541701</v>
      </c>
      <c r="C256" s="138"/>
      <c r="D256" s="138"/>
      <c r="E256" s="138"/>
    </row>
    <row r="257" spans="1:19">
      <c r="A257" s="12">
        <v>43525</v>
      </c>
      <c r="B257" s="330">
        <v>850758</v>
      </c>
      <c r="C257" s="138"/>
      <c r="D257" s="138"/>
      <c r="E257" s="138"/>
    </row>
    <row r="258" spans="1:19">
      <c r="A258" s="12">
        <v>43556</v>
      </c>
      <c r="B258" s="330">
        <v>2315068</v>
      </c>
      <c r="C258" s="138"/>
      <c r="E258" s="330" t="s">
        <v>346</v>
      </c>
      <c r="F258" s="211"/>
      <c r="G258" s="300"/>
      <c r="H258" s="300"/>
      <c r="I258" s="300"/>
      <c r="J258" s="300"/>
      <c r="K258" s="300"/>
      <c r="L258" s="300"/>
      <c r="M258" s="300"/>
      <c r="N258" s="300"/>
      <c r="O258" s="300"/>
      <c r="P258" s="300"/>
      <c r="Q258" s="300"/>
    </row>
    <row r="259" spans="1:19">
      <c r="A259" s="12">
        <v>43586</v>
      </c>
      <c r="B259" s="330">
        <v>843043</v>
      </c>
      <c r="C259" s="138"/>
      <c r="E259" s="331" t="s">
        <v>347</v>
      </c>
      <c r="F259" s="331"/>
      <c r="G259" s="300"/>
      <c r="H259" s="300"/>
      <c r="I259" s="300"/>
      <c r="J259" s="300"/>
      <c r="K259" s="300"/>
      <c r="L259" s="300"/>
      <c r="M259" s="300"/>
      <c r="N259" s="300"/>
    </row>
    <row r="260" spans="1:19">
      <c r="A260" s="12">
        <v>43617</v>
      </c>
      <c r="B260" s="330">
        <v>1102704</v>
      </c>
      <c r="C260" s="138"/>
      <c r="E260" s="205" t="s">
        <v>376</v>
      </c>
      <c r="F260" s="205"/>
      <c r="G260" s="205"/>
      <c r="H260" s="205"/>
      <c r="I260" s="205"/>
      <c r="J260" s="205"/>
      <c r="K260" s="205"/>
      <c r="L260" s="205"/>
      <c r="M260" s="205"/>
      <c r="N260" s="205"/>
    </row>
    <row r="261" spans="1:19">
      <c r="A261" s="12">
        <v>43647</v>
      </c>
      <c r="B261" s="330">
        <v>1482091</v>
      </c>
      <c r="C261" s="138"/>
      <c r="E261" s="299" t="s">
        <v>223</v>
      </c>
    </row>
    <row r="262" spans="1:19">
      <c r="A262" s="12">
        <v>43678</v>
      </c>
      <c r="B262" s="330">
        <v>781914</v>
      </c>
      <c r="C262" s="138"/>
      <c r="E262" s="199"/>
      <c r="F262" s="199"/>
      <c r="G262" s="200" t="s">
        <v>149</v>
      </c>
      <c r="H262" s="199"/>
      <c r="I262" s="199"/>
      <c r="J262" s="199"/>
      <c r="K262" s="199"/>
      <c r="L262" s="199"/>
      <c r="M262" s="199"/>
      <c r="N262" s="199"/>
      <c r="O262" s="199"/>
      <c r="P262" s="199"/>
      <c r="Q262" s="199"/>
      <c r="R262" s="199"/>
      <c r="S262" s="199"/>
    </row>
    <row r="263" spans="1:19">
      <c r="A263" s="12">
        <v>43709</v>
      </c>
      <c r="B263" s="330">
        <v>1458729</v>
      </c>
      <c r="C263" s="138"/>
      <c r="E263" s="201" t="s">
        <v>150</v>
      </c>
      <c r="F263" s="202"/>
      <c r="G263" s="203">
        <v>1</v>
      </c>
      <c r="H263" s="201">
        <v>2</v>
      </c>
      <c r="I263" s="201">
        <v>3</v>
      </c>
      <c r="J263" s="201">
        <v>4</v>
      </c>
      <c r="K263" s="201">
        <v>5</v>
      </c>
      <c r="L263" s="201">
        <v>6</v>
      </c>
      <c r="M263" s="201">
        <v>7</v>
      </c>
      <c r="N263" s="201">
        <v>8</v>
      </c>
      <c r="O263" s="201">
        <v>9</v>
      </c>
      <c r="P263" s="201">
        <v>10</v>
      </c>
      <c r="Q263" s="201">
        <v>11</v>
      </c>
      <c r="R263" s="204">
        <v>12</v>
      </c>
      <c r="S263" s="201" t="s">
        <v>114</v>
      </c>
    </row>
    <row r="264" spans="1:19">
      <c r="A264" s="12">
        <v>43739</v>
      </c>
      <c r="B264" s="330">
        <v>2051733</v>
      </c>
      <c r="C264" s="138"/>
      <c r="E264" s="380">
        <v>2018</v>
      </c>
      <c r="F264" s="381" t="s">
        <v>151</v>
      </c>
      <c r="G264" s="382">
        <v>38274290</v>
      </c>
      <c r="H264" s="383">
        <v>25413930</v>
      </c>
      <c r="I264" s="383">
        <v>24506451</v>
      </c>
      <c r="J264" s="383">
        <v>36573092</v>
      </c>
      <c r="K264" s="383">
        <v>24024263</v>
      </c>
      <c r="L264" s="383">
        <v>32514737</v>
      </c>
      <c r="M264" s="383">
        <v>80034253</v>
      </c>
      <c r="N264" s="383">
        <v>43176504</v>
      </c>
      <c r="O264" s="383">
        <v>33006696</v>
      </c>
      <c r="P264" s="383">
        <v>41170204</v>
      </c>
      <c r="Q264" s="383">
        <v>38716376</v>
      </c>
      <c r="R264" s="384">
        <v>46133449</v>
      </c>
      <c r="S264" s="383">
        <v>463544245</v>
      </c>
    </row>
    <row r="265" spans="1:19">
      <c r="A265" s="12">
        <v>43770</v>
      </c>
      <c r="B265" s="330">
        <v>1255504</v>
      </c>
      <c r="C265" s="138"/>
      <c r="E265" s="358"/>
      <c r="F265" s="359" t="s">
        <v>152</v>
      </c>
      <c r="G265" s="385">
        <v>10474654</v>
      </c>
      <c r="H265" s="361">
        <v>6020252</v>
      </c>
      <c r="I265" s="361">
        <v>8322200</v>
      </c>
      <c r="J265" s="361">
        <v>8591702</v>
      </c>
      <c r="K265" s="361">
        <v>7211961</v>
      </c>
      <c r="L265" s="361">
        <v>9376931</v>
      </c>
      <c r="M265" s="361">
        <v>19978126</v>
      </c>
      <c r="N265" s="361">
        <v>10095882</v>
      </c>
      <c r="O265" s="361">
        <v>18530530</v>
      </c>
      <c r="P265" s="361">
        <v>11983644</v>
      </c>
      <c r="Q265" s="361">
        <v>7322083</v>
      </c>
      <c r="R265" s="386">
        <v>16899605</v>
      </c>
      <c r="S265" s="361">
        <v>134807570</v>
      </c>
    </row>
    <row r="266" spans="1:19">
      <c r="A266" s="12">
        <v>43800</v>
      </c>
      <c r="B266" s="330">
        <v>1756265</v>
      </c>
      <c r="C266" s="138"/>
      <c r="E266" s="358"/>
      <c r="F266" s="359" t="s">
        <v>153</v>
      </c>
      <c r="G266" s="385">
        <v>2610137</v>
      </c>
      <c r="H266" s="361">
        <v>1119305</v>
      </c>
      <c r="I266" s="361">
        <v>1767379</v>
      </c>
      <c r="J266" s="361">
        <v>2368913</v>
      </c>
      <c r="K266" s="361">
        <v>997749</v>
      </c>
      <c r="L266" s="361">
        <v>1962111</v>
      </c>
      <c r="M266" s="361">
        <v>2860306</v>
      </c>
      <c r="N266" s="361">
        <v>2623443</v>
      </c>
      <c r="O266" s="361">
        <v>1467388</v>
      </c>
      <c r="P266" s="361">
        <v>2714181</v>
      </c>
      <c r="Q266" s="361">
        <v>914727</v>
      </c>
      <c r="R266" s="386">
        <v>5483448</v>
      </c>
      <c r="S266" s="361">
        <v>26889087</v>
      </c>
    </row>
    <row r="267" spans="1:19">
      <c r="A267" s="12">
        <v>43831</v>
      </c>
      <c r="B267" s="330">
        <v>2455544</v>
      </c>
      <c r="C267" s="142"/>
      <c r="E267" s="353">
        <v>2019</v>
      </c>
      <c r="F267" s="354" t="s">
        <v>151</v>
      </c>
      <c r="G267" s="308">
        <v>62683738</v>
      </c>
      <c r="H267" s="355">
        <v>29071283</v>
      </c>
      <c r="I267" s="355">
        <v>36374073</v>
      </c>
      <c r="J267" s="355">
        <v>37297349</v>
      </c>
      <c r="K267" s="355">
        <v>28280051</v>
      </c>
      <c r="L267" s="355">
        <v>37916525</v>
      </c>
      <c r="M267" s="355">
        <v>48126167</v>
      </c>
      <c r="N267" s="355">
        <v>28495951</v>
      </c>
      <c r="O267" s="355">
        <v>30932005</v>
      </c>
      <c r="P267" s="355">
        <v>52608778</v>
      </c>
      <c r="Q267" s="355">
        <v>29782111</v>
      </c>
      <c r="R267" s="387">
        <v>47293557</v>
      </c>
      <c r="S267" s="355">
        <v>468861588</v>
      </c>
    </row>
    <row r="268" spans="1:19">
      <c r="A268" s="12">
        <v>43862</v>
      </c>
      <c r="B268" s="330">
        <v>915303</v>
      </c>
      <c r="E268" s="353"/>
      <c r="F268" s="354" t="s">
        <v>152</v>
      </c>
      <c r="G268" s="308">
        <v>13128172</v>
      </c>
      <c r="H268" s="355">
        <v>8106384</v>
      </c>
      <c r="I268" s="355">
        <v>11967516</v>
      </c>
      <c r="J268" s="355">
        <v>12451971</v>
      </c>
      <c r="K268" s="355">
        <v>9474922</v>
      </c>
      <c r="L268" s="355">
        <v>13096336</v>
      </c>
      <c r="M268" s="355">
        <v>17616925</v>
      </c>
      <c r="N268" s="355">
        <v>8885670</v>
      </c>
      <c r="O268" s="355">
        <v>9486711</v>
      </c>
      <c r="P268" s="355">
        <v>21858830</v>
      </c>
      <c r="Q268" s="355">
        <v>9200419</v>
      </c>
      <c r="R268" s="387">
        <v>20210454</v>
      </c>
      <c r="S268" s="355">
        <v>155484310</v>
      </c>
    </row>
    <row r="269" spans="1:19">
      <c r="A269" s="12">
        <v>43891</v>
      </c>
      <c r="B269" s="330">
        <v>1231409</v>
      </c>
      <c r="E269" s="353"/>
      <c r="F269" s="354" t="s">
        <v>153</v>
      </c>
      <c r="G269" s="308">
        <v>3016888</v>
      </c>
      <c r="H269" s="355">
        <v>1071430</v>
      </c>
      <c r="I269" s="355">
        <v>2565634</v>
      </c>
      <c r="J269" s="355">
        <v>3035426</v>
      </c>
      <c r="K269" s="355">
        <v>1616922</v>
      </c>
      <c r="L269" s="355">
        <v>2287252</v>
      </c>
      <c r="M269" s="355">
        <v>3331213</v>
      </c>
      <c r="N269" s="355">
        <v>951165</v>
      </c>
      <c r="O269" s="355">
        <v>2805000</v>
      </c>
      <c r="P269" s="355">
        <v>2386085</v>
      </c>
      <c r="Q269" s="355">
        <v>1565044</v>
      </c>
      <c r="R269" s="387">
        <v>5805735</v>
      </c>
      <c r="S269" s="355">
        <v>30437794</v>
      </c>
    </row>
    <row r="270" spans="1:19">
      <c r="A270" s="12">
        <v>43922</v>
      </c>
      <c r="B270" s="330">
        <v>1944386</v>
      </c>
      <c r="E270" s="358">
        <v>2020</v>
      </c>
      <c r="F270" s="359" t="s">
        <v>151</v>
      </c>
      <c r="G270" s="385">
        <v>48966421</v>
      </c>
      <c r="H270" s="361">
        <v>26361028</v>
      </c>
      <c r="I270" s="361">
        <v>42347008</v>
      </c>
      <c r="J270" s="361">
        <v>33413021</v>
      </c>
      <c r="K270" s="361">
        <v>21013344</v>
      </c>
      <c r="L270" s="361">
        <v>26915500</v>
      </c>
      <c r="M270" s="361">
        <v>49251114</v>
      </c>
      <c r="N270" s="361">
        <v>25853621</v>
      </c>
      <c r="O270" s="361">
        <v>28821125</v>
      </c>
      <c r="P270" s="361">
        <v>33291659</v>
      </c>
      <c r="Q270" s="361">
        <v>24792059</v>
      </c>
      <c r="R270" s="386">
        <v>34131641</v>
      </c>
      <c r="S270" s="361">
        <v>395157541</v>
      </c>
    </row>
    <row r="271" spans="1:19">
      <c r="A271" s="12">
        <v>43952</v>
      </c>
      <c r="B271" s="330">
        <v>911346</v>
      </c>
      <c r="E271" s="358"/>
      <c r="F271" s="359" t="s">
        <v>152</v>
      </c>
      <c r="G271" s="385">
        <v>18252388</v>
      </c>
      <c r="H271" s="361">
        <v>9482099</v>
      </c>
      <c r="I271" s="361">
        <v>12605503</v>
      </c>
      <c r="J271" s="361">
        <v>12849006</v>
      </c>
      <c r="K271" s="361">
        <v>9194421</v>
      </c>
      <c r="L271" s="361">
        <v>7766081</v>
      </c>
      <c r="M271" s="361">
        <v>17060650</v>
      </c>
      <c r="N271" s="361">
        <v>5888656</v>
      </c>
      <c r="O271" s="361">
        <v>9557952</v>
      </c>
      <c r="P271" s="361">
        <v>8677850</v>
      </c>
      <c r="Q271" s="361">
        <v>6736280</v>
      </c>
      <c r="R271" s="386">
        <v>11964837</v>
      </c>
      <c r="S271" s="361">
        <v>130035723</v>
      </c>
    </row>
    <row r="272" spans="1:19">
      <c r="A272" s="12">
        <v>43983</v>
      </c>
      <c r="B272" s="330">
        <v>578853</v>
      </c>
      <c r="E272" s="358"/>
      <c r="F272" s="359" t="s">
        <v>153</v>
      </c>
      <c r="G272" s="385">
        <v>3591530</v>
      </c>
      <c r="H272" s="361">
        <v>1276962</v>
      </c>
      <c r="I272" s="361">
        <v>1776564</v>
      </c>
      <c r="J272" s="361">
        <v>2026404</v>
      </c>
      <c r="K272" s="361">
        <v>2046786</v>
      </c>
      <c r="L272" s="361">
        <v>1329830</v>
      </c>
      <c r="M272" s="361">
        <v>1654296</v>
      </c>
      <c r="N272" s="361">
        <v>957580</v>
      </c>
      <c r="O272" s="361">
        <v>3034147</v>
      </c>
      <c r="P272" s="361">
        <v>2214149</v>
      </c>
      <c r="Q272" s="361">
        <v>1427076</v>
      </c>
      <c r="R272" s="386">
        <v>3383131</v>
      </c>
      <c r="S272" s="361">
        <v>24718455</v>
      </c>
    </row>
    <row r="273" spans="1:19">
      <c r="A273" s="12">
        <v>44013</v>
      </c>
      <c r="B273" s="330">
        <v>1188195</v>
      </c>
      <c r="E273" s="353">
        <v>2021</v>
      </c>
      <c r="F273" s="354" t="s">
        <v>151</v>
      </c>
      <c r="G273" s="308">
        <v>47896428</v>
      </c>
      <c r="H273" s="355">
        <v>21155254</v>
      </c>
      <c r="I273" s="355">
        <v>42311718</v>
      </c>
      <c r="J273" s="308">
        <v>28242417</v>
      </c>
      <c r="K273" s="355">
        <v>21411511</v>
      </c>
      <c r="L273" s="355">
        <v>27313672</v>
      </c>
      <c r="M273" s="308">
        <v>38917004</v>
      </c>
      <c r="N273" s="355">
        <v>20134588</v>
      </c>
      <c r="O273" s="355">
        <v>28529606</v>
      </c>
      <c r="P273" s="356">
        <v>48479093.312372357</v>
      </c>
      <c r="Q273" s="356">
        <v>29318227.355840031</v>
      </c>
      <c r="R273" s="246">
        <v>36742129.829984955</v>
      </c>
      <c r="S273" s="355">
        <v>390451648.49819732</v>
      </c>
    </row>
    <row r="274" spans="1:19">
      <c r="A274" s="12">
        <v>44044</v>
      </c>
      <c r="B274" s="330">
        <v>666418</v>
      </c>
      <c r="E274" s="357">
        <v>2021</v>
      </c>
      <c r="F274" s="354" t="s">
        <v>152</v>
      </c>
      <c r="G274" s="308">
        <v>13417225</v>
      </c>
      <c r="H274" s="355">
        <v>7310814</v>
      </c>
      <c r="I274" s="355">
        <v>8400739</v>
      </c>
      <c r="J274" s="308">
        <v>8980693</v>
      </c>
      <c r="K274" s="355">
        <v>8778542</v>
      </c>
      <c r="L274" s="355">
        <v>8901379</v>
      </c>
      <c r="M274" s="308">
        <v>15981115</v>
      </c>
      <c r="N274" s="355">
        <v>5536363</v>
      </c>
      <c r="O274" s="355">
        <v>10155040</v>
      </c>
      <c r="P274" s="356">
        <v>16907450.409882363</v>
      </c>
      <c r="Q274" s="356">
        <v>9691905.0479104072</v>
      </c>
      <c r="R274" s="246">
        <v>13276849.322209895</v>
      </c>
      <c r="S274" s="355">
        <v>127338114.78000267</v>
      </c>
    </row>
    <row r="275" spans="1:19">
      <c r="A275" s="12">
        <v>44075</v>
      </c>
      <c r="B275" s="330">
        <v>2215359</v>
      </c>
      <c r="E275" s="357">
        <v>2021</v>
      </c>
      <c r="F275" s="354" t="s">
        <v>153</v>
      </c>
      <c r="G275" s="308">
        <v>2872292</v>
      </c>
      <c r="H275" s="355">
        <v>1652121</v>
      </c>
      <c r="I275" s="355">
        <v>2447454</v>
      </c>
      <c r="J275" s="308">
        <v>2710545</v>
      </c>
      <c r="K275" s="355">
        <v>3359357</v>
      </c>
      <c r="L275" s="355">
        <v>2098315</v>
      </c>
      <c r="M275" s="308">
        <v>1553207</v>
      </c>
      <c r="N275" s="355">
        <v>1286222</v>
      </c>
      <c r="O275" s="355">
        <v>3618021</v>
      </c>
      <c r="P275" s="356">
        <v>2585102.4308486604</v>
      </c>
      <c r="Q275" s="356">
        <v>1780739.0366706289</v>
      </c>
      <c r="R275" s="246">
        <v>3357611.0945070465</v>
      </c>
      <c r="S275" s="355">
        <v>29320986.562026337</v>
      </c>
    </row>
    <row r="276" spans="1:19">
      <c r="A276" s="12">
        <v>44105</v>
      </c>
      <c r="B276" s="330">
        <v>2819531</v>
      </c>
      <c r="E276" s="358">
        <v>2022</v>
      </c>
      <c r="F276" s="359" t="s">
        <v>151</v>
      </c>
      <c r="G276" s="247">
        <v>60117272.167806521</v>
      </c>
      <c r="H276" s="360">
        <v>22509219.606655139</v>
      </c>
      <c r="I276" s="360">
        <v>28469777.496349968</v>
      </c>
      <c r="J276" s="360">
        <v>43007393.673730724</v>
      </c>
      <c r="K276" s="360">
        <v>27389738.325637564</v>
      </c>
      <c r="L276" s="360">
        <v>45229448.196461461</v>
      </c>
      <c r="M276" s="360">
        <v>56858703.924268737</v>
      </c>
      <c r="N276" s="360">
        <v>24076265.049502272</v>
      </c>
      <c r="O276" s="360">
        <v>29632996.156036817</v>
      </c>
      <c r="P276" s="360">
        <v>39288445.638981335</v>
      </c>
      <c r="Q276" s="360">
        <v>29131097.130622275</v>
      </c>
      <c r="R276" s="248">
        <v>34886699.881724939</v>
      </c>
      <c r="S276" s="361">
        <v>440597057.24777776</v>
      </c>
    </row>
    <row r="277" spans="1:19">
      <c r="A277" s="12">
        <v>44136</v>
      </c>
      <c r="B277" s="330">
        <v>1035732</v>
      </c>
      <c r="E277" s="358"/>
      <c r="F277" s="359" t="s">
        <v>152</v>
      </c>
      <c r="G277" s="247">
        <v>21374553.707753163</v>
      </c>
      <c r="H277" s="360">
        <v>7710559.3983988827</v>
      </c>
      <c r="I277" s="360">
        <v>9088016.5240512099</v>
      </c>
      <c r="J277" s="360">
        <v>15019116.86141927</v>
      </c>
      <c r="K277" s="360">
        <v>9856783.2372645643</v>
      </c>
      <c r="L277" s="360">
        <v>16178277.329712637</v>
      </c>
      <c r="M277" s="360">
        <v>21651546.407341972</v>
      </c>
      <c r="N277" s="360">
        <v>7956838.321418277</v>
      </c>
      <c r="O277" s="360">
        <v>11687376.064760022</v>
      </c>
      <c r="P277" s="360">
        <v>15578399.59189437</v>
      </c>
      <c r="Q277" s="360">
        <v>10886179.870703785</v>
      </c>
      <c r="R277" s="248">
        <v>13727258.437284667</v>
      </c>
      <c r="S277" s="361">
        <v>160714905.75200281</v>
      </c>
    </row>
    <row r="278" spans="1:19">
      <c r="A278" s="12">
        <v>44166</v>
      </c>
      <c r="B278" s="331">
        <v>1552150</v>
      </c>
      <c r="C278" s="141"/>
      <c r="E278" s="358"/>
      <c r="F278" s="359" t="s">
        <v>153</v>
      </c>
      <c r="G278" s="247">
        <v>3784970.84574378</v>
      </c>
      <c r="H278" s="360">
        <v>2099011.9574805647</v>
      </c>
      <c r="I278" s="360">
        <v>2816287.3126286766</v>
      </c>
      <c r="J278" s="360">
        <v>3364204.7312749466</v>
      </c>
      <c r="K278" s="360">
        <v>3585894.7084184778</v>
      </c>
      <c r="L278" s="360">
        <v>2753070.7218264723</v>
      </c>
      <c r="M278" s="360">
        <v>2582957.1105910027</v>
      </c>
      <c r="N278" s="360">
        <v>2000914.5140900649</v>
      </c>
      <c r="O278" s="360">
        <v>3755760.8758377694</v>
      </c>
      <c r="P278" s="360">
        <v>3161512.3324803421</v>
      </c>
      <c r="Q278" s="360">
        <v>2275724.2859996967</v>
      </c>
      <c r="R278" s="248">
        <v>3603819.882444419</v>
      </c>
      <c r="S278" s="361">
        <v>35784129.278816208</v>
      </c>
    </row>
    <row r="279" spans="1:19">
      <c r="A279" s="12">
        <v>44197</v>
      </c>
      <c r="B279" s="331">
        <v>2193080</v>
      </c>
      <c r="E279" s="353">
        <v>2023</v>
      </c>
      <c r="F279" s="354" t="s">
        <v>151</v>
      </c>
      <c r="G279" s="249">
        <v>60571347.414471209</v>
      </c>
      <c r="H279" s="356">
        <v>30317392.398122516</v>
      </c>
      <c r="I279" s="356">
        <v>35519528.373710513</v>
      </c>
      <c r="J279" s="356">
        <v>47694882.339967333</v>
      </c>
      <c r="K279" s="356">
        <v>39098073.521559827</v>
      </c>
      <c r="L279" s="356">
        <v>44385183.986695103</v>
      </c>
      <c r="M279" s="356">
        <v>50686667.999346226</v>
      </c>
      <c r="N279" s="356">
        <v>34191628.624624878</v>
      </c>
      <c r="O279" s="356">
        <v>37345472.374554083</v>
      </c>
      <c r="P279" s="356">
        <v>44090398.838777378</v>
      </c>
      <c r="Q279" s="356">
        <v>33767130.679944746</v>
      </c>
      <c r="R279" s="246">
        <v>39916923.186047152</v>
      </c>
      <c r="S279" s="355">
        <v>497584629.73782092</v>
      </c>
    </row>
    <row r="280" spans="1:19">
      <c r="A280" s="12">
        <v>44228</v>
      </c>
      <c r="B280" s="331">
        <v>1163149</v>
      </c>
      <c r="E280" s="354"/>
      <c r="F280" s="354" t="s">
        <v>152</v>
      </c>
      <c r="G280" s="249">
        <v>24095601.302283809</v>
      </c>
      <c r="H280" s="356">
        <v>11286898.013977386</v>
      </c>
      <c r="I280" s="356">
        <v>13135355.63206053</v>
      </c>
      <c r="J280" s="356">
        <v>18443644.078446392</v>
      </c>
      <c r="K280" s="356">
        <v>14563306.985903494</v>
      </c>
      <c r="L280" s="356">
        <v>17810964.33352787</v>
      </c>
      <c r="M280" s="356">
        <v>21323583.874165572</v>
      </c>
      <c r="N280" s="356">
        <v>12738749.612942025</v>
      </c>
      <c r="O280" s="356">
        <v>15558858.644540541</v>
      </c>
      <c r="P280" s="356">
        <v>17999571.152394272</v>
      </c>
      <c r="Q280" s="356">
        <v>13400717.736720486</v>
      </c>
      <c r="R280" s="246">
        <v>16300339.382985048</v>
      </c>
      <c r="S280" s="355">
        <v>196657590.7499474</v>
      </c>
    </row>
    <row r="281" spans="1:19">
      <c r="A281" s="12">
        <v>44256</v>
      </c>
      <c r="B281" s="331">
        <v>1973990</v>
      </c>
      <c r="E281" s="354"/>
      <c r="F281" s="354" t="s">
        <v>153</v>
      </c>
      <c r="G281" s="249">
        <v>5184689.6337310709</v>
      </c>
      <c r="H281" s="356">
        <v>2818409.8592809122</v>
      </c>
      <c r="I281" s="356">
        <v>3567102.3055522232</v>
      </c>
      <c r="J281" s="356">
        <v>4457080.2634468675</v>
      </c>
      <c r="K281" s="356">
        <v>4335605.8193673063</v>
      </c>
      <c r="L281" s="356">
        <v>3763051.077901647</v>
      </c>
      <c r="M281" s="356">
        <v>3895969.9061022932</v>
      </c>
      <c r="N281" s="356">
        <v>2940563.323588388</v>
      </c>
      <c r="O281" s="356">
        <v>4377915.1370521337</v>
      </c>
      <c r="P281" s="356">
        <v>4142014.3173879334</v>
      </c>
      <c r="Q281" s="356">
        <v>3059994.1454764693</v>
      </c>
      <c r="R281" s="246">
        <v>4336390.8787976159</v>
      </c>
      <c r="S281" s="355">
        <v>46878786.667684853</v>
      </c>
    </row>
    <row r="282" spans="1:19">
      <c r="A282" s="12">
        <v>44287</v>
      </c>
      <c r="B282" s="331">
        <v>2293941</v>
      </c>
      <c r="E282" s="358">
        <v>2024</v>
      </c>
      <c r="F282" s="359" t="s">
        <v>151</v>
      </c>
      <c r="G282" s="247">
        <v>69543054.613149628</v>
      </c>
      <c r="H282" s="360">
        <v>36147980.969261333</v>
      </c>
      <c r="I282" s="360">
        <v>42121716.470854454</v>
      </c>
      <c r="J282" s="360">
        <v>55670724.482602209</v>
      </c>
      <c r="K282" s="360">
        <v>47070734.821984895</v>
      </c>
      <c r="L282" s="360">
        <v>50578465.353132106</v>
      </c>
      <c r="M282" s="360">
        <v>57577695.177284338</v>
      </c>
      <c r="N282" s="360">
        <v>41197545.137131892</v>
      </c>
      <c r="O282" s="360">
        <v>44064891.497865327</v>
      </c>
      <c r="P282" s="360">
        <v>51412298.683715872</v>
      </c>
      <c r="Q282" s="360">
        <v>39541610.570572123</v>
      </c>
      <c r="R282" s="248">
        <v>46520390.062080547</v>
      </c>
      <c r="S282" s="361">
        <v>581447107.83963478</v>
      </c>
    </row>
    <row r="283" spans="1:19">
      <c r="A283" s="12">
        <v>44317</v>
      </c>
      <c r="B283" s="331">
        <v>1738691</v>
      </c>
      <c r="E283" s="358"/>
      <c r="F283" s="359" t="s">
        <v>152</v>
      </c>
      <c r="G283" s="247">
        <v>29209398.80695609</v>
      </c>
      <c r="H283" s="360">
        <v>14679352.980982855</v>
      </c>
      <c r="I283" s="360">
        <v>17083254.248058662</v>
      </c>
      <c r="J283" s="360">
        <v>23010263.335068427</v>
      </c>
      <c r="K283" s="360">
        <v>19038182.398955159</v>
      </c>
      <c r="L283" s="360">
        <v>21358282.039225414</v>
      </c>
      <c r="M283" s="360">
        <v>24948108.293606531</v>
      </c>
      <c r="N283" s="360">
        <v>16892160.956648588</v>
      </c>
      <c r="O283" s="360">
        <v>19461236.086724583</v>
      </c>
      <c r="P283" s="360">
        <v>21872636.774446581</v>
      </c>
      <c r="Q283" s="360">
        <v>16610538.720090033</v>
      </c>
      <c r="R283" s="248">
        <v>19874328.008602899</v>
      </c>
      <c r="S283" s="361">
        <v>244037742.64936581</v>
      </c>
    </row>
    <row r="284" spans="1:19">
      <c r="A284" s="12">
        <v>44348</v>
      </c>
      <c r="B284" s="331">
        <v>1350364</v>
      </c>
      <c r="E284" s="358"/>
      <c r="F284" s="359" t="s">
        <v>153</v>
      </c>
      <c r="G284" s="247">
        <v>7086355.3570047785</v>
      </c>
      <c r="H284" s="360">
        <v>3802644.4272128372</v>
      </c>
      <c r="I284" s="360">
        <v>4647038.8973956537</v>
      </c>
      <c r="J284" s="360">
        <v>5963140.8716314584</v>
      </c>
      <c r="K284" s="360">
        <v>5509004.4443129599</v>
      </c>
      <c r="L284" s="360">
        <v>5139688.525240995</v>
      </c>
      <c r="M284" s="360">
        <v>5569858.6895600427</v>
      </c>
      <c r="N284" s="360">
        <v>4145359.7285111109</v>
      </c>
      <c r="O284" s="360">
        <v>5320683.3810691005</v>
      </c>
      <c r="P284" s="360">
        <v>5493202.2405291218</v>
      </c>
      <c r="Q284" s="360">
        <v>4124756.3342510266</v>
      </c>
      <c r="R284" s="248">
        <v>5436038.8596461639</v>
      </c>
      <c r="S284" s="361">
        <v>62237771.75636524</v>
      </c>
    </row>
    <row r="285" spans="1:19">
      <c r="A285" s="12">
        <v>44378</v>
      </c>
      <c r="B285" s="331">
        <v>1335716</v>
      </c>
      <c r="E285" s="353">
        <v>2025</v>
      </c>
      <c r="F285" s="354" t="s">
        <v>151</v>
      </c>
      <c r="G285" s="249">
        <v>78452148.698385939</v>
      </c>
      <c r="H285" s="356">
        <v>40986475.905219078</v>
      </c>
      <c r="I285" s="356">
        <v>47686995.738476336</v>
      </c>
      <c r="J285" s="356">
        <v>63037177.197841689</v>
      </c>
      <c r="K285" s="356">
        <v>53510419.825511448</v>
      </c>
      <c r="L285" s="356">
        <v>56940263.722517833</v>
      </c>
      <c r="M285" s="356">
        <v>65027908.450998485</v>
      </c>
      <c r="N285" s="356">
        <v>46923931.699688166</v>
      </c>
      <c r="O285" s="356">
        <v>49487157.75147824</v>
      </c>
      <c r="P285" s="356">
        <v>58069000.792721257</v>
      </c>
      <c r="Q285" s="356">
        <v>44677251.411986381</v>
      </c>
      <c r="R285" s="246">
        <v>52409006.00950104</v>
      </c>
      <c r="S285" s="355">
        <v>657207737.20432591</v>
      </c>
    </row>
    <row r="286" spans="1:19">
      <c r="A286" s="12">
        <v>44409</v>
      </c>
      <c r="B286" s="331">
        <v>1125737</v>
      </c>
      <c r="E286" s="354"/>
      <c r="F286" s="354" t="s">
        <v>152</v>
      </c>
      <c r="G286" s="249">
        <v>34516061.500779741</v>
      </c>
      <c r="H286" s="356">
        <v>17721806.403155643</v>
      </c>
      <c r="I286" s="356">
        <v>20601353.626400355</v>
      </c>
      <c r="J286" s="356">
        <v>27476438.300478488</v>
      </c>
      <c r="K286" s="356">
        <v>23050498.182380233</v>
      </c>
      <c r="L286" s="356">
        <v>25115582.613242544</v>
      </c>
      <c r="M286" s="356">
        <v>29244096.246914245</v>
      </c>
      <c r="N286" s="356">
        <v>20540772.834257275</v>
      </c>
      <c r="O286" s="356">
        <v>22890392.458587553</v>
      </c>
      <c r="P286" s="356">
        <v>25794442.93242979</v>
      </c>
      <c r="Q286" s="356">
        <v>19713064.613676384</v>
      </c>
      <c r="R286" s="246">
        <v>23381948.233440731</v>
      </c>
      <c r="S286" s="355">
        <v>290046457.94574302</v>
      </c>
    </row>
    <row r="287" spans="1:19">
      <c r="A287" s="12">
        <v>44440</v>
      </c>
      <c r="B287" s="331">
        <v>2865763</v>
      </c>
      <c r="E287" s="354"/>
      <c r="F287" s="354" t="s">
        <v>153</v>
      </c>
      <c r="G287" s="249">
        <v>9036046.0135240871</v>
      </c>
      <c r="H287" s="356">
        <v>4819362.5063556582</v>
      </c>
      <c r="I287" s="356">
        <v>5777295.1737100733</v>
      </c>
      <c r="J287" s="356">
        <v>7519866.050953974</v>
      </c>
      <c r="K287" s="356">
        <v>6747038.2715784898</v>
      </c>
      <c r="L287" s="356">
        <v>6552999.4507364519</v>
      </c>
      <c r="M287" s="356">
        <v>7248800.6541151535</v>
      </c>
      <c r="N287" s="356">
        <v>5363883.0712072458</v>
      </c>
      <c r="O287" s="356">
        <v>6321288.6470915917</v>
      </c>
      <c r="P287" s="356">
        <v>6888074.5496507222</v>
      </c>
      <c r="Q287" s="356">
        <v>5220317.8144987328</v>
      </c>
      <c r="R287" s="246">
        <v>6597407.9504811205</v>
      </c>
      <c r="S287" s="355">
        <v>78092380.153903291</v>
      </c>
    </row>
    <row r="288" spans="1:19">
      <c r="A288" s="12">
        <v>44470</v>
      </c>
      <c r="B288" s="331">
        <v>2871007</v>
      </c>
      <c r="E288" s="362">
        <v>2026</v>
      </c>
      <c r="F288" s="359" t="s">
        <v>151</v>
      </c>
      <c r="G288" s="247">
        <v>84937771.415384725</v>
      </c>
      <c r="H288" s="360">
        <v>44391732.199313521</v>
      </c>
      <c r="I288" s="360">
        <v>51604062.245152473</v>
      </c>
      <c r="J288" s="360">
        <v>68337565.70888117</v>
      </c>
      <c r="K288" s="360">
        <v>58023305.38966579</v>
      </c>
      <c r="L288" s="360">
        <v>61602935.09088026</v>
      </c>
      <c r="M288" s="360">
        <v>70508352.168943003</v>
      </c>
      <c r="N288" s="360">
        <v>50950068.702520549</v>
      </c>
      <c r="O288" s="360">
        <v>53188042.621547677</v>
      </c>
      <c r="P288" s="360">
        <v>62826204.956160001</v>
      </c>
      <c r="Q288" s="360">
        <v>48330753.001033872</v>
      </c>
      <c r="R288" s="248">
        <v>56589439.226894557</v>
      </c>
      <c r="S288" s="361">
        <v>711290232.72637749</v>
      </c>
    </row>
    <row r="289" spans="1:19">
      <c r="A289" s="12">
        <v>44501</v>
      </c>
      <c r="B289" s="331">
        <v>1246095</v>
      </c>
      <c r="E289" s="358"/>
      <c r="F289" s="359" t="s">
        <v>152</v>
      </c>
      <c r="G289" s="247">
        <v>38522003.82159818</v>
      </c>
      <c r="H289" s="360">
        <v>19908767.390836429</v>
      </c>
      <c r="I289" s="360">
        <v>23107406.846922114</v>
      </c>
      <c r="J289" s="360">
        <v>30793920.57481844</v>
      </c>
      <c r="K289" s="360">
        <v>25939563.589259017</v>
      </c>
      <c r="L289" s="360">
        <v>27962295.148970231</v>
      </c>
      <c r="M289" s="360">
        <v>32649770.237164132</v>
      </c>
      <c r="N289" s="360">
        <v>23198685.597966488</v>
      </c>
      <c r="O289" s="360">
        <v>25328081.655004464</v>
      </c>
      <c r="P289" s="360">
        <v>28736480.363362975</v>
      </c>
      <c r="Q289" s="360">
        <v>22001601.18593026</v>
      </c>
      <c r="R289" s="248">
        <v>25971266.357144661</v>
      </c>
      <c r="S289" s="361">
        <v>324119842.7689774</v>
      </c>
    </row>
    <row r="290" spans="1:19">
      <c r="A290" s="12">
        <v>44531</v>
      </c>
      <c r="B290" s="331">
        <v>1827205</v>
      </c>
      <c r="E290" s="358"/>
      <c r="F290" s="359" t="s">
        <v>153</v>
      </c>
      <c r="G290" s="247">
        <v>10785915.392002162</v>
      </c>
      <c r="H290" s="360">
        <v>5733584.7128978595</v>
      </c>
      <c r="I290" s="360">
        <v>6796840.2848472074</v>
      </c>
      <c r="J290" s="360">
        <v>8920934.8089911565</v>
      </c>
      <c r="K290" s="360">
        <v>7867963.0608142903</v>
      </c>
      <c r="L290" s="360">
        <v>7821660.0639055893</v>
      </c>
      <c r="M290" s="360">
        <v>8749820.5588419586</v>
      </c>
      <c r="N290" s="360">
        <v>6455114.3482059576</v>
      </c>
      <c r="O290" s="360">
        <v>7235758.7749715317</v>
      </c>
      <c r="P290" s="360">
        <v>8144420.0998667963</v>
      </c>
      <c r="Q290" s="360">
        <v>6205174.9418688603</v>
      </c>
      <c r="R290" s="248">
        <v>7651301.9188457262</v>
      </c>
      <c r="S290" s="361">
        <v>92368488.966059089</v>
      </c>
    </row>
    <row r="291" spans="1:19">
      <c r="A291" s="12">
        <v>44562</v>
      </c>
      <c r="B291" s="331">
        <v>2912458</v>
      </c>
    </row>
    <row r="292" spans="1:19">
      <c r="A292" s="12">
        <v>44593</v>
      </c>
      <c r="B292" s="331">
        <v>1581649</v>
      </c>
    </row>
    <row r="293" spans="1:19">
      <c r="A293" s="12">
        <v>44621</v>
      </c>
      <c r="B293" s="301">
        <f t="shared" ref="B293:B342" si="0">IFERROR(INDEX($G$264:$R$290,MATCH(YEAR($A293),$E$264:$E$290,0)+2,MATCH(MONTH($A293),$G$263:$R$263,0)),B281)</f>
        <v>2816287.3126286766</v>
      </c>
    </row>
    <row r="294" spans="1:19">
      <c r="A294" s="12">
        <v>44652</v>
      </c>
      <c r="B294" s="301">
        <f t="shared" si="0"/>
        <v>3364204.7312749466</v>
      </c>
    </row>
    <row r="295" spans="1:19">
      <c r="A295" s="12">
        <v>44682</v>
      </c>
      <c r="B295" s="301">
        <f t="shared" si="0"/>
        <v>3585894.7084184778</v>
      </c>
    </row>
    <row r="296" spans="1:19">
      <c r="A296" s="12">
        <v>44713</v>
      </c>
      <c r="B296" s="301">
        <f t="shared" si="0"/>
        <v>2753070.7218264723</v>
      </c>
    </row>
    <row r="297" spans="1:19">
      <c r="A297" s="12">
        <v>44743</v>
      </c>
      <c r="B297" s="301">
        <f t="shared" si="0"/>
        <v>2582957.1105910027</v>
      </c>
    </row>
    <row r="298" spans="1:19">
      <c r="A298" s="12">
        <v>44774</v>
      </c>
      <c r="B298" s="301">
        <f t="shared" si="0"/>
        <v>2000914.5140900649</v>
      </c>
    </row>
    <row r="299" spans="1:19">
      <c r="A299" s="12">
        <v>44805</v>
      </c>
      <c r="B299" s="301">
        <f t="shared" si="0"/>
        <v>3755760.8758377694</v>
      </c>
    </row>
    <row r="300" spans="1:19">
      <c r="A300" s="12">
        <v>44835</v>
      </c>
      <c r="B300" s="301">
        <f t="shared" si="0"/>
        <v>3161512.3324803421</v>
      </c>
    </row>
    <row r="301" spans="1:19">
      <c r="A301" s="12">
        <v>44866</v>
      </c>
      <c r="B301" s="301">
        <f t="shared" si="0"/>
        <v>2275724.2859996967</v>
      </c>
    </row>
    <row r="302" spans="1:19">
      <c r="A302" s="12">
        <v>44896</v>
      </c>
      <c r="B302" s="301">
        <f t="shared" si="0"/>
        <v>3603819.882444419</v>
      </c>
    </row>
    <row r="303" spans="1:19">
      <c r="A303" s="12">
        <v>44927</v>
      </c>
      <c r="B303" s="301">
        <f t="shared" si="0"/>
        <v>5184689.6337310709</v>
      </c>
    </row>
    <row r="304" spans="1:19">
      <c r="A304" s="12">
        <v>44958</v>
      </c>
      <c r="B304" s="301">
        <f t="shared" si="0"/>
        <v>2818409.8592809122</v>
      </c>
    </row>
    <row r="305" spans="1:3">
      <c r="A305" s="12">
        <v>44986</v>
      </c>
      <c r="B305" s="301">
        <f t="shared" si="0"/>
        <v>3567102.3055522232</v>
      </c>
    </row>
    <row r="306" spans="1:3">
      <c r="A306" s="12">
        <v>45017</v>
      </c>
      <c r="B306" s="301">
        <f t="shared" si="0"/>
        <v>4457080.2634468675</v>
      </c>
    </row>
    <row r="307" spans="1:3">
      <c r="A307" s="12">
        <v>45047</v>
      </c>
      <c r="B307" s="301">
        <f t="shared" si="0"/>
        <v>4335605.8193673063</v>
      </c>
    </row>
    <row r="308" spans="1:3">
      <c r="A308" s="12">
        <v>45078</v>
      </c>
      <c r="B308" s="301">
        <f t="shared" si="0"/>
        <v>3763051.077901647</v>
      </c>
    </row>
    <row r="309" spans="1:3">
      <c r="A309" s="12">
        <v>45108</v>
      </c>
      <c r="B309" s="301">
        <f t="shared" si="0"/>
        <v>3895969.9061022932</v>
      </c>
    </row>
    <row r="310" spans="1:3">
      <c r="A310" s="12">
        <v>45139</v>
      </c>
      <c r="B310" s="301">
        <f t="shared" si="0"/>
        <v>2940563.323588388</v>
      </c>
    </row>
    <row r="311" spans="1:3">
      <c r="A311" s="12">
        <v>45170</v>
      </c>
      <c r="B311" s="301">
        <f t="shared" si="0"/>
        <v>4377915.1370521337</v>
      </c>
    </row>
    <row r="312" spans="1:3">
      <c r="A312" s="12">
        <v>45200</v>
      </c>
      <c r="B312" s="301">
        <f t="shared" si="0"/>
        <v>4142014.3173879334</v>
      </c>
    </row>
    <row r="313" spans="1:3">
      <c r="A313" s="12">
        <v>45231</v>
      </c>
      <c r="B313" s="301">
        <f t="shared" si="0"/>
        <v>3059994.1454764693</v>
      </c>
    </row>
    <row r="314" spans="1:3">
      <c r="A314" s="12">
        <v>45261</v>
      </c>
      <c r="B314" s="301">
        <f t="shared" si="0"/>
        <v>4336390.8787976159</v>
      </c>
      <c r="C314" s="141"/>
    </row>
    <row r="315" spans="1:3">
      <c r="A315" s="12">
        <v>45292</v>
      </c>
      <c r="B315" s="301">
        <f t="shared" si="0"/>
        <v>7086355.3570047785</v>
      </c>
    </row>
    <row r="316" spans="1:3">
      <c r="A316" s="12">
        <v>45323</v>
      </c>
      <c r="B316" s="301">
        <f t="shared" si="0"/>
        <v>3802644.4272128372</v>
      </c>
    </row>
    <row r="317" spans="1:3">
      <c r="A317" s="12">
        <v>45352</v>
      </c>
      <c r="B317" s="301">
        <f t="shared" si="0"/>
        <v>4647038.8973956537</v>
      </c>
    </row>
    <row r="318" spans="1:3">
      <c r="A318" s="12">
        <v>45383</v>
      </c>
      <c r="B318" s="301">
        <f t="shared" si="0"/>
        <v>5963140.8716314584</v>
      </c>
    </row>
    <row r="319" spans="1:3">
      <c r="A319" s="12">
        <v>45413</v>
      </c>
      <c r="B319" s="301">
        <f t="shared" si="0"/>
        <v>5509004.4443129599</v>
      </c>
    </row>
    <row r="320" spans="1:3">
      <c r="A320" s="12">
        <v>45444</v>
      </c>
      <c r="B320" s="301">
        <f t="shared" si="0"/>
        <v>5139688.525240995</v>
      </c>
    </row>
    <row r="321" spans="1:2">
      <c r="A321" s="12">
        <v>45474</v>
      </c>
      <c r="B321" s="301">
        <f t="shared" si="0"/>
        <v>5569858.6895600427</v>
      </c>
    </row>
    <row r="322" spans="1:2">
      <c r="A322" s="12">
        <v>45505</v>
      </c>
      <c r="B322" s="301">
        <f t="shared" si="0"/>
        <v>4145359.7285111109</v>
      </c>
    </row>
    <row r="323" spans="1:2">
      <c r="A323" s="12">
        <v>45536</v>
      </c>
      <c r="B323" s="301">
        <f t="shared" si="0"/>
        <v>5320683.3810691005</v>
      </c>
    </row>
    <row r="324" spans="1:2">
      <c r="A324" s="12">
        <v>45566</v>
      </c>
      <c r="B324" s="301">
        <f t="shared" si="0"/>
        <v>5493202.2405291218</v>
      </c>
    </row>
    <row r="325" spans="1:2">
      <c r="A325" s="12">
        <v>45597</v>
      </c>
      <c r="B325" s="301">
        <f t="shared" si="0"/>
        <v>4124756.3342510266</v>
      </c>
    </row>
    <row r="326" spans="1:2">
      <c r="A326" s="12">
        <v>45627</v>
      </c>
      <c r="B326" s="301">
        <f t="shared" si="0"/>
        <v>5436038.8596461639</v>
      </c>
    </row>
    <row r="327" spans="1:2">
      <c r="A327" s="12">
        <v>45658</v>
      </c>
      <c r="B327" s="301">
        <f t="shared" si="0"/>
        <v>9036046.0135240871</v>
      </c>
    </row>
    <row r="328" spans="1:2">
      <c r="A328" s="12">
        <v>45689</v>
      </c>
      <c r="B328" s="301">
        <f t="shared" si="0"/>
        <v>4819362.5063556582</v>
      </c>
    </row>
    <row r="329" spans="1:2">
      <c r="A329" s="12">
        <v>45717</v>
      </c>
      <c r="B329" s="301">
        <f t="shared" si="0"/>
        <v>5777295.1737100733</v>
      </c>
    </row>
    <row r="330" spans="1:2">
      <c r="A330" s="12">
        <v>45748</v>
      </c>
      <c r="B330" s="301">
        <f t="shared" si="0"/>
        <v>7519866.050953974</v>
      </c>
    </row>
    <row r="331" spans="1:2">
      <c r="A331" s="12">
        <v>45778</v>
      </c>
      <c r="B331" s="301">
        <f t="shared" si="0"/>
        <v>6747038.2715784898</v>
      </c>
    </row>
    <row r="332" spans="1:2">
      <c r="A332" s="12">
        <v>45809</v>
      </c>
      <c r="B332" s="301">
        <f t="shared" si="0"/>
        <v>6552999.4507364519</v>
      </c>
    </row>
    <row r="333" spans="1:2">
      <c r="A333" s="12">
        <v>45839</v>
      </c>
      <c r="B333" s="301">
        <f t="shared" si="0"/>
        <v>7248800.6541151535</v>
      </c>
    </row>
    <row r="334" spans="1:2">
      <c r="A334" s="12">
        <v>45870</v>
      </c>
      <c r="B334" s="301">
        <f t="shared" si="0"/>
        <v>5363883.0712072458</v>
      </c>
    </row>
    <row r="335" spans="1:2">
      <c r="A335" s="12">
        <v>45901</v>
      </c>
      <c r="B335" s="301">
        <f t="shared" si="0"/>
        <v>6321288.6470915917</v>
      </c>
    </row>
    <row r="336" spans="1:2">
      <c r="A336" s="12">
        <v>45931</v>
      </c>
      <c r="B336" s="301">
        <f t="shared" si="0"/>
        <v>6888074.5496507222</v>
      </c>
    </row>
    <row r="337" spans="1:2">
      <c r="A337" s="12">
        <v>45962</v>
      </c>
      <c r="B337" s="301">
        <f t="shared" si="0"/>
        <v>5220317.8144987328</v>
      </c>
    </row>
    <row r="338" spans="1:2">
      <c r="A338" s="12">
        <v>45992</v>
      </c>
      <c r="B338" s="301">
        <f t="shared" si="0"/>
        <v>6597407.9504811205</v>
      </c>
    </row>
    <row r="339" spans="1:2">
      <c r="A339" s="12">
        <v>46023</v>
      </c>
      <c r="B339" s="301">
        <f t="shared" si="0"/>
        <v>10785915.392002162</v>
      </c>
    </row>
    <row r="340" spans="1:2">
      <c r="A340" s="12">
        <v>46054</v>
      </c>
      <c r="B340" s="301">
        <f t="shared" si="0"/>
        <v>5733584.7128978595</v>
      </c>
    </row>
    <row r="341" spans="1:2">
      <c r="A341" s="12">
        <v>46082</v>
      </c>
      <c r="B341" s="301">
        <f t="shared" si="0"/>
        <v>6796840.2848472074</v>
      </c>
    </row>
    <row r="342" spans="1:2">
      <c r="A342" s="12">
        <v>46113</v>
      </c>
      <c r="B342" s="301">
        <f t="shared" si="0"/>
        <v>8920934.8089911565</v>
      </c>
    </row>
    <row r="343" spans="1:2">
      <c r="A343" s="12">
        <v>46143</v>
      </c>
      <c r="B343" s="301">
        <f t="shared" ref="B343:B387" si="1">IFERROR(INDEX($G$264:$R$290,MATCH(YEAR($A343),$E$264:$E$290,0)+2,MATCH(MONTH($A343),$G$263:$R$263,0)),B331)</f>
        <v>7867963.0608142903</v>
      </c>
    </row>
    <row r="344" spans="1:2">
      <c r="A344" s="12">
        <v>46174</v>
      </c>
      <c r="B344" s="301">
        <f t="shared" si="1"/>
        <v>7821660.0639055893</v>
      </c>
    </row>
    <row r="345" spans="1:2">
      <c r="A345" s="12">
        <v>46204</v>
      </c>
      <c r="B345" s="301">
        <f t="shared" si="1"/>
        <v>8749820.5588419586</v>
      </c>
    </row>
    <row r="346" spans="1:2">
      <c r="A346" s="12">
        <v>46235</v>
      </c>
      <c r="B346" s="301">
        <f t="shared" si="1"/>
        <v>6455114.3482059576</v>
      </c>
    </row>
    <row r="347" spans="1:2">
      <c r="A347" s="12">
        <v>46266</v>
      </c>
      <c r="B347" s="301">
        <f t="shared" si="1"/>
        <v>7235758.7749715317</v>
      </c>
    </row>
    <row r="348" spans="1:2">
      <c r="A348" s="12">
        <v>46296</v>
      </c>
      <c r="B348" s="301">
        <f t="shared" si="1"/>
        <v>8144420.0998667963</v>
      </c>
    </row>
    <row r="349" spans="1:2">
      <c r="A349" s="12">
        <v>46327</v>
      </c>
      <c r="B349" s="301">
        <f t="shared" si="1"/>
        <v>6205174.9418688603</v>
      </c>
    </row>
    <row r="350" spans="1:2">
      <c r="A350" s="12">
        <v>46357</v>
      </c>
      <c r="B350" s="301">
        <f t="shared" si="1"/>
        <v>7651301.9188457262</v>
      </c>
    </row>
    <row r="351" spans="1:2">
      <c r="A351" s="12">
        <v>46388</v>
      </c>
      <c r="B351" s="301">
        <f t="shared" si="1"/>
        <v>10785915.392002162</v>
      </c>
    </row>
    <row r="352" spans="1:2">
      <c r="A352" s="12">
        <v>46419</v>
      </c>
      <c r="B352" s="301">
        <f t="shared" si="1"/>
        <v>5733584.7128978595</v>
      </c>
    </row>
    <row r="353" spans="1:2">
      <c r="A353" s="12">
        <v>46447</v>
      </c>
      <c r="B353" s="301">
        <f t="shared" si="1"/>
        <v>6796840.2848472074</v>
      </c>
    </row>
    <row r="354" spans="1:2">
      <c r="A354" s="12">
        <v>46478</v>
      </c>
      <c r="B354" s="301">
        <f t="shared" si="1"/>
        <v>8920934.8089911565</v>
      </c>
    </row>
    <row r="355" spans="1:2">
      <c r="A355" s="12">
        <v>46508</v>
      </c>
      <c r="B355" s="301">
        <f t="shared" si="1"/>
        <v>7867963.0608142903</v>
      </c>
    </row>
    <row r="356" spans="1:2">
      <c r="A356" s="12">
        <v>46539</v>
      </c>
      <c r="B356" s="301">
        <f t="shared" si="1"/>
        <v>7821660.0639055893</v>
      </c>
    </row>
    <row r="357" spans="1:2">
      <c r="A357" s="12">
        <v>46569</v>
      </c>
      <c r="B357" s="301">
        <f t="shared" si="1"/>
        <v>8749820.5588419586</v>
      </c>
    </row>
    <row r="358" spans="1:2">
      <c r="A358" s="12">
        <v>46600</v>
      </c>
      <c r="B358" s="301">
        <f t="shared" si="1"/>
        <v>6455114.3482059576</v>
      </c>
    </row>
    <row r="359" spans="1:2">
      <c r="A359" s="12">
        <v>46631</v>
      </c>
      <c r="B359" s="301">
        <f t="shared" si="1"/>
        <v>7235758.7749715317</v>
      </c>
    </row>
    <row r="360" spans="1:2">
      <c r="A360" s="12">
        <v>46661</v>
      </c>
      <c r="B360" s="301">
        <f t="shared" si="1"/>
        <v>8144420.0998667963</v>
      </c>
    </row>
    <row r="361" spans="1:2">
      <c r="A361" s="12">
        <v>46692</v>
      </c>
      <c r="B361" s="301">
        <f t="shared" si="1"/>
        <v>6205174.9418688603</v>
      </c>
    </row>
    <row r="362" spans="1:2">
      <c r="A362" s="12">
        <v>46722</v>
      </c>
      <c r="B362" s="301">
        <f t="shared" si="1"/>
        <v>7651301.9188457262</v>
      </c>
    </row>
    <row r="363" spans="1:2">
      <c r="A363" s="12">
        <v>46753</v>
      </c>
      <c r="B363" s="301">
        <f t="shared" si="1"/>
        <v>10785915.392002162</v>
      </c>
    </row>
    <row r="364" spans="1:2">
      <c r="A364" s="12">
        <v>46784</v>
      </c>
      <c r="B364" s="301">
        <f t="shared" si="1"/>
        <v>5733584.7128978595</v>
      </c>
    </row>
    <row r="365" spans="1:2">
      <c r="A365" s="12">
        <v>46813</v>
      </c>
      <c r="B365" s="301">
        <f t="shared" si="1"/>
        <v>6796840.2848472074</v>
      </c>
    </row>
    <row r="366" spans="1:2">
      <c r="A366" s="12">
        <v>46844</v>
      </c>
      <c r="B366" s="301">
        <f t="shared" si="1"/>
        <v>8920934.8089911565</v>
      </c>
    </row>
    <row r="367" spans="1:2">
      <c r="A367" s="12">
        <v>46874</v>
      </c>
      <c r="B367" s="301">
        <f t="shared" si="1"/>
        <v>7867963.0608142903</v>
      </c>
    </row>
    <row r="368" spans="1:2">
      <c r="A368" s="12">
        <v>46905</v>
      </c>
      <c r="B368" s="301">
        <f t="shared" si="1"/>
        <v>7821660.0639055893</v>
      </c>
    </row>
    <row r="369" spans="1:2">
      <c r="A369" s="12">
        <v>46935</v>
      </c>
      <c r="B369" s="301">
        <f t="shared" si="1"/>
        <v>8749820.5588419586</v>
      </c>
    </row>
    <row r="370" spans="1:2">
      <c r="A370" s="12">
        <v>46966</v>
      </c>
      <c r="B370" s="301">
        <f t="shared" si="1"/>
        <v>6455114.3482059576</v>
      </c>
    </row>
    <row r="371" spans="1:2">
      <c r="A371" s="12">
        <v>46997</v>
      </c>
      <c r="B371" s="301">
        <f t="shared" si="1"/>
        <v>7235758.7749715317</v>
      </c>
    </row>
    <row r="372" spans="1:2">
      <c r="A372" s="12">
        <v>47027</v>
      </c>
      <c r="B372" s="301">
        <f t="shared" si="1"/>
        <v>8144420.0998667963</v>
      </c>
    </row>
    <row r="373" spans="1:2">
      <c r="A373" s="12">
        <v>47058</v>
      </c>
      <c r="B373" s="301">
        <f t="shared" si="1"/>
        <v>6205174.9418688603</v>
      </c>
    </row>
    <row r="374" spans="1:2">
      <c r="A374" s="12">
        <v>47088</v>
      </c>
      <c r="B374" s="301">
        <f t="shared" si="1"/>
        <v>7651301.9188457262</v>
      </c>
    </row>
    <row r="375" spans="1:2">
      <c r="A375" s="12">
        <v>47119</v>
      </c>
      <c r="B375" s="301">
        <f t="shared" si="1"/>
        <v>10785915.392002162</v>
      </c>
    </row>
    <row r="376" spans="1:2">
      <c r="A376" s="12">
        <v>47150</v>
      </c>
      <c r="B376" s="301">
        <f t="shared" si="1"/>
        <v>5733584.7128978595</v>
      </c>
    </row>
    <row r="377" spans="1:2">
      <c r="A377" s="12">
        <v>47178</v>
      </c>
      <c r="B377" s="301">
        <f t="shared" si="1"/>
        <v>6796840.2848472074</v>
      </c>
    </row>
    <row r="378" spans="1:2">
      <c r="A378" s="12">
        <v>47209</v>
      </c>
      <c r="B378" s="301">
        <f t="shared" si="1"/>
        <v>8920934.8089911565</v>
      </c>
    </row>
    <row r="379" spans="1:2">
      <c r="A379" s="12">
        <v>47239</v>
      </c>
      <c r="B379" s="301">
        <f t="shared" si="1"/>
        <v>7867963.0608142903</v>
      </c>
    </row>
    <row r="380" spans="1:2">
      <c r="A380" s="12">
        <v>47270</v>
      </c>
      <c r="B380" s="301">
        <f t="shared" si="1"/>
        <v>7821660.0639055893</v>
      </c>
    </row>
    <row r="381" spans="1:2">
      <c r="A381" s="12">
        <v>47300</v>
      </c>
      <c r="B381" s="301">
        <f t="shared" si="1"/>
        <v>8749820.5588419586</v>
      </c>
    </row>
    <row r="382" spans="1:2">
      <c r="A382" s="12">
        <v>47331</v>
      </c>
      <c r="B382" s="301">
        <f t="shared" si="1"/>
        <v>6455114.3482059576</v>
      </c>
    </row>
    <row r="383" spans="1:2">
      <c r="A383" s="12">
        <v>47362</v>
      </c>
      <c r="B383" s="301">
        <f t="shared" si="1"/>
        <v>7235758.7749715317</v>
      </c>
    </row>
    <row r="384" spans="1:2">
      <c r="A384" s="12">
        <v>47392</v>
      </c>
      <c r="B384" s="301">
        <f t="shared" si="1"/>
        <v>8144420.0998667963</v>
      </c>
    </row>
    <row r="385" spans="1:2">
      <c r="A385" s="12">
        <v>47423</v>
      </c>
      <c r="B385" s="301">
        <f t="shared" si="1"/>
        <v>6205174.9418688603</v>
      </c>
    </row>
    <row r="386" spans="1:2">
      <c r="A386" s="12">
        <v>47453</v>
      </c>
      <c r="B386" s="301">
        <f t="shared" si="1"/>
        <v>7651301.9188457262</v>
      </c>
    </row>
    <row r="387" spans="1:2">
      <c r="A387" s="12">
        <v>47484</v>
      </c>
      <c r="B387" s="301">
        <f t="shared" si="1"/>
        <v>10785915.392002162</v>
      </c>
    </row>
    <row r="388" spans="1:2">
      <c r="A388" s="51"/>
      <c r="B388" s="53"/>
    </row>
  </sheetData>
  <phoneticPr fontId="9" type="noConversion"/>
  <pageMargins left="0.75" right="0.75" top="1" bottom="1" header="0.5" footer="0.5"/>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U390"/>
  <sheetViews>
    <sheetView topLeftCell="F50" zoomScale="85" zoomScaleNormal="85" workbookViewId="0">
      <selection activeCell="AL72" sqref="AL72"/>
    </sheetView>
  </sheetViews>
  <sheetFormatPr defaultRowHeight="12.3"/>
  <cols>
    <col min="2" max="2" width="10.6640625" customWidth="1"/>
    <col min="6" max="7" width="10.109375" bestFit="1" customWidth="1"/>
    <col min="8" max="8" width="10.6640625" customWidth="1"/>
    <col min="10" max="10" width="9.109375" bestFit="1" customWidth="1"/>
    <col min="11" max="11" width="9.109375" hidden="1" customWidth="1"/>
    <col min="12" max="12" width="10.109375" bestFit="1" customWidth="1"/>
    <col min="13" max="13" width="10.6640625" customWidth="1"/>
    <col min="14" max="14" width="15.33203125" customWidth="1"/>
    <col min="15" max="15" width="10.6640625" customWidth="1"/>
    <col min="17" max="17" width="9.6640625" style="47" customWidth="1"/>
    <col min="21" max="21" width="9.109375" customWidth="1"/>
    <col min="25" max="25" width="9.44140625" customWidth="1"/>
    <col min="29" max="29" width="9.6640625" customWidth="1"/>
    <col min="33" max="33" width="9.109375" customWidth="1"/>
    <col min="37" max="37" width="9.109375" customWidth="1"/>
  </cols>
  <sheetData>
    <row r="1" spans="1:47" ht="12.6" thickBot="1">
      <c r="J1" s="49" t="s">
        <v>88</v>
      </c>
      <c r="K1" s="49"/>
      <c r="L1" t="s">
        <v>17</v>
      </c>
      <c r="M1" s="196" t="str">
        <f>CHOOSE(MATCH($J$1,{"P","C","A"},0),"Policy","Calendar","Accident")</f>
        <v>Policy</v>
      </c>
      <c r="N1" s="167"/>
    </row>
    <row r="2" spans="1:47" ht="12.6" thickBot="1">
      <c r="A2" s="22" t="s">
        <v>38</v>
      </c>
      <c r="B2" t="s">
        <v>39</v>
      </c>
      <c r="J2" s="22">
        <v>12</v>
      </c>
      <c r="K2" s="22"/>
      <c r="L2" t="s">
        <v>19</v>
      </c>
      <c r="M2" s="196">
        <f>CHOOSE(MATCH($J$1,{"P","C","A"},0),$J$2,0,0)</f>
        <v>12</v>
      </c>
      <c r="N2" s="167"/>
      <c r="O2" s="406" t="s">
        <v>233</v>
      </c>
      <c r="P2" s="407"/>
      <c r="Q2" s="424"/>
      <c r="R2" s="407"/>
      <c r="S2" s="407"/>
      <c r="T2" s="407"/>
      <c r="U2" s="407"/>
      <c r="V2" s="408"/>
      <c r="W2" s="409" t="s">
        <v>234</v>
      </c>
      <c r="X2" s="407"/>
      <c r="Y2" s="407"/>
      <c r="Z2" s="407"/>
      <c r="AA2" s="407"/>
      <c r="AB2" s="407"/>
      <c r="AC2" s="407"/>
      <c r="AD2" s="408"/>
      <c r="AE2" s="409" t="s">
        <v>235</v>
      </c>
      <c r="AF2" s="407"/>
      <c r="AG2" s="407"/>
      <c r="AH2" s="407"/>
      <c r="AI2" s="407"/>
      <c r="AJ2" s="407"/>
      <c r="AK2" s="407"/>
      <c r="AL2" s="408"/>
      <c r="AM2" s="306" t="s">
        <v>132</v>
      </c>
      <c r="AN2" s="178"/>
      <c r="AO2" s="178"/>
      <c r="AP2" s="178"/>
      <c r="AQ2" s="178"/>
      <c r="AR2" s="178"/>
      <c r="AS2" s="179"/>
    </row>
    <row r="3" spans="1:47" ht="12.6" thickBot="1">
      <c r="A3" s="22">
        <v>1</v>
      </c>
      <c r="B3" s="5" t="s">
        <v>18</v>
      </c>
      <c r="M3" s="197" t="s">
        <v>175</v>
      </c>
      <c r="N3" s="198"/>
      <c r="O3" s="410" t="s">
        <v>236</v>
      </c>
      <c r="P3" s="407"/>
      <c r="Q3" s="424"/>
      <c r="R3" s="408"/>
      <c r="S3" s="410" t="s">
        <v>237</v>
      </c>
      <c r="T3" s="407"/>
      <c r="U3" s="407"/>
      <c r="V3" s="408"/>
      <c r="W3" s="410" t="s">
        <v>236</v>
      </c>
      <c r="X3" s="407"/>
      <c r="Y3" s="407"/>
      <c r="Z3" s="408"/>
      <c r="AA3" s="410" t="s">
        <v>237</v>
      </c>
      <c r="AB3" s="407"/>
      <c r="AC3" s="407"/>
      <c r="AD3" s="408"/>
      <c r="AE3" s="410" t="s">
        <v>236</v>
      </c>
      <c r="AF3" s="407"/>
      <c r="AG3" s="407"/>
      <c r="AH3" s="408"/>
      <c r="AI3" s="410" t="s">
        <v>237</v>
      </c>
      <c r="AJ3" s="407"/>
      <c r="AK3" s="407"/>
      <c r="AL3" s="408"/>
      <c r="AM3" s="307">
        <v>0</v>
      </c>
      <c r="AN3" s="180">
        <v>0</v>
      </c>
      <c r="AO3" s="180">
        <v>1</v>
      </c>
      <c r="AP3" s="180">
        <v>0</v>
      </c>
      <c r="AQ3" s="180">
        <v>0</v>
      </c>
      <c r="AR3" s="180">
        <v>0</v>
      </c>
      <c r="AS3" s="181">
        <v>0</v>
      </c>
    </row>
    <row r="4" spans="1:47" s="16" customFormat="1" ht="36.9">
      <c r="A4" s="38" t="str">
        <f>$M$1&amp;" Period"</f>
        <v>Policy Period</v>
      </c>
      <c r="B4" s="19" t="s">
        <v>3</v>
      </c>
      <c r="C4" s="26" t="s">
        <v>15</v>
      </c>
      <c r="D4" s="27"/>
      <c r="E4" s="27"/>
      <c r="F4" s="27"/>
      <c r="G4" s="28"/>
      <c r="H4" s="38" t="s">
        <v>22</v>
      </c>
      <c r="J4" s="38" t="str">
        <f>$M$1&amp;" Period"</f>
        <v>Policy Period</v>
      </c>
      <c r="K4" s="175" t="s">
        <v>345</v>
      </c>
      <c r="L4" s="38" t="s">
        <v>3</v>
      </c>
      <c r="M4" s="39" t="s">
        <v>176</v>
      </c>
      <c r="N4" s="39" t="s">
        <v>1</v>
      </c>
      <c r="O4" s="175" t="s">
        <v>133</v>
      </c>
      <c r="P4" s="175" t="s">
        <v>134</v>
      </c>
      <c r="Q4" s="425" t="s">
        <v>135</v>
      </c>
      <c r="R4" s="175" t="s">
        <v>1</v>
      </c>
      <c r="S4" s="175" t="s">
        <v>133</v>
      </c>
      <c r="T4" s="175" t="s">
        <v>134</v>
      </c>
      <c r="U4" s="182" t="s">
        <v>135</v>
      </c>
      <c r="V4" s="175" t="s">
        <v>1</v>
      </c>
      <c r="W4" s="175" t="s">
        <v>133</v>
      </c>
      <c r="X4" s="175" t="s">
        <v>134</v>
      </c>
      <c r="Y4" s="182" t="s">
        <v>135</v>
      </c>
      <c r="Z4" s="175" t="s">
        <v>1</v>
      </c>
      <c r="AA4" s="175" t="s">
        <v>133</v>
      </c>
      <c r="AB4" s="175" t="s">
        <v>134</v>
      </c>
      <c r="AC4" s="182" t="s">
        <v>135</v>
      </c>
      <c r="AD4" s="175" t="s">
        <v>1</v>
      </c>
      <c r="AE4" s="175" t="s">
        <v>133</v>
      </c>
      <c r="AF4" s="175" t="s">
        <v>134</v>
      </c>
      <c r="AG4" s="182" t="s">
        <v>135</v>
      </c>
      <c r="AH4" s="175" t="s">
        <v>1</v>
      </c>
      <c r="AI4" s="175" t="s">
        <v>133</v>
      </c>
      <c r="AJ4" s="175" t="s">
        <v>134</v>
      </c>
      <c r="AK4" s="182" t="s">
        <v>135</v>
      </c>
      <c r="AL4" s="175" t="s">
        <v>1</v>
      </c>
      <c r="AM4" s="182" t="s">
        <v>177</v>
      </c>
      <c r="AN4" s="175" t="s">
        <v>332</v>
      </c>
      <c r="AO4" s="175" t="s">
        <v>256</v>
      </c>
      <c r="AP4" s="175" t="s">
        <v>333</v>
      </c>
      <c r="AQ4" s="175" t="s">
        <v>257</v>
      </c>
      <c r="AR4" s="175" t="s">
        <v>334</v>
      </c>
      <c r="AS4" s="175" t="s">
        <v>258</v>
      </c>
      <c r="AT4" s="175" t="s">
        <v>1</v>
      </c>
    </row>
    <row r="5" spans="1:47">
      <c r="A5" s="31">
        <v>35796</v>
      </c>
      <c r="B5" s="12">
        <f t="shared" ref="B5:B68" si="0">DATE(YEAR(A5),MONTH(A5)+FLOOR(($M$2+$A$3)/2,1),1+14*MOD($M$2+$A$3,2))</f>
        <v>35991</v>
      </c>
      <c r="C5" s="13">
        <f t="shared" ref="C5:C68" si="1">MATCH($B5,$L$5:$L$115,1)</f>
        <v>4</v>
      </c>
      <c r="D5" s="17">
        <f t="shared" ref="D5:D68" si="2">INDEX($AT$5:$AT$115,C5)</f>
        <v>0.66568950000000005</v>
      </c>
      <c r="E5" s="17">
        <f t="shared" ref="E5:E68" si="3">INDEX($AT$5:$AT$115,C5+1)</f>
        <v>0.66568950000000005</v>
      </c>
      <c r="F5" s="14">
        <f t="shared" ref="F5:F68" si="4">INDEX($L$5:$L$115,C5)</f>
        <v>35813</v>
      </c>
      <c r="G5" s="14">
        <f t="shared" ref="G5:G68" si="5">INDEX($L$5:$L$115,C5+1)</f>
        <v>36022</v>
      </c>
      <c r="H5" s="3">
        <f>CHOOSE(MATCH($A$2,{"D","C"},0),VLOOKUP($A5,$J$4:$AT$115,COUNTA($J$4:$AT$4)),TREND(D5:E5,F5:G5,B5))</f>
        <v>0.66568950000000005</v>
      </c>
      <c r="J5" s="192">
        <v>33970</v>
      </c>
      <c r="K5" s="403" t="str">
        <f>YEAR(J5)&amp;"-Q"&amp;ROUND((2+MONTH(J5))/3,1)</f>
        <v>1993-Q1</v>
      </c>
      <c r="L5" s="60">
        <f>EDATE(J5+ROUND((J6-J5)/2,0),$M$2/2)+ROUND(30.5*MOD($M$2,1),0)</f>
        <v>34320</v>
      </c>
      <c r="M5" s="176"/>
      <c r="N5" s="187">
        <v>1</v>
      </c>
      <c r="O5" s="175"/>
      <c r="P5" s="175"/>
      <c r="Q5" s="425"/>
      <c r="R5" s="195">
        <f>$N5</f>
        <v>1</v>
      </c>
      <c r="S5" s="175"/>
      <c r="T5" s="175"/>
      <c r="U5" s="182"/>
      <c r="V5" s="195">
        <f>$N5</f>
        <v>1</v>
      </c>
      <c r="W5" s="175"/>
      <c r="X5" s="175"/>
      <c r="Y5" s="182"/>
      <c r="Z5" s="195">
        <f>$N5</f>
        <v>1</v>
      </c>
      <c r="AA5" s="175"/>
      <c r="AB5" s="175"/>
      <c r="AC5" s="182"/>
      <c r="AD5" s="195">
        <f>$N5</f>
        <v>1</v>
      </c>
      <c r="AE5" s="175"/>
      <c r="AF5" s="175"/>
      <c r="AG5" s="182"/>
      <c r="AH5" s="195">
        <f>$N5</f>
        <v>1</v>
      </c>
      <c r="AI5" s="175"/>
      <c r="AJ5" s="175"/>
      <c r="AK5" s="182"/>
      <c r="AL5" s="195">
        <f>$N5</f>
        <v>1</v>
      </c>
      <c r="AM5" s="186">
        <f>N5</f>
        <v>1</v>
      </c>
      <c r="AN5" s="186">
        <f>R5</f>
        <v>1</v>
      </c>
      <c r="AO5" s="186">
        <f>V5</f>
        <v>1</v>
      </c>
      <c r="AP5" s="186">
        <f>Z5</f>
        <v>1</v>
      </c>
      <c r="AQ5" s="186">
        <f>AD5</f>
        <v>1</v>
      </c>
      <c r="AR5" s="186">
        <f>AH5</f>
        <v>1</v>
      </c>
      <c r="AS5" s="186">
        <f>AL5</f>
        <v>1</v>
      </c>
      <c r="AT5" s="186">
        <f>SUMPRODUCT(AM$3:AS$3,AM5:AS5)/SUM($AM$3:$AS$3)</f>
        <v>1</v>
      </c>
      <c r="AU5" s="141"/>
    </row>
    <row r="6" spans="1:47">
      <c r="A6" s="12">
        <f t="shared" ref="A6:A69" si="6">EOMONTH(A5,$A$3-1)+1</f>
        <v>35827</v>
      </c>
      <c r="B6" s="12">
        <f t="shared" si="0"/>
        <v>36022</v>
      </c>
      <c r="C6" s="13">
        <f t="shared" si="1"/>
        <v>5</v>
      </c>
      <c r="D6" s="17">
        <f t="shared" si="2"/>
        <v>0.66568950000000005</v>
      </c>
      <c r="E6" s="17">
        <f t="shared" si="3"/>
        <v>0.61949064870000004</v>
      </c>
      <c r="F6" s="14">
        <f t="shared" si="4"/>
        <v>36022</v>
      </c>
      <c r="G6" s="14">
        <f t="shared" si="5"/>
        <v>36251</v>
      </c>
      <c r="H6" s="3">
        <f>CHOOSE(MATCH($A$2,{"D","C"},0),VLOOKUP($A6,$J$4:$AT$115,COUNTA($J$4:$AT$4)),TREND(D6:E6,F6:G6,B6))</f>
        <v>0.66568950000000005</v>
      </c>
      <c r="J6" s="54">
        <v>34304</v>
      </c>
      <c r="K6" s="403" t="str">
        <f t="shared" ref="K6:K69" si="7">YEAR(J6)&amp;"-Q"&amp;ROUND((2+MONTH(J6))/3,1)</f>
        <v>1993-Q4.7</v>
      </c>
      <c r="L6" s="60">
        <f>EDATE(J6+ROUND((J7-J6)/2,0),$M$2/2)+ROUND(30.5*MOD($M$2,1),0)</f>
        <v>34851</v>
      </c>
      <c r="M6" s="184">
        <v>-0.02</v>
      </c>
      <c r="N6" s="186">
        <f>(1+M6)*N5</f>
        <v>0.98</v>
      </c>
      <c r="O6" s="185"/>
      <c r="R6" s="195">
        <f t="shared" ref="R6:R46" si="8">$N6</f>
        <v>0.98</v>
      </c>
      <c r="S6" s="185"/>
      <c r="V6" s="195">
        <f t="shared" ref="V6:V42" si="9">$N6</f>
        <v>0.98</v>
      </c>
      <c r="W6" s="185"/>
      <c r="Z6" s="195">
        <f t="shared" ref="Z6:Z42" si="10">$N6</f>
        <v>0.98</v>
      </c>
      <c r="AA6" s="185"/>
      <c r="AD6" s="195">
        <f t="shared" ref="AD6:AD42" si="11">$N6</f>
        <v>0.98</v>
      </c>
      <c r="AE6" s="185"/>
      <c r="AH6" s="195">
        <f t="shared" ref="AH6:AH42" si="12">$N6</f>
        <v>0.98</v>
      </c>
      <c r="AL6" s="195">
        <f t="shared" ref="AL6:AL42" si="13">$N6</f>
        <v>0.98</v>
      </c>
      <c r="AM6" s="186">
        <f>N6</f>
        <v>0.98</v>
      </c>
      <c r="AN6" s="186">
        <f>R6</f>
        <v>0.98</v>
      </c>
      <c r="AO6" s="186">
        <f>V6</f>
        <v>0.98</v>
      </c>
      <c r="AP6" s="186">
        <f>Z6</f>
        <v>0.98</v>
      </c>
      <c r="AQ6" s="186">
        <f>AD6</f>
        <v>0.98</v>
      </c>
      <c r="AR6" s="186">
        <f>AH6</f>
        <v>0.98</v>
      </c>
      <c r="AS6" s="186">
        <f>AL6</f>
        <v>0.98</v>
      </c>
      <c r="AT6" s="186">
        <f>SUMPRODUCT(AM$3:AS$3,AM6:AS6)/SUM($AM$3:$AS$3)</f>
        <v>0.98</v>
      </c>
      <c r="AU6" s="141"/>
    </row>
    <row r="7" spans="1:47">
      <c r="A7" s="12">
        <f t="shared" si="6"/>
        <v>35855</v>
      </c>
      <c r="B7" s="12">
        <f t="shared" si="0"/>
        <v>36053</v>
      </c>
      <c r="C7" s="13">
        <f t="shared" si="1"/>
        <v>5</v>
      </c>
      <c r="D7" s="17">
        <f t="shared" si="2"/>
        <v>0.66568950000000005</v>
      </c>
      <c r="E7" s="17">
        <f t="shared" si="3"/>
        <v>0.61949064870000004</v>
      </c>
      <c r="F7" s="14">
        <f t="shared" si="4"/>
        <v>36022</v>
      </c>
      <c r="G7" s="14">
        <f t="shared" si="5"/>
        <v>36251</v>
      </c>
      <c r="H7" s="3">
        <f>CHOOSE(MATCH($A$2,{"D","C"},0),VLOOKUP($A7,$J$4:$AT$115,COUNTA($J$4:$AT$4)),TREND(D7:E7,F7:G7,B7))</f>
        <v>0.66568950000000005</v>
      </c>
      <c r="J7" s="54">
        <v>35034</v>
      </c>
      <c r="K7" s="403" t="str">
        <f t="shared" si="7"/>
        <v>1995-Q4.7</v>
      </c>
      <c r="L7" s="60">
        <f>EDATE(J7+ROUND((J8-J7)/2,0),$M$2/2)+ROUND(30.5*MOD($M$2,1),0)</f>
        <v>35432</v>
      </c>
      <c r="M7" s="184">
        <v>-9.4299999999999995E-2</v>
      </c>
      <c r="N7" s="186">
        <f>(1+M7)*N6</f>
        <v>0.88758599999999999</v>
      </c>
      <c r="O7" s="185"/>
      <c r="R7" s="195">
        <f t="shared" si="8"/>
        <v>0.88758599999999999</v>
      </c>
      <c r="S7" s="185"/>
      <c r="V7" s="195">
        <f t="shared" si="9"/>
        <v>0.88758599999999999</v>
      </c>
      <c r="W7" s="185"/>
      <c r="Z7" s="195">
        <f t="shared" si="10"/>
        <v>0.88758599999999999</v>
      </c>
      <c r="AA7" s="185"/>
      <c r="AD7" s="195">
        <f t="shared" si="11"/>
        <v>0.88758599999999999</v>
      </c>
      <c r="AE7" s="185"/>
      <c r="AH7" s="195">
        <f t="shared" si="12"/>
        <v>0.88758599999999999</v>
      </c>
      <c r="AL7" s="195">
        <f t="shared" si="13"/>
        <v>0.88758599999999999</v>
      </c>
      <c r="AM7" s="186">
        <f t="shared" ref="AM7:AM62" si="14">N7</f>
        <v>0.88758599999999999</v>
      </c>
      <c r="AN7" s="186">
        <f t="shared" ref="AN7:AN62" si="15">R7</f>
        <v>0.88758599999999999</v>
      </c>
      <c r="AO7" s="186">
        <f t="shared" ref="AO7:AO62" si="16">V7</f>
        <v>0.88758599999999999</v>
      </c>
      <c r="AP7" s="186">
        <f t="shared" ref="AP7:AP62" si="17">Z7</f>
        <v>0.88758599999999999</v>
      </c>
      <c r="AQ7" s="186">
        <f t="shared" ref="AQ7:AQ62" si="18">AD7</f>
        <v>0.88758599999999999</v>
      </c>
      <c r="AR7" s="186">
        <f t="shared" ref="AR7:AR62" si="19">AH7</f>
        <v>0.88758599999999999</v>
      </c>
      <c r="AS7" s="186">
        <f t="shared" ref="AS7:AS62" si="20">AL7</f>
        <v>0.88758599999999999</v>
      </c>
      <c r="AT7" s="186">
        <f t="shared" ref="AT7:AT62" si="21">SUMPRODUCT(AM$3:AS$3,AM7:AS7)/SUM($AM$3:$AS$3)</f>
        <v>0.88758599999999999</v>
      </c>
      <c r="AU7" s="141"/>
    </row>
    <row r="8" spans="1:47">
      <c r="A8" s="12">
        <f t="shared" si="6"/>
        <v>35886</v>
      </c>
      <c r="B8" s="12">
        <f t="shared" si="0"/>
        <v>36083</v>
      </c>
      <c r="C8" s="13">
        <f t="shared" si="1"/>
        <v>5</v>
      </c>
      <c r="D8" s="17">
        <f t="shared" si="2"/>
        <v>0.66568950000000005</v>
      </c>
      <c r="E8" s="17">
        <f t="shared" si="3"/>
        <v>0.61949064870000004</v>
      </c>
      <c r="F8" s="14">
        <f t="shared" si="4"/>
        <v>36022</v>
      </c>
      <c r="G8" s="14">
        <f t="shared" si="5"/>
        <v>36251</v>
      </c>
      <c r="H8" s="3">
        <f>CHOOSE(MATCH($A$2,{"D","C"},0),VLOOKUP($A8,$J$4:$AT$115,COUNTA($J$4:$AT$4)),TREND(D8:E8,F8:G8,B8))</f>
        <v>0.61949064870000004</v>
      </c>
      <c r="J8" s="54">
        <v>35462</v>
      </c>
      <c r="K8" s="403" t="str">
        <f t="shared" si="7"/>
        <v>1997-Q1.3</v>
      </c>
      <c r="L8" s="60">
        <f t="shared" ref="L8:L71" si="22">EDATE(J8+ROUND((J9-J8)/2,0),$M$2/2)+ROUND(30.5*MOD($M$2,1),0)</f>
        <v>35813</v>
      </c>
      <c r="M8" s="184">
        <v>-0.25</v>
      </c>
      <c r="N8" s="186">
        <f>(1+M8)*N7</f>
        <v>0.66568950000000005</v>
      </c>
      <c r="O8" s="185"/>
      <c r="R8" s="195">
        <f t="shared" si="8"/>
        <v>0.66568950000000005</v>
      </c>
      <c r="S8" s="185"/>
      <c r="V8" s="195">
        <f t="shared" si="9"/>
        <v>0.66568950000000005</v>
      </c>
      <c r="W8" s="185"/>
      <c r="Z8" s="195">
        <f t="shared" si="10"/>
        <v>0.66568950000000005</v>
      </c>
      <c r="AA8" s="185"/>
      <c r="AD8" s="195">
        <f t="shared" si="11"/>
        <v>0.66568950000000005</v>
      </c>
      <c r="AE8" s="185"/>
      <c r="AH8" s="195">
        <f t="shared" si="12"/>
        <v>0.66568950000000005</v>
      </c>
      <c r="AL8" s="195">
        <f t="shared" si="13"/>
        <v>0.66568950000000005</v>
      </c>
      <c r="AM8" s="186">
        <f t="shared" si="14"/>
        <v>0.66568950000000005</v>
      </c>
      <c r="AN8" s="186">
        <f t="shared" si="15"/>
        <v>0.66568950000000005</v>
      </c>
      <c r="AO8" s="186">
        <f t="shared" si="16"/>
        <v>0.66568950000000005</v>
      </c>
      <c r="AP8" s="186">
        <f t="shared" si="17"/>
        <v>0.66568950000000005</v>
      </c>
      <c r="AQ8" s="186">
        <f t="shared" si="18"/>
        <v>0.66568950000000005</v>
      </c>
      <c r="AR8" s="186">
        <f t="shared" si="19"/>
        <v>0.66568950000000005</v>
      </c>
      <c r="AS8" s="186">
        <f t="shared" si="20"/>
        <v>0.66568950000000005</v>
      </c>
      <c r="AT8" s="186">
        <f t="shared" si="21"/>
        <v>0.66568950000000005</v>
      </c>
      <c r="AU8" s="141"/>
    </row>
    <row r="9" spans="1:47">
      <c r="A9" s="12">
        <f t="shared" si="6"/>
        <v>35916</v>
      </c>
      <c r="B9" s="12">
        <f t="shared" si="0"/>
        <v>36114</v>
      </c>
      <c r="C9" s="13">
        <f t="shared" si="1"/>
        <v>5</v>
      </c>
      <c r="D9" s="17">
        <f t="shared" si="2"/>
        <v>0.66568950000000005</v>
      </c>
      <c r="E9" s="17">
        <f t="shared" si="3"/>
        <v>0.61949064870000004</v>
      </c>
      <c r="F9" s="14">
        <f t="shared" si="4"/>
        <v>36022</v>
      </c>
      <c r="G9" s="14">
        <f t="shared" si="5"/>
        <v>36251</v>
      </c>
      <c r="H9" s="3">
        <f>CHOOSE(MATCH($A$2,{"D","C"},0),VLOOKUP($A9,$J$4:$AT$115,COUNTA($J$4:$AT$4)),TREND(D9:E9,F9:G9,B9))</f>
        <v>0.61949064870000004</v>
      </c>
      <c r="J9" s="54">
        <v>35796</v>
      </c>
      <c r="K9" s="403" t="str">
        <f t="shared" si="7"/>
        <v>1998-Q1</v>
      </c>
      <c r="L9" s="60">
        <f t="shared" si="22"/>
        <v>36022</v>
      </c>
      <c r="M9" s="184"/>
      <c r="N9" s="186">
        <f>(1+M9)*N8</f>
        <v>0.66568950000000005</v>
      </c>
      <c r="O9" s="185"/>
      <c r="R9" s="195">
        <f t="shared" si="8"/>
        <v>0.66568950000000005</v>
      </c>
      <c r="S9" s="185"/>
      <c r="V9" s="195">
        <f t="shared" si="9"/>
        <v>0.66568950000000005</v>
      </c>
      <c r="W9" s="185"/>
      <c r="Z9" s="195">
        <f t="shared" si="10"/>
        <v>0.66568950000000005</v>
      </c>
      <c r="AA9" s="185"/>
      <c r="AD9" s="195">
        <f t="shared" si="11"/>
        <v>0.66568950000000005</v>
      </c>
      <c r="AE9" s="185"/>
      <c r="AH9" s="195">
        <f t="shared" si="12"/>
        <v>0.66568950000000005</v>
      </c>
      <c r="AL9" s="195">
        <f t="shared" si="13"/>
        <v>0.66568950000000005</v>
      </c>
      <c r="AM9" s="186">
        <f t="shared" si="14"/>
        <v>0.66568950000000005</v>
      </c>
      <c r="AN9" s="186">
        <f t="shared" si="15"/>
        <v>0.66568950000000005</v>
      </c>
      <c r="AO9" s="186">
        <f t="shared" si="16"/>
        <v>0.66568950000000005</v>
      </c>
      <c r="AP9" s="186">
        <f t="shared" si="17"/>
        <v>0.66568950000000005</v>
      </c>
      <c r="AQ9" s="186">
        <f t="shared" si="18"/>
        <v>0.66568950000000005</v>
      </c>
      <c r="AR9" s="186">
        <f t="shared" si="19"/>
        <v>0.66568950000000005</v>
      </c>
      <c r="AS9" s="186">
        <f t="shared" si="20"/>
        <v>0.66568950000000005</v>
      </c>
      <c r="AT9" s="186">
        <f t="shared" si="21"/>
        <v>0.66568950000000005</v>
      </c>
      <c r="AU9" s="141"/>
    </row>
    <row r="10" spans="1:47">
      <c r="A10" s="12">
        <f t="shared" si="6"/>
        <v>35947</v>
      </c>
      <c r="B10" s="12">
        <f t="shared" si="0"/>
        <v>36144</v>
      </c>
      <c r="C10" s="13">
        <f t="shared" si="1"/>
        <v>5</v>
      </c>
      <c r="D10" s="17">
        <f t="shared" si="2"/>
        <v>0.66568950000000005</v>
      </c>
      <c r="E10" s="17">
        <f t="shared" si="3"/>
        <v>0.61949064870000004</v>
      </c>
      <c r="F10" s="14">
        <f t="shared" si="4"/>
        <v>36022</v>
      </c>
      <c r="G10" s="14">
        <f t="shared" si="5"/>
        <v>36251</v>
      </c>
      <c r="H10" s="3">
        <f>CHOOSE(MATCH($A$2,{"D","C"},0),VLOOKUP($A10,$J$4:$AT$115,COUNTA($J$4:$AT$4)),TREND(D10:E10,F10:G10,B10))</f>
        <v>0.61949064870000004</v>
      </c>
      <c r="J10" s="131">
        <v>35886</v>
      </c>
      <c r="K10" s="403" t="str">
        <f t="shared" si="7"/>
        <v>1998-Q2</v>
      </c>
      <c r="L10" s="60">
        <f t="shared" si="22"/>
        <v>36251</v>
      </c>
      <c r="M10" s="184">
        <v>-6.9400000000000003E-2</v>
      </c>
      <c r="N10" s="186">
        <f t="shared" ref="N10:N73" si="23">(1+M10)*N9</f>
        <v>0.61949064870000004</v>
      </c>
      <c r="O10" s="185"/>
      <c r="R10" s="195">
        <f t="shared" si="8"/>
        <v>0.61949064870000004</v>
      </c>
      <c r="S10" s="185"/>
      <c r="V10" s="195">
        <f t="shared" si="9"/>
        <v>0.61949064870000004</v>
      </c>
      <c r="W10" s="185"/>
      <c r="Z10" s="195">
        <f t="shared" si="10"/>
        <v>0.61949064870000004</v>
      </c>
      <c r="AA10" s="185"/>
      <c r="AD10" s="195">
        <f t="shared" si="11"/>
        <v>0.61949064870000004</v>
      </c>
      <c r="AE10" s="185"/>
      <c r="AH10" s="195">
        <f t="shared" si="12"/>
        <v>0.61949064870000004</v>
      </c>
      <c r="AL10" s="195">
        <f t="shared" si="13"/>
        <v>0.61949064870000004</v>
      </c>
      <c r="AM10" s="186">
        <f t="shared" si="14"/>
        <v>0.61949064870000004</v>
      </c>
      <c r="AN10" s="186">
        <f t="shared" si="15"/>
        <v>0.61949064870000004</v>
      </c>
      <c r="AO10" s="186">
        <f t="shared" si="16"/>
        <v>0.61949064870000004</v>
      </c>
      <c r="AP10" s="186">
        <f t="shared" si="17"/>
        <v>0.61949064870000004</v>
      </c>
      <c r="AQ10" s="186">
        <f t="shared" si="18"/>
        <v>0.61949064870000004</v>
      </c>
      <c r="AR10" s="186">
        <f t="shared" si="19"/>
        <v>0.61949064870000004</v>
      </c>
      <c r="AS10" s="186">
        <f t="shared" si="20"/>
        <v>0.61949064870000004</v>
      </c>
      <c r="AT10" s="186">
        <f t="shared" si="21"/>
        <v>0.61949064870000004</v>
      </c>
      <c r="AU10" s="141"/>
    </row>
    <row r="11" spans="1:47">
      <c r="A11" s="12">
        <f t="shared" si="6"/>
        <v>35977</v>
      </c>
      <c r="B11" s="12">
        <f t="shared" si="0"/>
        <v>36175</v>
      </c>
      <c r="C11" s="13">
        <f t="shared" si="1"/>
        <v>5</v>
      </c>
      <c r="D11" s="17">
        <f t="shared" si="2"/>
        <v>0.66568950000000005</v>
      </c>
      <c r="E11" s="17">
        <f t="shared" si="3"/>
        <v>0.61949064870000004</v>
      </c>
      <c r="F11" s="14">
        <f t="shared" si="4"/>
        <v>36022</v>
      </c>
      <c r="G11" s="14">
        <f t="shared" si="5"/>
        <v>36251</v>
      </c>
      <c r="H11" s="3">
        <f>CHOOSE(MATCH($A$2,{"D","C"},0),VLOOKUP($A11,$J$4:$AT$115,COUNTA($J$4:$AT$4)),TREND(D11:E11,F11:G11,B11))</f>
        <v>0.61949064870000004</v>
      </c>
      <c r="J11" s="131">
        <v>36251</v>
      </c>
      <c r="K11" s="403" t="str">
        <f t="shared" si="7"/>
        <v>1999-Q2</v>
      </c>
      <c r="L11" s="60">
        <f t="shared" si="22"/>
        <v>36617</v>
      </c>
      <c r="M11" s="184">
        <v>-5.2600000000000001E-2</v>
      </c>
      <c r="N11" s="186">
        <f t="shared" si="23"/>
        <v>0.58690544057838001</v>
      </c>
      <c r="O11" s="185"/>
      <c r="R11" s="195">
        <f t="shared" si="8"/>
        <v>0.58690544057838001</v>
      </c>
      <c r="S11" s="185"/>
      <c r="V11" s="195">
        <f t="shared" si="9"/>
        <v>0.58690544057838001</v>
      </c>
      <c r="W11" s="185"/>
      <c r="Z11" s="195">
        <f t="shared" si="10"/>
        <v>0.58690544057838001</v>
      </c>
      <c r="AA11" s="185"/>
      <c r="AD11" s="195">
        <f t="shared" si="11"/>
        <v>0.58690544057838001</v>
      </c>
      <c r="AE11" s="185"/>
      <c r="AH11" s="195">
        <f t="shared" si="12"/>
        <v>0.58690544057838001</v>
      </c>
      <c r="AL11" s="195">
        <f t="shared" si="13"/>
        <v>0.58690544057838001</v>
      </c>
      <c r="AM11" s="186">
        <f t="shared" si="14"/>
        <v>0.58690544057838001</v>
      </c>
      <c r="AN11" s="186">
        <f t="shared" si="15"/>
        <v>0.58690544057838001</v>
      </c>
      <c r="AO11" s="186">
        <f t="shared" si="16"/>
        <v>0.58690544057838001</v>
      </c>
      <c r="AP11" s="186">
        <f t="shared" si="17"/>
        <v>0.58690544057838001</v>
      </c>
      <c r="AQ11" s="186">
        <f t="shared" si="18"/>
        <v>0.58690544057838001</v>
      </c>
      <c r="AR11" s="186">
        <f t="shared" si="19"/>
        <v>0.58690544057838001</v>
      </c>
      <c r="AS11" s="186">
        <f t="shared" si="20"/>
        <v>0.58690544057838001</v>
      </c>
      <c r="AT11" s="186">
        <f t="shared" si="21"/>
        <v>0.58690544057838001</v>
      </c>
      <c r="AU11" s="141"/>
    </row>
    <row r="12" spans="1:47">
      <c r="A12" s="12">
        <f t="shared" si="6"/>
        <v>36008</v>
      </c>
      <c r="B12" s="12">
        <f t="shared" si="0"/>
        <v>36206</v>
      </c>
      <c r="C12" s="13">
        <f t="shared" si="1"/>
        <v>5</v>
      </c>
      <c r="D12" s="17">
        <f t="shared" si="2"/>
        <v>0.66568950000000005</v>
      </c>
      <c r="E12" s="17">
        <f t="shared" si="3"/>
        <v>0.61949064870000004</v>
      </c>
      <c r="F12" s="14">
        <f t="shared" si="4"/>
        <v>36022</v>
      </c>
      <c r="G12" s="14">
        <f t="shared" si="5"/>
        <v>36251</v>
      </c>
      <c r="H12" s="3">
        <f>CHOOSE(MATCH($A$2,{"D","C"},0),VLOOKUP($A12,$J$4:$AT$115,COUNTA($J$4:$AT$4)),TREND(D12:E12,F12:G12,B12))</f>
        <v>0.61949064870000004</v>
      </c>
      <c r="J12" s="131">
        <v>36617</v>
      </c>
      <c r="K12" s="403" t="str">
        <f t="shared" si="7"/>
        <v>2000-Q2</v>
      </c>
      <c r="L12" s="60">
        <f t="shared" si="22"/>
        <v>36982</v>
      </c>
      <c r="M12" s="184">
        <v>4.4999999999999998E-2</v>
      </c>
      <c r="N12" s="186">
        <f t="shared" si="23"/>
        <v>0.61331618540440702</v>
      </c>
      <c r="O12" s="185"/>
      <c r="R12" s="195">
        <f t="shared" si="8"/>
        <v>0.61331618540440702</v>
      </c>
      <c r="S12" s="185"/>
      <c r="V12" s="195">
        <f t="shared" si="9"/>
        <v>0.61331618540440702</v>
      </c>
      <c r="W12" s="185"/>
      <c r="Z12" s="195">
        <f t="shared" si="10"/>
        <v>0.61331618540440702</v>
      </c>
      <c r="AA12" s="185"/>
      <c r="AD12" s="195">
        <f t="shared" si="11"/>
        <v>0.61331618540440702</v>
      </c>
      <c r="AE12" s="185"/>
      <c r="AH12" s="195">
        <f t="shared" si="12"/>
        <v>0.61331618540440702</v>
      </c>
      <c r="AL12" s="195">
        <f t="shared" si="13"/>
        <v>0.61331618540440702</v>
      </c>
      <c r="AM12" s="186">
        <f t="shared" si="14"/>
        <v>0.61331618540440702</v>
      </c>
      <c r="AN12" s="186">
        <f t="shared" si="15"/>
        <v>0.61331618540440702</v>
      </c>
      <c r="AO12" s="186">
        <f t="shared" si="16"/>
        <v>0.61331618540440702</v>
      </c>
      <c r="AP12" s="186">
        <f t="shared" si="17"/>
        <v>0.61331618540440702</v>
      </c>
      <c r="AQ12" s="186">
        <f t="shared" si="18"/>
        <v>0.61331618540440702</v>
      </c>
      <c r="AR12" s="186">
        <f t="shared" si="19"/>
        <v>0.61331618540440702</v>
      </c>
      <c r="AS12" s="186">
        <f t="shared" si="20"/>
        <v>0.61331618540440702</v>
      </c>
      <c r="AT12" s="186">
        <f t="shared" si="21"/>
        <v>0.61331618540440702</v>
      </c>
      <c r="AU12" s="141"/>
    </row>
    <row r="13" spans="1:47">
      <c r="A13" s="12">
        <f t="shared" si="6"/>
        <v>36039</v>
      </c>
      <c r="B13" s="12">
        <f t="shared" si="0"/>
        <v>36234</v>
      </c>
      <c r="C13" s="13">
        <f t="shared" si="1"/>
        <v>5</v>
      </c>
      <c r="D13" s="17">
        <f t="shared" si="2"/>
        <v>0.66568950000000005</v>
      </c>
      <c r="E13" s="17">
        <f t="shared" si="3"/>
        <v>0.61949064870000004</v>
      </c>
      <c r="F13" s="14">
        <f t="shared" si="4"/>
        <v>36022</v>
      </c>
      <c r="G13" s="14">
        <f t="shared" si="5"/>
        <v>36251</v>
      </c>
      <c r="H13" s="3">
        <f>CHOOSE(MATCH($A$2,{"D","C"},0),VLOOKUP($A13,$J$4:$AT$115,COUNTA($J$4:$AT$4)),TREND(D13:E13,F13:G13,B13))</f>
        <v>0.61949064870000004</v>
      </c>
      <c r="J13" s="131">
        <v>36982</v>
      </c>
      <c r="K13" s="403" t="str">
        <f t="shared" si="7"/>
        <v>2001-Q2</v>
      </c>
      <c r="L13" s="60">
        <f t="shared" si="22"/>
        <v>37347</v>
      </c>
      <c r="M13" s="184">
        <v>-1.55E-2</v>
      </c>
      <c r="N13" s="186">
        <f t="shared" si="23"/>
        <v>0.60380978453063872</v>
      </c>
      <c r="O13" s="185"/>
      <c r="R13" s="195">
        <f t="shared" si="8"/>
        <v>0.60380978453063872</v>
      </c>
      <c r="S13" s="185"/>
      <c r="V13" s="195">
        <f t="shared" si="9"/>
        <v>0.60380978453063872</v>
      </c>
      <c r="W13" s="185"/>
      <c r="Z13" s="195">
        <f t="shared" si="10"/>
        <v>0.60380978453063872</v>
      </c>
      <c r="AA13" s="185"/>
      <c r="AD13" s="195">
        <f t="shared" si="11"/>
        <v>0.60380978453063872</v>
      </c>
      <c r="AE13" s="185"/>
      <c r="AH13" s="195">
        <f t="shared" si="12"/>
        <v>0.60380978453063872</v>
      </c>
      <c r="AL13" s="195">
        <f t="shared" si="13"/>
        <v>0.60380978453063872</v>
      </c>
      <c r="AM13" s="186">
        <f t="shared" si="14"/>
        <v>0.60380978453063872</v>
      </c>
      <c r="AN13" s="186">
        <f t="shared" si="15"/>
        <v>0.60380978453063872</v>
      </c>
      <c r="AO13" s="186">
        <f t="shared" si="16"/>
        <v>0.60380978453063872</v>
      </c>
      <c r="AP13" s="186">
        <f t="shared" si="17"/>
        <v>0.60380978453063872</v>
      </c>
      <c r="AQ13" s="186">
        <f t="shared" si="18"/>
        <v>0.60380978453063872</v>
      </c>
      <c r="AR13" s="186">
        <f t="shared" si="19"/>
        <v>0.60380978453063872</v>
      </c>
      <c r="AS13" s="186">
        <f t="shared" si="20"/>
        <v>0.60380978453063872</v>
      </c>
      <c r="AT13" s="186">
        <f t="shared" si="21"/>
        <v>0.60380978453063872</v>
      </c>
      <c r="AU13" s="141"/>
    </row>
    <row r="14" spans="1:47">
      <c r="A14" s="12">
        <f t="shared" si="6"/>
        <v>36069</v>
      </c>
      <c r="B14" s="12">
        <f t="shared" si="0"/>
        <v>36265</v>
      </c>
      <c r="C14" s="13">
        <f t="shared" si="1"/>
        <v>6</v>
      </c>
      <c r="D14" s="17">
        <f t="shared" si="2"/>
        <v>0.61949064870000004</v>
      </c>
      <c r="E14" s="17">
        <f t="shared" si="3"/>
        <v>0.58690544057838001</v>
      </c>
      <c r="F14" s="14">
        <f t="shared" si="4"/>
        <v>36251</v>
      </c>
      <c r="G14" s="14">
        <f t="shared" si="5"/>
        <v>36617</v>
      </c>
      <c r="H14" s="3">
        <f>CHOOSE(MATCH($A$2,{"D","C"},0),VLOOKUP($A14,$J$4:$AT$115,COUNTA($J$4:$AT$4)),TREND(D14:E14,F14:G14,B14))</f>
        <v>0.61949064870000004</v>
      </c>
      <c r="J14" s="131">
        <v>37347</v>
      </c>
      <c r="K14" s="403" t="str">
        <f t="shared" si="7"/>
        <v>2002-Q2</v>
      </c>
      <c r="L14" s="60">
        <f t="shared" si="22"/>
        <v>37712</v>
      </c>
      <c r="M14" s="184">
        <v>2.12E-2</v>
      </c>
      <c r="N14" s="186">
        <f t="shared" si="23"/>
        <v>0.61661055196268832</v>
      </c>
      <c r="O14" s="185"/>
      <c r="R14" s="195">
        <f t="shared" si="8"/>
        <v>0.61661055196268832</v>
      </c>
      <c r="S14" s="185"/>
      <c r="V14" s="195">
        <f t="shared" si="9"/>
        <v>0.61661055196268832</v>
      </c>
      <c r="W14" s="185"/>
      <c r="Z14" s="195">
        <f t="shared" si="10"/>
        <v>0.61661055196268832</v>
      </c>
      <c r="AA14" s="185"/>
      <c r="AD14" s="195">
        <f t="shared" si="11"/>
        <v>0.61661055196268832</v>
      </c>
      <c r="AE14" s="185"/>
      <c r="AH14" s="195">
        <f t="shared" si="12"/>
        <v>0.61661055196268832</v>
      </c>
      <c r="AL14" s="195">
        <f t="shared" si="13"/>
        <v>0.61661055196268832</v>
      </c>
      <c r="AM14" s="186">
        <f t="shared" si="14"/>
        <v>0.61661055196268832</v>
      </c>
      <c r="AN14" s="186">
        <f t="shared" si="15"/>
        <v>0.61661055196268832</v>
      </c>
      <c r="AO14" s="186">
        <f t="shared" si="16"/>
        <v>0.61661055196268832</v>
      </c>
      <c r="AP14" s="186">
        <f t="shared" si="17"/>
        <v>0.61661055196268832</v>
      </c>
      <c r="AQ14" s="186">
        <f t="shared" si="18"/>
        <v>0.61661055196268832</v>
      </c>
      <c r="AR14" s="186">
        <f t="shared" si="19"/>
        <v>0.61661055196268832</v>
      </c>
      <c r="AS14" s="186">
        <f t="shared" si="20"/>
        <v>0.61661055196268832</v>
      </c>
      <c r="AT14" s="186">
        <f t="shared" si="21"/>
        <v>0.61661055196268832</v>
      </c>
      <c r="AU14" s="141"/>
    </row>
    <row r="15" spans="1:47">
      <c r="A15" s="12">
        <f t="shared" si="6"/>
        <v>36100</v>
      </c>
      <c r="B15" s="12">
        <f t="shared" si="0"/>
        <v>36295</v>
      </c>
      <c r="C15" s="13">
        <f t="shared" si="1"/>
        <v>6</v>
      </c>
      <c r="D15" s="17">
        <f t="shared" si="2"/>
        <v>0.61949064870000004</v>
      </c>
      <c r="E15" s="17">
        <f t="shared" si="3"/>
        <v>0.58690544057838001</v>
      </c>
      <c r="F15" s="14">
        <f t="shared" si="4"/>
        <v>36251</v>
      </c>
      <c r="G15" s="14">
        <f t="shared" si="5"/>
        <v>36617</v>
      </c>
      <c r="H15" s="3">
        <f>CHOOSE(MATCH($A$2,{"D","C"},0),VLOOKUP($A15,$J$4:$AT$115,COUNTA($J$4:$AT$4)),TREND(D15:E15,F15:G15,B15))</f>
        <v>0.61949064870000004</v>
      </c>
      <c r="J15" s="131">
        <v>37712</v>
      </c>
      <c r="K15" s="403" t="str">
        <f t="shared" si="7"/>
        <v>2003-Q2</v>
      </c>
      <c r="L15" s="60">
        <f t="shared" si="22"/>
        <v>38078</v>
      </c>
      <c r="M15" s="184">
        <v>-2.41E-2</v>
      </c>
      <c r="N15" s="186">
        <f t="shared" si="23"/>
        <v>0.60175023766038749</v>
      </c>
      <c r="O15" s="185"/>
      <c r="R15" s="195">
        <f t="shared" si="8"/>
        <v>0.60175023766038749</v>
      </c>
      <c r="S15" s="185"/>
      <c r="V15" s="195">
        <f t="shared" si="9"/>
        <v>0.60175023766038749</v>
      </c>
      <c r="W15" s="185"/>
      <c r="Z15" s="195">
        <f t="shared" si="10"/>
        <v>0.60175023766038749</v>
      </c>
      <c r="AA15" s="185"/>
      <c r="AD15" s="195">
        <f t="shared" si="11"/>
        <v>0.60175023766038749</v>
      </c>
      <c r="AE15" s="185"/>
      <c r="AH15" s="195">
        <f t="shared" si="12"/>
        <v>0.60175023766038749</v>
      </c>
      <c r="AL15" s="195">
        <f t="shared" si="13"/>
        <v>0.60175023766038749</v>
      </c>
      <c r="AM15" s="186">
        <f t="shared" si="14"/>
        <v>0.60175023766038749</v>
      </c>
      <c r="AN15" s="186">
        <f t="shared" si="15"/>
        <v>0.60175023766038749</v>
      </c>
      <c r="AO15" s="186">
        <f t="shared" si="16"/>
        <v>0.60175023766038749</v>
      </c>
      <c r="AP15" s="186">
        <f t="shared" si="17"/>
        <v>0.60175023766038749</v>
      </c>
      <c r="AQ15" s="186">
        <f t="shared" si="18"/>
        <v>0.60175023766038749</v>
      </c>
      <c r="AR15" s="186">
        <f t="shared" si="19"/>
        <v>0.60175023766038749</v>
      </c>
      <c r="AS15" s="186">
        <f t="shared" si="20"/>
        <v>0.60175023766038749</v>
      </c>
      <c r="AT15" s="186">
        <f t="shared" si="21"/>
        <v>0.60175023766038749</v>
      </c>
      <c r="AU15" s="141"/>
    </row>
    <row r="16" spans="1:47">
      <c r="A16" s="12">
        <f t="shared" si="6"/>
        <v>36130</v>
      </c>
      <c r="B16" s="12">
        <f t="shared" si="0"/>
        <v>36326</v>
      </c>
      <c r="C16" s="13">
        <f t="shared" si="1"/>
        <v>6</v>
      </c>
      <c r="D16" s="17">
        <f t="shared" si="2"/>
        <v>0.61949064870000004</v>
      </c>
      <c r="E16" s="17">
        <f t="shared" si="3"/>
        <v>0.58690544057838001</v>
      </c>
      <c r="F16" s="14">
        <f t="shared" si="4"/>
        <v>36251</v>
      </c>
      <c r="G16" s="14">
        <f t="shared" si="5"/>
        <v>36617</v>
      </c>
      <c r="H16" s="3">
        <f>CHOOSE(MATCH($A$2,{"D","C"},0),VLOOKUP($A16,$J$4:$AT$115,COUNTA($J$4:$AT$4)),TREND(D16:E16,F16:G16,B16))</f>
        <v>0.61949064870000004</v>
      </c>
      <c r="J16" s="131">
        <v>38078</v>
      </c>
      <c r="K16" s="403" t="str">
        <f t="shared" si="7"/>
        <v>2004-Q2</v>
      </c>
      <c r="L16" s="60">
        <f t="shared" si="22"/>
        <v>38443</v>
      </c>
      <c r="M16" s="184">
        <v>3.32E-2</v>
      </c>
      <c r="N16" s="186">
        <f t="shared" si="23"/>
        <v>0.62172834555071232</v>
      </c>
      <c r="O16" s="185"/>
      <c r="R16" s="195">
        <f t="shared" si="8"/>
        <v>0.62172834555071232</v>
      </c>
      <c r="S16" s="185"/>
      <c r="V16" s="195">
        <f t="shared" si="9"/>
        <v>0.62172834555071232</v>
      </c>
      <c r="W16" s="185"/>
      <c r="Z16" s="195">
        <f t="shared" si="10"/>
        <v>0.62172834555071232</v>
      </c>
      <c r="AA16" s="185"/>
      <c r="AD16" s="195">
        <f t="shared" si="11"/>
        <v>0.62172834555071232</v>
      </c>
      <c r="AE16" s="185"/>
      <c r="AH16" s="195">
        <f t="shared" si="12"/>
        <v>0.62172834555071232</v>
      </c>
      <c r="AL16" s="195">
        <f t="shared" si="13"/>
        <v>0.62172834555071232</v>
      </c>
      <c r="AM16" s="186">
        <f t="shared" si="14"/>
        <v>0.62172834555071232</v>
      </c>
      <c r="AN16" s="186">
        <f t="shared" si="15"/>
        <v>0.62172834555071232</v>
      </c>
      <c r="AO16" s="186">
        <f t="shared" si="16"/>
        <v>0.62172834555071232</v>
      </c>
      <c r="AP16" s="186">
        <f t="shared" si="17"/>
        <v>0.62172834555071232</v>
      </c>
      <c r="AQ16" s="186">
        <f t="shared" si="18"/>
        <v>0.62172834555071232</v>
      </c>
      <c r="AR16" s="186">
        <f t="shared" si="19"/>
        <v>0.62172834555071232</v>
      </c>
      <c r="AS16" s="186">
        <f t="shared" si="20"/>
        <v>0.62172834555071232</v>
      </c>
      <c r="AT16" s="186">
        <f t="shared" si="21"/>
        <v>0.62172834555071232</v>
      </c>
      <c r="AU16" s="141"/>
    </row>
    <row r="17" spans="1:47">
      <c r="A17" s="12">
        <f t="shared" si="6"/>
        <v>36161</v>
      </c>
      <c r="B17" s="12">
        <f t="shared" si="0"/>
        <v>36356</v>
      </c>
      <c r="C17" s="13">
        <f t="shared" si="1"/>
        <v>6</v>
      </c>
      <c r="D17" s="17">
        <f t="shared" si="2"/>
        <v>0.61949064870000004</v>
      </c>
      <c r="E17" s="17">
        <f t="shared" si="3"/>
        <v>0.58690544057838001</v>
      </c>
      <c r="F17" s="14">
        <f t="shared" si="4"/>
        <v>36251</v>
      </c>
      <c r="G17" s="14">
        <f t="shared" si="5"/>
        <v>36617</v>
      </c>
      <c r="H17" s="3">
        <f>CHOOSE(MATCH($A$2,{"D","C"},0),VLOOKUP($A17,$J$4:$AT$115,COUNTA($J$4:$AT$4)),TREND(D17:E17,F17:G17,B17))</f>
        <v>0.61949064870000004</v>
      </c>
      <c r="J17" s="131">
        <v>38443</v>
      </c>
      <c r="K17" s="403" t="str">
        <f t="shared" si="7"/>
        <v>2005-Q2</v>
      </c>
      <c r="L17" s="60">
        <f t="shared" si="22"/>
        <v>38808</v>
      </c>
      <c r="M17" s="184">
        <v>-2.8899999999999999E-2</v>
      </c>
      <c r="N17" s="186">
        <f t="shared" si="23"/>
        <v>0.60376039636429668</v>
      </c>
      <c r="O17" s="185"/>
      <c r="R17" s="195">
        <f t="shared" si="8"/>
        <v>0.60376039636429668</v>
      </c>
      <c r="S17" s="185"/>
      <c r="V17" s="195">
        <f t="shared" si="9"/>
        <v>0.60376039636429668</v>
      </c>
      <c r="W17" s="185"/>
      <c r="Z17" s="195">
        <f t="shared" si="10"/>
        <v>0.60376039636429668</v>
      </c>
      <c r="AA17" s="185"/>
      <c r="AD17" s="195">
        <f t="shared" si="11"/>
        <v>0.60376039636429668</v>
      </c>
      <c r="AE17" s="185"/>
      <c r="AH17" s="195">
        <f t="shared" si="12"/>
        <v>0.60376039636429668</v>
      </c>
      <c r="AL17" s="195">
        <f t="shared" si="13"/>
        <v>0.60376039636429668</v>
      </c>
      <c r="AM17" s="186">
        <f t="shared" si="14"/>
        <v>0.60376039636429668</v>
      </c>
      <c r="AN17" s="186">
        <f t="shared" si="15"/>
        <v>0.60376039636429668</v>
      </c>
      <c r="AO17" s="186">
        <f t="shared" si="16"/>
        <v>0.60376039636429668</v>
      </c>
      <c r="AP17" s="186">
        <f t="shared" si="17"/>
        <v>0.60376039636429668</v>
      </c>
      <c r="AQ17" s="186">
        <f t="shared" si="18"/>
        <v>0.60376039636429668</v>
      </c>
      <c r="AR17" s="186">
        <f t="shared" si="19"/>
        <v>0.60376039636429668</v>
      </c>
      <c r="AS17" s="186">
        <f t="shared" si="20"/>
        <v>0.60376039636429668</v>
      </c>
      <c r="AT17" s="186">
        <f t="shared" si="21"/>
        <v>0.60376039636429668</v>
      </c>
      <c r="AU17" s="141"/>
    </row>
    <row r="18" spans="1:47">
      <c r="A18" s="12">
        <f t="shared" si="6"/>
        <v>36192</v>
      </c>
      <c r="B18" s="12">
        <f t="shared" si="0"/>
        <v>36387</v>
      </c>
      <c r="C18" s="13">
        <f t="shared" si="1"/>
        <v>6</v>
      </c>
      <c r="D18" s="17">
        <f t="shared" si="2"/>
        <v>0.61949064870000004</v>
      </c>
      <c r="E18" s="17">
        <f t="shared" si="3"/>
        <v>0.58690544057838001</v>
      </c>
      <c r="F18" s="14">
        <f t="shared" si="4"/>
        <v>36251</v>
      </c>
      <c r="G18" s="14">
        <f t="shared" si="5"/>
        <v>36617</v>
      </c>
      <c r="H18" s="3">
        <f>CHOOSE(MATCH($A$2,{"D","C"},0),VLOOKUP($A18,$J$4:$AT$115,COUNTA($J$4:$AT$4)),TREND(D18:E18,F18:G18,B18))</f>
        <v>0.61949064870000004</v>
      </c>
      <c r="J18" s="131">
        <v>38808</v>
      </c>
      <c r="K18" s="403" t="str">
        <f t="shared" si="7"/>
        <v>2006-Q2</v>
      </c>
      <c r="L18" s="60">
        <f t="shared" si="22"/>
        <v>39173</v>
      </c>
      <c r="M18" s="184">
        <v>-8.5800000000000001E-2</v>
      </c>
      <c r="N18" s="186">
        <f t="shared" si="23"/>
        <v>0.55195775435624006</v>
      </c>
      <c r="O18" s="185"/>
      <c r="R18" s="195">
        <f t="shared" si="8"/>
        <v>0.55195775435624006</v>
      </c>
      <c r="S18" s="185"/>
      <c r="V18" s="195">
        <f t="shared" si="9"/>
        <v>0.55195775435624006</v>
      </c>
      <c r="W18" s="185"/>
      <c r="Z18" s="195">
        <f t="shared" si="10"/>
        <v>0.55195775435624006</v>
      </c>
      <c r="AA18" s="185"/>
      <c r="AD18" s="195">
        <f t="shared" si="11"/>
        <v>0.55195775435624006</v>
      </c>
      <c r="AE18" s="185"/>
      <c r="AH18" s="195">
        <f t="shared" si="12"/>
        <v>0.55195775435624006</v>
      </c>
      <c r="AL18" s="195">
        <f t="shared" si="13"/>
        <v>0.55195775435624006</v>
      </c>
      <c r="AM18" s="186">
        <f t="shared" si="14"/>
        <v>0.55195775435624006</v>
      </c>
      <c r="AN18" s="186">
        <f t="shared" si="15"/>
        <v>0.55195775435624006</v>
      </c>
      <c r="AO18" s="186">
        <f t="shared" si="16"/>
        <v>0.55195775435624006</v>
      </c>
      <c r="AP18" s="186">
        <f t="shared" si="17"/>
        <v>0.55195775435624006</v>
      </c>
      <c r="AQ18" s="186">
        <f t="shared" si="18"/>
        <v>0.55195775435624006</v>
      </c>
      <c r="AR18" s="186">
        <f t="shared" si="19"/>
        <v>0.55195775435624006</v>
      </c>
      <c r="AS18" s="186">
        <f t="shared" si="20"/>
        <v>0.55195775435624006</v>
      </c>
      <c r="AT18" s="186">
        <f t="shared" si="21"/>
        <v>0.55195775435624006</v>
      </c>
      <c r="AU18" s="141"/>
    </row>
    <row r="19" spans="1:47">
      <c r="A19" s="12">
        <f t="shared" si="6"/>
        <v>36220</v>
      </c>
      <c r="B19" s="12">
        <f t="shared" si="0"/>
        <v>36418</v>
      </c>
      <c r="C19" s="13">
        <f t="shared" si="1"/>
        <v>6</v>
      </c>
      <c r="D19" s="17">
        <f t="shared" si="2"/>
        <v>0.61949064870000004</v>
      </c>
      <c r="E19" s="17">
        <f t="shared" si="3"/>
        <v>0.58690544057838001</v>
      </c>
      <c r="F19" s="14">
        <f t="shared" si="4"/>
        <v>36251</v>
      </c>
      <c r="G19" s="14">
        <f t="shared" si="5"/>
        <v>36617</v>
      </c>
      <c r="H19" s="3">
        <f>CHOOSE(MATCH($A$2,{"D","C"},0),VLOOKUP($A19,$J$4:$AT$115,COUNTA($J$4:$AT$4)),TREND(D19:E19,F19:G19,B19))</f>
        <v>0.61949064870000004</v>
      </c>
      <c r="J19" s="131">
        <v>39173</v>
      </c>
      <c r="K19" s="403" t="str">
        <f t="shared" si="7"/>
        <v>2007-Q2</v>
      </c>
      <c r="L19" s="60">
        <f t="shared" si="22"/>
        <v>39403</v>
      </c>
      <c r="M19" s="184">
        <v>2.9499999999999998E-2</v>
      </c>
      <c r="N19" s="186">
        <f t="shared" si="23"/>
        <v>0.56824050810974913</v>
      </c>
      <c r="O19" s="185"/>
      <c r="R19" s="195">
        <f t="shared" si="8"/>
        <v>0.56824050810974913</v>
      </c>
      <c r="S19" s="185"/>
      <c r="V19" s="195">
        <f t="shared" si="9"/>
        <v>0.56824050810974913</v>
      </c>
      <c r="W19" s="185"/>
      <c r="Z19" s="195">
        <f t="shared" si="10"/>
        <v>0.56824050810974913</v>
      </c>
      <c r="AA19" s="185"/>
      <c r="AD19" s="195">
        <f t="shared" si="11"/>
        <v>0.56824050810974913</v>
      </c>
      <c r="AE19" s="185"/>
      <c r="AH19" s="195">
        <f t="shared" si="12"/>
        <v>0.56824050810974913</v>
      </c>
      <c r="AL19" s="195">
        <f t="shared" si="13"/>
        <v>0.56824050810974913</v>
      </c>
      <c r="AM19" s="186">
        <f t="shared" si="14"/>
        <v>0.56824050810974913</v>
      </c>
      <c r="AN19" s="186">
        <f t="shared" si="15"/>
        <v>0.56824050810974913</v>
      </c>
      <c r="AO19" s="186">
        <f t="shared" si="16"/>
        <v>0.56824050810974913</v>
      </c>
      <c r="AP19" s="186">
        <f t="shared" si="17"/>
        <v>0.56824050810974913</v>
      </c>
      <c r="AQ19" s="186">
        <f t="shared" si="18"/>
        <v>0.56824050810974913</v>
      </c>
      <c r="AR19" s="186">
        <f t="shared" si="19"/>
        <v>0.56824050810974913</v>
      </c>
      <c r="AS19" s="186">
        <f t="shared" si="20"/>
        <v>0.56824050810974913</v>
      </c>
      <c r="AT19" s="186">
        <f t="shared" si="21"/>
        <v>0.56824050810974913</v>
      </c>
      <c r="AU19" s="141"/>
    </row>
    <row r="20" spans="1:47">
      <c r="A20" s="12">
        <f t="shared" si="6"/>
        <v>36251</v>
      </c>
      <c r="B20" s="12">
        <f t="shared" si="0"/>
        <v>36448</v>
      </c>
      <c r="C20" s="13">
        <f t="shared" si="1"/>
        <v>6</v>
      </c>
      <c r="D20" s="17">
        <f t="shared" si="2"/>
        <v>0.61949064870000004</v>
      </c>
      <c r="E20" s="17">
        <f t="shared" si="3"/>
        <v>0.58690544057838001</v>
      </c>
      <c r="F20" s="14">
        <f t="shared" si="4"/>
        <v>36251</v>
      </c>
      <c r="G20" s="14">
        <f t="shared" si="5"/>
        <v>36617</v>
      </c>
      <c r="H20" s="3">
        <f>CHOOSE(MATCH($A$2,{"D","C"},0),VLOOKUP($A20,$J$4:$AT$115,COUNTA($J$4:$AT$4)),TREND(D20:E20,F20:G20,B20))</f>
        <v>0.58690544057838001</v>
      </c>
      <c r="J20" s="131">
        <v>39264</v>
      </c>
      <c r="K20" s="403" t="str">
        <f t="shared" si="7"/>
        <v>2007-Q3</v>
      </c>
      <c r="L20" s="60">
        <f t="shared" si="22"/>
        <v>39494</v>
      </c>
      <c r="M20" s="177"/>
      <c r="N20" s="186">
        <f t="shared" si="23"/>
        <v>0.56824050810974913</v>
      </c>
      <c r="O20" s="185"/>
      <c r="P20" s="186"/>
      <c r="R20" s="195">
        <f t="shared" si="8"/>
        <v>0.56824050810974913</v>
      </c>
      <c r="S20" s="185"/>
      <c r="T20" s="186"/>
      <c r="V20" s="195">
        <f t="shared" si="9"/>
        <v>0.56824050810974913</v>
      </c>
      <c r="W20" s="185"/>
      <c r="X20" s="186"/>
      <c r="Z20" s="195">
        <f t="shared" si="10"/>
        <v>0.56824050810974913</v>
      </c>
      <c r="AA20" s="185"/>
      <c r="AB20" s="186"/>
      <c r="AD20" s="195">
        <f t="shared" si="11"/>
        <v>0.56824050810974913</v>
      </c>
      <c r="AE20" s="185"/>
      <c r="AF20" s="186"/>
      <c r="AH20" s="195">
        <f t="shared" si="12"/>
        <v>0.56824050810974913</v>
      </c>
      <c r="AI20" s="185"/>
      <c r="AJ20" s="186"/>
      <c r="AL20" s="195">
        <f t="shared" si="13"/>
        <v>0.56824050810974913</v>
      </c>
      <c r="AM20" s="186">
        <f t="shared" si="14"/>
        <v>0.56824050810974913</v>
      </c>
      <c r="AN20" s="186">
        <f t="shared" si="15"/>
        <v>0.56824050810974913</v>
      </c>
      <c r="AO20" s="186">
        <f t="shared" si="16"/>
        <v>0.56824050810974913</v>
      </c>
      <c r="AP20" s="186">
        <f t="shared" si="17"/>
        <v>0.56824050810974913</v>
      </c>
      <c r="AQ20" s="186">
        <f t="shared" si="18"/>
        <v>0.56824050810974913</v>
      </c>
      <c r="AR20" s="186">
        <f t="shared" si="19"/>
        <v>0.56824050810974913</v>
      </c>
      <c r="AS20" s="186">
        <f t="shared" si="20"/>
        <v>0.56824050810974913</v>
      </c>
      <c r="AT20" s="186">
        <f t="shared" si="21"/>
        <v>0.56824050810974913</v>
      </c>
      <c r="AU20" s="141"/>
    </row>
    <row r="21" spans="1:47">
      <c r="A21" s="12">
        <f t="shared" si="6"/>
        <v>36281</v>
      </c>
      <c r="B21" s="12">
        <f t="shared" si="0"/>
        <v>36479</v>
      </c>
      <c r="C21" s="13">
        <f t="shared" si="1"/>
        <v>6</v>
      </c>
      <c r="D21" s="17">
        <f t="shared" si="2"/>
        <v>0.61949064870000004</v>
      </c>
      <c r="E21" s="17">
        <f t="shared" si="3"/>
        <v>0.58690544057838001</v>
      </c>
      <c r="F21" s="14">
        <f t="shared" si="4"/>
        <v>36251</v>
      </c>
      <c r="G21" s="14">
        <f t="shared" si="5"/>
        <v>36617</v>
      </c>
      <c r="H21" s="3">
        <f>CHOOSE(MATCH($A$2,{"D","C"},0),VLOOKUP($A21,$J$4:$AT$115,COUNTA($J$4:$AT$4)),TREND(D21:E21,F21:G21,B21))</f>
        <v>0.58690544057838001</v>
      </c>
      <c r="J21" s="131">
        <v>39356</v>
      </c>
      <c r="K21" s="403" t="str">
        <f t="shared" si="7"/>
        <v>2007-Q4</v>
      </c>
      <c r="L21" s="60">
        <f t="shared" si="22"/>
        <v>39584</v>
      </c>
      <c r="M21" s="177"/>
      <c r="N21" s="186">
        <f t="shared" si="23"/>
        <v>0.56824050810974913</v>
      </c>
      <c r="O21" s="352">
        <f>IFERROR(INDEX([1]Exhibit_RateChange!$B:$B,MATCH($K21,[1]Exhibit_RateChange!$A:$A,0)),0)</f>
        <v>0.31263156223603</v>
      </c>
      <c r="P21" s="186"/>
      <c r="Q21" s="153"/>
      <c r="R21" s="195">
        <f t="shared" si="8"/>
        <v>0.56824050810974913</v>
      </c>
      <c r="S21" s="352"/>
      <c r="T21" s="186"/>
      <c r="U21" s="188"/>
      <c r="V21" s="195">
        <f t="shared" si="9"/>
        <v>0.56824050810974913</v>
      </c>
      <c r="W21" s="185"/>
      <c r="X21" s="186"/>
      <c r="Y21" s="188"/>
      <c r="Z21" s="195">
        <f t="shared" si="10"/>
        <v>0.56824050810974913</v>
      </c>
      <c r="AA21" s="185"/>
      <c r="AB21" s="186"/>
      <c r="AC21" s="188"/>
      <c r="AD21" s="195">
        <f t="shared" si="11"/>
        <v>0.56824050810974913</v>
      </c>
      <c r="AE21" s="185"/>
      <c r="AF21" s="186"/>
      <c r="AG21" s="188"/>
      <c r="AH21" s="195">
        <f t="shared" si="12"/>
        <v>0.56824050810974913</v>
      </c>
      <c r="AI21" s="185"/>
      <c r="AJ21" s="186"/>
      <c r="AK21" s="188"/>
      <c r="AL21" s="195">
        <f t="shared" si="13"/>
        <v>0.56824050810974913</v>
      </c>
      <c r="AM21" s="186">
        <f t="shared" si="14"/>
        <v>0.56824050810974913</v>
      </c>
      <c r="AN21" s="186">
        <f t="shared" si="15"/>
        <v>0.56824050810974913</v>
      </c>
      <c r="AO21" s="186">
        <f t="shared" si="16"/>
        <v>0.56824050810974913</v>
      </c>
      <c r="AP21" s="186">
        <f t="shared" si="17"/>
        <v>0.56824050810974913</v>
      </c>
      <c r="AQ21" s="186">
        <f t="shared" si="18"/>
        <v>0.56824050810974913</v>
      </c>
      <c r="AR21" s="186">
        <f t="shared" si="19"/>
        <v>0.56824050810974913</v>
      </c>
      <c r="AS21" s="186">
        <f t="shared" si="20"/>
        <v>0.56824050810974913</v>
      </c>
      <c r="AT21" s="186">
        <f t="shared" si="21"/>
        <v>0.56824050810974913</v>
      </c>
      <c r="AU21" s="141"/>
    </row>
    <row r="22" spans="1:47">
      <c r="A22" s="12">
        <f t="shared" si="6"/>
        <v>36312</v>
      </c>
      <c r="B22" s="12">
        <f t="shared" si="0"/>
        <v>36509</v>
      </c>
      <c r="C22" s="13">
        <f t="shared" si="1"/>
        <v>6</v>
      </c>
      <c r="D22" s="17">
        <f t="shared" si="2"/>
        <v>0.61949064870000004</v>
      </c>
      <c r="E22" s="17">
        <f t="shared" si="3"/>
        <v>0.58690544057838001</v>
      </c>
      <c r="F22" s="14">
        <f t="shared" si="4"/>
        <v>36251</v>
      </c>
      <c r="G22" s="14">
        <f t="shared" si="5"/>
        <v>36617</v>
      </c>
      <c r="H22" s="3">
        <f>CHOOSE(MATCH($A$2,{"D","C"},0),VLOOKUP($A22,$J$4:$AT$115,COUNTA($J$4:$AT$4)),TREND(D22:E22,F22:G22,B22))</f>
        <v>0.58690544057838001</v>
      </c>
      <c r="J22" s="131">
        <v>39448</v>
      </c>
      <c r="K22" s="403" t="str">
        <f t="shared" si="7"/>
        <v>2008-Q1</v>
      </c>
      <c r="L22" s="60">
        <f t="shared" si="22"/>
        <v>39676</v>
      </c>
      <c r="M22" s="177"/>
      <c r="N22" s="186">
        <f t="shared" si="23"/>
        <v>0.56824050810974913</v>
      </c>
      <c r="O22" s="352">
        <f>IFERROR(INDEX([1]Exhibit_RateChange!$B:$B,MATCH($K22,[1]Exhibit_RateChange!$A:$A,0)),0)</f>
        <v>-0.37044690622299498</v>
      </c>
      <c r="P22" s="186"/>
      <c r="Q22" s="153"/>
      <c r="R22" s="195">
        <f t="shared" si="8"/>
        <v>0.56824050810974913</v>
      </c>
      <c r="S22" s="352"/>
      <c r="T22" s="186"/>
      <c r="U22" s="188"/>
      <c r="V22" s="195">
        <f t="shared" si="9"/>
        <v>0.56824050810974913</v>
      </c>
      <c r="W22" s="185"/>
      <c r="X22" s="186"/>
      <c r="Y22" s="188"/>
      <c r="Z22" s="195">
        <f t="shared" si="10"/>
        <v>0.56824050810974913</v>
      </c>
      <c r="AA22" s="185"/>
      <c r="AB22" s="186"/>
      <c r="AC22" s="188"/>
      <c r="AD22" s="195">
        <f t="shared" si="11"/>
        <v>0.56824050810974913</v>
      </c>
      <c r="AE22" s="185"/>
      <c r="AF22" s="186"/>
      <c r="AG22" s="188"/>
      <c r="AH22" s="195">
        <f t="shared" si="12"/>
        <v>0.56824050810974913</v>
      </c>
      <c r="AI22" s="185"/>
      <c r="AJ22" s="186"/>
      <c r="AK22" s="188"/>
      <c r="AL22" s="195">
        <f t="shared" si="13"/>
        <v>0.56824050810974913</v>
      </c>
      <c r="AM22" s="186">
        <f t="shared" si="14"/>
        <v>0.56824050810974913</v>
      </c>
      <c r="AN22" s="186">
        <f t="shared" si="15"/>
        <v>0.56824050810974913</v>
      </c>
      <c r="AO22" s="186">
        <f t="shared" si="16"/>
        <v>0.56824050810974913</v>
      </c>
      <c r="AP22" s="186">
        <f t="shared" si="17"/>
        <v>0.56824050810974913</v>
      </c>
      <c r="AQ22" s="186">
        <f t="shared" si="18"/>
        <v>0.56824050810974913</v>
      </c>
      <c r="AR22" s="186">
        <f t="shared" si="19"/>
        <v>0.56824050810974913</v>
      </c>
      <c r="AS22" s="186">
        <f t="shared" si="20"/>
        <v>0.56824050810974913</v>
      </c>
      <c r="AT22" s="186">
        <f t="shared" si="21"/>
        <v>0.56824050810974913</v>
      </c>
      <c r="AU22" s="141"/>
    </row>
    <row r="23" spans="1:47">
      <c r="A23" s="12">
        <f t="shared" si="6"/>
        <v>36342</v>
      </c>
      <c r="B23" s="12">
        <f t="shared" si="0"/>
        <v>36540</v>
      </c>
      <c r="C23" s="13">
        <f t="shared" si="1"/>
        <v>6</v>
      </c>
      <c r="D23" s="17">
        <f t="shared" si="2"/>
        <v>0.61949064870000004</v>
      </c>
      <c r="E23" s="17">
        <f t="shared" si="3"/>
        <v>0.58690544057838001</v>
      </c>
      <c r="F23" s="14">
        <f t="shared" si="4"/>
        <v>36251</v>
      </c>
      <c r="G23" s="14">
        <f t="shared" si="5"/>
        <v>36617</v>
      </c>
      <c r="H23" s="3">
        <f>CHOOSE(MATCH($A$2,{"D","C"},0),VLOOKUP($A23,$J$4:$AT$115,COUNTA($J$4:$AT$4)),TREND(D23:E23,F23:G23,B23))</f>
        <v>0.58690544057838001</v>
      </c>
      <c r="J23" s="131">
        <v>39539</v>
      </c>
      <c r="K23" s="403" t="str">
        <f t="shared" si="7"/>
        <v>2008-Q2</v>
      </c>
      <c r="L23" s="60">
        <f t="shared" si="22"/>
        <v>39769</v>
      </c>
      <c r="M23" s="213">
        <v>-0.1022</v>
      </c>
      <c r="N23" s="186">
        <f t="shared" si="23"/>
        <v>0.51016632818093277</v>
      </c>
      <c r="O23" s="352">
        <f>IFERROR(INDEX([1]Exhibit_RateChange!$B:$B,MATCH($K23,[1]Exhibit_RateChange!$A:$A,0)),0)</f>
        <v>0</v>
      </c>
      <c r="P23" s="186"/>
      <c r="Q23" s="153"/>
      <c r="R23" s="195">
        <f t="shared" si="8"/>
        <v>0.51016632818093277</v>
      </c>
      <c r="S23" s="352"/>
      <c r="T23" s="186"/>
      <c r="U23" s="188"/>
      <c r="V23" s="195">
        <f t="shared" si="9"/>
        <v>0.51016632818093277</v>
      </c>
      <c r="W23" s="185"/>
      <c r="X23" s="186"/>
      <c r="Y23" s="188"/>
      <c r="Z23" s="195">
        <f t="shared" si="10"/>
        <v>0.51016632818093277</v>
      </c>
      <c r="AA23" s="185"/>
      <c r="AB23" s="186"/>
      <c r="AC23" s="188"/>
      <c r="AD23" s="195">
        <f t="shared" si="11"/>
        <v>0.51016632818093277</v>
      </c>
      <c r="AE23" s="185"/>
      <c r="AF23" s="186"/>
      <c r="AG23" s="188"/>
      <c r="AH23" s="195">
        <f t="shared" si="12"/>
        <v>0.51016632818093277</v>
      </c>
      <c r="AI23" s="185"/>
      <c r="AJ23" s="186"/>
      <c r="AK23" s="188"/>
      <c r="AL23" s="195">
        <f t="shared" si="13"/>
        <v>0.51016632818093277</v>
      </c>
      <c r="AM23" s="186">
        <f t="shared" si="14"/>
        <v>0.51016632818093277</v>
      </c>
      <c r="AN23" s="186">
        <f t="shared" si="15"/>
        <v>0.51016632818093277</v>
      </c>
      <c r="AO23" s="186">
        <f t="shared" si="16"/>
        <v>0.51016632818093277</v>
      </c>
      <c r="AP23" s="186">
        <f t="shared" si="17"/>
        <v>0.51016632818093277</v>
      </c>
      <c r="AQ23" s="186">
        <f t="shared" si="18"/>
        <v>0.51016632818093277</v>
      </c>
      <c r="AR23" s="186">
        <f t="shared" si="19"/>
        <v>0.51016632818093277</v>
      </c>
      <c r="AS23" s="186">
        <f t="shared" si="20"/>
        <v>0.51016632818093277</v>
      </c>
      <c r="AT23" s="186">
        <f t="shared" si="21"/>
        <v>0.51016632818093277</v>
      </c>
      <c r="AU23" s="141"/>
    </row>
    <row r="24" spans="1:47">
      <c r="A24" s="12">
        <f t="shared" si="6"/>
        <v>36373</v>
      </c>
      <c r="B24" s="12">
        <f t="shared" si="0"/>
        <v>36571</v>
      </c>
      <c r="C24" s="13">
        <f t="shared" si="1"/>
        <v>6</v>
      </c>
      <c r="D24" s="17">
        <f t="shared" si="2"/>
        <v>0.61949064870000004</v>
      </c>
      <c r="E24" s="17">
        <f t="shared" si="3"/>
        <v>0.58690544057838001</v>
      </c>
      <c r="F24" s="14">
        <f t="shared" si="4"/>
        <v>36251</v>
      </c>
      <c r="G24" s="14">
        <f t="shared" si="5"/>
        <v>36617</v>
      </c>
      <c r="H24" s="3">
        <f>CHOOSE(MATCH($A$2,{"D","C"},0),VLOOKUP($A24,$J$4:$AT$115,COUNTA($J$4:$AT$4)),TREND(D24:E24,F24:G24,B24))</f>
        <v>0.58690544057838001</v>
      </c>
      <c r="J24" s="131">
        <v>39630</v>
      </c>
      <c r="K24" s="403" t="str">
        <f t="shared" si="7"/>
        <v>2008-Q3</v>
      </c>
      <c r="L24" s="60">
        <f t="shared" si="22"/>
        <v>39860</v>
      </c>
      <c r="M24" s="177"/>
      <c r="N24" s="186">
        <f t="shared" si="23"/>
        <v>0.51016632818093277</v>
      </c>
      <c r="O24" s="352">
        <f>IFERROR(INDEX([1]Exhibit_RateChange!$B:$B,MATCH($K24,[1]Exhibit_RateChange!$A:$A,0)),0)</f>
        <v>0.90133463708750505</v>
      </c>
      <c r="P24" s="186"/>
      <c r="Q24" s="153"/>
      <c r="R24" s="195">
        <f t="shared" si="8"/>
        <v>0.51016632818093277</v>
      </c>
      <c r="S24" s="352"/>
      <c r="T24" s="186"/>
      <c r="U24" s="188"/>
      <c r="V24" s="195">
        <f t="shared" si="9"/>
        <v>0.51016632818093277</v>
      </c>
      <c r="W24" s="185"/>
      <c r="X24" s="186"/>
      <c r="Y24" s="188"/>
      <c r="Z24" s="195">
        <f t="shared" si="10"/>
        <v>0.51016632818093277</v>
      </c>
      <c r="AA24" s="185"/>
      <c r="AB24" s="186"/>
      <c r="AC24" s="188"/>
      <c r="AD24" s="195">
        <f t="shared" si="11"/>
        <v>0.51016632818093277</v>
      </c>
      <c r="AE24" s="185"/>
      <c r="AF24" s="186"/>
      <c r="AG24" s="188"/>
      <c r="AH24" s="195">
        <f t="shared" si="12"/>
        <v>0.51016632818093277</v>
      </c>
      <c r="AI24" s="185"/>
      <c r="AJ24" s="186"/>
      <c r="AK24" s="188"/>
      <c r="AL24" s="195">
        <f t="shared" si="13"/>
        <v>0.51016632818093277</v>
      </c>
      <c r="AM24" s="186">
        <f t="shared" si="14"/>
        <v>0.51016632818093277</v>
      </c>
      <c r="AN24" s="186">
        <f t="shared" si="15"/>
        <v>0.51016632818093277</v>
      </c>
      <c r="AO24" s="186">
        <f t="shared" si="16"/>
        <v>0.51016632818093277</v>
      </c>
      <c r="AP24" s="186">
        <f t="shared" si="17"/>
        <v>0.51016632818093277</v>
      </c>
      <c r="AQ24" s="186">
        <f t="shared" si="18"/>
        <v>0.51016632818093277</v>
      </c>
      <c r="AR24" s="186">
        <f t="shared" si="19"/>
        <v>0.51016632818093277</v>
      </c>
      <c r="AS24" s="186">
        <f t="shared" si="20"/>
        <v>0.51016632818093277</v>
      </c>
      <c r="AT24" s="186">
        <f t="shared" si="21"/>
        <v>0.51016632818093277</v>
      </c>
      <c r="AU24" s="141"/>
    </row>
    <row r="25" spans="1:47">
      <c r="A25" s="12">
        <f t="shared" si="6"/>
        <v>36404</v>
      </c>
      <c r="B25" s="12">
        <f t="shared" si="0"/>
        <v>36600</v>
      </c>
      <c r="C25" s="13">
        <f t="shared" si="1"/>
        <v>6</v>
      </c>
      <c r="D25" s="17">
        <f t="shared" si="2"/>
        <v>0.61949064870000004</v>
      </c>
      <c r="E25" s="17">
        <f t="shared" si="3"/>
        <v>0.58690544057838001</v>
      </c>
      <c r="F25" s="14">
        <f t="shared" si="4"/>
        <v>36251</v>
      </c>
      <c r="G25" s="14">
        <f t="shared" si="5"/>
        <v>36617</v>
      </c>
      <c r="H25" s="3">
        <f>CHOOSE(MATCH($A$2,{"D","C"},0),VLOOKUP($A25,$J$4:$AT$115,COUNTA($J$4:$AT$4)),TREND(D25:E25,F25:G25,B25))</f>
        <v>0.58690544057838001</v>
      </c>
      <c r="J25" s="131">
        <v>39722</v>
      </c>
      <c r="K25" s="403" t="str">
        <f t="shared" si="7"/>
        <v>2008-Q4</v>
      </c>
      <c r="L25" s="60">
        <f t="shared" si="22"/>
        <v>39949</v>
      </c>
      <c r="M25" s="177"/>
      <c r="N25" s="186">
        <f t="shared" si="23"/>
        <v>0.51016632818093277</v>
      </c>
      <c r="O25" s="352">
        <f>IFERROR(INDEX([1]Exhibit_RateChange!$B:$B,MATCH($K25,[1]Exhibit_RateChange!$A:$A,0)),0)</f>
        <v>8.4348221328021597E-2</v>
      </c>
      <c r="P25" s="186"/>
      <c r="Q25" s="153"/>
      <c r="R25" s="195">
        <f t="shared" si="8"/>
        <v>0.51016632818093277</v>
      </c>
      <c r="S25" s="352"/>
      <c r="T25" s="186"/>
      <c r="U25" s="188"/>
      <c r="V25" s="195">
        <f t="shared" si="9"/>
        <v>0.51016632818093277</v>
      </c>
      <c r="W25" s="185"/>
      <c r="X25" s="186"/>
      <c r="Y25" s="188"/>
      <c r="Z25" s="195">
        <f t="shared" si="10"/>
        <v>0.51016632818093277</v>
      </c>
      <c r="AA25" s="185"/>
      <c r="AB25" s="186"/>
      <c r="AC25" s="188"/>
      <c r="AD25" s="195">
        <f t="shared" si="11"/>
        <v>0.51016632818093277</v>
      </c>
      <c r="AE25" s="185"/>
      <c r="AF25" s="186"/>
      <c r="AG25" s="188"/>
      <c r="AH25" s="195">
        <f t="shared" si="12"/>
        <v>0.51016632818093277</v>
      </c>
      <c r="AI25" s="185"/>
      <c r="AJ25" s="186"/>
      <c r="AK25" s="188"/>
      <c r="AL25" s="195">
        <f t="shared" si="13"/>
        <v>0.51016632818093277</v>
      </c>
      <c r="AM25" s="186">
        <f t="shared" si="14"/>
        <v>0.51016632818093277</v>
      </c>
      <c r="AN25" s="186">
        <f t="shared" si="15"/>
        <v>0.51016632818093277</v>
      </c>
      <c r="AO25" s="186">
        <f t="shared" si="16"/>
        <v>0.51016632818093277</v>
      </c>
      <c r="AP25" s="186">
        <f t="shared" si="17"/>
        <v>0.51016632818093277</v>
      </c>
      <c r="AQ25" s="186">
        <f t="shared" si="18"/>
        <v>0.51016632818093277</v>
      </c>
      <c r="AR25" s="186">
        <f t="shared" si="19"/>
        <v>0.51016632818093277</v>
      </c>
      <c r="AS25" s="186">
        <f t="shared" si="20"/>
        <v>0.51016632818093277</v>
      </c>
      <c r="AT25" s="186">
        <f t="shared" si="21"/>
        <v>0.51016632818093277</v>
      </c>
      <c r="AU25" s="141"/>
    </row>
    <row r="26" spans="1:47">
      <c r="A26" s="12">
        <f t="shared" si="6"/>
        <v>36434</v>
      </c>
      <c r="B26" s="12">
        <f t="shared" si="0"/>
        <v>36631</v>
      </c>
      <c r="C26" s="13">
        <f t="shared" si="1"/>
        <v>7</v>
      </c>
      <c r="D26" s="17">
        <f t="shared" si="2"/>
        <v>0.58690544057838001</v>
      </c>
      <c r="E26" s="17">
        <f t="shared" si="3"/>
        <v>0.61331618540440702</v>
      </c>
      <c r="F26" s="14">
        <f t="shared" si="4"/>
        <v>36617</v>
      </c>
      <c r="G26" s="14">
        <f t="shared" si="5"/>
        <v>36982</v>
      </c>
      <c r="H26" s="3">
        <f>CHOOSE(MATCH($A$2,{"D","C"},0),VLOOKUP($A26,$J$4:$AT$115,COUNTA($J$4:$AT$4)),TREND(D26:E26,F26:G26,B26))</f>
        <v>0.58690544057838001</v>
      </c>
      <c r="J26" s="131">
        <v>39814</v>
      </c>
      <c r="K26" s="403" t="str">
        <f t="shared" si="7"/>
        <v>2009-Q1</v>
      </c>
      <c r="L26" s="60">
        <f t="shared" si="22"/>
        <v>40040</v>
      </c>
      <c r="M26" s="177"/>
      <c r="N26" s="186">
        <f t="shared" si="23"/>
        <v>0.51016632818093277</v>
      </c>
      <c r="O26" s="352">
        <f>IFERROR(INDEX([1]Exhibit_RateChange!$B:$B,MATCH($K26,[1]Exhibit_RateChange!$A:$A,0)),0)</f>
        <v>-0.41990245828313399</v>
      </c>
      <c r="P26" s="186"/>
      <c r="Q26" s="153"/>
      <c r="R26" s="195">
        <f t="shared" si="8"/>
        <v>0.51016632818093277</v>
      </c>
      <c r="S26" s="352"/>
      <c r="T26" s="186"/>
      <c r="U26" s="188"/>
      <c r="V26" s="195">
        <f t="shared" si="9"/>
        <v>0.51016632818093277</v>
      </c>
      <c r="W26" s="185"/>
      <c r="X26" s="186"/>
      <c r="Y26" s="188"/>
      <c r="Z26" s="195">
        <f t="shared" si="10"/>
        <v>0.51016632818093277</v>
      </c>
      <c r="AA26" s="185"/>
      <c r="AB26" s="186"/>
      <c r="AC26" s="188"/>
      <c r="AD26" s="195">
        <f t="shared" si="11"/>
        <v>0.51016632818093277</v>
      </c>
      <c r="AE26" s="185"/>
      <c r="AF26" s="186"/>
      <c r="AG26" s="188"/>
      <c r="AH26" s="195">
        <f t="shared" si="12"/>
        <v>0.51016632818093277</v>
      </c>
      <c r="AI26" s="185"/>
      <c r="AJ26" s="186"/>
      <c r="AK26" s="188"/>
      <c r="AL26" s="195">
        <f t="shared" si="13"/>
        <v>0.51016632818093277</v>
      </c>
      <c r="AM26" s="186">
        <f t="shared" si="14"/>
        <v>0.51016632818093277</v>
      </c>
      <c r="AN26" s="186">
        <f t="shared" si="15"/>
        <v>0.51016632818093277</v>
      </c>
      <c r="AO26" s="186">
        <f t="shared" si="16"/>
        <v>0.51016632818093277</v>
      </c>
      <c r="AP26" s="186">
        <f t="shared" si="17"/>
        <v>0.51016632818093277</v>
      </c>
      <c r="AQ26" s="186">
        <f t="shared" si="18"/>
        <v>0.51016632818093277</v>
      </c>
      <c r="AR26" s="186">
        <f t="shared" si="19"/>
        <v>0.51016632818093277</v>
      </c>
      <c r="AS26" s="186">
        <f t="shared" si="20"/>
        <v>0.51016632818093277</v>
      </c>
      <c r="AT26" s="186">
        <f t="shared" si="21"/>
        <v>0.51016632818093277</v>
      </c>
      <c r="AU26" s="141"/>
    </row>
    <row r="27" spans="1:47">
      <c r="A27" s="12">
        <f t="shared" si="6"/>
        <v>36465</v>
      </c>
      <c r="B27" s="12">
        <f t="shared" si="0"/>
        <v>36661</v>
      </c>
      <c r="C27" s="13">
        <f t="shared" si="1"/>
        <v>7</v>
      </c>
      <c r="D27" s="17">
        <f t="shared" si="2"/>
        <v>0.58690544057838001</v>
      </c>
      <c r="E27" s="17">
        <f t="shared" si="3"/>
        <v>0.61331618540440702</v>
      </c>
      <c r="F27" s="14">
        <f t="shared" si="4"/>
        <v>36617</v>
      </c>
      <c r="G27" s="14">
        <f t="shared" si="5"/>
        <v>36982</v>
      </c>
      <c r="H27" s="3">
        <f>CHOOSE(MATCH($A$2,{"D","C"},0),VLOOKUP($A27,$J$4:$AT$115,COUNTA($J$4:$AT$4)),TREND(D27:E27,F27:G27,B27))</f>
        <v>0.58690544057838001</v>
      </c>
      <c r="J27" s="131">
        <v>39904</v>
      </c>
      <c r="K27" s="403" t="str">
        <f t="shared" si="7"/>
        <v>2009-Q2</v>
      </c>
      <c r="L27" s="60">
        <f t="shared" si="22"/>
        <v>40134</v>
      </c>
      <c r="M27" s="213">
        <v>-0.03</v>
      </c>
      <c r="N27" s="186">
        <f t="shared" si="23"/>
        <v>0.49486133833550477</v>
      </c>
      <c r="O27" s="352">
        <f>IFERROR(INDEX([1]Exhibit_RateChange!$B:$B,MATCH($K27,[1]Exhibit_RateChange!$A:$A,0)),0)</f>
        <v>0.30706153280734999</v>
      </c>
      <c r="P27" s="186"/>
      <c r="Q27" s="153"/>
      <c r="R27" s="195">
        <f t="shared" si="8"/>
        <v>0.49486133833550477</v>
      </c>
      <c r="S27" s="352"/>
      <c r="T27" s="186"/>
      <c r="U27" s="188"/>
      <c r="V27" s="195">
        <f t="shared" si="9"/>
        <v>0.49486133833550477</v>
      </c>
      <c r="W27" s="185"/>
      <c r="X27" s="186"/>
      <c r="Y27" s="188"/>
      <c r="Z27" s="195">
        <f t="shared" si="10"/>
        <v>0.49486133833550477</v>
      </c>
      <c r="AA27" s="185"/>
      <c r="AB27" s="186"/>
      <c r="AC27" s="188"/>
      <c r="AD27" s="195">
        <f t="shared" si="11"/>
        <v>0.49486133833550477</v>
      </c>
      <c r="AE27" s="185"/>
      <c r="AF27" s="186"/>
      <c r="AG27" s="188"/>
      <c r="AH27" s="195">
        <f t="shared" si="12"/>
        <v>0.49486133833550477</v>
      </c>
      <c r="AI27" s="185"/>
      <c r="AJ27" s="186"/>
      <c r="AK27" s="188"/>
      <c r="AL27" s="195">
        <f t="shared" si="13"/>
        <v>0.49486133833550477</v>
      </c>
      <c r="AM27" s="186">
        <f t="shared" si="14"/>
        <v>0.49486133833550477</v>
      </c>
      <c r="AN27" s="186">
        <f t="shared" si="15"/>
        <v>0.49486133833550477</v>
      </c>
      <c r="AO27" s="186">
        <f t="shared" si="16"/>
        <v>0.49486133833550477</v>
      </c>
      <c r="AP27" s="186">
        <f t="shared" si="17"/>
        <v>0.49486133833550477</v>
      </c>
      <c r="AQ27" s="186">
        <f t="shared" si="18"/>
        <v>0.49486133833550477</v>
      </c>
      <c r="AR27" s="186">
        <f t="shared" si="19"/>
        <v>0.49486133833550477</v>
      </c>
      <c r="AS27" s="186">
        <f t="shared" si="20"/>
        <v>0.49486133833550477</v>
      </c>
      <c r="AT27" s="186">
        <f t="shared" si="21"/>
        <v>0.49486133833550477</v>
      </c>
      <c r="AU27" s="141"/>
    </row>
    <row r="28" spans="1:47">
      <c r="A28" s="12">
        <f t="shared" si="6"/>
        <v>36495</v>
      </c>
      <c r="B28" s="12">
        <f t="shared" si="0"/>
        <v>36692</v>
      </c>
      <c r="C28" s="13">
        <f t="shared" si="1"/>
        <v>7</v>
      </c>
      <c r="D28" s="17">
        <f t="shared" si="2"/>
        <v>0.58690544057838001</v>
      </c>
      <c r="E28" s="17">
        <f t="shared" si="3"/>
        <v>0.61331618540440702</v>
      </c>
      <c r="F28" s="14">
        <f t="shared" si="4"/>
        <v>36617</v>
      </c>
      <c r="G28" s="14">
        <f t="shared" si="5"/>
        <v>36982</v>
      </c>
      <c r="H28" s="3">
        <f>CHOOSE(MATCH($A$2,{"D","C"},0),VLOOKUP($A28,$J$4:$AT$115,COUNTA($J$4:$AT$4)),TREND(D28:E28,F28:G28,B28))</f>
        <v>0.58690544057838001</v>
      </c>
      <c r="J28" s="131">
        <v>39995</v>
      </c>
      <c r="K28" s="403" t="str">
        <f t="shared" si="7"/>
        <v>2009-Q3</v>
      </c>
      <c r="L28" s="60">
        <f t="shared" si="22"/>
        <v>40225</v>
      </c>
      <c r="M28" s="177"/>
      <c r="N28" s="186">
        <f t="shared" si="23"/>
        <v>0.49486133833550477</v>
      </c>
      <c r="O28" s="352">
        <f>IFERROR(INDEX([1]Exhibit_RateChange!$B:$B,MATCH($K28,[1]Exhibit_RateChange!$A:$A,0)),0)</f>
        <v>0.23561250022182401</v>
      </c>
      <c r="P28" s="186"/>
      <c r="Q28" s="153"/>
      <c r="R28" s="195">
        <f t="shared" si="8"/>
        <v>0.49486133833550477</v>
      </c>
      <c r="S28" s="352"/>
      <c r="T28" s="186"/>
      <c r="U28" s="188"/>
      <c r="V28" s="195">
        <f t="shared" si="9"/>
        <v>0.49486133833550477</v>
      </c>
      <c r="W28" s="185"/>
      <c r="X28" s="186"/>
      <c r="Y28" s="188"/>
      <c r="Z28" s="195">
        <f t="shared" si="10"/>
        <v>0.49486133833550477</v>
      </c>
      <c r="AA28" s="185"/>
      <c r="AB28" s="186"/>
      <c r="AC28" s="188"/>
      <c r="AD28" s="195">
        <f t="shared" si="11"/>
        <v>0.49486133833550477</v>
      </c>
      <c r="AE28" s="185"/>
      <c r="AF28" s="186"/>
      <c r="AG28" s="188"/>
      <c r="AH28" s="195">
        <f t="shared" si="12"/>
        <v>0.49486133833550477</v>
      </c>
      <c r="AI28" s="185"/>
      <c r="AJ28" s="186"/>
      <c r="AK28" s="188"/>
      <c r="AL28" s="195">
        <f t="shared" si="13"/>
        <v>0.49486133833550477</v>
      </c>
      <c r="AM28" s="186">
        <f t="shared" si="14"/>
        <v>0.49486133833550477</v>
      </c>
      <c r="AN28" s="186">
        <f t="shared" si="15"/>
        <v>0.49486133833550477</v>
      </c>
      <c r="AO28" s="186">
        <f t="shared" si="16"/>
        <v>0.49486133833550477</v>
      </c>
      <c r="AP28" s="186">
        <f t="shared" si="17"/>
        <v>0.49486133833550477</v>
      </c>
      <c r="AQ28" s="186">
        <f t="shared" si="18"/>
        <v>0.49486133833550477</v>
      </c>
      <c r="AR28" s="186">
        <f t="shared" si="19"/>
        <v>0.49486133833550477</v>
      </c>
      <c r="AS28" s="186">
        <f t="shared" si="20"/>
        <v>0.49486133833550477</v>
      </c>
      <c r="AT28" s="186">
        <f t="shared" si="21"/>
        <v>0.49486133833550477</v>
      </c>
      <c r="AU28" s="141"/>
    </row>
    <row r="29" spans="1:47">
      <c r="A29" s="12">
        <f t="shared" si="6"/>
        <v>36526</v>
      </c>
      <c r="B29" s="12">
        <f t="shared" si="0"/>
        <v>36722</v>
      </c>
      <c r="C29" s="13">
        <f t="shared" si="1"/>
        <v>7</v>
      </c>
      <c r="D29" s="17">
        <f t="shared" si="2"/>
        <v>0.58690544057838001</v>
      </c>
      <c r="E29" s="17">
        <f t="shared" si="3"/>
        <v>0.61331618540440702</v>
      </c>
      <c r="F29" s="14">
        <f t="shared" si="4"/>
        <v>36617</v>
      </c>
      <c r="G29" s="14">
        <f t="shared" si="5"/>
        <v>36982</v>
      </c>
      <c r="H29" s="3">
        <f>CHOOSE(MATCH($A$2,{"D","C"},0),VLOOKUP($A29,$J$4:$AT$115,COUNTA($J$4:$AT$4)),TREND(D29:E29,F29:G29,B29))</f>
        <v>0.58690544057838001</v>
      </c>
      <c r="J29" s="131">
        <v>40087</v>
      </c>
      <c r="K29" s="403" t="str">
        <f t="shared" si="7"/>
        <v>2009-Q4</v>
      </c>
      <c r="L29" s="60">
        <f t="shared" si="22"/>
        <v>40314</v>
      </c>
      <c r="M29" s="177"/>
      <c r="N29" s="186">
        <f t="shared" si="23"/>
        <v>0.49486133833550477</v>
      </c>
      <c r="O29" s="352">
        <f>IFERROR(INDEX([1]Exhibit_RateChange!$B:$B,MATCH($K29,[1]Exhibit_RateChange!$A:$A,0)),0)</f>
        <v>0.25039361223571799</v>
      </c>
      <c r="P29" s="186"/>
      <c r="Q29" s="153"/>
      <c r="R29" s="195">
        <f t="shared" si="8"/>
        <v>0.49486133833550477</v>
      </c>
      <c r="S29" s="352"/>
      <c r="T29" s="186"/>
      <c r="U29" s="188"/>
      <c r="V29" s="195">
        <f t="shared" si="9"/>
        <v>0.49486133833550477</v>
      </c>
      <c r="W29" s="185"/>
      <c r="X29" s="186"/>
      <c r="Y29" s="188"/>
      <c r="Z29" s="195">
        <f t="shared" si="10"/>
        <v>0.49486133833550477</v>
      </c>
      <c r="AA29" s="185"/>
      <c r="AB29" s="186"/>
      <c r="AC29" s="188"/>
      <c r="AD29" s="195">
        <f t="shared" si="11"/>
        <v>0.49486133833550477</v>
      </c>
      <c r="AE29" s="185"/>
      <c r="AF29" s="186"/>
      <c r="AG29" s="188"/>
      <c r="AH29" s="195">
        <f t="shared" si="12"/>
        <v>0.49486133833550477</v>
      </c>
      <c r="AI29" s="185"/>
      <c r="AJ29" s="186"/>
      <c r="AK29" s="188"/>
      <c r="AL29" s="195">
        <f t="shared" si="13"/>
        <v>0.49486133833550477</v>
      </c>
      <c r="AM29" s="186">
        <f t="shared" si="14"/>
        <v>0.49486133833550477</v>
      </c>
      <c r="AN29" s="186">
        <f t="shared" si="15"/>
        <v>0.49486133833550477</v>
      </c>
      <c r="AO29" s="186">
        <f t="shared" si="16"/>
        <v>0.49486133833550477</v>
      </c>
      <c r="AP29" s="186">
        <f t="shared" si="17"/>
        <v>0.49486133833550477</v>
      </c>
      <c r="AQ29" s="186">
        <f t="shared" si="18"/>
        <v>0.49486133833550477</v>
      </c>
      <c r="AR29" s="186">
        <f t="shared" si="19"/>
        <v>0.49486133833550477</v>
      </c>
      <c r="AS29" s="186">
        <f t="shared" si="20"/>
        <v>0.49486133833550477</v>
      </c>
      <c r="AT29" s="186">
        <f t="shared" si="21"/>
        <v>0.49486133833550477</v>
      </c>
      <c r="AU29" s="141"/>
    </row>
    <row r="30" spans="1:47">
      <c r="A30" s="12">
        <f t="shared" si="6"/>
        <v>36557</v>
      </c>
      <c r="B30" s="12">
        <f t="shared" si="0"/>
        <v>36753</v>
      </c>
      <c r="C30" s="13">
        <f t="shared" si="1"/>
        <v>7</v>
      </c>
      <c r="D30" s="17">
        <f t="shared" si="2"/>
        <v>0.58690544057838001</v>
      </c>
      <c r="E30" s="17">
        <f t="shared" si="3"/>
        <v>0.61331618540440702</v>
      </c>
      <c r="F30" s="14">
        <f t="shared" si="4"/>
        <v>36617</v>
      </c>
      <c r="G30" s="14">
        <f t="shared" si="5"/>
        <v>36982</v>
      </c>
      <c r="H30" s="3">
        <f>CHOOSE(MATCH($A$2,{"D","C"},0),VLOOKUP($A30,$J$4:$AT$115,COUNTA($J$4:$AT$4)),TREND(D30:E30,F30:G30,B30))</f>
        <v>0.58690544057838001</v>
      </c>
      <c r="J30" s="131">
        <v>40179</v>
      </c>
      <c r="K30" s="403" t="str">
        <f t="shared" si="7"/>
        <v>2010-Q1</v>
      </c>
      <c r="L30" s="60">
        <f t="shared" si="22"/>
        <v>40405</v>
      </c>
      <c r="M30" s="177"/>
      <c r="N30" s="186">
        <f t="shared" si="23"/>
        <v>0.49486133833550477</v>
      </c>
      <c r="O30" s="352">
        <f>IFERROR(INDEX([1]Exhibit_RateChange!$B:$B,MATCH($K30,[1]Exhibit_RateChange!$A:$A,0)),0)</f>
        <v>-0.449768798765668</v>
      </c>
      <c r="P30" s="186"/>
      <c r="Q30" s="153"/>
      <c r="R30" s="195">
        <f t="shared" si="8"/>
        <v>0.49486133833550477</v>
      </c>
      <c r="S30" s="352"/>
      <c r="T30" s="186"/>
      <c r="U30" s="188"/>
      <c r="V30" s="195">
        <f t="shared" si="9"/>
        <v>0.49486133833550477</v>
      </c>
      <c r="W30" s="185"/>
      <c r="X30" s="186"/>
      <c r="Y30" s="188"/>
      <c r="Z30" s="195">
        <f t="shared" si="10"/>
        <v>0.49486133833550477</v>
      </c>
      <c r="AA30" s="185"/>
      <c r="AB30" s="186"/>
      <c r="AC30" s="188"/>
      <c r="AD30" s="195">
        <f t="shared" si="11"/>
        <v>0.49486133833550477</v>
      </c>
      <c r="AE30" s="185"/>
      <c r="AF30" s="186"/>
      <c r="AG30" s="188"/>
      <c r="AH30" s="195">
        <f t="shared" si="12"/>
        <v>0.49486133833550477</v>
      </c>
      <c r="AI30" s="185"/>
      <c r="AJ30" s="186"/>
      <c r="AK30" s="188"/>
      <c r="AL30" s="195">
        <f t="shared" si="13"/>
        <v>0.49486133833550477</v>
      </c>
      <c r="AM30" s="186">
        <f t="shared" si="14"/>
        <v>0.49486133833550477</v>
      </c>
      <c r="AN30" s="186">
        <f t="shared" si="15"/>
        <v>0.49486133833550477</v>
      </c>
      <c r="AO30" s="186">
        <f t="shared" si="16"/>
        <v>0.49486133833550477</v>
      </c>
      <c r="AP30" s="186">
        <f t="shared" si="17"/>
        <v>0.49486133833550477</v>
      </c>
      <c r="AQ30" s="186">
        <f t="shared" si="18"/>
        <v>0.49486133833550477</v>
      </c>
      <c r="AR30" s="186">
        <f t="shared" si="19"/>
        <v>0.49486133833550477</v>
      </c>
      <c r="AS30" s="186">
        <f t="shared" si="20"/>
        <v>0.49486133833550477</v>
      </c>
      <c r="AT30" s="186">
        <f t="shared" si="21"/>
        <v>0.49486133833550477</v>
      </c>
      <c r="AU30" s="141"/>
    </row>
    <row r="31" spans="1:47">
      <c r="A31" s="12">
        <f t="shared" si="6"/>
        <v>36586</v>
      </c>
      <c r="B31" s="12">
        <f t="shared" si="0"/>
        <v>36784</v>
      </c>
      <c r="C31" s="13">
        <f t="shared" si="1"/>
        <v>7</v>
      </c>
      <c r="D31" s="17">
        <f t="shared" si="2"/>
        <v>0.58690544057838001</v>
      </c>
      <c r="E31" s="17">
        <f t="shared" si="3"/>
        <v>0.61331618540440702</v>
      </c>
      <c r="F31" s="14">
        <f t="shared" si="4"/>
        <v>36617</v>
      </c>
      <c r="G31" s="14">
        <f t="shared" si="5"/>
        <v>36982</v>
      </c>
      <c r="H31" s="3">
        <f>CHOOSE(MATCH($A$2,{"D","C"},0),VLOOKUP($A31,$J$4:$AT$115,COUNTA($J$4:$AT$4)),TREND(D31:E31,F31:G31,B31))</f>
        <v>0.58690544057838001</v>
      </c>
      <c r="J31" s="131">
        <v>40269</v>
      </c>
      <c r="K31" s="403" t="str">
        <f t="shared" si="7"/>
        <v>2010-Q2</v>
      </c>
      <c r="L31" s="60">
        <f t="shared" si="22"/>
        <v>40499</v>
      </c>
      <c r="M31" s="213">
        <v>6.7999999999999996E-3</v>
      </c>
      <c r="N31" s="186">
        <f t="shared" si="23"/>
        <v>0.49822639543618619</v>
      </c>
      <c r="O31" s="352">
        <f>IFERROR(INDEX([1]Exhibit_RateChange!$B:$B,MATCH($K31,[1]Exhibit_RateChange!$A:$A,0)),0)</f>
        <v>0</v>
      </c>
      <c r="P31" s="186"/>
      <c r="Q31" s="153"/>
      <c r="R31" s="195">
        <f t="shared" si="8"/>
        <v>0.49822639543618619</v>
      </c>
      <c r="S31" s="352">
        <f>IFERROR(INDEX([1]Exhibit_RateChange!$C:$C,MATCH($K31,[1]Exhibit_RateChange!$A:$A,0)),0)</f>
        <v>0</v>
      </c>
      <c r="T31" s="186"/>
      <c r="U31" s="188"/>
      <c r="V31" s="195">
        <f t="shared" si="9"/>
        <v>0.49822639543618619</v>
      </c>
      <c r="W31" s="185"/>
      <c r="X31" s="186"/>
      <c r="Y31" s="188"/>
      <c r="Z31" s="195">
        <f t="shared" si="10"/>
        <v>0.49822639543618619</v>
      </c>
      <c r="AA31" s="185"/>
      <c r="AB31" s="186"/>
      <c r="AC31" s="188"/>
      <c r="AD31" s="195">
        <f t="shared" si="11"/>
        <v>0.49822639543618619</v>
      </c>
      <c r="AE31" s="185"/>
      <c r="AF31" s="186"/>
      <c r="AG31" s="188"/>
      <c r="AH31" s="195">
        <f t="shared" si="12"/>
        <v>0.49822639543618619</v>
      </c>
      <c r="AI31" s="185"/>
      <c r="AJ31" s="186"/>
      <c r="AK31" s="188"/>
      <c r="AL31" s="195">
        <f t="shared" si="13"/>
        <v>0.49822639543618619</v>
      </c>
      <c r="AM31" s="186">
        <f t="shared" si="14"/>
        <v>0.49822639543618619</v>
      </c>
      <c r="AN31" s="186">
        <f t="shared" si="15"/>
        <v>0.49822639543618619</v>
      </c>
      <c r="AO31" s="186">
        <f t="shared" si="16"/>
        <v>0.49822639543618619</v>
      </c>
      <c r="AP31" s="186">
        <f t="shared" si="17"/>
        <v>0.49822639543618619</v>
      </c>
      <c r="AQ31" s="186">
        <f t="shared" si="18"/>
        <v>0.49822639543618619</v>
      </c>
      <c r="AR31" s="186">
        <f t="shared" si="19"/>
        <v>0.49822639543618619</v>
      </c>
      <c r="AS31" s="186">
        <f t="shared" si="20"/>
        <v>0.49822639543618619</v>
      </c>
      <c r="AT31" s="186">
        <f t="shared" si="21"/>
        <v>0.49822639543618619</v>
      </c>
      <c r="AU31" s="141"/>
    </row>
    <row r="32" spans="1:47">
      <c r="A32" s="12">
        <f t="shared" si="6"/>
        <v>36617</v>
      </c>
      <c r="B32" s="12">
        <f t="shared" si="0"/>
        <v>36814</v>
      </c>
      <c r="C32" s="13">
        <f t="shared" si="1"/>
        <v>7</v>
      </c>
      <c r="D32" s="17">
        <f t="shared" si="2"/>
        <v>0.58690544057838001</v>
      </c>
      <c r="E32" s="17">
        <f t="shared" si="3"/>
        <v>0.61331618540440702</v>
      </c>
      <c r="F32" s="14">
        <f t="shared" si="4"/>
        <v>36617</v>
      </c>
      <c r="G32" s="14">
        <f t="shared" si="5"/>
        <v>36982</v>
      </c>
      <c r="H32" s="3">
        <f>CHOOSE(MATCH($A$2,{"D","C"},0),VLOOKUP($A32,$J$4:$AT$115,COUNTA($J$4:$AT$4)),TREND(D32:E32,F32:G32,B32))</f>
        <v>0.61331618540440702</v>
      </c>
      <c r="J32" s="131">
        <v>40360</v>
      </c>
      <c r="K32" s="403" t="str">
        <f t="shared" si="7"/>
        <v>2010-Q3</v>
      </c>
      <c r="L32" s="60">
        <f t="shared" si="22"/>
        <v>40590</v>
      </c>
      <c r="M32" s="184"/>
      <c r="N32" s="186">
        <f t="shared" si="23"/>
        <v>0.49822639543618619</v>
      </c>
      <c r="O32" s="352">
        <f>IFERROR(INDEX([1]Exhibit_RateChange!$B:$B,MATCH($K32,[1]Exhibit_RateChange!$A:$A,0)),0)</f>
        <v>0.18631505451771399</v>
      </c>
      <c r="P32" s="186"/>
      <c r="Q32" s="153"/>
      <c r="R32" s="195">
        <f t="shared" si="8"/>
        <v>0.49822639543618619</v>
      </c>
      <c r="S32" s="352">
        <f>IFERROR(INDEX([1]Exhibit_RateChange!$C:$C,MATCH($K32,[1]Exhibit_RateChange!$A:$A,0)),0)</f>
        <v>0.18631505451771399</v>
      </c>
      <c r="T32" s="186"/>
      <c r="U32" s="188"/>
      <c r="V32" s="195">
        <f t="shared" si="9"/>
        <v>0.49822639543618619</v>
      </c>
      <c r="W32" s="185"/>
      <c r="X32" s="186"/>
      <c r="Y32" s="188"/>
      <c r="Z32" s="195">
        <f t="shared" si="10"/>
        <v>0.49822639543618619</v>
      </c>
      <c r="AA32" s="185"/>
      <c r="AB32" s="186"/>
      <c r="AC32" s="188"/>
      <c r="AD32" s="195">
        <f t="shared" si="11"/>
        <v>0.49822639543618619</v>
      </c>
      <c r="AE32" s="185"/>
      <c r="AF32" s="186"/>
      <c r="AG32" s="188"/>
      <c r="AH32" s="195">
        <f t="shared" si="12"/>
        <v>0.49822639543618619</v>
      </c>
      <c r="AI32" s="185"/>
      <c r="AJ32" s="186"/>
      <c r="AK32" s="188"/>
      <c r="AL32" s="195">
        <f t="shared" si="13"/>
        <v>0.49822639543618619</v>
      </c>
      <c r="AM32" s="186">
        <f t="shared" si="14"/>
        <v>0.49822639543618619</v>
      </c>
      <c r="AN32" s="186">
        <f t="shared" si="15"/>
        <v>0.49822639543618619</v>
      </c>
      <c r="AO32" s="186">
        <f t="shared" si="16"/>
        <v>0.49822639543618619</v>
      </c>
      <c r="AP32" s="186">
        <f t="shared" si="17"/>
        <v>0.49822639543618619</v>
      </c>
      <c r="AQ32" s="186">
        <f t="shared" si="18"/>
        <v>0.49822639543618619</v>
      </c>
      <c r="AR32" s="186">
        <f t="shared" si="19"/>
        <v>0.49822639543618619</v>
      </c>
      <c r="AS32" s="186">
        <f t="shared" si="20"/>
        <v>0.49822639543618619</v>
      </c>
      <c r="AT32" s="186">
        <f t="shared" si="21"/>
        <v>0.49822639543618619</v>
      </c>
      <c r="AU32" s="141"/>
    </row>
    <row r="33" spans="1:47">
      <c r="A33" s="12">
        <f t="shared" si="6"/>
        <v>36647</v>
      </c>
      <c r="B33" s="12">
        <f t="shared" si="0"/>
        <v>36845</v>
      </c>
      <c r="C33" s="13">
        <f t="shared" si="1"/>
        <v>7</v>
      </c>
      <c r="D33" s="17">
        <f t="shared" si="2"/>
        <v>0.58690544057838001</v>
      </c>
      <c r="E33" s="17">
        <f t="shared" si="3"/>
        <v>0.61331618540440702</v>
      </c>
      <c r="F33" s="14">
        <f t="shared" si="4"/>
        <v>36617</v>
      </c>
      <c r="G33" s="14">
        <f t="shared" si="5"/>
        <v>36982</v>
      </c>
      <c r="H33" s="3">
        <f>CHOOSE(MATCH($A$2,{"D","C"},0),VLOOKUP($A33,$J$4:$AT$115,COUNTA($J$4:$AT$4)),TREND(D33:E33,F33:G33,B33))</f>
        <v>0.61331618540440702</v>
      </c>
      <c r="J33" s="131">
        <v>40452</v>
      </c>
      <c r="K33" s="403" t="str">
        <f t="shared" si="7"/>
        <v>2010-Q4</v>
      </c>
      <c r="L33" s="60">
        <f t="shared" si="22"/>
        <v>40679</v>
      </c>
      <c r="M33" s="177"/>
      <c r="N33" s="186">
        <f t="shared" si="23"/>
        <v>0.49822639543618619</v>
      </c>
      <c r="O33" s="352">
        <f>IFERROR(INDEX([1]Exhibit_RateChange!$B:$B,MATCH($K33,[1]Exhibit_RateChange!$A:$A,0)),0)</f>
        <v>0.49374989787414802</v>
      </c>
      <c r="P33" s="186"/>
      <c r="Q33" s="153"/>
      <c r="R33" s="195">
        <f>$N33</f>
        <v>0.49822639543618619</v>
      </c>
      <c r="S33" s="352">
        <f>IFERROR(INDEX([1]Exhibit_RateChange!$C:$C,MATCH($K33,[1]Exhibit_RateChange!$A:$A,0)),0)</f>
        <v>0.49374989787414802</v>
      </c>
      <c r="T33" s="186"/>
      <c r="U33" s="188"/>
      <c r="V33" s="195">
        <f t="shared" si="9"/>
        <v>0.49822639543618619</v>
      </c>
      <c r="W33" s="185"/>
      <c r="X33" s="186"/>
      <c r="Y33" s="188"/>
      <c r="Z33" s="195">
        <f t="shared" si="10"/>
        <v>0.49822639543618619</v>
      </c>
      <c r="AA33" s="185"/>
      <c r="AB33" s="186"/>
      <c r="AC33" s="188"/>
      <c r="AD33" s="195">
        <f t="shared" si="11"/>
        <v>0.49822639543618619</v>
      </c>
      <c r="AE33" s="185"/>
      <c r="AF33" s="186"/>
      <c r="AG33" s="188"/>
      <c r="AH33" s="195">
        <f t="shared" si="12"/>
        <v>0.49822639543618619</v>
      </c>
      <c r="AI33" s="185"/>
      <c r="AJ33" s="186"/>
      <c r="AK33" s="188"/>
      <c r="AL33" s="195">
        <f t="shared" si="13"/>
        <v>0.49822639543618619</v>
      </c>
      <c r="AM33" s="186">
        <f t="shared" si="14"/>
        <v>0.49822639543618619</v>
      </c>
      <c r="AN33" s="186">
        <f t="shared" si="15"/>
        <v>0.49822639543618619</v>
      </c>
      <c r="AO33" s="186">
        <f t="shared" si="16"/>
        <v>0.49822639543618619</v>
      </c>
      <c r="AP33" s="186">
        <f t="shared" si="17"/>
        <v>0.49822639543618619</v>
      </c>
      <c r="AQ33" s="186">
        <f t="shared" si="18"/>
        <v>0.49822639543618619</v>
      </c>
      <c r="AR33" s="186">
        <f t="shared" si="19"/>
        <v>0.49822639543618619</v>
      </c>
      <c r="AS33" s="186">
        <f t="shared" si="20"/>
        <v>0.49822639543618619</v>
      </c>
      <c r="AT33" s="186">
        <f t="shared" si="21"/>
        <v>0.49822639543618619</v>
      </c>
      <c r="AU33" s="141"/>
    </row>
    <row r="34" spans="1:47">
      <c r="A34" s="12">
        <f t="shared" si="6"/>
        <v>36678</v>
      </c>
      <c r="B34" s="12">
        <f t="shared" si="0"/>
        <v>36875</v>
      </c>
      <c r="C34" s="13">
        <f t="shared" si="1"/>
        <v>7</v>
      </c>
      <c r="D34" s="17">
        <f t="shared" si="2"/>
        <v>0.58690544057838001</v>
      </c>
      <c r="E34" s="17">
        <f t="shared" si="3"/>
        <v>0.61331618540440702</v>
      </c>
      <c r="F34" s="14">
        <f t="shared" si="4"/>
        <v>36617</v>
      </c>
      <c r="G34" s="14">
        <f t="shared" si="5"/>
        <v>36982</v>
      </c>
      <c r="H34" s="3">
        <f>CHOOSE(MATCH($A$2,{"D","C"},0),VLOOKUP($A34,$J$4:$AT$115,COUNTA($J$4:$AT$4)),TREND(D34:E34,F34:G34,B34))</f>
        <v>0.61331618540440702</v>
      </c>
      <c r="J34" s="131">
        <v>40544</v>
      </c>
      <c r="K34" s="403" t="str">
        <f t="shared" si="7"/>
        <v>2011-Q1</v>
      </c>
      <c r="L34" s="60">
        <f t="shared" si="22"/>
        <v>40770</v>
      </c>
      <c r="M34" s="184"/>
      <c r="N34" s="186">
        <f t="shared" si="23"/>
        <v>0.49822639543618619</v>
      </c>
      <c r="O34" s="352">
        <f>IFERROR(INDEX([1]Exhibit_RateChange!$B:$B,MATCH($K34,[1]Exhibit_RateChange!$A:$A,0)),0)</f>
        <v>-0.76501603076804403</v>
      </c>
      <c r="P34" s="186"/>
      <c r="Q34" s="153"/>
      <c r="R34" s="195">
        <f t="shared" si="8"/>
        <v>0.49822639543618619</v>
      </c>
      <c r="S34" s="352">
        <f>IFERROR(INDEX([1]Exhibit_RateChange!$C:$C,MATCH($K34,[1]Exhibit_RateChange!$A:$A,0)),0)</f>
        <v>-0.76501603076804403</v>
      </c>
      <c r="T34" s="186"/>
      <c r="U34" s="188"/>
      <c r="V34" s="195">
        <f t="shared" si="9"/>
        <v>0.49822639543618619</v>
      </c>
      <c r="W34" s="185"/>
      <c r="X34" s="186"/>
      <c r="Y34" s="188"/>
      <c r="Z34" s="195">
        <f t="shared" si="10"/>
        <v>0.49822639543618619</v>
      </c>
      <c r="AA34" s="185"/>
      <c r="AB34" s="186"/>
      <c r="AC34" s="188"/>
      <c r="AD34" s="195">
        <f t="shared" si="11"/>
        <v>0.49822639543618619</v>
      </c>
      <c r="AE34" s="185"/>
      <c r="AF34" s="186"/>
      <c r="AG34" s="188"/>
      <c r="AH34" s="195">
        <f t="shared" si="12"/>
        <v>0.49822639543618619</v>
      </c>
      <c r="AI34" s="185"/>
      <c r="AJ34" s="186"/>
      <c r="AK34" s="188"/>
      <c r="AL34" s="195">
        <f t="shared" si="13"/>
        <v>0.49822639543618619</v>
      </c>
      <c r="AM34" s="186">
        <f t="shared" si="14"/>
        <v>0.49822639543618619</v>
      </c>
      <c r="AN34" s="186">
        <f t="shared" si="15"/>
        <v>0.49822639543618619</v>
      </c>
      <c r="AO34" s="186">
        <f t="shared" si="16"/>
        <v>0.49822639543618619</v>
      </c>
      <c r="AP34" s="186">
        <f t="shared" si="17"/>
        <v>0.49822639543618619</v>
      </c>
      <c r="AQ34" s="186">
        <f t="shared" si="18"/>
        <v>0.49822639543618619</v>
      </c>
      <c r="AR34" s="186">
        <f t="shared" si="19"/>
        <v>0.49822639543618619</v>
      </c>
      <c r="AS34" s="186">
        <f t="shared" si="20"/>
        <v>0.49822639543618619</v>
      </c>
      <c r="AT34" s="186">
        <f t="shared" si="21"/>
        <v>0.49822639543618619</v>
      </c>
      <c r="AU34" s="141"/>
    </row>
    <row r="35" spans="1:47">
      <c r="A35" s="12">
        <f t="shared" si="6"/>
        <v>36708</v>
      </c>
      <c r="B35" s="12">
        <f t="shared" si="0"/>
        <v>36906</v>
      </c>
      <c r="C35" s="13">
        <f t="shared" si="1"/>
        <v>7</v>
      </c>
      <c r="D35" s="17">
        <f t="shared" si="2"/>
        <v>0.58690544057838001</v>
      </c>
      <c r="E35" s="17">
        <f t="shared" si="3"/>
        <v>0.61331618540440702</v>
      </c>
      <c r="F35" s="14">
        <f t="shared" si="4"/>
        <v>36617</v>
      </c>
      <c r="G35" s="14">
        <f t="shared" si="5"/>
        <v>36982</v>
      </c>
      <c r="H35" s="3">
        <f>CHOOSE(MATCH($A$2,{"D","C"},0),VLOOKUP($A35,$J$4:$AT$115,COUNTA($J$4:$AT$4)),TREND(D35:E35,F35:G35,B35))</f>
        <v>0.61331618540440702</v>
      </c>
      <c r="J35" s="131">
        <v>40634</v>
      </c>
      <c r="K35" s="403" t="str">
        <f t="shared" si="7"/>
        <v>2011-Q2</v>
      </c>
      <c r="L35" s="60">
        <f t="shared" si="22"/>
        <v>40864</v>
      </c>
      <c r="M35" s="213">
        <v>8.6999999999999994E-3</v>
      </c>
      <c r="N35" s="186">
        <f t="shared" si="23"/>
        <v>0.50256096507648096</v>
      </c>
      <c r="O35" s="352">
        <f>IFERROR(INDEX([1]Exhibit_RateChange!$B:$B,MATCH($K35,[1]Exhibit_RateChange!$A:$A,0)),0)</f>
        <v>-0.57885836946451197</v>
      </c>
      <c r="P35" s="186"/>
      <c r="Q35" s="153"/>
      <c r="R35" s="195">
        <f t="shared" si="8"/>
        <v>0.50256096507648096</v>
      </c>
      <c r="S35" s="352">
        <f>IFERROR(INDEX([1]Exhibit_RateChange!$C:$C,MATCH($K35,[1]Exhibit_RateChange!$A:$A,0)),0)</f>
        <v>-0.50600544140556303</v>
      </c>
      <c r="T35" s="186"/>
      <c r="U35" s="188"/>
      <c r="V35" s="195">
        <f t="shared" si="9"/>
        <v>0.50256096507648096</v>
      </c>
      <c r="W35" s="185"/>
      <c r="X35" s="186"/>
      <c r="Y35" s="188"/>
      <c r="Z35" s="195">
        <f t="shared" si="10"/>
        <v>0.50256096507648096</v>
      </c>
      <c r="AA35" s="185"/>
      <c r="AB35" s="186"/>
      <c r="AC35" s="188"/>
      <c r="AD35" s="195">
        <f t="shared" si="11"/>
        <v>0.50256096507648096</v>
      </c>
      <c r="AE35" s="185"/>
      <c r="AF35" s="186"/>
      <c r="AG35" s="188"/>
      <c r="AH35" s="195">
        <f t="shared" si="12"/>
        <v>0.50256096507648096</v>
      </c>
      <c r="AI35" s="185"/>
      <c r="AJ35" s="186"/>
      <c r="AK35" s="188"/>
      <c r="AL35" s="195">
        <f t="shared" si="13"/>
        <v>0.50256096507648096</v>
      </c>
      <c r="AM35" s="186">
        <f t="shared" si="14"/>
        <v>0.50256096507648096</v>
      </c>
      <c r="AN35" s="186">
        <f t="shared" si="15"/>
        <v>0.50256096507648096</v>
      </c>
      <c r="AO35" s="186">
        <f t="shared" si="16"/>
        <v>0.50256096507648096</v>
      </c>
      <c r="AP35" s="186">
        <f t="shared" si="17"/>
        <v>0.50256096507648096</v>
      </c>
      <c r="AQ35" s="186">
        <f t="shared" si="18"/>
        <v>0.50256096507648096</v>
      </c>
      <c r="AR35" s="186">
        <f t="shared" si="19"/>
        <v>0.50256096507648096</v>
      </c>
      <c r="AS35" s="186">
        <f t="shared" si="20"/>
        <v>0.50256096507648096</v>
      </c>
      <c r="AT35" s="186">
        <f t="shared" si="21"/>
        <v>0.50256096507648096</v>
      </c>
      <c r="AU35" s="141"/>
    </row>
    <row r="36" spans="1:47">
      <c r="A36" s="12">
        <f t="shared" si="6"/>
        <v>36739</v>
      </c>
      <c r="B36" s="12">
        <f t="shared" si="0"/>
        <v>36937</v>
      </c>
      <c r="C36" s="13">
        <f t="shared" si="1"/>
        <v>7</v>
      </c>
      <c r="D36" s="17">
        <f t="shared" si="2"/>
        <v>0.58690544057838001</v>
      </c>
      <c r="E36" s="17">
        <f t="shared" si="3"/>
        <v>0.61331618540440702</v>
      </c>
      <c r="F36" s="14">
        <f t="shared" si="4"/>
        <v>36617</v>
      </c>
      <c r="G36" s="14">
        <f t="shared" si="5"/>
        <v>36982</v>
      </c>
      <c r="H36" s="3">
        <f>CHOOSE(MATCH($A$2,{"D","C"},0),VLOOKUP($A36,$J$4:$AT$115,COUNTA($J$4:$AT$4)),TREND(D36:E36,F36:G36,B36))</f>
        <v>0.61331618540440702</v>
      </c>
      <c r="J36" s="131">
        <v>40725</v>
      </c>
      <c r="K36" s="403" t="str">
        <f t="shared" si="7"/>
        <v>2011-Q3</v>
      </c>
      <c r="L36" s="60">
        <f t="shared" si="22"/>
        <v>40955</v>
      </c>
      <c r="M36" s="184"/>
      <c r="N36" s="186">
        <f t="shared" si="23"/>
        <v>0.50256096507648096</v>
      </c>
      <c r="O36" s="352">
        <f>IFERROR(INDEX([1]Exhibit_RateChange!$B:$B,MATCH($K36,[1]Exhibit_RateChange!$A:$A,0)),0)</f>
        <v>0.53953231585196604</v>
      </c>
      <c r="P36" s="186"/>
      <c r="Q36" s="153"/>
      <c r="R36" s="195">
        <f t="shared" si="8"/>
        <v>0.50256096507648096</v>
      </c>
      <c r="S36" s="352">
        <f>IFERROR(INDEX([1]Exhibit_RateChange!$C:$C,MATCH($K36,[1]Exhibit_RateChange!$A:$A,0)),0)</f>
        <v>0.31248642010299799</v>
      </c>
      <c r="T36" s="186"/>
      <c r="U36" s="188"/>
      <c r="V36" s="195">
        <f t="shared" si="9"/>
        <v>0.50256096507648096</v>
      </c>
      <c r="W36" s="185"/>
      <c r="X36" s="186"/>
      <c r="Y36" s="188"/>
      <c r="Z36" s="195">
        <f t="shared" si="10"/>
        <v>0.50256096507648096</v>
      </c>
      <c r="AA36" s="185"/>
      <c r="AB36" s="186"/>
      <c r="AC36" s="188"/>
      <c r="AD36" s="195">
        <f t="shared" si="11"/>
        <v>0.50256096507648096</v>
      </c>
      <c r="AE36" s="185"/>
      <c r="AF36" s="186"/>
      <c r="AG36" s="188"/>
      <c r="AH36" s="195">
        <f t="shared" si="12"/>
        <v>0.50256096507648096</v>
      </c>
      <c r="AI36" s="185"/>
      <c r="AJ36" s="186"/>
      <c r="AK36" s="188"/>
      <c r="AL36" s="195">
        <f t="shared" si="13"/>
        <v>0.50256096507648096</v>
      </c>
      <c r="AM36" s="186">
        <f t="shared" si="14"/>
        <v>0.50256096507648096</v>
      </c>
      <c r="AN36" s="186">
        <f t="shared" si="15"/>
        <v>0.50256096507648096</v>
      </c>
      <c r="AO36" s="186">
        <f t="shared" si="16"/>
        <v>0.50256096507648096</v>
      </c>
      <c r="AP36" s="186">
        <f t="shared" si="17"/>
        <v>0.50256096507648096</v>
      </c>
      <c r="AQ36" s="186">
        <f t="shared" si="18"/>
        <v>0.50256096507648096</v>
      </c>
      <c r="AR36" s="186">
        <f t="shared" si="19"/>
        <v>0.50256096507648096</v>
      </c>
      <c r="AS36" s="186">
        <f t="shared" si="20"/>
        <v>0.50256096507648096</v>
      </c>
      <c r="AT36" s="186">
        <f t="shared" si="21"/>
        <v>0.50256096507648096</v>
      </c>
      <c r="AU36" s="141"/>
    </row>
    <row r="37" spans="1:47">
      <c r="A37" s="12">
        <f t="shared" si="6"/>
        <v>36770</v>
      </c>
      <c r="B37" s="12">
        <f t="shared" si="0"/>
        <v>36965</v>
      </c>
      <c r="C37" s="13">
        <f t="shared" si="1"/>
        <v>7</v>
      </c>
      <c r="D37" s="17">
        <f t="shared" si="2"/>
        <v>0.58690544057838001</v>
      </c>
      <c r="E37" s="17">
        <f t="shared" si="3"/>
        <v>0.61331618540440702</v>
      </c>
      <c r="F37" s="14">
        <f t="shared" si="4"/>
        <v>36617</v>
      </c>
      <c r="G37" s="14">
        <f t="shared" si="5"/>
        <v>36982</v>
      </c>
      <c r="H37" s="3">
        <f>CHOOSE(MATCH($A$2,{"D","C"},0),VLOOKUP($A37,$J$4:$AT$115,COUNTA($J$4:$AT$4)),TREND(D37:E37,F37:G37,B37))</f>
        <v>0.61331618540440702</v>
      </c>
      <c r="J37" s="131">
        <v>40817</v>
      </c>
      <c r="K37" s="403" t="str">
        <f t="shared" si="7"/>
        <v>2011-Q4</v>
      </c>
      <c r="L37" s="60">
        <f t="shared" si="22"/>
        <v>41045</v>
      </c>
      <c r="M37" s="184"/>
      <c r="N37" s="186">
        <f t="shared" si="23"/>
        <v>0.50256096507648096</v>
      </c>
      <c r="O37" s="352">
        <f>IFERROR(INDEX([1]Exhibit_RateChange!$B:$B,MATCH($K37,[1]Exhibit_RateChange!$A:$A,0)),0)</f>
        <v>6.8451707978885099E-2</v>
      </c>
      <c r="P37" s="186"/>
      <c r="Q37" s="153"/>
      <c r="R37" s="195">
        <f t="shared" si="8"/>
        <v>0.50256096507648096</v>
      </c>
      <c r="S37" s="352">
        <f>IFERROR(INDEX([1]Exhibit_RateChange!$C:$C,MATCH($K37,[1]Exhibit_RateChange!$A:$A,0)),0)</f>
        <v>6.8451707978885099E-2</v>
      </c>
      <c r="T37" s="186"/>
      <c r="U37" s="188"/>
      <c r="V37" s="195">
        <f t="shared" si="9"/>
        <v>0.50256096507648096</v>
      </c>
      <c r="W37" s="185"/>
      <c r="X37" s="186"/>
      <c r="Y37" s="188"/>
      <c r="Z37" s="195">
        <f t="shared" si="10"/>
        <v>0.50256096507648096</v>
      </c>
      <c r="AA37" s="185"/>
      <c r="AB37" s="186"/>
      <c r="AC37" s="188"/>
      <c r="AD37" s="195">
        <f t="shared" si="11"/>
        <v>0.50256096507648096</v>
      </c>
      <c r="AE37" s="185"/>
      <c r="AF37" s="186"/>
      <c r="AG37" s="188"/>
      <c r="AH37" s="195">
        <f t="shared" si="12"/>
        <v>0.50256096507648096</v>
      </c>
      <c r="AI37" s="185"/>
      <c r="AJ37" s="186"/>
      <c r="AK37" s="188"/>
      <c r="AL37" s="195">
        <f t="shared" si="13"/>
        <v>0.50256096507648096</v>
      </c>
      <c r="AM37" s="186">
        <f t="shared" si="14"/>
        <v>0.50256096507648096</v>
      </c>
      <c r="AN37" s="186">
        <f t="shared" si="15"/>
        <v>0.50256096507648096</v>
      </c>
      <c r="AO37" s="186">
        <f t="shared" si="16"/>
        <v>0.50256096507648096</v>
      </c>
      <c r="AP37" s="186">
        <f t="shared" si="17"/>
        <v>0.50256096507648096</v>
      </c>
      <c r="AQ37" s="186">
        <f t="shared" si="18"/>
        <v>0.50256096507648096</v>
      </c>
      <c r="AR37" s="186">
        <f t="shared" si="19"/>
        <v>0.50256096507648096</v>
      </c>
      <c r="AS37" s="186">
        <f t="shared" si="20"/>
        <v>0.50256096507648096</v>
      </c>
      <c r="AT37" s="186">
        <f t="shared" si="21"/>
        <v>0.50256096507648096</v>
      </c>
      <c r="AU37" s="141"/>
    </row>
    <row r="38" spans="1:47">
      <c r="A38" s="12">
        <f t="shared" si="6"/>
        <v>36800</v>
      </c>
      <c r="B38" s="12">
        <f t="shared" si="0"/>
        <v>36996</v>
      </c>
      <c r="C38" s="13">
        <f t="shared" si="1"/>
        <v>8</v>
      </c>
      <c r="D38" s="17">
        <f t="shared" si="2"/>
        <v>0.61331618540440702</v>
      </c>
      <c r="E38" s="17">
        <f t="shared" si="3"/>
        <v>0.60380978453063872</v>
      </c>
      <c r="F38" s="14">
        <f t="shared" si="4"/>
        <v>36982</v>
      </c>
      <c r="G38" s="14">
        <f t="shared" si="5"/>
        <v>37347</v>
      </c>
      <c r="H38" s="3">
        <f>CHOOSE(MATCH($A$2,{"D","C"},0),VLOOKUP($A38,$J$4:$AT$115,COUNTA($J$4:$AT$4)),TREND(D38:E38,F38:G38,B38))</f>
        <v>0.61331618540440702</v>
      </c>
      <c r="J38" s="131">
        <v>40909</v>
      </c>
      <c r="K38" s="403" t="str">
        <f t="shared" si="7"/>
        <v>2012-Q1</v>
      </c>
      <c r="L38" s="60">
        <f t="shared" si="22"/>
        <v>41137</v>
      </c>
      <c r="M38" s="184"/>
      <c r="N38" s="186">
        <f t="shared" si="23"/>
        <v>0.50256096507648096</v>
      </c>
      <c r="O38" s="352">
        <f>IFERROR(INDEX([1]Exhibit_RateChange!$B:$B,MATCH($K38,[1]Exhibit_RateChange!$A:$A,0)),0)</f>
        <v>1.2475576145951299</v>
      </c>
      <c r="P38" s="186"/>
      <c r="Q38" s="153"/>
      <c r="R38" s="195">
        <f t="shared" si="8"/>
        <v>0.50256096507648096</v>
      </c>
      <c r="S38" s="352">
        <f>IFERROR(INDEX([1]Exhibit_RateChange!$C:$C,MATCH($K38,[1]Exhibit_RateChange!$A:$A,0)),0)</f>
        <v>1.0853251509301201</v>
      </c>
      <c r="T38" s="186"/>
      <c r="U38" s="188"/>
      <c r="V38" s="195">
        <f t="shared" si="9"/>
        <v>0.50256096507648096</v>
      </c>
      <c r="W38" s="185"/>
      <c r="X38" s="186"/>
      <c r="Y38" s="188"/>
      <c r="Z38" s="195">
        <f t="shared" si="10"/>
        <v>0.50256096507648096</v>
      </c>
      <c r="AA38" s="185"/>
      <c r="AB38" s="186"/>
      <c r="AC38" s="188"/>
      <c r="AD38" s="195">
        <f t="shared" si="11"/>
        <v>0.50256096507648096</v>
      </c>
      <c r="AE38" s="185"/>
      <c r="AF38" s="186"/>
      <c r="AG38" s="188"/>
      <c r="AH38" s="195">
        <f t="shared" si="12"/>
        <v>0.50256096507648096</v>
      </c>
      <c r="AI38" s="185"/>
      <c r="AJ38" s="186"/>
      <c r="AK38" s="188"/>
      <c r="AL38" s="195">
        <f t="shared" si="13"/>
        <v>0.50256096507648096</v>
      </c>
      <c r="AM38" s="186">
        <f t="shared" si="14"/>
        <v>0.50256096507648096</v>
      </c>
      <c r="AN38" s="186">
        <f t="shared" si="15"/>
        <v>0.50256096507648096</v>
      </c>
      <c r="AO38" s="186">
        <f t="shared" si="16"/>
        <v>0.50256096507648096</v>
      </c>
      <c r="AP38" s="186">
        <f t="shared" si="17"/>
        <v>0.50256096507648096</v>
      </c>
      <c r="AQ38" s="186">
        <f t="shared" si="18"/>
        <v>0.50256096507648096</v>
      </c>
      <c r="AR38" s="186">
        <f t="shared" si="19"/>
        <v>0.50256096507648096</v>
      </c>
      <c r="AS38" s="186">
        <f t="shared" si="20"/>
        <v>0.50256096507648096</v>
      </c>
      <c r="AT38" s="186">
        <f t="shared" si="21"/>
        <v>0.50256096507648096</v>
      </c>
      <c r="AU38" s="141"/>
    </row>
    <row r="39" spans="1:47">
      <c r="A39" s="12">
        <f t="shared" si="6"/>
        <v>36831</v>
      </c>
      <c r="B39" s="12">
        <f t="shared" si="0"/>
        <v>37026</v>
      </c>
      <c r="C39" s="13">
        <f t="shared" si="1"/>
        <v>8</v>
      </c>
      <c r="D39" s="17">
        <f t="shared" si="2"/>
        <v>0.61331618540440702</v>
      </c>
      <c r="E39" s="17">
        <f t="shared" si="3"/>
        <v>0.60380978453063872</v>
      </c>
      <c r="F39" s="14">
        <f t="shared" si="4"/>
        <v>36982</v>
      </c>
      <c r="G39" s="14">
        <f t="shared" si="5"/>
        <v>37347</v>
      </c>
      <c r="H39" s="3">
        <f>CHOOSE(MATCH($A$2,{"D","C"},0),VLOOKUP($A39,$J$4:$AT$115,COUNTA($J$4:$AT$4)),TREND(D39:E39,F39:G39,B39))</f>
        <v>0.61331618540440702</v>
      </c>
      <c r="J39" s="131">
        <v>41000</v>
      </c>
      <c r="K39" s="403" t="str">
        <f t="shared" si="7"/>
        <v>2012-Q2</v>
      </c>
      <c r="L39" s="60">
        <f t="shared" si="22"/>
        <v>41230</v>
      </c>
      <c r="M39" s="213">
        <v>-5.6599999999999998E-2</v>
      </c>
      <c r="N39" s="186">
        <f t="shared" si="23"/>
        <v>0.47411601445315216</v>
      </c>
      <c r="O39" s="352">
        <f>IFERROR(INDEX([1]Exhibit_RateChange!$B:$B,MATCH($K39,[1]Exhibit_RateChange!$A:$A,0)),0)</f>
        <v>-0.72299790965815802</v>
      </c>
      <c r="P39" s="186"/>
      <c r="Q39" s="153"/>
      <c r="R39" s="195">
        <f t="shared" si="8"/>
        <v>0.47411601445315216</v>
      </c>
      <c r="S39" s="352">
        <f>IFERROR(INDEX([1]Exhibit_RateChange!$C:$C,MATCH($K39,[1]Exhibit_RateChange!$A:$A,0)),0)</f>
        <v>-0.65463779150447099</v>
      </c>
      <c r="T39" s="186"/>
      <c r="U39" s="188"/>
      <c r="V39" s="195">
        <f t="shared" si="9"/>
        <v>0.47411601445315216</v>
      </c>
      <c r="W39" s="185"/>
      <c r="X39" s="186"/>
      <c r="Y39" s="188"/>
      <c r="Z39" s="195">
        <f t="shared" si="10"/>
        <v>0.47411601445315216</v>
      </c>
      <c r="AA39" s="185"/>
      <c r="AB39" s="186"/>
      <c r="AC39" s="188"/>
      <c r="AD39" s="195">
        <f t="shared" si="11"/>
        <v>0.47411601445315216</v>
      </c>
      <c r="AE39" s="185"/>
      <c r="AF39" s="186"/>
      <c r="AG39" s="188"/>
      <c r="AH39" s="195">
        <f t="shared" si="12"/>
        <v>0.47411601445315216</v>
      </c>
      <c r="AI39" s="185"/>
      <c r="AJ39" s="186"/>
      <c r="AK39" s="188"/>
      <c r="AL39" s="195">
        <f t="shared" si="13"/>
        <v>0.47411601445315216</v>
      </c>
      <c r="AM39" s="186">
        <f t="shared" si="14"/>
        <v>0.47411601445315216</v>
      </c>
      <c r="AN39" s="186">
        <f t="shared" si="15"/>
        <v>0.47411601445315216</v>
      </c>
      <c r="AO39" s="186">
        <f t="shared" si="16"/>
        <v>0.47411601445315216</v>
      </c>
      <c r="AP39" s="186">
        <f t="shared" si="17"/>
        <v>0.47411601445315216</v>
      </c>
      <c r="AQ39" s="186">
        <f t="shared" si="18"/>
        <v>0.47411601445315216</v>
      </c>
      <c r="AR39" s="186">
        <f t="shared" si="19"/>
        <v>0.47411601445315216</v>
      </c>
      <c r="AS39" s="186">
        <f t="shared" si="20"/>
        <v>0.47411601445315216</v>
      </c>
      <c r="AT39" s="186">
        <f t="shared" si="21"/>
        <v>0.47411601445315216</v>
      </c>
      <c r="AU39" s="141"/>
    </row>
    <row r="40" spans="1:47">
      <c r="A40" s="12">
        <f t="shared" si="6"/>
        <v>36861</v>
      </c>
      <c r="B40" s="12">
        <f t="shared" si="0"/>
        <v>37057</v>
      </c>
      <c r="C40" s="13">
        <f t="shared" si="1"/>
        <v>8</v>
      </c>
      <c r="D40" s="17">
        <f t="shared" si="2"/>
        <v>0.61331618540440702</v>
      </c>
      <c r="E40" s="17">
        <f t="shared" si="3"/>
        <v>0.60380978453063872</v>
      </c>
      <c r="F40" s="14">
        <f t="shared" si="4"/>
        <v>36982</v>
      </c>
      <c r="G40" s="14">
        <f t="shared" si="5"/>
        <v>37347</v>
      </c>
      <c r="H40" s="3">
        <f>CHOOSE(MATCH($A$2,{"D","C"},0),VLOOKUP($A40,$J$4:$AT$115,COUNTA($J$4:$AT$4)),TREND(D40:E40,F40:G40,B40))</f>
        <v>0.61331618540440702</v>
      </c>
      <c r="J40" s="131">
        <v>41091</v>
      </c>
      <c r="K40" s="403" t="str">
        <f t="shared" si="7"/>
        <v>2012-Q3</v>
      </c>
      <c r="L40" s="60">
        <f t="shared" si="22"/>
        <v>41321</v>
      </c>
      <c r="M40" s="184"/>
      <c r="N40" s="186">
        <f t="shared" si="23"/>
        <v>0.47411601445315216</v>
      </c>
      <c r="O40" s="352">
        <f>IFERROR(INDEX([1]Exhibit_RateChange!$B:$B,MATCH($K40,[1]Exhibit_RateChange!$A:$A,0)),0)</f>
        <v>0.72213480253874296</v>
      </c>
      <c r="P40" s="186"/>
      <c r="Q40" s="153"/>
      <c r="R40" s="195">
        <f t="shared" si="8"/>
        <v>0.47411601445315216</v>
      </c>
      <c r="S40" s="352">
        <f>IFERROR(INDEX([1]Exhibit_RateChange!$C:$C,MATCH($K40,[1]Exhibit_RateChange!$A:$A,0)),0)</f>
        <v>0.47830306541136097</v>
      </c>
      <c r="T40" s="186"/>
      <c r="U40" s="188"/>
      <c r="V40" s="195">
        <f t="shared" si="9"/>
        <v>0.47411601445315216</v>
      </c>
      <c r="W40" s="185"/>
      <c r="X40" s="186"/>
      <c r="Y40" s="188"/>
      <c r="Z40" s="195">
        <f t="shared" si="10"/>
        <v>0.47411601445315216</v>
      </c>
      <c r="AA40" s="185"/>
      <c r="AB40" s="186"/>
      <c r="AC40" s="188"/>
      <c r="AD40" s="195">
        <f t="shared" si="11"/>
        <v>0.47411601445315216</v>
      </c>
      <c r="AE40" s="185"/>
      <c r="AF40" s="186"/>
      <c r="AG40" s="188"/>
      <c r="AH40" s="195">
        <f t="shared" si="12"/>
        <v>0.47411601445315216</v>
      </c>
      <c r="AI40" s="185"/>
      <c r="AJ40" s="186"/>
      <c r="AK40" s="188"/>
      <c r="AL40" s="195">
        <f t="shared" si="13"/>
        <v>0.47411601445315216</v>
      </c>
      <c r="AM40" s="186">
        <f t="shared" si="14"/>
        <v>0.47411601445315216</v>
      </c>
      <c r="AN40" s="186">
        <f t="shared" si="15"/>
        <v>0.47411601445315216</v>
      </c>
      <c r="AO40" s="186">
        <f t="shared" si="16"/>
        <v>0.47411601445315216</v>
      </c>
      <c r="AP40" s="186">
        <f t="shared" si="17"/>
        <v>0.47411601445315216</v>
      </c>
      <c r="AQ40" s="186">
        <f t="shared" si="18"/>
        <v>0.47411601445315216</v>
      </c>
      <c r="AR40" s="186">
        <f t="shared" si="19"/>
        <v>0.47411601445315216</v>
      </c>
      <c r="AS40" s="186">
        <f t="shared" si="20"/>
        <v>0.47411601445315216</v>
      </c>
      <c r="AT40" s="186">
        <f t="shared" si="21"/>
        <v>0.47411601445315216</v>
      </c>
      <c r="AU40" s="141"/>
    </row>
    <row r="41" spans="1:47">
      <c r="A41" s="12">
        <f t="shared" si="6"/>
        <v>36892</v>
      </c>
      <c r="B41" s="12">
        <f t="shared" si="0"/>
        <v>37087</v>
      </c>
      <c r="C41" s="13">
        <f t="shared" si="1"/>
        <v>8</v>
      </c>
      <c r="D41" s="17">
        <f t="shared" si="2"/>
        <v>0.61331618540440702</v>
      </c>
      <c r="E41" s="17">
        <f t="shared" si="3"/>
        <v>0.60380978453063872</v>
      </c>
      <c r="F41" s="14">
        <f t="shared" si="4"/>
        <v>36982</v>
      </c>
      <c r="G41" s="14">
        <f t="shared" si="5"/>
        <v>37347</v>
      </c>
      <c r="H41" s="3">
        <f>CHOOSE(MATCH($A$2,{"D","C"},0),VLOOKUP($A41,$J$4:$AT$115,COUNTA($J$4:$AT$4)),TREND(D41:E41,F41:G41,B41))</f>
        <v>0.61331618540440702</v>
      </c>
      <c r="J41" s="131">
        <v>41183</v>
      </c>
      <c r="K41" s="403" t="str">
        <f t="shared" si="7"/>
        <v>2012-Q4</v>
      </c>
      <c r="L41" s="60">
        <f t="shared" si="22"/>
        <v>41410</v>
      </c>
      <c r="M41" s="184"/>
      <c r="N41" s="186">
        <f t="shared" si="23"/>
        <v>0.47411601445315216</v>
      </c>
      <c r="O41" s="352">
        <f>IFERROR(INDEX([1]Exhibit_RateChange!$B:$B,MATCH($K41,[1]Exhibit_RateChange!$A:$A,0)),0)</f>
        <v>9.7018880895193699E-2</v>
      </c>
      <c r="P41" s="186"/>
      <c r="Q41" s="153"/>
      <c r="R41" s="195">
        <f t="shared" si="8"/>
        <v>0.47411601445315216</v>
      </c>
      <c r="S41" s="352">
        <f>IFERROR(INDEX([1]Exhibit_RateChange!$C:$C,MATCH($K41,[1]Exhibit_RateChange!$A:$A,0)),0)</f>
        <v>0.104747567581981</v>
      </c>
      <c r="T41" s="186"/>
      <c r="U41" s="188"/>
      <c r="V41" s="195">
        <f t="shared" si="9"/>
        <v>0.47411601445315216</v>
      </c>
      <c r="W41" s="185"/>
      <c r="X41" s="186"/>
      <c r="Y41" s="188"/>
      <c r="Z41" s="195">
        <f t="shared" si="10"/>
        <v>0.47411601445315216</v>
      </c>
      <c r="AA41" s="185"/>
      <c r="AB41" s="186"/>
      <c r="AC41" s="188"/>
      <c r="AD41" s="195">
        <f t="shared" si="11"/>
        <v>0.47411601445315216</v>
      </c>
      <c r="AE41" s="185"/>
      <c r="AF41" s="186"/>
      <c r="AG41" s="188"/>
      <c r="AH41" s="195">
        <f t="shared" si="12"/>
        <v>0.47411601445315216</v>
      </c>
      <c r="AI41" s="185"/>
      <c r="AJ41" s="186"/>
      <c r="AK41" s="188"/>
      <c r="AL41" s="195">
        <f t="shared" si="13"/>
        <v>0.47411601445315216</v>
      </c>
      <c r="AM41" s="186">
        <f t="shared" si="14"/>
        <v>0.47411601445315216</v>
      </c>
      <c r="AN41" s="186">
        <f t="shared" si="15"/>
        <v>0.47411601445315216</v>
      </c>
      <c r="AO41" s="186">
        <f t="shared" si="16"/>
        <v>0.47411601445315216</v>
      </c>
      <c r="AP41" s="186">
        <f t="shared" si="17"/>
        <v>0.47411601445315216</v>
      </c>
      <c r="AQ41" s="186">
        <f t="shared" si="18"/>
        <v>0.47411601445315216</v>
      </c>
      <c r="AR41" s="186">
        <f t="shared" si="19"/>
        <v>0.47411601445315216</v>
      </c>
      <c r="AS41" s="186">
        <f t="shared" si="20"/>
        <v>0.47411601445315216</v>
      </c>
      <c r="AT41" s="186">
        <f t="shared" si="21"/>
        <v>0.47411601445315216</v>
      </c>
      <c r="AU41" s="141"/>
    </row>
    <row r="42" spans="1:47">
      <c r="A42" s="12">
        <f t="shared" si="6"/>
        <v>36923</v>
      </c>
      <c r="B42" s="12">
        <f t="shared" si="0"/>
        <v>37118</v>
      </c>
      <c r="C42" s="13">
        <f t="shared" si="1"/>
        <v>8</v>
      </c>
      <c r="D42" s="17">
        <f t="shared" si="2"/>
        <v>0.61331618540440702</v>
      </c>
      <c r="E42" s="17">
        <f t="shared" si="3"/>
        <v>0.60380978453063872</v>
      </c>
      <c r="F42" s="14">
        <f t="shared" si="4"/>
        <v>36982</v>
      </c>
      <c r="G42" s="14">
        <f t="shared" si="5"/>
        <v>37347</v>
      </c>
      <c r="H42" s="3">
        <f>CHOOSE(MATCH($A$2,{"D","C"},0),VLOOKUP($A42,$J$4:$AT$115,COUNTA($J$4:$AT$4)),TREND(D42:E42,F42:G42,B42))</f>
        <v>0.61331618540440702</v>
      </c>
      <c r="J42" s="131">
        <v>41275</v>
      </c>
      <c r="K42" s="403" t="str">
        <f t="shared" si="7"/>
        <v>2013-Q1</v>
      </c>
      <c r="L42" s="60">
        <f t="shared" si="22"/>
        <v>41501</v>
      </c>
      <c r="M42" s="184"/>
      <c r="N42" s="186">
        <f t="shared" si="23"/>
        <v>0.47411601445315216</v>
      </c>
      <c r="O42" s="352">
        <f>IFERROR(INDEX([1]Exhibit_RateChange!$B:$B,MATCH($K42,[1]Exhibit_RateChange!$A:$A,0)),0)</f>
        <v>0.16212063690273801</v>
      </c>
      <c r="P42" s="186"/>
      <c r="Q42" s="426"/>
      <c r="R42" s="195">
        <f t="shared" si="8"/>
        <v>0.47411601445315216</v>
      </c>
      <c r="S42" s="352">
        <f>IFERROR(INDEX([1]Exhibit_RateChange!$C:$C,MATCH($K42,[1]Exhibit_RateChange!$A:$A,0)),0)</f>
        <v>0.171351528249374</v>
      </c>
      <c r="T42" s="186"/>
      <c r="U42" s="188"/>
      <c r="V42" s="195">
        <f t="shared" si="9"/>
        <v>0.47411601445315216</v>
      </c>
      <c r="W42" s="185"/>
      <c r="X42" s="186"/>
      <c r="Y42" s="188"/>
      <c r="Z42" s="195">
        <f t="shared" si="10"/>
        <v>0.47411601445315216</v>
      </c>
      <c r="AA42" s="185"/>
      <c r="AB42" s="186"/>
      <c r="AC42" s="188"/>
      <c r="AD42" s="195">
        <f t="shared" si="11"/>
        <v>0.47411601445315216</v>
      </c>
      <c r="AE42" s="185"/>
      <c r="AF42" s="186"/>
      <c r="AG42" s="188"/>
      <c r="AH42" s="195">
        <f t="shared" si="12"/>
        <v>0.47411601445315216</v>
      </c>
      <c r="AI42" s="185"/>
      <c r="AJ42" s="186"/>
      <c r="AK42" s="188"/>
      <c r="AL42" s="195">
        <f t="shared" si="13"/>
        <v>0.47411601445315216</v>
      </c>
      <c r="AM42" s="186">
        <f t="shared" si="14"/>
        <v>0.47411601445315216</v>
      </c>
      <c r="AN42" s="186">
        <f t="shared" si="15"/>
        <v>0.47411601445315216</v>
      </c>
      <c r="AO42" s="186">
        <f t="shared" si="16"/>
        <v>0.47411601445315216</v>
      </c>
      <c r="AP42" s="186">
        <f t="shared" si="17"/>
        <v>0.47411601445315216</v>
      </c>
      <c r="AQ42" s="186">
        <f t="shared" si="18"/>
        <v>0.47411601445315216</v>
      </c>
      <c r="AR42" s="186">
        <f t="shared" si="19"/>
        <v>0.47411601445315216</v>
      </c>
      <c r="AS42" s="186">
        <f t="shared" si="20"/>
        <v>0.47411601445315216</v>
      </c>
      <c r="AT42" s="186">
        <f t="shared" si="21"/>
        <v>0.47411601445315216</v>
      </c>
      <c r="AU42" s="141"/>
    </row>
    <row r="43" spans="1:47">
      <c r="A43" s="12">
        <f t="shared" si="6"/>
        <v>36951</v>
      </c>
      <c r="B43" s="12">
        <f t="shared" si="0"/>
        <v>37149</v>
      </c>
      <c r="C43" s="13">
        <f t="shared" si="1"/>
        <v>8</v>
      </c>
      <c r="D43" s="17">
        <f t="shared" si="2"/>
        <v>0.61331618540440702</v>
      </c>
      <c r="E43" s="17">
        <f t="shared" si="3"/>
        <v>0.60380978453063872</v>
      </c>
      <c r="F43" s="14">
        <f t="shared" si="4"/>
        <v>36982</v>
      </c>
      <c r="G43" s="14">
        <f t="shared" si="5"/>
        <v>37347</v>
      </c>
      <c r="H43" s="3">
        <f>CHOOSE(MATCH($A$2,{"D","C"},0),VLOOKUP($A43,$J$4:$AT$115,COUNTA($J$4:$AT$4)),TREND(D43:E43,F43:G43,B43))</f>
        <v>0.61331618540440702</v>
      </c>
      <c r="J43" s="131">
        <v>41365</v>
      </c>
      <c r="K43" s="403" t="str">
        <f t="shared" si="7"/>
        <v>2013-Q2</v>
      </c>
      <c r="L43" s="60">
        <f t="shared" si="22"/>
        <v>41595</v>
      </c>
      <c r="M43" s="213">
        <v>-4.0099999999999997E-2</v>
      </c>
      <c r="N43" s="186">
        <f t="shared" si="23"/>
        <v>0.45510396227358074</v>
      </c>
      <c r="O43" s="352">
        <f>IFERROR(INDEX([1]Exhibit_RateChange!$B:$B,MATCH($K43,[1]Exhibit_RateChange!$A:$A,0)),0)</f>
        <v>-0.29212962789553798</v>
      </c>
      <c r="P43" s="186"/>
      <c r="Q43" s="427"/>
      <c r="R43" s="195">
        <f t="shared" si="8"/>
        <v>0.45510396227358074</v>
      </c>
      <c r="S43" s="352">
        <f>IFERROR(INDEX([1]Exhibit_RateChange!$C:$C,MATCH($K43,[1]Exhibit_RateChange!$A:$A,0)),0)</f>
        <v>-0.297708033980144</v>
      </c>
      <c r="T43" s="186"/>
      <c r="U43" s="233"/>
      <c r="V43" s="186">
        <f t="shared" ref="V43:V46" si="24">(1+U43)*V42</f>
        <v>0.47411601445315216</v>
      </c>
      <c r="W43" s="185"/>
      <c r="X43" s="186"/>
      <c r="Y43" s="233"/>
      <c r="Z43" s="186">
        <f t="shared" ref="Z43:Z46" si="25">(1+Y43)*Z42</f>
        <v>0.47411601445315216</v>
      </c>
      <c r="AA43" s="185"/>
      <c r="AB43" s="186"/>
      <c r="AC43" s="233"/>
      <c r="AD43" s="186">
        <f t="shared" ref="AD43:AD46" si="26">(1+AC43)*AD42</f>
        <v>0.47411601445315216</v>
      </c>
      <c r="AE43" s="185"/>
      <c r="AF43" s="186"/>
      <c r="AG43" s="233"/>
      <c r="AH43" s="186">
        <f t="shared" ref="AH43:AH51" si="27">(1+AG43)*AH42</f>
        <v>0.47411601445315216</v>
      </c>
      <c r="AI43" s="185"/>
      <c r="AJ43" s="186"/>
      <c r="AK43" s="233"/>
      <c r="AL43" s="186">
        <f t="shared" ref="AL43:AL51" si="28">(1+AK43)*AL42</f>
        <v>0.47411601445315216</v>
      </c>
      <c r="AM43" s="186">
        <f t="shared" si="14"/>
        <v>0.45510396227358074</v>
      </c>
      <c r="AN43" s="186">
        <f t="shared" si="15"/>
        <v>0.45510396227358074</v>
      </c>
      <c r="AO43" s="186">
        <f t="shared" si="16"/>
        <v>0.47411601445315216</v>
      </c>
      <c r="AP43" s="186">
        <f t="shared" si="17"/>
        <v>0.47411601445315216</v>
      </c>
      <c r="AQ43" s="186">
        <f t="shared" si="18"/>
        <v>0.47411601445315216</v>
      </c>
      <c r="AR43" s="186">
        <f t="shared" si="19"/>
        <v>0.47411601445315216</v>
      </c>
      <c r="AS43" s="186">
        <f t="shared" si="20"/>
        <v>0.47411601445315216</v>
      </c>
      <c r="AT43" s="186">
        <f t="shared" si="21"/>
        <v>0.47411601445315216</v>
      </c>
      <c r="AU43" s="141"/>
    </row>
    <row r="44" spans="1:47">
      <c r="A44" s="12">
        <f t="shared" si="6"/>
        <v>36982</v>
      </c>
      <c r="B44" s="12">
        <f t="shared" si="0"/>
        <v>37179</v>
      </c>
      <c r="C44" s="13">
        <f t="shared" si="1"/>
        <v>8</v>
      </c>
      <c r="D44" s="17">
        <f t="shared" si="2"/>
        <v>0.61331618540440702</v>
      </c>
      <c r="E44" s="17">
        <f t="shared" si="3"/>
        <v>0.60380978453063872</v>
      </c>
      <c r="F44" s="14">
        <f t="shared" si="4"/>
        <v>36982</v>
      </c>
      <c r="G44" s="14">
        <f t="shared" si="5"/>
        <v>37347</v>
      </c>
      <c r="H44" s="3">
        <f>CHOOSE(MATCH($A$2,{"D","C"},0),VLOOKUP($A44,$J$4:$AT$115,COUNTA($J$4:$AT$4)),TREND(D44:E44,F44:G44,B44))</f>
        <v>0.60380978453063872</v>
      </c>
      <c r="J44" s="131">
        <v>41456</v>
      </c>
      <c r="K44" s="403" t="str">
        <f t="shared" si="7"/>
        <v>2013-Q3</v>
      </c>
      <c r="L44" s="60">
        <f t="shared" si="22"/>
        <v>41686</v>
      </c>
      <c r="M44" s="184"/>
      <c r="N44" s="186">
        <f t="shared" si="23"/>
        <v>0.45510396227358074</v>
      </c>
      <c r="O44" s="352">
        <f>IFERROR(INDEX([1]Exhibit_RateChange!$B:$B,MATCH($K44,[1]Exhibit_RateChange!$A:$A,0)),0)</f>
        <v>0.82436560655564906</v>
      </c>
      <c r="P44" s="186"/>
      <c r="Q44" s="427"/>
      <c r="R44" s="195">
        <f t="shared" si="8"/>
        <v>0.45510396227358074</v>
      </c>
      <c r="S44" s="352">
        <f>IFERROR(INDEX([1]Exhibit_RateChange!$C:$C,MATCH($K44,[1]Exhibit_RateChange!$A:$A,0)),0)</f>
        <v>7.4953757601418994E-2</v>
      </c>
      <c r="T44" s="186"/>
      <c r="U44" s="233"/>
      <c r="V44" s="186">
        <f t="shared" si="24"/>
        <v>0.47411601445315216</v>
      </c>
      <c r="W44" s="185"/>
      <c r="X44" s="186"/>
      <c r="Y44" s="233"/>
      <c r="Z44" s="186">
        <f t="shared" si="25"/>
        <v>0.47411601445315216</v>
      </c>
      <c r="AA44" s="185"/>
      <c r="AB44" s="186"/>
      <c r="AC44" s="233"/>
      <c r="AD44" s="186">
        <f t="shared" si="26"/>
        <v>0.47411601445315216</v>
      </c>
      <c r="AE44" s="185"/>
      <c r="AF44" s="186"/>
      <c r="AG44" s="233"/>
      <c r="AH44" s="186">
        <f t="shared" si="27"/>
        <v>0.47411601445315216</v>
      </c>
      <c r="AI44" s="185"/>
      <c r="AJ44" s="187"/>
      <c r="AK44" s="233"/>
      <c r="AL44" s="186">
        <f t="shared" si="28"/>
        <v>0.47411601445315216</v>
      </c>
      <c r="AM44" s="186">
        <f t="shared" si="14"/>
        <v>0.45510396227358074</v>
      </c>
      <c r="AN44" s="186">
        <f t="shared" si="15"/>
        <v>0.45510396227358074</v>
      </c>
      <c r="AO44" s="186">
        <f t="shared" si="16"/>
        <v>0.47411601445315216</v>
      </c>
      <c r="AP44" s="186">
        <f t="shared" si="17"/>
        <v>0.47411601445315216</v>
      </c>
      <c r="AQ44" s="186">
        <f t="shared" si="18"/>
        <v>0.47411601445315216</v>
      </c>
      <c r="AR44" s="186">
        <f t="shared" si="19"/>
        <v>0.47411601445315216</v>
      </c>
      <c r="AS44" s="186">
        <f t="shared" si="20"/>
        <v>0.47411601445315216</v>
      </c>
      <c r="AT44" s="186">
        <f t="shared" si="21"/>
        <v>0.47411601445315216</v>
      </c>
      <c r="AU44" s="141"/>
    </row>
    <row r="45" spans="1:47">
      <c r="A45" s="12">
        <f t="shared" si="6"/>
        <v>37012</v>
      </c>
      <c r="B45" s="12">
        <f t="shared" si="0"/>
        <v>37210</v>
      </c>
      <c r="C45" s="13">
        <f t="shared" si="1"/>
        <v>8</v>
      </c>
      <c r="D45" s="17">
        <f t="shared" si="2"/>
        <v>0.61331618540440702</v>
      </c>
      <c r="E45" s="17">
        <f t="shared" si="3"/>
        <v>0.60380978453063872</v>
      </c>
      <c r="F45" s="14">
        <f t="shared" si="4"/>
        <v>36982</v>
      </c>
      <c r="G45" s="14">
        <f t="shared" si="5"/>
        <v>37347</v>
      </c>
      <c r="H45" s="3">
        <f>CHOOSE(MATCH($A$2,{"D","C"},0),VLOOKUP($A45,$J$4:$AT$115,COUNTA($J$4:$AT$4)),TREND(D45:E45,F45:G45,B45))</f>
        <v>0.60380978453063872</v>
      </c>
      <c r="J45" s="131">
        <v>41548</v>
      </c>
      <c r="K45" s="403" t="str">
        <f t="shared" si="7"/>
        <v>2013-Q4</v>
      </c>
      <c r="L45" s="60">
        <f t="shared" si="22"/>
        <v>41775</v>
      </c>
      <c r="M45" s="184"/>
      <c r="N45" s="186">
        <f t="shared" si="23"/>
        <v>0.45510396227358074</v>
      </c>
      <c r="O45" s="352">
        <f>IFERROR(INDEX([1]Exhibit_RateChange!$B:$B,MATCH($K45,[1]Exhibit_RateChange!$A:$A,0)),0)</f>
        <v>-0.414065960610698</v>
      </c>
      <c r="P45" s="186"/>
      <c r="Q45" s="427"/>
      <c r="R45" s="195">
        <f t="shared" si="8"/>
        <v>0.45510396227358074</v>
      </c>
      <c r="S45" s="352">
        <f>IFERROR(INDEX([1]Exhibit_RateChange!$C:$C,MATCH($K45,[1]Exhibit_RateChange!$A:$A,0)),0)</f>
        <v>-0.14898363197586401</v>
      </c>
      <c r="T45" s="186"/>
      <c r="U45" s="233"/>
      <c r="V45" s="186">
        <f t="shared" si="24"/>
        <v>0.47411601445315216</v>
      </c>
      <c r="W45" s="185"/>
      <c r="X45" s="186"/>
      <c r="Y45" s="233"/>
      <c r="Z45" s="186">
        <f t="shared" si="25"/>
        <v>0.47411601445315216</v>
      </c>
      <c r="AA45" s="185"/>
      <c r="AB45" s="186"/>
      <c r="AC45" s="233"/>
      <c r="AD45" s="186">
        <f t="shared" si="26"/>
        <v>0.47411601445315216</v>
      </c>
      <c r="AE45" s="185"/>
      <c r="AF45" s="186"/>
      <c r="AG45" s="233"/>
      <c r="AH45" s="186">
        <f t="shared" si="27"/>
        <v>0.47411601445315216</v>
      </c>
      <c r="AI45" s="185"/>
      <c r="AJ45" s="187"/>
      <c r="AK45" s="233"/>
      <c r="AL45" s="186">
        <f t="shared" si="28"/>
        <v>0.47411601445315216</v>
      </c>
      <c r="AM45" s="186">
        <f t="shared" si="14"/>
        <v>0.45510396227358074</v>
      </c>
      <c r="AN45" s="186">
        <f t="shared" si="15"/>
        <v>0.45510396227358074</v>
      </c>
      <c r="AO45" s="186">
        <f t="shared" si="16"/>
        <v>0.47411601445315216</v>
      </c>
      <c r="AP45" s="186">
        <f t="shared" si="17"/>
        <v>0.47411601445315216</v>
      </c>
      <c r="AQ45" s="186">
        <f t="shared" si="18"/>
        <v>0.47411601445315216</v>
      </c>
      <c r="AR45" s="186">
        <f t="shared" si="19"/>
        <v>0.47411601445315216</v>
      </c>
      <c r="AS45" s="186">
        <f t="shared" si="20"/>
        <v>0.47411601445315216</v>
      </c>
      <c r="AT45" s="186">
        <f t="shared" si="21"/>
        <v>0.47411601445315216</v>
      </c>
      <c r="AU45" s="141"/>
    </row>
    <row r="46" spans="1:47">
      <c r="A46" s="12">
        <f t="shared" si="6"/>
        <v>37043</v>
      </c>
      <c r="B46" s="12">
        <f t="shared" si="0"/>
        <v>37240</v>
      </c>
      <c r="C46" s="13">
        <f t="shared" si="1"/>
        <v>8</v>
      </c>
      <c r="D46" s="17">
        <f t="shared" si="2"/>
        <v>0.61331618540440702</v>
      </c>
      <c r="E46" s="17">
        <f t="shared" si="3"/>
        <v>0.60380978453063872</v>
      </c>
      <c r="F46" s="14">
        <f t="shared" si="4"/>
        <v>36982</v>
      </c>
      <c r="G46" s="14">
        <f t="shared" si="5"/>
        <v>37347</v>
      </c>
      <c r="H46" s="3">
        <f>CHOOSE(MATCH($A$2,{"D","C"},0),VLOOKUP($A46,$J$4:$AT$115,COUNTA($J$4:$AT$4)),TREND(D46:E46,F46:G46,B46))</f>
        <v>0.60380978453063872</v>
      </c>
      <c r="J46" s="131">
        <v>41640</v>
      </c>
      <c r="K46" s="403" t="str">
        <f t="shared" si="7"/>
        <v>2014-Q1</v>
      </c>
      <c r="L46" s="60">
        <f t="shared" si="22"/>
        <v>41866</v>
      </c>
      <c r="M46" s="184"/>
      <c r="N46" s="186">
        <f t="shared" si="23"/>
        <v>0.45510396227358074</v>
      </c>
      <c r="O46" s="352">
        <f>IFERROR(INDEX([1]Exhibit_RateChange!$B:$B,MATCH($K46,[1]Exhibit_RateChange!$A:$A,0)),0)</f>
        <v>-9.1328750729598507E-2</v>
      </c>
      <c r="P46" s="187">
        <f>$N46</f>
        <v>0.45510396227358074</v>
      </c>
      <c r="Q46" s="427"/>
      <c r="R46" s="195">
        <f t="shared" si="8"/>
        <v>0.45510396227358074</v>
      </c>
      <c r="S46" s="352">
        <f>IFERROR(INDEX([1]Exhibit_RateChange!$C:$C,MATCH($K46,[1]Exhibit_RateChange!$A:$A,0)),0)</f>
        <v>-6.0392258943680098E-3</v>
      </c>
      <c r="T46" s="187">
        <f>$N46</f>
        <v>0.45510396227358074</v>
      </c>
      <c r="U46" s="233"/>
      <c r="V46" s="186">
        <f t="shared" si="24"/>
        <v>0.47411601445315216</v>
      </c>
      <c r="W46" s="185"/>
      <c r="X46" s="187">
        <f>$N46</f>
        <v>0.45510396227358074</v>
      </c>
      <c r="Y46" s="233"/>
      <c r="Z46" s="186">
        <f t="shared" si="25"/>
        <v>0.47411601445315216</v>
      </c>
      <c r="AA46" s="185"/>
      <c r="AB46" s="187">
        <f>$N46</f>
        <v>0.45510396227358074</v>
      </c>
      <c r="AC46" s="233"/>
      <c r="AD46" s="186">
        <f t="shared" si="26"/>
        <v>0.47411601445315216</v>
      </c>
      <c r="AE46" s="185"/>
      <c r="AF46" s="187">
        <f>$N46</f>
        <v>0.45510396227358074</v>
      </c>
      <c r="AG46" s="233"/>
      <c r="AH46" s="186">
        <f t="shared" si="27"/>
        <v>0.47411601445315216</v>
      </c>
      <c r="AI46" s="185"/>
      <c r="AJ46" s="187">
        <f>$N46</f>
        <v>0.45510396227358074</v>
      </c>
      <c r="AK46" s="233"/>
      <c r="AL46" s="186">
        <f t="shared" si="28"/>
        <v>0.47411601445315216</v>
      </c>
      <c r="AM46" s="186">
        <f t="shared" si="14"/>
        <v>0.45510396227358074</v>
      </c>
      <c r="AN46" s="186">
        <f t="shared" si="15"/>
        <v>0.45510396227358074</v>
      </c>
      <c r="AO46" s="186">
        <f t="shared" si="16"/>
        <v>0.47411601445315216</v>
      </c>
      <c r="AP46" s="186">
        <f t="shared" si="17"/>
        <v>0.47411601445315216</v>
      </c>
      <c r="AQ46" s="186">
        <f t="shared" si="18"/>
        <v>0.47411601445315216</v>
      </c>
      <c r="AR46" s="186">
        <f t="shared" si="19"/>
        <v>0.47411601445315216</v>
      </c>
      <c r="AS46" s="186">
        <f t="shared" si="20"/>
        <v>0.47411601445315216</v>
      </c>
      <c r="AT46" s="186">
        <f t="shared" si="21"/>
        <v>0.47411601445315216</v>
      </c>
      <c r="AU46" s="141"/>
    </row>
    <row r="47" spans="1:47">
      <c r="A47" s="12">
        <f t="shared" si="6"/>
        <v>37073</v>
      </c>
      <c r="B47" s="12">
        <f t="shared" si="0"/>
        <v>37271</v>
      </c>
      <c r="C47" s="13">
        <f t="shared" si="1"/>
        <v>8</v>
      </c>
      <c r="D47" s="17">
        <f t="shared" si="2"/>
        <v>0.61331618540440702</v>
      </c>
      <c r="E47" s="17">
        <f t="shared" si="3"/>
        <v>0.60380978453063872</v>
      </c>
      <c r="F47" s="14">
        <f t="shared" si="4"/>
        <v>36982</v>
      </c>
      <c r="G47" s="14">
        <f t="shared" si="5"/>
        <v>37347</v>
      </c>
      <c r="H47" s="3">
        <f>CHOOSE(MATCH($A$2,{"D","C"},0),VLOOKUP($A47,$J$4:$AT$115,COUNTA($J$4:$AT$4)),TREND(D47:E47,F47:G47,B47))</f>
        <v>0.60380978453063872</v>
      </c>
      <c r="J47" s="131">
        <v>41730</v>
      </c>
      <c r="K47" s="403" t="str">
        <f t="shared" si="7"/>
        <v>2014-Q2</v>
      </c>
      <c r="L47" s="60">
        <f t="shared" si="22"/>
        <v>41960</v>
      </c>
      <c r="M47" s="213">
        <v>-5.1499999999999997E-2</v>
      </c>
      <c r="N47" s="186">
        <f t="shared" si="23"/>
        <v>0.43166610821649132</v>
      </c>
      <c r="O47" s="352">
        <f>IFERROR(INDEX([1]Exhibit_RateChange!$B:$B,MATCH($K47,[1]Exhibit_RateChange!$A:$A,0)),0)</f>
        <v>7.7604670353881106E-2</v>
      </c>
      <c r="P47" s="186">
        <f t="shared" ref="P47:R62" si="29">(1+O47)*P46</f>
        <v>0.4904221552425671</v>
      </c>
      <c r="Q47" s="253">
        <f t="array" ref="Q47:Q51">GEOMEAN(O47:O51+1)-1</f>
        <v>7.2608168814700669E-3</v>
      </c>
      <c r="R47" s="186">
        <f t="shared" ref="R47:R61" si="30">(1+Q47)*R46</f>
        <v>0.45840838880568069</v>
      </c>
      <c r="S47" s="352">
        <f>IFERROR(INDEX([1]Exhibit_RateChange!$C:$C,MATCH($K47,[1]Exhibit_RateChange!$A:$A,0)),0)</f>
        <v>-1.2186993797830699E-2</v>
      </c>
      <c r="T47" s="186">
        <f t="shared" ref="T47:T62" si="31">(1+S47)*T46</f>
        <v>0.44955761310798442</v>
      </c>
      <c r="U47" s="253">
        <f t="array" ref="U47:U50">GEOMEAN(S47:S50+1)-1</f>
        <v>1.9320264257154385E-3</v>
      </c>
      <c r="V47" s="186">
        <f t="shared" ref="V47:V62" si="32">(1+U47)*V46</f>
        <v>0.47503201912193055</v>
      </c>
      <c r="W47" s="352">
        <f>IFERROR(INDEX([1]Exhibit_RateChange!$F:$F,MATCH($K47,[1]Exhibit_RateChange!$A:$A,0)),0)</f>
        <v>8.6163722372539303E-2</v>
      </c>
      <c r="X47" s="186">
        <f t="shared" ref="X47" si="33">(1+W47)*X46</f>
        <v>0.49431741372956417</v>
      </c>
      <c r="Y47" s="253">
        <f t="array" ref="Y47:Y51">GEOMEAN(W47:W51+1)-1</f>
        <v>1.1464923330865462E-2</v>
      </c>
      <c r="Z47" s="186">
        <f t="shared" ref="Z47:Z62" si="34">(1+Y47)*Z46</f>
        <v>0.47955171820879305</v>
      </c>
      <c r="AA47" s="352">
        <f>IFERROR(INDEX([1]Exhibit_RateChange!$G:$G,MATCH($K47,[1]Exhibit_RateChange!$A:$A,0)),0)</f>
        <v>-1.2096907693449999E-2</v>
      </c>
      <c r="AB47" s="186">
        <f t="shared" ref="AB47:AB49" si="35">(1+AA47)*AB46</f>
        <v>0.44959861165103393</v>
      </c>
      <c r="AC47" s="253">
        <f t="array" ref="AC47:AC50">GEOMEAN(AA47:AA50+1)-1</f>
        <v>2.0698739860394166E-3</v>
      </c>
      <c r="AD47" s="186">
        <f t="shared" ref="AD47:AD62" si="36">(1+AC47)*AD46</f>
        <v>0.47509737485783343</v>
      </c>
      <c r="AE47" s="352">
        <f>IFERROR(INDEX([1]Exhibit_RateChange!$D:$D,MATCH($K47,[1]Exhibit_RateChange!$A:$A,0)),0)</f>
        <v>-0.11794980168817</v>
      </c>
      <c r="AF47" s="186">
        <f t="shared" ref="AF47" si="37">(1+AE47)*AF46</f>
        <v>0.40142454017591145</v>
      </c>
      <c r="AG47" s="253">
        <f t="array" ref="AG47:AG50">GEOMEAN(AE47:AE50+1)-1</f>
        <v>-2.2327387300560053E-2</v>
      </c>
      <c r="AH47" s="186">
        <f t="shared" si="27"/>
        <v>0.46353024257305869</v>
      </c>
      <c r="AI47" s="352">
        <f>IFERROR(INDEX([1]Exhibit_RateChange!$E:$E,MATCH($K47,[1]Exhibit_RateChange!$A:$A,0)),0)</f>
        <v>-7.5233095918957799E-2</v>
      </c>
      <c r="AJ47" s="186">
        <f t="shared" ref="AJ47" si="38">(1+AI47)*AJ46</f>
        <v>0.42086508222675473</v>
      </c>
      <c r="AK47" s="253">
        <f t="array" ref="AK47:AK50">GEOMEAN(AI47:AI50+1)-1</f>
        <v>-2.4236262950163789E-2</v>
      </c>
      <c r="AL47" s="186">
        <f t="shared" si="28"/>
        <v>0.4626252140579819</v>
      </c>
      <c r="AM47" s="186">
        <f t="shared" si="14"/>
        <v>0.43166610821649132</v>
      </c>
      <c r="AN47" s="186">
        <f t="shared" si="15"/>
        <v>0.45840838880568069</v>
      </c>
      <c r="AO47" s="186">
        <f t="shared" si="16"/>
        <v>0.47503201912193055</v>
      </c>
      <c r="AP47" s="186">
        <f t="shared" si="17"/>
        <v>0.47955171820879305</v>
      </c>
      <c r="AQ47" s="186">
        <f t="shared" si="18"/>
        <v>0.47509737485783343</v>
      </c>
      <c r="AR47" s="186">
        <f t="shared" si="19"/>
        <v>0.46353024257305869</v>
      </c>
      <c r="AS47" s="186">
        <f t="shared" si="20"/>
        <v>0.4626252140579819</v>
      </c>
      <c r="AT47" s="186">
        <f t="shared" si="21"/>
        <v>0.47503201912193055</v>
      </c>
      <c r="AU47" s="141"/>
    </row>
    <row r="48" spans="1:47">
      <c r="A48" s="12">
        <f t="shared" si="6"/>
        <v>37104</v>
      </c>
      <c r="B48" s="12">
        <f t="shared" si="0"/>
        <v>37302</v>
      </c>
      <c r="C48" s="13">
        <f t="shared" si="1"/>
        <v>8</v>
      </c>
      <c r="D48" s="17">
        <f t="shared" si="2"/>
        <v>0.61331618540440702</v>
      </c>
      <c r="E48" s="17">
        <f t="shared" si="3"/>
        <v>0.60380978453063872</v>
      </c>
      <c r="F48" s="14">
        <f t="shared" si="4"/>
        <v>36982</v>
      </c>
      <c r="G48" s="14">
        <f t="shared" si="5"/>
        <v>37347</v>
      </c>
      <c r="H48" s="3">
        <f>CHOOSE(MATCH($A$2,{"D","C"},0),VLOOKUP($A48,$J$4:$AT$115,COUNTA($J$4:$AT$4)),TREND(D48:E48,F48:G48,B48))</f>
        <v>0.60380978453063872</v>
      </c>
      <c r="J48" s="131">
        <v>41821</v>
      </c>
      <c r="K48" s="403" t="str">
        <f t="shared" si="7"/>
        <v>2014-Q3</v>
      </c>
      <c r="L48" s="60">
        <f t="shared" si="22"/>
        <v>42051</v>
      </c>
      <c r="M48" s="184"/>
      <c r="N48" s="186">
        <f t="shared" si="23"/>
        <v>0.43166610821649132</v>
      </c>
      <c r="O48" s="352">
        <f>IFERROR(INDEX([1]Exhibit_RateChange!$B:$B,MATCH($K48,[1]Exhibit_RateChange!$A:$A,0)),0)</f>
        <v>0.21218116488408201</v>
      </c>
      <c r="P48" s="186">
        <f t="shared" si="29"/>
        <v>0.59448049942689718</v>
      </c>
      <c r="Q48" s="251">
        <v>7.2608168814700669E-3</v>
      </c>
      <c r="R48" s="186">
        <f t="shared" si="30"/>
        <v>0.46173680817372847</v>
      </c>
      <c r="S48" s="352">
        <f>IFERROR(INDEX([1]Exhibit_RateChange!$C:$C,MATCH($K48,[1]Exhibit_RateChange!$A:$A,0)),0)</f>
        <v>5.3060201830623203E-2</v>
      </c>
      <c r="T48" s="186">
        <f t="shared" si="31"/>
        <v>0.47341123079398728</v>
      </c>
      <c r="U48" s="251">
        <v>1.9320264257154385E-3</v>
      </c>
      <c r="V48" s="186">
        <f t="shared" si="32"/>
        <v>0.47594979353593508</v>
      </c>
      <c r="W48" s="352">
        <f>IFERROR(INDEX([1]Exhibit_RateChange!$F:$F,MATCH($K48,[1]Exhibit_RateChange!$A:$A,0)),0)</f>
        <v>0.20894401020617501</v>
      </c>
      <c r="X48" s="186">
        <f t="shared" ref="X48:X62" si="39">(1+W48)*X47</f>
        <v>0.59760207646896424</v>
      </c>
      <c r="Y48" s="251">
        <v>1.1464923330865462E-2</v>
      </c>
      <c r="Z48" s="186">
        <f t="shared" si="34"/>
        <v>0.48504974189124167</v>
      </c>
      <c r="AA48" s="352">
        <f>IFERROR(INDEX([1]Exhibit_RateChange!$G:$G,MATCH($K48,[1]Exhibit_RateChange!$A:$A,0)),0)</f>
        <v>5.3609206081857798E-2</v>
      </c>
      <c r="AB48" s="186">
        <f t="shared" si="35"/>
        <v>0.47370123627715138</v>
      </c>
      <c r="AC48" s="251">
        <v>2.0698739860394166E-3</v>
      </c>
      <c r="AD48" s="186">
        <f t="shared" si="36"/>
        <v>0.47608076655488729</v>
      </c>
      <c r="AE48" s="352">
        <f>IFERROR(INDEX([1]Exhibit_RateChange!$D:$D,MATCH($K48,[1]Exhibit_RateChange!$A:$A,0)),0)</f>
        <v>0.17972395138375299</v>
      </c>
      <c r="AF48" s="186">
        <f t="shared" ref="AF48:AF62" si="40">(1+AE48)*AF47</f>
        <v>0.47357014471873232</v>
      </c>
      <c r="AG48" s="251">
        <v>-2.2327387300560053E-2</v>
      </c>
      <c r="AH48" s="186">
        <f t="shared" si="27"/>
        <v>0.45318082332160747</v>
      </c>
      <c r="AI48" s="352">
        <f>IFERROR(INDEX([1]Exhibit_RateChange!$E:$E,MATCH($K48,[1]Exhibit_RateChange!$A:$A,0)),0)</f>
        <v>2.7279196903717599E-2</v>
      </c>
      <c r="AJ48" s="186">
        <f t="shared" ref="AJ48:AJ62" si="41">(1+AI48)*AJ47</f>
        <v>0.43234594367471768</v>
      </c>
      <c r="AK48" s="251">
        <v>-2.4236262950163789E-2</v>
      </c>
      <c r="AL48" s="186">
        <f t="shared" si="28"/>
        <v>0.45141290772269682</v>
      </c>
      <c r="AM48" s="186">
        <f t="shared" si="14"/>
        <v>0.43166610821649132</v>
      </c>
      <c r="AN48" s="186">
        <f t="shared" si="15"/>
        <v>0.46173680817372847</v>
      </c>
      <c r="AO48" s="186">
        <f t="shared" si="16"/>
        <v>0.47594979353593508</v>
      </c>
      <c r="AP48" s="186">
        <f t="shared" si="17"/>
        <v>0.48504974189124167</v>
      </c>
      <c r="AQ48" s="186">
        <f t="shared" si="18"/>
        <v>0.47608076655488729</v>
      </c>
      <c r="AR48" s="186">
        <f t="shared" si="19"/>
        <v>0.45318082332160747</v>
      </c>
      <c r="AS48" s="186">
        <f t="shared" si="20"/>
        <v>0.45141290772269682</v>
      </c>
      <c r="AT48" s="186">
        <f t="shared" si="21"/>
        <v>0.47594979353593508</v>
      </c>
      <c r="AU48" s="141"/>
    </row>
    <row r="49" spans="1:47">
      <c r="A49" s="12">
        <f t="shared" si="6"/>
        <v>37135</v>
      </c>
      <c r="B49" s="12">
        <f t="shared" si="0"/>
        <v>37330</v>
      </c>
      <c r="C49" s="13">
        <f t="shared" si="1"/>
        <v>8</v>
      </c>
      <c r="D49" s="17">
        <f t="shared" si="2"/>
        <v>0.61331618540440702</v>
      </c>
      <c r="E49" s="17">
        <f t="shared" si="3"/>
        <v>0.60380978453063872</v>
      </c>
      <c r="F49" s="14">
        <f t="shared" si="4"/>
        <v>36982</v>
      </c>
      <c r="G49" s="14">
        <f t="shared" si="5"/>
        <v>37347</v>
      </c>
      <c r="H49" s="3">
        <f>CHOOSE(MATCH($A$2,{"D","C"},0),VLOOKUP($A49,$J$4:$AT$115,COUNTA($J$4:$AT$4)),TREND(D49:E49,F49:G49,B49))</f>
        <v>0.60380978453063872</v>
      </c>
      <c r="J49" s="131">
        <v>41913</v>
      </c>
      <c r="K49" s="403" t="str">
        <f t="shared" si="7"/>
        <v>2014-Q4</v>
      </c>
      <c r="L49" s="60">
        <f t="shared" si="22"/>
        <v>42140</v>
      </c>
      <c r="M49" s="184"/>
      <c r="N49" s="186">
        <f t="shared" si="23"/>
        <v>0.43166610821649132</v>
      </c>
      <c r="O49" s="352">
        <f>IFERROR(INDEX([1]Exhibit_RateChange!$B:$B,MATCH($K49,[1]Exhibit_RateChange!$A:$A,0)),0)</f>
        <v>-0.17036732922449799</v>
      </c>
      <c r="P49" s="186">
        <f t="shared" si="29"/>
        <v>0.49320044446349098</v>
      </c>
      <c r="Q49" s="251">
        <v>7.2608168814700669E-3</v>
      </c>
      <c r="R49" s="186">
        <f t="shared" si="30"/>
        <v>0.4650893945853124</v>
      </c>
      <c r="S49" s="352">
        <f>IFERROR(INDEX([1]Exhibit_RateChange!$C:$C,MATCH($K49,[1]Exhibit_RateChange!$A:$A,0)),0)</f>
        <v>3.17682910267236E-2</v>
      </c>
      <c r="T49" s="186">
        <f t="shared" si="31"/>
        <v>0.48845069654917012</v>
      </c>
      <c r="U49" s="251">
        <v>1.9320264257154385E-3</v>
      </c>
      <c r="V49" s="186">
        <f t="shared" si="32"/>
        <v>0.4768693411143603</v>
      </c>
      <c r="W49" s="352">
        <f>IFERROR(INDEX([1]Exhibit_RateChange!$F:$F,MATCH($K49,[1]Exhibit_RateChange!$A:$A,0)),0)</f>
        <v>-0.175437174757992</v>
      </c>
      <c r="X49" s="186">
        <f t="shared" si="39"/>
        <v>0.49276045654373962</v>
      </c>
      <c r="Y49" s="251">
        <v>1.1464923330865462E-2</v>
      </c>
      <c r="Z49" s="186">
        <f t="shared" si="34"/>
        <v>0.49061079999368085</v>
      </c>
      <c r="AA49" s="352">
        <f>IFERROR(INDEX([1]Exhibit_RateChange!$G:$G,MATCH($K49,[1]Exhibit_RateChange!$A:$A,0)),0)</f>
        <v>3.0208634512030701E-2</v>
      </c>
      <c r="AB49" s="186">
        <f t="shared" si="35"/>
        <v>0.48801110379174495</v>
      </c>
      <c r="AC49" s="251">
        <v>2.0698739860394166E-3</v>
      </c>
      <c r="AD49" s="186">
        <f t="shared" si="36"/>
        <v>0.47706619374883297</v>
      </c>
      <c r="AE49" s="352">
        <f>IFERROR(INDEX([1]Exhibit_RateChange!$D:$D,MATCH($K49,[1]Exhibit_RateChange!$A:$A,0)),0)</f>
        <v>1.03127768426643E-2</v>
      </c>
      <c r="AF49" s="186">
        <f t="shared" si="40"/>
        <v>0.47845396794056483</v>
      </c>
      <c r="AG49" s="251">
        <v>-2.2327387300560053E-2</v>
      </c>
      <c r="AH49" s="186">
        <f t="shared" si="27"/>
        <v>0.44306247956211925</v>
      </c>
      <c r="AI49" s="352">
        <f>IFERROR(INDEX([1]Exhibit_RateChange!$E:$E,MATCH($K49,[1]Exhibit_RateChange!$A:$A,0)),0)</f>
        <v>2.9319510717097399E-2</v>
      </c>
      <c r="AJ49" s="186">
        <f t="shared" si="41"/>
        <v>0.44502211520378215</v>
      </c>
      <c r="AK49" s="251">
        <v>-2.4236262950163789E-2</v>
      </c>
      <c r="AL49" s="186">
        <f t="shared" si="28"/>
        <v>0.44047234579203154</v>
      </c>
      <c r="AM49" s="186">
        <f t="shared" si="14"/>
        <v>0.43166610821649132</v>
      </c>
      <c r="AN49" s="186">
        <f t="shared" si="15"/>
        <v>0.4650893945853124</v>
      </c>
      <c r="AO49" s="186">
        <f t="shared" si="16"/>
        <v>0.4768693411143603</v>
      </c>
      <c r="AP49" s="186">
        <f t="shared" si="17"/>
        <v>0.49061079999368085</v>
      </c>
      <c r="AQ49" s="186">
        <f t="shared" si="18"/>
        <v>0.47706619374883297</v>
      </c>
      <c r="AR49" s="186">
        <f t="shared" si="19"/>
        <v>0.44306247956211925</v>
      </c>
      <c r="AS49" s="186">
        <f t="shared" si="20"/>
        <v>0.44047234579203154</v>
      </c>
      <c r="AT49" s="186">
        <f t="shared" si="21"/>
        <v>0.4768693411143603</v>
      </c>
      <c r="AU49" s="141"/>
    </row>
    <row r="50" spans="1:47">
      <c r="A50" s="12">
        <f t="shared" si="6"/>
        <v>37165</v>
      </c>
      <c r="B50" s="12">
        <f t="shared" si="0"/>
        <v>37361</v>
      </c>
      <c r="C50" s="13">
        <f t="shared" si="1"/>
        <v>9</v>
      </c>
      <c r="D50" s="17">
        <f t="shared" si="2"/>
        <v>0.60380978453063872</v>
      </c>
      <c r="E50" s="17">
        <f t="shared" si="3"/>
        <v>0.61661055196268832</v>
      </c>
      <c r="F50" s="14">
        <f t="shared" si="4"/>
        <v>37347</v>
      </c>
      <c r="G50" s="14">
        <f t="shared" si="5"/>
        <v>37712</v>
      </c>
      <c r="H50" s="3">
        <f>CHOOSE(MATCH($A$2,{"D","C"},0),VLOOKUP($A50,$J$4:$AT$115,COUNTA($J$4:$AT$4)),TREND(D50:E50,F50:G50,B50))</f>
        <v>0.60380978453063872</v>
      </c>
      <c r="J50" s="131">
        <v>42005</v>
      </c>
      <c r="K50" s="403" t="str">
        <f t="shared" si="7"/>
        <v>2015-Q1</v>
      </c>
      <c r="L50" s="60">
        <f t="shared" si="22"/>
        <v>42231</v>
      </c>
      <c r="M50" s="184"/>
      <c r="N50" s="186">
        <f t="shared" si="23"/>
        <v>0.43166610821649132</v>
      </c>
      <c r="O50" s="352">
        <f>IFERROR(INDEX([1]Exhibit_RateChange!$B:$B,MATCH($K50,[1]Exhibit_RateChange!$A:$A,0)),0)</f>
        <v>-0.15730953019423799</v>
      </c>
      <c r="P50" s="186">
        <f t="shared" si="29"/>
        <v>0.41561531425334985</v>
      </c>
      <c r="Q50" s="251">
        <v>7.2608168814700669E-3</v>
      </c>
      <c r="R50" s="186">
        <f t="shared" si="30"/>
        <v>0.46846632351291012</v>
      </c>
      <c r="S50" s="352">
        <f>IFERROR(INDEX([1]Exhibit_RateChange!$C:$C,MATCH($K50,[1]Exhibit_RateChange!$A:$A,0)),0)</f>
        <v>-6.1049021231173603E-2</v>
      </c>
      <c r="T50" s="186">
        <f t="shared" si="31"/>
        <v>0.45863125960515827</v>
      </c>
      <c r="U50" s="254">
        <v>1.9320264257154385E-3</v>
      </c>
      <c r="V50" s="186">
        <f t="shared" si="32"/>
        <v>0.47779066528300673</v>
      </c>
      <c r="W50" s="352">
        <f>IFERROR(INDEX([1]Exhibit_RateChange!$F:$F,MATCH($K50,[1]Exhibit_RateChange!$A:$A,0)),0)</f>
        <v>-0.15683794681011501</v>
      </c>
      <c r="X50" s="186">
        <f t="shared" si="39"/>
        <v>0.41547691827020461</v>
      </c>
      <c r="Y50" s="251">
        <v>1.1464923330865462E-2</v>
      </c>
      <c r="Z50" s="186">
        <f t="shared" si="34"/>
        <v>0.49623561520090298</v>
      </c>
      <c r="AA50" s="352">
        <f>IFERROR(INDEX([1]Exhibit_RateChange!$G:$G,MATCH($K50,[1]Exhibit_RateChange!$A:$A,0)),0)</f>
        <v>-5.9685926620766702E-2</v>
      </c>
      <c r="AB50" s="186">
        <f t="shared" ref="AB50:AB62" si="42">(1+AA50)*AB49</f>
        <v>0.4588837088607115</v>
      </c>
      <c r="AC50" s="254">
        <v>2.0698739860394166E-3</v>
      </c>
      <c r="AD50" s="186">
        <f t="shared" si="36"/>
        <v>0.47805366065289251</v>
      </c>
      <c r="AE50" s="352">
        <f>IFERROR(INDEX([1]Exhibit_RateChange!$D:$D,MATCH($K50,[1]Exhibit_RateChange!$A:$A,0)),0)</f>
        <v>-0.13095101982780599</v>
      </c>
      <c r="AF50" s="186">
        <f t="shared" si="40"/>
        <v>0.41579993289808748</v>
      </c>
      <c r="AG50" s="254">
        <v>-2.2327387300560053E-2</v>
      </c>
      <c r="AH50" s="186">
        <f t="shared" si="27"/>
        <v>0.43317005198258934</v>
      </c>
      <c r="AI50" s="352">
        <f>IFERROR(INDEX([1]Exhibit_RateChange!$E:$E,MATCH($K50,[1]Exhibit_RateChange!$A:$A,0)),0)</f>
        <v>-7.2940263595401705E-2</v>
      </c>
      <c r="AJ50" s="186">
        <f t="shared" si="41"/>
        <v>0.41256208481503504</v>
      </c>
      <c r="AK50" s="254">
        <v>-2.4236262950163789E-2</v>
      </c>
      <c r="AL50" s="186">
        <f t="shared" si="28"/>
        <v>0.42979694219714037</v>
      </c>
      <c r="AM50" s="186">
        <f t="shared" si="14"/>
        <v>0.43166610821649132</v>
      </c>
      <c r="AN50" s="186">
        <f t="shared" si="15"/>
        <v>0.46846632351291012</v>
      </c>
      <c r="AO50" s="186">
        <f t="shared" si="16"/>
        <v>0.47779066528300673</v>
      </c>
      <c r="AP50" s="186">
        <f t="shared" si="17"/>
        <v>0.49623561520090298</v>
      </c>
      <c r="AQ50" s="186">
        <f t="shared" si="18"/>
        <v>0.47805366065289251</v>
      </c>
      <c r="AR50" s="186">
        <f t="shared" si="19"/>
        <v>0.43317005198258934</v>
      </c>
      <c r="AS50" s="186">
        <f t="shared" si="20"/>
        <v>0.42979694219714037</v>
      </c>
      <c r="AT50" s="186">
        <f t="shared" si="21"/>
        <v>0.47779066528300673</v>
      </c>
      <c r="AU50" s="141"/>
    </row>
    <row r="51" spans="1:47">
      <c r="A51" s="12">
        <f t="shared" si="6"/>
        <v>37196</v>
      </c>
      <c r="B51" s="12">
        <f t="shared" si="0"/>
        <v>37391</v>
      </c>
      <c r="C51" s="13">
        <f t="shared" si="1"/>
        <v>9</v>
      </c>
      <c r="D51" s="17">
        <f t="shared" si="2"/>
        <v>0.60380978453063872</v>
      </c>
      <c r="E51" s="17">
        <f t="shared" si="3"/>
        <v>0.61661055196268832</v>
      </c>
      <c r="F51" s="14">
        <f t="shared" si="4"/>
        <v>37347</v>
      </c>
      <c r="G51" s="14">
        <f t="shared" si="5"/>
        <v>37712</v>
      </c>
      <c r="H51" s="3">
        <f>CHOOSE(MATCH($A$2,{"D","C"},0),VLOOKUP($A51,$J$4:$AT$115,COUNTA($J$4:$AT$4)),TREND(D51:E51,F51:G51,B51))</f>
        <v>0.60380978453063872</v>
      </c>
      <c r="J51" s="131">
        <v>42095</v>
      </c>
      <c r="K51" s="403" t="str">
        <f t="shared" si="7"/>
        <v>2015-Q2</v>
      </c>
      <c r="L51" s="60">
        <f t="shared" si="22"/>
        <v>42325</v>
      </c>
      <c r="M51" s="213">
        <v>-5.9900000000000002E-2</v>
      </c>
      <c r="N51" s="186">
        <f t="shared" si="23"/>
        <v>0.40580930833432349</v>
      </c>
      <c r="O51" s="352">
        <f>IFERROR(INDEX([1]Exhibit_RateChange!$B:$B,MATCH($K51,[1]Exhibit_RateChange!$A:$A,0)),0)</f>
        <v>0.13534741266880501</v>
      </c>
      <c r="P51" s="186">
        <f t="shared" si="29"/>
        <v>0.47186777170307309</v>
      </c>
      <c r="Q51" s="254">
        <v>7.2608168814700669E-3</v>
      </c>
      <c r="R51" s="186">
        <f t="shared" si="30"/>
        <v>0.47186777170307287</v>
      </c>
      <c r="S51" s="352">
        <f>IFERROR(INDEX([1]Exhibit_RateChange!$C:$C,MATCH($K51,[1]Exhibit_RateChange!$A:$A,0)),0)</f>
        <v>-6.06663679029825E-2</v>
      </c>
      <c r="T51" s="186">
        <f t="shared" si="31"/>
        <v>0.43080776687814343</v>
      </c>
      <c r="U51" s="253">
        <f t="array" ref="U51:U54">GEOMEAN(S51:S54+1)-1</f>
        <v>-8.9967019633633294E-3</v>
      </c>
      <c r="V51" s="186">
        <f t="shared" si="32"/>
        <v>0.47349212506657845</v>
      </c>
      <c r="W51" s="352">
        <f>IFERROR(INDEX([1]Exhibit_RateChange!$F:$F,MATCH($K51,[1]Exhibit_RateChange!$A:$A,0)),0)</f>
        <v>0.15962574108319699</v>
      </c>
      <c r="X51" s="186">
        <f t="shared" si="39"/>
        <v>0.48179772925204889</v>
      </c>
      <c r="Y51" s="254">
        <v>1.1464923330865462E-2</v>
      </c>
      <c r="Z51" s="186">
        <f t="shared" si="34"/>
        <v>0.50192491848322618</v>
      </c>
      <c r="AA51" s="352">
        <f>IFERROR(INDEX([1]Exhibit_RateChange!$G:$G,MATCH($K51,[1]Exhibit_RateChange!$A:$A,0)),0)</f>
        <v>-5.2923939442580802E-2</v>
      </c>
      <c r="AB51" s="186">
        <f t="shared" si="42"/>
        <v>0.43459777524178034</v>
      </c>
      <c r="AC51" s="253">
        <f t="array" ref="AC51:AC54">GEOMEAN(AA51:AA54+1)-1</f>
        <v>-8.6070583310030591E-3</v>
      </c>
      <c r="AD51" s="186">
        <f t="shared" si="36"/>
        <v>0.47393902491030354</v>
      </c>
      <c r="AE51" s="352">
        <f>IFERROR(INDEX([1]Exhibit_RateChange!$D:$D,MATCH($K51,[1]Exhibit_RateChange!$A:$A,0)),0)</f>
        <v>-0.23942219622875899</v>
      </c>
      <c r="AF51" s="186">
        <f t="shared" si="40"/>
        <v>0.31624819977185675</v>
      </c>
      <c r="AG51" s="253">
        <f t="array" ref="AG51:AG54">GEOMEAN(AE51:AE54+1)-1</f>
        <v>1.9445597572318896E-2</v>
      </c>
      <c r="AH51" s="186">
        <f t="shared" si="27"/>
        <v>0.44159330249382323</v>
      </c>
      <c r="AI51" s="352">
        <f>IFERROR(INDEX([1]Exhibit_RateChange!$E:$E,MATCH($K51,[1]Exhibit_RateChange!$A:$A,0)),0)</f>
        <v>-0.144320762478853</v>
      </c>
      <c r="AJ51" s="186">
        <f t="shared" si="41"/>
        <v>0.35302081016466397</v>
      </c>
      <c r="AK51" s="253">
        <f t="array" ref="AK51:AK54">GEOMEAN(AI51:AI54+1)-1</f>
        <v>-2.6232708269685934E-2</v>
      </c>
      <c r="AL51" s="186">
        <f t="shared" si="28"/>
        <v>0.41852220439727972</v>
      </c>
      <c r="AM51" s="186">
        <f t="shared" si="14"/>
        <v>0.40580930833432349</v>
      </c>
      <c r="AN51" s="186">
        <f t="shared" si="15"/>
        <v>0.47186777170307287</v>
      </c>
      <c r="AO51" s="186">
        <f t="shared" si="16"/>
        <v>0.47349212506657845</v>
      </c>
      <c r="AP51" s="186">
        <f t="shared" si="17"/>
        <v>0.50192491848322618</v>
      </c>
      <c r="AQ51" s="186">
        <f t="shared" si="18"/>
        <v>0.47393902491030354</v>
      </c>
      <c r="AR51" s="186">
        <f t="shared" si="19"/>
        <v>0.44159330249382323</v>
      </c>
      <c r="AS51" s="186">
        <f t="shared" si="20"/>
        <v>0.41852220439727972</v>
      </c>
      <c r="AT51" s="186">
        <f t="shared" si="21"/>
        <v>0.47349212506657845</v>
      </c>
      <c r="AU51" s="141"/>
    </row>
    <row r="52" spans="1:47">
      <c r="A52" s="12">
        <f t="shared" si="6"/>
        <v>37226</v>
      </c>
      <c r="B52" s="12">
        <f t="shared" si="0"/>
        <v>37422</v>
      </c>
      <c r="C52" s="13">
        <f t="shared" si="1"/>
        <v>9</v>
      </c>
      <c r="D52" s="17">
        <f t="shared" si="2"/>
        <v>0.60380978453063872</v>
      </c>
      <c r="E52" s="17">
        <f t="shared" si="3"/>
        <v>0.61661055196268832</v>
      </c>
      <c r="F52" s="14">
        <f t="shared" si="4"/>
        <v>37347</v>
      </c>
      <c r="G52" s="14">
        <f t="shared" si="5"/>
        <v>37712</v>
      </c>
      <c r="H52" s="3">
        <f>CHOOSE(MATCH($A$2,{"D","C"},0),VLOOKUP($A52,$J$4:$AT$115,COUNTA($J$4:$AT$4)),TREND(D52:E52,F52:G52,B52))</f>
        <v>0.60380978453063872</v>
      </c>
      <c r="J52" s="131">
        <v>42186</v>
      </c>
      <c r="K52" s="403" t="str">
        <f t="shared" si="7"/>
        <v>2015-Q3</v>
      </c>
      <c r="L52" s="60">
        <f t="shared" si="22"/>
        <v>42416</v>
      </c>
      <c r="M52" s="184"/>
      <c r="N52" s="186">
        <f t="shared" si="23"/>
        <v>0.40580930833432349</v>
      </c>
      <c r="O52" s="352">
        <f>IFERROR(INDEX([1]Exhibit_RateChange!$B:$B,MATCH($K52,[1]Exhibit_RateChange!$A:$A,0)),0)</f>
        <v>-0.102144264885729</v>
      </c>
      <c r="P52" s="186">
        <f>(1+O52)*P51</f>
        <v>0.42366918503919571</v>
      </c>
      <c r="Q52" s="253">
        <f t="array" ref="Q52:Q54">GEOMEAN(O52:O54+1)-1</f>
        <v>-9.7635529994974934E-3</v>
      </c>
      <c r="R52" s="186">
        <f t="shared" si="30"/>
        <v>0.46726066570529512</v>
      </c>
      <c r="S52" s="352">
        <f>IFERROR(INDEX([1]Exhibit_RateChange!$C:$C,MATCH($K52,[1]Exhibit_RateChange!$A:$A,0)),0)</f>
        <v>2.4594542334873001E-2</v>
      </c>
      <c r="T52" s="186">
        <f t="shared" si="31"/>
        <v>0.44140328673882001</v>
      </c>
      <c r="U52" s="251">
        <v>-8.9967019633633294E-3</v>
      </c>
      <c r="V52" s="186">
        <f t="shared" si="32"/>
        <v>0.46923225753535491</v>
      </c>
      <c r="W52" s="352">
        <f>IFERROR(INDEX([1]Exhibit_RateChange!$F:$F,MATCH($K52,[1]Exhibit_RateChange!$A:$A,0)),0)</f>
        <v>-0.11641313858395599</v>
      </c>
      <c r="X52" s="186">
        <f t="shared" si="39"/>
        <v>0.42571014342719482</v>
      </c>
      <c r="Y52" s="253">
        <f t="array" ref="Y52:Y54">GEOMEAN(W52:W54+1)-1</f>
        <v>-1.6395166948086404E-2</v>
      </c>
      <c r="Z52" s="186">
        <f t="shared" si="34"/>
        <v>0.49369577564928901</v>
      </c>
      <c r="AA52" s="352">
        <f>IFERROR(INDEX([1]Exhibit_RateChange!$G:$G,MATCH($K52,[1]Exhibit_RateChange!$A:$A,0)),0)</f>
        <v>1.9227882711661599E-2</v>
      </c>
      <c r="AB52" s="186">
        <f t="shared" si="42"/>
        <v>0.44295417029087836</v>
      </c>
      <c r="AC52" s="251">
        <v>-8.6070583310030591E-3</v>
      </c>
      <c r="AD52" s="186">
        <f t="shared" si="36"/>
        <v>0.46985980407756184</v>
      </c>
      <c r="AE52" s="352">
        <f>IFERROR(INDEX([1]Exhibit_RateChange!$D:$D,MATCH($K52,[1]Exhibit_RateChange!$A:$A,0)),0)</f>
        <v>5.9114971273913901E-2</v>
      </c>
      <c r="AF52" s="186">
        <f t="shared" si="40"/>
        <v>0.33494320301679703</v>
      </c>
      <c r="AG52" s="251">
        <v>1.9445597572318896E-2</v>
      </c>
      <c r="AH52" s="186">
        <f t="shared" ref="AH52:AH62" si="43">(1+AG52)*AH51</f>
        <v>0.45018034814474939</v>
      </c>
      <c r="AI52" s="352">
        <f>IFERROR(INDEX([1]Exhibit_RateChange!$E:$E,MATCH($K52,[1]Exhibit_RateChange!$A:$A,0)),0)</f>
        <v>-5.7404877597048197E-3</v>
      </c>
      <c r="AJ52" s="186">
        <f t="shared" si="41"/>
        <v>0.35099429852499264</v>
      </c>
      <c r="AK52" s="251">
        <v>-2.6232708269685934E-2</v>
      </c>
      <c r="AL52" s="186">
        <f t="shared" ref="AL52:AL62" si="44">(1+AK52)*AL51</f>
        <v>0.40754323350494004</v>
      </c>
      <c r="AM52" s="186">
        <f t="shared" si="14"/>
        <v>0.40580930833432349</v>
      </c>
      <c r="AN52" s="186">
        <f t="shared" si="15"/>
        <v>0.46726066570529512</v>
      </c>
      <c r="AO52" s="186">
        <f t="shared" si="16"/>
        <v>0.46923225753535491</v>
      </c>
      <c r="AP52" s="186">
        <f t="shared" si="17"/>
        <v>0.49369577564928901</v>
      </c>
      <c r="AQ52" s="186">
        <f t="shared" si="18"/>
        <v>0.46985980407756184</v>
      </c>
      <c r="AR52" s="186">
        <f t="shared" si="19"/>
        <v>0.45018034814474939</v>
      </c>
      <c r="AS52" s="186">
        <f t="shared" si="20"/>
        <v>0.40754323350494004</v>
      </c>
      <c r="AT52" s="186">
        <f t="shared" si="21"/>
        <v>0.46923225753535491</v>
      </c>
      <c r="AU52" s="141"/>
    </row>
    <row r="53" spans="1:47">
      <c r="A53" s="12">
        <f t="shared" si="6"/>
        <v>37257</v>
      </c>
      <c r="B53" s="12">
        <f t="shared" si="0"/>
        <v>37452</v>
      </c>
      <c r="C53" s="13">
        <f t="shared" si="1"/>
        <v>9</v>
      </c>
      <c r="D53" s="17">
        <f t="shared" si="2"/>
        <v>0.60380978453063872</v>
      </c>
      <c r="E53" s="17">
        <f t="shared" si="3"/>
        <v>0.61661055196268832</v>
      </c>
      <c r="F53" s="14">
        <f t="shared" si="4"/>
        <v>37347</v>
      </c>
      <c r="G53" s="14">
        <f t="shared" si="5"/>
        <v>37712</v>
      </c>
      <c r="H53" s="3">
        <f>CHOOSE(MATCH($A$2,{"D","C"},0),VLOOKUP($A53,$J$4:$AT$115,COUNTA($J$4:$AT$4)),TREND(D53:E53,F53:G53,B53))</f>
        <v>0.60380978453063872</v>
      </c>
      <c r="J53" s="131">
        <v>42278</v>
      </c>
      <c r="K53" s="403" t="str">
        <f t="shared" si="7"/>
        <v>2015-Q4</v>
      </c>
      <c r="L53" s="60">
        <f t="shared" si="22"/>
        <v>42506</v>
      </c>
      <c r="M53" s="184"/>
      <c r="N53" s="186">
        <f t="shared" si="23"/>
        <v>0.40580930833432349</v>
      </c>
      <c r="O53" s="352">
        <f>IFERROR(INDEX([1]Exhibit_RateChange!$B:$B,MATCH($K53,[1]Exhibit_RateChange!$A:$A,0)),0)</f>
        <v>-2.62700716971297E-2</v>
      </c>
      <c r="P53" s="186">
        <f t="shared" si="29"/>
        <v>0.41253936517235151</v>
      </c>
      <c r="Q53" s="251">
        <v>-9.7635529994974934E-3</v>
      </c>
      <c r="R53" s="186">
        <f t="shared" si="30"/>
        <v>0.46269854143110101</v>
      </c>
      <c r="S53" s="352">
        <f>IFERROR(INDEX([1]Exhibit_RateChange!$C:$C,MATCH($K53,[1]Exhibit_RateChange!$A:$A,0)),0)</f>
        <v>-0.110550384737751</v>
      </c>
      <c r="T53" s="186">
        <f t="shared" si="31"/>
        <v>0.3926059835653356</v>
      </c>
      <c r="U53" s="251">
        <v>-8.9967019633633294E-3</v>
      </c>
      <c r="V53" s="186">
        <f t="shared" si="32"/>
        <v>0.46501071476271316</v>
      </c>
      <c r="W53" s="352">
        <f>IFERROR(INDEX([1]Exhibit_RateChange!$F:$F,MATCH($K53,[1]Exhibit_RateChange!$A:$A,0)),0)</f>
        <v>-3.1502705738401499E-2</v>
      </c>
      <c r="X53" s="186">
        <f t="shared" si="39"/>
        <v>0.41229912204895519</v>
      </c>
      <c r="Y53" s="251">
        <v>-1.6395166948086404E-2</v>
      </c>
      <c r="Z53" s="186">
        <f t="shared" si="34"/>
        <v>0.48560155098595392</v>
      </c>
      <c r="AA53" s="352">
        <f>IFERROR(INDEX([1]Exhibit_RateChange!$G:$G,MATCH($K53,[1]Exhibit_RateChange!$A:$A,0)),0)</f>
        <v>-0.11342129004211</v>
      </c>
      <c r="AB53" s="186">
        <f t="shared" si="42"/>
        <v>0.39271373686695449</v>
      </c>
      <c r="AC53" s="251">
        <v>-8.6070583310030591E-3</v>
      </c>
      <c r="AD53" s="186">
        <f t="shared" si="36"/>
        <v>0.4658156933364726</v>
      </c>
      <c r="AE53" s="352">
        <f>IFERROR(INDEX([1]Exhibit_RateChange!$D:$D,MATCH($K53,[1]Exhibit_RateChange!$A:$A,0)),0)</f>
        <v>0.28852932848174601</v>
      </c>
      <c r="AF53" s="186">
        <f t="shared" si="40"/>
        <v>0.43158414046275861</v>
      </c>
      <c r="AG53" s="251">
        <v>1.9445597572318896E-2</v>
      </c>
      <c r="AH53" s="186">
        <f t="shared" si="43"/>
        <v>0.45893437402973858</v>
      </c>
      <c r="AI53" s="352">
        <f>IFERROR(INDEX([1]Exhibit_RateChange!$E:$E,MATCH($K53,[1]Exhibit_RateChange!$A:$A,0)),0)</f>
        <v>4.6563200465065999E-2</v>
      </c>
      <c r="AJ53" s="186">
        <f t="shared" si="41"/>
        <v>0.36733771640930712</v>
      </c>
      <c r="AK53" s="251">
        <v>-2.6232708269685934E-2</v>
      </c>
      <c r="AL53" s="186">
        <f t="shared" si="44"/>
        <v>0.39685227075312046</v>
      </c>
      <c r="AM53" s="186">
        <f t="shared" si="14"/>
        <v>0.40580930833432349</v>
      </c>
      <c r="AN53" s="186">
        <f t="shared" si="15"/>
        <v>0.46269854143110101</v>
      </c>
      <c r="AO53" s="186">
        <f t="shared" si="16"/>
        <v>0.46501071476271316</v>
      </c>
      <c r="AP53" s="186">
        <f t="shared" si="17"/>
        <v>0.48560155098595392</v>
      </c>
      <c r="AQ53" s="186">
        <f t="shared" si="18"/>
        <v>0.4658156933364726</v>
      </c>
      <c r="AR53" s="186">
        <f t="shared" si="19"/>
        <v>0.45893437402973858</v>
      </c>
      <c r="AS53" s="186">
        <f t="shared" si="20"/>
        <v>0.39685227075312046</v>
      </c>
      <c r="AT53" s="186">
        <f t="shared" si="21"/>
        <v>0.46501071476271316</v>
      </c>
      <c r="AU53" s="141"/>
    </row>
    <row r="54" spans="1:47">
      <c r="A54" s="12">
        <f t="shared" si="6"/>
        <v>37288</v>
      </c>
      <c r="B54" s="12">
        <f t="shared" si="0"/>
        <v>37483</v>
      </c>
      <c r="C54" s="13">
        <f t="shared" si="1"/>
        <v>9</v>
      </c>
      <c r="D54" s="17">
        <f t="shared" si="2"/>
        <v>0.60380978453063872</v>
      </c>
      <c r="E54" s="17">
        <f t="shared" si="3"/>
        <v>0.61661055196268832</v>
      </c>
      <c r="F54" s="14">
        <f t="shared" si="4"/>
        <v>37347</v>
      </c>
      <c r="G54" s="14">
        <f t="shared" si="5"/>
        <v>37712</v>
      </c>
      <c r="H54" s="3">
        <f>CHOOSE(MATCH($A$2,{"D","C"},0),VLOOKUP($A54,$J$4:$AT$115,COUNTA($J$4:$AT$4)),TREND(D54:E54,F54:G54,B54))</f>
        <v>0.60380978453063872</v>
      </c>
      <c r="J54" s="131">
        <v>42370</v>
      </c>
      <c r="K54" s="403" t="str">
        <f t="shared" si="7"/>
        <v>2016-Q1</v>
      </c>
      <c r="L54" s="60">
        <f t="shared" si="22"/>
        <v>42598</v>
      </c>
      <c r="M54" s="184"/>
      <c r="N54" s="186">
        <f t="shared" si="23"/>
        <v>0.40580930833432349</v>
      </c>
      <c r="O54" s="352">
        <f>IFERROR(INDEX([1]Exhibit_RateChange!$B:$B,MATCH($K54,[1]Exhibit_RateChange!$A:$A,0)),0)</f>
        <v>0.11063573171406001</v>
      </c>
      <c r="P54" s="186">
        <f t="shared" si="29"/>
        <v>0.45818095969904843</v>
      </c>
      <c r="Q54" s="254">
        <v>-9.7635529994974934E-3</v>
      </c>
      <c r="R54" s="186">
        <f t="shared" si="30"/>
        <v>0.45818095969904826</v>
      </c>
      <c r="S54" s="352">
        <f>IFERROR(INDEX([1]Exhibit_RateChange!$C:$C,MATCH($K54,[1]Exhibit_RateChange!$A:$A,0)),0)</f>
        <v>0.126696998201315</v>
      </c>
      <c r="T54" s="186">
        <f t="shared" si="31"/>
        <v>0.44234798315893847</v>
      </c>
      <c r="U54" s="254">
        <v>-8.9967019633633294E-3</v>
      </c>
      <c r="V54" s="186">
        <f t="shared" si="32"/>
        <v>0.46082715195222246</v>
      </c>
      <c r="W54" s="352">
        <f>IFERROR(INDEX([1]Exhibit_RateChange!$F:$F,MATCH($K54,[1]Exhibit_RateChange!$A:$A,0)),0)</f>
        <v>0.112024359659223</v>
      </c>
      <c r="X54" s="186">
        <f t="shared" si="39"/>
        <v>0.45848666718454922</v>
      </c>
      <c r="Y54" s="254">
        <v>-1.6395166948086404E-2</v>
      </c>
      <c r="Z54" s="186">
        <f t="shared" si="34"/>
        <v>0.47764003248728953</v>
      </c>
      <c r="AA54" s="352">
        <f>IFERROR(INDEX([1]Exhibit_RateChange!$G:$G,MATCH($K54,[1]Exhibit_RateChange!$A:$A,0)),0)</f>
        <v>0.12878138098811101</v>
      </c>
      <c r="AB54" s="186">
        <f t="shared" si="42"/>
        <v>0.44328795423368256</v>
      </c>
      <c r="AC54" s="254">
        <v>-8.6070583310030591E-3</v>
      </c>
      <c r="AD54" s="186">
        <f t="shared" si="36"/>
        <v>0.46180639049242894</v>
      </c>
      <c r="AE54" s="352">
        <f>IFERROR(INDEX([1]Exhibit_RateChange!$D:$D,MATCH($K54,[1]Exhibit_RateChange!$A:$A,0)),0)</f>
        <v>4.05792384951889E-2</v>
      </c>
      <c r="AF54" s="186">
        <f t="shared" si="40"/>
        <v>0.44909749622933798</v>
      </c>
      <c r="AG54" s="251">
        <v>1.9445597572318896E-2</v>
      </c>
      <c r="AH54" s="186">
        <f t="shared" si="43"/>
        <v>0.46785862717922494</v>
      </c>
      <c r="AI54" s="352">
        <f>IFERROR(INDEX([1]Exhibit_RateChange!$E:$E,MATCH($K54,[1]Exhibit_RateChange!$A:$A,0)),0)</f>
        <v>9.82128903567836E-3</v>
      </c>
      <c r="AJ54" s="186">
        <f t="shared" si="41"/>
        <v>0.37094544629586895</v>
      </c>
      <c r="AK54" s="251">
        <v>-2.6232708269685934E-2</v>
      </c>
      <c r="AL54" s="186">
        <f t="shared" si="44"/>
        <v>0.38644176090829147</v>
      </c>
      <c r="AM54" s="186">
        <f t="shared" si="14"/>
        <v>0.40580930833432349</v>
      </c>
      <c r="AN54" s="186">
        <f t="shared" si="15"/>
        <v>0.45818095969904826</v>
      </c>
      <c r="AO54" s="186">
        <f t="shared" si="16"/>
        <v>0.46082715195222246</v>
      </c>
      <c r="AP54" s="186">
        <f t="shared" si="17"/>
        <v>0.47764003248728953</v>
      </c>
      <c r="AQ54" s="186">
        <f t="shared" si="18"/>
        <v>0.46180639049242894</v>
      </c>
      <c r="AR54" s="186">
        <f t="shared" si="19"/>
        <v>0.46785862717922494</v>
      </c>
      <c r="AS54" s="186">
        <f t="shared" si="20"/>
        <v>0.38644176090829147</v>
      </c>
      <c r="AT54" s="186">
        <f t="shared" si="21"/>
        <v>0.46082715195222246</v>
      </c>
      <c r="AU54" s="141"/>
    </row>
    <row r="55" spans="1:47">
      <c r="A55" s="12">
        <f t="shared" si="6"/>
        <v>37316</v>
      </c>
      <c r="B55" s="12">
        <f t="shared" si="0"/>
        <v>37514</v>
      </c>
      <c r="C55" s="13">
        <f t="shared" si="1"/>
        <v>9</v>
      </c>
      <c r="D55" s="17">
        <f t="shared" si="2"/>
        <v>0.60380978453063872</v>
      </c>
      <c r="E55" s="17">
        <f t="shared" si="3"/>
        <v>0.61661055196268832</v>
      </c>
      <c r="F55" s="14">
        <f t="shared" si="4"/>
        <v>37347</v>
      </c>
      <c r="G55" s="14">
        <f t="shared" si="5"/>
        <v>37712</v>
      </c>
      <c r="H55" s="3">
        <f>CHOOSE(MATCH($A$2,{"D","C"},0),VLOOKUP($A55,$J$4:$AT$115,COUNTA($J$4:$AT$4)),TREND(D55:E55,F55:G55,B55))</f>
        <v>0.60380978453063872</v>
      </c>
      <c r="J55" s="131">
        <v>42461</v>
      </c>
      <c r="K55" s="403" t="str">
        <f t="shared" si="7"/>
        <v>2016-Q2</v>
      </c>
      <c r="L55" s="60">
        <f t="shared" si="22"/>
        <v>42691</v>
      </c>
      <c r="M55" s="213">
        <v>-8.9999999999999993E-3</v>
      </c>
      <c r="N55" s="186">
        <f t="shared" si="23"/>
        <v>0.40215702455931457</v>
      </c>
      <c r="O55" s="352">
        <f>IFERROR(INDEX([1]Exhibit_RateChange!$B:$B,MATCH($K55,[1]Exhibit_RateChange!$A:$A,0)),0)</f>
        <v>-0.115148089298137</v>
      </c>
      <c r="P55" s="186">
        <f t="shared" si="29"/>
        <v>0.40542229763691628</v>
      </c>
      <c r="Q55" s="304">
        <f t="array" ref="Q55:Q59">GEOMEAN(O55:O59+1)-1</f>
        <v>-3.5009044566370773E-2</v>
      </c>
      <c r="R55" s="186">
        <f t="shared" si="30"/>
        <v>0.44214048206148177</v>
      </c>
      <c r="S55" s="352">
        <f>IFERROR(INDEX([1]Exhibit_RateChange!$C:$C,MATCH($K55,[1]Exhibit_RateChange!$A:$A,0)),0)</f>
        <v>-9.9322052885752798E-2</v>
      </c>
      <c r="T55" s="186">
        <f t="shared" si="31"/>
        <v>0.39841307338172027</v>
      </c>
      <c r="U55" s="304">
        <f t="array" ref="U55:U59">GEOMEAN(S55:S59+1)-1</f>
        <v>-3.4065226490702094E-2</v>
      </c>
      <c r="V55" s="186">
        <f t="shared" si="32"/>
        <v>0.4451289706479048</v>
      </c>
      <c r="W55" s="352">
        <f>IFERROR(INDEX([1]Exhibit_RateChange!$F:$F,MATCH($K55,[1]Exhibit_RateChange!$A:$A,0)),0)</f>
        <v>-0.112996898748265</v>
      </c>
      <c r="X55" s="186">
        <f t="shared" si="39"/>
        <v>0.40667909567526722</v>
      </c>
      <c r="Y55" s="304">
        <f t="array" ref="Y55:Y59">GEOMEAN(W55:W59+1)-1</f>
        <v>-3.4655575952739159E-2</v>
      </c>
      <c r="Z55" s="186">
        <f t="shared" si="34"/>
        <v>0.46108714206335749</v>
      </c>
      <c r="AA55" s="352">
        <f>IFERROR(INDEX([1]Exhibit_RateChange!$G:$G,MATCH($K55,[1]Exhibit_RateChange!$A:$A,0)),0)</f>
        <v>-0.101376790805354</v>
      </c>
      <c r="AB55" s="186">
        <f t="shared" si="42"/>
        <v>0.39834884403080117</v>
      </c>
      <c r="AC55" s="253">
        <f t="array" ref="AC55:AC58">GEOMEAN(AA55:AA58+1)-1</f>
        <v>-3.0429406224596445E-2</v>
      </c>
      <c r="AD55" s="186">
        <f t="shared" si="36"/>
        <v>0.44775389623902023</v>
      </c>
      <c r="AE55" s="352">
        <f>IFERROR(INDEX([1]Exhibit_RateChange!$D:$D,MATCH($K55,[1]Exhibit_RateChange!$A:$A,0)),0)</f>
        <v>-0.21064377992988401</v>
      </c>
      <c r="AF55" s="186">
        <f t="shared" si="40"/>
        <v>0.35449790206654336</v>
      </c>
      <c r="AG55" s="253">
        <f t="array" ref="AG55:AG58">GEOMEAN(AE55:AE58+1)-1</f>
        <v>-7.2528611603182358E-2</v>
      </c>
      <c r="AH55" s="186">
        <f t="shared" si="43"/>
        <v>0.43392549052334484</v>
      </c>
      <c r="AI55" s="352">
        <f>IFERROR(INDEX([1]Exhibit_RateChange!$E:$E,MATCH($K55,[1]Exhibit_RateChange!$A:$A,0)),0)</f>
        <v>4.27557246022401E-2</v>
      </c>
      <c r="AJ55" s="186">
        <f t="shared" si="41"/>
        <v>0.38680548764015016</v>
      </c>
      <c r="AK55" s="253">
        <f t="array" ref="AK55:AK58">GEOMEAN(AI55:AI58+1)-1</f>
        <v>-8.9186880124584311E-3</v>
      </c>
      <c r="AL55" s="186">
        <f t="shared" si="44"/>
        <v>0.38299520740776538</v>
      </c>
      <c r="AM55" s="186">
        <f t="shared" si="14"/>
        <v>0.40215702455931457</v>
      </c>
      <c r="AN55" s="186">
        <f t="shared" si="15"/>
        <v>0.44214048206148177</v>
      </c>
      <c r="AO55" s="186">
        <f t="shared" si="16"/>
        <v>0.4451289706479048</v>
      </c>
      <c r="AP55" s="186">
        <f t="shared" si="17"/>
        <v>0.46108714206335749</v>
      </c>
      <c r="AQ55" s="186">
        <f t="shared" si="18"/>
        <v>0.44775389623902023</v>
      </c>
      <c r="AR55" s="186">
        <f t="shared" si="19"/>
        <v>0.43392549052334484</v>
      </c>
      <c r="AS55" s="186">
        <f t="shared" si="20"/>
        <v>0.38299520740776538</v>
      </c>
      <c r="AT55" s="186">
        <f t="shared" si="21"/>
        <v>0.4451289706479048</v>
      </c>
      <c r="AU55" s="141"/>
    </row>
    <row r="56" spans="1:47">
      <c r="A56" s="12">
        <f t="shared" si="6"/>
        <v>37347</v>
      </c>
      <c r="B56" s="12">
        <f t="shared" si="0"/>
        <v>37544</v>
      </c>
      <c r="C56" s="13">
        <f t="shared" si="1"/>
        <v>9</v>
      </c>
      <c r="D56" s="17">
        <f t="shared" si="2"/>
        <v>0.60380978453063872</v>
      </c>
      <c r="E56" s="17">
        <f t="shared" si="3"/>
        <v>0.61661055196268832</v>
      </c>
      <c r="F56" s="14">
        <f t="shared" si="4"/>
        <v>37347</v>
      </c>
      <c r="G56" s="14">
        <f t="shared" si="5"/>
        <v>37712</v>
      </c>
      <c r="H56" s="3">
        <f>CHOOSE(MATCH($A$2,{"D","C"},0),VLOOKUP($A56,$J$4:$AT$115,COUNTA($J$4:$AT$4)),TREND(D56:E56,F56:G56,B56))</f>
        <v>0.61661055196268832</v>
      </c>
      <c r="J56" s="131">
        <v>42552</v>
      </c>
      <c r="K56" s="403" t="str">
        <f t="shared" si="7"/>
        <v>2016-Q3</v>
      </c>
      <c r="L56" s="60">
        <f t="shared" si="22"/>
        <v>42782</v>
      </c>
      <c r="M56" s="184"/>
      <c r="N56" s="186">
        <f t="shared" si="23"/>
        <v>0.40215702455931457</v>
      </c>
      <c r="O56" s="352">
        <f>IFERROR(INDEX([1]Exhibit_RateChange!$B:$B,MATCH($K56,[1]Exhibit_RateChange!$A:$A,0)),0)</f>
        <v>-3.8453265018751899E-3</v>
      </c>
      <c r="P56" s="186">
        <f t="shared" si="29"/>
        <v>0.40386331653136193</v>
      </c>
      <c r="Q56" s="305">
        <v>-3.5009044566370773E-2</v>
      </c>
      <c r="R56" s="186">
        <f t="shared" si="30"/>
        <v>0.42666156622039469</v>
      </c>
      <c r="S56" s="352">
        <f>IFERROR(INDEX([1]Exhibit_RateChange!$C:$C,MATCH($K56,[1]Exhibit_RateChange!$A:$A,0)),0)</f>
        <v>9.4412704433243205E-2</v>
      </c>
      <c r="T56" s="186">
        <f t="shared" si="31"/>
        <v>0.43602832912124867</v>
      </c>
      <c r="U56" s="305">
        <v>-3.4065226490702094E-2</v>
      </c>
      <c r="V56" s="186">
        <f t="shared" si="32"/>
        <v>0.42996555144521081</v>
      </c>
      <c r="W56" s="352">
        <f>IFERROR(INDEX([1]Exhibit_RateChange!$F:$F,MATCH($K56,[1]Exhibit_RateChange!$A:$A,0)),0)</f>
        <v>-5.4378142057211996E-3</v>
      </c>
      <c r="X56" s="186">
        <f t="shared" si="39"/>
        <v>0.4044676503116344</v>
      </c>
      <c r="Y56" s="305">
        <v>-3.4655575952739159E-2</v>
      </c>
      <c r="Z56" s="186">
        <f t="shared" si="34"/>
        <v>0.44510790159074937</v>
      </c>
      <c r="AA56" s="352">
        <f>IFERROR(INDEX([1]Exhibit_RateChange!$G:$G,MATCH($K56,[1]Exhibit_RateChange!$A:$A,0)),0)</f>
        <v>9.8532567192785706E-2</v>
      </c>
      <c r="AB56" s="186">
        <f t="shared" si="42"/>
        <v>0.43759917827143457</v>
      </c>
      <c r="AC56" s="251">
        <v>-3.0429406224596445E-2</v>
      </c>
      <c r="AD56" s="186">
        <f t="shared" si="36"/>
        <v>0.43412901104171731</v>
      </c>
      <c r="AE56" s="352">
        <f>IFERROR(INDEX([1]Exhibit_RateChange!$D:$D,MATCH($K56,[1]Exhibit_RateChange!$A:$A,0)),0)</f>
        <v>0.11304707586215799</v>
      </c>
      <c r="AF56" s="186">
        <f t="shared" si="40"/>
        <v>0.39457285329443575</v>
      </c>
      <c r="AG56" s="251">
        <v>-7.2528611603182358E-2</v>
      </c>
      <c r="AH56" s="186">
        <f t="shared" si="43"/>
        <v>0.4024534771564568</v>
      </c>
      <c r="AI56" s="352">
        <f>IFERROR(INDEX([1]Exhibit_RateChange!$E:$E,MATCH($K56,[1]Exhibit_RateChange!$A:$A,0)),0)</f>
        <v>-2.0076619510618999E-2</v>
      </c>
      <c r="AJ56" s="186">
        <f t="shared" si="41"/>
        <v>0.3790397410401794</v>
      </c>
      <c r="AK56" s="251">
        <v>-8.9186880124584311E-3</v>
      </c>
      <c r="AL56" s="186">
        <f t="shared" si="44"/>
        <v>0.37957939264262869</v>
      </c>
      <c r="AM56" s="186">
        <f t="shared" si="14"/>
        <v>0.40215702455931457</v>
      </c>
      <c r="AN56" s="186">
        <f t="shared" si="15"/>
        <v>0.42666156622039469</v>
      </c>
      <c r="AO56" s="186">
        <f t="shared" si="16"/>
        <v>0.42996555144521081</v>
      </c>
      <c r="AP56" s="186">
        <f t="shared" si="17"/>
        <v>0.44510790159074937</v>
      </c>
      <c r="AQ56" s="186">
        <f t="shared" si="18"/>
        <v>0.43412901104171731</v>
      </c>
      <c r="AR56" s="186">
        <f t="shared" si="19"/>
        <v>0.4024534771564568</v>
      </c>
      <c r="AS56" s="186">
        <f t="shared" si="20"/>
        <v>0.37957939264262869</v>
      </c>
      <c r="AT56" s="186">
        <f t="shared" si="21"/>
        <v>0.42996555144521081</v>
      </c>
      <c r="AU56" s="141"/>
    </row>
    <row r="57" spans="1:47">
      <c r="A57" s="12">
        <f t="shared" si="6"/>
        <v>37377</v>
      </c>
      <c r="B57" s="12">
        <f t="shared" si="0"/>
        <v>37575</v>
      </c>
      <c r="C57" s="13">
        <f t="shared" si="1"/>
        <v>9</v>
      </c>
      <c r="D57" s="17">
        <f t="shared" si="2"/>
        <v>0.60380978453063872</v>
      </c>
      <c r="E57" s="17">
        <f t="shared" si="3"/>
        <v>0.61661055196268832</v>
      </c>
      <c r="F57" s="14">
        <f t="shared" si="4"/>
        <v>37347</v>
      </c>
      <c r="G57" s="14">
        <f t="shared" si="5"/>
        <v>37712</v>
      </c>
      <c r="H57" s="3">
        <f>CHOOSE(MATCH($A$2,{"D","C"},0),VLOOKUP($A57,$J$4:$AT$115,COUNTA($J$4:$AT$4)),TREND(D57:E57,F57:G57,B57))</f>
        <v>0.61661055196268832</v>
      </c>
      <c r="J57" s="131">
        <v>42644</v>
      </c>
      <c r="K57" s="403" t="str">
        <f t="shared" si="7"/>
        <v>2016-Q4</v>
      </c>
      <c r="L57" s="60">
        <f t="shared" si="22"/>
        <v>42871</v>
      </c>
      <c r="M57" s="184"/>
      <c r="N57" s="186">
        <f t="shared" si="23"/>
        <v>0.40215702455931457</v>
      </c>
      <c r="O57" s="352">
        <f>IFERROR(INDEX([1]Exhibit_RateChange!$B:$B,MATCH($K57,[1]Exhibit_RateChange!$A:$A,0)),0)</f>
        <v>0.40261988483031802</v>
      </c>
      <c r="P57" s="186">
        <f t="shared" si="29"/>
        <v>0.56646671852040908</v>
      </c>
      <c r="Q57" s="305">
        <v>-3.5009044566370773E-2</v>
      </c>
      <c r="R57" s="186">
        <f t="shared" si="30"/>
        <v>0.41172455243382733</v>
      </c>
      <c r="S57" s="352">
        <f>IFERROR(INDEX([1]Exhibit_RateChange!$C:$C,MATCH($K57,[1]Exhibit_RateChange!$A:$A,0)),0)</f>
        <v>-6.1556099822220503E-2</v>
      </c>
      <c r="T57" s="186">
        <f t="shared" si="31"/>
        <v>0.40918812576854507</v>
      </c>
      <c r="U57" s="305">
        <v>-3.4065226490702094E-2</v>
      </c>
      <c r="V57" s="186">
        <f t="shared" si="32"/>
        <v>0.41531867755203006</v>
      </c>
      <c r="W57" s="352">
        <f>IFERROR(INDEX([1]Exhibit_RateChange!$F:$F,MATCH($K57,[1]Exhibit_RateChange!$A:$A,0)),0)</f>
        <v>0.41540773209333798</v>
      </c>
      <c r="X57" s="186">
        <f t="shared" si="39"/>
        <v>0.57248663963271174</v>
      </c>
      <c r="Y57" s="305">
        <v>-3.4655575952739159E-2</v>
      </c>
      <c r="Z57" s="186">
        <f t="shared" si="34"/>
        <v>0.4296824309000068</v>
      </c>
      <c r="AA57" s="352">
        <f>IFERROR(INDEX([1]Exhibit_RateChange!$G:$G,MATCH($K57,[1]Exhibit_RateChange!$A:$A,0)),0)</f>
        <v>-6.4123830697695505E-2</v>
      </c>
      <c r="AB57" s="186">
        <f t="shared" si="42"/>
        <v>0.40953864265050643</v>
      </c>
      <c r="AC57" s="251">
        <v>-3.0429406224596445E-2</v>
      </c>
      <c r="AD57" s="186">
        <f t="shared" si="36"/>
        <v>0.4209187230108466</v>
      </c>
      <c r="AE57" s="352">
        <f>IFERROR(INDEX([1]Exhibit_RateChange!$D:$D,MATCH($K57,[1]Exhibit_RateChange!$A:$A,0)),0)</f>
        <v>7.2023920819759502E-2</v>
      </c>
      <c r="AF57" s="186">
        <f t="shared" si="40"/>
        <v>0.4229915372377408</v>
      </c>
      <c r="AG57" s="251">
        <v>-7.2528611603182358E-2</v>
      </c>
      <c r="AH57" s="186">
        <f t="shared" si="43"/>
        <v>0.37326408522342591</v>
      </c>
      <c r="AI57" s="352">
        <f>IFERROR(INDEX([1]Exhibit_RateChange!$E:$E,MATCH($K57,[1]Exhibit_RateChange!$A:$A,0)),0)</f>
        <v>1.92019270318835E-2</v>
      </c>
      <c r="AJ57" s="186">
        <f t="shared" si="41"/>
        <v>0.38631803448981694</v>
      </c>
      <c r="AK57" s="251">
        <v>-8.9186880124584311E-3</v>
      </c>
      <c r="AL57" s="186">
        <f t="shared" si="44"/>
        <v>0.37619404246369065</v>
      </c>
      <c r="AM57" s="186">
        <f t="shared" si="14"/>
        <v>0.40215702455931457</v>
      </c>
      <c r="AN57" s="186">
        <f t="shared" si="15"/>
        <v>0.41172455243382733</v>
      </c>
      <c r="AO57" s="186">
        <f t="shared" si="16"/>
        <v>0.41531867755203006</v>
      </c>
      <c r="AP57" s="186">
        <f t="shared" si="17"/>
        <v>0.4296824309000068</v>
      </c>
      <c r="AQ57" s="186">
        <f t="shared" si="18"/>
        <v>0.4209187230108466</v>
      </c>
      <c r="AR57" s="186">
        <f t="shared" si="19"/>
        <v>0.37326408522342591</v>
      </c>
      <c r="AS57" s="186">
        <f t="shared" si="20"/>
        <v>0.37619404246369065</v>
      </c>
      <c r="AT57" s="186">
        <f t="shared" si="21"/>
        <v>0.41531867755203006</v>
      </c>
      <c r="AU57" s="141"/>
    </row>
    <row r="58" spans="1:47">
      <c r="A58" s="12">
        <f t="shared" si="6"/>
        <v>37408</v>
      </c>
      <c r="B58" s="12">
        <f t="shared" si="0"/>
        <v>37605</v>
      </c>
      <c r="C58" s="13">
        <f t="shared" si="1"/>
        <v>9</v>
      </c>
      <c r="D58" s="17">
        <f t="shared" si="2"/>
        <v>0.60380978453063872</v>
      </c>
      <c r="E58" s="17">
        <f t="shared" si="3"/>
        <v>0.61661055196268832</v>
      </c>
      <c r="F58" s="14">
        <f t="shared" si="4"/>
        <v>37347</v>
      </c>
      <c r="G58" s="14">
        <f t="shared" si="5"/>
        <v>37712</v>
      </c>
      <c r="H58" s="3">
        <f>CHOOSE(MATCH($A$2,{"D","C"},0),VLOOKUP($A58,$J$4:$AT$115,COUNTA($J$4:$AT$4)),TREND(D58:E58,F58:G58,B58))</f>
        <v>0.61661055196268832</v>
      </c>
      <c r="J58" s="131">
        <v>42736</v>
      </c>
      <c r="K58" s="403" t="str">
        <f t="shared" si="7"/>
        <v>2017-Q1</v>
      </c>
      <c r="L58" s="60">
        <f t="shared" si="22"/>
        <v>42962</v>
      </c>
      <c r="M58" s="184"/>
      <c r="N58" s="186">
        <f t="shared" si="23"/>
        <v>0.40215702455931457</v>
      </c>
      <c r="O58" s="352">
        <f>IFERROR(INDEX([1]Exhibit_RateChange!$B:$B,MATCH($K58,[1]Exhibit_RateChange!$A:$A,0)),0)</f>
        <v>-0.337853554405664</v>
      </c>
      <c r="P58" s="186">
        <f t="shared" si="29"/>
        <v>0.37508392421577608</v>
      </c>
      <c r="Q58" s="305">
        <v>-3.5009044566370773E-2</v>
      </c>
      <c r="R58" s="186">
        <f t="shared" si="30"/>
        <v>0.39731046922860241</v>
      </c>
      <c r="S58" s="352">
        <f>IFERROR(INDEX([1]Exhibit_RateChange!$C:$C,MATCH($K58,[1]Exhibit_RateChange!$A:$A,0)),0)</f>
        <v>-4.33025584367231E-2</v>
      </c>
      <c r="T58" s="186">
        <f t="shared" si="31"/>
        <v>0.39146923304083941</v>
      </c>
      <c r="U58" s="305">
        <v>-3.4065226490702094E-2</v>
      </c>
      <c r="V58" s="186">
        <f t="shared" si="32"/>
        <v>0.40117075273540126</v>
      </c>
      <c r="W58" s="352">
        <f>IFERROR(INDEX([1]Exhibit_RateChange!$F:$F,MATCH($K58,[1]Exhibit_RateChange!$A:$A,0)),0)</f>
        <v>-0.34395109752303898</v>
      </c>
      <c r="X58" s="186">
        <f t="shared" si="39"/>
        <v>0.37557923161376405</v>
      </c>
      <c r="Y58" s="305">
        <v>-3.4655575952739159E-2</v>
      </c>
      <c r="Z58" s="186">
        <f t="shared" si="34"/>
        <v>0.41479153878039399</v>
      </c>
      <c r="AA58" s="352">
        <f>IFERROR(INDEX([1]Exhibit_RateChange!$G:$G,MATCH($K58,[1]Exhibit_RateChange!$A:$A,0)),0)</f>
        <v>-4.3447558511670002E-2</v>
      </c>
      <c r="AB58" s="186">
        <f t="shared" si="42"/>
        <v>0.39174518851115864</v>
      </c>
      <c r="AC58" s="251">
        <v>-3.0429406224596445E-2</v>
      </c>
      <c r="AD58" s="186">
        <f t="shared" si="36"/>
        <v>0.40811041620081118</v>
      </c>
      <c r="AE58" s="352">
        <f>IFERROR(INDEX([1]Exhibit_RateChange!$D:$D,MATCH($K58,[1]Exhibit_RateChange!$A:$A,0)),0)</f>
        <v>-0.214382699047485</v>
      </c>
      <c r="AF58" s="186">
        <f t="shared" si="40"/>
        <v>0.33230946981046916</v>
      </c>
      <c r="AG58" s="251">
        <v>-7.2528611603182358E-2</v>
      </c>
      <c r="AH58" s="186">
        <f t="shared" si="43"/>
        <v>0.3461917593608389</v>
      </c>
      <c r="AI58" s="352">
        <f>IFERROR(INDEX([1]Exhibit_RateChange!$E:$E,MATCH($K58,[1]Exhibit_RateChange!$A:$A,0)),0)</f>
        <v>-7.3592185919407693E-2</v>
      </c>
      <c r="AJ58" s="186">
        <f t="shared" si="41"/>
        <v>0.35788804587162215</v>
      </c>
      <c r="AK58" s="251">
        <v>-8.9186880124584311E-3</v>
      </c>
      <c r="AL58" s="186">
        <f t="shared" si="44"/>
        <v>0.37283888516681146</v>
      </c>
      <c r="AM58" s="186">
        <f t="shared" si="14"/>
        <v>0.40215702455931457</v>
      </c>
      <c r="AN58" s="186">
        <f t="shared" si="15"/>
        <v>0.39731046922860241</v>
      </c>
      <c r="AO58" s="186">
        <f t="shared" si="16"/>
        <v>0.40117075273540126</v>
      </c>
      <c r="AP58" s="186">
        <f t="shared" si="17"/>
        <v>0.41479153878039399</v>
      </c>
      <c r="AQ58" s="186">
        <f t="shared" si="18"/>
        <v>0.40811041620081118</v>
      </c>
      <c r="AR58" s="186">
        <f t="shared" si="19"/>
        <v>0.3461917593608389</v>
      </c>
      <c r="AS58" s="186">
        <f t="shared" si="20"/>
        <v>0.37283888516681146</v>
      </c>
      <c r="AT58" s="186">
        <f t="shared" si="21"/>
        <v>0.40117075273540126</v>
      </c>
      <c r="AU58" s="141"/>
    </row>
    <row r="59" spans="1:47">
      <c r="A59" s="12">
        <f t="shared" si="6"/>
        <v>37438</v>
      </c>
      <c r="B59" s="12">
        <f t="shared" si="0"/>
        <v>37636</v>
      </c>
      <c r="C59" s="13">
        <f t="shared" si="1"/>
        <v>9</v>
      </c>
      <c r="D59" s="17">
        <f t="shared" si="2"/>
        <v>0.60380978453063872</v>
      </c>
      <c r="E59" s="17">
        <f t="shared" si="3"/>
        <v>0.61661055196268832</v>
      </c>
      <c r="F59" s="14">
        <f t="shared" si="4"/>
        <v>37347</v>
      </c>
      <c r="G59" s="14">
        <f t="shared" si="5"/>
        <v>37712</v>
      </c>
      <c r="H59" s="3">
        <f>CHOOSE(MATCH($A$2,{"D","C"},0),VLOOKUP($A59,$J$4:$AT$115,COUNTA($J$4:$AT$4)),TREND(D59:E59,F59:G59,B59))</f>
        <v>0.61661055196268832</v>
      </c>
      <c r="J59" s="131">
        <v>42826</v>
      </c>
      <c r="K59" s="403" t="str">
        <f t="shared" si="7"/>
        <v>2017-Q2</v>
      </c>
      <c r="L59" s="60">
        <f t="shared" si="22"/>
        <v>43056</v>
      </c>
      <c r="M59" s="213">
        <v>-6.2100000000000002E-2</v>
      </c>
      <c r="N59" s="186">
        <f t="shared" si="23"/>
        <v>0.37718307333418111</v>
      </c>
      <c r="O59" s="352">
        <f>IFERROR(INDEX([1]Exhibit_RateChange!$B:$B,MATCH($K59,[1]Exhibit_RateChange!$A:$A,0)),0)</f>
        <v>2.21739310910378E-2</v>
      </c>
      <c r="P59" s="186">
        <f t="shared" si="29"/>
        <v>0.38340100930469273</v>
      </c>
      <c r="Q59" s="309">
        <v>-3.5009044566370773E-2</v>
      </c>
      <c r="R59" s="186">
        <f t="shared" si="30"/>
        <v>0.38340100930469256</v>
      </c>
      <c r="S59" s="352">
        <f>IFERROR(INDEX([1]Exhibit_RateChange!$C:$C,MATCH($K59,[1]Exhibit_RateChange!$A:$A,0)),0)</f>
        <v>-4.9821015032564302E-2</v>
      </c>
      <c r="T59" s="186">
        <f t="shared" si="31"/>
        <v>0.37196583849672532</v>
      </c>
      <c r="U59" s="309">
        <v>-3.4065226490702094E-2</v>
      </c>
      <c r="V59" s="186">
        <f t="shared" si="32"/>
        <v>0.38750478018202439</v>
      </c>
      <c r="W59" s="352">
        <f>IFERROR(INDEX([1]Exhibit_RateChange!$F:$F,MATCH($K59,[1]Exhibit_RateChange!$A:$A,0)),0)</f>
        <v>2.3379242292200099E-2</v>
      </c>
      <c r="X59" s="186">
        <f t="shared" si="39"/>
        <v>0.38435998946958061</v>
      </c>
      <c r="Y59" s="305">
        <v>-3.4655575952739159E-2</v>
      </c>
      <c r="Z59" s="186">
        <f t="shared" si="34"/>
        <v>0.40041669910363648</v>
      </c>
      <c r="AA59" s="352">
        <f>IFERROR(INDEX([1]Exhibit_RateChange!$G:$G,MATCH($K59,[1]Exhibit_RateChange!$A:$A,0)),0)</f>
        <v>-5.0731717028853797E-2</v>
      </c>
      <c r="AB59" s="186">
        <f t="shared" si="42"/>
        <v>0.37187128246019552</v>
      </c>
      <c r="AC59" s="253">
        <f t="array" ref="AC59:AC62">GEOMEAN(AA59:AA62+1)-1</f>
        <v>1.2270407446957288E-2</v>
      </c>
      <c r="AD59" s="186">
        <f t="shared" si="36"/>
        <v>0.41311809729094245</v>
      </c>
      <c r="AE59" s="352">
        <f>IFERROR(INDEX([1]Exhibit_RateChange!$D:$D,MATCH($K59,[1]Exhibit_RateChange!$A:$A,0)),0)</f>
        <v>1.03592523163232E-2</v>
      </c>
      <c r="AF59" s="186">
        <f t="shared" si="40"/>
        <v>0.33575194745533937</v>
      </c>
      <c r="AG59" s="253">
        <f t="array" ref="AG59:AG62">GEOMEAN(AE59:AE62+1)-1</f>
        <v>2.1825860523397411E-2</v>
      </c>
      <c r="AH59" s="186">
        <f t="shared" si="43"/>
        <v>0.35374769241499815</v>
      </c>
      <c r="AI59" s="352">
        <f>IFERROR(INDEX([1]Exhibit_RateChange!$E:$E,MATCH($K59,[1]Exhibit_RateChange!$A:$A,0)),0)</f>
        <v>5.7118542205570402E-2</v>
      </c>
      <c r="AJ59" s="186">
        <f t="shared" si="41"/>
        <v>0.37833008932460954</v>
      </c>
      <c r="AK59" s="253">
        <f t="array" ref="AK59:AK62">GEOMEAN(AI59:AI62+1)-1</f>
        <v>1.4480759603912707E-2</v>
      </c>
      <c r="AL59" s="186">
        <f t="shared" si="44"/>
        <v>0.37823787543390286</v>
      </c>
      <c r="AM59" s="186">
        <f t="shared" si="14"/>
        <v>0.37718307333418111</v>
      </c>
      <c r="AN59" s="186">
        <f t="shared" si="15"/>
        <v>0.38340100930469256</v>
      </c>
      <c r="AO59" s="186">
        <f t="shared" si="16"/>
        <v>0.38750478018202439</v>
      </c>
      <c r="AP59" s="186">
        <f t="shared" si="17"/>
        <v>0.40041669910363648</v>
      </c>
      <c r="AQ59" s="186">
        <f t="shared" si="18"/>
        <v>0.41311809729094245</v>
      </c>
      <c r="AR59" s="186">
        <f t="shared" si="19"/>
        <v>0.35374769241499815</v>
      </c>
      <c r="AS59" s="186">
        <f t="shared" si="20"/>
        <v>0.37823787543390286</v>
      </c>
      <c r="AT59" s="186">
        <f t="shared" si="21"/>
        <v>0.38750478018202439</v>
      </c>
      <c r="AU59" s="141"/>
    </row>
    <row r="60" spans="1:47">
      <c r="A60" s="12">
        <f t="shared" si="6"/>
        <v>37469</v>
      </c>
      <c r="B60" s="12">
        <f t="shared" si="0"/>
        <v>37667</v>
      </c>
      <c r="C60" s="13">
        <f t="shared" si="1"/>
        <v>9</v>
      </c>
      <c r="D60" s="17">
        <f t="shared" si="2"/>
        <v>0.60380978453063872</v>
      </c>
      <c r="E60" s="17">
        <f t="shared" si="3"/>
        <v>0.61661055196268832</v>
      </c>
      <c r="F60" s="14">
        <f t="shared" si="4"/>
        <v>37347</v>
      </c>
      <c r="G60" s="14">
        <f t="shared" si="5"/>
        <v>37712</v>
      </c>
      <c r="H60" s="3">
        <f>CHOOSE(MATCH($A$2,{"D","C"},0),VLOOKUP($A60,$J$4:$AT$115,COUNTA($J$4:$AT$4)),TREND(D60:E60,F60:G60,B60))</f>
        <v>0.61661055196268832</v>
      </c>
      <c r="J60" s="131">
        <v>42917</v>
      </c>
      <c r="K60" s="403" t="str">
        <f t="shared" si="7"/>
        <v>2017-Q3</v>
      </c>
      <c r="L60" s="60">
        <f t="shared" si="22"/>
        <v>43147</v>
      </c>
      <c r="M60" s="184"/>
      <c r="N60" s="186">
        <f t="shared" si="23"/>
        <v>0.37718307333418111</v>
      </c>
      <c r="O60" s="352">
        <f>IFERROR(INDEX([1]Exhibit_RateChange!$B:$B,MATCH($K60,[1]Exhibit_RateChange!$A:$A,0)),0)</f>
        <v>-8.6711803793795797E-2</v>
      </c>
      <c r="P60" s="186">
        <f>(1+O60)*P59</f>
        <v>0.35015561621152091</v>
      </c>
      <c r="Q60" s="304">
        <f t="array" ref="Q60:Q62">GEOMEAN(O60:O62+1)-1</f>
        <v>3.2594322522947472E-2</v>
      </c>
      <c r="R60" s="186">
        <f t="shared" si="30"/>
        <v>0.39589770545759329</v>
      </c>
      <c r="S60" s="352">
        <f>IFERROR(INDEX([1]Exhibit_RateChange!$C:$C,MATCH($K60,[1]Exhibit_RateChange!$A:$A,0)),0)</f>
        <v>3.8464422126245602E-2</v>
      </c>
      <c r="T60" s="186">
        <f t="shared" si="31"/>
        <v>0.38627328952520623</v>
      </c>
      <c r="U60" s="304">
        <f t="array" ref="U60:U62">GEOMEAN(S60:S62+1)-1</f>
        <v>3.3759749170551689E-2</v>
      </c>
      <c r="V60" s="186">
        <f t="shared" si="32"/>
        <v>0.40058684436335928</v>
      </c>
      <c r="W60" s="352">
        <f>IFERROR(INDEX([1]Exhibit_RateChange!$F:$F,MATCH($K60,[1]Exhibit_RateChange!$A:$A,0)),0)</f>
        <v>-9.0330399189222796E-2</v>
      </c>
      <c r="X60" s="186">
        <f t="shared" si="39"/>
        <v>0.34964059818842791</v>
      </c>
      <c r="Y60" s="304">
        <f t="array" ref="Y60:Y62">GEOMEAN(W60:W62+1)-1</f>
        <v>3.2661314870130242E-2</v>
      </c>
      <c r="Z60" s="186">
        <f t="shared" si="34"/>
        <v>0.41349483499231854</v>
      </c>
      <c r="AA60" s="352">
        <f>IFERROR(INDEX([1]Exhibit_RateChange!$G:$G,MATCH($K60,[1]Exhibit_RateChange!$A:$A,0)),0)</f>
        <v>4.08039688569286E-2</v>
      </c>
      <c r="AB60" s="186">
        <f t="shared" si="42"/>
        <v>0.38704510668848746</v>
      </c>
      <c r="AC60" s="251">
        <v>1.2270407446957288E-2</v>
      </c>
      <c r="AD60" s="186">
        <f t="shared" si="36"/>
        <v>0.41818722466841407</v>
      </c>
      <c r="AE60" s="352">
        <f>IFERROR(INDEX([1]Exhibit_RateChange!$D:$D,MATCH($K60,[1]Exhibit_RateChange!$A:$A,0)),0)</f>
        <v>0.109354973784923</v>
      </c>
      <c r="AF60" s="186">
        <f t="shared" si="40"/>
        <v>0.37246809286755489</v>
      </c>
      <c r="AG60" s="251">
        <v>2.1825860523397411E-2</v>
      </c>
      <c r="AH60" s="186">
        <f t="shared" si="43"/>
        <v>0.36146854021012159</v>
      </c>
      <c r="AI60" s="352">
        <f>IFERROR(INDEX([1]Exhibit_RateChange!$E:$E,MATCH($K60,[1]Exhibit_RateChange!$A:$A,0)),0)</f>
        <v>-6.6810726425645298E-2</v>
      </c>
      <c r="AJ60" s="186">
        <f t="shared" si="41"/>
        <v>0.35305358122815311</v>
      </c>
      <c r="AK60" s="251">
        <v>1.4480759603912707E-2</v>
      </c>
      <c r="AL60" s="186">
        <f t="shared" si="44"/>
        <v>0.3837150471811559</v>
      </c>
      <c r="AM60" s="186">
        <f t="shared" si="14"/>
        <v>0.37718307333418111</v>
      </c>
      <c r="AN60" s="186">
        <f t="shared" si="15"/>
        <v>0.39589770545759329</v>
      </c>
      <c r="AO60" s="186">
        <f t="shared" si="16"/>
        <v>0.40058684436335928</v>
      </c>
      <c r="AP60" s="186">
        <f t="shared" si="17"/>
        <v>0.41349483499231854</v>
      </c>
      <c r="AQ60" s="186">
        <f t="shared" si="18"/>
        <v>0.41818722466841407</v>
      </c>
      <c r="AR60" s="186">
        <f t="shared" si="19"/>
        <v>0.36146854021012159</v>
      </c>
      <c r="AS60" s="186">
        <f t="shared" si="20"/>
        <v>0.3837150471811559</v>
      </c>
      <c r="AT60" s="186">
        <f t="shared" si="21"/>
        <v>0.40058684436335928</v>
      </c>
      <c r="AU60" s="141"/>
    </row>
    <row r="61" spans="1:47">
      <c r="A61" s="12">
        <f t="shared" si="6"/>
        <v>37500</v>
      </c>
      <c r="B61" s="12">
        <f t="shared" si="0"/>
        <v>37695</v>
      </c>
      <c r="C61" s="13">
        <f t="shared" si="1"/>
        <v>9</v>
      </c>
      <c r="D61" s="17">
        <f t="shared" si="2"/>
        <v>0.60380978453063872</v>
      </c>
      <c r="E61" s="17">
        <f t="shared" si="3"/>
        <v>0.61661055196268832</v>
      </c>
      <c r="F61" s="14">
        <f t="shared" si="4"/>
        <v>37347</v>
      </c>
      <c r="G61" s="14">
        <f t="shared" si="5"/>
        <v>37712</v>
      </c>
      <c r="H61" s="3">
        <f>CHOOSE(MATCH($A$2,{"D","C"},0),VLOOKUP($A61,$J$4:$AT$115,COUNTA($J$4:$AT$4)),TREND(D61:E61,F61:G61,B61))</f>
        <v>0.61661055196268832</v>
      </c>
      <c r="J61" s="131">
        <v>43009</v>
      </c>
      <c r="K61" s="403" t="str">
        <f t="shared" si="7"/>
        <v>2017-Q4</v>
      </c>
      <c r="L61" s="60">
        <f t="shared" si="22"/>
        <v>43236</v>
      </c>
      <c r="M61" s="184"/>
      <c r="N61" s="186">
        <f t="shared" si="23"/>
        <v>0.37718307333418111</v>
      </c>
      <c r="O61" s="352">
        <f>IFERROR(INDEX([1]Exhibit_RateChange!$B:$B,MATCH($K61,[1]Exhibit_RateChange!$A:$A,0)),0)</f>
        <v>0.46808939507457398</v>
      </c>
      <c r="P61" s="186">
        <f>(1+O61)*P60</f>
        <v>0.51405974678593636</v>
      </c>
      <c r="Q61" s="305">
        <v>3.2594322522947472E-2</v>
      </c>
      <c r="R61" s="186">
        <f t="shared" si="30"/>
        <v>0.40880172295537293</v>
      </c>
      <c r="S61" s="352">
        <f>IFERROR(INDEX([1]Exhibit_RateChange!$C:$C,MATCH($K61,[1]Exhibit_RateChange!$A:$A,0)),0)</f>
        <v>0.106099607809495</v>
      </c>
      <c r="T61" s="186">
        <f t="shared" si="31"/>
        <v>0.42725673405111408</v>
      </c>
      <c r="U61" s="305">
        <v>3.3759749170551689E-2</v>
      </c>
      <c r="V61" s="186">
        <f t="shared" si="32"/>
        <v>0.41411055575008915</v>
      </c>
      <c r="W61" s="352">
        <f>IFERROR(INDEX([1]Exhibit_RateChange!$F:$F,MATCH($K61,[1]Exhibit_RateChange!$A:$A,0)),0)</f>
        <v>0.481492587148874</v>
      </c>
      <c r="X61" s="186">
        <f t="shared" si="39"/>
        <v>0.51798995438245399</v>
      </c>
      <c r="Y61" s="305">
        <v>3.2661314870130242E-2</v>
      </c>
      <c r="Z61" s="186">
        <f t="shared" si="34"/>
        <v>0.42700011999517518</v>
      </c>
      <c r="AA61" s="352">
        <f>IFERROR(INDEX([1]Exhibit_RateChange!$G:$G,MATCH($K61,[1]Exhibit_RateChange!$A:$A,0)),0)</f>
        <v>0.107405253219295</v>
      </c>
      <c r="AB61" s="186">
        <f t="shared" si="42"/>
        <v>0.42861578437965353</v>
      </c>
      <c r="AC61" s="251">
        <v>1.2270407446957288E-2</v>
      </c>
      <c r="AD61" s="186">
        <f t="shared" si="36"/>
        <v>0.42331855230420778</v>
      </c>
      <c r="AE61" s="352">
        <f>IFERROR(INDEX([1]Exhibit_RateChange!$D:$D,MATCH($K61,[1]Exhibit_RateChange!$A:$A,0)),0)</f>
        <v>8.6301158090389199E-2</v>
      </c>
      <c r="AF61" s="186">
        <f t="shared" si="40"/>
        <v>0.40461252063374348</v>
      </c>
      <c r="AG61" s="251">
        <v>2.1825860523397411E-2</v>
      </c>
      <c r="AH61" s="186">
        <f t="shared" si="43"/>
        <v>0.36935790215234376</v>
      </c>
      <c r="AI61" s="352">
        <f>IFERROR(INDEX([1]Exhibit_RateChange!$E:$E,MATCH($K61,[1]Exhibit_RateChange!$A:$A,0)),0)</f>
        <v>6.1470834663215602E-2</v>
      </c>
      <c r="AJ61" s="186">
        <f t="shared" si="41"/>
        <v>0.37475607954708506</v>
      </c>
      <c r="AK61" s="251">
        <v>1.4480759603912707E-2</v>
      </c>
      <c r="AL61" s="186">
        <f t="shared" si="44"/>
        <v>0.38927153253579022</v>
      </c>
      <c r="AM61" s="186">
        <f t="shared" si="14"/>
        <v>0.37718307333418111</v>
      </c>
      <c r="AN61" s="186">
        <f t="shared" si="15"/>
        <v>0.40880172295537293</v>
      </c>
      <c r="AO61" s="186">
        <f t="shared" si="16"/>
        <v>0.41411055575008915</v>
      </c>
      <c r="AP61" s="186">
        <f t="shared" si="17"/>
        <v>0.42700011999517518</v>
      </c>
      <c r="AQ61" s="186">
        <f t="shared" si="18"/>
        <v>0.42331855230420778</v>
      </c>
      <c r="AR61" s="186">
        <f t="shared" si="19"/>
        <v>0.36935790215234376</v>
      </c>
      <c r="AS61" s="186">
        <f t="shared" si="20"/>
        <v>0.38927153253579022</v>
      </c>
      <c r="AT61" s="186">
        <f t="shared" si="21"/>
        <v>0.41411055575008915</v>
      </c>
      <c r="AU61" s="141"/>
    </row>
    <row r="62" spans="1:47">
      <c r="A62" s="12">
        <f t="shared" si="6"/>
        <v>37530</v>
      </c>
      <c r="B62" s="12">
        <f t="shared" si="0"/>
        <v>37726</v>
      </c>
      <c r="C62" s="13">
        <f t="shared" si="1"/>
        <v>10</v>
      </c>
      <c r="D62" s="17">
        <f t="shared" si="2"/>
        <v>0.61661055196268832</v>
      </c>
      <c r="E62" s="17">
        <f t="shared" si="3"/>
        <v>0.60175023766038749</v>
      </c>
      <c r="F62" s="14">
        <f t="shared" si="4"/>
        <v>37712</v>
      </c>
      <c r="G62" s="14">
        <f t="shared" si="5"/>
        <v>38078</v>
      </c>
      <c r="H62" s="3">
        <f>CHOOSE(MATCH($A$2,{"D","C"},0),VLOOKUP($A62,$J$4:$AT$115,COUNTA($J$4:$AT$4)),TREND(D62:E62,F62:G62,B62))</f>
        <v>0.61661055196268832</v>
      </c>
      <c r="J62" s="131">
        <v>43101</v>
      </c>
      <c r="K62" s="403" t="str">
        <f t="shared" si="7"/>
        <v>2018-Q1</v>
      </c>
      <c r="L62" s="60">
        <f t="shared" si="22"/>
        <v>43298</v>
      </c>
      <c r="M62" s="184"/>
      <c r="N62" s="186">
        <f t="shared" si="23"/>
        <v>0.37718307333418111</v>
      </c>
      <c r="O62" s="352">
        <f>IFERROR(INDEX([1]Exhibit_RateChange!$B:$B,MATCH($K62,[1]Exhibit_RateChange!$A:$A,0)),0)</f>
        <v>-0.178837983715737</v>
      </c>
      <c r="P62" s="186">
        <f t="shared" si="29"/>
        <v>0.42212633816131717</v>
      </c>
      <c r="Q62" s="305">
        <v>3.2594322522947472E-2</v>
      </c>
      <c r="R62" s="186">
        <f t="shared" si="29"/>
        <v>0.42212633816131695</v>
      </c>
      <c r="S62" s="352">
        <f>IFERROR(INDEX([1]Exhibit_RateChange!$C:$C,MATCH($K62,[1]Exhibit_RateChange!$A:$A,0)),0)</f>
        <v>-3.82260841326795E-2</v>
      </c>
      <c r="T62" s="186">
        <f t="shared" si="31"/>
        <v>0.41092438218902233</v>
      </c>
      <c r="U62" s="305">
        <v>3.3759749170551689E-2</v>
      </c>
      <c r="V62" s="186">
        <f t="shared" si="32"/>
        <v>0.42809082424108991</v>
      </c>
      <c r="W62" s="352">
        <f>IFERROR(INDEX([1]Exhibit_RateChange!$F:$F,MATCH($K62,[1]Exhibit_RateChange!$A:$A,0)),0)</f>
        <v>-0.182871121499948</v>
      </c>
      <c r="X62" s="186">
        <f t="shared" si="39"/>
        <v>0.42326455049882772</v>
      </c>
      <c r="Y62" s="305">
        <v>3.2661314870130242E-2</v>
      </c>
      <c r="Z62" s="186">
        <f t="shared" si="34"/>
        <v>0.44094650536392099</v>
      </c>
      <c r="AA62" s="352">
        <f>IFERROR(INDEX([1]Exhibit_RateChange!$G:$G,MATCH($K62,[1]Exhibit_RateChange!$A:$A,0)),0)</f>
        <v>-4.0330539868034899E-2</v>
      </c>
      <c r="AB62" s="186">
        <f t="shared" si="42"/>
        <v>0.41132947839966083</v>
      </c>
      <c r="AC62" s="254">
        <v>1.2270407446957288E-2</v>
      </c>
      <c r="AD62" s="186">
        <f t="shared" si="36"/>
        <v>0.42851284342083651</v>
      </c>
      <c r="AE62" s="352">
        <f>IFERROR(INDEX([1]Exhibit_RateChange!$D:$D,MATCH($K62,[1]Exhibit_RateChange!$A:$A,0)),0)</f>
        <v>-0.104612641629203</v>
      </c>
      <c r="AF62" s="186">
        <f t="shared" si="40"/>
        <v>0.36228493601399714</v>
      </c>
      <c r="AG62" s="254">
        <v>2.1825860523397411E-2</v>
      </c>
      <c r="AH62" s="186">
        <f t="shared" si="43"/>
        <v>0.37741945620793549</v>
      </c>
      <c r="AI62" s="352">
        <f>IFERROR(INDEX([1]Exhibit_RateChange!$E:$E,MATCH($K62,[1]Exhibit_RateChange!$A:$A,0)),0)</f>
        <v>1.15183466228326E-2</v>
      </c>
      <c r="AJ62" s="186">
        <f t="shared" si="41"/>
        <v>0.3790726499703222</v>
      </c>
      <c r="AK62" s="254">
        <v>1.4480759603912707E-2</v>
      </c>
      <c r="AL62" s="186">
        <f t="shared" si="44"/>
        <v>0.39490848001908768</v>
      </c>
      <c r="AM62" s="186">
        <f t="shared" si="14"/>
        <v>0.37718307333418111</v>
      </c>
      <c r="AN62" s="186">
        <f t="shared" si="15"/>
        <v>0.42212633816131695</v>
      </c>
      <c r="AO62" s="186">
        <f t="shared" si="16"/>
        <v>0.42809082424108991</v>
      </c>
      <c r="AP62" s="186">
        <f t="shared" si="17"/>
        <v>0.44094650536392099</v>
      </c>
      <c r="AQ62" s="186">
        <f t="shared" si="18"/>
        <v>0.42851284342083651</v>
      </c>
      <c r="AR62" s="186">
        <f t="shared" si="19"/>
        <v>0.37741945620793549</v>
      </c>
      <c r="AS62" s="186">
        <f t="shared" si="20"/>
        <v>0.39490848001908768</v>
      </c>
      <c r="AT62" s="186">
        <f t="shared" si="21"/>
        <v>0.42809082424108991</v>
      </c>
      <c r="AU62" s="141"/>
    </row>
    <row r="63" spans="1:47" ht="13.2" customHeight="1">
      <c r="A63" s="12">
        <f t="shared" si="6"/>
        <v>37561</v>
      </c>
      <c r="B63" s="12">
        <f t="shared" si="0"/>
        <v>37756</v>
      </c>
      <c r="C63" s="13">
        <f t="shared" si="1"/>
        <v>10</v>
      </c>
      <c r="D63" s="17">
        <f t="shared" si="2"/>
        <v>0.61661055196268832</v>
      </c>
      <c r="E63" s="17">
        <f t="shared" si="3"/>
        <v>0.60175023766038749</v>
      </c>
      <c r="F63" s="14">
        <f t="shared" si="4"/>
        <v>37712</v>
      </c>
      <c r="G63" s="14">
        <f t="shared" si="5"/>
        <v>38078</v>
      </c>
      <c r="H63" s="3">
        <f>CHOOSE(MATCH($A$2,{"D","C"},0),VLOOKUP($A63,$J$4:$AT$115,COUNTA($J$4:$AT$4)),TREND(D63:E63,F63:G63,B63))</f>
        <v>0.61661055196268832</v>
      </c>
      <c r="J63" s="190">
        <v>43132</v>
      </c>
      <c r="K63" s="404" t="s">
        <v>353</v>
      </c>
      <c r="L63" s="60">
        <f t="shared" si="22"/>
        <v>43346</v>
      </c>
      <c r="M63" s="252">
        <v>6.0600000000000001E-2</v>
      </c>
      <c r="N63" s="186">
        <f t="shared" si="23"/>
        <v>0.40004036757823247</v>
      </c>
      <c r="O63" s="352">
        <f>IFERROR(INDEX([1]Exhibit_RateChange!$B:$B,MATCH($K63,[1]Exhibit_RateChange!$A:$A,0)),0)</f>
        <v>0</v>
      </c>
      <c r="P63" s="186">
        <f t="shared" ref="P63:P114" si="45">(1+O63)*P62</f>
        <v>0.42212633816131717</v>
      </c>
      <c r="Q63" s="332"/>
      <c r="R63" s="186">
        <f t="shared" ref="R63:R114" si="46">(1+Q63)*R62</f>
        <v>0.42212633816131695</v>
      </c>
      <c r="S63" s="352">
        <f>IFERROR(INDEX([1]Exhibit_RateChange!$C:$C,MATCH($K63,[1]Exhibit_RateChange!$A:$A,0)),0)</f>
        <v>0</v>
      </c>
      <c r="T63" s="186">
        <f t="shared" ref="T63:T114" si="47">(1+S63)*T62</f>
        <v>0.41092438218902233</v>
      </c>
      <c r="U63" s="332"/>
      <c r="V63" s="186">
        <f t="shared" ref="V63:V114" si="48">(1+U63)*V62</f>
        <v>0.42809082424108991</v>
      </c>
      <c r="W63" s="352">
        <f>IFERROR(INDEX([1]Exhibit_RateChange!$F:$F,MATCH($K63,[1]Exhibit_RateChange!$A:$A,0)),0)</f>
        <v>0</v>
      </c>
      <c r="X63" s="186">
        <f t="shared" ref="X63:X114" si="49">(1+W63)*X62</f>
        <v>0.42326455049882772</v>
      </c>
      <c r="Y63" s="332"/>
      <c r="Z63" s="186">
        <f t="shared" ref="Z63:Z114" si="50">(1+Y63)*Z62</f>
        <v>0.44094650536392099</v>
      </c>
      <c r="AA63" s="352">
        <f>IFERROR(INDEX([1]Exhibit_RateChange!$G:$G,MATCH($K63,[1]Exhibit_RateChange!$A:$A,0)),0)</f>
        <v>0</v>
      </c>
      <c r="AB63" s="186">
        <f t="shared" ref="AB63:AB114" si="51">(1+AA63)*AB62</f>
        <v>0.41132947839966083</v>
      </c>
      <c r="AC63" s="332"/>
      <c r="AD63" s="186">
        <f t="shared" ref="AD63:AD114" si="52">(1+AC63)*AD62</f>
        <v>0.42851284342083651</v>
      </c>
      <c r="AE63" s="352">
        <f>IFERROR(INDEX([1]Exhibit_RateChange!$D:$D,MATCH($K63,[1]Exhibit_RateChange!$A:$A,0)),0)</f>
        <v>0</v>
      </c>
      <c r="AF63" s="186">
        <f t="shared" ref="AF63:AF114" si="53">(1+AE63)*AF62</f>
        <v>0.36228493601399714</v>
      </c>
      <c r="AG63" s="332"/>
      <c r="AH63" s="186">
        <f t="shared" ref="AH63:AH114" si="54">(1+AG63)*AH62</f>
        <v>0.37741945620793549</v>
      </c>
      <c r="AI63" s="352">
        <f>IFERROR(INDEX([1]Exhibit_RateChange!$E:$E,MATCH($K63,[1]Exhibit_RateChange!$A:$A,0)),0)</f>
        <v>0</v>
      </c>
      <c r="AJ63" s="186">
        <f t="shared" ref="AJ63:AJ114" si="55">(1+AI63)*AJ62</f>
        <v>0.3790726499703222</v>
      </c>
      <c r="AK63" s="332"/>
      <c r="AL63" s="186">
        <f t="shared" ref="AL63:AL114" si="56">(1+AK63)*AL62</f>
        <v>0.39490848001908768</v>
      </c>
      <c r="AM63" s="186">
        <f t="shared" ref="AM63:AM114" si="57">N63</f>
        <v>0.40004036757823247</v>
      </c>
      <c r="AN63" s="186">
        <f t="shared" ref="AN63:AN114" si="58">R63</f>
        <v>0.42212633816131695</v>
      </c>
      <c r="AO63" s="186">
        <f t="shared" ref="AO63:AO114" si="59">V63</f>
        <v>0.42809082424108991</v>
      </c>
      <c r="AP63" s="186">
        <f t="shared" ref="AP63:AP114" si="60">Z63</f>
        <v>0.44094650536392099</v>
      </c>
      <c r="AQ63" s="186">
        <f t="shared" ref="AQ63:AQ114" si="61">AD63</f>
        <v>0.42851284342083651</v>
      </c>
      <c r="AR63" s="186">
        <f t="shared" ref="AR63:AR114" si="62">AH63</f>
        <v>0.37741945620793549</v>
      </c>
      <c r="AS63" s="186">
        <f t="shared" ref="AS63:AS114" si="63">AL63</f>
        <v>0.39490848001908768</v>
      </c>
      <c r="AT63" s="186">
        <f t="shared" ref="AT63:AT114" si="64">SUMPRODUCT(AM$3:AS$3,AM63:AS63)/SUM($AM$3:$AS$3)</f>
        <v>0.42809082424108991</v>
      </c>
      <c r="AU63" s="141"/>
    </row>
    <row r="64" spans="1:47">
      <c r="A64" s="12">
        <f t="shared" si="6"/>
        <v>37591</v>
      </c>
      <c r="B64" s="12">
        <f t="shared" si="0"/>
        <v>37787</v>
      </c>
      <c r="C64" s="13">
        <f t="shared" si="1"/>
        <v>10</v>
      </c>
      <c r="D64" s="17">
        <f t="shared" si="2"/>
        <v>0.61661055196268832</v>
      </c>
      <c r="E64" s="17">
        <f t="shared" si="3"/>
        <v>0.60175023766038749</v>
      </c>
      <c r="F64" s="14">
        <f t="shared" si="4"/>
        <v>37712</v>
      </c>
      <c r="G64" s="14">
        <f t="shared" si="5"/>
        <v>38078</v>
      </c>
      <c r="H64" s="3">
        <f>CHOOSE(MATCH($A$2,{"D","C"},0),VLOOKUP($A64,$J$4:$AT$115,COUNTA($J$4:$AT$4)),TREND(D64:E64,F64:G64,B64))</f>
        <v>0.61661055196268832</v>
      </c>
      <c r="J64" s="131">
        <v>43191</v>
      </c>
      <c r="K64" s="403" t="str">
        <f t="shared" si="7"/>
        <v>2018-Q2</v>
      </c>
      <c r="L64" s="60">
        <f t="shared" si="22"/>
        <v>43421</v>
      </c>
      <c r="M64" s="213">
        <v>7.0000000000000001E-3</v>
      </c>
      <c r="N64" s="186">
        <f t="shared" si="23"/>
        <v>0.40284065015128007</v>
      </c>
      <c r="O64" s="352">
        <f>IFERROR(INDEX([1]Exhibit_RateChange!$B:$B,MATCH($K64,[1]Exhibit_RateChange!$A:$A,0)),0)</f>
        <v>-7.5415746242933901E-2</v>
      </c>
      <c r="P64" s="186">
        <f t="shared" si="45"/>
        <v>0.39029136536008435</v>
      </c>
      <c r="Q64" s="304">
        <f t="array" ref="Q64:Q67">GEOMEAN(O64:O67+1)-1</f>
        <v>-4.6313260787569033E-2</v>
      </c>
      <c r="R64" s="186">
        <f t="shared" si="46"/>
        <v>0.40257629097675035</v>
      </c>
      <c r="S64" s="352">
        <f>IFERROR(INDEX([1]Exhibit_RateChange!$C:$C,MATCH($K64,[1]Exhibit_RateChange!$A:$A,0)),0)</f>
        <v>-2.7185943511606501E-2</v>
      </c>
      <c r="T64" s="186">
        <f t="shared" si="47"/>
        <v>0.39975301514728978</v>
      </c>
      <c r="U64" s="304">
        <f t="array" ref="U64:U67">GEOMEAN(S64:S67+1)-1</f>
        <v>-3.3616778899778432E-2</v>
      </c>
      <c r="V64" s="186">
        <f t="shared" si="48"/>
        <v>0.41369978965355325</v>
      </c>
      <c r="W64" s="352">
        <f>IFERROR(INDEX([1]Exhibit_RateChange!$F:$F,MATCH($K64,[1]Exhibit_RateChange!$A:$A,0)),0)</f>
        <v>-8.1479326780079603E-2</v>
      </c>
      <c r="X64" s="186">
        <f t="shared" si="49"/>
        <v>0.38877723987431023</v>
      </c>
      <c r="Y64" s="304">
        <f t="array" ref="Y64:Y67">GEOMEAN(W64:W67+1)-1</f>
        <v>-4.5723417144598821E-2</v>
      </c>
      <c r="Z64" s="186">
        <f t="shared" si="50"/>
        <v>0.42078492436071335</v>
      </c>
      <c r="AA64" s="352">
        <f>IFERROR(INDEX([1]Exhibit_RateChange!$G:$G,MATCH($K64,[1]Exhibit_RateChange!$A:$A,0)),0)</f>
        <v>-3.0053309027180598E-2</v>
      </c>
      <c r="AB64" s="186">
        <f t="shared" si="51"/>
        <v>0.39896766647332682</v>
      </c>
      <c r="AC64" s="304">
        <f t="array" ref="AC64:AC67">GEOMEAN(AA64:AA67+1)-1</f>
        <v>-3.2871771178728193E-2</v>
      </c>
      <c r="AD64" s="186">
        <f t="shared" si="52"/>
        <v>0.41442686728476058</v>
      </c>
      <c r="AE64" s="352">
        <f>IFERROR(INDEX([1]Exhibit_RateChange!$D:$D,MATCH($K64,[1]Exhibit_RateChange!$A:$A,0)),0)</f>
        <v>0.28766971411923598</v>
      </c>
      <c r="AF64" s="186">
        <f t="shared" si="53"/>
        <v>0.4665033399868494</v>
      </c>
      <c r="AG64" s="304">
        <f t="array" ref="AG64:AG67">GEOMEAN(AE64:AE67+1)-1</f>
        <v>-1.7864682736319359E-2</v>
      </c>
      <c r="AH64" s="186">
        <f t="shared" si="54"/>
        <v>0.37067697736426652</v>
      </c>
      <c r="AI64" s="352">
        <f>IFERROR(INDEX([1]Exhibit_RateChange!$E:$E,MATCH($K64,[1]Exhibit_RateChange!$A:$A,0)),0)</f>
        <v>9.5711193872170197E-2</v>
      </c>
      <c r="AJ64" s="186">
        <f t="shared" si="55"/>
        <v>0.41535414586326902</v>
      </c>
      <c r="AK64" s="304">
        <f t="array" ref="AK64:AK67">GEOMEAN(AI64:AI67+1)-1</f>
        <v>-3.4226659109680257E-2</v>
      </c>
      <c r="AL64" s="186">
        <f t="shared" si="56"/>
        <v>0.38139208209395237</v>
      </c>
      <c r="AM64" s="186">
        <f t="shared" si="57"/>
        <v>0.40284065015128007</v>
      </c>
      <c r="AN64" s="186">
        <f t="shared" si="58"/>
        <v>0.40257629097675035</v>
      </c>
      <c r="AO64" s="186">
        <f t="shared" si="59"/>
        <v>0.41369978965355325</v>
      </c>
      <c r="AP64" s="186">
        <f t="shared" si="60"/>
        <v>0.42078492436071335</v>
      </c>
      <c r="AQ64" s="186">
        <f t="shared" si="61"/>
        <v>0.41442686728476058</v>
      </c>
      <c r="AR64" s="186">
        <f t="shared" si="62"/>
        <v>0.37067697736426652</v>
      </c>
      <c r="AS64" s="186">
        <f t="shared" si="63"/>
        <v>0.38139208209395237</v>
      </c>
      <c r="AT64" s="186">
        <f t="shared" si="64"/>
        <v>0.41369978965355325</v>
      </c>
      <c r="AU64" s="141"/>
    </row>
    <row r="65" spans="1:47">
      <c r="A65" s="12">
        <f t="shared" si="6"/>
        <v>37622</v>
      </c>
      <c r="B65" s="12">
        <f t="shared" si="0"/>
        <v>37817</v>
      </c>
      <c r="C65" s="13">
        <f t="shared" si="1"/>
        <v>10</v>
      </c>
      <c r="D65" s="17">
        <f t="shared" si="2"/>
        <v>0.61661055196268832</v>
      </c>
      <c r="E65" s="17">
        <f t="shared" si="3"/>
        <v>0.60175023766038749</v>
      </c>
      <c r="F65" s="14">
        <f t="shared" si="4"/>
        <v>37712</v>
      </c>
      <c r="G65" s="14">
        <f t="shared" si="5"/>
        <v>38078</v>
      </c>
      <c r="H65" s="3">
        <f>CHOOSE(MATCH($A$2,{"D","C"},0),VLOOKUP($A65,$J$4:$AT$115,COUNTA($J$4:$AT$4)),TREND(D65:E65,F65:G65,B65))</f>
        <v>0.61661055196268832</v>
      </c>
      <c r="J65" s="131">
        <v>43282</v>
      </c>
      <c r="K65" s="403" t="str">
        <f t="shared" si="7"/>
        <v>2018-Q3</v>
      </c>
      <c r="L65" s="60">
        <f t="shared" si="22"/>
        <v>43512</v>
      </c>
      <c r="M65" s="184"/>
      <c r="N65" s="186">
        <f t="shared" si="23"/>
        <v>0.40284065015128007</v>
      </c>
      <c r="O65" s="352">
        <f>IFERROR(INDEX([1]Exhibit_RateChange!$B:$B,MATCH($K65,[1]Exhibit_RateChange!$A:$A,0)),0)</f>
        <v>4.8794670307312098E-2</v>
      </c>
      <c r="P65" s="186">
        <f t="shared" si="45"/>
        <v>0.40933550385662038</v>
      </c>
      <c r="Q65" s="305">
        <v>-4.6313260787569033E-2</v>
      </c>
      <c r="R65" s="186">
        <f t="shared" si="46"/>
        <v>0.38393167022585184</v>
      </c>
      <c r="S65" s="352">
        <f>IFERROR(INDEX([1]Exhibit_RateChange!$C:$C,MATCH($K65,[1]Exhibit_RateChange!$A:$A,0)),0)</f>
        <v>5.82472056985779E-2</v>
      </c>
      <c r="T65" s="186">
        <f t="shared" si="47"/>
        <v>0.42303751124920069</v>
      </c>
      <c r="U65" s="305">
        <v>-3.3616778899778432E-2</v>
      </c>
      <c r="V65" s="186">
        <f t="shared" si="48"/>
        <v>0.39979253529388492</v>
      </c>
      <c r="W65" s="352">
        <f>IFERROR(INDEX([1]Exhibit_RateChange!$F:$F,MATCH($K65,[1]Exhibit_RateChange!$A:$A,0)),0)</f>
        <v>4.8557451261316102E-2</v>
      </c>
      <c r="X65" s="186">
        <f t="shared" si="49"/>
        <v>0.40765527175101601</v>
      </c>
      <c r="Y65" s="305">
        <v>-4.5723417144598821E-2</v>
      </c>
      <c r="Z65" s="186">
        <f t="shared" si="50"/>
        <v>0.40154519973600999</v>
      </c>
      <c r="AA65" s="352">
        <f>IFERROR(INDEX([1]Exhibit_RateChange!$G:$G,MATCH($K65,[1]Exhibit_RateChange!$A:$A,0)),0)</f>
        <v>6.10051954262976E-2</v>
      </c>
      <c r="AB65" s="186">
        <f t="shared" si="51"/>
        <v>0.42330676693530606</v>
      </c>
      <c r="AC65" s="305">
        <v>-3.2871771178728193E-2</v>
      </c>
      <c r="AD65" s="186">
        <f t="shared" si="52"/>
        <v>0.40080392213305877</v>
      </c>
      <c r="AE65" s="352">
        <f>IFERROR(INDEX([1]Exhibit_RateChange!$D:$D,MATCH($K65,[1]Exhibit_RateChange!$A:$A,0)),0)</f>
        <v>1.57280732828129E-2</v>
      </c>
      <c r="AF65" s="186">
        <f t="shared" si="53"/>
        <v>0.47384053870483955</v>
      </c>
      <c r="AG65" s="305">
        <v>-1.7864682736319359E-2</v>
      </c>
      <c r="AH65" s="186">
        <f t="shared" si="54"/>
        <v>0.36405495076599609</v>
      </c>
      <c r="AI65" s="352">
        <f>IFERROR(INDEX([1]Exhibit_RateChange!$E:$E,MATCH($K65,[1]Exhibit_RateChange!$A:$A,0)),0)</f>
        <v>-2.8827861390339202E-2</v>
      </c>
      <c r="AJ65" s="186">
        <f t="shared" si="55"/>
        <v>0.40338037411841998</v>
      </c>
      <c r="AK65" s="305">
        <v>-3.4226659109680257E-2</v>
      </c>
      <c r="AL65" s="186">
        <f t="shared" si="56"/>
        <v>0.3683383053129915</v>
      </c>
      <c r="AM65" s="186">
        <f t="shared" si="57"/>
        <v>0.40284065015128007</v>
      </c>
      <c r="AN65" s="186">
        <f t="shared" si="58"/>
        <v>0.38393167022585184</v>
      </c>
      <c r="AO65" s="186">
        <f t="shared" si="59"/>
        <v>0.39979253529388492</v>
      </c>
      <c r="AP65" s="186">
        <f t="shared" si="60"/>
        <v>0.40154519973600999</v>
      </c>
      <c r="AQ65" s="186">
        <f t="shared" si="61"/>
        <v>0.40080392213305877</v>
      </c>
      <c r="AR65" s="186">
        <f t="shared" si="62"/>
        <v>0.36405495076599609</v>
      </c>
      <c r="AS65" s="186">
        <f t="shared" si="63"/>
        <v>0.3683383053129915</v>
      </c>
      <c r="AT65" s="186">
        <f t="shared" si="64"/>
        <v>0.39979253529388492</v>
      </c>
      <c r="AU65" s="141"/>
    </row>
    <row r="66" spans="1:47">
      <c r="A66" s="12">
        <f t="shared" si="6"/>
        <v>37653</v>
      </c>
      <c r="B66" s="12">
        <f t="shared" si="0"/>
        <v>37848</v>
      </c>
      <c r="C66" s="13">
        <f t="shared" si="1"/>
        <v>10</v>
      </c>
      <c r="D66" s="17">
        <f t="shared" si="2"/>
        <v>0.61661055196268832</v>
      </c>
      <c r="E66" s="17">
        <f t="shared" si="3"/>
        <v>0.60175023766038749</v>
      </c>
      <c r="F66" s="14">
        <f t="shared" si="4"/>
        <v>37712</v>
      </c>
      <c r="G66" s="14">
        <f t="shared" si="5"/>
        <v>38078</v>
      </c>
      <c r="H66" s="3">
        <f>CHOOSE(MATCH($A$2,{"D","C"},0),VLOOKUP($A66,$J$4:$AT$115,COUNTA($J$4:$AT$4)),TREND(D66:E66,F66:G66,B66))</f>
        <v>0.61661055196268832</v>
      </c>
      <c r="J66" s="131">
        <v>43374</v>
      </c>
      <c r="K66" s="403" t="str">
        <f t="shared" si="7"/>
        <v>2018-Q4</v>
      </c>
      <c r="L66" s="60">
        <f t="shared" si="22"/>
        <v>43601</v>
      </c>
      <c r="M66" s="184"/>
      <c r="N66" s="186">
        <f t="shared" si="23"/>
        <v>0.40284065015128007</v>
      </c>
      <c r="O66" s="352">
        <f>IFERROR(INDEX([1]Exhibit_RateChange!$B:$B,MATCH($K66,[1]Exhibit_RateChange!$A:$A,0)),0)</f>
        <v>5.5613521488939298E-2</v>
      </c>
      <c r="P66" s="186">
        <f t="shared" si="45"/>
        <v>0.43210009269653632</v>
      </c>
      <c r="Q66" s="305">
        <v>-4.6313260787569033E-2</v>
      </c>
      <c r="R66" s="186">
        <f t="shared" si="46"/>
        <v>0.36615054265807501</v>
      </c>
      <c r="S66" s="352">
        <f>IFERROR(INDEX([1]Exhibit_RateChange!$C:$C,MATCH($K66,[1]Exhibit_RateChange!$A:$A,0)),0)</f>
        <v>-4.7591756388176698E-3</v>
      </c>
      <c r="T66" s="186">
        <f t="shared" si="47"/>
        <v>0.42102420143135744</v>
      </c>
      <c r="U66" s="305">
        <v>-3.3616778899778432E-2</v>
      </c>
      <c r="V66" s="186">
        <f t="shared" si="48"/>
        <v>0.38635279802912853</v>
      </c>
      <c r="W66" s="352">
        <f>IFERROR(INDEX([1]Exhibit_RateChange!$F:$F,MATCH($K66,[1]Exhibit_RateChange!$A:$A,0)),0)</f>
        <v>6.4313787635834396E-2</v>
      </c>
      <c r="X66" s="186">
        <f t="shared" si="49"/>
        <v>0.43387312632703923</v>
      </c>
      <c r="Y66" s="305">
        <v>-4.5723417144598821E-2</v>
      </c>
      <c r="Z66" s="186">
        <f t="shared" si="50"/>
        <v>0.38318518106606914</v>
      </c>
      <c r="AA66" s="352">
        <f>IFERROR(INDEX([1]Exhibit_RateChange!$G:$G,MATCH($K66,[1]Exhibit_RateChange!$A:$A,0)),0)</f>
        <v>-5.0907553513330796E-3</v>
      </c>
      <c r="AB66" s="186">
        <f t="shared" si="51"/>
        <v>0.42115181574627464</v>
      </c>
      <c r="AC66" s="305">
        <v>-3.2871771178728193E-2</v>
      </c>
      <c r="AD66" s="186">
        <f t="shared" si="52"/>
        <v>0.38762878731716405</v>
      </c>
      <c r="AE66" s="352">
        <f>IFERROR(INDEX([1]Exhibit_RateChange!$D:$D,MATCH($K66,[1]Exhibit_RateChange!$A:$A,0)),0)</f>
        <v>-0.13077829594370999</v>
      </c>
      <c r="AF66" s="186">
        <f t="shared" si="53"/>
        <v>0.41187248050397107</v>
      </c>
      <c r="AG66" s="305">
        <v>-1.7864682736319359E-2</v>
      </c>
      <c r="AH66" s="186">
        <f t="shared" si="54"/>
        <v>0.35755122457197519</v>
      </c>
      <c r="AI66" s="352">
        <f>IFERROR(INDEX([1]Exhibit_RateChange!$E:$E,MATCH($K66,[1]Exhibit_RateChange!$A:$A,0)),0)</f>
        <v>2.5030426676355001E-2</v>
      </c>
      <c r="AJ66" s="186">
        <f t="shared" si="55"/>
        <v>0.41347715699547177</v>
      </c>
      <c r="AK66" s="305">
        <v>-3.4226659109680257E-2</v>
      </c>
      <c r="AL66" s="186">
        <f t="shared" si="56"/>
        <v>0.35573131570000643</v>
      </c>
      <c r="AM66" s="186">
        <f t="shared" si="57"/>
        <v>0.40284065015128007</v>
      </c>
      <c r="AN66" s="186">
        <f t="shared" si="58"/>
        <v>0.36615054265807501</v>
      </c>
      <c r="AO66" s="186">
        <f t="shared" si="59"/>
        <v>0.38635279802912853</v>
      </c>
      <c r="AP66" s="186">
        <f t="shared" si="60"/>
        <v>0.38318518106606914</v>
      </c>
      <c r="AQ66" s="186">
        <f t="shared" si="61"/>
        <v>0.38762878731716405</v>
      </c>
      <c r="AR66" s="186">
        <f t="shared" si="62"/>
        <v>0.35755122457197519</v>
      </c>
      <c r="AS66" s="186">
        <f t="shared" si="63"/>
        <v>0.35573131570000643</v>
      </c>
      <c r="AT66" s="186">
        <f t="shared" si="64"/>
        <v>0.38635279802912853</v>
      </c>
      <c r="AU66" s="141"/>
    </row>
    <row r="67" spans="1:47">
      <c r="A67" s="12">
        <f t="shared" si="6"/>
        <v>37681</v>
      </c>
      <c r="B67" s="12">
        <f t="shared" si="0"/>
        <v>37879</v>
      </c>
      <c r="C67" s="13">
        <f t="shared" si="1"/>
        <v>10</v>
      </c>
      <c r="D67" s="17">
        <f t="shared" si="2"/>
        <v>0.61661055196268832</v>
      </c>
      <c r="E67" s="17">
        <f t="shared" si="3"/>
        <v>0.60175023766038749</v>
      </c>
      <c r="F67" s="14">
        <f t="shared" si="4"/>
        <v>37712</v>
      </c>
      <c r="G67" s="14">
        <f t="shared" si="5"/>
        <v>38078</v>
      </c>
      <c r="H67" s="3">
        <f>CHOOSE(MATCH($A$2,{"D","C"},0),VLOOKUP($A67,$J$4:$AT$115,COUNTA($J$4:$AT$4)),TREND(D67:E67,F67:G67,B67))</f>
        <v>0.61661055196268832</v>
      </c>
      <c r="J67" s="131">
        <v>43466</v>
      </c>
      <c r="K67" s="403" t="str">
        <f t="shared" si="7"/>
        <v>2019-Q1</v>
      </c>
      <c r="L67" s="60">
        <f t="shared" si="22"/>
        <v>43692</v>
      </c>
      <c r="M67" s="213">
        <v>-0.1474</v>
      </c>
      <c r="N67" s="186">
        <f t="shared" si="23"/>
        <v>0.34346193831898142</v>
      </c>
      <c r="O67" s="352">
        <f>IFERROR(INDEX([1]Exhibit_RateChange!$B:$B,MATCH($K67,[1]Exhibit_RateChange!$A:$A,0)),0)</f>
        <v>-0.19187030275950501</v>
      </c>
      <c r="P67" s="186">
        <f t="shared" si="45"/>
        <v>0.34919291708844175</v>
      </c>
      <c r="Q67" s="305">
        <v>-4.6313260787569033E-2</v>
      </c>
      <c r="R67" s="186">
        <f t="shared" si="46"/>
        <v>0.34919291708844163</v>
      </c>
      <c r="S67" s="352">
        <f>IFERROR(INDEX([1]Exhibit_RateChange!$C:$C,MATCH($K67,[1]Exhibit_RateChange!$A:$A,0)),0)</f>
        <v>-0.14875931293669101</v>
      </c>
      <c r="T67" s="186">
        <f t="shared" si="47"/>
        <v>0.35839293049670973</v>
      </c>
      <c r="U67" s="305">
        <v>-3.3616778899778432E-2</v>
      </c>
      <c r="V67" s="186">
        <f t="shared" si="48"/>
        <v>0.37336486144047254</v>
      </c>
      <c r="W67" s="352">
        <f>IFERROR(INDEX([1]Exhibit_RateChange!$F:$F,MATCH($K67,[1]Exhibit_RateChange!$A:$A,0)),0)</f>
        <v>-0.191004301446589</v>
      </c>
      <c r="X67" s="186">
        <f t="shared" si="49"/>
        <v>0.35100149291649546</v>
      </c>
      <c r="Y67" s="305">
        <v>-4.5723417144598821E-2</v>
      </c>
      <c r="Z67" s="186">
        <f t="shared" si="50"/>
        <v>0.36566464518855663</v>
      </c>
      <c r="AA67" s="352">
        <f>IFERROR(INDEX([1]Exhibit_RateChange!$G:$G,MATCH($K67,[1]Exhibit_RateChange!$A:$A,0)),0)</f>
        <v>-0.14554853929443101</v>
      </c>
      <c r="AB67" s="186">
        <f t="shared" si="51"/>
        <v>0.35985378414320701</v>
      </c>
      <c r="AC67" s="305">
        <v>-3.2871771178728193E-2</v>
      </c>
      <c r="AD67" s="186">
        <f t="shared" si="52"/>
        <v>0.37488674251818632</v>
      </c>
      <c r="AE67" s="352">
        <f>IFERROR(INDEX([1]Exhibit_RateChange!$D:$D,MATCH($K67,[1]Exhibit_RateChange!$A:$A,0)),0)</f>
        <v>-0.18158644348683201</v>
      </c>
      <c r="AF67" s="186">
        <f t="shared" si="53"/>
        <v>0.33708202159915546</v>
      </c>
      <c r="AG67" s="305">
        <v>-1.7864682736319359E-2</v>
      </c>
      <c r="AH67" s="186">
        <f t="shared" si="54"/>
        <v>0.3511636853830144</v>
      </c>
      <c r="AI67" s="352">
        <f>IFERROR(INDEX([1]Exhibit_RateChange!$E:$E,MATCH($K67,[1]Exhibit_RateChange!$A:$A,0)),0)</f>
        <v>-0.20242454217252601</v>
      </c>
      <c r="AJ67" s="186">
        <f t="shared" si="55"/>
        <v>0.32977923279186572</v>
      </c>
      <c r="AK67" s="305">
        <v>-3.4226659109680257E-2</v>
      </c>
      <c r="AL67" s="186">
        <f t="shared" si="56"/>
        <v>0.34355582122290429</v>
      </c>
      <c r="AM67" s="186">
        <f t="shared" si="57"/>
        <v>0.34346193831898142</v>
      </c>
      <c r="AN67" s="186">
        <f t="shared" si="58"/>
        <v>0.34919291708844163</v>
      </c>
      <c r="AO67" s="186">
        <f t="shared" si="59"/>
        <v>0.37336486144047254</v>
      </c>
      <c r="AP67" s="186">
        <f t="shared" si="60"/>
        <v>0.36566464518855663</v>
      </c>
      <c r="AQ67" s="186">
        <f t="shared" si="61"/>
        <v>0.37488674251818632</v>
      </c>
      <c r="AR67" s="186">
        <f t="shared" si="62"/>
        <v>0.3511636853830144</v>
      </c>
      <c r="AS67" s="186">
        <f t="shared" si="63"/>
        <v>0.34355582122290429</v>
      </c>
      <c r="AT67" s="186">
        <f t="shared" si="64"/>
        <v>0.37336486144047254</v>
      </c>
      <c r="AU67" s="141"/>
    </row>
    <row r="68" spans="1:47">
      <c r="A68" s="12">
        <f t="shared" si="6"/>
        <v>37712</v>
      </c>
      <c r="B68" s="12">
        <f t="shared" si="0"/>
        <v>37909</v>
      </c>
      <c r="C68" s="13">
        <f t="shared" si="1"/>
        <v>10</v>
      </c>
      <c r="D68" s="17">
        <f t="shared" si="2"/>
        <v>0.61661055196268832</v>
      </c>
      <c r="E68" s="17">
        <f t="shared" si="3"/>
        <v>0.60175023766038749</v>
      </c>
      <c r="F68" s="14">
        <f t="shared" si="4"/>
        <v>37712</v>
      </c>
      <c r="G68" s="14">
        <f t="shared" si="5"/>
        <v>38078</v>
      </c>
      <c r="H68" s="3">
        <f>CHOOSE(MATCH($A$2,{"D","C"},0),VLOOKUP($A68,$J$4:$AT$115,COUNTA($J$4:$AT$4)),TREND(D68:E68,F68:G68,B68))</f>
        <v>0.60175023766038749</v>
      </c>
      <c r="J68" s="131">
        <v>43556</v>
      </c>
      <c r="K68" s="403" t="str">
        <f t="shared" si="7"/>
        <v>2019-Q2</v>
      </c>
      <c r="L68" s="60">
        <f t="shared" si="22"/>
        <v>43786</v>
      </c>
      <c r="M68" s="213">
        <v>-0.1295</v>
      </c>
      <c r="N68" s="186">
        <f t="shared" si="23"/>
        <v>0.29898361730667333</v>
      </c>
      <c r="O68" s="352">
        <f>IFERROR(INDEX([1]Exhibit_RateChange!$B:$B,MATCH($K68,[1]Exhibit_RateChange!$A:$A,0)),0)</f>
        <v>1.59933320562411E-4</v>
      </c>
      <c r="P68" s="186">
        <f t="shared" si="45"/>
        <v>0.34924876467118859</v>
      </c>
      <c r="Q68" s="304">
        <f t="array" ref="Q68:Q71">GEOMEAN(O68:O71+1)-1</f>
        <v>-3.6216054768553607E-2</v>
      </c>
      <c r="R68" s="186">
        <f t="shared" si="46"/>
        <v>0.33654652727837564</v>
      </c>
      <c r="S68" s="352">
        <f>IFERROR(INDEX([1]Exhibit_RateChange!$C:$C,MATCH($K68,[1]Exhibit_RateChange!$A:$A,0)),0)</f>
        <v>-3.2539510483361497E-2</v>
      </c>
      <c r="T68" s="186">
        <f t="shared" si="47"/>
        <v>0.34673099997764939</v>
      </c>
      <c r="U68" s="304">
        <f t="array" ref="U68:U71">GEOMEAN(S68:S71+1)-1</f>
        <v>-2.2936146056976692E-2</v>
      </c>
      <c r="V68" s="186">
        <f t="shared" si="48"/>
        <v>0.364801310445931</v>
      </c>
      <c r="W68" s="352">
        <f>IFERROR(INDEX([1]Exhibit_RateChange!$F:$F,MATCH($K68,[1]Exhibit_RateChange!$A:$A,0)),0)</f>
        <v>1.27586963390367E-2</v>
      </c>
      <c r="X68" s="186">
        <f t="shared" si="49"/>
        <v>0.35547981437916559</v>
      </c>
      <c r="Y68" s="304">
        <f t="array" ref="Y68:Y71">GEOMEAN(W68:W71+1)-1</f>
        <v>-3.8013166575091351E-2</v>
      </c>
      <c r="Z68" s="186">
        <f t="shared" si="50"/>
        <v>0.35176457412038237</v>
      </c>
      <c r="AA68" s="352">
        <f>IFERROR(INDEX([1]Exhibit_RateChange!$G:$G,MATCH($K68,[1]Exhibit_RateChange!$A:$A,0)),0)</f>
        <v>-1.7819709800772899E-2</v>
      </c>
      <c r="AB68" s="186">
        <f t="shared" si="51"/>
        <v>0.35344129413906511</v>
      </c>
      <c r="AC68" s="304">
        <f t="array" ref="AC68:AC71">GEOMEAN(AA68:AA71+1)-1</f>
        <v>-2.1567617412875828E-2</v>
      </c>
      <c r="AD68" s="186">
        <f t="shared" si="52"/>
        <v>0.36680132868239479</v>
      </c>
      <c r="AE68" s="352">
        <f>IFERROR(INDEX([1]Exhibit_RateChange!$D:$D,MATCH($K68,[1]Exhibit_RateChange!$A:$A,0)),0)</f>
        <v>-0.12733552212459701</v>
      </c>
      <c r="AF68" s="186">
        <f t="shared" si="53"/>
        <v>0.29415950638001231</v>
      </c>
      <c r="AG68" s="304">
        <f t="array" ref="AG68:AG71">GEOMEAN(AE68:AE71+1)-1</f>
        <v>-1.3412023645881122E-2</v>
      </c>
      <c r="AH68" s="186">
        <f t="shared" si="54"/>
        <v>0.34645386973108266</v>
      </c>
      <c r="AI68" s="352">
        <f>IFERROR(INDEX([1]Exhibit_RateChange!$E:$E,MATCH($K68,[1]Exhibit_RateChange!$A:$A,0)),0)</f>
        <v>-0.18743833971064</v>
      </c>
      <c r="AJ68" s="186">
        <f t="shared" si="55"/>
        <v>0.26796596092630975</v>
      </c>
      <c r="AK68" s="304">
        <f t="array" ref="AK68:AK71">GEOMEAN(AI68:AI71+1)-1</f>
        <v>-3.3508968196442446E-2</v>
      </c>
      <c r="AL68" s="186">
        <f t="shared" si="56"/>
        <v>0.33204362013584332</v>
      </c>
      <c r="AM68" s="186">
        <f t="shared" si="57"/>
        <v>0.29898361730667333</v>
      </c>
      <c r="AN68" s="186">
        <f t="shared" si="58"/>
        <v>0.33654652727837564</v>
      </c>
      <c r="AO68" s="186">
        <f t="shared" si="59"/>
        <v>0.364801310445931</v>
      </c>
      <c r="AP68" s="186">
        <f t="shared" si="60"/>
        <v>0.35176457412038237</v>
      </c>
      <c r="AQ68" s="186">
        <f t="shared" si="61"/>
        <v>0.36680132868239479</v>
      </c>
      <c r="AR68" s="186">
        <f t="shared" si="62"/>
        <v>0.34645386973108266</v>
      </c>
      <c r="AS68" s="186">
        <f t="shared" si="63"/>
        <v>0.33204362013584332</v>
      </c>
      <c r="AT68" s="186">
        <f t="shared" si="64"/>
        <v>0.364801310445931</v>
      </c>
      <c r="AU68" s="141"/>
    </row>
    <row r="69" spans="1:47">
      <c r="A69" s="12">
        <f t="shared" si="6"/>
        <v>37742</v>
      </c>
      <c r="B69" s="12">
        <f t="shared" ref="B69:B132" si="65">DATE(YEAR(A69),MONTH(A69)+FLOOR(($M$2+$A$3)/2,1),1+14*MOD($M$2+$A$3,2))</f>
        <v>37940</v>
      </c>
      <c r="C69" s="13">
        <f t="shared" ref="C69:C132" si="66">MATCH($B69,$L$5:$L$115,1)</f>
        <v>10</v>
      </c>
      <c r="D69" s="17">
        <f t="shared" ref="D69:D132" si="67">INDEX($AT$5:$AT$115,C69)</f>
        <v>0.61661055196268832</v>
      </c>
      <c r="E69" s="17">
        <f t="shared" ref="E69:E132" si="68">INDEX($AT$5:$AT$115,C69+1)</f>
        <v>0.60175023766038749</v>
      </c>
      <c r="F69" s="14">
        <f t="shared" ref="F69:F132" si="69">INDEX($L$5:$L$115,C69)</f>
        <v>37712</v>
      </c>
      <c r="G69" s="14">
        <f t="shared" ref="G69:G132" si="70">INDEX($L$5:$L$115,C69+1)</f>
        <v>38078</v>
      </c>
      <c r="H69" s="3">
        <f>CHOOSE(MATCH($A$2,{"D","C"},0),VLOOKUP($A69,$J$4:$AT$115,COUNTA($J$4:$AT$4)),TREND(D69:E69,F69:G69,B69))</f>
        <v>0.60175023766038749</v>
      </c>
      <c r="J69" s="131">
        <v>43647</v>
      </c>
      <c r="K69" s="403" t="str">
        <f t="shared" si="7"/>
        <v>2019-Q3</v>
      </c>
      <c r="L69" s="60">
        <f t="shared" si="22"/>
        <v>43877</v>
      </c>
      <c r="M69" s="184"/>
      <c r="N69" s="186">
        <f t="shared" si="23"/>
        <v>0.29898361730667333</v>
      </c>
      <c r="O69" s="352">
        <f>IFERROR(INDEX([1]Exhibit_RateChange!$B:$B,MATCH($K69,[1]Exhibit_RateChange!$A:$A,0)),0)</f>
        <v>-0.12742176344138201</v>
      </c>
      <c r="P69" s="186">
        <f t="shared" si="45"/>
        <v>0.30474687119706151</v>
      </c>
      <c r="Q69" s="305">
        <v>-3.6216054768553607E-2</v>
      </c>
      <c r="R69" s="186">
        <f t="shared" si="46"/>
        <v>0.32435813981429545</v>
      </c>
      <c r="S69" s="352">
        <f>IFERROR(INDEX([1]Exhibit_RateChange!$C:$C,MATCH($K69,[1]Exhibit_RateChange!$A:$A,0)),0)</f>
        <v>-9.6210809839421402E-2</v>
      </c>
      <c r="T69" s="186">
        <f t="shared" si="47"/>
        <v>0.31337172967336735</v>
      </c>
      <c r="U69" s="305">
        <v>-2.2936146056976692E-2</v>
      </c>
      <c r="V69" s="186">
        <f t="shared" si="48"/>
        <v>0.35643417430776664</v>
      </c>
      <c r="W69" s="352">
        <f>IFERROR(INDEX([1]Exhibit_RateChange!$F:$F,MATCH($K69,[1]Exhibit_RateChange!$A:$A,0)),0)</f>
        <v>-0.14334233926395501</v>
      </c>
      <c r="X69" s="186">
        <f t="shared" si="49"/>
        <v>0.30452450622493948</v>
      </c>
      <c r="Y69" s="305">
        <v>-3.8013166575091351E-2</v>
      </c>
      <c r="Z69" s="186">
        <f t="shared" si="50"/>
        <v>0.33839288876912821</v>
      </c>
      <c r="AA69" s="352">
        <f>IFERROR(INDEX([1]Exhibit_RateChange!$G:$G,MATCH($K69,[1]Exhibit_RateChange!$A:$A,0)),0)</f>
        <v>-0.10678948546273</v>
      </c>
      <c r="AB69" s="186">
        <f t="shared" si="51"/>
        <v>0.31569748019667293</v>
      </c>
      <c r="AC69" s="305">
        <v>-2.1567617412875828E-2</v>
      </c>
      <c r="AD69" s="186">
        <f t="shared" si="52"/>
        <v>0.35889029795883837</v>
      </c>
      <c r="AE69" s="352">
        <f>IFERROR(INDEX([1]Exhibit_RateChange!$D:$D,MATCH($K69,[1]Exhibit_RateChange!$A:$A,0)),0)</f>
        <v>8.1351266076328296E-2</v>
      </c>
      <c r="AF69" s="186">
        <f t="shared" si="53"/>
        <v>0.31808975465241407</v>
      </c>
      <c r="AG69" s="305">
        <v>-1.3412023645881122E-2</v>
      </c>
      <c r="AH69" s="186">
        <f t="shared" si="54"/>
        <v>0.34180722223804239</v>
      </c>
      <c r="AI69" s="352">
        <f>IFERROR(INDEX([1]Exhibit_RateChange!$E:$E,MATCH($K69,[1]Exhibit_RateChange!$A:$A,0)),0)</f>
        <v>6.3252872660769704E-2</v>
      </c>
      <c r="AJ69" s="186">
        <f t="shared" si="55"/>
        <v>0.28491557773020243</v>
      </c>
      <c r="AK69" s="305">
        <v>-3.3508968196442446E-2</v>
      </c>
      <c r="AL69" s="186">
        <f t="shared" si="56"/>
        <v>0.32091718102887973</v>
      </c>
      <c r="AM69" s="186">
        <f t="shared" si="57"/>
        <v>0.29898361730667333</v>
      </c>
      <c r="AN69" s="186">
        <f t="shared" si="58"/>
        <v>0.32435813981429545</v>
      </c>
      <c r="AO69" s="186">
        <f t="shared" si="59"/>
        <v>0.35643417430776664</v>
      </c>
      <c r="AP69" s="186">
        <f t="shared" si="60"/>
        <v>0.33839288876912821</v>
      </c>
      <c r="AQ69" s="186">
        <f t="shared" si="61"/>
        <v>0.35889029795883837</v>
      </c>
      <c r="AR69" s="186">
        <f t="shared" si="62"/>
        <v>0.34180722223804239</v>
      </c>
      <c r="AS69" s="186">
        <f t="shared" si="63"/>
        <v>0.32091718102887973</v>
      </c>
      <c r="AT69" s="186">
        <f t="shared" si="64"/>
        <v>0.35643417430776664</v>
      </c>
      <c r="AU69" s="141"/>
    </row>
    <row r="70" spans="1:47">
      <c r="A70" s="12">
        <f t="shared" ref="A70:A133" si="71">EOMONTH(A69,$A$3-1)+1</f>
        <v>37773</v>
      </c>
      <c r="B70" s="12">
        <f t="shared" si="65"/>
        <v>37970</v>
      </c>
      <c r="C70" s="13">
        <f t="shared" si="66"/>
        <v>10</v>
      </c>
      <c r="D70" s="17">
        <f t="shared" si="67"/>
        <v>0.61661055196268832</v>
      </c>
      <c r="E70" s="17">
        <f t="shared" si="68"/>
        <v>0.60175023766038749</v>
      </c>
      <c r="F70" s="14">
        <f t="shared" si="69"/>
        <v>37712</v>
      </c>
      <c r="G70" s="14">
        <f t="shared" si="70"/>
        <v>38078</v>
      </c>
      <c r="H70" s="3">
        <f>CHOOSE(MATCH($A$2,{"D","C"},0),VLOOKUP($A70,$J$4:$AT$115,COUNTA($J$4:$AT$4)),TREND(D70:E70,F70:G70,B70))</f>
        <v>0.60175023766038749</v>
      </c>
      <c r="J70" s="131">
        <v>43739</v>
      </c>
      <c r="K70" s="403" t="str">
        <f t="shared" ref="K70:K114" si="72">YEAR(J70)&amp;"-Q"&amp;ROUND((2+MONTH(J70))/3,1)</f>
        <v>2019-Q4</v>
      </c>
      <c r="L70" s="60">
        <f t="shared" si="22"/>
        <v>43967</v>
      </c>
      <c r="M70" s="184"/>
      <c r="N70" s="186">
        <f t="shared" si="23"/>
        <v>0.29898361730667333</v>
      </c>
      <c r="O70" s="352">
        <f>IFERROR(INDEX([1]Exhibit_RateChange!$B:$B,MATCH($K70,[1]Exhibit_RateChange!$A:$A,0)),0)</f>
        <v>0.157613460146142</v>
      </c>
      <c r="P70" s="186">
        <f t="shared" si="45"/>
        <v>0.35277908003514108</v>
      </c>
      <c r="Q70" s="305">
        <v>-3.6216054768553607E-2</v>
      </c>
      <c r="R70" s="186">
        <f t="shared" si="46"/>
        <v>0.31261116765815478</v>
      </c>
      <c r="S70" s="352">
        <f>IFERROR(INDEX([1]Exhibit_RateChange!$C:$C,MATCH($K70,[1]Exhibit_RateChange!$A:$A,0)),0)</f>
        <v>4.3752314080274898E-2</v>
      </c>
      <c r="T70" s="186">
        <f t="shared" si="47"/>
        <v>0.32708246801391555</v>
      </c>
      <c r="U70" s="305">
        <v>-2.2936146056976692E-2</v>
      </c>
      <c r="V70" s="186">
        <f t="shared" si="48"/>
        <v>0.34825894802614582</v>
      </c>
      <c r="W70" s="352">
        <f>IFERROR(INDEX([1]Exhibit_RateChange!$F:$F,MATCH($K70,[1]Exhibit_RateChange!$A:$A,0)),0)</f>
        <v>0.179284944440355</v>
      </c>
      <c r="X70" s="186">
        <f t="shared" si="49"/>
        <v>0.3591211654042043</v>
      </c>
      <c r="Y70" s="305">
        <v>-3.8013166575091351E-2</v>
      </c>
      <c r="Z70" s="186">
        <f t="shared" si="50"/>
        <v>0.32552950352052096</v>
      </c>
      <c r="AA70" s="352">
        <f>IFERROR(INDEX([1]Exhibit_RateChange!$G:$G,MATCH($K70,[1]Exhibit_RateChange!$A:$A,0)),0)</f>
        <v>4.7233508093209399E-2</v>
      </c>
      <c r="AB70" s="186">
        <f t="shared" si="51"/>
        <v>0.33060897968254827</v>
      </c>
      <c r="AC70" s="305">
        <v>-2.1567617412875828E-2</v>
      </c>
      <c r="AD70" s="186">
        <f t="shared" si="52"/>
        <v>0.3511498893192691</v>
      </c>
      <c r="AE70" s="352">
        <f>IFERROR(INDEX([1]Exhibit_RateChange!$D:$D,MATCH($K70,[1]Exhibit_RateChange!$A:$A,0)),0)</f>
        <v>-7.9559767761502004E-2</v>
      </c>
      <c r="AF70" s="186">
        <f t="shared" si="53"/>
        <v>0.29278260764495484</v>
      </c>
      <c r="AG70" s="305">
        <v>-1.3412023645881122E-2</v>
      </c>
      <c r="AH70" s="186">
        <f t="shared" si="54"/>
        <v>0.33722289569105279</v>
      </c>
      <c r="AI70" s="352">
        <f>IFERROR(INDEX([1]Exhibit_RateChange!$E:$E,MATCH($K70,[1]Exhibit_RateChange!$A:$A,0)),0)</f>
        <v>-1.4843654892446399E-2</v>
      </c>
      <c r="AJ70" s="186">
        <f t="shared" si="55"/>
        <v>0.28068638922089328</v>
      </c>
      <c r="AK70" s="305">
        <v>-3.3508968196442446E-2</v>
      </c>
      <c r="AL70" s="186">
        <f t="shared" si="56"/>
        <v>0.31016357741609102</v>
      </c>
      <c r="AM70" s="186">
        <f t="shared" si="57"/>
        <v>0.29898361730667333</v>
      </c>
      <c r="AN70" s="186">
        <f t="shared" si="58"/>
        <v>0.31261116765815478</v>
      </c>
      <c r="AO70" s="186">
        <f t="shared" si="59"/>
        <v>0.34825894802614582</v>
      </c>
      <c r="AP70" s="186">
        <f t="shared" si="60"/>
        <v>0.32552950352052096</v>
      </c>
      <c r="AQ70" s="186">
        <f t="shared" si="61"/>
        <v>0.3511498893192691</v>
      </c>
      <c r="AR70" s="186">
        <f t="shared" si="62"/>
        <v>0.33722289569105279</v>
      </c>
      <c r="AS70" s="186">
        <f t="shared" si="63"/>
        <v>0.31016357741609102</v>
      </c>
      <c r="AT70" s="186">
        <f t="shared" si="64"/>
        <v>0.34825894802614582</v>
      </c>
      <c r="AU70" s="141"/>
    </row>
    <row r="71" spans="1:47">
      <c r="A71" s="12">
        <f t="shared" si="71"/>
        <v>37803</v>
      </c>
      <c r="B71" s="12">
        <f t="shared" si="65"/>
        <v>38001</v>
      </c>
      <c r="C71" s="13">
        <f t="shared" si="66"/>
        <v>10</v>
      </c>
      <c r="D71" s="17">
        <f t="shared" si="67"/>
        <v>0.61661055196268832</v>
      </c>
      <c r="E71" s="17">
        <f t="shared" si="68"/>
        <v>0.60175023766038749</v>
      </c>
      <c r="F71" s="14">
        <f t="shared" si="69"/>
        <v>37712</v>
      </c>
      <c r="G71" s="14">
        <f t="shared" si="70"/>
        <v>38078</v>
      </c>
      <c r="H71" s="3">
        <f>CHOOSE(MATCH($A$2,{"D","C"},0),VLOOKUP($A71,$J$4:$AT$115,COUNTA($J$4:$AT$4)),TREND(D71:E71,F71:G71,B71))</f>
        <v>0.60175023766038749</v>
      </c>
      <c r="J71" s="131">
        <v>43831</v>
      </c>
      <c r="K71" s="403" t="str">
        <f t="shared" si="72"/>
        <v>2020-Q1</v>
      </c>
      <c r="L71" s="60">
        <f t="shared" si="22"/>
        <v>44059</v>
      </c>
      <c r="M71" s="184"/>
      <c r="N71" s="186">
        <f t="shared" si="23"/>
        <v>0.29898361730667333</v>
      </c>
      <c r="O71" s="352">
        <f>IFERROR(INDEX([1]Exhibit_RateChange!$B:$B,MATCH($K71,[1]Exhibit_RateChange!$A:$A,0)),0)</f>
        <v>-0.14595382339856</v>
      </c>
      <c r="P71" s="186">
        <f t="shared" si="45"/>
        <v>0.30128962448898561</v>
      </c>
      <c r="Q71" s="305">
        <v>-3.6216054768553607E-2</v>
      </c>
      <c r="R71" s="186">
        <f t="shared" si="46"/>
        <v>0.30128962448898555</v>
      </c>
      <c r="S71" s="352">
        <f>IFERROR(INDEX([1]Exhibit_RateChange!$C:$C,MATCH($K71,[1]Exhibit_RateChange!$A:$A,0)),0)</f>
        <v>-1.3944935913302601E-3</v>
      </c>
      <c r="T71" s="186">
        <f t="shared" si="47"/>
        <v>0.32662635360843367</v>
      </c>
      <c r="U71" s="305">
        <v>-2.2936146056976692E-2</v>
      </c>
      <c r="V71" s="186">
        <f t="shared" si="48"/>
        <v>0.34027122992856906</v>
      </c>
      <c r="W71" s="352">
        <f>IFERROR(INDEX([1]Exhibit_RateChange!$F:$F,MATCH($K71,[1]Exhibit_RateChange!$A:$A,0)),0)</f>
        <v>-0.16296335088185801</v>
      </c>
      <c r="X71" s="186">
        <f t="shared" si="49"/>
        <v>0.30059757691733718</v>
      </c>
      <c r="Y71" s="305">
        <v>-3.8013166575091351E-2</v>
      </c>
      <c r="Z71" s="186">
        <f t="shared" si="50"/>
        <v>0.31315509627808863</v>
      </c>
      <c r="AA71" s="352">
        <f>IFERROR(INDEX([1]Exhibit_RateChange!$G:$G,MATCH($K71,[1]Exhibit_RateChange!$A:$A,0)),0)</f>
        <v>-2.44993765090129E-3</v>
      </c>
      <c r="AB71" s="186">
        <f t="shared" si="51"/>
        <v>0.32979900829549791</v>
      </c>
      <c r="AC71" s="305">
        <v>-2.1567617412875828E-2</v>
      </c>
      <c r="AD71" s="186">
        <f t="shared" si="52"/>
        <v>0.34357642285185741</v>
      </c>
      <c r="AE71" s="352">
        <f>IFERROR(INDEX([1]Exhibit_RateChange!$D:$D,MATCH($K71,[1]Exhibit_RateChange!$A:$A,0)),0)</f>
        <v>9.0771014828709806E-2</v>
      </c>
      <c r="AF71" s="186">
        <f t="shared" si="53"/>
        <v>0.31935878206508334</v>
      </c>
      <c r="AG71" s="305">
        <v>-1.3412023645881122E-2</v>
      </c>
      <c r="AH71" s="186">
        <f t="shared" si="54"/>
        <v>0.3327000542401119</v>
      </c>
      <c r="AI71" s="352">
        <f>IFERROR(INDEX([1]Exhibit_RateChange!$E:$E,MATCH($K71,[1]Exhibit_RateChange!$A:$A,0)),0)</f>
        <v>2.51638032513277E-2</v>
      </c>
      <c r="AJ71" s="186">
        <f t="shared" si="55"/>
        <v>0.28774952629457345</v>
      </c>
      <c r="AK71" s="305">
        <v>-3.3508968196442446E-2</v>
      </c>
      <c r="AL71" s="186">
        <f t="shared" si="56"/>
        <v>0.29977031596476039</v>
      </c>
      <c r="AM71" s="186">
        <f t="shared" si="57"/>
        <v>0.29898361730667333</v>
      </c>
      <c r="AN71" s="186">
        <f t="shared" si="58"/>
        <v>0.30128962448898555</v>
      </c>
      <c r="AO71" s="186">
        <f t="shared" si="59"/>
        <v>0.34027122992856906</v>
      </c>
      <c r="AP71" s="186">
        <f t="shared" si="60"/>
        <v>0.31315509627808863</v>
      </c>
      <c r="AQ71" s="186">
        <f t="shared" si="61"/>
        <v>0.34357642285185741</v>
      </c>
      <c r="AR71" s="186">
        <f t="shared" si="62"/>
        <v>0.3327000542401119</v>
      </c>
      <c r="AS71" s="186">
        <f t="shared" si="63"/>
        <v>0.29977031596476039</v>
      </c>
      <c r="AT71" s="186">
        <f t="shared" si="64"/>
        <v>0.34027122992856906</v>
      </c>
      <c r="AU71" s="141"/>
    </row>
    <row r="72" spans="1:47">
      <c r="A72" s="12">
        <f t="shared" si="71"/>
        <v>37834</v>
      </c>
      <c r="B72" s="12">
        <f t="shared" si="65"/>
        <v>38032</v>
      </c>
      <c r="C72" s="13">
        <f t="shared" si="66"/>
        <v>10</v>
      </c>
      <c r="D72" s="17">
        <f t="shared" si="67"/>
        <v>0.61661055196268832</v>
      </c>
      <c r="E72" s="17">
        <f t="shared" si="68"/>
        <v>0.60175023766038749</v>
      </c>
      <c r="F72" s="14">
        <f t="shared" si="69"/>
        <v>37712</v>
      </c>
      <c r="G72" s="14">
        <f t="shared" si="70"/>
        <v>38078</v>
      </c>
      <c r="H72" s="3">
        <f>CHOOSE(MATCH($A$2,{"D","C"},0),VLOOKUP($A72,$J$4:$AT$115,COUNTA($J$4:$AT$4)),TREND(D72:E72,F72:G72,B72))</f>
        <v>0.60175023766038749</v>
      </c>
      <c r="J72" s="131">
        <v>43922</v>
      </c>
      <c r="K72" s="403" t="str">
        <f t="shared" si="72"/>
        <v>2020-Q2</v>
      </c>
      <c r="L72" s="60">
        <f t="shared" ref="L72:L114" si="73">EDATE(J72+ROUND((J73-J72)/2,0),$M$2/2)+ROUND(30.5*MOD($M$2,1),0)</f>
        <v>44152</v>
      </c>
      <c r="M72" s="213">
        <v>-0.1008</v>
      </c>
      <c r="N72" s="186">
        <f t="shared" si="23"/>
        <v>0.26884606868216065</v>
      </c>
      <c r="O72" s="352">
        <f>IFERROR(INDEX([1]Exhibit_RateChange!$B:$B,MATCH($K72,[1]Exhibit_RateChange!$A:$A,0)),0)</f>
        <v>-8.88521129077494E-2</v>
      </c>
      <c r="P72" s="186">
        <f t="shared" si="45"/>
        <v>0.27451940475595682</v>
      </c>
      <c r="Q72" s="467">
        <f t="array" ref="Q72:Q75">GEOMEAN(O72:O75+1)-1</f>
        <v>-4.1186131487700228E-2</v>
      </c>
      <c r="R72" s="186">
        <f t="shared" si="46"/>
        <v>0.28888067039890236</v>
      </c>
      <c r="S72" s="352">
        <f>IFERROR(INDEX([1]Exhibit_RateChange!$C:$C,MATCH($K72,[1]Exhibit_RateChange!$A:$A,0)),0)</f>
        <v>-0.13179106393510101</v>
      </c>
      <c r="T72" s="186">
        <f t="shared" si="47"/>
        <v>0.28357991895713569</v>
      </c>
      <c r="U72" s="467">
        <f t="array" ref="U72:U75">GEOMEAN(S72:S75+1)-1</f>
        <v>-4.4408291490409812E-2</v>
      </c>
      <c r="V72" s="186">
        <f t="shared" si="48"/>
        <v>0.32516036596410092</v>
      </c>
      <c r="W72" s="352">
        <f>IFERROR(INDEX([1]Exhibit_RateChange!$F:$F,MATCH($K72,[1]Exhibit_RateChange!$A:$A,0)),0)</f>
        <v>-7.6043428541372096E-2</v>
      </c>
      <c r="X72" s="186">
        <f t="shared" si="49"/>
        <v>0.27773910655731404</v>
      </c>
      <c r="Y72" s="467">
        <f t="array" ref="Y72:Y75">GEOMEAN(W72:W75+1)-1</f>
        <v>-4.0823792521303304E-2</v>
      </c>
      <c r="Z72" s="186">
        <f t="shared" si="50"/>
        <v>0.30037091760064316</v>
      </c>
      <c r="AA72" s="352">
        <f>IFERROR(INDEX([1]Exhibit_RateChange!$G:$G,MATCH($K72,[1]Exhibit_RateChange!$A:$A,0)),0)</f>
        <v>-0.130137746938184</v>
      </c>
      <c r="AB72" s="186">
        <f t="shared" si="51"/>
        <v>0.28687970841347432</v>
      </c>
      <c r="AC72" s="467">
        <f t="array" ref="AC72:AC75">GEOMEAN(AA72:AA75+1)-1</f>
        <v>-4.5050044342190176E-2</v>
      </c>
      <c r="AD72" s="186">
        <f t="shared" si="52"/>
        <v>0.32809828976745015</v>
      </c>
      <c r="AE72" s="352">
        <f>IFERROR(INDEX([1]Exhibit_RateChange!$D:$D,MATCH($K72,[1]Exhibit_RateChange!$A:$A,0)),0)</f>
        <v>-0.19235652679465901</v>
      </c>
      <c r="AF72" s="186">
        <f t="shared" si="53"/>
        <v>0.25792803594567149</v>
      </c>
      <c r="AG72" s="470">
        <f t="array" ref="AG72:AG79">GEOMEAN(AE72:AE79+1)-1</f>
        <v>-2.0902983152572663E-2</v>
      </c>
      <c r="AH72" s="186">
        <f t="shared" si="54"/>
        <v>0.32574563061147083</v>
      </c>
      <c r="AI72" s="352">
        <f>IFERROR(INDEX([1]Exhibit_RateChange!$E:$E,MATCH($K72,[1]Exhibit_RateChange!$A:$A,0)),0)</f>
        <v>-0.13246197791675399</v>
      </c>
      <c r="AJ72" s="186">
        <f t="shared" si="55"/>
        <v>0.24963365489698525</v>
      </c>
      <c r="AK72" s="470">
        <f t="array" ref="AK72:AK79">GEOMEAN(AI72:AI79+1)-1</f>
        <v>-1.5461331848288795E-2</v>
      </c>
      <c r="AL72" s="186">
        <f t="shared" si="56"/>
        <v>0.29513546763136284</v>
      </c>
      <c r="AM72" s="186">
        <f t="shared" si="57"/>
        <v>0.26884606868216065</v>
      </c>
      <c r="AN72" s="186">
        <f t="shared" si="58"/>
        <v>0.28888067039890236</v>
      </c>
      <c r="AO72" s="186">
        <f t="shared" si="59"/>
        <v>0.32516036596410092</v>
      </c>
      <c r="AP72" s="186">
        <f t="shared" si="60"/>
        <v>0.30037091760064316</v>
      </c>
      <c r="AQ72" s="186">
        <f t="shared" si="61"/>
        <v>0.32809828976745015</v>
      </c>
      <c r="AR72" s="186">
        <f t="shared" si="62"/>
        <v>0.32574563061147083</v>
      </c>
      <c r="AS72" s="186">
        <f t="shared" si="63"/>
        <v>0.29513546763136284</v>
      </c>
      <c r="AT72" s="186">
        <f t="shared" si="64"/>
        <v>0.32516036596410092</v>
      </c>
      <c r="AU72" s="141"/>
    </row>
    <row r="73" spans="1:47">
      <c r="A73" s="12">
        <f t="shared" si="71"/>
        <v>37865</v>
      </c>
      <c r="B73" s="12">
        <f t="shared" si="65"/>
        <v>38061</v>
      </c>
      <c r="C73" s="13">
        <f t="shared" si="66"/>
        <v>10</v>
      </c>
      <c r="D73" s="17">
        <f t="shared" si="67"/>
        <v>0.61661055196268832</v>
      </c>
      <c r="E73" s="17">
        <f t="shared" si="68"/>
        <v>0.60175023766038749</v>
      </c>
      <c r="F73" s="14">
        <f t="shared" si="69"/>
        <v>37712</v>
      </c>
      <c r="G73" s="14">
        <f t="shared" si="70"/>
        <v>38078</v>
      </c>
      <c r="H73" s="3">
        <f>CHOOSE(MATCH($A$2,{"D","C"},0),VLOOKUP($A73,$J$4:$AT$115,COUNTA($J$4:$AT$4)),TREND(D73:E73,F73:G73,B73))</f>
        <v>0.60175023766038749</v>
      </c>
      <c r="J73" s="131">
        <v>44013</v>
      </c>
      <c r="K73" s="403" t="str">
        <f t="shared" si="72"/>
        <v>2020-Q3</v>
      </c>
      <c r="L73" s="60">
        <f t="shared" si="73"/>
        <v>44243</v>
      </c>
      <c r="M73" s="184"/>
      <c r="N73" s="186">
        <f t="shared" si="23"/>
        <v>0.26884606868216065</v>
      </c>
      <c r="O73" s="352">
        <f>IFERROR(INDEX([1]Exhibit_RateChange!$B:$B,MATCH($K73,[1]Exhibit_RateChange!$A:$A,0)),0)</f>
        <v>1.9189755887501998E-2</v>
      </c>
      <c r="P73" s="186">
        <f t="shared" si="45"/>
        <v>0.279787365119606</v>
      </c>
      <c r="Q73" s="468">
        <v>-4.1186131487700228E-2</v>
      </c>
      <c r="R73" s="186">
        <f t="shared" si="46"/>
        <v>0.27698279312359819</v>
      </c>
      <c r="S73" s="352">
        <f>IFERROR(INDEX([1]Exhibit_RateChange!$C:$C,MATCH($K73,[1]Exhibit_RateChange!$A:$A,0)),0)</f>
        <v>1.6331200376058499E-3</v>
      </c>
      <c r="T73" s="186">
        <f t="shared" si="47"/>
        <v>0.28404303900504724</v>
      </c>
      <c r="U73" s="468">
        <v>-4.4408291490409812E-2</v>
      </c>
      <c r="V73" s="186">
        <f t="shared" si="48"/>
        <v>0.3107205496512388</v>
      </c>
      <c r="W73" s="352">
        <f>IFERROR(INDEX([1]Exhibit_RateChange!$F:$F,MATCH($K73,[1]Exhibit_RateChange!$A:$A,0)),0)</f>
        <v>1.7004894410878001E-2</v>
      </c>
      <c r="X73" s="186">
        <f t="shared" si="49"/>
        <v>0.28246203073809278</v>
      </c>
      <c r="Y73" s="468">
        <v>-4.0823792521303304E-2</v>
      </c>
      <c r="Z73" s="186">
        <f t="shared" si="50"/>
        <v>0.28810863758108102</v>
      </c>
      <c r="AA73" s="352">
        <f>IFERROR(INDEX([1]Exhibit_RateChange!$G:$G,MATCH($K73,[1]Exhibit_RateChange!$A:$A,0)),0)</f>
        <v>6.2617838151337599E-3</v>
      </c>
      <c r="AB73" s="186">
        <f t="shared" si="51"/>
        <v>0.28867608712850812</v>
      </c>
      <c r="AC73" s="468">
        <v>-4.5050044342190176E-2</v>
      </c>
      <c r="AD73" s="186">
        <f t="shared" si="52"/>
        <v>0.31331744726482974</v>
      </c>
      <c r="AE73" s="352">
        <f>IFERROR(INDEX([1]Exhibit_RateChange!$D:$D,MATCH($K73,[1]Exhibit_RateChange!$A:$A,0)),0)</f>
        <v>4.8195415664724003E-2</v>
      </c>
      <c r="AF73" s="186">
        <f t="shared" si="53"/>
        <v>0.27035898484965898</v>
      </c>
      <c r="AG73" s="471">
        <v>-2.0902983152572663E-2</v>
      </c>
      <c r="AH73" s="186">
        <f t="shared" si="54"/>
        <v>0.31893657518277507</v>
      </c>
      <c r="AI73" s="352">
        <f>IFERROR(INDEX([1]Exhibit_RateChange!$E:$E,MATCH($K73,[1]Exhibit_RateChange!$A:$A,0)),0)</f>
        <v>-1.9361588988107799E-2</v>
      </c>
      <c r="AJ73" s="186">
        <f t="shared" si="55"/>
        <v>0.24480035067327066</v>
      </c>
      <c r="AK73" s="471">
        <v>-1.5461331848288795E-2</v>
      </c>
      <c r="AL73" s="186">
        <f t="shared" si="56"/>
        <v>0.29057228022611442</v>
      </c>
      <c r="AM73" s="186">
        <f t="shared" si="57"/>
        <v>0.26884606868216065</v>
      </c>
      <c r="AN73" s="186">
        <f t="shared" si="58"/>
        <v>0.27698279312359819</v>
      </c>
      <c r="AO73" s="186">
        <f t="shared" si="59"/>
        <v>0.3107205496512388</v>
      </c>
      <c r="AP73" s="186">
        <f t="shared" si="60"/>
        <v>0.28810863758108102</v>
      </c>
      <c r="AQ73" s="186">
        <f t="shared" si="61"/>
        <v>0.31331744726482974</v>
      </c>
      <c r="AR73" s="186">
        <f t="shared" si="62"/>
        <v>0.31893657518277507</v>
      </c>
      <c r="AS73" s="186">
        <f t="shared" si="63"/>
        <v>0.29057228022611442</v>
      </c>
      <c r="AT73" s="186">
        <f t="shared" si="64"/>
        <v>0.3107205496512388</v>
      </c>
      <c r="AU73" s="141"/>
    </row>
    <row r="74" spans="1:47">
      <c r="A74" s="12">
        <f t="shared" si="71"/>
        <v>37895</v>
      </c>
      <c r="B74" s="12">
        <f t="shared" si="65"/>
        <v>38092</v>
      </c>
      <c r="C74" s="13">
        <f t="shared" si="66"/>
        <v>11</v>
      </c>
      <c r="D74" s="17">
        <f t="shared" si="67"/>
        <v>0.60175023766038749</v>
      </c>
      <c r="E74" s="17">
        <f t="shared" si="68"/>
        <v>0.62172834555071232</v>
      </c>
      <c r="F74" s="14">
        <f t="shared" si="69"/>
        <v>38078</v>
      </c>
      <c r="G74" s="14">
        <f t="shared" si="70"/>
        <v>38443</v>
      </c>
      <c r="H74" s="3">
        <f>CHOOSE(MATCH($A$2,{"D","C"},0),VLOOKUP($A74,$J$4:$AT$115,COUNTA($J$4:$AT$4)),TREND(D74:E74,F74:G74,B74))</f>
        <v>0.60175023766038749</v>
      </c>
      <c r="J74" s="131">
        <v>44105</v>
      </c>
      <c r="K74" s="403" t="str">
        <f t="shared" si="72"/>
        <v>2020-Q4</v>
      </c>
      <c r="L74" s="60">
        <f t="shared" si="73"/>
        <v>44332</v>
      </c>
      <c r="M74" s="184"/>
      <c r="N74" s="186">
        <f t="shared" ref="N74:N114" si="74">(1+M74)*N73</f>
        <v>0.26884606868216065</v>
      </c>
      <c r="O74" s="352">
        <f>IFERROR(INDEX([1]Exhibit_RateChange!$B:$B,MATCH($K74,[1]Exhibit_RateChange!$A:$A,0)),0)</f>
        <v>6.6197075411051701E-2</v>
      </c>
      <c r="P74" s="186">
        <f t="shared" si="45"/>
        <v>0.29830847042748804</v>
      </c>
      <c r="Q74" s="468">
        <v>-4.1186131487700228E-2</v>
      </c>
      <c r="R74" s="186">
        <f t="shared" si="46"/>
        <v>0.26557494338617921</v>
      </c>
      <c r="S74" s="352">
        <f>IFERROR(INDEX([1]Exhibit_RateChange!$C:$C,MATCH($K74,[1]Exhibit_RateChange!$A:$A,0)),0)</f>
        <v>-5.8843375347394603E-2</v>
      </c>
      <c r="T74" s="186">
        <f t="shared" si="47"/>
        <v>0.26732898784605857</v>
      </c>
      <c r="U74" s="468">
        <v>-4.4408291490409812E-2</v>
      </c>
      <c r="V74" s="186">
        <f t="shared" si="48"/>
        <v>0.29692198091026623</v>
      </c>
      <c r="W74" s="352">
        <f>IFERROR(INDEX([1]Exhibit_RateChange!$F:$F,MATCH($K74,[1]Exhibit_RateChange!$A:$A,0)),0)</f>
        <v>7.1459681197598005E-2</v>
      </c>
      <c r="X74" s="186">
        <f t="shared" si="49"/>
        <v>0.30264667740506301</v>
      </c>
      <c r="Y74" s="468">
        <v>-4.0823792521303304E-2</v>
      </c>
      <c r="Z74" s="186">
        <f t="shared" si="50"/>
        <v>0.27634695033687562</v>
      </c>
      <c r="AA74" s="352">
        <f>IFERROR(INDEX([1]Exhibit_RateChange!$G:$G,MATCH($K74,[1]Exhibit_RateChange!$A:$A,0)),0)</f>
        <v>-7.1990400211497205E-2</v>
      </c>
      <c r="AB74" s="186">
        <f t="shared" si="51"/>
        <v>0.26789418008463778</v>
      </c>
      <c r="AC74" s="468">
        <v>-4.5050044342190176E-2</v>
      </c>
      <c r="AD74" s="186">
        <f t="shared" si="52"/>
        <v>0.29920248237236735</v>
      </c>
      <c r="AE74" s="352">
        <f>IFERROR(INDEX([1]Exhibit_RateChange!$D:$D,MATCH($K74,[1]Exhibit_RateChange!$A:$A,0)),0)</f>
        <v>-3.2452901809087699E-2</v>
      </c>
      <c r="AF74" s="186">
        <f t="shared" si="53"/>
        <v>0.26158505126112835</v>
      </c>
      <c r="AG74" s="471">
        <v>-2.0902983152572663E-2</v>
      </c>
      <c r="AH74" s="186">
        <f t="shared" si="54"/>
        <v>0.3122698493249903</v>
      </c>
      <c r="AI74" s="352">
        <f>IFERROR(INDEX([1]Exhibit_RateChange!$E:$E,MATCH($K74,[1]Exhibit_RateChange!$A:$A,0)),0)</f>
        <v>6.6035718514082298E-2</v>
      </c>
      <c r="AJ74" s="186">
        <f t="shared" si="55"/>
        <v>0.2609659177224794</v>
      </c>
      <c r="AK74" s="471">
        <v>-1.5461331848288795E-2</v>
      </c>
      <c r="AL74" s="186">
        <f t="shared" si="56"/>
        <v>0.2860796457756245</v>
      </c>
      <c r="AM74" s="186">
        <f t="shared" si="57"/>
        <v>0.26884606868216065</v>
      </c>
      <c r="AN74" s="186">
        <f t="shared" si="58"/>
        <v>0.26557494338617921</v>
      </c>
      <c r="AO74" s="186">
        <f t="shared" si="59"/>
        <v>0.29692198091026623</v>
      </c>
      <c r="AP74" s="186">
        <f t="shared" si="60"/>
        <v>0.27634695033687562</v>
      </c>
      <c r="AQ74" s="186">
        <f t="shared" si="61"/>
        <v>0.29920248237236735</v>
      </c>
      <c r="AR74" s="186">
        <f t="shared" si="62"/>
        <v>0.3122698493249903</v>
      </c>
      <c r="AS74" s="186">
        <f t="shared" si="63"/>
        <v>0.2860796457756245</v>
      </c>
      <c r="AT74" s="186">
        <f t="shared" si="64"/>
        <v>0.29692198091026623</v>
      </c>
      <c r="AU74" s="141"/>
    </row>
    <row r="75" spans="1:47">
      <c r="A75" s="12">
        <f t="shared" si="71"/>
        <v>37926</v>
      </c>
      <c r="B75" s="12">
        <f t="shared" si="65"/>
        <v>38122</v>
      </c>
      <c r="C75" s="13">
        <f t="shared" si="66"/>
        <v>11</v>
      </c>
      <c r="D75" s="17">
        <f t="shared" si="67"/>
        <v>0.60175023766038749</v>
      </c>
      <c r="E75" s="17">
        <f t="shared" si="68"/>
        <v>0.62172834555071232</v>
      </c>
      <c r="F75" s="14">
        <f t="shared" si="69"/>
        <v>38078</v>
      </c>
      <c r="G75" s="14">
        <f t="shared" si="70"/>
        <v>38443</v>
      </c>
      <c r="H75" s="3">
        <f>CHOOSE(MATCH($A$2,{"D","C"},0),VLOOKUP($A75,$J$4:$AT$115,COUNTA($J$4:$AT$4)),TREND(D75:E75,F75:G75,B75))</f>
        <v>0.60175023766038749</v>
      </c>
      <c r="J75" s="131">
        <v>44197</v>
      </c>
      <c r="K75" s="403" t="str">
        <f t="shared" si="72"/>
        <v>2021-Q1</v>
      </c>
      <c r="L75" s="60">
        <f t="shared" si="73"/>
        <v>44423</v>
      </c>
      <c r="M75" s="184"/>
      <c r="N75" s="186">
        <f t="shared" si="74"/>
        <v>0.26884606868216065</v>
      </c>
      <c r="O75" s="352">
        <f>IFERROR(INDEX([1]Exhibit_RateChange!$B:$B,MATCH($K75,[1]Exhibit_RateChange!$A:$A,0)),0)</f>
        <v>-0.146397222703289</v>
      </c>
      <c r="P75" s="186">
        <f t="shared" si="45"/>
        <v>0.25463693884803756</v>
      </c>
      <c r="Q75" s="468">
        <v>-4.1186131487700228E-2</v>
      </c>
      <c r="R75" s="186">
        <f t="shared" si="46"/>
        <v>0.25463693884803751</v>
      </c>
      <c r="S75" s="352">
        <f>IFERROR(INDEX([1]Exhibit_RateChange!$C:$C,MATCH($K75,[1]Exhibit_RateChange!$A:$A,0)),0)</f>
        <v>1.88134264337394E-2</v>
      </c>
      <c r="T75" s="186">
        <f t="shared" si="47"/>
        <v>0.27235836209250641</v>
      </c>
      <c r="U75" s="468">
        <v>-4.4408291490409812E-2</v>
      </c>
      <c r="V75" s="186">
        <f t="shared" si="48"/>
        <v>0.28373618303209325</v>
      </c>
      <c r="W75" s="352">
        <f>IFERROR(INDEX([1]Exhibit_RateChange!$F:$F,MATCH($K75,[1]Exhibit_RateChange!$A:$A,0)),0)</f>
        <v>-0.15929592017620101</v>
      </c>
      <c r="X75" s="186">
        <f t="shared" si="49"/>
        <v>0.25443629643955362</v>
      </c>
      <c r="Y75" s="468">
        <v>-4.0823792521303304E-2</v>
      </c>
      <c r="Z75" s="186">
        <f t="shared" si="50"/>
        <v>0.26506541977242809</v>
      </c>
      <c r="AA75" s="352">
        <f>IFERROR(INDEX([1]Exhibit_RateChange!$G:$G,MATCH($K75,[1]Exhibit_RateChange!$A:$A,0)),0)</f>
        <v>2.3784424718941599E-2</v>
      </c>
      <c r="AB75" s="186">
        <f t="shared" si="51"/>
        <v>0.27426588904350341</v>
      </c>
      <c r="AC75" s="468">
        <v>-4.5050044342190176E-2</v>
      </c>
      <c r="AD75" s="186">
        <f t="shared" si="52"/>
        <v>0.28572339727419882</v>
      </c>
      <c r="AE75" s="352">
        <f>IFERROR(INDEX([1]Exhibit_RateChange!$D:$D,MATCH($K75,[1]Exhibit_RateChange!$A:$A,0)),0)</f>
        <v>2.13354508860546E-2</v>
      </c>
      <c r="AF75" s="186">
        <f t="shared" si="53"/>
        <v>0.26716608627483623</v>
      </c>
      <c r="AG75" s="471">
        <v>-2.0902983152572663E-2</v>
      </c>
      <c r="AH75" s="186">
        <f t="shared" si="54"/>
        <v>0.30574247792549364</v>
      </c>
      <c r="AI75" s="352">
        <f>IFERROR(INDEX([1]Exhibit_RateChange!$E:$E,MATCH($K75,[1]Exhibit_RateChange!$A:$A,0)),0)</f>
        <v>-5.0105390950101199E-2</v>
      </c>
      <c r="AJ75" s="186">
        <f t="shared" si="55"/>
        <v>0.24789011839034261</v>
      </c>
      <c r="AK75" s="471">
        <v>-1.5461331848288795E-2</v>
      </c>
      <c r="AL75" s="186">
        <f t="shared" si="56"/>
        <v>0.28165647343724665</v>
      </c>
      <c r="AM75" s="186">
        <f t="shared" si="57"/>
        <v>0.26884606868216065</v>
      </c>
      <c r="AN75" s="186">
        <f t="shared" si="58"/>
        <v>0.25463693884803751</v>
      </c>
      <c r="AO75" s="186">
        <f t="shared" si="59"/>
        <v>0.28373618303209325</v>
      </c>
      <c r="AP75" s="186">
        <f t="shared" si="60"/>
        <v>0.26506541977242809</v>
      </c>
      <c r="AQ75" s="186">
        <f t="shared" si="61"/>
        <v>0.28572339727419882</v>
      </c>
      <c r="AR75" s="186">
        <f t="shared" si="62"/>
        <v>0.30574247792549364</v>
      </c>
      <c r="AS75" s="186">
        <f t="shared" si="63"/>
        <v>0.28165647343724665</v>
      </c>
      <c r="AT75" s="186">
        <f t="shared" si="64"/>
        <v>0.28373618303209325</v>
      </c>
      <c r="AU75" s="141"/>
    </row>
    <row r="76" spans="1:47">
      <c r="A76" s="12">
        <f t="shared" si="71"/>
        <v>37956</v>
      </c>
      <c r="B76" s="12">
        <f t="shared" si="65"/>
        <v>38153</v>
      </c>
      <c r="C76" s="13">
        <f t="shared" si="66"/>
        <v>11</v>
      </c>
      <c r="D76" s="17">
        <f t="shared" si="67"/>
        <v>0.60175023766038749</v>
      </c>
      <c r="E76" s="17">
        <f t="shared" si="68"/>
        <v>0.62172834555071232</v>
      </c>
      <c r="F76" s="14">
        <f t="shared" si="69"/>
        <v>38078</v>
      </c>
      <c r="G76" s="14">
        <f t="shared" si="70"/>
        <v>38443</v>
      </c>
      <c r="H76" s="3">
        <f>CHOOSE(MATCH($A$2,{"D","C"},0),VLOOKUP($A76,$J$4:$AT$115,COUNTA($J$4:$AT$4)),TREND(D76:E76,F76:G76,B76))</f>
        <v>0.60175023766038749</v>
      </c>
      <c r="J76" s="131">
        <v>44287</v>
      </c>
      <c r="K76" s="403" t="str">
        <f t="shared" si="72"/>
        <v>2021-Q2</v>
      </c>
      <c r="L76" s="60">
        <f t="shared" si="73"/>
        <v>44517</v>
      </c>
      <c r="M76" s="213">
        <v>-3.0200000000000001E-2</v>
      </c>
      <c r="N76" s="186">
        <f t="shared" si="74"/>
        <v>0.26072691740795939</v>
      </c>
      <c r="O76" s="352">
        <f>IFERROR(INDEX([1]Exhibit_RateChange!$B:$B,MATCH($K76,[1]Exhibit_RateChange!$A:$A,0)),0)</f>
        <v>7.3507330193943704E-2</v>
      </c>
      <c r="P76" s="186">
        <f t="shared" si="45"/>
        <v>0.27335462039151531</v>
      </c>
      <c r="Q76" s="467">
        <f t="array" ref="Q76:Q79">GEOMEAN(O76:O79+1)-1</f>
        <v>-2.5325990306388713E-2</v>
      </c>
      <c r="R76" s="186">
        <f t="shared" si="46"/>
        <v>0.24818800620312362</v>
      </c>
      <c r="S76" s="352">
        <f>IFERROR(INDEX([1]Exhibit_RateChange!$C:$C,MATCH($K76,[1]Exhibit_RateChange!$A:$A,0)),0)</f>
        <v>1.03127390823077E-2</v>
      </c>
      <c r="T76" s="186">
        <f t="shared" si="47"/>
        <v>0.2751671228176511</v>
      </c>
      <c r="U76" s="467">
        <f t="array" ref="U76:U79">GEOMEAN(S76:S79+1)-1</f>
        <v>-2.2932497721507628E-2</v>
      </c>
      <c r="V76" s="186">
        <f t="shared" si="48"/>
        <v>0.27722940366120052</v>
      </c>
      <c r="W76" s="352">
        <f>IFERROR(INDEX([1]Exhibit_RateChange!$F:$F,MATCH($K76,[1]Exhibit_RateChange!$A:$A,0)),0)</f>
        <v>8.8993745041568095E-2</v>
      </c>
      <c r="X76" s="186">
        <f t="shared" si="49"/>
        <v>0.27707953533421609</v>
      </c>
      <c r="Y76" s="467">
        <f t="array" ref="Y76:Y79">GEOMEAN(W76:W79+1)-1</f>
        <v>-2.6763967364611063E-2</v>
      </c>
      <c r="Z76" s="186">
        <f t="shared" si="50"/>
        <v>0.25797121752815189</v>
      </c>
      <c r="AA76" s="352">
        <f>IFERROR(INDEX([1]Exhibit_RateChange!$G:$G,MATCH($K76,[1]Exhibit_RateChange!$A:$A,0)),0)</f>
        <v>1.1044446654166601E-2</v>
      </c>
      <c r="AB76" s="186">
        <f t="shared" si="51"/>
        <v>0.27729500402410195</v>
      </c>
      <c r="AC76" s="467">
        <f t="array" ref="AC76:AC79">GEOMEAN(AA76:AA79+1)-1</f>
        <v>-2.510249289378319E-2</v>
      </c>
      <c r="AD76" s="186">
        <f t="shared" si="52"/>
        <v>0.27855102772453566</v>
      </c>
      <c r="AE76" s="352">
        <f>IFERROR(INDEX([1]Exhibit_RateChange!$D:$D,MATCH($K76,[1]Exhibit_RateChange!$A:$A,0)),0)</f>
        <v>-5.8018316842878302E-2</v>
      </c>
      <c r="AF76" s="186">
        <f t="shared" si="53"/>
        <v>0.25166555963167103</v>
      </c>
      <c r="AG76" s="471">
        <v>-2.0902983152572663E-2</v>
      </c>
      <c r="AH76" s="186">
        <f t="shared" si="54"/>
        <v>0.29935154806039121</v>
      </c>
      <c r="AI76" s="352">
        <f>IFERROR(INDEX([1]Exhibit_RateChange!$E:$E,MATCH($K76,[1]Exhibit_RateChange!$A:$A,0)),0)</f>
        <v>1.24416180660711E-2</v>
      </c>
      <c r="AJ76" s="186">
        <f t="shared" si="55"/>
        <v>0.25097427256570842</v>
      </c>
      <c r="AK76" s="471">
        <v>-1.5461331848288795E-2</v>
      </c>
      <c r="AL76" s="186">
        <f t="shared" si="56"/>
        <v>0.27730168923421461</v>
      </c>
      <c r="AM76" s="186">
        <f t="shared" si="57"/>
        <v>0.26072691740795939</v>
      </c>
      <c r="AN76" s="186">
        <f t="shared" si="58"/>
        <v>0.24818800620312362</v>
      </c>
      <c r="AO76" s="186">
        <f t="shared" si="59"/>
        <v>0.27722940366120052</v>
      </c>
      <c r="AP76" s="186">
        <f t="shared" si="60"/>
        <v>0.25797121752815189</v>
      </c>
      <c r="AQ76" s="186">
        <f t="shared" si="61"/>
        <v>0.27855102772453566</v>
      </c>
      <c r="AR76" s="186">
        <f t="shared" si="62"/>
        <v>0.29935154806039121</v>
      </c>
      <c r="AS76" s="186">
        <f t="shared" si="63"/>
        <v>0.27730168923421461</v>
      </c>
      <c r="AT76" s="186">
        <f t="shared" si="64"/>
        <v>0.27722940366120052</v>
      </c>
      <c r="AU76" s="141"/>
    </row>
    <row r="77" spans="1:47">
      <c r="A77" s="12">
        <f t="shared" si="71"/>
        <v>37987</v>
      </c>
      <c r="B77" s="12">
        <f t="shared" si="65"/>
        <v>38183</v>
      </c>
      <c r="C77" s="13">
        <f t="shared" si="66"/>
        <v>11</v>
      </c>
      <c r="D77" s="17">
        <f t="shared" si="67"/>
        <v>0.60175023766038749</v>
      </c>
      <c r="E77" s="17">
        <f t="shared" si="68"/>
        <v>0.62172834555071232</v>
      </c>
      <c r="F77" s="14">
        <f t="shared" si="69"/>
        <v>38078</v>
      </c>
      <c r="G77" s="14">
        <f t="shared" si="70"/>
        <v>38443</v>
      </c>
      <c r="H77" s="3">
        <f>CHOOSE(MATCH($A$2,{"D","C"},0),VLOOKUP($A77,$J$4:$AT$115,COUNTA($J$4:$AT$4)),TREND(D77:E77,F77:G77,B77))</f>
        <v>0.60175023766038749</v>
      </c>
      <c r="J77" s="131">
        <v>44378</v>
      </c>
      <c r="K77" s="403" t="str">
        <f t="shared" si="72"/>
        <v>2021-Q3</v>
      </c>
      <c r="L77" s="60">
        <f t="shared" si="73"/>
        <v>44608</v>
      </c>
      <c r="M77" s="184"/>
      <c r="N77" s="186">
        <f t="shared" si="74"/>
        <v>0.26072691740795939</v>
      </c>
      <c r="O77" s="352">
        <f>IFERROR(INDEX([1]Exhibit_RateChange!$B:$B,MATCH($K77,[1]Exhibit_RateChange!$A:$A,0)),0)</f>
        <v>2.7927858621838299E-2</v>
      </c>
      <c r="P77" s="186">
        <f t="shared" si="45"/>
        <v>0.28098882958343585</v>
      </c>
      <c r="Q77" s="468">
        <v>-2.5325990306388713E-2</v>
      </c>
      <c r="R77" s="186">
        <f t="shared" si="46"/>
        <v>0.24190239916386136</v>
      </c>
      <c r="S77" s="352">
        <f>IFERROR(INDEX([1]Exhibit_RateChange!$C:$C,MATCH($K77,[1]Exhibit_RateChange!$A:$A,0)),0)</f>
        <v>-1.22345808613511E-2</v>
      </c>
      <c r="T77" s="186">
        <f t="shared" si="47"/>
        <v>0.2718005684031532</v>
      </c>
      <c r="U77" s="468">
        <v>-2.2932497721507628E-2</v>
      </c>
      <c r="V77" s="186">
        <f t="shared" si="48"/>
        <v>0.27087184099340511</v>
      </c>
      <c r="W77" s="352">
        <f>IFERROR(INDEX([1]Exhibit_RateChange!$F:$F,MATCH($K77,[1]Exhibit_RateChange!$A:$A,0)),0)</f>
        <v>3.3126125697093202E-2</v>
      </c>
      <c r="X77" s="186">
        <f t="shared" si="49"/>
        <v>0.28625810684978947</v>
      </c>
      <c r="Y77" s="468">
        <v>-2.6763967364611063E-2</v>
      </c>
      <c r="Z77" s="186">
        <f t="shared" si="50"/>
        <v>0.25106688428121943</v>
      </c>
      <c r="AA77" s="352">
        <f>IFERROR(INDEX([1]Exhibit_RateChange!$G:$G,MATCH($K77,[1]Exhibit_RateChange!$A:$A,0)),0)</f>
        <v>-5.09232633728129E-3</v>
      </c>
      <c r="AB77" s="186">
        <f t="shared" si="51"/>
        <v>0.2758829273719135</v>
      </c>
      <c r="AC77" s="468">
        <v>-2.510249289378319E-2</v>
      </c>
      <c r="AD77" s="186">
        <f t="shared" si="52"/>
        <v>0.2715587025305245</v>
      </c>
      <c r="AE77" s="352">
        <f>IFERROR(INDEX([1]Exhibit_RateChange!$D:$D,MATCH($K77,[1]Exhibit_RateChange!$A:$A,0)),0)</f>
        <v>6.5150538286851099E-3</v>
      </c>
      <c r="AF77" s="186">
        <f t="shared" si="53"/>
        <v>0.25330517429949756</v>
      </c>
      <c r="AG77" s="471">
        <v>-2.0902983152572663E-2</v>
      </c>
      <c r="AH77" s="186">
        <f t="shared" si="54"/>
        <v>0.29309420769458833</v>
      </c>
      <c r="AI77" s="352">
        <f>IFERROR(INDEX([1]Exhibit_RateChange!$E:$E,MATCH($K77,[1]Exhibit_RateChange!$A:$A,0)),0)</f>
        <v>-6.1035460360834397E-2</v>
      </c>
      <c r="AJ77" s="186">
        <f t="shared" si="55"/>
        <v>0.23565594230093487</v>
      </c>
      <c r="AK77" s="471">
        <v>-1.5461331848288795E-2</v>
      </c>
      <c r="AL77" s="186">
        <f t="shared" si="56"/>
        <v>0.27301423579487338</v>
      </c>
      <c r="AM77" s="186">
        <f t="shared" si="57"/>
        <v>0.26072691740795939</v>
      </c>
      <c r="AN77" s="186">
        <f t="shared" si="58"/>
        <v>0.24190239916386136</v>
      </c>
      <c r="AO77" s="186">
        <f t="shared" si="59"/>
        <v>0.27087184099340511</v>
      </c>
      <c r="AP77" s="186">
        <f t="shared" si="60"/>
        <v>0.25106688428121943</v>
      </c>
      <c r="AQ77" s="186">
        <f t="shared" si="61"/>
        <v>0.2715587025305245</v>
      </c>
      <c r="AR77" s="186">
        <f t="shared" si="62"/>
        <v>0.29309420769458833</v>
      </c>
      <c r="AS77" s="186">
        <f t="shared" si="63"/>
        <v>0.27301423579487338</v>
      </c>
      <c r="AT77" s="186">
        <f t="shared" si="64"/>
        <v>0.27087184099340511</v>
      </c>
      <c r="AU77" s="141"/>
    </row>
    <row r="78" spans="1:47">
      <c r="A78" s="12">
        <f t="shared" si="71"/>
        <v>38018</v>
      </c>
      <c r="B78" s="12">
        <f t="shared" si="65"/>
        <v>38214</v>
      </c>
      <c r="C78" s="13">
        <f t="shared" si="66"/>
        <v>11</v>
      </c>
      <c r="D78" s="17">
        <f t="shared" si="67"/>
        <v>0.60175023766038749</v>
      </c>
      <c r="E78" s="17">
        <f t="shared" si="68"/>
        <v>0.62172834555071232</v>
      </c>
      <c r="F78" s="14">
        <f t="shared" si="69"/>
        <v>38078</v>
      </c>
      <c r="G78" s="14">
        <f t="shared" si="70"/>
        <v>38443</v>
      </c>
      <c r="H78" s="3">
        <f>CHOOSE(MATCH($A$2,{"D","C"},0),VLOOKUP($A78,$J$4:$AT$115,COUNTA($J$4:$AT$4)),TREND(D78:E78,F78:G78,B78))</f>
        <v>0.60175023766038749</v>
      </c>
      <c r="J78" s="131">
        <v>44470</v>
      </c>
      <c r="K78" s="403" t="str">
        <f t="shared" si="72"/>
        <v>2021-Q4</v>
      </c>
      <c r="L78" s="60">
        <f t="shared" si="73"/>
        <v>44697</v>
      </c>
      <c r="M78" s="184"/>
      <c r="N78" s="186">
        <f t="shared" si="74"/>
        <v>0.26072691740795939</v>
      </c>
      <c r="O78" s="352">
        <f>IFERROR(INDEX([1]Exhibit_RateChange!$B:$B,MATCH($K78,[1]Exhibit_RateChange!$A:$A,0)),0)</f>
        <v>-4.4489692069398901E-2</v>
      </c>
      <c r="P78" s="186">
        <f t="shared" si="45"/>
        <v>0.26848772308032798</v>
      </c>
      <c r="Q78" s="468">
        <v>-2.5325990306388713E-2</v>
      </c>
      <c r="R78" s="186">
        <f t="shared" si="46"/>
        <v>0.23577598134754524</v>
      </c>
      <c r="S78" s="352">
        <f>IFERROR(INDEX([1]Exhibit_RateChange!$C:$C,MATCH($K78,[1]Exhibit_RateChange!$A:$A,0)),0)</f>
        <v>-6.4747753130656505E-2</v>
      </c>
      <c r="T78" s="186">
        <f t="shared" si="47"/>
        <v>0.25420209229941371</v>
      </c>
      <c r="U78" s="468">
        <v>-2.2932497721507628E-2</v>
      </c>
      <c r="V78" s="186">
        <f t="shared" si="48"/>
        <v>0.26466007311700329</v>
      </c>
      <c r="W78" s="352">
        <f>IFERROR(INDEX([1]Exhibit_RateChange!$F:$F,MATCH($K78,[1]Exhibit_RateChange!$A:$A,0)),0)</f>
        <v>-5.3252885469513601E-2</v>
      </c>
      <c r="X78" s="186">
        <f t="shared" si="49"/>
        <v>0.27101403667099788</v>
      </c>
      <c r="Y78" s="468">
        <v>-2.6763967364611063E-2</v>
      </c>
      <c r="Z78" s="186">
        <f t="shared" si="50"/>
        <v>0.24434733838398229</v>
      </c>
      <c r="AA78" s="352">
        <f>IFERROR(INDEX([1]Exhibit_RateChange!$G:$G,MATCH($K78,[1]Exhibit_RateChange!$A:$A,0)),0)</f>
        <v>-7.6285068301655698E-2</v>
      </c>
      <c r="AB78" s="186">
        <f t="shared" si="51"/>
        <v>0.25483717941408635</v>
      </c>
      <c r="AC78" s="468">
        <v>-2.510249289378319E-2</v>
      </c>
      <c r="AD78" s="186">
        <f t="shared" si="52"/>
        <v>0.26474190213000703</v>
      </c>
      <c r="AE78" s="352">
        <f>IFERROR(INDEX([1]Exhibit_RateChange!$D:$D,MATCH($K78,[1]Exhibit_RateChange!$A:$A,0)),0)</f>
        <v>-1.31885198225733E-2</v>
      </c>
      <c r="AF78" s="186">
        <f t="shared" si="53"/>
        <v>0.24996445398708825</v>
      </c>
      <c r="AG78" s="471">
        <v>-2.0902983152572663E-2</v>
      </c>
      <c r="AH78" s="186">
        <f t="shared" si="54"/>
        <v>0.28696766440903171</v>
      </c>
      <c r="AI78" s="352">
        <f>IFERROR(INDEX([1]Exhibit_RateChange!$E:$E,MATCH($K78,[1]Exhibit_RateChange!$A:$A,0)),0)</f>
        <v>6.2420202424315202E-2</v>
      </c>
      <c r="AJ78" s="186">
        <f t="shared" si="55"/>
        <v>0.25036563392185196</v>
      </c>
      <c r="AK78" s="471">
        <v>-1.5461331848288795E-2</v>
      </c>
      <c r="AL78" s="186">
        <f t="shared" si="56"/>
        <v>0.26879307209594189</v>
      </c>
      <c r="AM78" s="186">
        <f t="shared" si="57"/>
        <v>0.26072691740795939</v>
      </c>
      <c r="AN78" s="186">
        <f t="shared" si="58"/>
        <v>0.23577598134754524</v>
      </c>
      <c r="AO78" s="186">
        <f t="shared" si="59"/>
        <v>0.26466007311700329</v>
      </c>
      <c r="AP78" s="186">
        <f t="shared" si="60"/>
        <v>0.24434733838398229</v>
      </c>
      <c r="AQ78" s="186">
        <f t="shared" si="61"/>
        <v>0.26474190213000703</v>
      </c>
      <c r="AR78" s="186">
        <f t="shared" si="62"/>
        <v>0.28696766440903171</v>
      </c>
      <c r="AS78" s="186">
        <f t="shared" si="63"/>
        <v>0.26879307209594189</v>
      </c>
      <c r="AT78" s="186">
        <f t="shared" si="64"/>
        <v>0.26466007311700329</v>
      </c>
      <c r="AU78" s="141"/>
    </row>
    <row r="79" spans="1:47">
      <c r="A79" s="12">
        <f t="shared" si="71"/>
        <v>38047</v>
      </c>
      <c r="B79" s="12">
        <f t="shared" si="65"/>
        <v>38245</v>
      </c>
      <c r="C79" s="13">
        <f t="shared" si="66"/>
        <v>11</v>
      </c>
      <c r="D79" s="17">
        <f t="shared" si="67"/>
        <v>0.60175023766038749</v>
      </c>
      <c r="E79" s="17">
        <f t="shared" si="68"/>
        <v>0.62172834555071232</v>
      </c>
      <c r="F79" s="14">
        <f t="shared" si="69"/>
        <v>38078</v>
      </c>
      <c r="G79" s="14">
        <f t="shared" si="70"/>
        <v>38443</v>
      </c>
      <c r="H79" s="3">
        <f>CHOOSE(MATCH($A$2,{"D","C"},0),VLOOKUP($A79,$J$4:$AT$115,COUNTA($J$4:$AT$4)),TREND(D79:E79,F79:G79,B79))</f>
        <v>0.60175023766038749</v>
      </c>
      <c r="J79" s="131">
        <v>44562</v>
      </c>
      <c r="K79" s="403" t="str">
        <f t="shared" si="72"/>
        <v>2022-Q1</v>
      </c>
      <c r="L79" s="60">
        <f t="shared" si="73"/>
        <v>44788</v>
      </c>
      <c r="M79" s="184"/>
      <c r="N79" s="186">
        <f t="shared" si="74"/>
        <v>0.26072691740795939</v>
      </c>
      <c r="O79" s="352">
        <f>IFERROR(INDEX([1]Exhibit_RateChange!$B:$B,MATCH($K79,[1]Exhibit_RateChange!$A:$A,0)),0)</f>
        <v>-0.14407735857366</v>
      </c>
      <c r="P79" s="186">
        <f t="shared" si="45"/>
        <v>0.22980472112945804</v>
      </c>
      <c r="Q79" s="469">
        <v>-2.5325990306388713E-2</v>
      </c>
      <c r="R79" s="186">
        <f t="shared" si="46"/>
        <v>0.22980472112945802</v>
      </c>
      <c r="S79" s="352">
        <f>IFERROR(INDEX([1]Exhibit_RateChange!$C:$C,MATCH($K79,[1]Exhibit_RateChange!$A:$A,0)),0)</f>
        <v>-2.3527835634357501E-2</v>
      </c>
      <c r="T79" s="186">
        <f t="shared" si="47"/>
        <v>0.24822126725388333</v>
      </c>
      <c r="U79" s="469">
        <v>-2.2932497721507628E-2</v>
      </c>
      <c r="V79" s="186">
        <f t="shared" si="48"/>
        <v>0.25859075659327357</v>
      </c>
      <c r="W79" s="352">
        <f>IFERROR(INDEX([1]Exhibit_RateChange!$F:$F,MATCH($K79,[1]Exhibit_RateChange!$A:$A,0)),0)</f>
        <v>-0.15771319129206299</v>
      </c>
      <c r="X79" s="186">
        <f t="shared" si="49"/>
        <v>0.22827154806267064</v>
      </c>
      <c r="Y79" s="469">
        <v>-2.6763967364611063E-2</v>
      </c>
      <c r="Z79" s="186">
        <f t="shared" si="50"/>
        <v>0.23780763419384382</v>
      </c>
      <c r="AA79" s="352">
        <f>IFERROR(INDEX([1]Exhibit_RateChange!$G:$G,MATCH($K79,[1]Exhibit_RateChange!$A:$A,0)),0)</f>
        <v>-2.7824108930464799E-2</v>
      </c>
      <c r="AB79" s="186">
        <f t="shared" si="51"/>
        <v>0.2477465619745364</v>
      </c>
      <c r="AC79" s="469">
        <v>-2.510249289378319E-2</v>
      </c>
      <c r="AD79" s="186">
        <f t="shared" si="52"/>
        <v>0.25809622041310187</v>
      </c>
      <c r="AE79" s="352">
        <f>IFERROR(INDEX([1]Exhibit_RateChange!$D:$D,MATCH($K79,[1]Exhibit_RateChange!$A:$A,0)),0)</f>
        <v>7.8962690766784902E-2</v>
      </c>
      <c r="AF79" s="186">
        <f t="shared" si="53"/>
        <v>0.26970231986995891</v>
      </c>
      <c r="AG79" s="472">
        <v>-2.0902983152572663E-2</v>
      </c>
      <c r="AH79" s="186">
        <f t="shared" si="54"/>
        <v>0.28096918415455657</v>
      </c>
      <c r="AI79" s="352">
        <f>IFERROR(INDEX([1]Exhibit_RateChange!$E:$E,MATCH($K79,[1]Exhibit_RateChange!$A:$A,0)),0)</f>
        <v>1.46169767186382E-2</v>
      </c>
      <c r="AJ79" s="186">
        <f t="shared" si="55"/>
        <v>0.25402522256403476</v>
      </c>
      <c r="AK79" s="472">
        <v>-1.5461331848288795E-2</v>
      </c>
      <c r="AL79" s="186">
        <f t="shared" si="56"/>
        <v>0.2646371732097455</v>
      </c>
      <c r="AM79" s="186">
        <f t="shared" si="57"/>
        <v>0.26072691740795939</v>
      </c>
      <c r="AN79" s="186">
        <f t="shared" si="58"/>
        <v>0.22980472112945802</v>
      </c>
      <c r="AO79" s="186">
        <f t="shared" si="59"/>
        <v>0.25859075659327357</v>
      </c>
      <c r="AP79" s="186">
        <f t="shared" si="60"/>
        <v>0.23780763419384382</v>
      </c>
      <c r="AQ79" s="186">
        <f t="shared" si="61"/>
        <v>0.25809622041310187</v>
      </c>
      <c r="AR79" s="186">
        <f t="shared" si="62"/>
        <v>0.28096918415455657</v>
      </c>
      <c r="AS79" s="186">
        <f t="shared" si="63"/>
        <v>0.2646371732097455</v>
      </c>
      <c r="AT79" s="186">
        <f t="shared" si="64"/>
        <v>0.25859075659327357</v>
      </c>
      <c r="AU79" s="141"/>
    </row>
    <row r="80" spans="1:47">
      <c r="A80" s="12">
        <f t="shared" si="71"/>
        <v>38078</v>
      </c>
      <c r="B80" s="12">
        <f t="shared" si="65"/>
        <v>38275</v>
      </c>
      <c r="C80" s="13">
        <f t="shared" si="66"/>
        <v>11</v>
      </c>
      <c r="D80" s="17">
        <f t="shared" si="67"/>
        <v>0.60175023766038749</v>
      </c>
      <c r="E80" s="17">
        <f t="shared" si="68"/>
        <v>0.62172834555071232</v>
      </c>
      <c r="F80" s="14">
        <f t="shared" si="69"/>
        <v>38078</v>
      </c>
      <c r="G80" s="14">
        <f t="shared" si="70"/>
        <v>38443</v>
      </c>
      <c r="H80" s="3">
        <f>CHOOSE(MATCH($A$2,{"D","C"},0),VLOOKUP($A80,$J$4:$AT$115,COUNTA($J$4:$AT$4)),TREND(D80:E80,F80:G80,B80))</f>
        <v>0.62172834555071232</v>
      </c>
      <c r="J80" s="131">
        <v>44652</v>
      </c>
      <c r="K80" s="403" t="str">
        <f t="shared" si="72"/>
        <v>2022-Q2</v>
      </c>
      <c r="L80" s="60">
        <f t="shared" si="73"/>
        <v>44882</v>
      </c>
      <c r="M80" s="378">
        <v>-6.25E-2</v>
      </c>
      <c r="N80" s="186">
        <f t="shared" si="74"/>
        <v>0.24443148506996193</v>
      </c>
      <c r="O80" s="352">
        <f>IFERROR(INDEX([1]Exhibit_RateChange!$B:$B,MATCH($K80,[1]Exhibit_RateChange!$A:$A,0)),0)</f>
        <v>0</v>
      </c>
      <c r="P80" s="186">
        <f t="shared" si="45"/>
        <v>0.22980472112945804</v>
      </c>
      <c r="Q80" s="153">
        <f t="shared" ref="Q80:Q114" si="75">O80</f>
        <v>0</v>
      </c>
      <c r="R80" s="186">
        <f t="shared" si="46"/>
        <v>0.22980472112945802</v>
      </c>
      <c r="S80" s="352">
        <f>IFERROR(INDEX([1]Exhibit_RateChange!$C:$C,MATCH($K80,[1]Exhibit_RateChange!$A:$A,0)),0)</f>
        <v>0</v>
      </c>
      <c r="T80" s="186">
        <f t="shared" si="47"/>
        <v>0.24822126725388333</v>
      </c>
      <c r="U80" s="188">
        <f t="shared" ref="U80:U114" si="76">S80</f>
        <v>0</v>
      </c>
      <c r="V80" s="186">
        <f t="shared" si="48"/>
        <v>0.25859075659327357</v>
      </c>
      <c r="W80" s="352">
        <f>IFERROR(INDEX([1]Exhibit_RateChange!$F:$F,MATCH($K80,[1]Exhibit_RateChange!$A:$A,0)),0)</f>
        <v>0</v>
      </c>
      <c r="X80" s="186">
        <f t="shared" si="49"/>
        <v>0.22827154806267064</v>
      </c>
      <c r="Y80" s="188">
        <f t="shared" ref="Y80:Y114" si="77">W80</f>
        <v>0</v>
      </c>
      <c r="Z80" s="186">
        <f t="shared" si="50"/>
        <v>0.23780763419384382</v>
      </c>
      <c r="AA80" s="352">
        <f>IFERROR(INDEX([1]Exhibit_RateChange!$G:$G,MATCH($K80,[1]Exhibit_RateChange!$A:$A,0)),0)</f>
        <v>0</v>
      </c>
      <c r="AB80" s="186">
        <f t="shared" si="51"/>
        <v>0.2477465619745364</v>
      </c>
      <c r="AC80" s="188">
        <f t="shared" ref="AC80:AC114" si="78">AA80</f>
        <v>0</v>
      </c>
      <c r="AD80" s="186">
        <f t="shared" si="52"/>
        <v>0.25809622041310187</v>
      </c>
      <c r="AE80" s="352">
        <f>IFERROR(INDEX([1]Exhibit_RateChange!$D:$D,MATCH($K80,[1]Exhibit_RateChange!$A:$A,0)),0)</f>
        <v>0</v>
      </c>
      <c r="AF80" s="186">
        <f t="shared" si="53"/>
        <v>0.26970231986995891</v>
      </c>
      <c r="AG80" s="188">
        <f t="shared" ref="AG80:AG114" si="79">AE80</f>
        <v>0</v>
      </c>
      <c r="AH80" s="186">
        <f t="shared" si="54"/>
        <v>0.28096918415455657</v>
      </c>
      <c r="AI80" s="352">
        <f>IFERROR(INDEX([1]Exhibit_RateChange!$E:$E,MATCH($K80,[1]Exhibit_RateChange!$A:$A,0)),0)</f>
        <v>0</v>
      </c>
      <c r="AJ80" s="186">
        <f t="shared" si="55"/>
        <v>0.25402522256403476</v>
      </c>
      <c r="AK80" s="189">
        <f t="shared" ref="AK80:AK114" si="80">AG80</f>
        <v>0</v>
      </c>
      <c r="AL80" s="186">
        <f t="shared" si="56"/>
        <v>0.2646371732097455</v>
      </c>
      <c r="AM80" s="186">
        <f t="shared" si="57"/>
        <v>0.24443148506996193</v>
      </c>
      <c r="AN80" s="186">
        <f t="shared" si="58"/>
        <v>0.22980472112945802</v>
      </c>
      <c r="AO80" s="186">
        <f t="shared" si="59"/>
        <v>0.25859075659327357</v>
      </c>
      <c r="AP80" s="186">
        <f t="shared" si="60"/>
        <v>0.23780763419384382</v>
      </c>
      <c r="AQ80" s="186">
        <f t="shared" si="61"/>
        <v>0.25809622041310187</v>
      </c>
      <c r="AR80" s="186">
        <f t="shared" si="62"/>
        <v>0.28096918415455657</v>
      </c>
      <c r="AS80" s="186">
        <f t="shared" si="63"/>
        <v>0.2646371732097455</v>
      </c>
      <c r="AT80" s="186">
        <f t="shared" si="64"/>
        <v>0.25859075659327357</v>
      </c>
      <c r="AU80" s="141"/>
    </row>
    <row r="81" spans="1:47">
      <c r="A81" s="12">
        <f t="shared" si="71"/>
        <v>38108</v>
      </c>
      <c r="B81" s="12">
        <f t="shared" si="65"/>
        <v>38306</v>
      </c>
      <c r="C81" s="13">
        <f t="shared" si="66"/>
        <v>11</v>
      </c>
      <c r="D81" s="17">
        <f t="shared" si="67"/>
        <v>0.60175023766038749</v>
      </c>
      <c r="E81" s="17">
        <f t="shared" si="68"/>
        <v>0.62172834555071232</v>
      </c>
      <c r="F81" s="14">
        <f t="shared" si="69"/>
        <v>38078</v>
      </c>
      <c r="G81" s="14">
        <f t="shared" si="70"/>
        <v>38443</v>
      </c>
      <c r="H81" s="3">
        <f>CHOOSE(MATCH($A$2,{"D","C"},0),VLOOKUP($A81,$J$4:$AT$115,COUNTA($J$4:$AT$4)),TREND(D81:E81,F81:G81,B81))</f>
        <v>0.62172834555071232</v>
      </c>
      <c r="J81" s="131">
        <v>44743</v>
      </c>
      <c r="K81" s="403" t="str">
        <f t="shared" si="72"/>
        <v>2022-Q3</v>
      </c>
      <c r="L81" s="60">
        <f t="shared" si="73"/>
        <v>44973</v>
      </c>
      <c r="M81" s="184"/>
      <c r="N81" s="186">
        <f t="shared" si="74"/>
        <v>0.24443148506996193</v>
      </c>
      <c r="O81" s="352">
        <f>IFERROR(INDEX([1]Exhibit_RateChange!$B:$B,MATCH($K81,[1]Exhibit_RateChange!$A:$A,0)),0)</f>
        <v>0</v>
      </c>
      <c r="P81" s="186">
        <f t="shared" si="45"/>
        <v>0.22980472112945804</v>
      </c>
      <c r="Q81" s="153">
        <f t="shared" si="75"/>
        <v>0</v>
      </c>
      <c r="R81" s="186">
        <f t="shared" si="46"/>
        <v>0.22980472112945802</v>
      </c>
      <c r="S81" s="352">
        <f>IFERROR(INDEX([1]Exhibit_RateChange!$C:$C,MATCH($K81,[1]Exhibit_RateChange!$A:$A,0)),0)</f>
        <v>0</v>
      </c>
      <c r="T81" s="186">
        <f t="shared" si="47"/>
        <v>0.24822126725388333</v>
      </c>
      <c r="U81" s="188">
        <f t="shared" si="76"/>
        <v>0</v>
      </c>
      <c r="V81" s="186">
        <f t="shared" si="48"/>
        <v>0.25859075659327357</v>
      </c>
      <c r="W81" s="352">
        <f>IFERROR(INDEX([1]Exhibit_RateChange!$F:$F,MATCH($K81,[1]Exhibit_RateChange!$A:$A,0)),0)</f>
        <v>0</v>
      </c>
      <c r="X81" s="186">
        <f t="shared" si="49"/>
        <v>0.22827154806267064</v>
      </c>
      <c r="Y81" s="188">
        <f t="shared" si="77"/>
        <v>0</v>
      </c>
      <c r="Z81" s="186">
        <f t="shared" si="50"/>
        <v>0.23780763419384382</v>
      </c>
      <c r="AA81" s="352">
        <f>IFERROR(INDEX([1]Exhibit_RateChange!$G:$G,MATCH($K81,[1]Exhibit_RateChange!$A:$A,0)),0)</f>
        <v>0</v>
      </c>
      <c r="AB81" s="186">
        <f t="shared" si="51"/>
        <v>0.2477465619745364</v>
      </c>
      <c r="AC81" s="188">
        <f t="shared" si="78"/>
        <v>0</v>
      </c>
      <c r="AD81" s="186">
        <f t="shared" si="52"/>
        <v>0.25809622041310187</v>
      </c>
      <c r="AE81" s="352">
        <f>IFERROR(INDEX([1]Exhibit_RateChange!$D:$D,MATCH($K81,[1]Exhibit_RateChange!$A:$A,0)),0)</f>
        <v>0</v>
      </c>
      <c r="AF81" s="186">
        <f t="shared" si="53"/>
        <v>0.26970231986995891</v>
      </c>
      <c r="AG81" s="188">
        <f t="shared" si="79"/>
        <v>0</v>
      </c>
      <c r="AH81" s="186">
        <f t="shared" si="54"/>
        <v>0.28096918415455657</v>
      </c>
      <c r="AI81" s="352">
        <f>IFERROR(INDEX([1]Exhibit_RateChange!$E:$E,MATCH($K81,[1]Exhibit_RateChange!$A:$A,0)),0)</f>
        <v>0</v>
      </c>
      <c r="AJ81" s="186">
        <f t="shared" si="55"/>
        <v>0.25402522256403476</v>
      </c>
      <c r="AK81" s="189">
        <f t="shared" si="80"/>
        <v>0</v>
      </c>
      <c r="AL81" s="186">
        <f t="shared" si="56"/>
        <v>0.2646371732097455</v>
      </c>
      <c r="AM81" s="186">
        <f t="shared" si="57"/>
        <v>0.24443148506996193</v>
      </c>
      <c r="AN81" s="186">
        <f t="shared" si="58"/>
        <v>0.22980472112945802</v>
      </c>
      <c r="AO81" s="186">
        <f t="shared" si="59"/>
        <v>0.25859075659327357</v>
      </c>
      <c r="AP81" s="186">
        <f t="shared" si="60"/>
        <v>0.23780763419384382</v>
      </c>
      <c r="AQ81" s="186">
        <f t="shared" si="61"/>
        <v>0.25809622041310187</v>
      </c>
      <c r="AR81" s="186">
        <f t="shared" si="62"/>
        <v>0.28096918415455657</v>
      </c>
      <c r="AS81" s="186">
        <f t="shared" si="63"/>
        <v>0.2646371732097455</v>
      </c>
      <c r="AT81" s="186">
        <f t="shared" si="64"/>
        <v>0.25859075659327357</v>
      </c>
      <c r="AU81" s="141"/>
    </row>
    <row r="82" spans="1:47">
      <c r="A82" s="12">
        <f t="shared" si="71"/>
        <v>38139</v>
      </c>
      <c r="B82" s="12">
        <f t="shared" si="65"/>
        <v>38336</v>
      </c>
      <c r="C82" s="13">
        <f t="shared" si="66"/>
        <v>11</v>
      </c>
      <c r="D82" s="17">
        <f t="shared" si="67"/>
        <v>0.60175023766038749</v>
      </c>
      <c r="E82" s="17">
        <f t="shared" si="68"/>
        <v>0.62172834555071232</v>
      </c>
      <c r="F82" s="14">
        <f t="shared" si="69"/>
        <v>38078</v>
      </c>
      <c r="G82" s="14">
        <f t="shared" si="70"/>
        <v>38443</v>
      </c>
      <c r="H82" s="3">
        <f>CHOOSE(MATCH($A$2,{"D","C"},0),VLOOKUP($A82,$J$4:$AT$115,COUNTA($J$4:$AT$4)),TREND(D82:E82,F82:G82,B82))</f>
        <v>0.62172834555071232</v>
      </c>
      <c r="J82" s="131">
        <v>44835</v>
      </c>
      <c r="K82" s="403" t="str">
        <f t="shared" si="72"/>
        <v>2022-Q4</v>
      </c>
      <c r="L82" s="60">
        <f t="shared" si="73"/>
        <v>45062</v>
      </c>
      <c r="M82" s="184"/>
      <c r="N82" s="186">
        <f t="shared" si="74"/>
        <v>0.24443148506996193</v>
      </c>
      <c r="O82" s="352">
        <f>IFERROR(INDEX([1]Exhibit_RateChange!$B:$B,MATCH($K82,[1]Exhibit_RateChange!$A:$A,0)),0)</f>
        <v>0</v>
      </c>
      <c r="P82" s="186">
        <f t="shared" si="45"/>
        <v>0.22980472112945804</v>
      </c>
      <c r="Q82" s="153">
        <f t="shared" si="75"/>
        <v>0</v>
      </c>
      <c r="R82" s="186">
        <f t="shared" si="46"/>
        <v>0.22980472112945802</v>
      </c>
      <c r="S82" s="352">
        <f>IFERROR(INDEX([1]Exhibit_RateChange!$C:$C,MATCH($K82,[1]Exhibit_RateChange!$A:$A,0)),0)</f>
        <v>0</v>
      </c>
      <c r="T82" s="186">
        <f t="shared" si="47"/>
        <v>0.24822126725388333</v>
      </c>
      <c r="U82" s="188">
        <f t="shared" si="76"/>
        <v>0</v>
      </c>
      <c r="V82" s="186">
        <f t="shared" si="48"/>
        <v>0.25859075659327357</v>
      </c>
      <c r="W82" s="352">
        <f>IFERROR(INDEX([1]Exhibit_RateChange!$F:$F,MATCH($K82,[1]Exhibit_RateChange!$A:$A,0)),0)</f>
        <v>0</v>
      </c>
      <c r="X82" s="186">
        <f t="shared" si="49"/>
        <v>0.22827154806267064</v>
      </c>
      <c r="Y82" s="188">
        <f t="shared" si="77"/>
        <v>0</v>
      </c>
      <c r="Z82" s="186">
        <f t="shared" si="50"/>
        <v>0.23780763419384382</v>
      </c>
      <c r="AA82" s="352">
        <f>IFERROR(INDEX([1]Exhibit_RateChange!$G:$G,MATCH($K82,[1]Exhibit_RateChange!$A:$A,0)),0)</f>
        <v>0</v>
      </c>
      <c r="AB82" s="186">
        <f t="shared" si="51"/>
        <v>0.2477465619745364</v>
      </c>
      <c r="AC82" s="188">
        <f t="shared" si="78"/>
        <v>0</v>
      </c>
      <c r="AD82" s="186">
        <f t="shared" si="52"/>
        <v>0.25809622041310187</v>
      </c>
      <c r="AE82" s="352">
        <f>IFERROR(INDEX([1]Exhibit_RateChange!$D:$D,MATCH($K82,[1]Exhibit_RateChange!$A:$A,0)),0)</f>
        <v>0</v>
      </c>
      <c r="AF82" s="186">
        <f t="shared" si="53"/>
        <v>0.26970231986995891</v>
      </c>
      <c r="AG82" s="188">
        <f t="shared" si="79"/>
        <v>0</v>
      </c>
      <c r="AH82" s="186">
        <f t="shared" si="54"/>
        <v>0.28096918415455657</v>
      </c>
      <c r="AI82" s="352">
        <f>IFERROR(INDEX([1]Exhibit_RateChange!$E:$E,MATCH($K82,[1]Exhibit_RateChange!$A:$A,0)),0)</f>
        <v>0</v>
      </c>
      <c r="AJ82" s="186">
        <f t="shared" si="55"/>
        <v>0.25402522256403476</v>
      </c>
      <c r="AK82" s="189">
        <f t="shared" si="80"/>
        <v>0</v>
      </c>
      <c r="AL82" s="186">
        <f t="shared" si="56"/>
        <v>0.2646371732097455</v>
      </c>
      <c r="AM82" s="186">
        <f t="shared" si="57"/>
        <v>0.24443148506996193</v>
      </c>
      <c r="AN82" s="186">
        <f t="shared" si="58"/>
        <v>0.22980472112945802</v>
      </c>
      <c r="AO82" s="186">
        <f t="shared" si="59"/>
        <v>0.25859075659327357</v>
      </c>
      <c r="AP82" s="186">
        <f t="shared" si="60"/>
        <v>0.23780763419384382</v>
      </c>
      <c r="AQ82" s="186">
        <f t="shared" si="61"/>
        <v>0.25809622041310187</v>
      </c>
      <c r="AR82" s="186">
        <f t="shared" si="62"/>
        <v>0.28096918415455657</v>
      </c>
      <c r="AS82" s="186">
        <f t="shared" si="63"/>
        <v>0.2646371732097455</v>
      </c>
      <c r="AT82" s="186">
        <f t="shared" si="64"/>
        <v>0.25859075659327357</v>
      </c>
      <c r="AU82" s="141"/>
    </row>
    <row r="83" spans="1:47">
      <c r="A83" s="12">
        <f t="shared" si="71"/>
        <v>38169</v>
      </c>
      <c r="B83" s="12">
        <f t="shared" si="65"/>
        <v>38367</v>
      </c>
      <c r="C83" s="13">
        <f t="shared" si="66"/>
        <v>11</v>
      </c>
      <c r="D83" s="17">
        <f t="shared" si="67"/>
        <v>0.60175023766038749</v>
      </c>
      <c r="E83" s="17">
        <f t="shared" si="68"/>
        <v>0.62172834555071232</v>
      </c>
      <c r="F83" s="14">
        <f t="shared" si="69"/>
        <v>38078</v>
      </c>
      <c r="G83" s="14">
        <f t="shared" si="70"/>
        <v>38443</v>
      </c>
      <c r="H83" s="3">
        <f>CHOOSE(MATCH($A$2,{"D","C"},0),VLOOKUP($A83,$J$4:$AT$115,COUNTA($J$4:$AT$4)),TREND(D83:E83,F83:G83,B83))</f>
        <v>0.62172834555071232</v>
      </c>
      <c r="J83" s="131">
        <v>44927</v>
      </c>
      <c r="K83" s="403" t="str">
        <f t="shared" si="72"/>
        <v>2023-Q1</v>
      </c>
      <c r="L83" s="60">
        <f t="shared" si="73"/>
        <v>45153</v>
      </c>
      <c r="M83" s="184"/>
      <c r="N83" s="186">
        <f t="shared" si="74"/>
        <v>0.24443148506996193</v>
      </c>
      <c r="O83" s="352">
        <f>IFERROR(INDEX([1]Exhibit_RateChange!$B:$B,MATCH($K83,[1]Exhibit_RateChange!$A:$A,0)),0)</f>
        <v>0</v>
      </c>
      <c r="P83" s="186">
        <f t="shared" si="45"/>
        <v>0.22980472112945804</v>
      </c>
      <c r="Q83" s="153">
        <f t="shared" si="75"/>
        <v>0</v>
      </c>
      <c r="R83" s="186">
        <f t="shared" si="46"/>
        <v>0.22980472112945802</v>
      </c>
      <c r="S83" s="352">
        <f>IFERROR(INDEX([1]Exhibit_RateChange!$C:$C,MATCH($K83,[1]Exhibit_RateChange!$A:$A,0)),0)</f>
        <v>0</v>
      </c>
      <c r="T83" s="186">
        <f t="shared" si="47"/>
        <v>0.24822126725388333</v>
      </c>
      <c r="U83" s="188">
        <f t="shared" si="76"/>
        <v>0</v>
      </c>
      <c r="V83" s="186">
        <f t="shared" si="48"/>
        <v>0.25859075659327357</v>
      </c>
      <c r="W83" s="352">
        <f>IFERROR(INDEX([1]Exhibit_RateChange!$F:$F,MATCH($K83,[1]Exhibit_RateChange!$A:$A,0)),0)</f>
        <v>0</v>
      </c>
      <c r="X83" s="186">
        <f t="shared" si="49"/>
        <v>0.22827154806267064</v>
      </c>
      <c r="Y83" s="188">
        <f t="shared" si="77"/>
        <v>0</v>
      </c>
      <c r="Z83" s="186">
        <f t="shared" si="50"/>
        <v>0.23780763419384382</v>
      </c>
      <c r="AA83" s="352">
        <f>IFERROR(INDEX([1]Exhibit_RateChange!$G:$G,MATCH($K83,[1]Exhibit_RateChange!$A:$A,0)),0)</f>
        <v>0</v>
      </c>
      <c r="AB83" s="186">
        <f t="shared" si="51"/>
        <v>0.2477465619745364</v>
      </c>
      <c r="AC83" s="188">
        <f t="shared" si="78"/>
        <v>0</v>
      </c>
      <c r="AD83" s="186">
        <f t="shared" si="52"/>
        <v>0.25809622041310187</v>
      </c>
      <c r="AE83" s="352">
        <f>IFERROR(INDEX([1]Exhibit_RateChange!$D:$D,MATCH($K83,[1]Exhibit_RateChange!$A:$A,0)),0)</f>
        <v>0</v>
      </c>
      <c r="AF83" s="186">
        <f t="shared" si="53"/>
        <v>0.26970231986995891</v>
      </c>
      <c r="AG83" s="188">
        <f t="shared" si="79"/>
        <v>0</v>
      </c>
      <c r="AH83" s="186">
        <f t="shared" si="54"/>
        <v>0.28096918415455657</v>
      </c>
      <c r="AI83" s="352">
        <f>IFERROR(INDEX([1]Exhibit_RateChange!$E:$E,MATCH($K83,[1]Exhibit_RateChange!$A:$A,0)),0)</f>
        <v>0</v>
      </c>
      <c r="AJ83" s="186">
        <f t="shared" si="55"/>
        <v>0.25402522256403476</v>
      </c>
      <c r="AK83" s="189">
        <f t="shared" si="80"/>
        <v>0</v>
      </c>
      <c r="AL83" s="186">
        <f t="shared" si="56"/>
        <v>0.2646371732097455</v>
      </c>
      <c r="AM83" s="186">
        <f t="shared" si="57"/>
        <v>0.24443148506996193</v>
      </c>
      <c r="AN83" s="186">
        <f t="shared" si="58"/>
        <v>0.22980472112945802</v>
      </c>
      <c r="AO83" s="186">
        <f t="shared" si="59"/>
        <v>0.25859075659327357</v>
      </c>
      <c r="AP83" s="186">
        <f t="shared" si="60"/>
        <v>0.23780763419384382</v>
      </c>
      <c r="AQ83" s="186">
        <f t="shared" si="61"/>
        <v>0.25809622041310187</v>
      </c>
      <c r="AR83" s="186">
        <f t="shared" si="62"/>
        <v>0.28096918415455657</v>
      </c>
      <c r="AS83" s="186">
        <f t="shared" si="63"/>
        <v>0.2646371732097455</v>
      </c>
      <c r="AT83" s="186">
        <f t="shared" si="64"/>
        <v>0.25859075659327357</v>
      </c>
      <c r="AU83" s="141"/>
    </row>
    <row r="84" spans="1:47">
      <c r="A84" s="12">
        <f t="shared" si="71"/>
        <v>38200</v>
      </c>
      <c r="B84" s="12">
        <f t="shared" si="65"/>
        <v>38398</v>
      </c>
      <c r="C84" s="13">
        <f t="shared" si="66"/>
        <v>11</v>
      </c>
      <c r="D84" s="17">
        <f t="shared" si="67"/>
        <v>0.60175023766038749</v>
      </c>
      <c r="E84" s="17">
        <f t="shared" si="68"/>
        <v>0.62172834555071232</v>
      </c>
      <c r="F84" s="14">
        <f t="shared" si="69"/>
        <v>38078</v>
      </c>
      <c r="G84" s="14">
        <f t="shared" si="70"/>
        <v>38443</v>
      </c>
      <c r="H84" s="3">
        <f>CHOOSE(MATCH($A$2,{"D","C"},0),VLOOKUP($A84,$J$4:$AT$115,COUNTA($J$4:$AT$4)),TREND(D84:E84,F84:G84,B84))</f>
        <v>0.62172834555071232</v>
      </c>
      <c r="J84" s="131">
        <v>45017</v>
      </c>
      <c r="K84" s="403" t="str">
        <f t="shared" si="72"/>
        <v>2023-Q2</v>
      </c>
      <c r="L84" s="60">
        <f t="shared" si="73"/>
        <v>45247</v>
      </c>
      <c r="M84" s="184"/>
      <c r="N84" s="186">
        <f t="shared" si="74"/>
        <v>0.24443148506996193</v>
      </c>
      <c r="O84" s="352">
        <f>IFERROR(INDEX([1]Exhibit_RateChange!$B:$B,MATCH($K84,[1]Exhibit_RateChange!$A:$A,0)),0)</f>
        <v>0</v>
      </c>
      <c r="P84" s="186">
        <f t="shared" si="45"/>
        <v>0.22980472112945804</v>
      </c>
      <c r="Q84" s="153">
        <f t="shared" si="75"/>
        <v>0</v>
      </c>
      <c r="R84" s="186">
        <f t="shared" si="46"/>
        <v>0.22980472112945802</v>
      </c>
      <c r="S84" s="352">
        <f>IFERROR(INDEX([1]Exhibit_RateChange!$C:$C,MATCH($K84,[1]Exhibit_RateChange!$A:$A,0)),0)</f>
        <v>0</v>
      </c>
      <c r="T84" s="186">
        <f t="shared" si="47"/>
        <v>0.24822126725388333</v>
      </c>
      <c r="U84" s="188">
        <f t="shared" si="76"/>
        <v>0</v>
      </c>
      <c r="V84" s="186">
        <f t="shared" si="48"/>
        <v>0.25859075659327357</v>
      </c>
      <c r="W84" s="352">
        <f>IFERROR(INDEX([1]Exhibit_RateChange!$F:$F,MATCH($K84,[1]Exhibit_RateChange!$A:$A,0)),0)</f>
        <v>0</v>
      </c>
      <c r="X84" s="186">
        <f t="shared" si="49"/>
        <v>0.22827154806267064</v>
      </c>
      <c r="Y84" s="188">
        <f t="shared" si="77"/>
        <v>0</v>
      </c>
      <c r="Z84" s="186">
        <f t="shared" si="50"/>
        <v>0.23780763419384382</v>
      </c>
      <c r="AA84" s="352">
        <f>IFERROR(INDEX([1]Exhibit_RateChange!$G:$G,MATCH($K84,[1]Exhibit_RateChange!$A:$A,0)),0)</f>
        <v>0</v>
      </c>
      <c r="AB84" s="186">
        <f t="shared" si="51"/>
        <v>0.2477465619745364</v>
      </c>
      <c r="AC84" s="188">
        <f t="shared" si="78"/>
        <v>0</v>
      </c>
      <c r="AD84" s="186">
        <f t="shared" si="52"/>
        <v>0.25809622041310187</v>
      </c>
      <c r="AE84" s="352">
        <f>IFERROR(INDEX([1]Exhibit_RateChange!$D:$D,MATCH($K84,[1]Exhibit_RateChange!$A:$A,0)),0)</f>
        <v>0</v>
      </c>
      <c r="AF84" s="186">
        <f t="shared" si="53"/>
        <v>0.26970231986995891</v>
      </c>
      <c r="AG84" s="188">
        <f t="shared" si="79"/>
        <v>0</v>
      </c>
      <c r="AH84" s="186">
        <f t="shared" si="54"/>
        <v>0.28096918415455657</v>
      </c>
      <c r="AI84" s="352">
        <f>IFERROR(INDEX([1]Exhibit_RateChange!$E:$E,MATCH($K84,[1]Exhibit_RateChange!$A:$A,0)),0)</f>
        <v>0</v>
      </c>
      <c r="AJ84" s="186">
        <f t="shared" si="55"/>
        <v>0.25402522256403476</v>
      </c>
      <c r="AK84" s="189">
        <f t="shared" si="80"/>
        <v>0</v>
      </c>
      <c r="AL84" s="186">
        <f t="shared" si="56"/>
        <v>0.2646371732097455</v>
      </c>
      <c r="AM84" s="186">
        <f t="shared" si="57"/>
        <v>0.24443148506996193</v>
      </c>
      <c r="AN84" s="186">
        <f t="shared" si="58"/>
        <v>0.22980472112945802</v>
      </c>
      <c r="AO84" s="186">
        <f t="shared" si="59"/>
        <v>0.25859075659327357</v>
      </c>
      <c r="AP84" s="186">
        <f t="shared" si="60"/>
        <v>0.23780763419384382</v>
      </c>
      <c r="AQ84" s="186">
        <f t="shared" si="61"/>
        <v>0.25809622041310187</v>
      </c>
      <c r="AR84" s="186">
        <f t="shared" si="62"/>
        <v>0.28096918415455657</v>
      </c>
      <c r="AS84" s="186">
        <f t="shared" si="63"/>
        <v>0.2646371732097455</v>
      </c>
      <c r="AT84" s="186">
        <f t="shared" si="64"/>
        <v>0.25859075659327357</v>
      </c>
      <c r="AU84" s="141"/>
    </row>
    <row r="85" spans="1:47">
      <c r="A85" s="12">
        <f t="shared" si="71"/>
        <v>38231</v>
      </c>
      <c r="B85" s="12">
        <f t="shared" si="65"/>
        <v>38426</v>
      </c>
      <c r="C85" s="13">
        <f t="shared" si="66"/>
        <v>11</v>
      </c>
      <c r="D85" s="17">
        <f t="shared" si="67"/>
        <v>0.60175023766038749</v>
      </c>
      <c r="E85" s="17">
        <f t="shared" si="68"/>
        <v>0.62172834555071232</v>
      </c>
      <c r="F85" s="14">
        <f t="shared" si="69"/>
        <v>38078</v>
      </c>
      <c r="G85" s="14">
        <f t="shared" si="70"/>
        <v>38443</v>
      </c>
      <c r="H85" s="3">
        <f>CHOOSE(MATCH($A$2,{"D","C"},0),VLOOKUP($A85,$J$4:$AT$115,COUNTA($J$4:$AT$4)),TREND(D85:E85,F85:G85,B85))</f>
        <v>0.62172834555071232</v>
      </c>
      <c r="J85" s="131">
        <v>45108</v>
      </c>
      <c r="K85" s="403" t="str">
        <f t="shared" si="72"/>
        <v>2023-Q3</v>
      </c>
      <c r="L85" s="60">
        <f t="shared" si="73"/>
        <v>45338</v>
      </c>
      <c r="M85" s="184"/>
      <c r="N85" s="186">
        <f t="shared" si="74"/>
        <v>0.24443148506996193</v>
      </c>
      <c r="O85" s="352">
        <f>IFERROR(INDEX([1]Exhibit_RateChange!$B:$B,MATCH($K85,[1]Exhibit_RateChange!$A:$A,0)),0)</f>
        <v>0</v>
      </c>
      <c r="P85" s="186">
        <f t="shared" si="45"/>
        <v>0.22980472112945804</v>
      </c>
      <c r="Q85" s="153">
        <f t="shared" si="75"/>
        <v>0</v>
      </c>
      <c r="R85" s="186">
        <f t="shared" si="46"/>
        <v>0.22980472112945802</v>
      </c>
      <c r="S85" s="352">
        <f>IFERROR(INDEX([1]Exhibit_RateChange!$C:$C,MATCH($K85,[1]Exhibit_RateChange!$A:$A,0)),0)</f>
        <v>0</v>
      </c>
      <c r="T85" s="186">
        <f t="shared" si="47"/>
        <v>0.24822126725388333</v>
      </c>
      <c r="U85" s="188">
        <f t="shared" si="76"/>
        <v>0</v>
      </c>
      <c r="V85" s="186">
        <f t="shared" si="48"/>
        <v>0.25859075659327357</v>
      </c>
      <c r="W85" s="352">
        <f>IFERROR(INDEX([1]Exhibit_RateChange!$F:$F,MATCH($K85,[1]Exhibit_RateChange!$A:$A,0)),0)</f>
        <v>0</v>
      </c>
      <c r="X85" s="186">
        <f t="shared" si="49"/>
        <v>0.22827154806267064</v>
      </c>
      <c r="Y85" s="188">
        <f t="shared" si="77"/>
        <v>0</v>
      </c>
      <c r="Z85" s="186">
        <f t="shared" si="50"/>
        <v>0.23780763419384382</v>
      </c>
      <c r="AA85" s="352">
        <f>IFERROR(INDEX([1]Exhibit_RateChange!$G:$G,MATCH($K85,[1]Exhibit_RateChange!$A:$A,0)),0)</f>
        <v>0</v>
      </c>
      <c r="AB85" s="186">
        <f t="shared" si="51"/>
        <v>0.2477465619745364</v>
      </c>
      <c r="AC85" s="188">
        <f t="shared" si="78"/>
        <v>0</v>
      </c>
      <c r="AD85" s="186">
        <f t="shared" si="52"/>
        <v>0.25809622041310187</v>
      </c>
      <c r="AE85" s="352">
        <f>IFERROR(INDEX([1]Exhibit_RateChange!$D:$D,MATCH($K85,[1]Exhibit_RateChange!$A:$A,0)),0)</f>
        <v>0</v>
      </c>
      <c r="AF85" s="186">
        <f t="shared" si="53"/>
        <v>0.26970231986995891</v>
      </c>
      <c r="AG85" s="188">
        <f t="shared" si="79"/>
        <v>0</v>
      </c>
      <c r="AH85" s="186">
        <f t="shared" si="54"/>
        <v>0.28096918415455657</v>
      </c>
      <c r="AI85" s="352">
        <f>IFERROR(INDEX([1]Exhibit_RateChange!$E:$E,MATCH($K85,[1]Exhibit_RateChange!$A:$A,0)),0)</f>
        <v>0</v>
      </c>
      <c r="AJ85" s="186">
        <f t="shared" si="55"/>
        <v>0.25402522256403476</v>
      </c>
      <c r="AK85" s="189">
        <f t="shared" si="80"/>
        <v>0</v>
      </c>
      <c r="AL85" s="186">
        <f t="shared" si="56"/>
        <v>0.2646371732097455</v>
      </c>
      <c r="AM85" s="186">
        <f t="shared" si="57"/>
        <v>0.24443148506996193</v>
      </c>
      <c r="AN85" s="186">
        <f t="shared" si="58"/>
        <v>0.22980472112945802</v>
      </c>
      <c r="AO85" s="186">
        <f t="shared" si="59"/>
        <v>0.25859075659327357</v>
      </c>
      <c r="AP85" s="186">
        <f t="shared" si="60"/>
        <v>0.23780763419384382</v>
      </c>
      <c r="AQ85" s="186">
        <f t="shared" si="61"/>
        <v>0.25809622041310187</v>
      </c>
      <c r="AR85" s="186">
        <f t="shared" si="62"/>
        <v>0.28096918415455657</v>
      </c>
      <c r="AS85" s="186">
        <f t="shared" si="63"/>
        <v>0.2646371732097455</v>
      </c>
      <c r="AT85" s="186">
        <f t="shared" si="64"/>
        <v>0.25859075659327357</v>
      </c>
      <c r="AU85" s="141"/>
    </row>
    <row r="86" spans="1:47">
      <c r="A86" s="12">
        <f t="shared" si="71"/>
        <v>38261</v>
      </c>
      <c r="B86" s="12">
        <f t="shared" si="65"/>
        <v>38457</v>
      </c>
      <c r="C86" s="13">
        <f t="shared" si="66"/>
        <v>12</v>
      </c>
      <c r="D86" s="17">
        <f t="shared" si="67"/>
        <v>0.62172834555071232</v>
      </c>
      <c r="E86" s="17">
        <f t="shared" si="68"/>
        <v>0.60376039636429668</v>
      </c>
      <c r="F86" s="14">
        <f t="shared" si="69"/>
        <v>38443</v>
      </c>
      <c r="G86" s="14">
        <f t="shared" si="70"/>
        <v>38808</v>
      </c>
      <c r="H86" s="3">
        <f>CHOOSE(MATCH($A$2,{"D","C"},0),VLOOKUP($A86,$J$4:$AT$115,COUNTA($J$4:$AT$4)),TREND(D86:E86,F86:G86,B86))</f>
        <v>0.62172834555071232</v>
      </c>
      <c r="J86" s="131">
        <v>45200</v>
      </c>
      <c r="K86" s="403" t="str">
        <f t="shared" si="72"/>
        <v>2023-Q4</v>
      </c>
      <c r="L86" s="60">
        <f t="shared" si="73"/>
        <v>45428</v>
      </c>
      <c r="M86" s="184"/>
      <c r="N86" s="186">
        <f t="shared" si="74"/>
        <v>0.24443148506996193</v>
      </c>
      <c r="O86" s="352">
        <f>IFERROR(INDEX([1]Exhibit_RateChange!$B:$B,MATCH($K86,[1]Exhibit_RateChange!$A:$A,0)),0)</f>
        <v>0</v>
      </c>
      <c r="P86" s="186">
        <f t="shared" si="45"/>
        <v>0.22980472112945804</v>
      </c>
      <c r="Q86" s="153">
        <f t="shared" si="75"/>
        <v>0</v>
      </c>
      <c r="R86" s="186">
        <f t="shared" si="46"/>
        <v>0.22980472112945802</v>
      </c>
      <c r="S86" s="352">
        <f>IFERROR(INDEX([1]Exhibit_RateChange!$C:$C,MATCH($K86,[1]Exhibit_RateChange!$A:$A,0)),0)</f>
        <v>0</v>
      </c>
      <c r="T86" s="186">
        <f t="shared" si="47"/>
        <v>0.24822126725388333</v>
      </c>
      <c r="U86" s="188">
        <f t="shared" si="76"/>
        <v>0</v>
      </c>
      <c r="V86" s="186">
        <f t="shared" si="48"/>
        <v>0.25859075659327357</v>
      </c>
      <c r="W86" s="352">
        <f>IFERROR(INDEX([1]Exhibit_RateChange!$F:$F,MATCH($K86,[1]Exhibit_RateChange!$A:$A,0)),0)</f>
        <v>0</v>
      </c>
      <c r="X86" s="186">
        <f t="shared" si="49"/>
        <v>0.22827154806267064</v>
      </c>
      <c r="Y86" s="188">
        <f t="shared" si="77"/>
        <v>0</v>
      </c>
      <c r="Z86" s="186">
        <f t="shared" si="50"/>
        <v>0.23780763419384382</v>
      </c>
      <c r="AA86" s="352">
        <f>IFERROR(INDEX([1]Exhibit_RateChange!$G:$G,MATCH($K86,[1]Exhibit_RateChange!$A:$A,0)),0)</f>
        <v>0</v>
      </c>
      <c r="AB86" s="186">
        <f t="shared" si="51"/>
        <v>0.2477465619745364</v>
      </c>
      <c r="AC86" s="188">
        <f t="shared" si="78"/>
        <v>0</v>
      </c>
      <c r="AD86" s="186">
        <f t="shared" si="52"/>
        <v>0.25809622041310187</v>
      </c>
      <c r="AE86" s="352">
        <f>IFERROR(INDEX([1]Exhibit_RateChange!$D:$D,MATCH($K86,[1]Exhibit_RateChange!$A:$A,0)),0)</f>
        <v>0</v>
      </c>
      <c r="AF86" s="186">
        <f t="shared" si="53"/>
        <v>0.26970231986995891</v>
      </c>
      <c r="AG86" s="188">
        <f t="shared" si="79"/>
        <v>0</v>
      </c>
      <c r="AH86" s="186">
        <f t="shared" si="54"/>
        <v>0.28096918415455657</v>
      </c>
      <c r="AI86" s="352">
        <f>IFERROR(INDEX([1]Exhibit_RateChange!$E:$E,MATCH($K86,[1]Exhibit_RateChange!$A:$A,0)),0)</f>
        <v>0</v>
      </c>
      <c r="AJ86" s="186">
        <f t="shared" si="55"/>
        <v>0.25402522256403476</v>
      </c>
      <c r="AK86" s="189">
        <f t="shared" si="80"/>
        <v>0</v>
      </c>
      <c r="AL86" s="186">
        <f t="shared" si="56"/>
        <v>0.2646371732097455</v>
      </c>
      <c r="AM86" s="186">
        <f t="shared" si="57"/>
        <v>0.24443148506996193</v>
      </c>
      <c r="AN86" s="186">
        <f t="shared" si="58"/>
        <v>0.22980472112945802</v>
      </c>
      <c r="AO86" s="186">
        <f t="shared" si="59"/>
        <v>0.25859075659327357</v>
      </c>
      <c r="AP86" s="186">
        <f t="shared" si="60"/>
        <v>0.23780763419384382</v>
      </c>
      <c r="AQ86" s="186">
        <f t="shared" si="61"/>
        <v>0.25809622041310187</v>
      </c>
      <c r="AR86" s="186">
        <f t="shared" si="62"/>
        <v>0.28096918415455657</v>
      </c>
      <c r="AS86" s="186">
        <f t="shared" si="63"/>
        <v>0.2646371732097455</v>
      </c>
      <c r="AT86" s="186">
        <f t="shared" si="64"/>
        <v>0.25859075659327357</v>
      </c>
      <c r="AU86" s="141"/>
    </row>
    <row r="87" spans="1:47">
      <c r="A87" s="12">
        <f t="shared" si="71"/>
        <v>38292</v>
      </c>
      <c r="B87" s="12">
        <f t="shared" si="65"/>
        <v>38487</v>
      </c>
      <c r="C87" s="13">
        <f t="shared" si="66"/>
        <v>12</v>
      </c>
      <c r="D87" s="17">
        <f t="shared" si="67"/>
        <v>0.62172834555071232</v>
      </c>
      <c r="E87" s="17">
        <f t="shared" si="68"/>
        <v>0.60376039636429668</v>
      </c>
      <c r="F87" s="14">
        <f t="shared" si="69"/>
        <v>38443</v>
      </c>
      <c r="G87" s="14">
        <f t="shared" si="70"/>
        <v>38808</v>
      </c>
      <c r="H87" s="3">
        <f>CHOOSE(MATCH($A$2,{"D","C"},0),VLOOKUP($A87,$J$4:$AT$115,COUNTA($J$4:$AT$4)),TREND(D87:E87,F87:G87,B87))</f>
        <v>0.62172834555071232</v>
      </c>
      <c r="J87" s="131">
        <v>45292</v>
      </c>
      <c r="K87" s="403" t="str">
        <f t="shared" si="72"/>
        <v>2024-Q1</v>
      </c>
      <c r="L87" s="60">
        <f t="shared" si="73"/>
        <v>45520</v>
      </c>
      <c r="M87" s="184"/>
      <c r="N87" s="186">
        <f t="shared" si="74"/>
        <v>0.24443148506996193</v>
      </c>
      <c r="O87" s="352">
        <f>IFERROR(INDEX([1]Exhibit_RateChange!$B:$B,MATCH($K87,[1]Exhibit_RateChange!$A:$A,0)),0)</f>
        <v>0</v>
      </c>
      <c r="P87" s="186">
        <f t="shared" si="45"/>
        <v>0.22980472112945804</v>
      </c>
      <c r="Q87" s="153">
        <f t="shared" si="75"/>
        <v>0</v>
      </c>
      <c r="R87" s="186">
        <f t="shared" si="46"/>
        <v>0.22980472112945802</v>
      </c>
      <c r="S87" s="352">
        <f>IFERROR(INDEX([1]Exhibit_RateChange!$C:$C,MATCH($K87,[1]Exhibit_RateChange!$A:$A,0)),0)</f>
        <v>0</v>
      </c>
      <c r="T87" s="186">
        <f t="shared" si="47"/>
        <v>0.24822126725388333</v>
      </c>
      <c r="U87" s="188">
        <f t="shared" si="76"/>
        <v>0</v>
      </c>
      <c r="V87" s="186">
        <f t="shared" si="48"/>
        <v>0.25859075659327357</v>
      </c>
      <c r="W87" s="352">
        <f>IFERROR(INDEX([1]Exhibit_RateChange!$F:$F,MATCH($K87,[1]Exhibit_RateChange!$A:$A,0)),0)</f>
        <v>0</v>
      </c>
      <c r="X87" s="186">
        <f t="shared" si="49"/>
        <v>0.22827154806267064</v>
      </c>
      <c r="Y87" s="188">
        <f t="shared" si="77"/>
        <v>0</v>
      </c>
      <c r="Z87" s="186">
        <f t="shared" si="50"/>
        <v>0.23780763419384382</v>
      </c>
      <c r="AA87" s="352">
        <f>IFERROR(INDEX([1]Exhibit_RateChange!$G:$G,MATCH($K87,[1]Exhibit_RateChange!$A:$A,0)),0)</f>
        <v>0</v>
      </c>
      <c r="AB87" s="186">
        <f t="shared" si="51"/>
        <v>0.2477465619745364</v>
      </c>
      <c r="AC87" s="188">
        <f t="shared" si="78"/>
        <v>0</v>
      </c>
      <c r="AD87" s="186">
        <f t="shared" si="52"/>
        <v>0.25809622041310187</v>
      </c>
      <c r="AE87" s="352">
        <f>IFERROR(INDEX([1]Exhibit_RateChange!$D:$D,MATCH($K87,[1]Exhibit_RateChange!$A:$A,0)),0)</f>
        <v>0</v>
      </c>
      <c r="AF87" s="186">
        <f t="shared" si="53"/>
        <v>0.26970231986995891</v>
      </c>
      <c r="AG87" s="188">
        <f t="shared" si="79"/>
        <v>0</v>
      </c>
      <c r="AH87" s="186">
        <f t="shared" si="54"/>
        <v>0.28096918415455657</v>
      </c>
      <c r="AI87" s="352">
        <f>IFERROR(INDEX([1]Exhibit_RateChange!$E:$E,MATCH($K87,[1]Exhibit_RateChange!$A:$A,0)),0)</f>
        <v>0</v>
      </c>
      <c r="AJ87" s="186">
        <f t="shared" si="55"/>
        <v>0.25402522256403476</v>
      </c>
      <c r="AK87" s="189">
        <f t="shared" si="80"/>
        <v>0</v>
      </c>
      <c r="AL87" s="186">
        <f t="shared" si="56"/>
        <v>0.2646371732097455</v>
      </c>
      <c r="AM87" s="186">
        <f t="shared" si="57"/>
        <v>0.24443148506996193</v>
      </c>
      <c r="AN87" s="186">
        <f t="shared" si="58"/>
        <v>0.22980472112945802</v>
      </c>
      <c r="AO87" s="186">
        <f t="shared" si="59"/>
        <v>0.25859075659327357</v>
      </c>
      <c r="AP87" s="186">
        <f t="shared" si="60"/>
        <v>0.23780763419384382</v>
      </c>
      <c r="AQ87" s="186">
        <f t="shared" si="61"/>
        <v>0.25809622041310187</v>
      </c>
      <c r="AR87" s="186">
        <f t="shared" si="62"/>
        <v>0.28096918415455657</v>
      </c>
      <c r="AS87" s="186">
        <f t="shared" si="63"/>
        <v>0.2646371732097455</v>
      </c>
      <c r="AT87" s="186">
        <f t="shared" si="64"/>
        <v>0.25859075659327357</v>
      </c>
      <c r="AU87" s="141"/>
    </row>
    <row r="88" spans="1:47">
      <c r="A88" s="12">
        <f t="shared" si="71"/>
        <v>38322</v>
      </c>
      <c r="B88" s="12">
        <f t="shared" si="65"/>
        <v>38518</v>
      </c>
      <c r="C88" s="13">
        <f t="shared" si="66"/>
        <v>12</v>
      </c>
      <c r="D88" s="17">
        <f t="shared" si="67"/>
        <v>0.62172834555071232</v>
      </c>
      <c r="E88" s="17">
        <f t="shared" si="68"/>
        <v>0.60376039636429668</v>
      </c>
      <c r="F88" s="14">
        <f t="shared" si="69"/>
        <v>38443</v>
      </c>
      <c r="G88" s="14">
        <f t="shared" si="70"/>
        <v>38808</v>
      </c>
      <c r="H88" s="3">
        <f>CHOOSE(MATCH($A$2,{"D","C"},0),VLOOKUP($A88,$J$4:$AT$115,COUNTA($J$4:$AT$4)),TREND(D88:E88,F88:G88,B88))</f>
        <v>0.62172834555071232</v>
      </c>
      <c r="J88" s="131">
        <v>45383</v>
      </c>
      <c r="K88" s="403" t="str">
        <f t="shared" si="72"/>
        <v>2024-Q2</v>
      </c>
      <c r="L88" s="60">
        <f t="shared" si="73"/>
        <v>45613</v>
      </c>
      <c r="M88" s="184"/>
      <c r="N88" s="186">
        <f t="shared" si="74"/>
        <v>0.24443148506996193</v>
      </c>
      <c r="O88" s="352">
        <f>IFERROR(INDEX([1]Exhibit_RateChange!$B:$B,MATCH($K88,[1]Exhibit_RateChange!$A:$A,0)),0)</f>
        <v>0</v>
      </c>
      <c r="P88" s="186">
        <f t="shared" si="45"/>
        <v>0.22980472112945804</v>
      </c>
      <c r="Q88" s="153">
        <f t="shared" si="75"/>
        <v>0</v>
      </c>
      <c r="R88" s="186">
        <f t="shared" si="46"/>
        <v>0.22980472112945802</v>
      </c>
      <c r="S88" s="352">
        <f>IFERROR(INDEX([1]Exhibit_RateChange!$C:$C,MATCH($K88,[1]Exhibit_RateChange!$A:$A,0)),0)</f>
        <v>0</v>
      </c>
      <c r="T88" s="186">
        <f t="shared" si="47"/>
        <v>0.24822126725388333</v>
      </c>
      <c r="U88" s="188">
        <f t="shared" si="76"/>
        <v>0</v>
      </c>
      <c r="V88" s="186">
        <f t="shared" si="48"/>
        <v>0.25859075659327357</v>
      </c>
      <c r="W88" s="352">
        <f>IFERROR(INDEX([1]Exhibit_RateChange!$F:$F,MATCH($K88,[1]Exhibit_RateChange!$A:$A,0)),0)</f>
        <v>0</v>
      </c>
      <c r="X88" s="186">
        <f t="shared" si="49"/>
        <v>0.22827154806267064</v>
      </c>
      <c r="Y88" s="188">
        <f t="shared" si="77"/>
        <v>0</v>
      </c>
      <c r="Z88" s="186">
        <f t="shared" si="50"/>
        <v>0.23780763419384382</v>
      </c>
      <c r="AA88" s="352">
        <f>IFERROR(INDEX([1]Exhibit_RateChange!$G:$G,MATCH($K88,[1]Exhibit_RateChange!$A:$A,0)),0)</f>
        <v>0</v>
      </c>
      <c r="AB88" s="186">
        <f t="shared" si="51"/>
        <v>0.2477465619745364</v>
      </c>
      <c r="AC88" s="188">
        <f t="shared" si="78"/>
        <v>0</v>
      </c>
      <c r="AD88" s="186">
        <f t="shared" si="52"/>
        <v>0.25809622041310187</v>
      </c>
      <c r="AE88" s="352">
        <f>IFERROR(INDEX([1]Exhibit_RateChange!$D:$D,MATCH($K88,[1]Exhibit_RateChange!$A:$A,0)),0)</f>
        <v>0</v>
      </c>
      <c r="AF88" s="186">
        <f t="shared" si="53"/>
        <v>0.26970231986995891</v>
      </c>
      <c r="AG88" s="188">
        <f t="shared" si="79"/>
        <v>0</v>
      </c>
      <c r="AH88" s="186">
        <f t="shared" si="54"/>
        <v>0.28096918415455657</v>
      </c>
      <c r="AI88" s="352">
        <f>IFERROR(INDEX([1]Exhibit_RateChange!$E:$E,MATCH($K88,[1]Exhibit_RateChange!$A:$A,0)),0)</f>
        <v>0</v>
      </c>
      <c r="AJ88" s="186">
        <f t="shared" si="55"/>
        <v>0.25402522256403476</v>
      </c>
      <c r="AK88" s="189">
        <f t="shared" si="80"/>
        <v>0</v>
      </c>
      <c r="AL88" s="186">
        <f t="shared" si="56"/>
        <v>0.2646371732097455</v>
      </c>
      <c r="AM88" s="186">
        <f t="shared" si="57"/>
        <v>0.24443148506996193</v>
      </c>
      <c r="AN88" s="186">
        <f t="shared" si="58"/>
        <v>0.22980472112945802</v>
      </c>
      <c r="AO88" s="186">
        <f t="shared" si="59"/>
        <v>0.25859075659327357</v>
      </c>
      <c r="AP88" s="186">
        <f t="shared" si="60"/>
        <v>0.23780763419384382</v>
      </c>
      <c r="AQ88" s="186">
        <f t="shared" si="61"/>
        <v>0.25809622041310187</v>
      </c>
      <c r="AR88" s="186">
        <f t="shared" si="62"/>
        <v>0.28096918415455657</v>
      </c>
      <c r="AS88" s="186">
        <f t="shared" si="63"/>
        <v>0.2646371732097455</v>
      </c>
      <c r="AT88" s="186">
        <f t="shared" si="64"/>
        <v>0.25859075659327357</v>
      </c>
      <c r="AU88" s="141"/>
    </row>
    <row r="89" spans="1:47">
      <c r="A89" s="12">
        <f t="shared" si="71"/>
        <v>38353</v>
      </c>
      <c r="B89" s="12">
        <f t="shared" si="65"/>
        <v>38548</v>
      </c>
      <c r="C89" s="13">
        <f t="shared" si="66"/>
        <v>12</v>
      </c>
      <c r="D89" s="17">
        <f t="shared" si="67"/>
        <v>0.62172834555071232</v>
      </c>
      <c r="E89" s="17">
        <f t="shared" si="68"/>
        <v>0.60376039636429668</v>
      </c>
      <c r="F89" s="14">
        <f t="shared" si="69"/>
        <v>38443</v>
      </c>
      <c r="G89" s="14">
        <f t="shared" si="70"/>
        <v>38808</v>
      </c>
      <c r="H89" s="3">
        <f>CHOOSE(MATCH($A$2,{"D","C"},0),VLOOKUP($A89,$J$4:$AT$115,COUNTA($J$4:$AT$4)),TREND(D89:E89,F89:G89,B89))</f>
        <v>0.62172834555071232</v>
      </c>
      <c r="J89" s="131">
        <v>45474</v>
      </c>
      <c r="K89" s="403" t="str">
        <f t="shared" si="72"/>
        <v>2024-Q3</v>
      </c>
      <c r="L89" s="60">
        <f t="shared" si="73"/>
        <v>45704</v>
      </c>
      <c r="M89" s="184"/>
      <c r="N89" s="186">
        <f t="shared" si="74"/>
        <v>0.24443148506996193</v>
      </c>
      <c r="O89" s="352">
        <f>IFERROR(INDEX([1]Exhibit_RateChange!$B:$B,MATCH($K89,[1]Exhibit_RateChange!$A:$A,0)),0)</f>
        <v>0</v>
      </c>
      <c r="P89" s="186">
        <f t="shared" si="45"/>
        <v>0.22980472112945804</v>
      </c>
      <c r="Q89" s="153">
        <f t="shared" si="75"/>
        <v>0</v>
      </c>
      <c r="R89" s="186">
        <f t="shared" si="46"/>
        <v>0.22980472112945802</v>
      </c>
      <c r="S89" s="352">
        <f>IFERROR(INDEX([1]Exhibit_RateChange!$C:$C,MATCH($K89,[1]Exhibit_RateChange!$A:$A,0)),0)</f>
        <v>0</v>
      </c>
      <c r="T89" s="186">
        <f t="shared" si="47"/>
        <v>0.24822126725388333</v>
      </c>
      <c r="U89" s="188">
        <f t="shared" si="76"/>
        <v>0</v>
      </c>
      <c r="V89" s="186">
        <f t="shared" si="48"/>
        <v>0.25859075659327357</v>
      </c>
      <c r="W89" s="352">
        <f>IFERROR(INDEX([1]Exhibit_RateChange!$F:$F,MATCH($K89,[1]Exhibit_RateChange!$A:$A,0)),0)</f>
        <v>0</v>
      </c>
      <c r="X89" s="186">
        <f t="shared" si="49"/>
        <v>0.22827154806267064</v>
      </c>
      <c r="Y89" s="188">
        <f t="shared" si="77"/>
        <v>0</v>
      </c>
      <c r="Z89" s="186">
        <f t="shared" si="50"/>
        <v>0.23780763419384382</v>
      </c>
      <c r="AA89" s="352">
        <f>IFERROR(INDEX([1]Exhibit_RateChange!$G:$G,MATCH($K89,[1]Exhibit_RateChange!$A:$A,0)),0)</f>
        <v>0</v>
      </c>
      <c r="AB89" s="186">
        <f t="shared" si="51"/>
        <v>0.2477465619745364</v>
      </c>
      <c r="AC89" s="188">
        <f t="shared" si="78"/>
        <v>0</v>
      </c>
      <c r="AD89" s="186">
        <f t="shared" si="52"/>
        <v>0.25809622041310187</v>
      </c>
      <c r="AE89" s="352">
        <f>IFERROR(INDEX([1]Exhibit_RateChange!$D:$D,MATCH($K89,[1]Exhibit_RateChange!$A:$A,0)),0)</f>
        <v>0</v>
      </c>
      <c r="AF89" s="186">
        <f t="shared" si="53"/>
        <v>0.26970231986995891</v>
      </c>
      <c r="AG89" s="188">
        <f t="shared" si="79"/>
        <v>0</v>
      </c>
      <c r="AH89" s="186">
        <f t="shared" si="54"/>
        <v>0.28096918415455657</v>
      </c>
      <c r="AI89" s="352">
        <f>IFERROR(INDEX([1]Exhibit_RateChange!$E:$E,MATCH($K89,[1]Exhibit_RateChange!$A:$A,0)),0)</f>
        <v>0</v>
      </c>
      <c r="AJ89" s="186">
        <f t="shared" si="55"/>
        <v>0.25402522256403476</v>
      </c>
      <c r="AK89" s="189">
        <f t="shared" si="80"/>
        <v>0</v>
      </c>
      <c r="AL89" s="186">
        <f t="shared" si="56"/>
        <v>0.2646371732097455</v>
      </c>
      <c r="AM89" s="186">
        <f t="shared" si="57"/>
        <v>0.24443148506996193</v>
      </c>
      <c r="AN89" s="186">
        <f t="shared" si="58"/>
        <v>0.22980472112945802</v>
      </c>
      <c r="AO89" s="186">
        <f t="shared" si="59"/>
        <v>0.25859075659327357</v>
      </c>
      <c r="AP89" s="186">
        <f t="shared" si="60"/>
        <v>0.23780763419384382</v>
      </c>
      <c r="AQ89" s="186">
        <f t="shared" si="61"/>
        <v>0.25809622041310187</v>
      </c>
      <c r="AR89" s="186">
        <f t="shared" si="62"/>
        <v>0.28096918415455657</v>
      </c>
      <c r="AS89" s="186">
        <f t="shared" si="63"/>
        <v>0.2646371732097455</v>
      </c>
      <c r="AT89" s="186">
        <f t="shared" si="64"/>
        <v>0.25859075659327357</v>
      </c>
      <c r="AU89" s="141"/>
    </row>
    <row r="90" spans="1:47">
      <c r="A90" s="12">
        <f t="shared" si="71"/>
        <v>38384</v>
      </c>
      <c r="B90" s="12">
        <f t="shared" si="65"/>
        <v>38579</v>
      </c>
      <c r="C90" s="13">
        <f t="shared" si="66"/>
        <v>12</v>
      </c>
      <c r="D90" s="17">
        <f t="shared" si="67"/>
        <v>0.62172834555071232</v>
      </c>
      <c r="E90" s="17">
        <f t="shared" si="68"/>
        <v>0.60376039636429668</v>
      </c>
      <c r="F90" s="14">
        <f t="shared" si="69"/>
        <v>38443</v>
      </c>
      <c r="G90" s="14">
        <f t="shared" si="70"/>
        <v>38808</v>
      </c>
      <c r="H90" s="3">
        <f>CHOOSE(MATCH($A$2,{"D","C"},0),VLOOKUP($A90,$J$4:$AT$115,COUNTA($J$4:$AT$4)),TREND(D90:E90,F90:G90,B90))</f>
        <v>0.62172834555071232</v>
      </c>
      <c r="J90" s="131">
        <v>45566</v>
      </c>
      <c r="K90" s="403" t="str">
        <f t="shared" si="72"/>
        <v>2024-Q4</v>
      </c>
      <c r="L90" s="60">
        <f t="shared" si="73"/>
        <v>45793</v>
      </c>
      <c r="M90" s="184"/>
      <c r="N90" s="186">
        <f t="shared" si="74"/>
        <v>0.24443148506996193</v>
      </c>
      <c r="O90" s="352">
        <f>IFERROR(INDEX([1]Exhibit_RateChange!$B:$B,MATCH($K90,[1]Exhibit_RateChange!$A:$A,0)),0)</f>
        <v>0</v>
      </c>
      <c r="P90" s="186">
        <f t="shared" si="45"/>
        <v>0.22980472112945804</v>
      </c>
      <c r="Q90" s="153">
        <f t="shared" si="75"/>
        <v>0</v>
      </c>
      <c r="R90" s="186">
        <f t="shared" si="46"/>
        <v>0.22980472112945802</v>
      </c>
      <c r="S90" s="352">
        <f>IFERROR(INDEX([1]Exhibit_RateChange!$C:$C,MATCH($K90,[1]Exhibit_RateChange!$A:$A,0)),0)</f>
        <v>0</v>
      </c>
      <c r="T90" s="186">
        <f t="shared" si="47"/>
        <v>0.24822126725388333</v>
      </c>
      <c r="U90" s="188">
        <f t="shared" si="76"/>
        <v>0</v>
      </c>
      <c r="V90" s="186">
        <f t="shared" si="48"/>
        <v>0.25859075659327357</v>
      </c>
      <c r="W90" s="352">
        <f>IFERROR(INDEX([1]Exhibit_RateChange!$F:$F,MATCH($K90,[1]Exhibit_RateChange!$A:$A,0)),0)</f>
        <v>0</v>
      </c>
      <c r="X90" s="186">
        <f t="shared" si="49"/>
        <v>0.22827154806267064</v>
      </c>
      <c r="Y90" s="188">
        <f t="shared" si="77"/>
        <v>0</v>
      </c>
      <c r="Z90" s="186">
        <f t="shared" si="50"/>
        <v>0.23780763419384382</v>
      </c>
      <c r="AA90" s="352">
        <f>IFERROR(INDEX([1]Exhibit_RateChange!$G:$G,MATCH($K90,[1]Exhibit_RateChange!$A:$A,0)),0)</f>
        <v>0</v>
      </c>
      <c r="AB90" s="186">
        <f t="shared" si="51"/>
        <v>0.2477465619745364</v>
      </c>
      <c r="AC90" s="188">
        <f t="shared" si="78"/>
        <v>0</v>
      </c>
      <c r="AD90" s="186">
        <f t="shared" si="52"/>
        <v>0.25809622041310187</v>
      </c>
      <c r="AE90" s="352">
        <f>IFERROR(INDEX([1]Exhibit_RateChange!$D:$D,MATCH($K90,[1]Exhibit_RateChange!$A:$A,0)),0)</f>
        <v>0</v>
      </c>
      <c r="AF90" s="186">
        <f t="shared" si="53"/>
        <v>0.26970231986995891</v>
      </c>
      <c r="AG90" s="188">
        <f t="shared" si="79"/>
        <v>0</v>
      </c>
      <c r="AH90" s="186">
        <f t="shared" si="54"/>
        <v>0.28096918415455657</v>
      </c>
      <c r="AI90" s="352">
        <f>IFERROR(INDEX([1]Exhibit_RateChange!$E:$E,MATCH($K90,[1]Exhibit_RateChange!$A:$A,0)),0)</f>
        <v>0</v>
      </c>
      <c r="AJ90" s="186">
        <f t="shared" si="55"/>
        <v>0.25402522256403476</v>
      </c>
      <c r="AK90" s="189">
        <f t="shared" si="80"/>
        <v>0</v>
      </c>
      <c r="AL90" s="186">
        <f t="shared" si="56"/>
        <v>0.2646371732097455</v>
      </c>
      <c r="AM90" s="186">
        <f t="shared" si="57"/>
        <v>0.24443148506996193</v>
      </c>
      <c r="AN90" s="186">
        <f t="shared" si="58"/>
        <v>0.22980472112945802</v>
      </c>
      <c r="AO90" s="186">
        <f t="shared" si="59"/>
        <v>0.25859075659327357</v>
      </c>
      <c r="AP90" s="186">
        <f t="shared" si="60"/>
        <v>0.23780763419384382</v>
      </c>
      <c r="AQ90" s="186">
        <f t="shared" si="61"/>
        <v>0.25809622041310187</v>
      </c>
      <c r="AR90" s="186">
        <f t="shared" si="62"/>
        <v>0.28096918415455657</v>
      </c>
      <c r="AS90" s="186">
        <f t="shared" si="63"/>
        <v>0.2646371732097455</v>
      </c>
      <c r="AT90" s="186">
        <f t="shared" si="64"/>
        <v>0.25859075659327357</v>
      </c>
      <c r="AU90" s="141"/>
    </row>
    <row r="91" spans="1:47">
      <c r="A91" s="12">
        <f t="shared" si="71"/>
        <v>38412</v>
      </c>
      <c r="B91" s="12">
        <f t="shared" si="65"/>
        <v>38610</v>
      </c>
      <c r="C91" s="13">
        <f t="shared" si="66"/>
        <v>12</v>
      </c>
      <c r="D91" s="17">
        <f t="shared" si="67"/>
        <v>0.62172834555071232</v>
      </c>
      <c r="E91" s="17">
        <f t="shared" si="68"/>
        <v>0.60376039636429668</v>
      </c>
      <c r="F91" s="14">
        <f t="shared" si="69"/>
        <v>38443</v>
      </c>
      <c r="G91" s="14">
        <f t="shared" si="70"/>
        <v>38808</v>
      </c>
      <c r="H91" s="3">
        <f>CHOOSE(MATCH($A$2,{"D","C"},0),VLOOKUP($A91,$J$4:$AT$115,COUNTA($J$4:$AT$4)),TREND(D91:E91,F91:G91,B91))</f>
        <v>0.62172834555071232</v>
      </c>
      <c r="J91" s="131">
        <v>45658</v>
      </c>
      <c r="K91" s="403" t="str">
        <f t="shared" si="72"/>
        <v>2025-Q1</v>
      </c>
      <c r="L91" s="60">
        <f t="shared" si="73"/>
        <v>45884</v>
      </c>
      <c r="M91" s="184"/>
      <c r="N91" s="186">
        <f t="shared" si="74"/>
        <v>0.24443148506996193</v>
      </c>
      <c r="O91" s="352">
        <f>IFERROR(INDEX([1]Exhibit_RateChange!$B:$B,MATCH($K91,[1]Exhibit_RateChange!$A:$A,0)),0)</f>
        <v>0</v>
      </c>
      <c r="P91" s="186">
        <f t="shared" si="45"/>
        <v>0.22980472112945804</v>
      </c>
      <c r="Q91" s="153">
        <f t="shared" si="75"/>
        <v>0</v>
      </c>
      <c r="R91" s="186">
        <f t="shared" si="46"/>
        <v>0.22980472112945802</v>
      </c>
      <c r="S91" s="352">
        <f>IFERROR(INDEX([1]Exhibit_RateChange!$C:$C,MATCH($K91,[1]Exhibit_RateChange!$A:$A,0)),0)</f>
        <v>0</v>
      </c>
      <c r="T91" s="186">
        <f t="shared" si="47"/>
        <v>0.24822126725388333</v>
      </c>
      <c r="U91" s="188">
        <f t="shared" si="76"/>
        <v>0</v>
      </c>
      <c r="V91" s="186">
        <f t="shared" si="48"/>
        <v>0.25859075659327357</v>
      </c>
      <c r="W91" s="352">
        <f>IFERROR(INDEX([1]Exhibit_RateChange!$F:$F,MATCH($K91,[1]Exhibit_RateChange!$A:$A,0)),0)</f>
        <v>0</v>
      </c>
      <c r="X91" s="186">
        <f t="shared" si="49"/>
        <v>0.22827154806267064</v>
      </c>
      <c r="Y91" s="188">
        <f t="shared" si="77"/>
        <v>0</v>
      </c>
      <c r="Z91" s="186">
        <f t="shared" si="50"/>
        <v>0.23780763419384382</v>
      </c>
      <c r="AA91" s="352">
        <f>IFERROR(INDEX([1]Exhibit_RateChange!$G:$G,MATCH($K91,[1]Exhibit_RateChange!$A:$A,0)),0)</f>
        <v>0</v>
      </c>
      <c r="AB91" s="186">
        <f t="shared" si="51"/>
        <v>0.2477465619745364</v>
      </c>
      <c r="AC91" s="188">
        <f t="shared" si="78"/>
        <v>0</v>
      </c>
      <c r="AD91" s="186">
        <f t="shared" si="52"/>
        <v>0.25809622041310187</v>
      </c>
      <c r="AE91" s="352">
        <f>IFERROR(INDEX([1]Exhibit_RateChange!$D:$D,MATCH($K91,[1]Exhibit_RateChange!$A:$A,0)),0)</f>
        <v>0</v>
      </c>
      <c r="AF91" s="186">
        <f t="shared" si="53"/>
        <v>0.26970231986995891</v>
      </c>
      <c r="AG91" s="188">
        <f t="shared" si="79"/>
        <v>0</v>
      </c>
      <c r="AH91" s="186">
        <f t="shared" si="54"/>
        <v>0.28096918415455657</v>
      </c>
      <c r="AI91" s="352">
        <f>IFERROR(INDEX([1]Exhibit_RateChange!$E:$E,MATCH($K91,[1]Exhibit_RateChange!$A:$A,0)),0)</f>
        <v>0</v>
      </c>
      <c r="AJ91" s="186">
        <f t="shared" si="55"/>
        <v>0.25402522256403476</v>
      </c>
      <c r="AK91" s="189">
        <f t="shared" si="80"/>
        <v>0</v>
      </c>
      <c r="AL91" s="186">
        <f t="shared" si="56"/>
        <v>0.2646371732097455</v>
      </c>
      <c r="AM91" s="186">
        <f t="shared" si="57"/>
        <v>0.24443148506996193</v>
      </c>
      <c r="AN91" s="186">
        <f t="shared" si="58"/>
        <v>0.22980472112945802</v>
      </c>
      <c r="AO91" s="186">
        <f t="shared" si="59"/>
        <v>0.25859075659327357</v>
      </c>
      <c r="AP91" s="186">
        <f t="shared" si="60"/>
        <v>0.23780763419384382</v>
      </c>
      <c r="AQ91" s="186">
        <f t="shared" si="61"/>
        <v>0.25809622041310187</v>
      </c>
      <c r="AR91" s="186">
        <f t="shared" si="62"/>
        <v>0.28096918415455657</v>
      </c>
      <c r="AS91" s="186">
        <f t="shared" si="63"/>
        <v>0.2646371732097455</v>
      </c>
      <c r="AT91" s="186">
        <f t="shared" si="64"/>
        <v>0.25859075659327357</v>
      </c>
      <c r="AU91" s="141"/>
    </row>
    <row r="92" spans="1:47">
      <c r="A92" s="12">
        <f t="shared" si="71"/>
        <v>38443</v>
      </c>
      <c r="B92" s="12">
        <f t="shared" si="65"/>
        <v>38640</v>
      </c>
      <c r="C92" s="13">
        <f t="shared" si="66"/>
        <v>12</v>
      </c>
      <c r="D92" s="17">
        <f t="shared" si="67"/>
        <v>0.62172834555071232</v>
      </c>
      <c r="E92" s="17">
        <f t="shared" si="68"/>
        <v>0.60376039636429668</v>
      </c>
      <c r="F92" s="14">
        <f t="shared" si="69"/>
        <v>38443</v>
      </c>
      <c r="G92" s="14">
        <f t="shared" si="70"/>
        <v>38808</v>
      </c>
      <c r="H92" s="3">
        <f>CHOOSE(MATCH($A$2,{"D","C"},0),VLOOKUP($A92,$J$4:$AT$115,COUNTA($J$4:$AT$4)),TREND(D92:E92,F92:G92,B92))</f>
        <v>0.60376039636429668</v>
      </c>
      <c r="J92" s="131">
        <v>45748</v>
      </c>
      <c r="K92" s="403" t="str">
        <f t="shared" si="72"/>
        <v>2025-Q2</v>
      </c>
      <c r="L92" s="60">
        <f t="shared" si="73"/>
        <v>45978</v>
      </c>
      <c r="M92" s="184"/>
      <c r="N92" s="186">
        <f t="shared" si="74"/>
        <v>0.24443148506996193</v>
      </c>
      <c r="O92" s="352">
        <f>IFERROR(INDEX([1]Exhibit_RateChange!$B:$B,MATCH($K92,[1]Exhibit_RateChange!$A:$A,0)),0)</f>
        <v>0</v>
      </c>
      <c r="P92" s="186">
        <f t="shared" si="45"/>
        <v>0.22980472112945804</v>
      </c>
      <c r="Q92" s="153">
        <f t="shared" si="75"/>
        <v>0</v>
      </c>
      <c r="R92" s="186">
        <f t="shared" si="46"/>
        <v>0.22980472112945802</v>
      </c>
      <c r="S92" s="352">
        <f>IFERROR(INDEX([1]Exhibit_RateChange!$C:$C,MATCH($K92,[1]Exhibit_RateChange!$A:$A,0)),0)</f>
        <v>0</v>
      </c>
      <c r="T92" s="186">
        <f t="shared" si="47"/>
        <v>0.24822126725388333</v>
      </c>
      <c r="U92" s="188">
        <f t="shared" si="76"/>
        <v>0</v>
      </c>
      <c r="V92" s="186">
        <f t="shared" si="48"/>
        <v>0.25859075659327357</v>
      </c>
      <c r="W92" s="352">
        <f>IFERROR(INDEX([1]Exhibit_RateChange!$F:$F,MATCH($K92,[1]Exhibit_RateChange!$A:$A,0)),0)</f>
        <v>0</v>
      </c>
      <c r="X92" s="186">
        <f t="shared" si="49"/>
        <v>0.22827154806267064</v>
      </c>
      <c r="Y92" s="188">
        <f t="shared" si="77"/>
        <v>0</v>
      </c>
      <c r="Z92" s="186">
        <f t="shared" si="50"/>
        <v>0.23780763419384382</v>
      </c>
      <c r="AA92" s="352">
        <f>IFERROR(INDEX([1]Exhibit_RateChange!$G:$G,MATCH($K92,[1]Exhibit_RateChange!$A:$A,0)),0)</f>
        <v>0</v>
      </c>
      <c r="AB92" s="186">
        <f t="shared" si="51"/>
        <v>0.2477465619745364</v>
      </c>
      <c r="AC92" s="188">
        <f t="shared" si="78"/>
        <v>0</v>
      </c>
      <c r="AD92" s="186">
        <f t="shared" si="52"/>
        <v>0.25809622041310187</v>
      </c>
      <c r="AE92" s="352">
        <f>IFERROR(INDEX([1]Exhibit_RateChange!$D:$D,MATCH($K92,[1]Exhibit_RateChange!$A:$A,0)),0)</f>
        <v>0</v>
      </c>
      <c r="AF92" s="186">
        <f t="shared" si="53"/>
        <v>0.26970231986995891</v>
      </c>
      <c r="AG92" s="188">
        <f t="shared" si="79"/>
        <v>0</v>
      </c>
      <c r="AH92" s="186">
        <f t="shared" si="54"/>
        <v>0.28096918415455657</v>
      </c>
      <c r="AI92" s="352">
        <f>IFERROR(INDEX([1]Exhibit_RateChange!$E:$E,MATCH($K92,[1]Exhibit_RateChange!$A:$A,0)),0)</f>
        <v>0</v>
      </c>
      <c r="AJ92" s="186">
        <f t="shared" si="55"/>
        <v>0.25402522256403476</v>
      </c>
      <c r="AK92" s="189">
        <f t="shared" si="80"/>
        <v>0</v>
      </c>
      <c r="AL92" s="186">
        <f t="shared" si="56"/>
        <v>0.2646371732097455</v>
      </c>
      <c r="AM92" s="186">
        <f t="shared" si="57"/>
        <v>0.24443148506996193</v>
      </c>
      <c r="AN92" s="186">
        <f t="shared" si="58"/>
        <v>0.22980472112945802</v>
      </c>
      <c r="AO92" s="186">
        <f t="shared" si="59"/>
        <v>0.25859075659327357</v>
      </c>
      <c r="AP92" s="186">
        <f t="shared" si="60"/>
        <v>0.23780763419384382</v>
      </c>
      <c r="AQ92" s="186">
        <f t="shared" si="61"/>
        <v>0.25809622041310187</v>
      </c>
      <c r="AR92" s="186">
        <f t="shared" si="62"/>
        <v>0.28096918415455657</v>
      </c>
      <c r="AS92" s="186">
        <f t="shared" si="63"/>
        <v>0.2646371732097455</v>
      </c>
      <c r="AT92" s="186">
        <f t="shared" si="64"/>
        <v>0.25859075659327357</v>
      </c>
      <c r="AU92" s="141"/>
    </row>
    <row r="93" spans="1:47">
      <c r="A93" s="12">
        <f t="shared" si="71"/>
        <v>38473</v>
      </c>
      <c r="B93" s="12">
        <f t="shared" si="65"/>
        <v>38671</v>
      </c>
      <c r="C93" s="13">
        <f t="shared" si="66"/>
        <v>12</v>
      </c>
      <c r="D93" s="17">
        <f t="shared" si="67"/>
        <v>0.62172834555071232</v>
      </c>
      <c r="E93" s="17">
        <f t="shared" si="68"/>
        <v>0.60376039636429668</v>
      </c>
      <c r="F93" s="14">
        <f t="shared" si="69"/>
        <v>38443</v>
      </c>
      <c r="G93" s="14">
        <f t="shared" si="70"/>
        <v>38808</v>
      </c>
      <c r="H93" s="3">
        <f>CHOOSE(MATCH($A$2,{"D","C"},0),VLOOKUP($A93,$J$4:$AT$115,COUNTA($J$4:$AT$4)),TREND(D93:E93,F93:G93,B93))</f>
        <v>0.60376039636429668</v>
      </c>
      <c r="J93" s="131">
        <v>45839</v>
      </c>
      <c r="K93" s="403" t="str">
        <f t="shared" si="72"/>
        <v>2025-Q3</v>
      </c>
      <c r="L93" s="60">
        <f t="shared" si="73"/>
        <v>46069</v>
      </c>
      <c r="M93" s="184"/>
      <c r="N93" s="186">
        <f t="shared" si="74"/>
        <v>0.24443148506996193</v>
      </c>
      <c r="O93" s="352">
        <f>IFERROR(INDEX([1]Exhibit_RateChange!$B:$B,MATCH($K93,[1]Exhibit_RateChange!$A:$A,0)),0)</f>
        <v>0</v>
      </c>
      <c r="P93" s="186">
        <f t="shared" si="45"/>
        <v>0.22980472112945804</v>
      </c>
      <c r="Q93" s="153">
        <f t="shared" si="75"/>
        <v>0</v>
      </c>
      <c r="R93" s="186">
        <f t="shared" si="46"/>
        <v>0.22980472112945802</v>
      </c>
      <c r="S93" s="352">
        <f>IFERROR(INDEX([1]Exhibit_RateChange!$C:$C,MATCH($K93,[1]Exhibit_RateChange!$A:$A,0)),0)</f>
        <v>0</v>
      </c>
      <c r="T93" s="186">
        <f t="shared" si="47"/>
        <v>0.24822126725388333</v>
      </c>
      <c r="U93" s="188">
        <f t="shared" si="76"/>
        <v>0</v>
      </c>
      <c r="V93" s="186">
        <f t="shared" si="48"/>
        <v>0.25859075659327357</v>
      </c>
      <c r="W93" s="352">
        <f>IFERROR(INDEX([1]Exhibit_RateChange!$F:$F,MATCH($K93,[1]Exhibit_RateChange!$A:$A,0)),0)</f>
        <v>0</v>
      </c>
      <c r="X93" s="186">
        <f t="shared" si="49"/>
        <v>0.22827154806267064</v>
      </c>
      <c r="Y93" s="188">
        <f t="shared" si="77"/>
        <v>0</v>
      </c>
      <c r="Z93" s="186">
        <f t="shared" si="50"/>
        <v>0.23780763419384382</v>
      </c>
      <c r="AA93" s="352">
        <f>IFERROR(INDEX([1]Exhibit_RateChange!$G:$G,MATCH($K93,[1]Exhibit_RateChange!$A:$A,0)),0)</f>
        <v>0</v>
      </c>
      <c r="AB93" s="186">
        <f t="shared" si="51"/>
        <v>0.2477465619745364</v>
      </c>
      <c r="AC93" s="188">
        <f t="shared" si="78"/>
        <v>0</v>
      </c>
      <c r="AD93" s="186">
        <f t="shared" si="52"/>
        <v>0.25809622041310187</v>
      </c>
      <c r="AE93" s="352">
        <f>IFERROR(INDEX([1]Exhibit_RateChange!$D:$D,MATCH($K93,[1]Exhibit_RateChange!$A:$A,0)),0)</f>
        <v>0</v>
      </c>
      <c r="AF93" s="186">
        <f t="shared" si="53"/>
        <v>0.26970231986995891</v>
      </c>
      <c r="AG93" s="188">
        <f t="shared" si="79"/>
        <v>0</v>
      </c>
      <c r="AH93" s="186">
        <f t="shared" si="54"/>
        <v>0.28096918415455657</v>
      </c>
      <c r="AI93" s="352">
        <f>IFERROR(INDEX([1]Exhibit_RateChange!$E:$E,MATCH($K93,[1]Exhibit_RateChange!$A:$A,0)),0)</f>
        <v>0</v>
      </c>
      <c r="AJ93" s="186">
        <f t="shared" si="55"/>
        <v>0.25402522256403476</v>
      </c>
      <c r="AK93" s="189">
        <f t="shared" si="80"/>
        <v>0</v>
      </c>
      <c r="AL93" s="186">
        <f t="shared" si="56"/>
        <v>0.2646371732097455</v>
      </c>
      <c r="AM93" s="186">
        <f t="shared" si="57"/>
        <v>0.24443148506996193</v>
      </c>
      <c r="AN93" s="186">
        <f t="shared" si="58"/>
        <v>0.22980472112945802</v>
      </c>
      <c r="AO93" s="186">
        <f t="shared" si="59"/>
        <v>0.25859075659327357</v>
      </c>
      <c r="AP93" s="186">
        <f t="shared" si="60"/>
        <v>0.23780763419384382</v>
      </c>
      <c r="AQ93" s="186">
        <f t="shared" si="61"/>
        <v>0.25809622041310187</v>
      </c>
      <c r="AR93" s="186">
        <f t="shared" si="62"/>
        <v>0.28096918415455657</v>
      </c>
      <c r="AS93" s="186">
        <f t="shared" si="63"/>
        <v>0.2646371732097455</v>
      </c>
      <c r="AT93" s="186">
        <f t="shared" si="64"/>
        <v>0.25859075659327357</v>
      </c>
      <c r="AU93" s="141"/>
    </row>
    <row r="94" spans="1:47">
      <c r="A94" s="12">
        <f t="shared" si="71"/>
        <v>38504</v>
      </c>
      <c r="B94" s="12">
        <f t="shared" si="65"/>
        <v>38701</v>
      </c>
      <c r="C94" s="13">
        <f t="shared" si="66"/>
        <v>12</v>
      </c>
      <c r="D94" s="17">
        <f t="shared" si="67"/>
        <v>0.62172834555071232</v>
      </c>
      <c r="E94" s="17">
        <f t="shared" si="68"/>
        <v>0.60376039636429668</v>
      </c>
      <c r="F94" s="14">
        <f t="shared" si="69"/>
        <v>38443</v>
      </c>
      <c r="G94" s="14">
        <f t="shared" si="70"/>
        <v>38808</v>
      </c>
      <c r="H94" s="3">
        <f>CHOOSE(MATCH($A$2,{"D","C"},0),VLOOKUP($A94,$J$4:$AT$115,COUNTA($J$4:$AT$4)),TREND(D94:E94,F94:G94,B94))</f>
        <v>0.60376039636429668</v>
      </c>
      <c r="J94" s="131">
        <v>45931</v>
      </c>
      <c r="K94" s="403" t="str">
        <f t="shared" si="72"/>
        <v>2025-Q4</v>
      </c>
      <c r="L94" s="60">
        <f t="shared" si="73"/>
        <v>46158</v>
      </c>
      <c r="M94" s="184"/>
      <c r="N94" s="186">
        <f t="shared" si="74"/>
        <v>0.24443148506996193</v>
      </c>
      <c r="O94" s="352">
        <f>IFERROR(INDEX([1]Exhibit_RateChange!$B:$B,MATCH($K94,[1]Exhibit_RateChange!$A:$A,0)),0)</f>
        <v>0</v>
      </c>
      <c r="P94" s="186">
        <f t="shared" si="45"/>
        <v>0.22980472112945804</v>
      </c>
      <c r="Q94" s="153">
        <f t="shared" si="75"/>
        <v>0</v>
      </c>
      <c r="R94" s="186">
        <f t="shared" si="46"/>
        <v>0.22980472112945802</v>
      </c>
      <c r="S94" s="352">
        <f>IFERROR(INDEX([1]Exhibit_RateChange!$C:$C,MATCH($K94,[1]Exhibit_RateChange!$A:$A,0)),0)</f>
        <v>0</v>
      </c>
      <c r="T94" s="186">
        <f t="shared" si="47"/>
        <v>0.24822126725388333</v>
      </c>
      <c r="U94" s="188">
        <f t="shared" si="76"/>
        <v>0</v>
      </c>
      <c r="V94" s="186">
        <f t="shared" si="48"/>
        <v>0.25859075659327357</v>
      </c>
      <c r="W94" s="352">
        <f>IFERROR(INDEX([1]Exhibit_RateChange!$F:$F,MATCH($K94,[1]Exhibit_RateChange!$A:$A,0)),0)</f>
        <v>0</v>
      </c>
      <c r="X94" s="186">
        <f t="shared" si="49"/>
        <v>0.22827154806267064</v>
      </c>
      <c r="Y94" s="188">
        <f t="shared" si="77"/>
        <v>0</v>
      </c>
      <c r="Z94" s="186">
        <f t="shared" si="50"/>
        <v>0.23780763419384382</v>
      </c>
      <c r="AA94" s="352">
        <f>IFERROR(INDEX([1]Exhibit_RateChange!$G:$G,MATCH($K94,[1]Exhibit_RateChange!$A:$A,0)),0)</f>
        <v>0</v>
      </c>
      <c r="AB94" s="186">
        <f t="shared" si="51"/>
        <v>0.2477465619745364</v>
      </c>
      <c r="AC94" s="188">
        <f t="shared" si="78"/>
        <v>0</v>
      </c>
      <c r="AD94" s="186">
        <f t="shared" si="52"/>
        <v>0.25809622041310187</v>
      </c>
      <c r="AE94" s="352">
        <f>IFERROR(INDEX([1]Exhibit_RateChange!$D:$D,MATCH($K94,[1]Exhibit_RateChange!$A:$A,0)),0)</f>
        <v>0</v>
      </c>
      <c r="AF94" s="186">
        <f t="shared" si="53"/>
        <v>0.26970231986995891</v>
      </c>
      <c r="AG94" s="188">
        <f t="shared" si="79"/>
        <v>0</v>
      </c>
      <c r="AH94" s="186">
        <f t="shared" si="54"/>
        <v>0.28096918415455657</v>
      </c>
      <c r="AI94" s="352">
        <f>IFERROR(INDEX([1]Exhibit_RateChange!$E:$E,MATCH($K94,[1]Exhibit_RateChange!$A:$A,0)),0)</f>
        <v>0</v>
      </c>
      <c r="AJ94" s="186">
        <f t="shared" si="55"/>
        <v>0.25402522256403476</v>
      </c>
      <c r="AK94" s="189">
        <f t="shared" si="80"/>
        <v>0</v>
      </c>
      <c r="AL94" s="186">
        <f t="shared" si="56"/>
        <v>0.2646371732097455</v>
      </c>
      <c r="AM94" s="186">
        <f t="shared" si="57"/>
        <v>0.24443148506996193</v>
      </c>
      <c r="AN94" s="186">
        <f t="shared" si="58"/>
        <v>0.22980472112945802</v>
      </c>
      <c r="AO94" s="186">
        <f t="shared" si="59"/>
        <v>0.25859075659327357</v>
      </c>
      <c r="AP94" s="186">
        <f t="shared" si="60"/>
        <v>0.23780763419384382</v>
      </c>
      <c r="AQ94" s="186">
        <f t="shared" si="61"/>
        <v>0.25809622041310187</v>
      </c>
      <c r="AR94" s="186">
        <f t="shared" si="62"/>
        <v>0.28096918415455657</v>
      </c>
      <c r="AS94" s="186">
        <f t="shared" si="63"/>
        <v>0.2646371732097455</v>
      </c>
      <c r="AT94" s="186">
        <f t="shared" si="64"/>
        <v>0.25859075659327357</v>
      </c>
      <c r="AU94" s="141"/>
    </row>
    <row r="95" spans="1:47">
      <c r="A95" s="12">
        <f t="shared" si="71"/>
        <v>38534</v>
      </c>
      <c r="B95" s="12">
        <f t="shared" si="65"/>
        <v>38732</v>
      </c>
      <c r="C95" s="13">
        <f t="shared" si="66"/>
        <v>12</v>
      </c>
      <c r="D95" s="17">
        <f t="shared" si="67"/>
        <v>0.62172834555071232</v>
      </c>
      <c r="E95" s="17">
        <f t="shared" si="68"/>
        <v>0.60376039636429668</v>
      </c>
      <c r="F95" s="14">
        <f t="shared" si="69"/>
        <v>38443</v>
      </c>
      <c r="G95" s="14">
        <f t="shared" si="70"/>
        <v>38808</v>
      </c>
      <c r="H95" s="3">
        <f>CHOOSE(MATCH($A$2,{"D","C"},0),VLOOKUP($A95,$J$4:$AT$115,COUNTA($J$4:$AT$4)),TREND(D95:E95,F95:G95,B95))</f>
        <v>0.60376039636429668</v>
      </c>
      <c r="J95" s="131">
        <v>46023</v>
      </c>
      <c r="K95" s="403" t="str">
        <f t="shared" si="72"/>
        <v>2026-Q1</v>
      </c>
      <c r="L95" s="60">
        <f t="shared" si="73"/>
        <v>46249</v>
      </c>
      <c r="M95" s="184"/>
      <c r="N95" s="186">
        <f t="shared" si="74"/>
        <v>0.24443148506996193</v>
      </c>
      <c r="O95" s="352">
        <f>IFERROR(INDEX([1]Exhibit_RateChange!$B:$B,MATCH($K95,[1]Exhibit_RateChange!$A:$A,0)),0)</f>
        <v>0</v>
      </c>
      <c r="P95" s="186">
        <f t="shared" si="45"/>
        <v>0.22980472112945804</v>
      </c>
      <c r="Q95" s="153">
        <f t="shared" si="75"/>
        <v>0</v>
      </c>
      <c r="R95" s="186">
        <f t="shared" si="46"/>
        <v>0.22980472112945802</v>
      </c>
      <c r="S95" s="352">
        <f>IFERROR(INDEX([1]Exhibit_RateChange!$C:$C,MATCH($K95,[1]Exhibit_RateChange!$A:$A,0)),0)</f>
        <v>0</v>
      </c>
      <c r="T95" s="186">
        <f t="shared" si="47"/>
        <v>0.24822126725388333</v>
      </c>
      <c r="U95" s="188">
        <f t="shared" si="76"/>
        <v>0</v>
      </c>
      <c r="V95" s="186">
        <f t="shared" si="48"/>
        <v>0.25859075659327357</v>
      </c>
      <c r="W95" s="352">
        <f>IFERROR(INDEX([1]Exhibit_RateChange!$F:$F,MATCH($K95,[1]Exhibit_RateChange!$A:$A,0)),0)</f>
        <v>0</v>
      </c>
      <c r="X95" s="186">
        <f t="shared" si="49"/>
        <v>0.22827154806267064</v>
      </c>
      <c r="Y95" s="188">
        <f t="shared" si="77"/>
        <v>0</v>
      </c>
      <c r="Z95" s="186">
        <f t="shared" si="50"/>
        <v>0.23780763419384382</v>
      </c>
      <c r="AA95" s="352">
        <f>IFERROR(INDEX([1]Exhibit_RateChange!$G:$G,MATCH($K95,[1]Exhibit_RateChange!$A:$A,0)),0)</f>
        <v>0</v>
      </c>
      <c r="AB95" s="186">
        <f t="shared" si="51"/>
        <v>0.2477465619745364</v>
      </c>
      <c r="AC95" s="188">
        <f t="shared" si="78"/>
        <v>0</v>
      </c>
      <c r="AD95" s="186">
        <f t="shared" si="52"/>
        <v>0.25809622041310187</v>
      </c>
      <c r="AE95" s="352">
        <f>IFERROR(INDEX([1]Exhibit_RateChange!$D:$D,MATCH($K95,[1]Exhibit_RateChange!$A:$A,0)),0)</f>
        <v>0</v>
      </c>
      <c r="AF95" s="186">
        <f t="shared" si="53"/>
        <v>0.26970231986995891</v>
      </c>
      <c r="AG95" s="188">
        <f t="shared" si="79"/>
        <v>0</v>
      </c>
      <c r="AH95" s="186">
        <f t="shared" si="54"/>
        <v>0.28096918415455657</v>
      </c>
      <c r="AI95" s="352">
        <f>IFERROR(INDEX([1]Exhibit_RateChange!$E:$E,MATCH($K95,[1]Exhibit_RateChange!$A:$A,0)),0)</f>
        <v>0</v>
      </c>
      <c r="AJ95" s="186">
        <f t="shared" si="55"/>
        <v>0.25402522256403476</v>
      </c>
      <c r="AK95" s="189">
        <f t="shared" si="80"/>
        <v>0</v>
      </c>
      <c r="AL95" s="186">
        <f t="shared" si="56"/>
        <v>0.2646371732097455</v>
      </c>
      <c r="AM95" s="186">
        <f t="shared" si="57"/>
        <v>0.24443148506996193</v>
      </c>
      <c r="AN95" s="186">
        <f t="shared" si="58"/>
        <v>0.22980472112945802</v>
      </c>
      <c r="AO95" s="186">
        <f t="shared" si="59"/>
        <v>0.25859075659327357</v>
      </c>
      <c r="AP95" s="186">
        <f t="shared" si="60"/>
        <v>0.23780763419384382</v>
      </c>
      <c r="AQ95" s="186">
        <f t="shared" si="61"/>
        <v>0.25809622041310187</v>
      </c>
      <c r="AR95" s="186">
        <f t="shared" si="62"/>
        <v>0.28096918415455657</v>
      </c>
      <c r="AS95" s="186">
        <f t="shared" si="63"/>
        <v>0.2646371732097455</v>
      </c>
      <c r="AT95" s="186">
        <f t="shared" si="64"/>
        <v>0.25859075659327357</v>
      </c>
      <c r="AU95" s="141"/>
    </row>
    <row r="96" spans="1:47">
      <c r="A96" s="12">
        <f t="shared" si="71"/>
        <v>38565</v>
      </c>
      <c r="B96" s="12">
        <f t="shared" si="65"/>
        <v>38763</v>
      </c>
      <c r="C96" s="13">
        <f t="shared" si="66"/>
        <v>12</v>
      </c>
      <c r="D96" s="17">
        <f t="shared" si="67"/>
        <v>0.62172834555071232</v>
      </c>
      <c r="E96" s="17">
        <f t="shared" si="68"/>
        <v>0.60376039636429668</v>
      </c>
      <c r="F96" s="14">
        <f t="shared" si="69"/>
        <v>38443</v>
      </c>
      <c r="G96" s="14">
        <f t="shared" si="70"/>
        <v>38808</v>
      </c>
      <c r="H96" s="3">
        <f>CHOOSE(MATCH($A$2,{"D","C"},0),VLOOKUP($A96,$J$4:$AT$115,COUNTA($J$4:$AT$4)),TREND(D96:E96,F96:G96,B96))</f>
        <v>0.60376039636429668</v>
      </c>
      <c r="J96" s="131">
        <v>46113</v>
      </c>
      <c r="K96" s="403" t="str">
        <f t="shared" si="72"/>
        <v>2026-Q2</v>
      </c>
      <c r="L96" s="60">
        <f t="shared" si="73"/>
        <v>46343</v>
      </c>
      <c r="M96" s="184"/>
      <c r="N96" s="186">
        <f t="shared" si="74"/>
        <v>0.24443148506996193</v>
      </c>
      <c r="O96" s="352">
        <f>IFERROR(INDEX([1]Exhibit_RateChange!$B:$B,MATCH($K96,[1]Exhibit_RateChange!$A:$A,0)),0)</f>
        <v>0</v>
      </c>
      <c r="P96" s="186">
        <f t="shared" si="45"/>
        <v>0.22980472112945804</v>
      </c>
      <c r="Q96" s="153">
        <f t="shared" si="75"/>
        <v>0</v>
      </c>
      <c r="R96" s="186">
        <f t="shared" si="46"/>
        <v>0.22980472112945802</v>
      </c>
      <c r="S96" s="352">
        <f>IFERROR(INDEX([1]Exhibit_RateChange!$C:$C,MATCH($K96,[1]Exhibit_RateChange!$A:$A,0)),0)</f>
        <v>0</v>
      </c>
      <c r="T96" s="186">
        <f t="shared" si="47"/>
        <v>0.24822126725388333</v>
      </c>
      <c r="U96" s="188">
        <f t="shared" si="76"/>
        <v>0</v>
      </c>
      <c r="V96" s="186">
        <f t="shared" si="48"/>
        <v>0.25859075659327357</v>
      </c>
      <c r="W96" s="352">
        <f>IFERROR(INDEX([1]Exhibit_RateChange!$F:$F,MATCH($K96,[1]Exhibit_RateChange!$A:$A,0)),0)</f>
        <v>0</v>
      </c>
      <c r="X96" s="186">
        <f t="shared" si="49"/>
        <v>0.22827154806267064</v>
      </c>
      <c r="Y96" s="188">
        <f t="shared" si="77"/>
        <v>0</v>
      </c>
      <c r="Z96" s="186">
        <f t="shared" si="50"/>
        <v>0.23780763419384382</v>
      </c>
      <c r="AA96" s="352">
        <f>IFERROR(INDEX([1]Exhibit_RateChange!$G:$G,MATCH($K96,[1]Exhibit_RateChange!$A:$A,0)),0)</f>
        <v>0</v>
      </c>
      <c r="AB96" s="186">
        <f t="shared" si="51"/>
        <v>0.2477465619745364</v>
      </c>
      <c r="AC96" s="188">
        <f t="shared" si="78"/>
        <v>0</v>
      </c>
      <c r="AD96" s="186">
        <f t="shared" si="52"/>
        <v>0.25809622041310187</v>
      </c>
      <c r="AE96" s="352">
        <f>IFERROR(INDEX([1]Exhibit_RateChange!$D:$D,MATCH($K96,[1]Exhibit_RateChange!$A:$A,0)),0)</f>
        <v>0</v>
      </c>
      <c r="AF96" s="186">
        <f t="shared" si="53"/>
        <v>0.26970231986995891</v>
      </c>
      <c r="AG96" s="188">
        <f t="shared" si="79"/>
        <v>0</v>
      </c>
      <c r="AH96" s="186">
        <f t="shared" si="54"/>
        <v>0.28096918415455657</v>
      </c>
      <c r="AI96" s="352">
        <f>IFERROR(INDEX([1]Exhibit_RateChange!$E:$E,MATCH($K96,[1]Exhibit_RateChange!$A:$A,0)),0)</f>
        <v>0</v>
      </c>
      <c r="AJ96" s="186">
        <f t="shared" si="55"/>
        <v>0.25402522256403476</v>
      </c>
      <c r="AK96" s="189">
        <f t="shared" si="80"/>
        <v>0</v>
      </c>
      <c r="AL96" s="186">
        <f t="shared" si="56"/>
        <v>0.2646371732097455</v>
      </c>
      <c r="AM96" s="186">
        <f t="shared" si="57"/>
        <v>0.24443148506996193</v>
      </c>
      <c r="AN96" s="186">
        <f t="shared" si="58"/>
        <v>0.22980472112945802</v>
      </c>
      <c r="AO96" s="186">
        <f t="shared" si="59"/>
        <v>0.25859075659327357</v>
      </c>
      <c r="AP96" s="186">
        <f t="shared" si="60"/>
        <v>0.23780763419384382</v>
      </c>
      <c r="AQ96" s="186">
        <f t="shared" si="61"/>
        <v>0.25809622041310187</v>
      </c>
      <c r="AR96" s="186">
        <f t="shared" si="62"/>
        <v>0.28096918415455657</v>
      </c>
      <c r="AS96" s="186">
        <f t="shared" si="63"/>
        <v>0.2646371732097455</v>
      </c>
      <c r="AT96" s="186">
        <f t="shared" si="64"/>
        <v>0.25859075659327357</v>
      </c>
      <c r="AU96" s="141"/>
    </row>
    <row r="97" spans="1:47">
      <c r="A97" s="12">
        <f t="shared" si="71"/>
        <v>38596</v>
      </c>
      <c r="B97" s="12">
        <f t="shared" si="65"/>
        <v>38791</v>
      </c>
      <c r="C97" s="13">
        <f t="shared" si="66"/>
        <v>12</v>
      </c>
      <c r="D97" s="17">
        <f t="shared" si="67"/>
        <v>0.62172834555071232</v>
      </c>
      <c r="E97" s="17">
        <f t="shared" si="68"/>
        <v>0.60376039636429668</v>
      </c>
      <c r="F97" s="14">
        <f t="shared" si="69"/>
        <v>38443</v>
      </c>
      <c r="G97" s="14">
        <f t="shared" si="70"/>
        <v>38808</v>
      </c>
      <c r="H97" s="3">
        <f>CHOOSE(MATCH($A$2,{"D","C"},0),VLOOKUP($A97,$J$4:$AT$115,COUNTA($J$4:$AT$4)),TREND(D97:E97,F97:G97,B97))</f>
        <v>0.60376039636429668</v>
      </c>
      <c r="J97" s="131">
        <v>46204</v>
      </c>
      <c r="K97" s="403" t="str">
        <f t="shared" si="72"/>
        <v>2026-Q3</v>
      </c>
      <c r="L97" s="60">
        <f t="shared" si="73"/>
        <v>46434</v>
      </c>
      <c r="M97" s="184"/>
      <c r="N97" s="186">
        <f t="shared" si="74"/>
        <v>0.24443148506996193</v>
      </c>
      <c r="O97" s="352">
        <f>IFERROR(INDEX([1]Exhibit_RateChange!$B:$B,MATCH($K97,[1]Exhibit_RateChange!$A:$A,0)),0)</f>
        <v>0</v>
      </c>
      <c r="P97" s="186">
        <f t="shared" si="45"/>
        <v>0.22980472112945804</v>
      </c>
      <c r="Q97" s="153">
        <f t="shared" si="75"/>
        <v>0</v>
      </c>
      <c r="R97" s="186">
        <f t="shared" si="46"/>
        <v>0.22980472112945802</v>
      </c>
      <c r="S97" s="352">
        <f>IFERROR(INDEX([1]Exhibit_RateChange!$C:$C,MATCH($K97,[1]Exhibit_RateChange!$A:$A,0)),0)</f>
        <v>0</v>
      </c>
      <c r="T97" s="186">
        <f t="shared" si="47"/>
        <v>0.24822126725388333</v>
      </c>
      <c r="U97" s="188">
        <f t="shared" si="76"/>
        <v>0</v>
      </c>
      <c r="V97" s="186">
        <f t="shared" si="48"/>
        <v>0.25859075659327357</v>
      </c>
      <c r="W97" s="352">
        <f>IFERROR(INDEX([1]Exhibit_RateChange!$F:$F,MATCH($K97,[1]Exhibit_RateChange!$A:$A,0)),0)</f>
        <v>0</v>
      </c>
      <c r="X97" s="186">
        <f t="shared" si="49"/>
        <v>0.22827154806267064</v>
      </c>
      <c r="Y97" s="188">
        <f t="shared" si="77"/>
        <v>0</v>
      </c>
      <c r="Z97" s="186">
        <f t="shared" si="50"/>
        <v>0.23780763419384382</v>
      </c>
      <c r="AA97" s="352">
        <f>IFERROR(INDEX([1]Exhibit_RateChange!$G:$G,MATCH($K97,[1]Exhibit_RateChange!$A:$A,0)),0)</f>
        <v>0</v>
      </c>
      <c r="AB97" s="186">
        <f t="shared" si="51"/>
        <v>0.2477465619745364</v>
      </c>
      <c r="AC97" s="188">
        <f t="shared" si="78"/>
        <v>0</v>
      </c>
      <c r="AD97" s="186">
        <f t="shared" si="52"/>
        <v>0.25809622041310187</v>
      </c>
      <c r="AE97" s="352">
        <f>IFERROR(INDEX([1]Exhibit_RateChange!$D:$D,MATCH($K97,[1]Exhibit_RateChange!$A:$A,0)),0)</f>
        <v>0</v>
      </c>
      <c r="AF97" s="186">
        <f t="shared" si="53"/>
        <v>0.26970231986995891</v>
      </c>
      <c r="AG97" s="188">
        <f t="shared" si="79"/>
        <v>0</v>
      </c>
      <c r="AH97" s="186">
        <f t="shared" si="54"/>
        <v>0.28096918415455657</v>
      </c>
      <c r="AI97" s="352">
        <f>IFERROR(INDEX([1]Exhibit_RateChange!$E:$E,MATCH($K97,[1]Exhibit_RateChange!$A:$A,0)),0)</f>
        <v>0</v>
      </c>
      <c r="AJ97" s="186">
        <f t="shared" si="55"/>
        <v>0.25402522256403476</v>
      </c>
      <c r="AK97" s="189">
        <f t="shared" si="80"/>
        <v>0</v>
      </c>
      <c r="AL97" s="186">
        <f t="shared" si="56"/>
        <v>0.2646371732097455</v>
      </c>
      <c r="AM97" s="186">
        <f t="shared" si="57"/>
        <v>0.24443148506996193</v>
      </c>
      <c r="AN97" s="186">
        <f t="shared" si="58"/>
        <v>0.22980472112945802</v>
      </c>
      <c r="AO97" s="186">
        <f t="shared" si="59"/>
        <v>0.25859075659327357</v>
      </c>
      <c r="AP97" s="186">
        <f t="shared" si="60"/>
        <v>0.23780763419384382</v>
      </c>
      <c r="AQ97" s="186">
        <f t="shared" si="61"/>
        <v>0.25809622041310187</v>
      </c>
      <c r="AR97" s="186">
        <f t="shared" si="62"/>
        <v>0.28096918415455657</v>
      </c>
      <c r="AS97" s="186">
        <f t="shared" si="63"/>
        <v>0.2646371732097455</v>
      </c>
      <c r="AT97" s="186">
        <f t="shared" si="64"/>
        <v>0.25859075659327357</v>
      </c>
      <c r="AU97" s="141"/>
    </row>
    <row r="98" spans="1:47">
      <c r="A98" s="12">
        <f t="shared" si="71"/>
        <v>38626</v>
      </c>
      <c r="B98" s="12">
        <f t="shared" si="65"/>
        <v>38822</v>
      </c>
      <c r="C98" s="13">
        <f t="shared" si="66"/>
        <v>13</v>
      </c>
      <c r="D98" s="17">
        <f t="shared" si="67"/>
        <v>0.60376039636429668</v>
      </c>
      <c r="E98" s="17">
        <f t="shared" si="68"/>
        <v>0.55195775435624006</v>
      </c>
      <c r="F98" s="14">
        <f t="shared" si="69"/>
        <v>38808</v>
      </c>
      <c r="G98" s="14">
        <f t="shared" si="70"/>
        <v>39173</v>
      </c>
      <c r="H98" s="3">
        <f>CHOOSE(MATCH($A$2,{"D","C"},0),VLOOKUP($A98,$J$4:$AT$115,COUNTA($J$4:$AT$4)),TREND(D98:E98,F98:G98,B98))</f>
        <v>0.60376039636429668</v>
      </c>
      <c r="J98" s="131">
        <v>46296</v>
      </c>
      <c r="K98" s="403" t="str">
        <f t="shared" si="72"/>
        <v>2026-Q4</v>
      </c>
      <c r="L98" s="60">
        <f t="shared" si="73"/>
        <v>46523</v>
      </c>
      <c r="M98" s="184"/>
      <c r="N98" s="186">
        <f t="shared" si="74"/>
        <v>0.24443148506996193</v>
      </c>
      <c r="O98" s="352">
        <f>IFERROR(INDEX([1]Exhibit_RateChange!$B:$B,MATCH($K98,[1]Exhibit_RateChange!$A:$A,0)),0)</f>
        <v>0</v>
      </c>
      <c r="P98" s="186">
        <f t="shared" si="45"/>
        <v>0.22980472112945804</v>
      </c>
      <c r="Q98" s="153">
        <f t="shared" si="75"/>
        <v>0</v>
      </c>
      <c r="R98" s="186">
        <f t="shared" si="46"/>
        <v>0.22980472112945802</v>
      </c>
      <c r="S98" s="352">
        <f>IFERROR(INDEX([1]Exhibit_RateChange!$C:$C,MATCH($K98,[1]Exhibit_RateChange!$A:$A,0)),0)</f>
        <v>0</v>
      </c>
      <c r="T98" s="186">
        <f t="shared" si="47"/>
        <v>0.24822126725388333</v>
      </c>
      <c r="U98" s="188">
        <f t="shared" si="76"/>
        <v>0</v>
      </c>
      <c r="V98" s="186">
        <f t="shared" si="48"/>
        <v>0.25859075659327357</v>
      </c>
      <c r="W98" s="352">
        <f>IFERROR(INDEX([1]Exhibit_RateChange!$F:$F,MATCH($K98,[1]Exhibit_RateChange!$A:$A,0)),0)</f>
        <v>0</v>
      </c>
      <c r="X98" s="186">
        <f t="shared" si="49"/>
        <v>0.22827154806267064</v>
      </c>
      <c r="Y98" s="188">
        <f t="shared" si="77"/>
        <v>0</v>
      </c>
      <c r="Z98" s="186">
        <f t="shared" si="50"/>
        <v>0.23780763419384382</v>
      </c>
      <c r="AA98" s="352">
        <f>IFERROR(INDEX([1]Exhibit_RateChange!$G:$G,MATCH($K98,[1]Exhibit_RateChange!$A:$A,0)),0)</f>
        <v>0</v>
      </c>
      <c r="AB98" s="186">
        <f t="shared" si="51"/>
        <v>0.2477465619745364</v>
      </c>
      <c r="AC98" s="188">
        <f t="shared" si="78"/>
        <v>0</v>
      </c>
      <c r="AD98" s="186">
        <f t="shared" si="52"/>
        <v>0.25809622041310187</v>
      </c>
      <c r="AE98" s="352">
        <f>IFERROR(INDEX([1]Exhibit_RateChange!$D:$D,MATCH($K98,[1]Exhibit_RateChange!$A:$A,0)),0)</f>
        <v>0</v>
      </c>
      <c r="AF98" s="186">
        <f t="shared" si="53"/>
        <v>0.26970231986995891</v>
      </c>
      <c r="AG98" s="188">
        <f t="shared" si="79"/>
        <v>0</v>
      </c>
      <c r="AH98" s="186">
        <f t="shared" si="54"/>
        <v>0.28096918415455657</v>
      </c>
      <c r="AI98" s="352">
        <f>IFERROR(INDEX([1]Exhibit_RateChange!$E:$E,MATCH($K98,[1]Exhibit_RateChange!$A:$A,0)),0)</f>
        <v>0</v>
      </c>
      <c r="AJ98" s="186">
        <f t="shared" si="55"/>
        <v>0.25402522256403476</v>
      </c>
      <c r="AK98" s="189">
        <f t="shared" si="80"/>
        <v>0</v>
      </c>
      <c r="AL98" s="186">
        <f t="shared" si="56"/>
        <v>0.2646371732097455</v>
      </c>
      <c r="AM98" s="186">
        <f t="shared" si="57"/>
        <v>0.24443148506996193</v>
      </c>
      <c r="AN98" s="186">
        <f t="shared" si="58"/>
        <v>0.22980472112945802</v>
      </c>
      <c r="AO98" s="186">
        <f t="shared" si="59"/>
        <v>0.25859075659327357</v>
      </c>
      <c r="AP98" s="186">
        <f t="shared" si="60"/>
        <v>0.23780763419384382</v>
      </c>
      <c r="AQ98" s="186">
        <f t="shared" si="61"/>
        <v>0.25809622041310187</v>
      </c>
      <c r="AR98" s="186">
        <f t="shared" si="62"/>
        <v>0.28096918415455657</v>
      </c>
      <c r="AS98" s="186">
        <f t="shared" si="63"/>
        <v>0.2646371732097455</v>
      </c>
      <c r="AT98" s="186">
        <f t="shared" si="64"/>
        <v>0.25859075659327357</v>
      </c>
      <c r="AU98" s="141"/>
    </row>
    <row r="99" spans="1:47">
      <c r="A99" s="12">
        <f t="shared" si="71"/>
        <v>38657</v>
      </c>
      <c r="B99" s="12">
        <f t="shared" si="65"/>
        <v>38852</v>
      </c>
      <c r="C99" s="13">
        <f t="shared" si="66"/>
        <v>13</v>
      </c>
      <c r="D99" s="17">
        <f t="shared" si="67"/>
        <v>0.60376039636429668</v>
      </c>
      <c r="E99" s="17">
        <f t="shared" si="68"/>
        <v>0.55195775435624006</v>
      </c>
      <c r="F99" s="14">
        <f t="shared" si="69"/>
        <v>38808</v>
      </c>
      <c r="G99" s="14">
        <f t="shared" si="70"/>
        <v>39173</v>
      </c>
      <c r="H99" s="3">
        <f>CHOOSE(MATCH($A$2,{"D","C"},0),VLOOKUP($A99,$J$4:$AT$115,COUNTA($J$4:$AT$4)),TREND(D99:E99,F99:G99,B99))</f>
        <v>0.60376039636429668</v>
      </c>
      <c r="J99" s="131">
        <v>46388</v>
      </c>
      <c r="K99" s="403" t="str">
        <f t="shared" si="72"/>
        <v>2027-Q1</v>
      </c>
      <c r="L99" s="60">
        <f t="shared" si="73"/>
        <v>46614</v>
      </c>
      <c r="M99" s="184"/>
      <c r="N99" s="186">
        <f t="shared" si="74"/>
        <v>0.24443148506996193</v>
      </c>
      <c r="O99" s="352">
        <f>IFERROR(INDEX([1]Exhibit_RateChange!$B:$B,MATCH($K99,[1]Exhibit_RateChange!$A:$A,0)),0)</f>
        <v>0</v>
      </c>
      <c r="P99" s="186">
        <f t="shared" si="45"/>
        <v>0.22980472112945804</v>
      </c>
      <c r="Q99" s="153">
        <f t="shared" si="75"/>
        <v>0</v>
      </c>
      <c r="R99" s="186">
        <f t="shared" si="46"/>
        <v>0.22980472112945802</v>
      </c>
      <c r="S99" s="352">
        <f>IFERROR(INDEX([1]Exhibit_RateChange!$C:$C,MATCH($K99,[1]Exhibit_RateChange!$A:$A,0)),0)</f>
        <v>0</v>
      </c>
      <c r="T99" s="186">
        <f t="shared" si="47"/>
        <v>0.24822126725388333</v>
      </c>
      <c r="U99" s="188">
        <f t="shared" si="76"/>
        <v>0</v>
      </c>
      <c r="V99" s="186">
        <f t="shared" si="48"/>
        <v>0.25859075659327357</v>
      </c>
      <c r="W99" s="352">
        <f>IFERROR(INDEX([1]Exhibit_RateChange!$F:$F,MATCH($K99,[1]Exhibit_RateChange!$A:$A,0)),0)</f>
        <v>0</v>
      </c>
      <c r="X99" s="186">
        <f t="shared" si="49"/>
        <v>0.22827154806267064</v>
      </c>
      <c r="Y99" s="188">
        <f t="shared" si="77"/>
        <v>0</v>
      </c>
      <c r="Z99" s="186">
        <f t="shared" si="50"/>
        <v>0.23780763419384382</v>
      </c>
      <c r="AA99" s="352">
        <f>IFERROR(INDEX([1]Exhibit_RateChange!$G:$G,MATCH($K99,[1]Exhibit_RateChange!$A:$A,0)),0)</f>
        <v>0</v>
      </c>
      <c r="AB99" s="186">
        <f t="shared" si="51"/>
        <v>0.2477465619745364</v>
      </c>
      <c r="AC99" s="188">
        <f t="shared" si="78"/>
        <v>0</v>
      </c>
      <c r="AD99" s="186">
        <f t="shared" si="52"/>
        <v>0.25809622041310187</v>
      </c>
      <c r="AE99" s="352">
        <f>IFERROR(INDEX([1]Exhibit_RateChange!$D:$D,MATCH($K99,[1]Exhibit_RateChange!$A:$A,0)),0)</f>
        <v>0</v>
      </c>
      <c r="AF99" s="186">
        <f t="shared" si="53"/>
        <v>0.26970231986995891</v>
      </c>
      <c r="AG99" s="188">
        <f t="shared" si="79"/>
        <v>0</v>
      </c>
      <c r="AH99" s="186">
        <f t="shared" si="54"/>
        <v>0.28096918415455657</v>
      </c>
      <c r="AI99" s="352">
        <f>IFERROR(INDEX([1]Exhibit_RateChange!$E:$E,MATCH($K99,[1]Exhibit_RateChange!$A:$A,0)),0)</f>
        <v>0</v>
      </c>
      <c r="AJ99" s="186">
        <f t="shared" si="55"/>
        <v>0.25402522256403476</v>
      </c>
      <c r="AK99" s="189">
        <f t="shared" si="80"/>
        <v>0</v>
      </c>
      <c r="AL99" s="186">
        <f t="shared" si="56"/>
        <v>0.2646371732097455</v>
      </c>
      <c r="AM99" s="186">
        <f t="shared" si="57"/>
        <v>0.24443148506996193</v>
      </c>
      <c r="AN99" s="186">
        <f t="shared" si="58"/>
        <v>0.22980472112945802</v>
      </c>
      <c r="AO99" s="186">
        <f t="shared" si="59"/>
        <v>0.25859075659327357</v>
      </c>
      <c r="AP99" s="186">
        <f t="shared" si="60"/>
        <v>0.23780763419384382</v>
      </c>
      <c r="AQ99" s="186">
        <f t="shared" si="61"/>
        <v>0.25809622041310187</v>
      </c>
      <c r="AR99" s="186">
        <f t="shared" si="62"/>
        <v>0.28096918415455657</v>
      </c>
      <c r="AS99" s="186">
        <f t="shared" si="63"/>
        <v>0.2646371732097455</v>
      </c>
      <c r="AT99" s="186">
        <f t="shared" si="64"/>
        <v>0.25859075659327357</v>
      </c>
      <c r="AU99" s="141"/>
    </row>
    <row r="100" spans="1:47">
      <c r="A100" s="12">
        <f t="shared" si="71"/>
        <v>38687</v>
      </c>
      <c r="B100" s="12">
        <f t="shared" si="65"/>
        <v>38883</v>
      </c>
      <c r="C100" s="13">
        <f t="shared" si="66"/>
        <v>13</v>
      </c>
      <c r="D100" s="17">
        <f t="shared" si="67"/>
        <v>0.60376039636429668</v>
      </c>
      <c r="E100" s="17">
        <f t="shared" si="68"/>
        <v>0.55195775435624006</v>
      </c>
      <c r="F100" s="14">
        <f t="shared" si="69"/>
        <v>38808</v>
      </c>
      <c r="G100" s="14">
        <f t="shared" si="70"/>
        <v>39173</v>
      </c>
      <c r="H100" s="3">
        <f>CHOOSE(MATCH($A$2,{"D","C"},0),VLOOKUP($A100,$J$4:$AT$115,COUNTA($J$4:$AT$4)),TREND(D100:E100,F100:G100,B100))</f>
        <v>0.60376039636429668</v>
      </c>
      <c r="J100" s="131">
        <v>46478</v>
      </c>
      <c r="K100" s="403" t="str">
        <f t="shared" si="72"/>
        <v>2027-Q2</v>
      </c>
      <c r="L100" s="60">
        <f t="shared" si="73"/>
        <v>46708</v>
      </c>
      <c r="M100" s="184"/>
      <c r="N100" s="186">
        <f t="shared" si="74"/>
        <v>0.24443148506996193</v>
      </c>
      <c r="O100" s="352">
        <f>IFERROR(INDEX([1]Exhibit_RateChange!$B:$B,MATCH($K100,[1]Exhibit_RateChange!$A:$A,0)),0)</f>
        <v>0</v>
      </c>
      <c r="P100" s="186">
        <f t="shared" si="45"/>
        <v>0.22980472112945804</v>
      </c>
      <c r="Q100" s="153">
        <f t="shared" si="75"/>
        <v>0</v>
      </c>
      <c r="R100" s="186">
        <f t="shared" si="46"/>
        <v>0.22980472112945802</v>
      </c>
      <c r="S100" s="352">
        <f>IFERROR(INDEX([1]Exhibit_RateChange!$C:$C,MATCH($K100,[1]Exhibit_RateChange!$A:$A,0)),0)</f>
        <v>0</v>
      </c>
      <c r="T100" s="186">
        <f t="shared" si="47"/>
        <v>0.24822126725388333</v>
      </c>
      <c r="U100" s="188">
        <f t="shared" si="76"/>
        <v>0</v>
      </c>
      <c r="V100" s="186">
        <f t="shared" si="48"/>
        <v>0.25859075659327357</v>
      </c>
      <c r="W100" s="352">
        <f>IFERROR(INDEX([1]Exhibit_RateChange!$F:$F,MATCH($K100,[1]Exhibit_RateChange!$A:$A,0)),0)</f>
        <v>0</v>
      </c>
      <c r="X100" s="186">
        <f t="shared" si="49"/>
        <v>0.22827154806267064</v>
      </c>
      <c r="Y100" s="188">
        <f t="shared" si="77"/>
        <v>0</v>
      </c>
      <c r="Z100" s="186">
        <f t="shared" si="50"/>
        <v>0.23780763419384382</v>
      </c>
      <c r="AA100" s="352">
        <f>IFERROR(INDEX([1]Exhibit_RateChange!$G:$G,MATCH($K100,[1]Exhibit_RateChange!$A:$A,0)),0)</f>
        <v>0</v>
      </c>
      <c r="AB100" s="186">
        <f t="shared" si="51"/>
        <v>0.2477465619745364</v>
      </c>
      <c r="AC100" s="188">
        <f t="shared" si="78"/>
        <v>0</v>
      </c>
      <c r="AD100" s="186">
        <f t="shared" si="52"/>
        <v>0.25809622041310187</v>
      </c>
      <c r="AE100" s="352">
        <f>IFERROR(INDEX([1]Exhibit_RateChange!$D:$D,MATCH($K100,[1]Exhibit_RateChange!$A:$A,0)),0)</f>
        <v>0</v>
      </c>
      <c r="AF100" s="186">
        <f t="shared" si="53"/>
        <v>0.26970231986995891</v>
      </c>
      <c r="AG100" s="188">
        <f t="shared" si="79"/>
        <v>0</v>
      </c>
      <c r="AH100" s="186">
        <f t="shared" si="54"/>
        <v>0.28096918415455657</v>
      </c>
      <c r="AI100" s="352">
        <f>IFERROR(INDEX([1]Exhibit_RateChange!$E:$E,MATCH($K100,[1]Exhibit_RateChange!$A:$A,0)),0)</f>
        <v>0</v>
      </c>
      <c r="AJ100" s="186">
        <f t="shared" si="55"/>
        <v>0.25402522256403476</v>
      </c>
      <c r="AK100" s="189">
        <f t="shared" si="80"/>
        <v>0</v>
      </c>
      <c r="AL100" s="186">
        <f t="shared" si="56"/>
        <v>0.2646371732097455</v>
      </c>
      <c r="AM100" s="186">
        <f t="shared" si="57"/>
        <v>0.24443148506996193</v>
      </c>
      <c r="AN100" s="186">
        <f t="shared" si="58"/>
        <v>0.22980472112945802</v>
      </c>
      <c r="AO100" s="186">
        <f t="shared" si="59"/>
        <v>0.25859075659327357</v>
      </c>
      <c r="AP100" s="186">
        <f t="shared" si="60"/>
        <v>0.23780763419384382</v>
      </c>
      <c r="AQ100" s="186">
        <f t="shared" si="61"/>
        <v>0.25809622041310187</v>
      </c>
      <c r="AR100" s="186">
        <f t="shared" si="62"/>
        <v>0.28096918415455657</v>
      </c>
      <c r="AS100" s="186">
        <f t="shared" si="63"/>
        <v>0.2646371732097455</v>
      </c>
      <c r="AT100" s="186">
        <f t="shared" si="64"/>
        <v>0.25859075659327357</v>
      </c>
      <c r="AU100" s="141"/>
    </row>
    <row r="101" spans="1:47">
      <c r="A101" s="12">
        <f t="shared" si="71"/>
        <v>38718</v>
      </c>
      <c r="B101" s="12">
        <f t="shared" si="65"/>
        <v>38913</v>
      </c>
      <c r="C101" s="13">
        <f t="shared" si="66"/>
        <v>13</v>
      </c>
      <c r="D101" s="17">
        <f t="shared" si="67"/>
        <v>0.60376039636429668</v>
      </c>
      <c r="E101" s="17">
        <f t="shared" si="68"/>
        <v>0.55195775435624006</v>
      </c>
      <c r="F101" s="14">
        <f t="shared" si="69"/>
        <v>38808</v>
      </c>
      <c r="G101" s="14">
        <f t="shared" si="70"/>
        <v>39173</v>
      </c>
      <c r="H101" s="3">
        <f>CHOOSE(MATCH($A$2,{"D","C"},0),VLOOKUP($A101,$J$4:$AT$115,COUNTA($J$4:$AT$4)),TREND(D101:E101,F101:G101,B101))</f>
        <v>0.60376039636429668</v>
      </c>
      <c r="J101" s="131">
        <v>46569</v>
      </c>
      <c r="K101" s="403" t="str">
        <f t="shared" si="72"/>
        <v>2027-Q3</v>
      </c>
      <c r="L101" s="60">
        <f t="shared" si="73"/>
        <v>46799</v>
      </c>
      <c r="M101" s="184"/>
      <c r="N101" s="186">
        <f t="shared" si="74"/>
        <v>0.24443148506996193</v>
      </c>
      <c r="O101" s="352">
        <f>IFERROR(INDEX([1]Exhibit_RateChange!$B:$B,MATCH($K101,[1]Exhibit_RateChange!$A:$A,0)),0)</f>
        <v>0</v>
      </c>
      <c r="P101" s="186">
        <f t="shared" si="45"/>
        <v>0.22980472112945804</v>
      </c>
      <c r="Q101" s="153">
        <f t="shared" si="75"/>
        <v>0</v>
      </c>
      <c r="R101" s="186">
        <f t="shared" si="46"/>
        <v>0.22980472112945802</v>
      </c>
      <c r="S101" s="352">
        <f>IFERROR(INDEX([1]Exhibit_RateChange!$C:$C,MATCH($K101,[1]Exhibit_RateChange!$A:$A,0)),0)</f>
        <v>0</v>
      </c>
      <c r="T101" s="186">
        <f t="shared" si="47"/>
        <v>0.24822126725388333</v>
      </c>
      <c r="U101" s="188">
        <f t="shared" si="76"/>
        <v>0</v>
      </c>
      <c r="V101" s="186">
        <f t="shared" si="48"/>
        <v>0.25859075659327357</v>
      </c>
      <c r="W101" s="352">
        <f>IFERROR(INDEX([1]Exhibit_RateChange!$F:$F,MATCH($K101,[1]Exhibit_RateChange!$A:$A,0)),0)</f>
        <v>0</v>
      </c>
      <c r="X101" s="186">
        <f t="shared" si="49"/>
        <v>0.22827154806267064</v>
      </c>
      <c r="Y101" s="188">
        <f t="shared" si="77"/>
        <v>0</v>
      </c>
      <c r="Z101" s="186">
        <f t="shared" si="50"/>
        <v>0.23780763419384382</v>
      </c>
      <c r="AA101" s="352">
        <f>IFERROR(INDEX([1]Exhibit_RateChange!$G:$G,MATCH($K101,[1]Exhibit_RateChange!$A:$A,0)),0)</f>
        <v>0</v>
      </c>
      <c r="AB101" s="186">
        <f t="shared" si="51"/>
        <v>0.2477465619745364</v>
      </c>
      <c r="AC101" s="188">
        <f t="shared" si="78"/>
        <v>0</v>
      </c>
      <c r="AD101" s="186">
        <f t="shared" si="52"/>
        <v>0.25809622041310187</v>
      </c>
      <c r="AE101" s="352">
        <f>IFERROR(INDEX([1]Exhibit_RateChange!$D:$D,MATCH($K101,[1]Exhibit_RateChange!$A:$A,0)),0)</f>
        <v>0</v>
      </c>
      <c r="AF101" s="186">
        <f t="shared" si="53"/>
        <v>0.26970231986995891</v>
      </c>
      <c r="AG101" s="188">
        <f t="shared" si="79"/>
        <v>0</v>
      </c>
      <c r="AH101" s="186">
        <f t="shared" si="54"/>
        <v>0.28096918415455657</v>
      </c>
      <c r="AI101" s="352">
        <f>IFERROR(INDEX([1]Exhibit_RateChange!$E:$E,MATCH($K101,[1]Exhibit_RateChange!$A:$A,0)),0)</f>
        <v>0</v>
      </c>
      <c r="AJ101" s="186">
        <f t="shared" si="55"/>
        <v>0.25402522256403476</v>
      </c>
      <c r="AK101" s="189">
        <f t="shared" si="80"/>
        <v>0</v>
      </c>
      <c r="AL101" s="186">
        <f t="shared" si="56"/>
        <v>0.2646371732097455</v>
      </c>
      <c r="AM101" s="186">
        <f t="shared" si="57"/>
        <v>0.24443148506996193</v>
      </c>
      <c r="AN101" s="186">
        <f t="shared" si="58"/>
        <v>0.22980472112945802</v>
      </c>
      <c r="AO101" s="186">
        <f t="shared" si="59"/>
        <v>0.25859075659327357</v>
      </c>
      <c r="AP101" s="186">
        <f t="shared" si="60"/>
        <v>0.23780763419384382</v>
      </c>
      <c r="AQ101" s="186">
        <f t="shared" si="61"/>
        <v>0.25809622041310187</v>
      </c>
      <c r="AR101" s="186">
        <f t="shared" si="62"/>
        <v>0.28096918415455657</v>
      </c>
      <c r="AS101" s="186">
        <f t="shared" si="63"/>
        <v>0.2646371732097455</v>
      </c>
      <c r="AT101" s="186">
        <f t="shared" si="64"/>
        <v>0.25859075659327357</v>
      </c>
      <c r="AU101" s="141"/>
    </row>
    <row r="102" spans="1:47">
      <c r="A102" s="12">
        <f t="shared" si="71"/>
        <v>38749</v>
      </c>
      <c r="B102" s="12">
        <f t="shared" si="65"/>
        <v>38944</v>
      </c>
      <c r="C102" s="13">
        <f t="shared" si="66"/>
        <v>13</v>
      </c>
      <c r="D102" s="17">
        <f t="shared" si="67"/>
        <v>0.60376039636429668</v>
      </c>
      <c r="E102" s="17">
        <f t="shared" si="68"/>
        <v>0.55195775435624006</v>
      </c>
      <c r="F102" s="14">
        <f t="shared" si="69"/>
        <v>38808</v>
      </c>
      <c r="G102" s="14">
        <f t="shared" si="70"/>
        <v>39173</v>
      </c>
      <c r="H102" s="3">
        <f>CHOOSE(MATCH($A$2,{"D","C"},0),VLOOKUP($A102,$J$4:$AT$115,COUNTA($J$4:$AT$4)),TREND(D102:E102,F102:G102,B102))</f>
        <v>0.60376039636429668</v>
      </c>
      <c r="J102" s="131">
        <v>46661</v>
      </c>
      <c r="K102" s="403" t="str">
        <f t="shared" si="72"/>
        <v>2027-Q4</v>
      </c>
      <c r="L102" s="60">
        <f t="shared" si="73"/>
        <v>46889</v>
      </c>
      <c r="M102" s="184"/>
      <c r="N102" s="186">
        <f t="shared" si="74"/>
        <v>0.24443148506996193</v>
      </c>
      <c r="O102" s="352">
        <f>IFERROR(INDEX([1]Exhibit_RateChange!$B:$B,MATCH($K102,[1]Exhibit_RateChange!$A:$A,0)),0)</f>
        <v>0</v>
      </c>
      <c r="P102" s="186">
        <f t="shared" si="45"/>
        <v>0.22980472112945804</v>
      </c>
      <c r="Q102" s="153">
        <f t="shared" si="75"/>
        <v>0</v>
      </c>
      <c r="R102" s="186">
        <f t="shared" si="46"/>
        <v>0.22980472112945802</v>
      </c>
      <c r="S102" s="352">
        <f>IFERROR(INDEX([1]Exhibit_RateChange!$C:$C,MATCH($K102,[1]Exhibit_RateChange!$A:$A,0)),0)</f>
        <v>0</v>
      </c>
      <c r="T102" s="186">
        <f t="shared" si="47"/>
        <v>0.24822126725388333</v>
      </c>
      <c r="U102" s="188">
        <f t="shared" si="76"/>
        <v>0</v>
      </c>
      <c r="V102" s="186">
        <f t="shared" si="48"/>
        <v>0.25859075659327357</v>
      </c>
      <c r="W102" s="352">
        <f>IFERROR(INDEX([1]Exhibit_RateChange!$F:$F,MATCH($K102,[1]Exhibit_RateChange!$A:$A,0)),0)</f>
        <v>0</v>
      </c>
      <c r="X102" s="186">
        <f t="shared" si="49"/>
        <v>0.22827154806267064</v>
      </c>
      <c r="Y102" s="188">
        <f t="shared" si="77"/>
        <v>0</v>
      </c>
      <c r="Z102" s="186">
        <f t="shared" si="50"/>
        <v>0.23780763419384382</v>
      </c>
      <c r="AA102" s="352">
        <f>IFERROR(INDEX([1]Exhibit_RateChange!$G:$G,MATCH($K102,[1]Exhibit_RateChange!$A:$A,0)),0)</f>
        <v>0</v>
      </c>
      <c r="AB102" s="186">
        <f t="shared" si="51"/>
        <v>0.2477465619745364</v>
      </c>
      <c r="AC102" s="188">
        <f t="shared" si="78"/>
        <v>0</v>
      </c>
      <c r="AD102" s="186">
        <f t="shared" si="52"/>
        <v>0.25809622041310187</v>
      </c>
      <c r="AE102" s="352">
        <f>IFERROR(INDEX([1]Exhibit_RateChange!$D:$D,MATCH($K102,[1]Exhibit_RateChange!$A:$A,0)),0)</f>
        <v>0</v>
      </c>
      <c r="AF102" s="186">
        <f t="shared" si="53"/>
        <v>0.26970231986995891</v>
      </c>
      <c r="AG102" s="188">
        <f t="shared" si="79"/>
        <v>0</v>
      </c>
      <c r="AH102" s="186">
        <f t="shared" si="54"/>
        <v>0.28096918415455657</v>
      </c>
      <c r="AI102" s="352">
        <f>IFERROR(INDEX([1]Exhibit_RateChange!$E:$E,MATCH($K102,[1]Exhibit_RateChange!$A:$A,0)),0)</f>
        <v>0</v>
      </c>
      <c r="AJ102" s="186">
        <f t="shared" si="55"/>
        <v>0.25402522256403476</v>
      </c>
      <c r="AK102" s="189">
        <f t="shared" si="80"/>
        <v>0</v>
      </c>
      <c r="AL102" s="186">
        <f t="shared" si="56"/>
        <v>0.2646371732097455</v>
      </c>
      <c r="AM102" s="186">
        <f t="shared" si="57"/>
        <v>0.24443148506996193</v>
      </c>
      <c r="AN102" s="186">
        <f t="shared" si="58"/>
        <v>0.22980472112945802</v>
      </c>
      <c r="AO102" s="186">
        <f t="shared" si="59"/>
        <v>0.25859075659327357</v>
      </c>
      <c r="AP102" s="186">
        <f t="shared" si="60"/>
        <v>0.23780763419384382</v>
      </c>
      <c r="AQ102" s="186">
        <f t="shared" si="61"/>
        <v>0.25809622041310187</v>
      </c>
      <c r="AR102" s="186">
        <f t="shared" si="62"/>
        <v>0.28096918415455657</v>
      </c>
      <c r="AS102" s="186">
        <f t="shared" si="63"/>
        <v>0.2646371732097455</v>
      </c>
      <c r="AT102" s="186">
        <f t="shared" si="64"/>
        <v>0.25859075659327357</v>
      </c>
      <c r="AU102" s="141"/>
    </row>
    <row r="103" spans="1:47">
      <c r="A103" s="12">
        <f t="shared" si="71"/>
        <v>38777</v>
      </c>
      <c r="B103" s="12">
        <f t="shared" si="65"/>
        <v>38975</v>
      </c>
      <c r="C103" s="13">
        <f t="shared" si="66"/>
        <v>13</v>
      </c>
      <c r="D103" s="17">
        <f t="shared" si="67"/>
        <v>0.60376039636429668</v>
      </c>
      <c r="E103" s="17">
        <f t="shared" si="68"/>
        <v>0.55195775435624006</v>
      </c>
      <c r="F103" s="14">
        <f t="shared" si="69"/>
        <v>38808</v>
      </c>
      <c r="G103" s="14">
        <f t="shared" si="70"/>
        <v>39173</v>
      </c>
      <c r="H103" s="3">
        <f>CHOOSE(MATCH($A$2,{"D","C"},0),VLOOKUP($A103,$J$4:$AT$115,COUNTA($J$4:$AT$4)),TREND(D103:E103,F103:G103,B103))</f>
        <v>0.60376039636429668</v>
      </c>
      <c r="J103" s="131">
        <v>46753</v>
      </c>
      <c r="K103" s="403" t="str">
        <f t="shared" si="72"/>
        <v>2028-Q1</v>
      </c>
      <c r="L103" s="60">
        <f t="shared" si="73"/>
        <v>46981</v>
      </c>
      <c r="M103" s="184"/>
      <c r="N103" s="186">
        <f t="shared" si="74"/>
        <v>0.24443148506996193</v>
      </c>
      <c r="O103" s="352">
        <f>IFERROR(INDEX([1]Exhibit_RateChange!$B:$B,MATCH($K103,[1]Exhibit_RateChange!$A:$A,0)),0)</f>
        <v>0</v>
      </c>
      <c r="P103" s="186">
        <f t="shared" si="45"/>
        <v>0.22980472112945804</v>
      </c>
      <c r="Q103" s="153">
        <f t="shared" si="75"/>
        <v>0</v>
      </c>
      <c r="R103" s="186">
        <f t="shared" si="46"/>
        <v>0.22980472112945802</v>
      </c>
      <c r="S103" s="352">
        <f>IFERROR(INDEX([1]Exhibit_RateChange!$C:$C,MATCH($K103,[1]Exhibit_RateChange!$A:$A,0)),0)</f>
        <v>0</v>
      </c>
      <c r="T103" s="186">
        <f t="shared" si="47"/>
        <v>0.24822126725388333</v>
      </c>
      <c r="U103" s="188">
        <f t="shared" si="76"/>
        <v>0</v>
      </c>
      <c r="V103" s="186">
        <f t="shared" si="48"/>
        <v>0.25859075659327357</v>
      </c>
      <c r="W103" s="352">
        <f>IFERROR(INDEX([1]Exhibit_RateChange!$F:$F,MATCH($K103,[1]Exhibit_RateChange!$A:$A,0)),0)</f>
        <v>0</v>
      </c>
      <c r="X103" s="186">
        <f t="shared" si="49"/>
        <v>0.22827154806267064</v>
      </c>
      <c r="Y103" s="188">
        <f t="shared" si="77"/>
        <v>0</v>
      </c>
      <c r="Z103" s="186">
        <f t="shared" si="50"/>
        <v>0.23780763419384382</v>
      </c>
      <c r="AA103" s="352">
        <f>IFERROR(INDEX([1]Exhibit_RateChange!$G:$G,MATCH($K103,[1]Exhibit_RateChange!$A:$A,0)),0)</f>
        <v>0</v>
      </c>
      <c r="AB103" s="186">
        <f t="shared" si="51"/>
        <v>0.2477465619745364</v>
      </c>
      <c r="AC103" s="188">
        <f t="shared" si="78"/>
        <v>0</v>
      </c>
      <c r="AD103" s="186">
        <f t="shared" si="52"/>
        <v>0.25809622041310187</v>
      </c>
      <c r="AE103" s="352">
        <f>IFERROR(INDEX([1]Exhibit_RateChange!$D:$D,MATCH($K103,[1]Exhibit_RateChange!$A:$A,0)),0)</f>
        <v>0</v>
      </c>
      <c r="AF103" s="186">
        <f t="shared" si="53"/>
        <v>0.26970231986995891</v>
      </c>
      <c r="AG103" s="188">
        <f t="shared" si="79"/>
        <v>0</v>
      </c>
      <c r="AH103" s="186">
        <f t="shared" si="54"/>
        <v>0.28096918415455657</v>
      </c>
      <c r="AI103" s="352">
        <f>IFERROR(INDEX([1]Exhibit_RateChange!$E:$E,MATCH($K103,[1]Exhibit_RateChange!$A:$A,0)),0)</f>
        <v>0</v>
      </c>
      <c r="AJ103" s="186">
        <f t="shared" si="55"/>
        <v>0.25402522256403476</v>
      </c>
      <c r="AK103" s="189">
        <f t="shared" si="80"/>
        <v>0</v>
      </c>
      <c r="AL103" s="186">
        <f t="shared" si="56"/>
        <v>0.2646371732097455</v>
      </c>
      <c r="AM103" s="186">
        <f t="shared" si="57"/>
        <v>0.24443148506996193</v>
      </c>
      <c r="AN103" s="186">
        <f t="shared" si="58"/>
        <v>0.22980472112945802</v>
      </c>
      <c r="AO103" s="186">
        <f t="shared" si="59"/>
        <v>0.25859075659327357</v>
      </c>
      <c r="AP103" s="186">
        <f t="shared" si="60"/>
        <v>0.23780763419384382</v>
      </c>
      <c r="AQ103" s="186">
        <f t="shared" si="61"/>
        <v>0.25809622041310187</v>
      </c>
      <c r="AR103" s="186">
        <f t="shared" si="62"/>
        <v>0.28096918415455657</v>
      </c>
      <c r="AS103" s="186">
        <f t="shared" si="63"/>
        <v>0.2646371732097455</v>
      </c>
      <c r="AT103" s="186">
        <f t="shared" si="64"/>
        <v>0.25859075659327357</v>
      </c>
      <c r="AU103" s="141"/>
    </row>
    <row r="104" spans="1:47">
      <c r="A104" s="12">
        <f t="shared" si="71"/>
        <v>38808</v>
      </c>
      <c r="B104" s="12">
        <f t="shared" si="65"/>
        <v>39005</v>
      </c>
      <c r="C104" s="13">
        <f t="shared" si="66"/>
        <v>13</v>
      </c>
      <c r="D104" s="17">
        <f t="shared" si="67"/>
        <v>0.60376039636429668</v>
      </c>
      <c r="E104" s="17">
        <f t="shared" si="68"/>
        <v>0.55195775435624006</v>
      </c>
      <c r="F104" s="14">
        <f t="shared" si="69"/>
        <v>38808</v>
      </c>
      <c r="G104" s="14">
        <f t="shared" si="70"/>
        <v>39173</v>
      </c>
      <c r="H104" s="3">
        <f>CHOOSE(MATCH($A$2,{"D","C"},0),VLOOKUP($A104,$J$4:$AT$115,COUNTA($J$4:$AT$4)),TREND(D104:E104,F104:G104,B104))</f>
        <v>0.55195775435624006</v>
      </c>
      <c r="J104" s="131">
        <v>46844</v>
      </c>
      <c r="K104" s="403" t="str">
        <f t="shared" si="72"/>
        <v>2028-Q2</v>
      </c>
      <c r="L104" s="60">
        <f t="shared" si="73"/>
        <v>47074</v>
      </c>
      <c r="M104" s="184"/>
      <c r="N104" s="186">
        <f t="shared" si="74"/>
        <v>0.24443148506996193</v>
      </c>
      <c r="O104" s="352">
        <f>IFERROR(INDEX([1]Exhibit_RateChange!$B:$B,MATCH($K104,[1]Exhibit_RateChange!$A:$A,0)),0)</f>
        <v>0</v>
      </c>
      <c r="P104" s="186">
        <f t="shared" si="45"/>
        <v>0.22980472112945804</v>
      </c>
      <c r="Q104" s="153">
        <f t="shared" si="75"/>
        <v>0</v>
      </c>
      <c r="R104" s="186">
        <f t="shared" si="46"/>
        <v>0.22980472112945802</v>
      </c>
      <c r="S104" s="352">
        <f>IFERROR(INDEX([1]Exhibit_RateChange!$C:$C,MATCH($K104,[1]Exhibit_RateChange!$A:$A,0)),0)</f>
        <v>0</v>
      </c>
      <c r="T104" s="186">
        <f t="shared" si="47"/>
        <v>0.24822126725388333</v>
      </c>
      <c r="U104" s="188">
        <f t="shared" si="76"/>
        <v>0</v>
      </c>
      <c r="V104" s="186">
        <f t="shared" si="48"/>
        <v>0.25859075659327357</v>
      </c>
      <c r="W104" s="352">
        <f>IFERROR(INDEX([1]Exhibit_RateChange!$F:$F,MATCH($K104,[1]Exhibit_RateChange!$A:$A,0)),0)</f>
        <v>0</v>
      </c>
      <c r="X104" s="186">
        <f t="shared" si="49"/>
        <v>0.22827154806267064</v>
      </c>
      <c r="Y104" s="188">
        <f t="shared" si="77"/>
        <v>0</v>
      </c>
      <c r="Z104" s="186">
        <f t="shared" si="50"/>
        <v>0.23780763419384382</v>
      </c>
      <c r="AA104" s="352">
        <f>IFERROR(INDEX([1]Exhibit_RateChange!$G:$G,MATCH($K104,[1]Exhibit_RateChange!$A:$A,0)),0)</f>
        <v>0</v>
      </c>
      <c r="AB104" s="186">
        <f t="shared" si="51"/>
        <v>0.2477465619745364</v>
      </c>
      <c r="AC104" s="188">
        <f t="shared" si="78"/>
        <v>0</v>
      </c>
      <c r="AD104" s="186">
        <f t="shared" si="52"/>
        <v>0.25809622041310187</v>
      </c>
      <c r="AE104" s="352">
        <f>IFERROR(INDEX([1]Exhibit_RateChange!$D:$D,MATCH($K104,[1]Exhibit_RateChange!$A:$A,0)),0)</f>
        <v>0</v>
      </c>
      <c r="AF104" s="186">
        <f t="shared" si="53"/>
        <v>0.26970231986995891</v>
      </c>
      <c r="AG104" s="188">
        <f t="shared" si="79"/>
        <v>0</v>
      </c>
      <c r="AH104" s="186">
        <f t="shared" si="54"/>
        <v>0.28096918415455657</v>
      </c>
      <c r="AI104" s="352">
        <f>IFERROR(INDEX([1]Exhibit_RateChange!$E:$E,MATCH($K104,[1]Exhibit_RateChange!$A:$A,0)),0)</f>
        <v>0</v>
      </c>
      <c r="AJ104" s="186">
        <f t="shared" si="55"/>
        <v>0.25402522256403476</v>
      </c>
      <c r="AK104" s="189">
        <f t="shared" si="80"/>
        <v>0</v>
      </c>
      <c r="AL104" s="186">
        <f t="shared" si="56"/>
        <v>0.2646371732097455</v>
      </c>
      <c r="AM104" s="186">
        <f t="shared" si="57"/>
        <v>0.24443148506996193</v>
      </c>
      <c r="AN104" s="186">
        <f t="shared" si="58"/>
        <v>0.22980472112945802</v>
      </c>
      <c r="AO104" s="186">
        <f t="shared" si="59"/>
        <v>0.25859075659327357</v>
      </c>
      <c r="AP104" s="186">
        <f t="shared" si="60"/>
        <v>0.23780763419384382</v>
      </c>
      <c r="AQ104" s="186">
        <f t="shared" si="61"/>
        <v>0.25809622041310187</v>
      </c>
      <c r="AR104" s="186">
        <f t="shared" si="62"/>
        <v>0.28096918415455657</v>
      </c>
      <c r="AS104" s="186">
        <f t="shared" si="63"/>
        <v>0.2646371732097455</v>
      </c>
      <c r="AT104" s="186">
        <f t="shared" si="64"/>
        <v>0.25859075659327357</v>
      </c>
      <c r="AU104" s="141"/>
    </row>
    <row r="105" spans="1:47">
      <c r="A105" s="12">
        <f t="shared" si="71"/>
        <v>38838</v>
      </c>
      <c r="B105" s="12">
        <f t="shared" si="65"/>
        <v>39036</v>
      </c>
      <c r="C105" s="13">
        <f t="shared" si="66"/>
        <v>13</v>
      </c>
      <c r="D105" s="17">
        <f t="shared" si="67"/>
        <v>0.60376039636429668</v>
      </c>
      <c r="E105" s="17">
        <f t="shared" si="68"/>
        <v>0.55195775435624006</v>
      </c>
      <c r="F105" s="14">
        <f t="shared" si="69"/>
        <v>38808</v>
      </c>
      <c r="G105" s="14">
        <f t="shared" si="70"/>
        <v>39173</v>
      </c>
      <c r="H105" s="3">
        <f>CHOOSE(MATCH($A$2,{"D","C"},0),VLOOKUP($A105,$J$4:$AT$115,COUNTA($J$4:$AT$4)),TREND(D105:E105,F105:G105,B105))</f>
        <v>0.55195775435624006</v>
      </c>
      <c r="J105" s="131">
        <v>46935</v>
      </c>
      <c r="K105" s="403" t="str">
        <f t="shared" si="72"/>
        <v>2028-Q3</v>
      </c>
      <c r="L105" s="60">
        <f t="shared" si="73"/>
        <v>47165</v>
      </c>
      <c r="M105" s="184"/>
      <c r="N105" s="186">
        <f t="shared" si="74"/>
        <v>0.24443148506996193</v>
      </c>
      <c r="O105" s="352">
        <f>IFERROR(INDEX([1]Exhibit_RateChange!$B:$B,MATCH($K105,[1]Exhibit_RateChange!$A:$A,0)),0)</f>
        <v>0</v>
      </c>
      <c r="P105" s="186">
        <f t="shared" si="45"/>
        <v>0.22980472112945804</v>
      </c>
      <c r="Q105" s="153">
        <f t="shared" si="75"/>
        <v>0</v>
      </c>
      <c r="R105" s="186">
        <f t="shared" si="46"/>
        <v>0.22980472112945802</v>
      </c>
      <c r="S105" s="352">
        <f>IFERROR(INDEX([1]Exhibit_RateChange!$C:$C,MATCH($K105,[1]Exhibit_RateChange!$A:$A,0)),0)</f>
        <v>0</v>
      </c>
      <c r="T105" s="186">
        <f t="shared" si="47"/>
        <v>0.24822126725388333</v>
      </c>
      <c r="U105" s="188">
        <f t="shared" si="76"/>
        <v>0</v>
      </c>
      <c r="V105" s="186">
        <f t="shared" si="48"/>
        <v>0.25859075659327357</v>
      </c>
      <c r="W105" s="352">
        <f>IFERROR(INDEX([1]Exhibit_RateChange!$F:$F,MATCH($K105,[1]Exhibit_RateChange!$A:$A,0)),0)</f>
        <v>0</v>
      </c>
      <c r="X105" s="186">
        <f t="shared" si="49"/>
        <v>0.22827154806267064</v>
      </c>
      <c r="Y105" s="188">
        <f t="shared" si="77"/>
        <v>0</v>
      </c>
      <c r="Z105" s="186">
        <f t="shared" si="50"/>
        <v>0.23780763419384382</v>
      </c>
      <c r="AA105" s="352">
        <f>IFERROR(INDEX([1]Exhibit_RateChange!$G:$G,MATCH($K105,[1]Exhibit_RateChange!$A:$A,0)),0)</f>
        <v>0</v>
      </c>
      <c r="AB105" s="186">
        <f t="shared" si="51"/>
        <v>0.2477465619745364</v>
      </c>
      <c r="AC105" s="188">
        <f t="shared" si="78"/>
        <v>0</v>
      </c>
      <c r="AD105" s="186">
        <f t="shared" si="52"/>
        <v>0.25809622041310187</v>
      </c>
      <c r="AE105" s="352">
        <f>IFERROR(INDEX([1]Exhibit_RateChange!$D:$D,MATCH($K105,[1]Exhibit_RateChange!$A:$A,0)),0)</f>
        <v>0</v>
      </c>
      <c r="AF105" s="186">
        <f t="shared" si="53"/>
        <v>0.26970231986995891</v>
      </c>
      <c r="AG105" s="188">
        <f t="shared" si="79"/>
        <v>0</v>
      </c>
      <c r="AH105" s="186">
        <f t="shared" si="54"/>
        <v>0.28096918415455657</v>
      </c>
      <c r="AI105" s="352">
        <f>IFERROR(INDEX([1]Exhibit_RateChange!$E:$E,MATCH($K105,[1]Exhibit_RateChange!$A:$A,0)),0)</f>
        <v>0</v>
      </c>
      <c r="AJ105" s="186">
        <f t="shared" si="55"/>
        <v>0.25402522256403476</v>
      </c>
      <c r="AK105" s="189">
        <f t="shared" si="80"/>
        <v>0</v>
      </c>
      <c r="AL105" s="186">
        <f t="shared" si="56"/>
        <v>0.2646371732097455</v>
      </c>
      <c r="AM105" s="186">
        <f t="shared" si="57"/>
        <v>0.24443148506996193</v>
      </c>
      <c r="AN105" s="186">
        <f t="shared" si="58"/>
        <v>0.22980472112945802</v>
      </c>
      <c r="AO105" s="186">
        <f t="shared" si="59"/>
        <v>0.25859075659327357</v>
      </c>
      <c r="AP105" s="186">
        <f t="shared" si="60"/>
        <v>0.23780763419384382</v>
      </c>
      <c r="AQ105" s="186">
        <f t="shared" si="61"/>
        <v>0.25809622041310187</v>
      </c>
      <c r="AR105" s="186">
        <f t="shared" si="62"/>
        <v>0.28096918415455657</v>
      </c>
      <c r="AS105" s="186">
        <f t="shared" si="63"/>
        <v>0.2646371732097455</v>
      </c>
      <c r="AT105" s="186">
        <f t="shared" si="64"/>
        <v>0.25859075659327357</v>
      </c>
      <c r="AU105" s="141"/>
    </row>
    <row r="106" spans="1:47">
      <c r="A106" s="12">
        <f t="shared" si="71"/>
        <v>38869</v>
      </c>
      <c r="B106" s="12">
        <f t="shared" si="65"/>
        <v>39066</v>
      </c>
      <c r="C106" s="13">
        <f t="shared" si="66"/>
        <v>13</v>
      </c>
      <c r="D106" s="17">
        <f t="shared" si="67"/>
        <v>0.60376039636429668</v>
      </c>
      <c r="E106" s="17">
        <f t="shared" si="68"/>
        <v>0.55195775435624006</v>
      </c>
      <c r="F106" s="14">
        <f t="shared" si="69"/>
        <v>38808</v>
      </c>
      <c r="G106" s="14">
        <f t="shared" si="70"/>
        <v>39173</v>
      </c>
      <c r="H106" s="3">
        <f>CHOOSE(MATCH($A$2,{"D","C"},0),VLOOKUP($A106,$J$4:$AT$115,COUNTA($J$4:$AT$4)),TREND(D106:E106,F106:G106,B106))</f>
        <v>0.55195775435624006</v>
      </c>
      <c r="J106" s="131">
        <v>47027</v>
      </c>
      <c r="K106" s="403" t="str">
        <f t="shared" si="72"/>
        <v>2028-Q4</v>
      </c>
      <c r="L106" s="60">
        <f t="shared" si="73"/>
        <v>47254</v>
      </c>
      <c r="M106" s="184"/>
      <c r="N106" s="186">
        <f t="shared" si="74"/>
        <v>0.24443148506996193</v>
      </c>
      <c r="O106" s="352">
        <f>IFERROR(INDEX([1]Exhibit_RateChange!$B:$B,MATCH($K106,[1]Exhibit_RateChange!$A:$A,0)),0)</f>
        <v>0</v>
      </c>
      <c r="P106" s="186">
        <f t="shared" si="45"/>
        <v>0.22980472112945804</v>
      </c>
      <c r="Q106" s="153">
        <f t="shared" si="75"/>
        <v>0</v>
      </c>
      <c r="R106" s="186">
        <f t="shared" si="46"/>
        <v>0.22980472112945802</v>
      </c>
      <c r="S106" s="352">
        <f>IFERROR(INDEX([1]Exhibit_RateChange!$C:$C,MATCH($K106,[1]Exhibit_RateChange!$A:$A,0)),0)</f>
        <v>0</v>
      </c>
      <c r="T106" s="186">
        <f t="shared" si="47"/>
        <v>0.24822126725388333</v>
      </c>
      <c r="U106" s="188">
        <f t="shared" si="76"/>
        <v>0</v>
      </c>
      <c r="V106" s="186">
        <f t="shared" si="48"/>
        <v>0.25859075659327357</v>
      </c>
      <c r="W106" s="352">
        <f>IFERROR(INDEX([1]Exhibit_RateChange!$F:$F,MATCH($K106,[1]Exhibit_RateChange!$A:$A,0)),0)</f>
        <v>0</v>
      </c>
      <c r="X106" s="186">
        <f t="shared" si="49"/>
        <v>0.22827154806267064</v>
      </c>
      <c r="Y106" s="188">
        <f t="shared" si="77"/>
        <v>0</v>
      </c>
      <c r="Z106" s="186">
        <f t="shared" si="50"/>
        <v>0.23780763419384382</v>
      </c>
      <c r="AA106" s="352">
        <f>IFERROR(INDEX([1]Exhibit_RateChange!$G:$G,MATCH($K106,[1]Exhibit_RateChange!$A:$A,0)),0)</f>
        <v>0</v>
      </c>
      <c r="AB106" s="186">
        <f t="shared" si="51"/>
        <v>0.2477465619745364</v>
      </c>
      <c r="AC106" s="188">
        <f t="shared" si="78"/>
        <v>0</v>
      </c>
      <c r="AD106" s="186">
        <f t="shared" si="52"/>
        <v>0.25809622041310187</v>
      </c>
      <c r="AE106" s="352">
        <f>IFERROR(INDEX([1]Exhibit_RateChange!$D:$D,MATCH($K106,[1]Exhibit_RateChange!$A:$A,0)),0)</f>
        <v>0</v>
      </c>
      <c r="AF106" s="186">
        <f t="shared" si="53"/>
        <v>0.26970231986995891</v>
      </c>
      <c r="AG106" s="188">
        <f t="shared" si="79"/>
        <v>0</v>
      </c>
      <c r="AH106" s="186">
        <f t="shared" si="54"/>
        <v>0.28096918415455657</v>
      </c>
      <c r="AI106" s="352">
        <f>IFERROR(INDEX([1]Exhibit_RateChange!$E:$E,MATCH($K106,[1]Exhibit_RateChange!$A:$A,0)),0)</f>
        <v>0</v>
      </c>
      <c r="AJ106" s="186">
        <f t="shared" si="55"/>
        <v>0.25402522256403476</v>
      </c>
      <c r="AK106" s="189">
        <f t="shared" si="80"/>
        <v>0</v>
      </c>
      <c r="AL106" s="186">
        <f t="shared" si="56"/>
        <v>0.2646371732097455</v>
      </c>
      <c r="AM106" s="186">
        <f t="shared" si="57"/>
        <v>0.24443148506996193</v>
      </c>
      <c r="AN106" s="186">
        <f t="shared" si="58"/>
        <v>0.22980472112945802</v>
      </c>
      <c r="AO106" s="186">
        <f t="shared" si="59"/>
        <v>0.25859075659327357</v>
      </c>
      <c r="AP106" s="186">
        <f t="shared" si="60"/>
        <v>0.23780763419384382</v>
      </c>
      <c r="AQ106" s="186">
        <f t="shared" si="61"/>
        <v>0.25809622041310187</v>
      </c>
      <c r="AR106" s="186">
        <f t="shared" si="62"/>
        <v>0.28096918415455657</v>
      </c>
      <c r="AS106" s="186">
        <f t="shared" si="63"/>
        <v>0.2646371732097455</v>
      </c>
      <c r="AT106" s="186">
        <f t="shared" si="64"/>
        <v>0.25859075659327357</v>
      </c>
      <c r="AU106" s="141"/>
    </row>
    <row r="107" spans="1:47">
      <c r="A107" s="12">
        <f t="shared" si="71"/>
        <v>38899</v>
      </c>
      <c r="B107" s="12">
        <f t="shared" si="65"/>
        <v>39097</v>
      </c>
      <c r="C107" s="13">
        <f t="shared" si="66"/>
        <v>13</v>
      </c>
      <c r="D107" s="17">
        <f t="shared" si="67"/>
        <v>0.60376039636429668</v>
      </c>
      <c r="E107" s="17">
        <f t="shared" si="68"/>
        <v>0.55195775435624006</v>
      </c>
      <c r="F107" s="14">
        <f t="shared" si="69"/>
        <v>38808</v>
      </c>
      <c r="G107" s="14">
        <f t="shared" si="70"/>
        <v>39173</v>
      </c>
      <c r="H107" s="3">
        <f>CHOOSE(MATCH($A$2,{"D","C"},0),VLOOKUP($A107,$J$4:$AT$115,COUNTA($J$4:$AT$4)),TREND(D107:E107,F107:G107,B107))</f>
        <v>0.55195775435624006</v>
      </c>
      <c r="J107" s="131">
        <v>47119</v>
      </c>
      <c r="K107" s="403" t="str">
        <f t="shared" si="72"/>
        <v>2029-Q1</v>
      </c>
      <c r="L107" s="60">
        <f t="shared" si="73"/>
        <v>47345</v>
      </c>
      <c r="M107" s="184"/>
      <c r="N107" s="186">
        <f t="shared" si="74"/>
        <v>0.24443148506996193</v>
      </c>
      <c r="O107" s="352">
        <f>IFERROR(INDEX([1]Exhibit_RateChange!$B:$B,MATCH($K107,[1]Exhibit_RateChange!$A:$A,0)),0)</f>
        <v>0</v>
      </c>
      <c r="P107" s="186">
        <f t="shared" si="45"/>
        <v>0.22980472112945804</v>
      </c>
      <c r="Q107" s="153">
        <f t="shared" si="75"/>
        <v>0</v>
      </c>
      <c r="R107" s="186">
        <f t="shared" si="46"/>
        <v>0.22980472112945802</v>
      </c>
      <c r="S107" s="352">
        <f>IFERROR(INDEX([1]Exhibit_RateChange!$C:$C,MATCH($K107,[1]Exhibit_RateChange!$A:$A,0)),0)</f>
        <v>0</v>
      </c>
      <c r="T107" s="186">
        <f t="shared" si="47"/>
        <v>0.24822126725388333</v>
      </c>
      <c r="U107" s="188">
        <f t="shared" si="76"/>
        <v>0</v>
      </c>
      <c r="V107" s="186">
        <f t="shared" si="48"/>
        <v>0.25859075659327357</v>
      </c>
      <c r="W107" s="352">
        <f>IFERROR(INDEX([1]Exhibit_RateChange!$F:$F,MATCH($K107,[1]Exhibit_RateChange!$A:$A,0)),0)</f>
        <v>0</v>
      </c>
      <c r="X107" s="186">
        <f t="shared" si="49"/>
        <v>0.22827154806267064</v>
      </c>
      <c r="Y107" s="188">
        <f t="shared" si="77"/>
        <v>0</v>
      </c>
      <c r="Z107" s="186">
        <f t="shared" si="50"/>
        <v>0.23780763419384382</v>
      </c>
      <c r="AA107" s="352">
        <f>IFERROR(INDEX([1]Exhibit_RateChange!$G:$G,MATCH($K107,[1]Exhibit_RateChange!$A:$A,0)),0)</f>
        <v>0</v>
      </c>
      <c r="AB107" s="186">
        <f t="shared" si="51"/>
        <v>0.2477465619745364</v>
      </c>
      <c r="AC107" s="188">
        <f t="shared" si="78"/>
        <v>0</v>
      </c>
      <c r="AD107" s="186">
        <f t="shared" si="52"/>
        <v>0.25809622041310187</v>
      </c>
      <c r="AE107" s="352">
        <f>IFERROR(INDEX([1]Exhibit_RateChange!$D:$D,MATCH($K107,[1]Exhibit_RateChange!$A:$A,0)),0)</f>
        <v>0</v>
      </c>
      <c r="AF107" s="186">
        <f t="shared" si="53"/>
        <v>0.26970231986995891</v>
      </c>
      <c r="AG107" s="188">
        <f t="shared" si="79"/>
        <v>0</v>
      </c>
      <c r="AH107" s="186">
        <f t="shared" si="54"/>
        <v>0.28096918415455657</v>
      </c>
      <c r="AI107" s="352">
        <f>IFERROR(INDEX([1]Exhibit_RateChange!$E:$E,MATCH($K107,[1]Exhibit_RateChange!$A:$A,0)),0)</f>
        <v>0</v>
      </c>
      <c r="AJ107" s="186">
        <f t="shared" si="55"/>
        <v>0.25402522256403476</v>
      </c>
      <c r="AK107" s="189">
        <f t="shared" si="80"/>
        <v>0</v>
      </c>
      <c r="AL107" s="186">
        <f t="shared" si="56"/>
        <v>0.2646371732097455</v>
      </c>
      <c r="AM107" s="186">
        <f t="shared" si="57"/>
        <v>0.24443148506996193</v>
      </c>
      <c r="AN107" s="186">
        <f t="shared" si="58"/>
        <v>0.22980472112945802</v>
      </c>
      <c r="AO107" s="186">
        <f t="shared" si="59"/>
        <v>0.25859075659327357</v>
      </c>
      <c r="AP107" s="186">
        <f t="shared" si="60"/>
        <v>0.23780763419384382</v>
      </c>
      <c r="AQ107" s="186">
        <f t="shared" si="61"/>
        <v>0.25809622041310187</v>
      </c>
      <c r="AR107" s="186">
        <f t="shared" si="62"/>
        <v>0.28096918415455657</v>
      </c>
      <c r="AS107" s="186">
        <f t="shared" si="63"/>
        <v>0.2646371732097455</v>
      </c>
      <c r="AT107" s="186">
        <f t="shared" si="64"/>
        <v>0.25859075659327357</v>
      </c>
      <c r="AU107" s="141"/>
    </row>
    <row r="108" spans="1:47">
      <c r="A108" s="12">
        <f t="shared" si="71"/>
        <v>38930</v>
      </c>
      <c r="B108" s="12">
        <f t="shared" si="65"/>
        <v>39128</v>
      </c>
      <c r="C108" s="13">
        <f t="shared" si="66"/>
        <v>13</v>
      </c>
      <c r="D108" s="17">
        <f t="shared" si="67"/>
        <v>0.60376039636429668</v>
      </c>
      <c r="E108" s="17">
        <f t="shared" si="68"/>
        <v>0.55195775435624006</v>
      </c>
      <c r="F108" s="14">
        <f t="shared" si="69"/>
        <v>38808</v>
      </c>
      <c r="G108" s="14">
        <f t="shared" si="70"/>
        <v>39173</v>
      </c>
      <c r="H108" s="3">
        <f>CHOOSE(MATCH($A$2,{"D","C"},0),VLOOKUP($A108,$J$4:$AT$115,COUNTA($J$4:$AT$4)),TREND(D108:E108,F108:G108,B108))</f>
        <v>0.55195775435624006</v>
      </c>
      <c r="J108" s="131">
        <v>47209</v>
      </c>
      <c r="K108" s="403" t="str">
        <f t="shared" si="72"/>
        <v>2029-Q2</v>
      </c>
      <c r="L108" s="60">
        <f t="shared" si="73"/>
        <v>47439</v>
      </c>
      <c r="M108" s="184"/>
      <c r="N108" s="186">
        <f t="shared" si="74"/>
        <v>0.24443148506996193</v>
      </c>
      <c r="O108" s="352">
        <f>IFERROR(INDEX([1]Exhibit_RateChange!$B:$B,MATCH($K108,[1]Exhibit_RateChange!$A:$A,0)),0)</f>
        <v>0</v>
      </c>
      <c r="P108" s="186">
        <f t="shared" si="45"/>
        <v>0.22980472112945804</v>
      </c>
      <c r="Q108" s="153">
        <f t="shared" si="75"/>
        <v>0</v>
      </c>
      <c r="R108" s="186">
        <f t="shared" si="46"/>
        <v>0.22980472112945802</v>
      </c>
      <c r="S108" s="352">
        <f>IFERROR(INDEX([1]Exhibit_RateChange!$C:$C,MATCH($K108,[1]Exhibit_RateChange!$A:$A,0)),0)</f>
        <v>0</v>
      </c>
      <c r="T108" s="186">
        <f t="shared" si="47"/>
        <v>0.24822126725388333</v>
      </c>
      <c r="U108" s="188">
        <f t="shared" si="76"/>
        <v>0</v>
      </c>
      <c r="V108" s="186">
        <f t="shared" si="48"/>
        <v>0.25859075659327357</v>
      </c>
      <c r="W108" s="352">
        <f>IFERROR(INDEX([1]Exhibit_RateChange!$F:$F,MATCH($K108,[1]Exhibit_RateChange!$A:$A,0)),0)</f>
        <v>0</v>
      </c>
      <c r="X108" s="186">
        <f t="shared" si="49"/>
        <v>0.22827154806267064</v>
      </c>
      <c r="Y108" s="188">
        <f t="shared" si="77"/>
        <v>0</v>
      </c>
      <c r="Z108" s="186">
        <f t="shared" si="50"/>
        <v>0.23780763419384382</v>
      </c>
      <c r="AA108" s="352">
        <f>IFERROR(INDEX([1]Exhibit_RateChange!$G:$G,MATCH($K108,[1]Exhibit_RateChange!$A:$A,0)),0)</f>
        <v>0</v>
      </c>
      <c r="AB108" s="186">
        <f t="shared" si="51"/>
        <v>0.2477465619745364</v>
      </c>
      <c r="AC108" s="188">
        <f t="shared" si="78"/>
        <v>0</v>
      </c>
      <c r="AD108" s="186">
        <f t="shared" si="52"/>
        <v>0.25809622041310187</v>
      </c>
      <c r="AE108" s="352">
        <f>IFERROR(INDEX([1]Exhibit_RateChange!$D:$D,MATCH($K108,[1]Exhibit_RateChange!$A:$A,0)),0)</f>
        <v>0</v>
      </c>
      <c r="AF108" s="186">
        <f t="shared" si="53"/>
        <v>0.26970231986995891</v>
      </c>
      <c r="AG108" s="188">
        <f t="shared" si="79"/>
        <v>0</v>
      </c>
      <c r="AH108" s="186">
        <f t="shared" si="54"/>
        <v>0.28096918415455657</v>
      </c>
      <c r="AI108" s="352">
        <f>IFERROR(INDEX([1]Exhibit_RateChange!$E:$E,MATCH($K108,[1]Exhibit_RateChange!$A:$A,0)),0)</f>
        <v>0</v>
      </c>
      <c r="AJ108" s="186">
        <f t="shared" si="55"/>
        <v>0.25402522256403476</v>
      </c>
      <c r="AK108" s="189">
        <f t="shared" si="80"/>
        <v>0</v>
      </c>
      <c r="AL108" s="186">
        <f t="shared" si="56"/>
        <v>0.2646371732097455</v>
      </c>
      <c r="AM108" s="186">
        <f t="shared" si="57"/>
        <v>0.24443148506996193</v>
      </c>
      <c r="AN108" s="186">
        <f t="shared" si="58"/>
        <v>0.22980472112945802</v>
      </c>
      <c r="AO108" s="186">
        <f t="shared" si="59"/>
        <v>0.25859075659327357</v>
      </c>
      <c r="AP108" s="186">
        <f t="shared" si="60"/>
        <v>0.23780763419384382</v>
      </c>
      <c r="AQ108" s="186">
        <f t="shared" si="61"/>
        <v>0.25809622041310187</v>
      </c>
      <c r="AR108" s="186">
        <f t="shared" si="62"/>
        <v>0.28096918415455657</v>
      </c>
      <c r="AS108" s="186">
        <f t="shared" si="63"/>
        <v>0.2646371732097455</v>
      </c>
      <c r="AT108" s="186">
        <f t="shared" si="64"/>
        <v>0.25859075659327357</v>
      </c>
      <c r="AU108" s="141"/>
    </row>
    <row r="109" spans="1:47">
      <c r="A109" s="12">
        <f t="shared" si="71"/>
        <v>38961</v>
      </c>
      <c r="B109" s="12">
        <f t="shared" si="65"/>
        <v>39156</v>
      </c>
      <c r="C109" s="13">
        <f t="shared" si="66"/>
        <v>13</v>
      </c>
      <c r="D109" s="17">
        <f t="shared" si="67"/>
        <v>0.60376039636429668</v>
      </c>
      <c r="E109" s="17">
        <f t="shared" si="68"/>
        <v>0.55195775435624006</v>
      </c>
      <c r="F109" s="14">
        <f t="shared" si="69"/>
        <v>38808</v>
      </c>
      <c r="G109" s="14">
        <f t="shared" si="70"/>
        <v>39173</v>
      </c>
      <c r="H109" s="3">
        <f>CHOOSE(MATCH($A$2,{"D","C"},0),VLOOKUP($A109,$J$4:$AT$115,COUNTA($J$4:$AT$4)),TREND(D109:E109,F109:G109,B109))</f>
        <v>0.55195775435624006</v>
      </c>
      <c r="J109" s="131">
        <v>47300</v>
      </c>
      <c r="K109" s="403" t="str">
        <f t="shared" si="72"/>
        <v>2029-Q3</v>
      </c>
      <c r="L109" s="60">
        <f t="shared" si="73"/>
        <v>47530</v>
      </c>
      <c r="M109" s="184"/>
      <c r="N109" s="186">
        <f t="shared" si="74"/>
        <v>0.24443148506996193</v>
      </c>
      <c r="O109" s="352">
        <f>IFERROR(INDEX([1]Exhibit_RateChange!$B:$B,MATCH($K109,[1]Exhibit_RateChange!$A:$A,0)),0)</f>
        <v>0</v>
      </c>
      <c r="P109" s="186">
        <f t="shared" si="45"/>
        <v>0.22980472112945804</v>
      </c>
      <c r="Q109" s="153">
        <f t="shared" si="75"/>
        <v>0</v>
      </c>
      <c r="R109" s="186">
        <f t="shared" si="46"/>
        <v>0.22980472112945802</v>
      </c>
      <c r="S109" s="352">
        <f>IFERROR(INDEX([1]Exhibit_RateChange!$C:$C,MATCH($K109,[1]Exhibit_RateChange!$A:$A,0)),0)</f>
        <v>0</v>
      </c>
      <c r="T109" s="186">
        <f t="shared" si="47"/>
        <v>0.24822126725388333</v>
      </c>
      <c r="U109" s="188">
        <f t="shared" si="76"/>
        <v>0</v>
      </c>
      <c r="V109" s="186">
        <f t="shared" si="48"/>
        <v>0.25859075659327357</v>
      </c>
      <c r="W109" s="352">
        <f>IFERROR(INDEX([1]Exhibit_RateChange!$F:$F,MATCH($K109,[1]Exhibit_RateChange!$A:$A,0)),0)</f>
        <v>0</v>
      </c>
      <c r="X109" s="186">
        <f t="shared" si="49"/>
        <v>0.22827154806267064</v>
      </c>
      <c r="Y109" s="188">
        <f t="shared" si="77"/>
        <v>0</v>
      </c>
      <c r="Z109" s="186">
        <f t="shared" si="50"/>
        <v>0.23780763419384382</v>
      </c>
      <c r="AA109" s="352">
        <f>IFERROR(INDEX([1]Exhibit_RateChange!$G:$G,MATCH($K109,[1]Exhibit_RateChange!$A:$A,0)),0)</f>
        <v>0</v>
      </c>
      <c r="AB109" s="186">
        <f t="shared" si="51"/>
        <v>0.2477465619745364</v>
      </c>
      <c r="AC109" s="188">
        <f t="shared" si="78"/>
        <v>0</v>
      </c>
      <c r="AD109" s="186">
        <f t="shared" si="52"/>
        <v>0.25809622041310187</v>
      </c>
      <c r="AE109" s="352">
        <f>IFERROR(INDEX([1]Exhibit_RateChange!$D:$D,MATCH($K109,[1]Exhibit_RateChange!$A:$A,0)),0)</f>
        <v>0</v>
      </c>
      <c r="AF109" s="186">
        <f t="shared" si="53"/>
        <v>0.26970231986995891</v>
      </c>
      <c r="AG109" s="188">
        <f t="shared" si="79"/>
        <v>0</v>
      </c>
      <c r="AH109" s="186">
        <f t="shared" si="54"/>
        <v>0.28096918415455657</v>
      </c>
      <c r="AI109" s="352">
        <f>IFERROR(INDEX([1]Exhibit_RateChange!$E:$E,MATCH($K109,[1]Exhibit_RateChange!$A:$A,0)),0)</f>
        <v>0</v>
      </c>
      <c r="AJ109" s="186">
        <f t="shared" si="55"/>
        <v>0.25402522256403476</v>
      </c>
      <c r="AK109" s="189">
        <f t="shared" si="80"/>
        <v>0</v>
      </c>
      <c r="AL109" s="186">
        <f t="shared" si="56"/>
        <v>0.2646371732097455</v>
      </c>
      <c r="AM109" s="186">
        <f t="shared" si="57"/>
        <v>0.24443148506996193</v>
      </c>
      <c r="AN109" s="186">
        <f t="shared" si="58"/>
        <v>0.22980472112945802</v>
      </c>
      <c r="AO109" s="186">
        <f t="shared" si="59"/>
        <v>0.25859075659327357</v>
      </c>
      <c r="AP109" s="186">
        <f t="shared" si="60"/>
        <v>0.23780763419384382</v>
      </c>
      <c r="AQ109" s="186">
        <f t="shared" si="61"/>
        <v>0.25809622041310187</v>
      </c>
      <c r="AR109" s="186">
        <f t="shared" si="62"/>
        <v>0.28096918415455657</v>
      </c>
      <c r="AS109" s="186">
        <f t="shared" si="63"/>
        <v>0.2646371732097455</v>
      </c>
      <c r="AT109" s="186">
        <f t="shared" si="64"/>
        <v>0.25859075659327357</v>
      </c>
      <c r="AU109" s="141"/>
    </row>
    <row r="110" spans="1:47">
      <c r="A110" s="12">
        <f t="shared" si="71"/>
        <v>38991</v>
      </c>
      <c r="B110" s="12">
        <f t="shared" si="65"/>
        <v>39187</v>
      </c>
      <c r="C110" s="13">
        <f t="shared" si="66"/>
        <v>14</v>
      </c>
      <c r="D110" s="17">
        <f t="shared" si="67"/>
        <v>0.55195775435624006</v>
      </c>
      <c r="E110" s="17">
        <f t="shared" si="68"/>
        <v>0.56824050810974913</v>
      </c>
      <c r="F110" s="14">
        <f t="shared" si="69"/>
        <v>39173</v>
      </c>
      <c r="G110" s="14">
        <f t="shared" si="70"/>
        <v>39403</v>
      </c>
      <c r="H110" s="3">
        <f>CHOOSE(MATCH($A$2,{"D","C"},0),VLOOKUP($A110,$J$4:$AT$115,COUNTA($J$4:$AT$4)),TREND(D110:E110,F110:G110,B110))</f>
        <v>0.55195775435624006</v>
      </c>
      <c r="J110" s="131">
        <v>47392</v>
      </c>
      <c r="K110" s="403" t="str">
        <f t="shared" si="72"/>
        <v>2029-Q4</v>
      </c>
      <c r="L110" s="60">
        <f t="shared" si="73"/>
        <v>47619</v>
      </c>
      <c r="M110" s="184"/>
      <c r="N110" s="186">
        <f t="shared" si="74"/>
        <v>0.24443148506996193</v>
      </c>
      <c r="O110" s="352">
        <f>IFERROR(INDEX([1]Exhibit_RateChange!$B:$B,MATCH($K110,[1]Exhibit_RateChange!$A:$A,0)),0)</f>
        <v>0</v>
      </c>
      <c r="P110" s="186">
        <f t="shared" si="45"/>
        <v>0.22980472112945804</v>
      </c>
      <c r="Q110" s="153">
        <f t="shared" si="75"/>
        <v>0</v>
      </c>
      <c r="R110" s="186">
        <f t="shared" si="46"/>
        <v>0.22980472112945802</v>
      </c>
      <c r="S110" s="352">
        <f>IFERROR(INDEX([1]Exhibit_RateChange!$C:$C,MATCH($K110,[1]Exhibit_RateChange!$A:$A,0)),0)</f>
        <v>0</v>
      </c>
      <c r="T110" s="186">
        <f t="shared" si="47"/>
        <v>0.24822126725388333</v>
      </c>
      <c r="U110" s="188">
        <f t="shared" si="76"/>
        <v>0</v>
      </c>
      <c r="V110" s="186">
        <f t="shared" si="48"/>
        <v>0.25859075659327357</v>
      </c>
      <c r="W110" s="352">
        <f>IFERROR(INDEX([1]Exhibit_RateChange!$F:$F,MATCH($K110,[1]Exhibit_RateChange!$A:$A,0)),0)</f>
        <v>0</v>
      </c>
      <c r="X110" s="186">
        <f t="shared" si="49"/>
        <v>0.22827154806267064</v>
      </c>
      <c r="Y110" s="188">
        <f t="shared" si="77"/>
        <v>0</v>
      </c>
      <c r="Z110" s="186">
        <f t="shared" si="50"/>
        <v>0.23780763419384382</v>
      </c>
      <c r="AA110" s="352">
        <f>IFERROR(INDEX([1]Exhibit_RateChange!$G:$G,MATCH($K110,[1]Exhibit_RateChange!$A:$A,0)),0)</f>
        <v>0</v>
      </c>
      <c r="AB110" s="186">
        <f t="shared" si="51"/>
        <v>0.2477465619745364</v>
      </c>
      <c r="AC110" s="188">
        <f t="shared" si="78"/>
        <v>0</v>
      </c>
      <c r="AD110" s="186">
        <f t="shared" si="52"/>
        <v>0.25809622041310187</v>
      </c>
      <c r="AE110" s="352">
        <f>IFERROR(INDEX([1]Exhibit_RateChange!$D:$D,MATCH($K110,[1]Exhibit_RateChange!$A:$A,0)),0)</f>
        <v>0</v>
      </c>
      <c r="AF110" s="186">
        <f t="shared" si="53"/>
        <v>0.26970231986995891</v>
      </c>
      <c r="AG110" s="188">
        <f t="shared" si="79"/>
        <v>0</v>
      </c>
      <c r="AH110" s="186">
        <f t="shared" si="54"/>
        <v>0.28096918415455657</v>
      </c>
      <c r="AI110" s="352">
        <f>IFERROR(INDEX([1]Exhibit_RateChange!$E:$E,MATCH($K110,[1]Exhibit_RateChange!$A:$A,0)),0)</f>
        <v>0</v>
      </c>
      <c r="AJ110" s="186">
        <f t="shared" si="55"/>
        <v>0.25402522256403476</v>
      </c>
      <c r="AK110" s="189">
        <f t="shared" si="80"/>
        <v>0</v>
      </c>
      <c r="AL110" s="186">
        <f t="shared" si="56"/>
        <v>0.2646371732097455</v>
      </c>
      <c r="AM110" s="186">
        <f t="shared" si="57"/>
        <v>0.24443148506996193</v>
      </c>
      <c r="AN110" s="186">
        <f t="shared" si="58"/>
        <v>0.22980472112945802</v>
      </c>
      <c r="AO110" s="186">
        <f t="shared" si="59"/>
        <v>0.25859075659327357</v>
      </c>
      <c r="AP110" s="186">
        <f t="shared" si="60"/>
        <v>0.23780763419384382</v>
      </c>
      <c r="AQ110" s="186">
        <f t="shared" si="61"/>
        <v>0.25809622041310187</v>
      </c>
      <c r="AR110" s="186">
        <f t="shared" si="62"/>
        <v>0.28096918415455657</v>
      </c>
      <c r="AS110" s="186">
        <f t="shared" si="63"/>
        <v>0.2646371732097455</v>
      </c>
      <c r="AT110" s="186">
        <f t="shared" si="64"/>
        <v>0.25859075659327357</v>
      </c>
      <c r="AU110" s="141"/>
    </row>
    <row r="111" spans="1:47">
      <c r="A111" s="12">
        <f t="shared" si="71"/>
        <v>39022</v>
      </c>
      <c r="B111" s="12">
        <f t="shared" si="65"/>
        <v>39217</v>
      </c>
      <c r="C111" s="13">
        <f t="shared" si="66"/>
        <v>14</v>
      </c>
      <c r="D111" s="17">
        <f t="shared" si="67"/>
        <v>0.55195775435624006</v>
      </c>
      <c r="E111" s="17">
        <f t="shared" si="68"/>
        <v>0.56824050810974913</v>
      </c>
      <c r="F111" s="14">
        <f t="shared" si="69"/>
        <v>39173</v>
      </c>
      <c r="G111" s="14">
        <f t="shared" si="70"/>
        <v>39403</v>
      </c>
      <c r="H111" s="3">
        <f>CHOOSE(MATCH($A$2,{"D","C"},0),VLOOKUP($A111,$J$4:$AT$115,COUNTA($J$4:$AT$4)),TREND(D111:E111,F111:G111,B111))</f>
        <v>0.55195775435624006</v>
      </c>
      <c r="J111" s="131">
        <v>47484</v>
      </c>
      <c r="K111" s="403" t="str">
        <f t="shared" si="72"/>
        <v>2030-Q1</v>
      </c>
      <c r="L111" s="60">
        <f t="shared" si="73"/>
        <v>47710</v>
      </c>
      <c r="M111" s="184"/>
      <c r="N111" s="186">
        <f t="shared" si="74"/>
        <v>0.24443148506996193</v>
      </c>
      <c r="O111" s="352">
        <f>IFERROR(INDEX([1]Exhibit_RateChange!$B:$B,MATCH($K111,[1]Exhibit_RateChange!$A:$A,0)),0)</f>
        <v>0</v>
      </c>
      <c r="P111" s="186">
        <f t="shared" si="45"/>
        <v>0.22980472112945804</v>
      </c>
      <c r="Q111" s="153">
        <f t="shared" si="75"/>
        <v>0</v>
      </c>
      <c r="R111" s="186">
        <f t="shared" si="46"/>
        <v>0.22980472112945802</v>
      </c>
      <c r="S111" s="352">
        <f>IFERROR(INDEX([1]Exhibit_RateChange!$C:$C,MATCH($K111,[1]Exhibit_RateChange!$A:$A,0)),0)</f>
        <v>0</v>
      </c>
      <c r="T111" s="186">
        <f t="shared" si="47"/>
        <v>0.24822126725388333</v>
      </c>
      <c r="U111" s="188">
        <f t="shared" si="76"/>
        <v>0</v>
      </c>
      <c r="V111" s="186">
        <f t="shared" si="48"/>
        <v>0.25859075659327357</v>
      </c>
      <c r="W111" s="352">
        <f>IFERROR(INDEX([1]Exhibit_RateChange!$F:$F,MATCH($K111,[1]Exhibit_RateChange!$A:$A,0)),0)</f>
        <v>0</v>
      </c>
      <c r="X111" s="186">
        <f t="shared" si="49"/>
        <v>0.22827154806267064</v>
      </c>
      <c r="Y111" s="188">
        <f t="shared" si="77"/>
        <v>0</v>
      </c>
      <c r="Z111" s="186">
        <f t="shared" si="50"/>
        <v>0.23780763419384382</v>
      </c>
      <c r="AA111" s="352">
        <f>IFERROR(INDEX([1]Exhibit_RateChange!$G:$G,MATCH($K111,[1]Exhibit_RateChange!$A:$A,0)),0)</f>
        <v>0</v>
      </c>
      <c r="AB111" s="186">
        <f t="shared" si="51"/>
        <v>0.2477465619745364</v>
      </c>
      <c r="AC111" s="188">
        <f t="shared" si="78"/>
        <v>0</v>
      </c>
      <c r="AD111" s="186">
        <f t="shared" si="52"/>
        <v>0.25809622041310187</v>
      </c>
      <c r="AE111" s="352">
        <f>IFERROR(INDEX([1]Exhibit_RateChange!$D:$D,MATCH($K111,[1]Exhibit_RateChange!$A:$A,0)),0)</f>
        <v>0</v>
      </c>
      <c r="AF111" s="186">
        <f t="shared" si="53"/>
        <v>0.26970231986995891</v>
      </c>
      <c r="AG111" s="188">
        <f t="shared" si="79"/>
        <v>0</v>
      </c>
      <c r="AH111" s="186">
        <f t="shared" si="54"/>
        <v>0.28096918415455657</v>
      </c>
      <c r="AI111" s="352">
        <f>IFERROR(INDEX([1]Exhibit_RateChange!$E:$E,MATCH($K111,[1]Exhibit_RateChange!$A:$A,0)),0)</f>
        <v>0</v>
      </c>
      <c r="AJ111" s="186">
        <f t="shared" si="55"/>
        <v>0.25402522256403476</v>
      </c>
      <c r="AK111" s="189">
        <f t="shared" si="80"/>
        <v>0</v>
      </c>
      <c r="AL111" s="186">
        <f t="shared" si="56"/>
        <v>0.2646371732097455</v>
      </c>
      <c r="AM111" s="186">
        <f t="shared" si="57"/>
        <v>0.24443148506996193</v>
      </c>
      <c r="AN111" s="186">
        <f t="shared" si="58"/>
        <v>0.22980472112945802</v>
      </c>
      <c r="AO111" s="186">
        <f t="shared" si="59"/>
        <v>0.25859075659327357</v>
      </c>
      <c r="AP111" s="186">
        <f t="shared" si="60"/>
        <v>0.23780763419384382</v>
      </c>
      <c r="AQ111" s="186">
        <f t="shared" si="61"/>
        <v>0.25809622041310187</v>
      </c>
      <c r="AR111" s="186">
        <f t="shared" si="62"/>
        <v>0.28096918415455657</v>
      </c>
      <c r="AS111" s="186">
        <f t="shared" si="63"/>
        <v>0.2646371732097455</v>
      </c>
      <c r="AT111" s="186">
        <f t="shared" si="64"/>
        <v>0.25859075659327357</v>
      </c>
      <c r="AU111" s="141"/>
    </row>
    <row r="112" spans="1:47">
      <c r="A112" s="12">
        <f t="shared" si="71"/>
        <v>39052</v>
      </c>
      <c r="B112" s="12">
        <f t="shared" si="65"/>
        <v>39248</v>
      </c>
      <c r="C112" s="13">
        <f t="shared" si="66"/>
        <v>14</v>
      </c>
      <c r="D112" s="17">
        <f t="shared" si="67"/>
        <v>0.55195775435624006</v>
      </c>
      <c r="E112" s="17">
        <f t="shared" si="68"/>
        <v>0.56824050810974913</v>
      </c>
      <c r="F112" s="14">
        <f t="shared" si="69"/>
        <v>39173</v>
      </c>
      <c r="G112" s="14">
        <f t="shared" si="70"/>
        <v>39403</v>
      </c>
      <c r="H112" s="3">
        <f>CHOOSE(MATCH($A$2,{"D","C"},0),VLOOKUP($A112,$J$4:$AT$115,COUNTA($J$4:$AT$4)),TREND(D112:E112,F112:G112,B112))</f>
        <v>0.55195775435624006</v>
      </c>
      <c r="J112" s="131">
        <v>47574</v>
      </c>
      <c r="K112" s="403" t="str">
        <f t="shared" si="72"/>
        <v>2030-Q2</v>
      </c>
      <c r="L112" s="60">
        <f t="shared" si="73"/>
        <v>47804</v>
      </c>
      <c r="M112" s="184"/>
      <c r="N112" s="186">
        <f t="shared" si="74"/>
        <v>0.24443148506996193</v>
      </c>
      <c r="O112" s="352">
        <f>IFERROR(INDEX([1]Exhibit_RateChange!$B:$B,MATCH($K112,[1]Exhibit_RateChange!$A:$A,0)),0)</f>
        <v>0</v>
      </c>
      <c r="P112" s="186">
        <f t="shared" si="45"/>
        <v>0.22980472112945804</v>
      </c>
      <c r="Q112" s="153">
        <f t="shared" si="75"/>
        <v>0</v>
      </c>
      <c r="R112" s="186">
        <f t="shared" si="46"/>
        <v>0.22980472112945802</v>
      </c>
      <c r="S112" s="352">
        <f>IFERROR(INDEX([1]Exhibit_RateChange!$C:$C,MATCH($K112,[1]Exhibit_RateChange!$A:$A,0)),0)</f>
        <v>0</v>
      </c>
      <c r="T112" s="186">
        <f t="shared" si="47"/>
        <v>0.24822126725388333</v>
      </c>
      <c r="U112" s="188">
        <f t="shared" si="76"/>
        <v>0</v>
      </c>
      <c r="V112" s="186">
        <f t="shared" si="48"/>
        <v>0.25859075659327357</v>
      </c>
      <c r="W112" s="352">
        <f>IFERROR(INDEX([1]Exhibit_RateChange!$F:$F,MATCH($K112,[1]Exhibit_RateChange!$A:$A,0)),0)</f>
        <v>0</v>
      </c>
      <c r="X112" s="186">
        <f t="shared" si="49"/>
        <v>0.22827154806267064</v>
      </c>
      <c r="Y112" s="188">
        <f t="shared" si="77"/>
        <v>0</v>
      </c>
      <c r="Z112" s="186">
        <f t="shared" si="50"/>
        <v>0.23780763419384382</v>
      </c>
      <c r="AA112" s="352">
        <f>IFERROR(INDEX([1]Exhibit_RateChange!$G:$G,MATCH($K112,[1]Exhibit_RateChange!$A:$A,0)),0)</f>
        <v>0</v>
      </c>
      <c r="AB112" s="186">
        <f t="shared" si="51"/>
        <v>0.2477465619745364</v>
      </c>
      <c r="AC112" s="188">
        <f t="shared" si="78"/>
        <v>0</v>
      </c>
      <c r="AD112" s="186">
        <f t="shared" si="52"/>
        <v>0.25809622041310187</v>
      </c>
      <c r="AE112" s="352">
        <f>IFERROR(INDEX([1]Exhibit_RateChange!$D:$D,MATCH($K112,[1]Exhibit_RateChange!$A:$A,0)),0)</f>
        <v>0</v>
      </c>
      <c r="AF112" s="186">
        <f t="shared" si="53"/>
        <v>0.26970231986995891</v>
      </c>
      <c r="AG112" s="188">
        <f t="shared" si="79"/>
        <v>0</v>
      </c>
      <c r="AH112" s="186">
        <f t="shared" si="54"/>
        <v>0.28096918415455657</v>
      </c>
      <c r="AI112" s="352">
        <f>IFERROR(INDEX([1]Exhibit_RateChange!$E:$E,MATCH($K112,[1]Exhibit_RateChange!$A:$A,0)),0)</f>
        <v>0</v>
      </c>
      <c r="AJ112" s="186">
        <f t="shared" si="55"/>
        <v>0.25402522256403476</v>
      </c>
      <c r="AK112" s="189">
        <f t="shared" si="80"/>
        <v>0</v>
      </c>
      <c r="AL112" s="186">
        <f t="shared" si="56"/>
        <v>0.2646371732097455</v>
      </c>
      <c r="AM112" s="186">
        <f t="shared" si="57"/>
        <v>0.24443148506996193</v>
      </c>
      <c r="AN112" s="186">
        <f t="shared" si="58"/>
        <v>0.22980472112945802</v>
      </c>
      <c r="AO112" s="186">
        <f t="shared" si="59"/>
        <v>0.25859075659327357</v>
      </c>
      <c r="AP112" s="186">
        <f t="shared" si="60"/>
        <v>0.23780763419384382</v>
      </c>
      <c r="AQ112" s="186">
        <f t="shared" si="61"/>
        <v>0.25809622041310187</v>
      </c>
      <c r="AR112" s="186">
        <f t="shared" si="62"/>
        <v>0.28096918415455657</v>
      </c>
      <c r="AS112" s="186">
        <f t="shared" si="63"/>
        <v>0.2646371732097455</v>
      </c>
      <c r="AT112" s="186">
        <f t="shared" si="64"/>
        <v>0.25859075659327357</v>
      </c>
      <c r="AU112" s="141"/>
    </row>
    <row r="113" spans="1:47">
      <c r="A113" s="12">
        <f t="shared" si="71"/>
        <v>39083</v>
      </c>
      <c r="B113" s="12">
        <f t="shared" si="65"/>
        <v>39278</v>
      </c>
      <c r="C113" s="13">
        <f t="shared" si="66"/>
        <v>14</v>
      </c>
      <c r="D113" s="17">
        <f t="shared" si="67"/>
        <v>0.55195775435624006</v>
      </c>
      <c r="E113" s="17">
        <f t="shared" si="68"/>
        <v>0.56824050810974913</v>
      </c>
      <c r="F113" s="14">
        <f t="shared" si="69"/>
        <v>39173</v>
      </c>
      <c r="G113" s="14">
        <f t="shared" si="70"/>
        <v>39403</v>
      </c>
      <c r="H113" s="3">
        <f>CHOOSE(MATCH($A$2,{"D","C"},0),VLOOKUP($A113,$J$4:$AT$115,COUNTA($J$4:$AT$4)),TREND(D113:E113,F113:G113,B113))</f>
        <v>0.55195775435624006</v>
      </c>
      <c r="J113" s="131">
        <v>47665</v>
      </c>
      <c r="K113" s="403" t="str">
        <f t="shared" si="72"/>
        <v>2030-Q3</v>
      </c>
      <c r="L113" s="60">
        <f t="shared" si="73"/>
        <v>47895</v>
      </c>
      <c r="M113" s="184"/>
      <c r="N113" s="186">
        <f t="shared" si="74"/>
        <v>0.24443148506996193</v>
      </c>
      <c r="O113" s="352">
        <f>IFERROR(INDEX([1]Exhibit_RateChange!$B:$B,MATCH($K113,[1]Exhibit_RateChange!$A:$A,0)),0)</f>
        <v>0</v>
      </c>
      <c r="P113" s="186">
        <f t="shared" si="45"/>
        <v>0.22980472112945804</v>
      </c>
      <c r="Q113" s="153">
        <f t="shared" si="75"/>
        <v>0</v>
      </c>
      <c r="R113" s="186">
        <f t="shared" si="46"/>
        <v>0.22980472112945802</v>
      </c>
      <c r="S113" s="352">
        <f>IFERROR(INDEX([1]Exhibit_RateChange!$C:$C,MATCH($K113,[1]Exhibit_RateChange!$A:$A,0)),0)</f>
        <v>0</v>
      </c>
      <c r="T113" s="186">
        <f t="shared" si="47"/>
        <v>0.24822126725388333</v>
      </c>
      <c r="U113" s="188">
        <f t="shared" si="76"/>
        <v>0</v>
      </c>
      <c r="V113" s="186">
        <f t="shared" si="48"/>
        <v>0.25859075659327357</v>
      </c>
      <c r="W113" s="352">
        <f>IFERROR(INDEX([1]Exhibit_RateChange!$F:$F,MATCH($K113,[1]Exhibit_RateChange!$A:$A,0)),0)</f>
        <v>0</v>
      </c>
      <c r="X113" s="186">
        <f t="shared" si="49"/>
        <v>0.22827154806267064</v>
      </c>
      <c r="Y113" s="188">
        <f t="shared" si="77"/>
        <v>0</v>
      </c>
      <c r="Z113" s="186">
        <f t="shared" si="50"/>
        <v>0.23780763419384382</v>
      </c>
      <c r="AA113" s="352">
        <f>IFERROR(INDEX([1]Exhibit_RateChange!$G:$G,MATCH($K113,[1]Exhibit_RateChange!$A:$A,0)),0)</f>
        <v>0</v>
      </c>
      <c r="AB113" s="186">
        <f t="shared" si="51"/>
        <v>0.2477465619745364</v>
      </c>
      <c r="AC113" s="188">
        <f t="shared" si="78"/>
        <v>0</v>
      </c>
      <c r="AD113" s="186">
        <f t="shared" si="52"/>
        <v>0.25809622041310187</v>
      </c>
      <c r="AE113" s="352">
        <f>IFERROR(INDEX([1]Exhibit_RateChange!$D:$D,MATCH($K113,[1]Exhibit_RateChange!$A:$A,0)),0)</f>
        <v>0</v>
      </c>
      <c r="AF113" s="186">
        <f t="shared" si="53"/>
        <v>0.26970231986995891</v>
      </c>
      <c r="AG113" s="188">
        <f t="shared" si="79"/>
        <v>0</v>
      </c>
      <c r="AH113" s="186">
        <f t="shared" si="54"/>
        <v>0.28096918415455657</v>
      </c>
      <c r="AI113" s="352">
        <f>IFERROR(INDEX([1]Exhibit_RateChange!$E:$E,MATCH($K113,[1]Exhibit_RateChange!$A:$A,0)),0)</f>
        <v>0</v>
      </c>
      <c r="AJ113" s="186">
        <f t="shared" si="55"/>
        <v>0.25402522256403476</v>
      </c>
      <c r="AK113" s="189">
        <f t="shared" si="80"/>
        <v>0</v>
      </c>
      <c r="AL113" s="186">
        <f t="shared" si="56"/>
        <v>0.2646371732097455</v>
      </c>
      <c r="AM113" s="186">
        <f t="shared" si="57"/>
        <v>0.24443148506996193</v>
      </c>
      <c r="AN113" s="186">
        <f t="shared" si="58"/>
        <v>0.22980472112945802</v>
      </c>
      <c r="AO113" s="186">
        <f t="shared" si="59"/>
        <v>0.25859075659327357</v>
      </c>
      <c r="AP113" s="186">
        <f t="shared" si="60"/>
        <v>0.23780763419384382</v>
      </c>
      <c r="AQ113" s="186">
        <f t="shared" si="61"/>
        <v>0.25809622041310187</v>
      </c>
      <c r="AR113" s="186">
        <f t="shared" si="62"/>
        <v>0.28096918415455657</v>
      </c>
      <c r="AS113" s="186">
        <f t="shared" si="63"/>
        <v>0.2646371732097455</v>
      </c>
      <c r="AT113" s="186">
        <f t="shared" si="64"/>
        <v>0.25859075659327357</v>
      </c>
      <c r="AU113" s="141"/>
    </row>
    <row r="114" spans="1:47">
      <c r="A114" s="12">
        <f t="shared" si="71"/>
        <v>39114</v>
      </c>
      <c r="B114" s="12">
        <f t="shared" si="65"/>
        <v>39309</v>
      </c>
      <c r="C114" s="13">
        <f t="shared" si="66"/>
        <v>14</v>
      </c>
      <c r="D114" s="17">
        <f t="shared" si="67"/>
        <v>0.55195775435624006</v>
      </c>
      <c r="E114" s="17">
        <f t="shared" si="68"/>
        <v>0.56824050810974913</v>
      </c>
      <c r="F114" s="14">
        <f t="shared" si="69"/>
        <v>39173</v>
      </c>
      <c r="G114" s="14">
        <f t="shared" si="70"/>
        <v>39403</v>
      </c>
      <c r="H114" s="3">
        <f>CHOOSE(MATCH($A$2,{"D","C"},0),VLOOKUP($A114,$J$4:$AT$115,COUNTA($J$4:$AT$4)),TREND(D114:E114,F114:G114,B114))</f>
        <v>0.55195775435624006</v>
      </c>
      <c r="J114" s="131">
        <v>47757</v>
      </c>
      <c r="K114" s="403" t="str">
        <f t="shared" si="72"/>
        <v>2030-Q4</v>
      </c>
      <c r="L114" s="60">
        <f t="shared" si="73"/>
        <v>47984</v>
      </c>
      <c r="M114" s="184"/>
      <c r="N114" s="186">
        <f t="shared" si="74"/>
        <v>0.24443148506996193</v>
      </c>
      <c r="O114" s="352">
        <f>IFERROR(INDEX([1]Exhibit_RateChange!$B:$B,MATCH($K114,[1]Exhibit_RateChange!$A:$A,0)),0)</f>
        <v>0</v>
      </c>
      <c r="P114" s="186">
        <f t="shared" si="45"/>
        <v>0.22980472112945804</v>
      </c>
      <c r="Q114" s="153">
        <f t="shared" si="75"/>
        <v>0</v>
      </c>
      <c r="R114" s="186">
        <f t="shared" si="46"/>
        <v>0.22980472112945802</v>
      </c>
      <c r="S114" s="352">
        <f>IFERROR(INDEX([1]Exhibit_RateChange!$C:$C,MATCH($K114,[1]Exhibit_RateChange!$A:$A,0)),0)</f>
        <v>0</v>
      </c>
      <c r="T114" s="186">
        <f t="shared" si="47"/>
        <v>0.24822126725388333</v>
      </c>
      <c r="U114" s="188">
        <f t="shared" si="76"/>
        <v>0</v>
      </c>
      <c r="V114" s="186">
        <f t="shared" si="48"/>
        <v>0.25859075659327357</v>
      </c>
      <c r="W114" s="352">
        <f>IFERROR(INDEX([1]Exhibit_RateChange!$F:$F,MATCH($K114,[1]Exhibit_RateChange!$A:$A,0)),0)</f>
        <v>0</v>
      </c>
      <c r="X114" s="186">
        <f t="shared" si="49"/>
        <v>0.22827154806267064</v>
      </c>
      <c r="Y114" s="188">
        <f t="shared" si="77"/>
        <v>0</v>
      </c>
      <c r="Z114" s="186">
        <f t="shared" si="50"/>
        <v>0.23780763419384382</v>
      </c>
      <c r="AA114" s="352">
        <f>IFERROR(INDEX([1]Exhibit_RateChange!$G:$G,MATCH($K114,[1]Exhibit_RateChange!$A:$A,0)),0)</f>
        <v>0</v>
      </c>
      <c r="AB114" s="186">
        <f t="shared" si="51"/>
        <v>0.2477465619745364</v>
      </c>
      <c r="AC114" s="188">
        <f t="shared" si="78"/>
        <v>0</v>
      </c>
      <c r="AD114" s="186">
        <f t="shared" si="52"/>
        <v>0.25809622041310187</v>
      </c>
      <c r="AE114" s="352">
        <f>IFERROR(INDEX([1]Exhibit_RateChange!$D:$D,MATCH($K114,[1]Exhibit_RateChange!$A:$A,0)),0)</f>
        <v>0</v>
      </c>
      <c r="AF114" s="186">
        <f t="shared" si="53"/>
        <v>0.26970231986995891</v>
      </c>
      <c r="AG114" s="188">
        <f t="shared" si="79"/>
        <v>0</v>
      </c>
      <c r="AH114" s="186">
        <f t="shared" si="54"/>
        <v>0.28096918415455657</v>
      </c>
      <c r="AI114" s="352">
        <f>IFERROR(INDEX([1]Exhibit_RateChange!$E:$E,MATCH($K114,[1]Exhibit_RateChange!$A:$A,0)),0)</f>
        <v>0</v>
      </c>
      <c r="AJ114" s="186">
        <f t="shared" si="55"/>
        <v>0.25402522256403476</v>
      </c>
      <c r="AK114" s="189">
        <f t="shared" si="80"/>
        <v>0</v>
      </c>
      <c r="AL114" s="186">
        <f t="shared" si="56"/>
        <v>0.2646371732097455</v>
      </c>
      <c r="AM114" s="186">
        <f t="shared" si="57"/>
        <v>0.24443148506996193</v>
      </c>
      <c r="AN114" s="186">
        <f t="shared" si="58"/>
        <v>0.22980472112945802</v>
      </c>
      <c r="AO114" s="186">
        <f t="shared" si="59"/>
        <v>0.25859075659327357</v>
      </c>
      <c r="AP114" s="186">
        <f t="shared" si="60"/>
        <v>0.23780763419384382</v>
      </c>
      <c r="AQ114" s="186">
        <f t="shared" si="61"/>
        <v>0.25809622041310187</v>
      </c>
      <c r="AR114" s="186">
        <f t="shared" si="62"/>
        <v>0.28096918415455657</v>
      </c>
      <c r="AS114" s="186">
        <f t="shared" si="63"/>
        <v>0.2646371732097455</v>
      </c>
      <c r="AT114" s="186">
        <f t="shared" si="64"/>
        <v>0.25859075659327357</v>
      </c>
      <c r="AU114" s="141"/>
    </row>
    <row r="115" spans="1:47">
      <c r="A115" s="12">
        <f t="shared" si="71"/>
        <v>39142</v>
      </c>
      <c r="B115" s="12">
        <f t="shared" si="65"/>
        <v>39340</v>
      </c>
      <c r="C115" s="13">
        <f t="shared" si="66"/>
        <v>14</v>
      </c>
      <c r="D115" s="17">
        <f t="shared" si="67"/>
        <v>0.55195775435624006</v>
      </c>
      <c r="E115" s="17">
        <f t="shared" si="68"/>
        <v>0.56824050810974913</v>
      </c>
      <c r="F115" s="14">
        <f t="shared" si="69"/>
        <v>39173</v>
      </c>
      <c r="G115" s="14">
        <f t="shared" si="70"/>
        <v>39403</v>
      </c>
      <c r="H115" s="3">
        <f>CHOOSE(MATCH($A$2,{"D","C"},0),VLOOKUP($A115,$J$4:$AT$115,COUNTA($J$4:$AT$4)),TREND(D115:E115,F115:G115,B115))</f>
        <v>0.55195775435624006</v>
      </c>
      <c r="J115" s="190">
        <v>47849</v>
      </c>
      <c r="K115" s="190"/>
      <c r="L115" s="191"/>
      <c r="M115" s="52"/>
      <c r="N115" s="52"/>
      <c r="O115" s="52"/>
      <c r="P115" s="183"/>
      <c r="Q115" s="428"/>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41"/>
    </row>
    <row r="116" spans="1:47">
      <c r="A116" s="12">
        <f t="shared" si="71"/>
        <v>39173</v>
      </c>
      <c r="B116" s="12">
        <f t="shared" si="65"/>
        <v>39370</v>
      </c>
      <c r="C116" s="13">
        <f t="shared" si="66"/>
        <v>14</v>
      </c>
      <c r="D116" s="17">
        <f t="shared" si="67"/>
        <v>0.55195775435624006</v>
      </c>
      <c r="E116" s="17">
        <f t="shared" si="68"/>
        <v>0.56824050810974913</v>
      </c>
      <c r="F116" s="14">
        <f t="shared" si="69"/>
        <v>39173</v>
      </c>
      <c r="G116" s="14">
        <f t="shared" si="70"/>
        <v>39403</v>
      </c>
      <c r="H116" s="3">
        <f>CHOOSE(MATCH($A$2,{"D","C"},0),VLOOKUP($A116,$J$4:$AT$115,COUNTA($J$4:$AT$4)),TREND(D116:E116,F116:G116,B116))</f>
        <v>0.56824050810974913</v>
      </c>
      <c r="L116" s="60"/>
      <c r="W116" s="185"/>
      <c r="AU116" s="141"/>
    </row>
    <row r="117" spans="1:47">
      <c r="A117" s="12">
        <f t="shared" si="71"/>
        <v>39203</v>
      </c>
      <c r="B117" s="12">
        <f t="shared" si="65"/>
        <v>39401</v>
      </c>
      <c r="C117" s="13">
        <f t="shared" si="66"/>
        <v>14</v>
      </c>
      <c r="D117" s="17">
        <f t="shared" si="67"/>
        <v>0.55195775435624006</v>
      </c>
      <c r="E117" s="17">
        <f t="shared" si="68"/>
        <v>0.56824050810974913</v>
      </c>
      <c r="F117" s="14">
        <f t="shared" si="69"/>
        <v>39173</v>
      </c>
      <c r="G117" s="14">
        <f t="shared" si="70"/>
        <v>39403</v>
      </c>
      <c r="H117" s="3">
        <f>CHOOSE(MATCH($A$2,{"D","C"},0),VLOOKUP($A117,$J$4:$AT$115,COUNTA($J$4:$AT$4)),TREND(D117:E117,F117:G117,B117))</f>
        <v>0.56824050810974913</v>
      </c>
      <c r="L117" t="s">
        <v>16</v>
      </c>
      <c r="M117" s="212" t="s">
        <v>286</v>
      </c>
      <c r="N117" s="209"/>
      <c r="O117" s="209"/>
      <c r="P117" s="209"/>
      <c r="Q117" s="429"/>
      <c r="R117" s="209"/>
      <c r="S117" s="209"/>
      <c r="T117" s="209"/>
      <c r="U117" s="209"/>
      <c r="W117" s="185"/>
      <c r="AU117" s="141"/>
    </row>
    <row r="118" spans="1:47">
      <c r="A118" s="12">
        <f t="shared" si="71"/>
        <v>39234</v>
      </c>
      <c r="B118" s="12">
        <f t="shared" si="65"/>
        <v>39431</v>
      </c>
      <c r="C118" s="13">
        <f t="shared" si="66"/>
        <v>15</v>
      </c>
      <c r="D118" s="17">
        <f t="shared" si="67"/>
        <v>0.56824050810974913</v>
      </c>
      <c r="E118" s="17">
        <f t="shared" si="68"/>
        <v>0.56824050810974913</v>
      </c>
      <c r="F118" s="14">
        <f t="shared" si="69"/>
        <v>39403</v>
      </c>
      <c r="G118" s="14">
        <f t="shared" si="70"/>
        <v>39494</v>
      </c>
      <c r="H118" s="3">
        <f>CHOOSE(MATCH($A$2,{"D","C"},0),VLOOKUP($A118,$J$4:$AT$115,COUNTA($J$4:$AT$4)),TREND(D118:E118,F118:G118,B118))</f>
        <v>0.56824050810974913</v>
      </c>
      <c r="M118" s="310" t="s">
        <v>179</v>
      </c>
      <c r="N118" s="310"/>
      <c r="O118" s="310"/>
      <c r="P118" s="310"/>
      <c r="Q118" s="310"/>
      <c r="R118" s="310"/>
      <c r="S118" s="310"/>
      <c r="T118" s="310"/>
      <c r="U118" s="310"/>
      <c r="W118" s="185"/>
      <c r="AU118" s="141"/>
    </row>
    <row r="119" spans="1:47">
      <c r="A119" s="12">
        <f t="shared" si="71"/>
        <v>39264</v>
      </c>
      <c r="B119" s="12">
        <f t="shared" si="65"/>
        <v>39462</v>
      </c>
      <c r="C119" s="13">
        <f t="shared" si="66"/>
        <v>15</v>
      </c>
      <c r="D119" s="17">
        <f t="shared" si="67"/>
        <v>0.56824050810974913</v>
      </c>
      <c r="E119" s="17">
        <f t="shared" si="68"/>
        <v>0.56824050810974913</v>
      </c>
      <c r="F119" s="14">
        <f t="shared" si="69"/>
        <v>39403</v>
      </c>
      <c r="G119" s="14">
        <f t="shared" si="70"/>
        <v>39494</v>
      </c>
      <c r="H119" s="3">
        <f>CHOOSE(MATCH($A$2,{"D","C"},0),VLOOKUP($A119,$J$4:$AT$115,COUNTA($J$4:$AT$4)),TREND(D119:E119,F119:G119,B119))</f>
        <v>0.56824050810974913</v>
      </c>
      <c r="M119" s="378" t="s">
        <v>360</v>
      </c>
      <c r="N119" s="378"/>
      <c r="O119" s="378"/>
      <c r="P119" s="378"/>
      <c r="Q119" s="378"/>
      <c r="R119" s="378"/>
      <c r="S119" s="378"/>
      <c r="T119" s="378"/>
      <c r="U119" s="378"/>
      <c r="AU119" s="141"/>
    </row>
    <row r="120" spans="1:47">
      <c r="A120" s="12">
        <f t="shared" si="71"/>
        <v>39295</v>
      </c>
      <c r="B120" s="12">
        <f t="shared" si="65"/>
        <v>39493</v>
      </c>
      <c r="C120" s="13">
        <f t="shared" si="66"/>
        <v>15</v>
      </c>
      <c r="D120" s="17">
        <f t="shared" si="67"/>
        <v>0.56824050810974913</v>
      </c>
      <c r="E120" s="17">
        <f t="shared" si="68"/>
        <v>0.56824050810974913</v>
      </c>
      <c r="F120" s="14">
        <f t="shared" si="69"/>
        <v>39403</v>
      </c>
      <c r="G120" s="14">
        <f t="shared" si="70"/>
        <v>39494</v>
      </c>
      <c r="H120" s="3">
        <f>CHOOSE(MATCH($A$2,{"D","C"},0),VLOOKUP($A120,$J$4:$AT$115,COUNTA($J$4:$AT$4)),TREND(D120:E120,F120:G120,B120))</f>
        <v>0.56824050810974913</v>
      </c>
      <c r="M120" s="411"/>
      <c r="N120" s="412"/>
      <c r="O120" s="412"/>
      <c r="P120" s="412"/>
      <c r="Q120" s="352"/>
      <c r="R120" s="412"/>
      <c r="S120" s="412"/>
      <c r="T120" s="412"/>
      <c r="U120" s="412"/>
      <c r="AU120" s="141"/>
    </row>
    <row r="121" spans="1:47">
      <c r="A121" s="12">
        <f t="shared" si="71"/>
        <v>39326</v>
      </c>
      <c r="B121" s="12">
        <f t="shared" si="65"/>
        <v>39522</v>
      </c>
      <c r="C121" s="13">
        <f t="shared" si="66"/>
        <v>16</v>
      </c>
      <c r="D121" s="17">
        <f t="shared" si="67"/>
        <v>0.56824050810974913</v>
      </c>
      <c r="E121" s="17">
        <f t="shared" si="68"/>
        <v>0.56824050810974913</v>
      </c>
      <c r="F121" s="14">
        <f t="shared" si="69"/>
        <v>39494</v>
      </c>
      <c r="G121" s="14">
        <f t="shared" si="70"/>
        <v>39584</v>
      </c>
      <c r="H121" s="3">
        <f>CHOOSE(MATCH($A$2,{"D","C"},0),VLOOKUP($A121,$J$4:$AT$115,COUNTA($J$4:$AT$4)),TREND(D121:E121,F121:G121,B121))</f>
        <v>0.56824050810974913</v>
      </c>
      <c r="M121" s="411"/>
      <c r="N121" s="412"/>
      <c r="O121" s="412"/>
      <c r="P121" s="412"/>
      <c r="Q121" s="352"/>
      <c r="R121" s="412"/>
      <c r="S121" s="412"/>
      <c r="T121" s="412"/>
      <c r="U121" s="412"/>
      <c r="AU121" s="141"/>
    </row>
    <row r="122" spans="1:47">
      <c r="A122" s="12">
        <f t="shared" si="71"/>
        <v>39356</v>
      </c>
      <c r="B122" s="12">
        <f t="shared" si="65"/>
        <v>39553</v>
      </c>
      <c r="C122" s="13">
        <f t="shared" si="66"/>
        <v>16</v>
      </c>
      <c r="D122" s="17">
        <f t="shared" si="67"/>
        <v>0.56824050810974913</v>
      </c>
      <c r="E122" s="17">
        <f t="shared" si="68"/>
        <v>0.56824050810974913</v>
      </c>
      <c r="F122" s="14">
        <f t="shared" si="69"/>
        <v>39494</v>
      </c>
      <c r="G122" s="14">
        <f t="shared" si="70"/>
        <v>39584</v>
      </c>
      <c r="H122" s="3">
        <f>CHOOSE(MATCH($A$2,{"D","C"},0),VLOOKUP($A122,$J$4:$AT$115,COUNTA($J$4:$AT$4)),TREND(D122:E122,F122:G122,B122))</f>
        <v>0.56824050810974913</v>
      </c>
      <c r="AU122" s="141"/>
    </row>
    <row r="123" spans="1:47">
      <c r="A123" s="12">
        <f t="shared" si="71"/>
        <v>39387</v>
      </c>
      <c r="B123" s="12">
        <f t="shared" si="65"/>
        <v>39583</v>
      </c>
      <c r="C123" s="13">
        <f t="shared" si="66"/>
        <v>16</v>
      </c>
      <c r="D123" s="17">
        <f t="shared" si="67"/>
        <v>0.56824050810974913</v>
      </c>
      <c r="E123" s="17">
        <f t="shared" si="68"/>
        <v>0.56824050810974913</v>
      </c>
      <c r="F123" s="14">
        <f t="shared" si="69"/>
        <v>39494</v>
      </c>
      <c r="G123" s="14">
        <f t="shared" si="70"/>
        <v>39584</v>
      </c>
      <c r="H123" s="3">
        <f>CHOOSE(MATCH($A$2,{"D","C"},0),VLOOKUP($A123,$J$4:$AT$115,COUNTA($J$4:$AT$4)),TREND(D123:E123,F123:G123,B123))</f>
        <v>0.56824050810974913</v>
      </c>
      <c r="AU123" s="141"/>
    </row>
    <row r="124" spans="1:47">
      <c r="A124" s="12">
        <f t="shared" si="71"/>
        <v>39417</v>
      </c>
      <c r="B124" s="12">
        <f t="shared" si="65"/>
        <v>39614</v>
      </c>
      <c r="C124" s="13">
        <f t="shared" si="66"/>
        <v>17</v>
      </c>
      <c r="D124" s="17">
        <f t="shared" si="67"/>
        <v>0.56824050810974913</v>
      </c>
      <c r="E124" s="17">
        <f t="shared" si="68"/>
        <v>0.56824050810974913</v>
      </c>
      <c r="F124" s="14">
        <f t="shared" si="69"/>
        <v>39584</v>
      </c>
      <c r="G124" s="14">
        <f t="shared" si="70"/>
        <v>39676</v>
      </c>
      <c r="H124" s="3">
        <f>CHOOSE(MATCH($A$2,{"D","C"},0),VLOOKUP($A124,$J$4:$AT$115,COUNTA($J$4:$AT$4)),TREND(D124:E124,F124:G124,B124))</f>
        <v>0.56824050810974913</v>
      </c>
      <c r="AU124" s="141"/>
    </row>
    <row r="125" spans="1:47">
      <c r="A125" s="12">
        <f t="shared" si="71"/>
        <v>39448</v>
      </c>
      <c r="B125" s="12">
        <f t="shared" si="65"/>
        <v>39644</v>
      </c>
      <c r="C125" s="13">
        <f t="shared" si="66"/>
        <v>17</v>
      </c>
      <c r="D125" s="17">
        <f t="shared" si="67"/>
        <v>0.56824050810974913</v>
      </c>
      <c r="E125" s="17">
        <f t="shared" si="68"/>
        <v>0.56824050810974913</v>
      </c>
      <c r="F125" s="14">
        <f t="shared" si="69"/>
        <v>39584</v>
      </c>
      <c r="G125" s="14">
        <f t="shared" si="70"/>
        <v>39676</v>
      </c>
      <c r="H125" s="3">
        <f>CHOOSE(MATCH($A$2,{"D","C"},0),VLOOKUP($A125,$J$4:$AT$115,COUNTA($J$4:$AT$4)),TREND(D125:E125,F125:G125,B125))</f>
        <v>0.56824050810974913</v>
      </c>
      <c r="AU125" s="141"/>
    </row>
    <row r="126" spans="1:47">
      <c r="A126" s="12">
        <f t="shared" si="71"/>
        <v>39479</v>
      </c>
      <c r="B126" s="12">
        <f t="shared" si="65"/>
        <v>39675</v>
      </c>
      <c r="C126" s="13">
        <f t="shared" si="66"/>
        <v>17</v>
      </c>
      <c r="D126" s="17">
        <f t="shared" si="67"/>
        <v>0.56824050810974913</v>
      </c>
      <c r="E126" s="17">
        <f t="shared" si="68"/>
        <v>0.56824050810974913</v>
      </c>
      <c r="F126" s="14">
        <f t="shared" si="69"/>
        <v>39584</v>
      </c>
      <c r="G126" s="14">
        <f t="shared" si="70"/>
        <v>39676</v>
      </c>
      <c r="H126" s="3">
        <f>CHOOSE(MATCH($A$2,{"D","C"},0),VLOOKUP($A126,$J$4:$AT$115,COUNTA($J$4:$AT$4)),TREND(D126:E126,F126:G126,B126))</f>
        <v>0.56824050810974913</v>
      </c>
      <c r="AU126" s="141"/>
    </row>
    <row r="127" spans="1:47">
      <c r="A127" s="12">
        <f t="shared" si="71"/>
        <v>39508</v>
      </c>
      <c r="B127" s="12">
        <f t="shared" si="65"/>
        <v>39706</v>
      </c>
      <c r="C127" s="13">
        <f t="shared" si="66"/>
        <v>18</v>
      </c>
      <c r="D127" s="17">
        <f t="shared" si="67"/>
        <v>0.56824050810974913</v>
      </c>
      <c r="E127" s="17">
        <f t="shared" si="68"/>
        <v>0.51016632818093277</v>
      </c>
      <c r="F127" s="14">
        <f t="shared" si="69"/>
        <v>39676</v>
      </c>
      <c r="G127" s="14">
        <f t="shared" si="70"/>
        <v>39769</v>
      </c>
      <c r="H127" s="3">
        <f>CHOOSE(MATCH($A$2,{"D","C"},0),VLOOKUP($A127,$J$4:$AT$115,COUNTA($J$4:$AT$4)),TREND(D127:E127,F127:G127,B127))</f>
        <v>0.56824050810974913</v>
      </c>
      <c r="AU127" s="141"/>
    </row>
    <row r="128" spans="1:47">
      <c r="A128" s="12">
        <f t="shared" si="71"/>
        <v>39539</v>
      </c>
      <c r="B128" s="12">
        <f t="shared" si="65"/>
        <v>39736</v>
      </c>
      <c r="C128" s="13">
        <f t="shared" si="66"/>
        <v>18</v>
      </c>
      <c r="D128" s="17">
        <f t="shared" si="67"/>
        <v>0.56824050810974913</v>
      </c>
      <c r="E128" s="17">
        <f t="shared" si="68"/>
        <v>0.51016632818093277</v>
      </c>
      <c r="F128" s="14">
        <f t="shared" si="69"/>
        <v>39676</v>
      </c>
      <c r="G128" s="14">
        <f t="shared" si="70"/>
        <v>39769</v>
      </c>
      <c r="H128" s="3">
        <f>CHOOSE(MATCH($A$2,{"D","C"},0),VLOOKUP($A128,$J$4:$AT$115,COUNTA($J$4:$AT$4)),TREND(D128:E128,F128:G128,B128))</f>
        <v>0.51016632818093277</v>
      </c>
      <c r="AU128" s="141"/>
    </row>
    <row r="129" spans="1:47">
      <c r="A129" s="12">
        <f t="shared" si="71"/>
        <v>39569</v>
      </c>
      <c r="B129" s="12">
        <f t="shared" si="65"/>
        <v>39767</v>
      </c>
      <c r="C129" s="13">
        <f t="shared" si="66"/>
        <v>18</v>
      </c>
      <c r="D129" s="17">
        <f t="shared" si="67"/>
        <v>0.56824050810974913</v>
      </c>
      <c r="E129" s="17">
        <f t="shared" si="68"/>
        <v>0.51016632818093277</v>
      </c>
      <c r="F129" s="14">
        <f t="shared" si="69"/>
        <v>39676</v>
      </c>
      <c r="G129" s="14">
        <f t="shared" si="70"/>
        <v>39769</v>
      </c>
      <c r="H129" s="3">
        <f>CHOOSE(MATCH($A$2,{"D","C"},0),VLOOKUP($A129,$J$4:$AT$115,COUNTA($J$4:$AT$4)),TREND(D129:E129,F129:G129,B129))</f>
        <v>0.51016632818093277</v>
      </c>
      <c r="AU129" s="141"/>
    </row>
    <row r="130" spans="1:47">
      <c r="A130" s="12">
        <f t="shared" si="71"/>
        <v>39600</v>
      </c>
      <c r="B130" s="12">
        <f t="shared" si="65"/>
        <v>39797</v>
      </c>
      <c r="C130" s="13">
        <f t="shared" si="66"/>
        <v>19</v>
      </c>
      <c r="D130" s="17">
        <f t="shared" si="67"/>
        <v>0.51016632818093277</v>
      </c>
      <c r="E130" s="17">
        <f t="shared" si="68"/>
        <v>0.51016632818093277</v>
      </c>
      <c r="F130" s="14">
        <f t="shared" si="69"/>
        <v>39769</v>
      </c>
      <c r="G130" s="14">
        <f t="shared" si="70"/>
        <v>39860</v>
      </c>
      <c r="H130" s="3">
        <f>CHOOSE(MATCH($A$2,{"D","C"},0),VLOOKUP($A130,$J$4:$AT$115,COUNTA($J$4:$AT$4)),TREND(D130:E130,F130:G130,B130))</f>
        <v>0.51016632818093277</v>
      </c>
      <c r="AU130" s="141"/>
    </row>
    <row r="131" spans="1:47">
      <c r="A131" s="12">
        <f t="shared" si="71"/>
        <v>39630</v>
      </c>
      <c r="B131" s="12">
        <f t="shared" si="65"/>
        <v>39828</v>
      </c>
      <c r="C131" s="13">
        <f t="shared" si="66"/>
        <v>19</v>
      </c>
      <c r="D131" s="17">
        <f t="shared" si="67"/>
        <v>0.51016632818093277</v>
      </c>
      <c r="E131" s="17">
        <f t="shared" si="68"/>
        <v>0.51016632818093277</v>
      </c>
      <c r="F131" s="14">
        <f t="shared" si="69"/>
        <v>39769</v>
      </c>
      <c r="G131" s="14">
        <f t="shared" si="70"/>
        <v>39860</v>
      </c>
      <c r="H131" s="3">
        <f>CHOOSE(MATCH($A$2,{"D","C"},0),VLOOKUP($A131,$J$4:$AT$115,COUNTA($J$4:$AT$4)),TREND(D131:E131,F131:G131,B131))</f>
        <v>0.51016632818093277</v>
      </c>
      <c r="S131" s="141"/>
      <c r="AU131" s="141"/>
    </row>
    <row r="132" spans="1:47">
      <c r="A132" s="12">
        <f t="shared" si="71"/>
        <v>39661</v>
      </c>
      <c r="B132" s="12">
        <f t="shared" si="65"/>
        <v>39859</v>
      </c>
      <c r="C132" s="13">
        <f t="shared" si="66"/>
        <v>19</v>
      </c>
      <c r="D132" s="17">
        <f t="shared" si="67"/>
        <v>0.51016632818093277</v>
      </c>
      <c r="E132" s="17">
        <f t="shared" si="68"/>
        <v>0.51016632818093277</v>
      </c>
      <c r="F132" s="14">
        <f t="shared" si="69"/>
        <v>39769</v>
      </c>
      <c r="G132" s="14">
        <f t="shared" si="70"/>
        <v>39860</v>
      </c>
      <c r="H132" s="3">
        <f>CHOOSE(MATCH($A$2,{"D","C"},0),VLOOKUP($A132,$J$4:$AT$115,COUNTA($J$4:$AT$4)),TREND(D132:E132,F132:G132,B132))</f>
        <v>0.51016632818093277</v>
      </c>
      <c r="AU132" s="141"/>
    </row>
    <row r="133" spans="1:47">
      <c r="A133" s="12">
        <f t="shared" si="71"/>
        <v>39692</v>
      </c>
      <c r="B133" s="12">
        <f t="shared" ref="B133:B196" si="81">DATE(YEAR(A133),MONTH(A133)+FLOOR(($M$2+$A$3)/2,1),1+14*MOD($M$2+$A$3,2))</f>
        <v>39887</v>
      </c>
      <c r="C133" s="13">
        <f t="shared" ref="C133:C196" si="82">MATCH($B133,$L$5:$L$115,1)</f>
        <v>20</v>
      </c>
      <c r="D133" s="17">
        <f t="shared" ref="D133:D196" si="83">INDEX($AT$5:$AT$115,C133)</f>
        <v>0.51016632818093277</v>
      </c>
      <c r="E133" s="17">
        <f t="shared" ref="E133:E196" si="84">INDEX($AT$5:$AT$115,C133+1)</f>
        <v>0.51016632818093277</v>
      </c>
      <c r="F133" s="14">
        <f t="shared" ref="F133:F196" si="85">INDEX($L$5:$L$115,C133)</f>
        <v>39860</v>
      </c>
      <c r="G133" s="14">
        <f t="shared" ref="G133:G196" si="86">INDEX($L$5:$L$115,C133+1)</f>
        <v>39949</v>
      </c>
      <c r="H133" s="3">
        <f>CHOOSE(MATCH($A$2,{"D","C"},0),VLOOKUP($A133,$J$4:$AT$115,COUNTA($J$4:$AT$4)),TREND(D133:E133,F133:G133,B133))</f>
        <v>0.51016632818093277</v>
      </c>
      <c r="AU133" s="141"/>
    </row>
    <row r="134" spans="1:47">
      <c r="A134" s="12">
        <f t="shared" ref="A134:A197" si="87">EOMONTH(A133,$A$3-1)+1</f>
        <v>39722</v>
      </c>
      <c r="B134" s="12">
        <f t="shared" si="81"/>
        <v>39918</v>
      </c>
      <c r="C134" s="13">
        <f t="shared" si="82"/>
        <v>20</v>
      </c>
      <c r="D134" s="17">
        <f t="shared" si="83"/>
        <v>0.51016632818093277</v>
      </c>
      <c r="E134" s="17">
        <f t="shared" si="84"/>
        <v>0.51016632818093277</v>
      </c>
      <c r="F134" s="14">
        <f t="shared" si="85"/>
        <v>39860</v>
      </c>
      <c r="G134" s="14">
        <f t="shared" si="86"/>
        <v>39949</v>
      </c>
      <c r="H134" s="3">
        <f>CHOOSE(MATCH($A$2,{"D","C"},0),VLOOKUP($A134,$J$4:$AT$115,COUNTA($J$4:$AT$4)),TREND(D134:E134,F134:G134,B134))</f>
        <v>0.51016632818093277</v>
      </c>
      <c r="AU134" s="141"/>
    </row>
    <row r="135" spans="1:47">
      <c r="A135" s="12">
        <f t="shared" si="87"/>
        <v>39753</v>
      </c>
      <c r="B135" s="12">
        <f t="shared" si="81"/>
        <v>39948</v>
      </c>
      <c r="C135" s="13">
        <f t="shared" si="82"/>
        <v>20</v>
      </c>
      <c r="D135" s="17">
        <f t="shared" si="83"/>
        <v>0.51016632818093277</v>
      </c>
      <c r="E135" s="17">
        <f t="shared" si="84"/>
        <v>0.51016632818093277</v>
      </c>
      <c r="F135" s="14">
        <f t="shared" si="85"/>
        <v>39860</v>
      </c>
      <c r="G135" s="14">
        <f t="shared" si="86"/>
        <v>39949</v>
      </c>
      <c r="H135" s="3">
        <f>CHOOSE(MATCH($A$2,{"D","C"},0),VLOOKUP($A135,$J$4:$AT$115,COUNTA($J$4:$AT$4)),TREND(D135:E135,F135:G135,B135))</f>
        <v>0.51016632818093277</v>
      </c>
    </row>
    <row r="136" spans="1:47">
      <c r="A136" s="12">
        <f t="shared" si="87"/>
        <v>39783</v>
      </c>
      <c r="B136" s="12">
        <f t="shared" si="81"/>
        <v>39979</v>
      </c>
      <c r="C136" s="13">
        <f t="shared" si="82"/>
        <v>21</v>
      </c>
      <c r="D136" s="17">
        <f t="shared" si="83"/>
        <v>0.51016632818093277</v>
      </c>
      <c r="E136" s="17">
        <f t="shared" si="84"/>
        <v>0.51016632818093277</v>
      </c>
      <c r="F136" s="14">
        <f t="shared" si="85"/>
        <v>39949</v>
      </c>
      <c r="G136" s="14">
        <f t="shared" si="86"/>
        <v>40040</v>
      </c>
      <c r="H136" s="3">
        <f>CHOOSE(MATCH($A$2,{"D","C"},0),VLOOKUP($A136,$J$4:$AT$115,COUNTA($J$4:$AT$4)),TREND(D136:E136,F136:G136,B136))</f>
        <v>0.51016632818093277</v>
      </c>
    </row>
    <row r="137" spans="1:47">
      <c r="A137" s="12">
        <f t="shared" si="87"/>
        <v>39814</v>
      </c>
      <c r="B137" s="12">
        <f t="shared" si="81"/>
        <v>40009</v>
      </c>
      <c r="C137" s="13">
        <f t="shared" si="82"/>
        <v>21</v>
      </c>
      <c r="D137" s="17">
        <f t="shared" si="83"/>
        <v>0.51016632818093277</v>
      </c>
      <c r="E137" s="17">
        <f t="shared" si="84"/>
        <v>0.51016632818093277</v>
      </c>
      <c r="F137" s="14">
        <f t="shared" si="85"/>
        <v>39949</v>
      </c>
      <c r="G137" s="14">
        <f t="shared" si="86"/>
        <v>40040</v>
      </c>
      <c r="H137" s="3">
        <f>CHOOSE(MATCH($A$2,{"D","C"},0),VLOOKUP($A137,$J$4:$AT$115,COUNTA($J$4:$AT$4)),TREND(D137:E137,F137:G137,B137))</f>
        <v>0.51016632818093277</v>
      </c>
    </row>
    <row r="138" spans="1:47">
      <c r="A138" s="12">
        <f t="shared" si="87"/>
        <v>39845</v>
      </c>
      <c r="B138" s="12">
        <f t="shared" si="81"/>
        <v>40040</v>
      </c>
      <c r="C138" s="13">
        <f t="shared" si="82"/>
        <v>22</v>
      </c>
      <c r="D138" s="17">
        <f t="shared" si="83"/>
        <v>0.51016632818093277</v>
      </c>
      <c r="E138" s="17">
        <f t="shared" si="84"/>
        <v>0.49486133833550477</v>
      </c>
      <c r="F138" s="14">
        <f t="shared" si="85"/>
        <v>40040</v>
      </c>
      <c r="G138" s="14">
        <f t="shared" si="86"/>
        <v>40134</v>
      </c>
      <c r="H138" s="3">
        <f>CHOOSE(MATCH($A$2,{"D","C"},0),VLOOKUP($A138,$J$4:$AT$115,COUNTA($J$4:$AT$4)),TREND(D138:E138,F138:G138,B138))</f>
        <v>0.51016632818093277</v>
      </c>
    </row>
    <row r="139" spans="1:47">
      <c r="A139" s="12">
        <f t="shared" si="87"/>
        <v>39873</v>
      </c>
      <c r="B139" s="12">
        <f t="shared" si="81"/>
        <v>40071</v>
      </c>
      <c r="C139" s="13">
        <f t="shared" si="82"/>
        <v>22</v>
      </c>
      <c r="D139" s="17">
        <f t="shared" si="83"/>
        <v>0.51016632818093277</v>
      </c>
      <c r="E139" s="17">
        <f t="shared" si="84"/>
        <v>0.49486133833550477</v>
      </c>
      <c r="F139" s="14">
        <f t="shared" si="85"/>
        <v>40040</v>
      </c>
      <c r="G139" s="14">
        <f t="shared" si="86"/>
        <v>40134</v>
      </c>
      <c r="H139" s="3">
        <f>CHOOSE(MATCH($A$2,{"D","C"},0),VLOOKUP($A139,$J$4:$AT$115,COUNTA($J$4:$AT$4)),TREND(D139:E139,F139:G139,B139))</f>
        <v>0.51016632818093277</v>
      </c>
    </row>
    <row r="140" spans="1:47">
      <c r="A140" s="12">
        <f t="shared" si="87"/>
        <v>39904</v>
      </c>
      <c r="B140" s="12">
        <f t="shared" si="81"/>
        <v>40101</v>
      </c>
      <c r="C140" s="13">
        <f t="shared" si="82"/>
        <v>22</v>
      </c>
      <c r="D140" s="17">
        <f t="shared" si="83"/>
        <v>0.51016632818093277</v>
      </c>
      <c r="E140" s="17">
        <f t="shared" si="84"/>
        <v>0.49486133833550477</v>
      </c>
      <c r="F140" s="14">
        <f t="shared" si="85"/>
        <v>40040</v>
      </c>
      <c r="G140" s="14">
        <f t="shared" si="86"/>
        <v>40134</v>
      </c>
      <c r="H140" s="3">
        <f>CHOOSE(MATCH($A$2,{"D","C"},0),VLOOKUP($A140,$J$4:$AT$115,COUNTA($J$4:$AT$4)),TREND(D140:E140,F140:G140,B140))</f>
        <v>0.49486133833550477</v>
      </c>
    </row>
    <row r="141" spans="1:47">
      <c r="A141" s="12">
        <f t="shared" si="87"/>
        <v>39934</v>
      </c>
      <c r="B141" s="12">
        <f t="shared" si="81"/>
        <v>40132</v>
      </c>
      <c r="C141" s="13">
        <f t="shared" si="82"/>
        <v>22</v>
      </c>
      <c r="D141" s="17">
        <f t="shared" si="83"/>
        <v>0.51016632818093277</v>
      </c>
      <c r="E141" s="17">
        <f t="shared" si="84"/>
        <v>0.49486133833550477</v>
      </c>
      <c r="F141" s="14">
        <f t="shared" si="85"/>
        <v>40040</v>
      </c>
      <c r="G141" s="14">
        <f t="shared" si="86"/>
        <v>40134</v>
      </c>
      <c r="H141" s="3">
        <f>CHOOSE(MATCH($A$2,{"D","C"},0),VLOOKUP($A141,$J$4:$AT$115,COUNTA($J$4:$AT$4)),TREND(D141:E141,F141:G141,B141))</f>
        <v>0.49486133833550477</v>
      </c>
    </row>
    <row r="142" spans="1:47">
      <c r="A142" s="12">
        <f t="shared" si="87"/>
        <v>39965</v>
      </c>
      <c r="B142" s="12">
        <f t="shared" si="81"/>
        <v>40162</v>
      </c>
      <c r="C142" s="13">
        <f t="shared" si="82"/>
        <v>23</v>
      </c>
      <c r="D142" s="17">
        <f t="shared" si="83"/>
        <v>0.49486133833550477</v>
      </c>
      <c r="E142" s="17">
        <f t="shared" si="84"/>
        <v>0.49486133833550477</v>
      </c>
      <c r="F142" s="14">
        <f t="shared" si="85"/>
        <v>40134</v>
      </c>
      <c r="G142" s="14">
        <f t="shared" si="86"/>
        <v>40225</v>
      </c>
      <c r="H142" s="3">
        <f>CHOOSE(MATCH($A$2,{"D","C"},0),VLOOKUP($A142,$J$4:$AT$115,COUNTA($J$4:$AT$4)),TREND(D142:E142,F142:G142,B142))</f>
        <v>0.49486133833550477</v>
      </c>
    </row>
    <row r="143" spans="1:47">
      <c r="A143" s="12">
        <f t="shared" si="87"/>
        <v>39995</v>
      </c>
      <c r="B143" s="12">
        <f t="shared" si="81"/>
        <v>40193</v>
      </c>
      <c r="C143" s="13">
        <f t="shared" si="82"/>
        <v>23</v>
      </c>
      <c r="D143" s="17">
        <f t="shared" si="83"/>
        <v>0.49486133833550477</v>
      </c>
      <c r="E143" s="17">
        <f t="shared" si="84"/>
        <v>0.49486133833550477</v>
      </c>
      <c r="F143" s="14">
        <f t="shared" si="85"/>
        <v>40134</v>
      </c>
      <c r="G143" s="14">
        <f t="shared" si="86"/>
        <v>40225</v>
      </c>
      <c r="H143" s="3">
        <f>CHOOSE(MATCH($A$2,{"D","C"},0),VLOOKUP($A143,$J$4:$AT$115,COUNTA($J$4:$AT$4)),TREND(D143:E143,F143:G143,B143))</f>
        <v>0.49486133833550477</v>
      </c>
    </row>
    <row r="144" spans="1:47">
      <c r="A144" s="12">
        <f t="shared" si="87"/>
        <v>40026</v>
      </c>
      <c r="B144" s="12">
        <f t="shared" si="81"/>
        <v>40224</v>
      </c>
      <c r="C144" s="13">
        <f t="shared" si="82"/>
        <v>23</v>
      </c>
      <c r="D144" s="17">
        <f t="shared" si="83"/>
        <v>0.49486133833550477</v>
      </c>
      <c r="E144" s="17">
        <f t="shared" si="84"/>
        <v>0.49486133833550477</v>
      </c>
      <c r="F144" s="14">
        <f t="shared" si="85"/>
        <v>40134</v>
      </c>
      <c r="G144" s="14">
        <f t="shared" si="86"/>
        <v>40225</v>
      </c>
      <c r="H144" s="3">
        <f>CHOOSE(MATCH($A$2,{"D","C"},0),VLOOKUP($A144,$J$4:$AT$115,COUNTA($J$4:$AT$4)),TREND(D144:E144,F144:G144,B144))</f>
        <v>0.49486133833550477</v>
      </c>
    </row>
    <row r="145" spans="1:8">
      <c r="A145" s="12">
        <f t="shared" si="87"/>
        <v>40057</v>
      </c>
      <c r="B145" s="12">
        <f t="shared" si="81"/>
        <v>40252</v>
      </c>
      <c r="C145" s="13">
        <f t="shared" si="82"/>
        <v>24</v>
      </c>
      <c r="D145" s="17">
        <f t="shared" si="83"/>
        <v>0.49486133833550477</v>
      </c>
      <c r="E145" s="17">
        <f t="shared" si="84"/>
        <v>0.49486133833550477</v>
      </c>
      <c r="F145" s="14">
        <f t="shared" si="85"/>
        <v>40225</v>
      </c>
      <c r="G145" s="14">
        <f t="shared" si="86"/>
        <v>40314</v>
      </c>
      <c r="H145" s="3">
        <f>CHOOSE(MATCH($A$2,{"D","C"},0),VLOOKUP($A145,$J$4:$AT$115,COUNTA($J$4:$AT$4)),TREND(D145:E145,F145:G145,B145))</f>
        <v>0.49486133833550477</v>
      </c>
    </row>
    <row r="146" spans="1:8">
      <c r="A146" s="12">
        <f t="shared" si="87"/>
        <v>40087</v>
      </c>
      <c r="B146" s="12">
        <f t="shared" si="81"/>
        <v>40283</v>
      </c>
      <c r="C146" s="13">
        <f t="shared" si="82"/>
        <v>24</v>
      </c>
      <c r="D146" s="17">
        <f t="shared" si="83"/>
        <v>0.49486133833550477</v>
      </c>
      <c r="E146" s="17">
        <f t="shared" si="84"/>
        <v>0.49486133833550477</v>
      </c>
      <c r="F146" s="14">
        <f t="shared" si="85"/>
        <v>40225</v>
      </c>
      <c r="G146" s="14">
        <f t="shared" si="86"/>
        <v>40314</v>
      </c>
      <c r="H146" s="3">
        <f>CHOOSE(MATCH($A$2,{"D","C"},0),VLOOKUP($A146,$J$4:$AT$115,COUNTA($J$4:$AT$4)),TREND(D146:E146,F146:G146,B146))</f>
        <v>0.49486133833550477</v>
      </c>
    </row>
    <row r="147" spans="1:8">
      <c r="A147" s="12">
        <f t="shared" si="87"/>
        <v>40118</v>
      </c>
      <c r="B147" s="12">
        <f t="shared" si="81"/>
        <v>40313</v>
      </c>
      <c r="C147" s="13">
        <f t="shared" si="82"/>
        <v>24</v>
      </c>
      <c r="D147" s="17">
        <f t="shared" si="83"/>
        <v>0.49486133833550477</v>
      </c>
      <c r="E147" s="17">
        <f t="shared" si="84"/>
        <v>0.49486133833550477</v>
      </c>
      <c r="F147" s="14">
        <f t="shared" si="85"/>
        <v>40225</v>
      </c>
      <c r="G147" s="14">
        <f t="shared" si="86"/>
        <v>40314</v>
      </c>
      <c r="H147" s="3">
        <f>CHOOSE(MATCH($A$2,{"D","C"},0),VLOOKUP($A147,$J$4:$AT$115,COUNTA($J$4:$AT$4)),TREND(D147:E147,F147:G147,B147))</f>
        <v>0.49486133833550477</v>
      </c>
    </row>
    <row r="148" spans="1:8">
      <c r="A148" s="12">
        <f t="shared" si="87"/>
        <v>40148</v>
      </c>
      <c r="B148" s="12">
        <f t="shared" si="81"/>
        <v>40344</v>
      </c>
      <c r="C148" s="13">
        <f t="shared" si="82"/>
        <v>25</v>
      </c>
      <c r="D148" s="17">
        <f t="shared" si="83"/>
        <v>0.49486133833550477</v>
      </c>
      <c r="E148" s="17">
        <f t="shared" si="84"/>
        <v>0.49486133833550477</v>
      </c>
      <c r="F148" s="14">
        <f t="shared" si="85"/>
        <v>40314</v>
      </c>
      <c r="G148" s="14">
        <f t="shared" si="86"/>
        <v>40405</v>
      </c>
      <c r="H148" s="3">
        <f>CHOOSE(MATCH($A$2,{"D","C"},0),VLOOKUP($A148,$J$4:$AT$115,COUNTA($J$4:$AT$4)),TREND(D148:E148,F148:G148,B148))</f>
        <v>0.49486133833550477</v>
      </c>
    </row>
    <row r="149" spans="1:8">
      <c r="A149" s="12">
        <f t="shared" si="87"/>
        <v>40179</v>
      </c>
      <c r="B149" s="12">
        <f t="shared" si="81"/>
        <v>40374</v>
      </c>
      <c r="C149" s="13">
        <f t="shared" si="82"/>
        <v>25</v>
      </c>
      <c r="D149" s="17">
        <f t="shared" si="83"/>
        <v>0.49486133833550477</v>
      </c>
      <c r="E149" s="17">
        <f t="shared" si="84"/>
        <v>0.49486133833550477</v>
      </c>
      <c r="F149" s="14">
        <f t="shared" si="85"/>
        <v>40314</v>
      </c>
      <c r="G149" s="14">
        <f t="shared" si="86"/>
        <v>40405</v>
      </c>
      <c r="H149" s="3">
        <f>CHOOSE(MATCH($A$2,{"D","C"},0),VLOOKUP($A149,$J$4:$AT$115,COUNTA($J$4:$AT$4)),TREND(D149:E149,F149:G149,B149))</f>
        <v>0.49486133833550477</v>
      </c>
    </row>
    <row r="150" spans="1:8">
      <c r="A150" s="12">
        <f t="shared" si="87"/>
        <v>40210</v>
      </c>
      <c r="B150" s="12">
        <f t="shared" si="81"/>
        <v>40405</v>
      </c>
      <c r="C150" s="13">
        <f t="shared" si="82"/>
        <v>26</v>
      </c>
      <c r="D150" s="17">
        <f t="shared" si="83"/>
        <v>0.49486133833550477</v>
      </c>
      <c r="E150" s="17">
        <f t="shared" si="84"/>
        <v>0.49822639543618619</v>
      </c>
      <c r="F150" s="14">
        <f t="shared" si="85"/>
        <v>40405</v>
      </c>
      <c r="G150" s="14">
        <f t="shared" si="86"/>
        <v>40499</v>
      </c>
      <c r="H150" s="3">
        <f>CHOOSE(MATCH($A$2,{"D","C"},0),VLOOKUP($A150,$J$4:$AT$115,COUNTA($J$4:$AT$4)),TREND(D150:E150,F150:G150,B150))</f>
        <v>0.49486133833550477</v>
      </c>
    </row>
    <row r="151" spans="1:8">
      <c r="A151" s="12">
        <f t="shared" si="87"/>
        <v>40238</v>
      </c>
      <c r="B151" s="12">
        <f t="shared" si="81"/>
        <v>40436</v>
      </c>
      <c r="C151" s="13">
        <f t="shared" si="82"/>
        <v>26</v>
      </c>
      <c r="D151" s="17">
        <f t="shared" si="83"/>
        <v>0.49486133833550477</v>
      </c>
      <c r="E151" s="17">
        <f t="shared" si="84"/>
        <v>0.49822639543618619</v>
      </c>
      <c r="F151" s="14">
        <f t="shared" si="85"/>
        <v>40405</v>
      </c>
      <c r="G151" s="14">
        <f t="shared" si="86"/>
        <v>40499</v>
      </c>
      <c r="H151" s="3">
        <f>CHOOSE(MATCH($A$2,{"D","C"},0),VLOOKUP($A151,$J$4:$AT$115,COUNTA($J$4:$AT$4)),TREND(D151:E151,F151:G151,B151))</f>
        <v>0.49486133833550477</v>
      </c>
    </row>
    <row r="152" spans="1:8">
      <c r="A152" s="12">
        <f t="shared" si="87"/>
        <v>40269</v>
      </c>
      <c r="B152" s="12">
        <f t="shared" si="81"/>
        <v>40466</v>
      </c>
      <c r="C152" s="13">
        <f t="shared" si="82"/>
        <v>26</v>
      </c>
      <c r="D152" s="17">
        <f t="shared" si="83"/>
        <v>0.49486133833550477</v>
      </c>
      <c r="E152" s="17">
        <f t="shared" si="84"/>
        <v>0.49822639543618619</v>
      </c>
      <c r="F152" s="14">
        <f t="shared" si="85"/>
        <v>40405</v>
      </c>
      <c r="G152" s="14">
        <f t="shared" si="86"/>
        <v>40499</v>
      </c>
      <c r="H152" s="3">
        <f>CHOOSE(MATCH($A$2,{"D","C"},0),VLOOKUP($A152,$J$4:$AT$115,COUNTA($J$4:$AT$4)),TREND(D152:E152,F152:G152,B152))</f>
        <v>0.49822639543618619</v>
      </c>
    </row>
    <row r="153" spans="1:8">
      <c r="A153" s="12">
        <f t="shared" si="87"/>
        <v>40299</v>
      </c>
      <c r="B153" s="12">
        <f t="shared" si="81"/>
        <v>40497</v>
      </c>
      <c r="C153" s="13">
        <f t="shared" si="82"/>
        <v>26</v>
      </c>
      <c r="D153" s="17">
        <f t="shared" si="83"/>
        <v>0.49486133833550477</v>
      </c>
      <c r="E153" s="17">
        <f t="shared" si="84"/>
        <v>0.49822639543618619</v>
      </c>
      <c r="F153" s="14">
        <f t="shared" si="85"/>
        <v>40405</v>
      </c>
      <c r="G153" s="14">
        <f t="shared" si="86"/>
        <v>40499</v>
      </c>
      <c r="H153" s="3">
        <f>CHOOSE(MATCH($A$2,{"D","C"},0),VLOOKUP($A153,$J$4:$AT$115,COUNTA($J$4:$AT$4)),TREND(D153:E153,F153:G153,B153))</f>
        <v>0.49822639543618619</v>
      </c>
    </row>
    <row r="154" spans="1:8">
      <c r="A154" s="12">
        <f t="shared" si="87"/>
        <v>40330</v>
      </c>
      <c r="B154" s="12">
        <f t="shared" si="81"/>
        <v>40527</v>
      </c>
      <c r="C154" s="13">
        <f t="shared" si="82"/>
        <v>27</v>
      </c>
      <c r="D154" s="17">
        <f t="shared" si="83"/>
        <v>0.49822639543618619</v>
      </c>
      <c r="E154" s="17">
        <f t="shared" si="84"/>
        <v>0.49822639543618619</v>
      </c>
      <c r="F154" s="14">
        <f t="shared" si="85"/>
        <v>40499</v>
      </c>
      <c r="G154" s="14">
        <f t="shared" si="86"/>
        <v>40590</v>
      </c>
      <c r="H154" s="3">
        <f>CHOOSE(MATCH($A$2,{"D","C"},0),VLOOKUP($A154,$J$4:$AT$115,COUNTA($J$4:$AT$4)),TREND(D154:E154,F154:G154,B154))</f>
        <v>0.49822639543618619</v>
      </c>
    </row>
    <row r="155" spans="1:8">
      <c r="A155" s="12">
        <f t="shared" si="87"/>
        <v>40360</v>
      </c>
      <c r="B155" s="12">
        <f t="shared" si="81"/>
        <v>40558</v>
      </c>
      <c r="C155" s="13">
        <f t="shared" si="82"/>
        <v>27</v>
      </c>
      <c r="D155" s="17">
        <f t="shared" si="83"/>
        <v>0.49822639543618619</v>
      </c>
      <c r="E155" s="17">
        <f t="shared" si="84"/>
        <v>0.49822639543618619</v>
      </c>
      <c r="F155" s="14">
        <f t="shared" si="85"/>
        <v>40499</v>
      </c>
      <c r="G155" s="14">
        <f t="shared" si="86"/>
        <v>40590</v>
      </c>
      <c r="H155" s="3">
        <f>CHOOSE(MATCH($A$2,{"D","C"},0),VLOOKUP($A155,$J$4:$AT$115,COUNTA($J$4:$AT$4)),TREND(D155:E155,F155:G155,B155))</f>
        <v>0.49822639543618619</v>
      </c>
    </row>
    <row r="156" spans="1:8">
      <c r="A156" s="12">
        <f t="shared" si="87"/>
        <v>40391</v>
      </c>
      <c r="B156" s="12">
        <f t="shared" si="81"/>
        <v>40589</v>
      </c>
      <c r="C156" s="13">
        <f t="shared" si="82"/>
        <v>27</v>
      </c>
      <c r="D156" s="17">
        <f t="shared" si="83"/>
        <v>0.49822639543618619</v>
      </c>
      <c r="E156" s="17">
        <f t="shared" si="84"/>
        <v>0.49822639543618619</v>
      </c>
      <c r="F156" s="14">
        <f t="shared" si="85"/>
        <v>40499</v>
      </c>
      <c r="G156" s="14">
        <f t="shared" si="86"/>
        <v>40590</v>
      </c>
      <c r="H156" s="3">
        <f>CHOOSE(MATCH($A$2,{"D","C"},0),VLOOKUP($A156,$J$4:$AT$115,COUNTA($J$4:$AT$4)),TREND(D156:E156,F156:G156,B156))</f>
        <v>0.49822639543618619</v>
      </c>
    </row>
    <row r="157" spans="1:8">
      <c r="A157" s="12">
        <f t="shared" si="87"/>
        <v>40422</v>
      </c>
      <c r="B157" s="12">
        <f t="shared" si="81"/>
        <v>40617</v>
      </c>
      <c r="C157" s="13">
        <f t="shared" si="82"/>
        <v>28</v>
      </c>
      <c r="D157" s="17">
        <f t="shared" si="83"/>
        <v>0.49822639543618619</v>
      </c>
      <c r="E157" s="17">
        <f t="shared" si="84"/>
        <v>0.49822639543618619</v>
      </c>
      <c r="F157" s="14">
        <f t="shared" si="85"/>
        <v>40590</v>
      </c>
      <c r="G157" s="14">
        <f t="shared" si="86"/>
        <v>40679</v>
      </c>
      <c r="H157" s="3">
        <f>CHOOSE(MATCH($A$2,{"D","C"},0),VLOOKUP($A157,$J$4:$AT$115,COUNTA($J$4:$AT$4)),TREND(D157:E157,F157:G157,B157))</f>
        <v>0.49822639543618619</v>
      </c>
    </row>
    <row r="158" spans="1:8">
      <c r="A158" s="12">
        <f t="shared" si="87"/>
        <v>40452</v>
      </c>
      <c r="B158" s="12">
        <f t="shared" si="81"/>
        <v>40648</v>
      </c>
      <c r="C158" s="13">
        <f t="shared" si="82"/>
        <v>28</v>
      </c>
      <c r="D158" s="17">
        <f t="shared" si="83"/>
        <v>0.49822639543618619</v>
      </c>
      <c r="E158" s="17">
        <f t="shared" si="84"/>
        <v>0.49822639543618619</v>
      </c>
      <c r="F158" s="14">
        <f t="shared" si="85"/>
        <v>40590</v>
      </c>
      <c r="G158" s="14">
        <f t="shared" si="86"/>
        <v>40679</v>
      </c>
      <c r="H158" s="3">
        <f>CHOOSE(MATCH($A$2,{"D","C"},0),VLOOKUP($A158,$J$4:$AT$115,COUNTA($J$4:$AT$4)),TREND(D158:E158,F158:G158,B158))</f>
        <v>0.49822639543618619</v>
      </c>
    </row>
    <row r="159" spans="1:8">
      <c r="A159" s="12">
        <f t="shared" si="87"/>
        <v>40483</v>
      </c>
      <c r="B159" s="12">
        <f t="shared" si="81"/>
        <v>40678</v>
      </c>
      <c r="C159" s="13">
        <f t="shared" si="82"/>
        <v>28</v>
      </c>
      <c r="D159" s="17">
        <f t="shared" si="83"/>
        <v>0.49822639543618619</v>
      </c>
      <c r="E159" s="17">
        <f t="shared" si="84"/>
        <v>0.49822639543618619</v>
      </c>
      <c r="F159" s="14">
        <f t="shared" si="85"/>
        <v>40590</v>
      </c>
      <c r="G159" s="14">
        <f t="shared" si="86"/>
        <v>40679</v>
      </c>
      <c r="H159" s="3">
        <f>CHOOSE(MATCH($A$2,{"D","C"},0),VLOOKUP($A159,$J$4:$AT$115,COUNTA($J$4:$AT$4)),TREND(D159:E159,F159:G159,B159))</f>
        <v>0.49822639543618619</v>
      </c>
    </row>
    <row r="160" spans="1:8">
      <c r="A160" s="12">
        <f t="shared" si="87"/>
        <v>40513</v>
      </c>
      <c r="B160" s="12">
        <f t="shared" si="81"/>
        <v>40709</v>
      </c>
      <c r="C160" s="13">
        <f t="shared" si="82"/>
        <v>29</v>
      </c>
      <c r="D160" s="17">
        <f t="shared" si="83"/>
        <v>0.49822639543618619</v>
      </c>
      <c r="E160" s="17">
        <f t="shared" si="84"/>
        <v>0.49822639543618619</v>
      </c>
      <c r="F160" s="14">
        <f t="shared" si="85"/>
        <v>40679</v>
      </c>
      <c r="G160" s="14">
        <f t="shared" si="86"/>
        <v>40770</v>
      </c>
      <c r="H160" s="3">
        <f>CHOOSE(MATCH($A$2,{"D","C"},0),VLOOKUP($A160,$J$4:$AT$115,COUNTA($J$4:$AT$4)),TREND(D160:E160,F160:G160,B160))</f>
        <v>0.49822639543618619</v>
      </c>
    </row>
    <row r="161" spans="1:8">
      <c r="A161" s="12">
        <f t="shared" si="87"/>
        <v>40544</v>
      </c>
      <c r="B161" s="12">
        <f t="shared" si="81"/>
        <v>40739</v>
      </c>
      <c r="C161" s="13">
        <f t="shared" si="82"/>
        <v>29</v>
      </c>
      <c r="D161" s="17">
        <f t="shared" si="83"/>
        <v>0.49822639543618619</v>
      </c>
      <c r="E161" s="17">
        <f t="shared" si="84"/>
        <v>0.49822639543618619</v>
      </c>
      <c r="F161" s="14">
        <f t="shared" si="85"/>
        <v>40679</v>
      </c>
      <c r="G161" s="14">
        <f t="shared" si="86"/>
        <v>40770</v>
      </c>
      <c r="H161" s="3">
        <f>CHOOSE(MATCH($A$2,{"D","C"},0),VLOOKUP($A161,$J$4:$AT$115,COUNTA($J$4:$AT$4)),TREND(D161:E161,F161:G161,B161))</f>
        <v>0.49822639543618619</v>
      </c>
    </row>
    <row r="162" spans="1:8">
      <c r="A162" s="12">
        <f t="shared" si="87"/>
        <v>40575</v>
      </c>
      <c r="B162" s="12">
        <f t="shared" si="81"/>
        <v>40770</v>
      </c>
      <c r="C162" s="13">
        <f t="shared" si="82"/>
        <v>30</v>
      </c>
      <c r="D162" s="17">
        <f t="shared" si="83"/>
        <v>0.49822639543618619</v>
      </c>
      <c r="E162" s="17">
        <f t="shared" si="84"/>
        <v>0.50256096507648096</v>
      </c>
      <c r="F162" s="14">
        <f t="shared" si="85"/>
        <v>40770</v>
      </c>
      <c r="G162" s="14">
        <f t="shared" si="86"/>
        <v>40864</v>
      </c>
      <c r="H162" s="3">
        <f>CHOOSE(MATCH($A$2,{"D","C"},0),VLOOKUP($A162,$J$4:$AT$115,COUNTA($J$4:$AT$4)),TREND(D162:E162,F162:G162,B162))</f>
        <v>0.49822639543618619</v>
      </c>
    </row>
    <row r="163" spans="1:8">
      <c r="A163" s="12">
        <f t="shared" si="87"/>
        <v>40603</v>
      </c>
      <c r="B163" s="12">
        <f t="shared" si="81"/>
        <v>40801</v>
      </c>
      <c r="C163" s="13">
        <f t="shared" si="82"/>
        <v>30</v>
      </c>
      <c r="D163" s="17">
        <f t="shared" si="83"/>
        <v>0.49822639543618619</v>
      </c>
      <c r="E163" s="17">
        <f t="shared" si="84"/>
        <v>0.50256096507648096</v>
      </c>
      <c r="F163" s="14">
        <f t="shared" si="85"/>
        <v>40770</v>
      </c>
      <c r="G163" s="14">
        <f t="shared" si="86"/>
        <v>40864</v>
      </c>
      <c r="H163" s="3">
        <f>CHOOSE(MATCH($A$2,{"D","C"},0),VLOOKUP($A163,$J$4:$AT$115,COUNTA($J$4:$AT$4)),TREND(D163:E163,F163:G163,B163))</f>
        <v>0.49822639543618619</v>
      </c>
    </row>
    <row r="164" spans="1:8">
      <c r="A164" s="12">
        <f t="shared" si="87"/>
        <v>40634</v>
      </c>
      <c r="B164" s="12">
        <f t="shared" si="81"/>
        <v>40831</v>
      </c>
      <c r="C164" s="13">
        <f t="shared" si="82"/>
        <v>30</v>
      </c>
      <c r="D164" s="17">
        <f t="shared" si="83"/>
        <v>0.49822639543618619</v>
      </c>
      <c r="E164" s="17">
        <f t="shared" si="84"/>
        <v>0.50256096507648096</v>
      </c>
      <c r="F164" s="14">
        <f t="shared" si="85"/>
        <v>40770</v>
      </c>
      <c r="G164" s="14">
        <f t="shared" si="86"/>
        <v>40864</v>
      </c>
      <c r="H164" s="3">
        <f>CHOOSE(MATCH($A$2,{"D","C"},0),VLOOKUP($A164,$J$4:$AT$115,COUNTA($J$4:$AT$4)),TREND(D164:E164,F164:G164,B164))</f>
        <v>0.50256096507648096</v>
      </c>
    </row>
    <row r="165" spans="1:8">
      <c r="A165" s="12">
        <f t="shared" si="87"/>
        <v>40664</v>
      </c>
      <c r="B165" s="12">
        <f t="shared" si="81"/>
        <v>40862</v>
      </c>
      <c r="C165" s="13">
        <f t="shared" si="82"/>
        <v>30</v>
      </c>
      <c r="D165" s="17">
        <f t="shared" si="83"/>
        <v>0.49822639543618619</v>
      </c>
      <c r="E165" s="17">
        <f t="shared" si="84"/>
        <v>0.50256096507648096</v>
      </c>
      <c r="F165" s="14">
        <f t="shared" si="85"/>
        <v>40770</v>
      </c>
      <c r="G165" s="14">
        <f t="shared" si="86"/>
        <v>40864</v>
      </c>
      <c r="H165" s="3">
        <f>CHOOSE(MATCH($A$2,{"D","C"},0),VLOOKUP($A165,$J$4:$AT$115,COUNTA($J$4:$AT$4)),TREND(D165:E165,F165:G165,B165))</f>
        <v>0.50256096507648096</v>
      </c>
    </row>
    <row r="166" spans="1:8">
      <c r="A166" s="12">
        <f t="shared" si="87"/>
        <v>40695</v>
      </c>
      <c r="B166" s="12">
        <f t="shared" si="81"/>
        <v>40892</v>
      </c>
      <c r="C166" s="13">
        <f t="shared" si="82"/>
        <v>31</v>
      </c>
      <c r="D166" s="17">
        <f t="shared" si="83"/>
        <v>0.50256096507648096</v>
      </c>
      <c r="E166" s="17">
        <f t="shared" si="84"/>
        <v>0.50256096507648096</v>
      </c>
      <c r="F166" s="14">
        <f t="shared" si="85"/>
        <v>40864</v>
      </c>
      <c r="G166" s="14">
        <f t="shared" si="86"/>
        <v>40955</v>
      </c>
      <c r="H166" s="3">
        <f>CHOOSE(MATCH($A$2,{"D","C"},0),VLOOKUP($A166,$J$4:$AT$115,COUNTA($J$4:$AT$4)),TREND(D166:E166,F166:G166,B166))</f>
        <v>0.50256096507648096</v>
      </c>
    </row>
    <row r="167" spans="1:8">
      <c r="A167" s="12">
        <f t="shared" si="87"/>
        <v>40725</v>
      </c>
      <c r="B167" s="12">
        <f t="shared" si="81"/>
        <v>40923</v>
      </c>
      <c r="C167" s="13">
        <f t="shared" si="82"/>
        <v>31</v>
      </c>
      <c r="D167" s="17">
        <f t="shared" si="83"/>
        <v>0.50256096507648096</v>
      </c>
      <c r="E167" s="17">
        <f t="shared" si="84"/>
        <v>0.50256096507648096</v>
      </c>
      <c r="F167" s="14">
        <f t="shared" si="85"/>
        <v>40864</v>
      </c>
      <c r="G167" s="14">
        <f t="shared" si="86"/>
        <v>40955</v>
      </c>
      <c r="H167" s="3">
        <f>CHOOSE(MATCH($A$2,{"D","C"},0),VLOOKUP($A167,$J$4:$AT$115,COUNTA($J$4:$AT$4)),TREND(D167:E167,F167:G167,B167))</f>
        <v>0.50256096507648096</v>
      </c>
    </row>
    <row r="168" spans="1:8">
      <c r="A168" s="12">
        <f t="shared" si="87"/>
        <v>40756</v>
      </c>
      <c r="B168" s="12">
        <f t="shared" si="81"/>
        <v>40954</v>
      </c>
      <c r="C168" s="13">
        <f t="shared" si="82"/>
        <v>31</v>
      </c>
      <c r="D168" s="17">
        <f t="shared" si="83"/>
        <v>0.50256096507648096</v>
      </c>
      <c r="E168" s="17">
        <f t="shared" si="84"/>
        <v>0.50256096507648096</v>
      </c>
      <c r="F168" s="14">
        <f t="shared" si="85"/>
        <v>40864</v>
      </c>
      <c r="G168" s="14">
        <f t="shared" si="86"/>
        <v>40955</v>
      </c>
      <c r="H168" s="3">
        <f>CHOOSE(MATCH($A$2,{"D","C"},0),VLOOKUP($A168,$J$4:$AT$115,COUNTA($J$4:$AT$4)),TREND(D168:E168,F168:G168,B168))</f>
        <v>0.50256096507648096</v>
      </c>
    </row>
    <row r="169" spans="1:8">
      <c r="A169" s="12">
        <f t="shared" si="87"/>
        <v>40787</v>
      </c>
      <c r="B169" s="12">
        <f t="shared" si="81"/>
        <v>40983</v>
      </c>
      <c r="C169" s="13">
        <f t="shared" si="82"/>
        <v>32</v>
      </c>
      <c r="D169" s="17">
        <f t="shared" si="83"/>
        <v>0.50256096507648096</v>
      </c>
      <c r="E169" s="17">
        <f t="shared" si="84"/>
        <v>0.50256096507648096</v>
      </c>
      <c r="F169" s="14">
        <f t="shared" si="85"/>
        <v>40955</v>
      </c>
      <c r="G169" s="14">
        <f t="shared" si="86"/>
        <v>41045</v>
      </c>
      <c r="H169" s="3">
        <f>CHOOSE(MATCH($A$2,{"D","C"},0),VLOOKUP($A169,$J$4:$AT$115,COUNTA($J$4:$AT$4)),TREND(D169:E169,F169:G169,B169))</f>
        <v>0.50256096507648096</v>
      </c>
    </row>
    <row r="170" spans="1:8">
      <c r="A170" s="12">
        <f t="shared" si="87"/>
        <v>40817</v>
      </c>
      <c r="B170" s="12">
        <f t="shared" si="81"/>
        <v>41014</v>
      </c>
      <c r="C170" s="13">
        <f t="shared" si="82"/>
        <v>32</v>
      </c>
      <c r="D170" s="17">
        <f t="shared" si="83"/>
        <v>0.50256096507648096</v>
      </c>
      <c r="E170" s="17">
        <f t="shared" si="84"/>
        <v>0.50256096507648096</v>
      </c>
      <c r="F170" s="14">
        <f t="shared" si="85"/>
        <v>40955</v>
      </c>
      <c r="G170" s="14">
        <f t="shared" si="86"/>
        <v>41045</v>
      </c>
      <c r="H170" s="3">
        <f>CHOOSE(MATCH($A$2,{"D","C"},0),VLOOKUP($A170,$J$4:$AT$115,COUNTA($J$4:$AT$4)),TREND(D170:E170,F170:G170,B170))</f>
        <v>0.50256096507648096</v>
      </c>
    </row>
    <row r="171" spans="1:8">
      <c r="A171" s="12">
        <f t="shared" si="87"/>
        <v>40848</v>
      </c>
      <c r="B171" s="12">
        <f t="shared" si="81"/>
        <v>41044</v>
      </c>
      <c r="C171" s="13">
        <f t="shared" si="82"/>
        <v>32</v>
      </c>
      <c r="D171" s="17">
        <f t="shared" si="83"/>
        <v>0.50256096507648096</v>
      </c>
      <c r="E171" s="17">
        <f t="shared" si="84"/>
        <v>0.50256096507648096</v>
      </c>
      <c r="F171" s="14">
        <f t="shared" si="85"/>
        <v>40955</v>
      </c>
      <c r="G171" s="14">
        <f t="shared" si="86"/>
        <v>41045</v>
      </c>
      <c r="H171" s="3">
        <f>CHOOSE(MATCH($A$2,{"D","C"},0),VLOOKUP($A171,$J$4:$AT$115,COUNTA($J$4:$AT$4)),TREND(D171:E171,F171:G171,B171))</f>
        <v>0.50256096507648096</v>
      </c>
    </row>
    <row r="172" spans="1:8">
      <c r="A172" s="12">
        <f t="shared" si="87"/>
        <v>40878</v>
      </c>
      <c r="B172" s="12">
        <f t="shared" si="81"/>
        <v>41075</v>
      </c>
      <c r="C172" s="13">
        <f t="shared" si="82"/>
        <v>33</v>
      </c>
      <c r="D172" s="17">
        <f t="shared" si="83"/>
        <v>0.50256096507648096</v>
      </c>
      <c r="E172" s="17">
        <f t="shared" si="84"/>
        <v>0.50256096507648096</v>
      </c>
      <c r="F172" s="14">
        <f t="shared" si="85"/>
        <v>41045</v>
      </c>
      <c r="G172" s="14">
        <f t="shared" si="86"/>
        <v>41137</v>
      </c>
      <c r="H172" s="3">
        <f>CHOOSE(MATCH($A$2,{"D","C"},0),VLOOKUP($A172,$J$4:$AT$115,COUNTA($J$4:$AT$4)),TREND(D172:E172,F172:G172,B172))</f>
        <v>0.50256096507648096</v>
      </c>
    </row>
    <row r="173" spans="1:8">
      <c r="A173" s="12">
        <f t="shared" si="87"/>
        <v>40909</v>
      </c>
      <c r="B173" s="12">
        <f t="shared" si="81"/>
        <v>41105</v>
      </c>
      <c r="C173" s="13">
        <f t="shared" si="82"/>
        <v>33</v>
      </c>
      <c r="D173" s="17">
        <f t="shared" si="83"/>
        <v>0.50256096507648096</v>
      </c>
      <c r="E173" s="17">
        <f t="shared" si="84"/>
        <v>0.50256096507648096</v>
      </c>
      <c r="F173" s="14">
        <f t="shared" si="85"/>
        <v>41045</v>
      </c>
      <c r="G173" s="14">
        <f t="shared" si="86"/>
        <v>41137</v>
      </c>
      <c r="H173" s="3">
        <f>CHOOSE(MATCH($A$2,{"D","C"},0),VLOOKUP($A173,$J$4:$AT$115,COUNTA($J$4:$AT$4)),TREND(D173:E173,F173:G173,B173))</f>
        <v>0.50256096507648096</v>
      </c>
    </row>
    <row r="174" spans="1:8">
      <c r="A174" s="12">
        <f t="shared" si="87"/>
        <v>40940</v>
      </c>
      <c r="B174" s="12">
        <f t="shared" si="81"/>
        <v>41136</v>
      </c>
      <c r="C174" s="13">
        <f t="shared" si="82"/>
        <v>33</v>
      </c>
      <c r="D174" s="17">
        <f t="shared" si="83"/>
        <v>0.50256096507648096</v>
      </c>
      <c r="E174" s="17">
        <f t="shared" si="84"/>
        <v>0.50256096507648096</v>
      </c>
      <c r="F174" s="14">
        <f t="shared" si="85"/>
        <v>41045</v>
      </c>
      <c r="G174" s="14">
        <f t="shared" si="86"/>
        <v>41137</v>
      </c>
      <c r="H174" s="3">
        <f>CHOOSE(MATCH($A$2,{"D","C"},0),VLOOKUP($A174,$J$4:$AT$115,COUNTA($J$4:$AT$4)),TREND(D174:E174,F174:G174,B174))</f>
        <v>0.50256096507648096</v>
      </c>
    </row>
    <row r="175" spans="1:8">
      <c r="A175" s="12">
        <f t="shared" si="87"/>
        <v>40969</v>
      </c>
      <c r="B175" s="12">
        <f t="shared" si="81"/>
        <v>41167</v>
      </c>
      <c r="C175" s="13">
        <f t="shared" si="82"/>
        <v>34</v>
      </c>
      <c r="D175" s="17">
        <f t="shared" si="83"/>
        <v>0.50256096507648096</v>
      </c>
      <c r="E175" s="17">
        <f t="shared" si="84"/>
        <v>0.47411601445315216</v>
      </c>
      <c r="F175" s="14">
        <f t="shared" si="85"/>
        <v>41137</v>
      </c>
      <c r="G175" s="14">
        <f t="shared" si="86"/>
        <v>41230</v>
      </c>
      <c r="H175" s="3">
        <f>CHOOSE(MATCH($A$2,{"D","C"},0),VLOOKUP($A175,$J$4:$AT$115,COUNTA($J$4:$AT$4)),TREND(D175:E175,F175:G175,B175))</f>
        <v>0.50256096507648096</v>
      </c>
    </row>
    <row r="176" spans="1:8">
      <c r="A176" s="12">
        <f t="shared" si="87"/>
        <v>41000</v>
      </c>
      <c r="B176" s="12">
        <f t="shared" si="81"/>
        <v>41197</v>
      </c>
      <c r="C176" s="13">
        <f t="shared" si="82"/>
        <v>34</v>
      </c>
      <c r="D176" s="17">
        <f t="shared" si="83"/>
        <v>0.50256096507648096</v>
      </c>
      <c r="E176" s="17">
        <f t="shared" si="84"/>
        <v>0.47411601445315216</v>
      </c>
      <c r="F176" s="14">
        <f t="shared" si="85"/>
        <v>41137</v>
      </c>
      <c r="G176" s="14">
        <f t="shared" si="86"/>
        <v>41230</v>
      </c>
      <c r="H176" s="3">
        <f>CHOOSE(MATCH($A$2,{"D","C"},0),VLOOKUP($A176,$J$4:$AT$115,COUNTA($J$4:$AT$4)),TREND(D176:E176,F176:G176,B176))</f>
        <v>0.47411601445315216</v>
      </c>
    </row>
    <row r="177" spans="1:8">
      <c r="A177" s="12">
        <f t="shared" si="87"/>
        <v>41030</v>
      </c>
      <c r="B177" s="12">
        <f t="shared" si="81"/>
        <v>41228</v>
      </c>
      <c r="C177" s="13">
        <f t="shared" si="82"/>
        <v>34</v>
      </c>
      <c r="D177" s="17">
        <f t="shared" si="83"/>
        <v>0.50256096507648096</v>
      </c>
      <c r="E177" s="17">
        <f t="shared" si="84"/>
        <v>0.47411601445315216</v>
      </c>
      <c r="F177" s="14">
        <f t="shared" si="85"/>
        <v>41137</v>
      </c>
      <c r="G177" s="14">
        <f t="shared" si="86"/>
        <v>41230</v>
      </c>
      <c r="H177" s="3">
        <f>CHOOSE(MATCH($A$2,{"D","C"},0),VLOOKUP($A177,$J$4:$AT$115,COUNTA($J$4:$AT$4)),TREND(D177:E177,F177:G177,B177))</f>
        <v>0.47411601445315216</v>
      </c>
    </row>
    <row r="178" spans="1:8">
      <c r="A178" s="12">
        <f t="shared" si="87"/>
        <v>41061</v>
      </c>
      <c r="B178" s="12">
        <f t="shared" si="81"/>
        <v>41258</v>
      </c>
      <c r="C178" s="13">
        <f t="shared" si="82"/>
        <v>35</v>
      </c>
      <c r="D178" s="17">
        <f t="shared" si="83"/>
        <v>0.47411601445315216</v>
      </c>
      <c r="E178" s="17">
        <f t="shared" si="84"/>
        <v>0.47411601445315216</v>
      </c>
      <c r="F178" s="14">
        <f t="shared" si="85"/>
        <v>41230</v>
      </c>
      <c r="G178" s="14">
        <f t="shared" si="86"/>
        <v>41321</v>
      </c>
      <c r="H178" s="3">
        <f>CHOOSE(MATCH($A$2,{"D","C"},0),VLOOKUP($A178,$J$4:$AT$115,COUNTA($J$4:$AT$4)),TREND(D178:E178,F178:G178,B178))</f>
        <v>0.47411601445315216</v>
      </c>
    </row>
    <row r="179" spans="1:8">
      <c r="A179" s="12">
        <f t="shared" si="87"/>
        <v>41091</v>
      </c>
      <c r="B179" s="12">
        <f t="shared" si="81"/>
        <v>41289</v>
      </c>
      <c r="C179" s="13">
        <f t="shared" si="82"/>
        <v>35</v>
      </c>
      <c r="D179" s="17">
        <f t="shared" si="83"/>
        <v>0.47411601445315216</v>
      </c>
      <c r="E179" s="17">
        <f t="shared" si="84"/>
        <v>0.47411601445315216</v>
      </c>
      <c r="F179" s="14">
        <f t="shared" si="85"/>
        <v>41230</v>
      </c>
      <c r="G179" s="14">
        <f t="shared" si="86"/>
        <v>41321</v>
      </c>
      <c r="H179" s="3">
        <f>CHOOSE(MATCH($A$2,{"D","C"},0),VLOOKUP($A179,$J$4:$AT$115,COUNTA($J$4:$AT$4)),TREND(D179:E179,F179:G179,B179))</f>
        <v>0.47411601445315216</v>
      </c>
    </row>
    <row r="180" spans="1:8">
      <c r="A180" s="12">
        <f t="shared" si="87"/>
        <v>41122</v>
      </c>
      <c r="B180" s="12">
        <f t="shared" si="81"/>
        <v>41320</v>
      </c>
      <c r="C180" s="13">
        <f t="shared" si="82"/>
        <v>35</v>
      </c>
      <c r="D180" s="17">
        <f t="shared" si="83"/>
        <v>0.47411601445315216</v>
      </c>
      <c r="E180" s="17">
        <f t="shared" si="84"/>
        <v>0.47411601445315216</v>
      </c>
      <c r="F180" s="14">
        <f t="shared" si="85"/>
        <v>41230</v>
      </c>
      <c r="G180" s="14">
        <f t="shared" si="86"/>
        <v>41321</v>
      </c>
      <c r="H180" s="3">
        <f>CHOOSE(MATCH($A$2,{"D","C"},0),VLOOKUP($A180,$J$4:$AT$115,COUNTA($J$4:$AT$4)),TREND(D180:E180,F180:G180,B180))</f>
        <v>0.47411601445315216</v>
      </c>
    </row>
    <row r="181" spans="1:8">
      <c r="A181" s="12">
        <f t="shared" si="87"/>
        <v>41153</v>
      </c>
      <c r="B181" s="12">
        <f t="shared" si="81"/>
        <v>41348</v>
      </c>
      <c r="C181" s="13">
        <f t="shared" si="82"/>
        <v>36</v>
      </c>
      <c r="D181" s="17">
        <f t="shared" si="83"/>
        <v>0.47411601445315216</v>
      </c>
      <c r="E181" s="17">
        <f t="shared" si="84"/>
        <v>0.47411601445315216</v>
      </c>
      <c r="F181" s="14">
        <f t="shared" si="85"/>
        <v>41321</v>
      </c>
      <c r="G181" s="14">
        <f t="shared" si="86"/>
        <v>41410</v>
      </c>
      <c r="H181" s="3">
        <f>CHOOSE(MATCH($A$2,{"D","C"},0),VLOOKUP($A181,$J$4:$AT$115,COUNTA($J$4:$AT$4)),TREND(D181:E181,F181:G181,B181))</f>
        <v>0.47411601445315216</v>
      </c>
    </row>
    <row r="182" spans="1:8">
      <c r="A182" s="12">
        <f t="shared" si="87"/>
        <v>41183</v>
      </c>
      <c r="B182" s="12">
        <f t="shared" si="81"/>
        <v>41379</v>
      </c>
      <c r="C182" s="13">
        <f t="shared" si="82"/>
        <v>36</v>
      </c>
      <c r="D182" s="17">
        <f t="shared" si="83"/>
        <v>0.47411601445315216</v>
      </c>
      <c r="E182" s="17">
        <f t="shared" si="84"/>
        <v>0.47411601445315216</v>
      </c>
      <c r="F182" s="14">
        <f t="shared" si="85"/>
        <v>41321</v>
      </c>
      <c r="G182" s="14">
        <f t="shared" si="86"/>
        <v>41410</v>
      </c>
      <c r="H182" s="3">
        <f>CHOOSE(MATCH($A$2,{"D","C"},0),VLOOKUP($A182,$J$4:$AT$115,COUNTA($J$4:$AT$4)),TREND(D182:E182,F182:G182,B182))</f>
        <v>0.47411601445315216</v>
      </c>
    </row>
    <row r="183" spans="1:8">
      <c r="A183" s="12">
        <f t="shared" si="87"/>
        <v>41214</v>
      </c>
      <c r="B183" s="12">
        <f t="shared" si="81"/>
        <v>41409</v>
      </c>
      <c r="C183" s="13">
        <f t="shared" si="82"/>
        <v>36</v>
      </c>
      <c r="D183" s="17">
        <f t="shared" si="83"/>
        <v>0.47411601445315216</v>
      </c>
      <c r="E183" s="17">
        <f t="shared" si="84"/>
        <v>0.47411601445315216</v>
      </c>
      <c r="F183" s="14">
        <f t="shared" si="85"/>
        <v>41321</v>
      </c>
      <c r="G183" s="14">
        <f t="shared" si="86"/>
        <v>41410</v>
      </c>
      <c r="H183" s="3">
        <f>CHOOSE(MATCH($A$2,{"D","C"},0),VLOOKUP($A183,$J$4:$AT$115,COUNTA($J$4:$AT$4)),TREND(D183:E183,F183:G183,B183))</f>
        <v>0.47411601445315216</v>
      </c>
    </row>
    <row r="184" spans="1:8">
      <c r="A184" s="12">
        <f t="shared" si="87"/>
        <v>41244</v>
      </c>
      <c r="B184" s="12">
        <f t="shared" si="81"/>
        <v>41440</v>
      </c>
      <c r="C184" s="13">
        <f t="shared" si="82"/>
        <v>37</v>
      </c>
      <c r="D184" s="17">
        <f t="shared" si="83"/>
        <v>0.47411601445315216</v>
      </c>
      <c r="E184" s="17">
        <f t="shared" si="84"/>
        <v>0.47411601445315216</v>
      </c>
      <c r="F184" s="14">
        <f t="shared" si="85"/>
        <v>41410</v>
      </c>
      <c r="G184" s="14">
        <f t="shared" si="86"/>
        <v>41501</v>
      </c>
      <c r="H184" s="3">
        <f>CHOOSE(MATCH($A$2,{"D","C"},0),VLOOKUP($A184,$J$4:$AT$115,COUNTA($J$4:$AT$4)),TREND(D184:E184,F184:G184,B184))</f>
        <v>0.47411601445315216</v>
      </c>
    </row>
    <row r="185" spans="1:8">
      <c r="A185" s="12">
        <f t="shared" si="87"/>
        <v>41275</v>
      </c>
      <c r="B185" s="12">
        <f t="shared" si="81"/>
        <v>41470</v>
      </c>
      <c r="C185" s="13">
        <f t="shared" si="82"/>
        <v>37</v>
      </c>
      <c r="D185" s="17">
        <f t="shared" si="83"/>
        <v>0.47411601445315216</v>
      </c>
      <c r="E185" s="17">
        <f t="shared" si="84"/>
        <v>0.47411601445315216</v>
      </c>
      <c r="F185" s="14">
        <f t="shared" si="85"/>
        <v>41410</v>
      </c>
      <c r="G185" s="14">
        <f t="shared" si="86"/>
        <v>41501</v>
      </c>
      <c r="H185" s="3">
        <f>CHOOSE(MATCH($A$2,{"D","C"},0),VLOOKUP($A185,$J$4:$AT$115,COUNTA($J$4:$AT$4)),TREND(D185:E185,F185:G185,B185))</f>
        <v>0.47411601445315216</v>
      </c>
    </row>
    <row r="186" spans="1:8">
      <c r="A186" s="12">
        <f t="shared" si="87"/>
        <v>41306</v>
      </c>
      <c r="B186" s="12">
        <f t="shared" si="81"/>
        <v>41501</v>
      </c>
      <c r="C186" s="13">
        <f t="shared" si="82"/>
        <v>38</v>
      </c>
      <c r="D186" s="17">
        <f t="shared" si="83"/>
        <v>0.47411601445315216</v>
      </c>
      <c r="E186" s="17">
        <f t="shared" si="84"/>
        <v>0.47411601445315216</v>
      </c>
      <c r="F186" s="14">
        <f t="shared" si="85"/>
        <v>41501</v>
      </c>
      <c r="G186" s="14">
        <f t="shared" si="86"/>
        <v>41595</v>
      </c>
      <c r="H186" s="3">
        <f>CHOOSE(MATCH($A$2,{"D","C"},0),VLOOKUP($A186,$J$4:$AT$115,COUNTA($J$4:$AT$4)),TREND(D186:E186,F186:G186,B186))</f>
        <v>0.47411601445315216</v>
      </c>
    </row>
    <row r="187" spans="1:8">
      <c r="A187" s="12">
        <f t="shared" si="87"/>
        <v>41334</v>
      </c>
      <c r="B187" s="12">
        <f t="shared" si="81"/>
        <v>41532</v>
      </c>
      <c r="C187" s="13">
        <f t="shared" si="82"/>
        <v>38</v>
      </c>
      <c r="D187" s="17">
        <f t="shared" si="83"/>
        <v>0.47411601445315216</v>
      </c>
      <c r="E187" s="17">
        <f t="shared" si="84"/>
        <v>0.47411601445315216</v>
      </c>
      <c r="F187" s="14">
        <f t="shared" si="85"/>
        <v>41501</v>
      </c>
      <c r="G187" s="14">
        <f t="shared" si="86"/>
        <v>41595</v>
      </c>
      <c r="H187" s="3">
        <f>CHOOSE(MATCH($A$2,{"D","C"},0),VLOOKUP($A187,$J$4:$AT$115,COUNTA($J$4:$AT$4)),TREND(D187:E187,F187:G187,B187))</f>
        <v>0.47411601445315216</v>
      </c>
    </row>
    <row r="188" spans="1:8">
      <c r="A188" s="12">
        <f t="shared" si="87"/>
        <v>41365</v>
      </c>
      <c r="B188" s="12">
        <f t="shared" si="81"/>
        <v>41562</v>
      </c>
      <c r="C188" s="13">
        <f t="shared" si="82"/>
        <v>38</v>
      </c>
      <c r="D188" s="17">
        <f t="shared" si="83"/>
        <v>0.47411601445315216</v>
      </c>
      <c r="E188" s="17">
        <f t="shared" si="84"/>
        <v>0.47411601445315216</v>
      </c>
      <c r="F188" s="14">
        <f t="shared" si="85"/>
        <v>41501</v>
      </c>
      <c r="G188" s="14">
        <f t="shared" si="86"/>
        <v>41595</v>
      </c>
      <c r="H188" s="3">
        <f>CHOOSE(MATCH($A$2,{"D","C"},0),VLOOKUP($A188,$J$4:$AT$115,COUNTA($J$4:$AT$4)),TREND(D188:E188,F188:G188,B188))</f>
        <v>0.47411601445315216</v>
      </c>
    </row>
    <row r="189" spans="1:8">
      <c r="A189" s="12">
        <f t="shared" si="87"/>
        <v>41395</v>
      </c>
      <c r="B189" s="12">
        <f t="shared" si="81"/>
        <v>41593</v>
      </c>
      <c r="C189" s="13">
        <f t="shared" si="82"/>
        <v>38</v>
      </c>
      <c r="D189" s="17">
        <f t="shared" si="83"/>
        <v>0.47411601445315216</v>
      </c>
      <c r="E189" s="17">
        <f t="shared" si="84"/>
        <v>0.47411601445315216</v>
      </c>
      <c r="F189" s="14">
        <f t="shared" si="85"/>
        <v>41501</v>
      </c>
      <c r="G189" s="14">
        <f t="shared" si="86"/>
        <v>41595</v>
      </c>
      <c r="H189" s="3">
        <f>CHOOSE(MATCH($A$2,{"D","C"},0),VLOOKUP($A189,$J$4:$AT$115,COUNTA($J$4:$AT$4)),TREND(D189:E189,F189:G189,B189))</f>
        <v>0.47411601445315216</v>
      </c>
    </row>
    <row r="190" spans="1:8">
      <c r="A190" s="12">
        <f t="shared" si="87"/>
        <v>41426</v>
      </c>
      <c r="B190" s="12">
        <f t="shared" si="81"/>
        <v>41623</v>
      </c>
      <c r="C190" s="13">
        <f t="shared" si="82"/>
        <v>39</v>
      </c>
      <c r="D190" s="17">
        <f t="shared" si="83"/>
        <v>0.47411601445315216</v>
      </c>
      <c r="E190" s="17">
        <f t="shared" si="84"/>
        <v>0.47411601445315216</v>
      </c>
      <c r="F190" s="14">
        <f t="shared" si="85"/>
        <v>41595</v>
      </c>
      <c r="G190" s="14">
        <f t="shared" si="86"/>
        <v>41686</v>
      </c>
      <c r="H190" s="3">
        <f>CHOOSE(MATCH($A$2,{"D","C"},0),VLOOKUP($A190,$J$4:$AT$115,COUNTA($J$4:$AT$4)),TREND(D190:E190,F190:G190,B190))</f>
        <v>0.47411601445315216</v>
      </c>
    </row>
    <row r="191" spans="1:8">
      <c r="A191" s="12">
        <f t="shared" si="87"/>
        <v>41456</v>
      </c>
      <c r="B191" s="12">
        <f t="shared" si="81"/>
        <v>41654</v>
      </c>
      <c r="C191" s="13">
        <f t="shared" si="82"/>
        <v>39</v>
      </c>
      <c r="D191" s="17">
        <f t="shared" si="83"/>
        <v>0.47411601445315216</v>
      </c>
      <c r="E191" s="17">
        <f t="shared" si="84"/>
        <v>0.47411601445315216</v>
      </c>
      <c r="F191" s="14">
        <f t="shared" si="85"/>
        <v>41595</v>
      </c>
      <c r="G191" s="14">
        <f t="shared" si="86"/>
        <v>41686</v>
      </c>
      <c r="H191" s="3">
        <f>CHOOSE(MATCH($A$2,{"D","C"},0),VLOOKUP($A191,$J$4:$AT$115,COUNTA($J$4:$AT$4)),TREND(D191:E191,F191:G191,B191))</f>
        <v>0.47411601445315216</v>
      </c>
    </row>
    <row r="192" spans="1:8">
      <c r="A192" s="12">
        <f t="shared" si="87"/>
        <v>41487</v>
      </c>
      <c r="B192" s="12">
        <f t="shared" si="81"/>
        <v>41685</v>
      </c>
      <c r="C192" s="13">
        <f t="shared" si="82"/>
        <v>39</v>
      </c>
      <c r="D192" s="17">
        <f t="shared" si="83"/>
        <v>0.47411601445315216</v>
      </c>
      <c r="E192" s="17">
        <f t="shared" si="84"/>
        <v>0.47411601445315216</v>
      </c>
      <c r="F192" s="14">
        <f t="shared" si="85"/>
        <v>41595</v>
      </c>
      <c r="G192" s="14">
        <f t="shared" si="86"/>
        <v>41686</v>
      </c>
      <c r="H192" s="3">
        <f>CHOOSE(MATCH($A$2,{"D","C"},0),VLOOKUP($A192,$J$4:$AT$115,COUNTA($J$4:$AT$4)),TREND(D192:E192,F192:G192,B192))</f>
        <v>0.47411601445315216</v>
      </c>
    </row>
    <row r="193" spans="1:8">
      <c r="A193" s="12">
        <f t="shared" si="87"/>
        <v>41518</v>
      </c>
      <c r="B193" s="12">
        <f t="shared" si="81"/>
        <v>41713</v>
      </c>
      <c r="C193" s="13">
        <f t="shared" si="82"/>
        <v>40</v>
      </c>
      <c r="D193" s="17">
        <f t="shared" si="83"/>
        <v>0.47411601445315216</v>
      </c>
      <c r="E193" s="17">
        <f t="shared" si="84"/>
        <v>0.47411601445315216</v>
      </c>
      <c r="F193" s="14">
        <f t="shared" si="85"/>
        <v>41686</v>
      </c>
      <c r="G193" s="14">
        <f t="shared" si="86"/>
        <v>41775</v>
      </c>
      <c r="H193" s="3">
        <f>CHOOSE(MATCH($A$2,{"D","C"},0),VLOOKUP($A193,$J$4:$AT$115,COUNTA($J$4:$AT$4)),TREND(D193:E193,F193:G193,B193))</f>
        <v>0.47411601445315216</v>
      </c>
    </row>
    <row r="194" spans="1:8">
      <c r="A194" s="12">
        <f t="shared" si="87"/>
        <v>41548</v>
      </c>
      <c r="B194" s="12">
        <f t="shared" si="81"/>
        <v>41744</v>
      </c>
      <c r="C194" s="13">
        <f t="shared" si="82"/>
        <v>40</v>
      </c>
      <c r="D194" s="17">
        <f t="shared" si="83"/>
        <v>0.47411601445315216</v>
      </c>
      <c r="E194" s="17">
        <f t="shared" si="84"/>
        <v>0.47411601445315216</v>
      </c>
      <c r="F194" s="14">
        <f t="shared" si="85"/>
        <v>41686</v>
      </c>
      <c r="G194" s="14">
        <f t="shared" si="86"/>
        <v>41775</v>
      </c>
      <c r="H194" s="3">
        <f>CHOOSE(MATCH($A$2,{"D","C"},0),VLOOKUP($A194,$J$4:$AT$115,COUNTA($J$4:$AT$4)),TREND(D194:E194,F194:G194,B194))</f>
        <v>0.47411601445315216</v>
      </c>
    </row>
    <row r="195" spans="1:8">
      <c r="A195" s="12">
        <f t="shared" si="87"/>
        <v>41579</v>
      </c>
      <c r="B195" s="12">
        <f t="shared" si="81"/>
        <v>41774</v>
      </c>
      <c r="C195" s="13">
        <f t="shared" si="82"/>
        <v>40</v>
      </c>
      <c r="D195" s="17">
        <f t="shared" si="83"/>
        <v>0.47411601445315216</v>
      </c>
      <c r="E195" s="17">
        <f t="shared" si="84"/>
        <v>0.47411601445315216</v>
      </c>
      <c r="F195" s="14">
        <f t="shared" si="85"/>
        <v>41686</v>
      </c>
      <c r="G195" s="14">
        <f t="shared" si="86"/>
        <v>41775</v>
      </c>
      <c r="H195" s="3">
        <f>CHOOSE(MATCH($A$2,{"D","C"},0),VLOOKUP($A195,$J$4:$AT$115,COUNTA($J$4:$AT$4)),TREND(D195:E195,F195:G195,B195))</f>
        <v>0.47411601445315216</v>
      </c>
    </row>
    <row r="196" spans="1:8">
      <c r="A196" s="12">
        <f t="shared" si="87"/>
        <v>41609</v>
      </c>
      <c r="B196" s="12">
        <f t="shared" si="81"/>
        <v>41805</v>
      </c>
      <c r="C196" s="13">
        <f t="shared" si="82"/>
        <v>41</v>
      </c>
      <c r="D196" s="17">
        <f t="shared" si="83"/>
        <v>0.47411601445315216</v>
      </c>
      <c r="E196" s="17">
        <f t="shared" si="84"/>
        <v>0.47411601445315216</v>
      </c>
      <c r="F196" s="14">
        <f t="shared" si="85"/>
        <v>41775</v>
      </c>
      <c r="G196" s="14">
        <f t="shared" si="86"/>
        <v>41866</v>
      </c>
      <c r="H196" s="3">
        <f>CHOOSE(MATCH($A$2,{"D","C"},0),VLOOKUP($A196,$J$4:$AT$115,COUNTA($J$4:$AT$4)),TREND(D196:E196,F196:G196,B196))</f>
        <v>0.47411601445315216</v>
      </c>
    </row>
    <row r="197" spans="1:8">
      <c r="A197" s="12">
        <f t="shared" si="87"/>
        <v>41640</v>
      </c>
      <c r="B197" s="12">
        <f t="shared" ref="B197:B260" si="88">DATE(YEAR(A197),MONTH(A197)+FLOOR(($M$2+$A$3)/2,1),1+14*MOD($M$2+$A$3,2))</f>
        <v>41835</v>
      </c>
      <c r="C197" s="13">
        <f t="shared" ref="C197:C260" si="89">MATCH($B197,$L$5:$L$115,1)</f>
        <v>41</v>
      </c>
      <c r="D197" s="17">
        <f t="shared" ref="D197:D260" si="90">INDEX($AT$5:$AT$115,C197)</f>
        <v>0.47411601445315216</v>
      </c>
      <c r="E197" s="17">
        <f t="shared" ref="E197:E260" si="91">INDEX($AT$5:$AT$115,C197+1)</f>
        <v>0.47411601445315216</v>
      </c>
      <c r="F197" s="14">
        <f t="shared" ref="F197:F260" si="92">INDEX($L$5:$L$115,C197)</f>
        <v>41775</v>
      </c>
      <c r="G197" s="14">
        <f t="shared" ref="G197:G260" si="93">INDEX($L$5:$L$115,C197+1)</f>
        <v>41866</v>
      </c>
      <c r="H197" s="3">
        <f>CHOOSE(MATCH($A$2,{"D","C"},0),VLOOKUP($A197,$J$4:$AT$115,COUNTA($J$4:$AT$4)),TREND(D197:E197,F197:G197,B197))</f>
        <v>0.47411601445315216</v>
      </c>
    </row>
    <row r="198" spans="1:8">
      <c r="A198" s="12">
        <f t="shared" ref="A198:A261" si="94">EOMONTH(A197,$A$3-1)+1</f>
        <v>41671</v>
      </c>
      <c r="B198" s="12">
        <f t="shared" si="88"/>
        <v>41866</v>
      </c>
      <c r="C198" s="13">
        <f t="shared" si="89"/>
        <v>42</v>
      </c>
      <c r="D198" s="17">
        <f t="shared" si="90"/>
        <v>0.47411601445315216</v>
      </c>
      <c r="E198" s="17">
        <f t="shared" si="91"/>
        <v>0.47503201912193055</v>
      </c>
      <c r="F198" s="14">
        <f t="shared" si="92"/>
        <v>41866</v>
      </c>
      <c r="G198" s="14">
        <f t="shared" si="93"/>
        <v>41960</v>
      </c>
      <c r="H198" s="3">
        <f>CHOOSE(MATCH($A$2,{"D","C"},0),VLOOKUP($A198,$J$4:$AT$115,COUNTA($J$4:$AT$4)),TREND(D198:E198,F198:G198,B198))</f>
        <v>0.47411601445315216</v>
      </c>
    </row>
    <row r="199" spans="1:8">
      <c r="A199" s="12">
        <f t="shared" si="94"/>
        <v>41699</v>
      </c>
      <c r="B199" s="12">
        <f t="shared" si="88"/>
        <v>41897</v>
      </c>
      <c r="C199" s="13">
        <f t="shared" si="89"/>
        <v>42</v>
      </c>
      <c r="D199" s="17">
        <f t="shared" si="90"/>
        <v>0.47411601445315216</v>
      </c>
      <c r="E199" s="17">
        <f t="shared" si="91"/>
        <v>0.47503201912193055</v>
      </c>
      <c r="F199" s="14">
        <f t="shared" si="92"/>
        <v>41866</v>
      </c>
      <c r="G199" s="14">
        <f t="shared" si="93"/>
        <v>41960</v>
      </c>
      <c r="H199" s="3">
        <f>CHOOSE(MATCH($A$2,{"D","C"},0),VLOOKUP($A199,$J$4:$AT$115,COUNTA($J$4:$AT$4)),TREND(D199:E199,F199:G199,B199))</f>
        <v>0.47411601445315216</v>
      </c>
    </row>
    <row r="200" spans="1:8">
      <c r="A200" s="12">
        <f t="shared" si="94"/>
        <v>41730</v>
      </c>
      <c r="B200" s="12">
        <f t="shared" si="88"/>
        <v>41927</v>
      </c>
      <c r="C200" s="13">
        <f t="shared" si="89"/>
        <v>42</v>
      </c>
      <c r="D200" s="17">
        <f t="shared" si="90"/>
        <v>0.47411601445315216</v>
      </c>
      <c r="E200" s="17">
        <f t="shared" si="91"/>
        <v>0.47503201912193055</v>
      </c>
      <c r="F200" s="14">
        <f t="shared" si="92"/>
        <v>41866</v>
      </c>
      <c r="G200" s="14">
        <f t="shared" si="93"/>
        <v>41960</v>
      </c>
      <c r="H200" s="3">
        <f>CHOOSE(MATCH($A$2,{"D","C"},0),VLOOKUP($A200,$J$4:$AT$115,COUNTA($J$4:$AT$4)),TREND(D200:E200,F200:G200,B200))</f>
        <v>0.47503201912193055</v>
      </c>
    </row>
    <row r="201" spans="1:8">
      <c r="A201" s="12">
        <f t="shared" si="94"/>
        <v>41760</v>
      </c>
      <c r="B201" s="12">
        <f t="shared" si="88"/>
        <v>41958</v>
      </c>
      <c r="C201" s="13">
        <f t="shared" si="89"/>
        <v>42</v>
      </c>
      <c r="D201" s="17">
        <f t="shared" si="90"/>
        <v>0.47411601445315216</v>
      </c>
      <c r="E201" s="17">
        <f t="shared" si="91"/>
        <v>0.47503201912193055</v>
      </c>
      <c r="F201" s="14">
        <f t="shared" si="92"/>
        <v>41866</v>
      </c>
      <c r="G201" s="14">
        <f t="shared" si="93"/>
        <v>41960</v>
      </c>
      <c r="H201" s="3">
        <f>CHOOSE(MATCH($A$2,{"D","C"},0),VLOOKUP($A201,$J$4:$AT$115,COUNTA($J$4:$AT$4)),TREND(D201:E201,F201:G201,B201))</f>
        <v>0.47503201912193055</v>
      </c>
    </row>
    <row r="202" spans="1:8">
      <c r="A202" s="12">
        <f t="shared" si="94"/>
        <v>41791</v>
      </c>
      <c r="B202" s="12">
        <f t="shared" si="88"/>
        <v>41988</v>
      </c>
      <c r="C202" s="13">
        <f t="shared" si="89"/>
        <v>43</v>
      </c>
      <c r="D202" s="17">
        <f t="shared" si="90"/>
        <v>0.47503201912193055</v>
      </c>
      <c r="E202" s="17">
        <f t="shared" si="91"/>
        <v>0.47594979353593508</v>
      </c>
      <c r="F202" s="14">
        <f t="shared" si="92"/>
        <v>41960</v>
      </c>
      <c r="G202" s="14">
        <f t="shared" si="93"/>
        <v>42051</v>
      </c>
      <c r="H202" s="3">
        <f>CHOOSE(MATCH($A$2,{"D","C"},0),VLOOKUP($A202,$J$4:$AT$115,COUNTA($J$4:$AT$4)),TREND(D202:E202,F202:G202,B202))</f>
        <v>0.47503201912193055</v>
      </c>
    </row>
    <row r="203" spans="1:8">
      <c r="A203" s="12">
        <f t="shared" si="94"/>
        <v>41821</v>
      </c>
      <c r="B203" s="12">
        <f t="shared" si="88"/>
        <v>42019</v>
      </c>
      <c r="C203" s="13">
        <f t="shared" si="89"/>
        <v>43</v>
      </c>
      <c r="D203" s="17">
        <f t="shared" si="90"/>
        <v>0.47503201912193055</v>
      </c>
      <c r="E203" s="17">
        <f t="shared" si="91"/>
        <v>0.47594979353593508</v>
      </c>
      <c r="F203" s="14">
        <f t="shared" si="92"/>
        <v>41960</v>
      </c>
      <c r="G203" s="14">
        <f t="shared" si="93"/>
        <v>42051</v>
      </c>
      <c r="H203" s="3">
        <f>CHOOSE(MATCH($A$2,{"D","C"},0),VLOOKUP($A203,$J$4:$AT$115,COUNTA($J$4:$AT$4)),TREND(D203:E203,F203:G203,B203))</f>
        <v>0.47594979353593508</v>
      </c>
    </row>
    <row r="204" spans="1:8">
      <c r="A204" s="12">
        <f t="shared" si="94"/>
        <v>41852</v>
      </c>
      <c r="B204" s="12">
        <f t="shared" si="88"/>
        <v>42050</v>
      </c>
      <c r="C204" s="13">
        <f t="shared" si="89"/>
        <v>43</v>
      </c>
      <c r="D204" s="17">
        <f t="shared" si="90"/>
        <v>0.47503201912193055</v>
      </c>
      <c r="E204" s="17">
        <f t="shared" si="91"/>
        <v>0.47594979353593508</v>
      </c>
      <c r="F204" s="14">
        <f t="shared" si="92"/>
        <v>41960</v>
      </c>
      <c r="G204" s="14">
        <f t="shared" si="93"/>
        <v>42051</v>
      </c>
      <c r="H204" s="3">
        <f>CHOOSE(MATCH($A$2,{"D","C"},0),VLOOKUP($A204,$J$4:$AT$115,COUNTA($J$4:$AT$4)),TREND(D204:E204,F204:G204,B204))</f>
        <v>0.47594979353593508</v>
      </c>
    </row>
    <row r="205" spans="1:8">
      <c r="A205" s="12">
        <f t="shared" si="94"/>
        <v>41883</v>
      </c>
      <c r="B205" s="12">
        <f t="shared" si="88"/>
        <v>42078</v>
      </c>
      <c r="C205" s="13">
        <f t="shared" si="89"/>
        <v>44</v>
      </c>
      <c r="D205" s="17">
        <f t="shared" si="90"/>
        <v>0.47594979353593508</v>
      </c>
      <c r="E205" s="17">
        <f t="shared" si="91"/>
        <v>0.4768693411143603</v>
      </c>
      <c r="F205" s="14">
        <f t="shared" si="92"/>
        <v>42051</v>
      </c>
      <c r="G205" s="14">
        <f t="shared" si="93"/>
        <v>42140</v>
      </c>
      <c r="H205" s="3">
        <f>CHOOSE(MATCH($A$2,{"D","C"},0),VLOOKUP($A205,$J$4:$AT$115,COUNTA($J$4:$AT$4)),TREND(D205:E205,F205:G205,B205))</f>
        <v>0.47594979353593508</v>
      </c>
    </row>
    <row r="206" spans="1:8">
      <c r="A206" s="12">
        <f t="shared" si="94"/>
        <v>41913</v>
      </c>
      <c r="B206" s="12">
        <f t="shared" si="88"/>
        <v>42109</v>
      </c>
      <c r="C206" s="13">
        <f t="shared" si="89"/>
        <v>44</v>
      </c>
      <c r="D206" s="17">
        <f t="shared" si="90"/>
        <v>0.47594979353593508</v>
      </c>
      <c r="E206" s="17">
        <f t="shared" si="91"/>
        <v>0.4768693411143603</v>
      </c>
      <c r="F206" s="14">
        <f t="shared" si="92"/>
        <v>42051</v>
      </c>
      <c r="G206" s="14">
        <f t="shared" si="93"/>
        <v>42140</v>
      </c>
      <c r="H206" s="3">
        <f>CHOOSE(MATCH($A$2,{"D","C"},0),VLOOKUP($A206,$J$4:$AT$115,COUNTA($J$4:$AT$4)),TREND(D206:E206,F206:G206,B206))</f>
        <v>0.4768693411143603</v>
      </c>
    </row>
    <row r="207" spans="1:8">
      <c r="A207" s="12">
        <f t="shared" si="94"/>
        <v>41944</v>
      </c>
      <c r="B207" s="12">
        <f t="shared" si="88"/>
        <v>42139</v>
      </c>
      <c r="C207" s="13">
        <f t="shared" si="89"/>
        <v>44</v>
      </c>
      <c r="D207" s="17">
        <f t="shared" si="90"/>
        <v>0.47594979353593508</v>
      </c>
      <c r="E207" s="17">
        <f t="shared" si="91"/>
        <v>0.4768693411143603</v>
      </c>
      <c r="F207" s="14">
        <f t="shared" si="92"/>
        <v>42051</v>
      </c>
      <c r="G207" s="14">
        <f t="shared" si="93"/>
        <v>42140</v>
      </c>
      <c r="H207" s="3">
        <f>CHOOSE(MATCH($A$2,{"D","C"},0),VLOOKUP($A207,$J$4:$AT$115,COUNTA($J$4:$AT$4)),TREND(D207:E207,F207:G207,B207))</f>
        <v>0.4768693411143603</v>
      </c>
    </row>
    <row r="208" spans="1:8">
      <c r="A208" s="12">
        <f t="shared" si="94"/>
        <v>41974</v>
      </c>
      <c r="B208" s="12">
        <f t="shared" si="88"/>
        <v>42170</v>
      </c>
      <c r="C208" s="13">
        <f t="shared" si="89"/>
        <v>45</v>
      </c>
      <c r="D208" s="17">
        <f t="shared" si="90"/>
        <v>0.4768693411143603</v>
      </c>
      <c r="E208" s="17">
        <f t="shared" si="91"/>
        <v>0.47779066528300673</v>
      </c>
      <c r="F208" s="14">
        <f t="shared" si="92"/>
        <v>42140</v>
      </c>
      <c r="G208" s="14">
        <f t="shared" si="93"/>
        <v>42231</v>
      </c>
      <c r="H208" s="3">
        <f>CHOOSE(MATCH($A$2,{"D","C"},0),VLOOKUP($A208,$J$4:$AT$115,COUNTA($J$4:$AT$4)),TREND(D208:E208,F208:G208,B208))</f>
        <v>0.4768693411143603</v>
      </c>
    </row>
    <row r="209" spans="1:8">
      <c r="A209" s="12">
        <f t="shared" si="94"/>
        <v>42005</v>
      </c>
      <c r="B209" s="12">
        <f t="shared" si="88"/>
        <v>42200</v>
      </c>
      <c r="C209" s="13">
        <f t="shared" si="89"/>
        <v>45</v>
      </c>
      <c r="D209" s="17">
        <f t="shared" si="90"/>
        <v>0.4768693411143603</v>
      </c>
      <c r="E209" s="17">
        <f t="shared" si="91"/>
        <v>0.47779066528300673</v>
      </c>
      <c r="F209" s="14">
        <f t="shared" si="92"/>
        <v>42140</v>
      </c>
      <c r="G209" s="14">
        <f t="shared" si="93"/>
        <v>42231</v>
      </c>
      <c r="H209" s="3">
        <f>CHOOSE(MATCH($A$2,{"D","C"},0),VLOOKUP($A209,$J$4:$AT$115,COUNTA($J$4:$AT$4)),TREND(D209:E209,F209:G209,B209))</f>
        <v>0.47779066528300673</v>
      </c>
    </row>
    <row r="210" spans="1:8">
      <c r="A210" s="12">
        <f t="shared" si="94"/>
        <v>42036</v>
      </c>
      <c r="B210" s="12">
        <f t="shared" si="88"/>
        <v>42231</v>
      </c>
      <c r="C210" s="13">
        <f t="shared" si="89"/>
        <v>46</v>
      </c>
      <c r="D210" s="17">
        <f t="shared" si="90"/>
        <v>0.47779066528300673</v>
      </c>
      <c r="E210" s="17">
        <f t="shared" si="91"/>
        <v>0.47349212506657845</v>
      </c>
      <c r="F210" s="14">
        <f t="shared" si="92"/>
        <v>42231</v>
      </c>
      <c r="G210" s="14">
        <f t="shared" si="93"/>
        <v>42325</v>
      </c>
      <c r="H210" s="3">
        <f>CHOOSE(MATCH($A$2,{"D","C"},0),VLOOKUP($A210,$J$4:$AT$115,COUNTA($J$4:$AT$4)),TREND(D210:E210,F210:G210,B210))</f>
        <v>0.47779066528300673</v>
      </c>
    </row>
    <row r="211" spans="1:8">
      <c r="A211" s="12">
        <f t="shared" si="94"/>
        <v>42064</v>
      </c>
      <c r="B211" s="12">
        <f t="shared" si="88"/>
        <v>42262</v>
      </c>
      <c r="C211" s="13">
        <f t="shared" si="89"/>
        <v>46</v>
      </c>
      <c r="D211" s="17">
        <f t="shared" si="90"/>
        <v>0.47779066528300673</v>
      </c>
      <c r="E211" s="17">
        <f t="shared" si="91"/>
        <v>0.47349212506657845</v>
      </c>
      <c r="F211" s="14">
        <f t="shared" si="92"/>
        <v>42231</v>
      </c>
      <c r="G211" s="14">
        <f t="shared" si="93"/>
        <v>42325</v>
      </c>
      <c r="H211" s="3">
        <f>CHOOSE(MATCH($A$2,{"D","C"},0),VLOOKUP($A211,$J$4:$AT$115,COUNTA($J$4:$AT$4)),TREND(D211:E211,F211:G211,B211))</f>
        <v>0.47779066528300673</v>
      </c>
    </row>
    <row r="212" spans="1:8">
      <c r="A212" s="12">
        <f t="shared" si="94"/>
        <v>42095</v>
      </c>
      <c r="B212" s="12">
        <f t="shared" si="88"/>
        <v>42292</v>
      </c>
      <c r="C212" s="13">
        <f t="shared" si="89"/>
        <v>46</v>
      </c>
      <c r="D212" s="17">
        <f t="shared" si="90"/>
        <v>0.47779066528300673</v>
      </c>
      <c r="E212" s="17">
        <f t="shared" si="91"/>
        <v>0.47349212506657845</v>
      </c>
      <c r="F212" s="14">
        <f t="shared" si="92"/>
        <v>42231</v>
      </c>
      <c r="G212" s="14">
        <f t="shared" si="93"/>
        <v>42325</v>
      </c>
      <c r="H212" s="3">
        <f>CHOOSE(MATCH($A$2,{"D","C"},0),VLOOKUP($A212,$J$4:$AT$115,COUNTA($J$4:$AT$4)),TREND(D212:E212,F212:G212,B212))</f>
        <v>0.47349212506657845</v>
      </c>
    </row>
    <row r="213" spans="1:8">
      <c r="A213" s="12">
        <f t="shared" si="94"/>
        <v>42125</v>
      </c>
      <c r="B213" s="12">
        <f t="shared" si="88"/>
        <v>42323</v>
      </c>
      <c r="C213" s="13">
        <f t="shared" si="89"/>
        <v>46</v>
      </c>
      <c r="D213" s="17">
        <f t="shared" si="90"/>
        <v>0.47779066528300673</v>
      </c>
      <c r="E213" s="17">
        <f t="shared" si="91"/>
        <v>0.47349212506657845</v>
      </c>
      <c r="F213" s="14">
        <f t="shared" si="92"/>
        <v>42231</v>
      </c>
      <c r="G213" s="14">
        <f t="shared" si="93"/>
        <v>42325</v>
      </c>
      <c r="H213" s="3">
        <f>CHOOSE(MATCH($A$2,{"D","C"},0),VLOOKUP($A213,$J$4:$AT$115,COUNTA($J$4:$AT$4)),TREND(D213:E213,F213:G213,B213))</f>
        <v>0.47349212506657845</v>
      </c>
    </row>
    <row r="214" spans="1:8">
      <c r="A214" s="12">
        <f t="shared" si="94"/>
        <v>42156</v>
      </c>
      <c r="B214" s="12">
        <f t="shared" si="88"/>
        <v>42353</v>
      </c>
      <c r="C214" s="13">
        <f t="shared" si="89"/>
        <v>47</v>
      </c>
      <c r="D214" s="17">
        <f t="shared" si="90"/>
        <v>0.47349212506657845</v>
      </c>
      <c r="E214" s="17">
        <f t="shared" si="91"/>
        <v>0.46923225753535491</v>
      </c>
      <c r="F214" s="14">
        <f t="shared" si="92"/>
        <v>42325</v>
      </c>
      <c r="G214" s="14">
        <f t="shared" si="93"/>
        <v>42416</v>
      </c>
      <c r="H214" s="3">
        <f>CHOOSE(MATCH($A$2,{"D","C"},0),VLOOKUP($A214,$J$4:$AT$115,COUNTA($J$4:$AT$4)),TREND(D214:E214,F214:G214,B214))</f>
        <v>0.47349212506657845</v>
      </c>
    </row>
    <row r="215" spans="1:8">
      <c r="A215" s="12">
        <f t="shared" si="94"/>
        <v>42186</v>
      </c>
      <c r="B215" s="12">
        <f t="shared" si="88"/>
        <v>42384</v>
      </c>
      <c r="C215" s="13">
        <f t="shared" si="89"/>
        <v>47</v>
      </c>
      <c r="D215" s="17">
        <f t="shared" si="90"/>
        <v>0.47349212506657845</v>
      </c>
      <c r="E215" s="17">
        <f t="shared" si="91"/>
        <v>0.46923225753535491</v>
      </c>
      <c r="F215" s="14">
        <f t="shared" si="92"/>
        <v>42325</v>
      </c>
      <c r="G215" s="14">
        <f t="shared" si="93"/>
        <v>42416</v>
      </c>
      <c r="H215" s="3">
        <f>CHOOSE(MATCH($A$2,{"D","C"},0),VLOOKUP($A215,$J$4:$AT$115,COUNTA($J$4:$AT$4)),TREND(D215:E215,F215:G215,B215))</f>
        <v>0.46923225753535491</v>
      </c>
    </row>
    <row r="216" spans="1:8">
      <c r="A216" s="12">
        <f t="shared" si="94"/>
        <v>42217</v>
      </c>
      <c r="B216" s="12">
        <f t="shared" si="88"/>
        <v>42415</v>
      </c>
      <c r="C216" s="13">
        <f t="shared" si="89"/>
        <v>47</v>
      </c>
      <c r="D216" s="17">
        <f t="shared" si="90"/>
        <v>0.47349212506657845</v>
      </c>
      <c r="E216" s="17">
        <f t="shared" si="91"/>
        <v>0.46923225753535491</v>
      </c>
      <c r="F216" s="14">
        <f t="shared" si="92"/>
        <v>42325</v>
      </c>
      <c r="G216" s="14">
        <f t="shared" si="93"/>
        <v>42416</v>
      </c>
      <c r="H216" s="3">
        <f>CHOOSE(MATCH($A$2,{"D","C"},0),VLOOKUP($A216,$J$4:$AT$115,COUNTA($J$4:$AT$4)),TREND(D216:E216,F216:G216,B216))</f>
        <v>0.46923225753535491</v>
      </c>
    </row>
    <row r="217" spans="1:8">
      <c r="A217" s="12">
        <f t="shared" si="94"/>
        <v>42248</v>
      </c>
      <c r="B217" s="12">
        <f t="shared" si="88"/>
        <v>42444</v>
      </c>
      <c r="C217" s="13">
        <f t="shared" si="89"/>
        <v>48</v>
      </c>
      <c r="D217" s="17">
        <f t="shared" si="90"/>
        <v>0.46923225753535491</v>
      </c>
      <c r="E217" s="17">
        <f t="shared" si="91"/>
        <v>0.46501071476271316</v>
      </c>
      <c r="F217" s="14">
        <f t="shared" si="92"/>
        <v>42416</v>
      </c>
      <c r="G217" s="14">
        <f t="shared" si="93"/>
        <v>42506</v>
      </c>
      <c r="H217" s="3">
        <f>CHOOSE(MATCH($A$2,{"D","C"},0),VLOOKUP($A217,$J$4:$AT$115,COUNTA($J$4:$AT$4)),TREND(D217:E217,F217:G217,B217))</f>
        <v>0.46923225753535491</v>
      </c>
    </row>
    <row r="218" spans="1:8">
      <c r="A218" s="12">
        <f t="shared" si="94"/>
        <v>42278</v>
      </c>
      <c r="B218" s="12">
        <f t="shared" si="88"/>
        <v>42475</v>
      </c>
      <c r="C218" s="13">
        <f t="shared" si="89"/>
        <v>48</v>
      </c>
      <c r="D218" s="17">
        <f t="shared" si="90"/>
        <v>0.46923225753535491</v>
      </c>
      <c r="E218" s="17">
        <f t="shared" si="91"/>
        <v>0.46501071476271316</v>
      </c>
      <c r="F218" s="14">
        <f t="shared" si="92"/>
        <v>42416</v>
      </c>
      <c r="G218" s="14">
        <f t="shared" si="93"/>
        <v>42506</v>
      </c>
      <c r="H218" s="3">
        <f>CHOOSE(MATCH($A$2,{"D","C"},0),VLOOKUP($A218,$J$4:$AT$115,COUNTA($J$4:$AT$4)),TREND(D218:E218,F218:G218,B218))</f>
        <v>0.46501071476271316</v>
      </c>
    </row>
    <row r="219" spans="1:8">
      <c r="A219" s="12">
        <f t="shared" si="94"/>
        <v>42309</v>
      </c>
      <c r="B219" s="12">
        <f t="shared" si="88"/>
        <v>42505</v>
      </c>
      <c r="C219" s="13">
        <f t="shared" si="89"/>
        <v>48</v>
      </c>
      <c r="D219" s="17">
        <f t="shared" si="90"/>
        <v>0.46923225753535491</v>
      </c>
      <c r="E219" s="17">
        <f t="shared" si="91"/>
        <v>0.46501071476271316</v>
      </c>
      <c r="F219" s="14">
        <f t="shared" si="92"/>
        <v>42416</v>
      </c>
      <c r="G219" s="14">
        <f t="shared" si="93"/>
        <v>42506</v>
      </c>
      <c r="H219" s="3">
        <f>CHOOSE(MATCH($A$2,{"D","C"},0),VLOOKUP($A219,$J$4:$AT$115,COUNTA($J$4:$AT$4)),TREND(D219:E219,F219:G219,B219))</f>
        <v>0.46501071476271316</v>
      </c>
    </row>
    <row r="220" spans="1:8">
      <c r="A220" s="12">
        <f t="shared" si="94"/>
        <v>42339</v>
      </c>
      <c r="B220" s="12">
        <f t="shared" si="88"/>
        <v>42536</v>
      </c>
      <c r="C220" s="13">
        <f t="shared" si="89"/>
        <v>49</v>
      </c>
      <c r="D220" s="17">
        <f t="shared" si="90"/>
        <v>0.46501071476271316</v>
      </c>
      <c r="E220" s="17">
        <f t="shared" si="91"/>
        <v>0.46082715195222246</v>
      </c>
      <c r="F220" s="14">
        <f t="shared" si="92"/>
        <v>42506</v>
      </c>
      <c r="G220" s="14">
        <f t="shared" si="93"/>
        <v>42598</v>
      </c>
      <c r="H220" s="3">
        <f>CHOOSE(MATCH($A$2,{"D","C"},0),VLOOKUP($A220,$J$4:$AT$115,COUNTA($J$4:$AT$4)),TREND(D220:E220,F220:G220,B220))</f>
        <v>0.46501071476271316</v>
      </c>
    </row>
    <row r="221" spans="1:8">
      <c r="A221" s="12">
        <f t="shared" si="94"/>
        <v>42370</v>
      </c>
      <c r="B221" s="12">
        <f t="shared" si="88"/>
        <v>42566</v>
      </c>
      <c r="C221" s="13">
        <f t="shared" si="89"/>
        <v>49</v>
      </c>
      <c r="D221" s="17">
        <f t="shared" si="90"/>
        <v>0.46501071476271316</v>
      </c>
      <c r="E221" s="17">
        <f t="shared" si="91"/>
        <v>0.46082715195222246</v>
      </c>
      <c r="F221" s="14">
        <f t="shared" si="92"/>
        <v>42506</v>
      </c>
      <c r="G221" s="14">
        <f t="shared" si="93"/>
        <v>42598</v>
      </c>
      <c r="H221" s="3">
        <f>CHOOSE(MATCH($A$2,{"D","C"},0),VLOOKUP($A221,$J$4:$AT$115,COUNTA($J$4:$AT$4)),TREND(D221:E221,F221:G221,B221))</f>
        <v>0.46082715195222246</v>
      </c>
    </row>
    <row r="222" spans="1:8">
      <c r="A222" s="12">
        <f t="shared" si="94"/>
        <v>42401</v>
      </c>
      <c r="B222" s="12">
        <f t="shared" si="88"/>
        <v>42597</v>
      </c>
      <c r="C222" s="13">
        <f t="shared" si="89"/>
        <v>49</v>
      </c>
      <c r="D222" s="17">
        <f t="shared" si="90"/>
        <v>0.46501071476271316</v>
      </c>
      <c r="E222" s="17">
        <f t="shared" si="91"/>
        <v>0.46082715195222246</v>
      </c>
      <c r="F222" s="14">
        <f t="shared" si="92"/>
        <v>42506</v>
      </c>
      <c r="G222" s="14">
        <f t="shared" si="93"/>
        <v>42598</v>
      </c>
      <c r="H222" s="3">
        <f>CHOOSE(MATCH($A$2,{"D","C"},0),VLOOKUP($A222,$J$4:$AT$115,COUNTA($J$4:$AT$4)),TREND(D222:E222,F222:G222,B222))</f>
        <v>0.46082715195222246</v>
      </c>
    </row>
    <row r="223" spans="1:8">
      <c r="A223" s="12">
        <f t="shared" si="94"/>
        <v>42430</v>
      </c>
      <c r="B223" s="12">
        <f t="shared" si="88"/>
        <v>42628</v>
      </c>
      <c r="C223" s="13">
        <f t="shared" si="89"/>
        <v>50</v>
      </c>
      <c r="D223" s="17">
        <f t="shared" si="90"/>
        <v>0.46082715195222246</v>
      </c>
      <c r="E223" s="17">
        <f t="shared" si="91"/>
        <v>0.4451289706479048</v>
      </c>
      <c r="F223" s="14">
        <f t="shared" si="92"/>
        <v>42598</v>
      </c>
      <c r="G223" s="14">
        <f t="shared" si="93"/>
        <v>42691</v>
      </c>
      <c r="H223" s="3">
        <f>CHOOSE(MATCH($A$2,{"D","C"},0),VLOOKUP($A223,$J$4:$AT$115,COUNTA($J$4:$AT$4)),TREND(D223:E223,F223:G223,B223))</f>
        <v>0.46082715195222246</v>
      </c>
    </row>
    <row r="224" spans="1:8">
      <c r="A224" s="12">
        <f t="shared" si="94"/>
        <v>42461</v>
      </c>
      <c r="B224" s="12">
        <f t="shared" si="88"/>
        <v>42658</v>
      </c>
      <c r="C224" s="13">
        <f t="shared" si="89"/>
        <v>50</v>
      </c>
      <c r="D224" s="17">
        <f t="shared" si="90"/>
        <v>0.46082715195222246</v>
      </c>
      <c r="E224" s="17">
        <f t="shared" si="91"/>
        <v>0.4451289706479048</v>
      </c>
      <c r="F224" s="14">
        <f t="shared" si="92"/>
        <v>42598</v>
      </c>
      <c r="G224" s="14">
        <f t="shared" si="93"/>
        <v>42691</v>
      </c>
      <c r="H224" s="3">
        <f>CHOOSE(MATCH($A$2,{"D","C"},0),VLOOKUP($A224,$J$4:$AT$115,COUNTA($J$4:$AT$4)),TREND(D224:E224,F224:G224,B224))</f>
        <v>0.4451289706479048</v>
      </c>
    </row>
    <row r="225" spans="1:8">
      <c r="A225" s="12">
        <f t="shared" si="94"/>
        <v>42491</v>
      </c>
      <c r="B225" s="12">
        <f t="shared" si="88"/>
        <v>42689</v>
      </c>
      <c r="C225" s="13">
        <f t="shared" si="89"/>
        <v>50</v>
      </c>
      <c r="D225" s="17">
        <f t="shared" si="90"/>
        <v>0.46082715195222246</v>
      </c>
      <c r="E225" s="17">
        <f t="shared" si="91"/>
        <v>0.4451289706479048</v>
      </c>
      <c r="F225" s="14">
        <f t="shared" si="92"/>
        <v>42598</v>
      </c>
      <c r="G225" s="14">
        <f t="shared" si="93"/>
        <v>42691</v>
      </c>
      <c r="H225" s="3">
        <f>CHOOSE(MATCH($A$2,{"D","C"},0),VLOOKUP($A225,$J$4:$AT$115,COUNTA($J$4:$AT$4)),TREND(D225:E225,F225:G225,B225))</f>
        <v>0.4451289706479048</v>
      </c>
    </row>
    <row r="226" spans="1:8">
      <c r="A226" s="12">
        <f t="shared" si="94"/>
        <v>42522</v>
      </c>
      <c r="B226" s="12">
        <f t="shared" si="88"/>
        <v>42719</v>
      </c>
      <c r="C226" s="13">
        <f t="shared" si="89"/>
        <v>51</v>
      </c>
      <c r="D226" s="17">
        <f t="shared" si="90"/>
        <v>0.4451289706479048</v>
      </c>
      <c r="E226" s="17">
        <f t="shared" si="91"/>
        <v>0.42996555144521081</v>
      </c>
      <c r="F226" s="14">
        <f t="shared" si="92"/>
        <v>42691</v>
      </c>
      <c r="G226" s="14">
        <f t="shared" si="93"/>
        <v>42782</v>
      </c>
      <c r="H226" s="3">
        <f>CHOOSE(MATCH($A$2,{"D","C"},0),VLOOKUP($A226,$J$4:$AT$115,COUNTA($J$4:$AT$4)),TREND(D226:E226,F226:G226,B226))</f>
        <v>0.4451289706479048</v>
      </c>
    </row>
    <row r="227" spans="1:8">
      <c r="A227" s="12">
        <f t="shared" si="94"/>
        <v>42552</v>
      </c>
      <c r="B227" s="12">
        <f t="shared" si="88"/>
        <v>42750</v>
      </c>
      <c r="C227" s="13">
        <f t="shared" si="89"/>
        <v>51</v>
      </c>
      <c r="D227" s="17">
        <f t="shared" si="90"/>
        <v>0.4451289706479048</v>
      </c>
      <c r="E227" s="17">
        <f t="shared" si="91"/>
        <v>0.42996555144521081</v>
      </c>
      <c r="F227" s="14">
        <f t="shared" si="92"/>
        <v>42691</v>
      </c>
      <c r="G227" s="14">
        <f t="shared" si="93"/>
        <v>42782</v>
      </c>
      <c r="H227" s="3">
        <f>CHOOSE(MATCH($A$2,{"D","C"},0),VLOOKUP($A227,$J$4:$AT$115,COUNTA($J$4:$AT$4)),TREND(D227:E227,F227:G227,B227))</f>
        <v>0.42996555144521081</v>
      </c>
    </row>
    <row r="228" spans="1:8">
      <c r="A228" s="12">
        <f t="shared" si="94"/>
        <v>42583</v>
      </c>
      <c r="B228" s="12">
        <f t="shared" si="88"/>
        <v>42781</v>
      </c>
      <c r="C228" s="13">
        <f t="shared" si="89"/>
        <v>51</v>
      </c>
      <c r="D228" s="17">
        <f t="shared" si="90"/>
        <v>0.4451289706479048</v>
      </c>
      <c r="E228" s="17">
        <f t="shared" si="91"/>
        <v>0.42996555144521081</v>
      </c>
      <c r="F228" s="14">
        <f t="shared" si="92"/>
        <v>42691</v>
      </c>
      <c r="G228" s="14">
        <f t="shared" si="93"/>
        <v>42782</v>
      </c>
      <c r="H228" s="3">
        <f>CHOOSE(MATCH($A$2,{"D","C"},0),VLOOKUP($A228,$J$4:$AT$115,COUNTA($J$4:$AT$4)),TREND(D228:E228,F228:G228,B228))</f>
        <v>0.42996555144521081</v>
      </c>
    </row>
    <row r="229" spans="1:8">
      <c r="A229" s="12">
        <f t="shared" si="94"/>
        <v>42614</v>
      </c>
      <c r="B229" s="12">
        <f t="shared" si="88"/>
        <v>42809</v>
      </c>
      <c r="C229" s="13">
        <f t="shared" si="89"/>
        <v>52</v>
      </c>
      <c r="D229" s="17">
        <f t="shared" si="90"/>
        <v>0.42996555144521081</v>
      </c>
      <c r="E229" s="17">
        <f t="shared" si="91"/>
        <v>0.41531867755203006</v>
      </c>
      <c r="F229" s="14">
        <f t="shared" si="92"/>
        <v>42782</v>
      </c>
      <c r="G229" s="14">
        <f t="shared" si="93"/>
        <v>42871</v>
      </c>
      <c r="H229" s="3">
        <f>CHOOSE(MATCH($A$2,{"D","C"},0),VLOOKUP($A229,$J$4:$AT$115,COUNTA($J$4:$AT$4)),TREND(D229:E229,F229:G229,B229))</f>
        <v>0.42996555144521081</v>
      </c>
    </row>
    <row r="230" spans="1:8">
      <c r="A230" s="12">
        <f t="shared" si="94"/>
        <v>42644</v>
      </c>
      <c r="B230" s="12">
        <f t="shared" si="88"/>
        <v>42840</v>
      </c>
      <c r="C230" s="13">
        <f t="shared" si="89"/>
        <v>52</v>
      </c>
      <c r="D230" s="17">
        <f t="shared" si="90"/>
        <v>0.42996555144521081</v>
      </c>
      <c r="E230" s="17">
        <f t="shared" si="91"/>
        <v>0.41531867755203006</v>
      </c>
      <c r="F230" s="14">
        <f t="shared" si="92"/>
        <v>42782</v>
      </c>
      <c r="G230" s="14">
        <f t="shared" si="93"/>
        <v>42871</v>
      </c>
      <c r="H230" s="3">
        <f>CHOOSE(MATCH($A$2,{"D","C"},0),VLOOKUP($A230,$J$4:$AT$115,COUNTA($J$4:$AT$4)),TREND(D230:E230,F230:G230,B230))</f>
        <v>0.41531867755203006</v>
      </c>
    </row>
    <row r="231" spans="1:8">
      <c r="A231" s="12">
        <f t="shared" si="94"/>
        <v>42675</v>
      </c>
      <c r="B231" s="12">
        <f t="shared" si="88"/>
        <v>42870</v>
      </c>
      <c r="C231" s="13">
        <f t="shared" si="89"/>
        <v>52</v>
      </c>
      <c r="D231" s="17">
        <f t="shared" si="90"/>
        <v>0.42996555144521081</v>
      </c>
      <c r="E231" s="17">
        <f t="shared" si="91"/>
        <v>0.41531867755203006</v>
      </c>
      <c r="F231" s="14">
        <f t="shared" si="92"/>
        <v>42782</v>
      </c>
      <c r="G231" s="14">
        <f t="shared" si="93"/>
        <v>42871</v>
      </c>
      <c r="H231" s="3">
        <f>CHOOSE(MATCH($A$2,{"D","C"},0),VLOOKUP($A231,$J$4:$AT$115,COUNTA($J$4:$AT$4)),TREND(D231:E231,F231:G231,B231))</f>
        <v>0.41531867755203006</v>
      </c>
    </row>
    <row r="232" spans="1:8">
      <c r="A232" s="12">
        <f t="shared" si="94"/>
        <v>42705</v>
      </c>
      <c r="B232" s="12">
        <f t="shared" si="88"/>
        <v>42901</v>
      </c>
      <c r="C232" s="13">
        <f t="shared" si="89"/>
        <v>53</v>
      </c>
      <c r="D232" s="17">
        <f t="shared" si="90"/>
        <v>0.41531867755203006</v>
      </c>
      <c r="E232" s="17">
        <f t="shared" si="91"/>
        <v>0.40117075273540126</v>
      </c>
      <c r="F232" s="14">
        <f t="shared" si="92"/>
        <v>42871</v>
      </c>
      <c r="G232" s="14">
        <f t="shared" si="93"/>
        <v>42962</v>
      </c>
      <c r="H232" s="3">
        <f>CHOOSE(MATCH($A$2,{"D","C"},0),VLOOKUP($A232,$J$4:$AT$115,COUNTA($J$4:$AT$4)),TREND(D232:E232,F232:G232,B232))</f>
        <v>0.41531867755203006</v>
      </c>
    </row>
    <row r="233" spans="1:8">
      <c r="A233" s="12">
        <f t="shared" si="94"/>
        <v>42736</v>
      </c>
      <c r="B233" s="12">
        <f t="shared" si="88"/>
        <v>42931</v>
      </c>
      <c r="C233" s="13">
        <f t="shared" si="89"/>
        <v>53</v>
      </c>
      <c r="D233" s="17">
        <f t="shared" si="90"/>
        <v>0.41531867755203006</v>
      </c>
      <c r="E233" s="17">
        <f t="shared" si="91"/>
        <v>0.40117075273540126</v>
      </c>
      <c r="F233" s="14">
        <f t="shared" si="92"/>
        <v>42871</v>
      </c>
      <c r="G233" s="14">
        <f t="shared" si="93"/>
        <v>42962</v>
      </c>
      <c r="H233" s="3">
        <f>CHOOSE(MATCH($A$2,{"D","C"},0),VLOOKUP($A233,$J$4:$AT$115,COUNTA($J$4:$AT$4)),TREND(D233:E233,F233:G233,B233))</f>
        <v>0.40117075273540126</v>
      </c>
    </row>
    <row r="234" spans="1:8">
      <c r="A234" s="12">
        <f t="shared" si="94"/>
        <v>42767</v>
      </c>
      <c r="B234" s="12">
        <f t="shared" si="88"/>
        <v>42962</v>
      </c>
      <c r="C234" s="13">
        <f t="shared" si="89"/>
        <v>54</v>
      </c>
      <c r="D234" s="17">
        <f t="shared" si="90"/>
        <v>0.40117075273540126</v>
      </c>
      <c r="E234" s="17">
        <f t="shared" si="91"/>
        <v>0.38750478018202439</v>
      </c>
      <c r="F234" s="14">
        <f t="shared" si="92"/>
        <v>42962</v>
      </c>
      <c r="G234" s="14">
        <f t="shared" si="93"/>
        <v>43056</v>
      </c>
      <c r="H234" s="3">
        <f>CHOOSE(MATCH($A$2,{"D","C"},0),VLOOKUP($A234,$J$4:$AT$115,COUNTA($J$4:$AT$4)),TREND(D234:E234,F234:G234,B234))</f>
        <v>0.40117075273540126</v>
      </c>
    </row>
    <row r="235" spans="1:8">
      <c r="A235" s="12">
        <f t="shared" si="94"/>
        <v>42795</v>
      </c>
      <c r="B235" s="12">
        <f t="shared" si="88"/>
        <v>42993</v>
      </c>
      <c r="C235" s="13">
        <f t="shared" si="89"/>
        <v>54</v>
      </c>
      <c r="D235" s="17">
        <f t="shared" si="90"/>
        <v>0.40117075273540126</v>
      </c>
      <c r="E235" s="17">
        <f t="shared" si="91"/>
        <v>0.38750478018202439</v>
      </c>
      <c r="F235" s="14">
        <f t="shared" si="92"/>
        <v>42962</v>
      </c>
      <c r="G235" s="14">
        <f t="shared" si="93"/>
        <v>43056</v>
      </c>
      <c r="H235" s="3">
        <f>CHOOSE(MATCH($A$2,{"D","C"},0),VLOOKUP($A235,$J$4:$AT$115,COUNTA($J$4:$AT$4)),TREND(D235:E235,F235:G235,B235))</f>
        <v>0.40117075273540126</v>
      </c>
    </row>
    <row r="236" spans="1:8">
      <c r="A236" s="12">
        <f t="shared" si="94"/>
        <v>42826</v>
      </c>
      <c r="B236" s="12">
        <f t="shared" si="88"/>
        <v>43023</v>
      </c>
      <c r="C236" s="13">
        <f t="shared" si="89"/>
        <v>54</v>
      </c>
      <c r="D236" s="17">
        <f t="shared" si="90"/>
        <v>0.40117075273540126</v>
      </c>
      <c r="E236" s="17">
        <f t="shared" si="91"/>
        <v>0.38750478018202439</v>
      </c>
      <c r="F236" s="14">
        <f t="shared" si="92"/>
        <v>42962</v>
      </c>
      <c r="G236" s="14">
        <f t="shared" si="93"/>
        <v>43056</v>
      </c>
      <c r="H236" s="3">
        <f>CHOOSE(MATCH($A$2,{"D","C"},0),VLOOKUP($A236,$J$4:$AT$115,COUNTA($J$4:$AT$4)),TREND(D236:E236,F236:G236,B236))</f>
        <v>0.38750478018202439</v>
      </c>
    </row>
    <row r="237" spans="1:8">
      <c r="A237" s="12">
        <f t="shared" si="94"/>
        <v>42856</v>
      </c>
      <c r="B237" s="12">
        <f t="shared" si="88"/>
        <v>43054</v>
      </c>
      <c r="C237" s="13">
        <f t="shared" si="89"/>
        <v>54</v>
      </c>
      <c r="D237" s="17">
        <f t="shared" si="90"/>
        <v>0.40117075273540126</v>
      </c>
      <c r="E237" s="17">
        <f t="shared" si="91"/>
        <v>0.38750478018202439</v>
      </c>
      <c r="F237" s="14">
        <f t="shared" si="92"/>
        <v>42962</v>
      </c>
      <c r="G237" s="14">
        <f t="shared" si="93"/>
        <v>43056</v>
      </c>
      <c r="H237" s="3">
        <f>CHOOSE(MATCH($A$2,{"D","C"},0),VLOOKUP($A237,$J$4:$AT$115,COUNTA($J$4:$AT$4)),TREND(D237:E237,F237:G237,B237))</f>
        <v>0.38750478018202439</v>
      </c>
    </row>
    <row r="238" spans="1:8">
      <c r="A238" s="12">
        <f t="shared" si="94"/>
        <v>42887</v>
      </c>
      <c r="B238" s="12">
        <f t="shared" si="88"/>
        <v>43084</v>
      </c>
      <c r="C238" s="13">
        <f t="shared" si="89"/>
        <v>55</v>
      </c>
      <c r="D238" s="17">
        <f t="shared" si="90"/>
        <v>0.38750478018202439</v>
      </c>
      <c r="E238" s="17">
        <f t="shared" si="91"/>
        <v>0.40058684436335928</v>
      </c>
      <c r="F238" s="14">
        <f t="shared" si="92"/>
        <v>43056</v>
      </c>
      <c r="G238" s="14">
        <f t="shared" si="93"/>
        <v>43147</v>
      </c>
      <c r="H238" s="3">
        <f>CHOOSE(MATCH($A$2,{"D","C"},0),VLOOKUP($A238,$J$4:$AT$115,COUNTA($J$4:$AT$4)),TREND(D238:E238,F238:G238,B238))</f>
        <v>0.38750478018202439</v>
      </c>
    </row>
    <row r="239" spans="1:8">
      <c r="A239" s="12">
        <f t="shared" si="94"/>
        <v>42917</v>
      </c>
      <c r="B239" s="12">
        <f t="shared" si="88"/>
        <v>43115</v>
      </c>
      <c r="C239" s="13">
        <f t="shared" si="89"/>
        <v>55</v>
      </c>
      <c r="D239" s="17">
        <f t="shared" si="90"/>
        <v>0.38750478018202439</v>
      </c>
      <c r="E239" s="17">
        <f t="shared" si="91"/>
        <v>0.40058684436335928</v>
      </c>
      <c r="F239" s="14">
        <f t="shared" si="92"/>
        <v>43056</v>
      </c>
      <c r="G239" s="14">
        <f t="shared" si="93"/>
        <v>43147</v>
      </c>
      <c r="H239" s="3">
        <f>CHOOSE(MATCH($A$2,{"D","C"},0),VLOOKUP($A239,$J$4:$AT$115,COUNTA($J$4:$AT$4)),TREND(D239:E239,F239:G239,B239))</f>
        <v>0.40058684436335928</v>
      </c>
    </row>
    <row r="240" spans="1:8">
      <c r="A240" s="12">
        <f t="shared" si="94"/>
        <v>42948</v>
      </c>
      <c r="B240" s="12">
        <f t="shared" si="88"/>
        <v>43146</v>
      </c>
      <c r="C240" s="13">
        <f t="shared" si="89"/>
        <v>55</v>
      </c>
      <c r="D240" s="17">
        <f t="shared" si="90"/>
        <v>0.38750478018202439</v>
      </c>
      <c r="E240" s="17">
        <f t="shared" si="91"/>
        <v>0.40058684436335928</v>
      </c>
      <c r="F240" s="14">
        <f t="shared" si="92"/>
        <v>43056</v>
      </c>
      <c r="G240" s="14">
        <f t="shared" si="93"/>
        <v>43147</v>
      </c>
      <c r="H240" s="3">
        <f>CHOOSE(MATCH($A$2,{"D","C"},0),VLOOKUP($A240,$J$4:$AT$115,COUNTA($J$4:$AT$4)),TREND(D240:E240,F240:G240,B240))</f>
        <v>0.40058684436335928</v>
      </c>
    </row>
    <row r="241" spans="1:8">
      <c r="A241" s="12">
        <f t="shared" si="94"/>
        <v>42979</v>
      </c>
      <c r="B241" s="12">
        <f t="shared" si="88"/>
        <v>43174</v>
      </c>
      <c r="C241" s="13">
        <f t="shared" si="89"/>
        <v>56</v>
      </c>
      <c r="D241" s="17">
        <f t="shared" si="90"/>
        <v>0.40058684436335928</v>
      </c>
      <c r="E241" s="17">
        <f t="shared" si="91"/>
        <v>0.41411055575008915</v>
      </c>
      <c r="F241" s="14">
        <f t="shared" si="92"/>
        <v>43147</v>
      </c>
      <c r="G241" s="14">
        <f t="shared" si="93"/>
        <v>43236</v>
      </c>
      <c r="H241" s="3">
        <f>CHOOSE(MATCH($A$2,{"D","C"},0),VLOOKUP($A241,$J$4:$AT$115,COUNTA($J$4:$AT$4)),TREND(D241:E241,F241:G241,B241))</f>
        <v>0.40058684436335928</v>
      </c>
    </row>
    <row r="242" spans="1:8">
      <c r="A242" s="12">
        <f t="shared" si="94"/>
        <v>43009</v>
      </c>
      <c r="B242" s="12">
        <f t="shared" si="88"/>
        <v>43205</v>
      </c>
      <c r="C242" s="13">
        <f t="shared" si="89"/>
        <v>56</v>
      </c>
      <c r="D242" s="17">
        <f t="shared" si="90"/>
        <v>0.40058684436335928</v>
      </c>
      <c r="E242" s="17">
        <f t="shared" si="91"/>
        <v>0.41411055575008915</v>
      </c>
      <c r="F242" s="14">
        <f t="shared" si="92"/>
        <v>43147</v>
      </c>
      <c r="G242" s="14">
        <f t="shared" si="93"/>
        <v>43236</v>
      </c>
      <c r="H242" s="3">
        <f>CHOOSE(MATCH($A$2,{"D","C"},0),VLOOKUP($A242,$J$4:$AT$115,COUNTA($J$4:$AT$4)),TREND(D242:E242,F242:G242,B242))</f>
        <v>0.41411055575008915</v>
      </c>
    </row>
    <row r="243" spans="1:8">
      <c r="A243" s="12">
        <f t="shared" si="94"/>
        <v>43040</v>
      </c>
      <c r="B243" s="12">
        <f t="shared" si="88"/>
        <v>43235</v>
      </c>
      <c r="C243" s="13">
        <f t="shared" si="89"/>
        <v>56</v>
      </c>
      <c r="D243" s="17">
        <f t="shared" si="90"/>
        <v>0.40058684436335928</v>
      </c>
      <c r="E243" s="17">
        <f t="shared" si="91"/>
        <v>0.41411055575008915</v>
      </c>
      <c r="F243" s="14">
        <f t="shared" si="92"/>
        <v>43147</v>
      </c>
      <c r="G243" s="14">
        <f t="shared" si="93"/>
        <v>43236</v>
      </c>
      <c r="H243" s="3">
        <f>CHOOSE(MATCH($A$2,{"D","C"},0),VLOOKUP($A243,$J$4:$AT$115,COUNTA($J$4:$AT$4)),TREND(D243:E243,F243:G243,B243))</f>
        <v>0.41411055575008915</v>
      </c>
    </row>
    <row r="244" spans="1:8">
      <c r="A244" s="12">
        <f t="shared" si="94"/>
        <v>43070</v>
      </c>
      <c r="B244" s="12">
        <f t="shared" si="88"/>
        <v>43266</v>
      </c>
      <c r="C244" s="13">
        <f t="shared" si="89"/>
        <v>57</v>
      </c>
      <c r="D244" s="17">
        <f t="shared" si="90"/>
        <v>0.41411055575008915</v>
      </c>
      <c r="E244" s="17">
        <f t="shared" si="91"/>
        <v>0.42809082424108991</v>
      </c>
      <c r="F244" s="14">
        <f t="shared" si="92"/>
        <v>43236</v>
      </c>
      <c r="G244" s="14">
        <f t="shared" si="93"/>
        <v>43298</v>
      </c>
      <c r="H244" s="3">
        <f>CHOOSE(MATCH($A$2,{"D","C"},0),VLOOKUP($A244,$J$4:$AT$115,COUNTA($J$4:$AT$4)),TREND(D244:E244,F244:G244,B244))</f>
        <v>0.41411055575008915</v>
      </c>
    </row>
    <row r="245" spans="1:8">
      <c r="A245" s="12">
        <f t="shared" si="94"/>
        <v>43101</v>
      </c>
      <c r="B245" s="12">
        <f t="shared" si="88"/>
        <v>43296</v>
      </c>
      <c r="C245" s="13">
        <f t="shared" si="89"/>
        <v>57</v>
      </c>
      <c r="D245" s="17">
        <f t="shared" si="90"/>
        <v>0.41411055575008915</v>
      </c>
      <c r="E245" s="17">
        <f t="shared" si="91"/>
        <v>0.42809082424108991</v>
      </c>
      <c r="F245" s="14">
        <f t="shared" si="92"/>
        <v>43236</v>
      </c>
      <c r="G245" s="14">
        <f t="shared" si="93"/>
        <v>43298</v>
      </c>
      <c r="H245" s="3">
        <f>CHOOSE(MATCH($A$2,{"D","C"},0),VLOOKUP($A245,$J$4:$AT$115,COUNTA($J$4:$AT$4)),TREND(D245:E245,F245:G245,B245))</f>
        <v>0.42809082424108991</v>
      </c>
    </row>
    <row r="246" spans="1:8">
      <c r="A246" s="12">
        <f t="shared" si="94"/>
        <v>43132</v>
      </c>
      <c r="B246" s="12">
        <f t="shared" si="88"/>
        <v>43327</v>
      </c>
      <c r="C246" s="13">
        <f t="shared" si="89"/>
        <v>58</v>
      </c>
      <c r="D246" s="17">
        <f t="shared" si="90"/>
        <v>0.42809082424108991</v>
      </c>
      <c r="E246" s="17">
        <f t="shared" si="91"/>
        <v>0.42809082424108991</v>
      </c>
      <c r="F246" s="14">
        <f t="shared" si="92"/>
        <v>43298</v>
      </c>
      <c r="G246" s="14">
        <f t="shared" si="93"/>
        <v>43346</v>
      </c>
      <c r="H246" s="3">
        <f>CHOOSE(MATCH($A$2,{"D","C"},0),VLOOKUP($A246,$J$4:$AT$115,COUNTA($J$4:$AT$4)),TREND(D246:E246,F246:G246,B246))</f>
        <v>0.42809082424108991</v>
      </c>
    </row>
    <row r="247" spans="1:8">
      <c r="A247" s="12">
        <f t="shared" si="94"/>
        <v>43160</v>
      </c>
      <c r="B247" s="12">
        <f t="shared" si="88"/>
        <v>43358</v>
      </c>
      <c r="C247" s="13">
        <f t="shared" si="89"/>
        <v>59</v>
      </c>
      <c r="D247" s="17">
        <f t="shared" si="90"/>
        <v>0.42809082424108991</v>
      </c>
      <c r="E247" s="17">
        <f t="shared" si="91"/>
        <v>0.41369978965355325</v>
      </c>
      <c r="F247" s="14">
        <f t="shared" si="92"/>
        <v>43346</v>
      </c>
      <c r="G247" s="14">
        <f t="shared" si="93"/>
        <v>43421</v>
      </c>
      <c r="H247" s="3">
        <f>CHOOSE(MATCH($A$2,{"D","C"},0),VLOOKUP($A247,$J$4:$AT$115,COUNTA($J$4:$AT$4)),TREND(D247:E247,F247:G247,B247))</f>
        <v>0.42809082424108991</v>
      </c>
    </row>
    <row r="248" spans="1:8">
      <c r="A248" s="12">
        <f t="shared" si="94"/>
        <v>43191</v>
      </c>
      <c r="B248" s="12">
        <f t="shared" si="88"/>
        <v>43388</v>
      </c>
      <c r="C248" s="13">
        <f t="shared" si="89"/>
        <v>59</v>
      </c>
      <c r="D248" s="17">
        <f t="shared" si="90"/>
        <v>0.42809082424108991</v>
      </c>
      <c r="E248" s="17">
        <f t="shared" si="91"/>
        <v>0.41369978965355325</v>
      </c>
      <c r="F248" s="14">
        <f t="shared" si="92"/>
        <v>43346</v>
      </c>
      <c r="G248" s="14">
        <f t="shared" si="93"/>
        <v>43421</v>
      </c>
      <c r="H248" s="3">
        <f>CHOOSE(MATCH($A$2,{"D","C"},0),VLOOKUP($A248,$J$4:$AT$115,COUNTA($J$4:$AT$4)),TREND(D248:E248,F248:G248,B248))</f>
        <v>0.41369978965355325</v>
      </c>
    </row>
    <row r="249" spans="1:8">
      <c r="A249" s="12">
        <f t="shared" si="94"/>
        <v>43221</v>
      </c>
      <c r="B249" s="12">
        <f t="shared" si="88"/>
        <v>43419</v>
      </c>
      <c r="C249" s="13">
        <f t="shared" si="89"/>
        <v>59</v>
      </c>
      <c r="D249" s="17">
        <f t="shared" si="90"/>
        <v>0.42809082424108991</v>
      </c>
      <c r="E249" s="17">
        <f t="shared" si="91"/>
        <v>0.41369978965355325</v>
      </c>
      <c r="F249" s="14">
        <f t="shared" si="92"/>
        <v>43346</v>
      </c>
      <c r="G249" s="14">
        <f t="shared" si="93"/>
        <v>43421</v>
      </c>
      <c r="H249" s="3">
        <f>CHOOSE(MATCH($A$2,{"D","C"},0),VLOOKUP($A249,$J$4:$AT$115,COUNTA($J$4:$AT$4)),TREND(D249:E249,F249:G249,B249))</f>
        <v>0.41369978965355325</v>
      </c>
    </row>
    <row r="250" spans="1:8">
      <c r="A250" s="12">
        <f t="shared" si="94"/>
        <v>43252</v>
      </c>
      <c r="B250" s="12">
        <f t="shared" si="88"/>
        <v>43449</v>
      </c>
      <c r="C250" s="13">
        <f t="shared" si="89"/>
        <v>60</v>
      </c>
      <c r="D250" s="17">
        <f t="shared" si="90"/>
        <v>0.41369978965355325</v>
      </c>
      <c r="E250" s="17">
        <f t="shared" si="91"/>
        <v>0.39979253529388492</v>
      </c>
      <c r="F250" s="14">
        <f t="shared" si="92"/>
        <v>43421</v>
      </c>
      <c r="G250" s="14">
        <f t="shared" si="93"/>
        <v>43512</v>
      </c>
      <c r="H250" s="3">
        <f>CHOOSE(MATCH($A$2,{"D","C"},0),VLOOKUP($A250,$J$4:$AT$115,COUNTA($J$4:$AT$4)),TREND(D250:E250,F250:G250,B250))</f>
        <v>0.41369978965355325</v>
      </c>
    </row>
    <row r="251" spans="1:8">
      <c r="A251" s="12">
        <f t="shared" si="94"/>
        <v>43282</v>
      </c>
      <c r="B251" s="12">
        <f t="shared" si="88"/>
        <v>43480</v>
      </c>
      <c r="C251" s="13">
        <f t="shared" si="89"/>
        <v>60</v>
      </c>
      <c r="D251" s="17">
        <f t="shared" si="90"/>
        <v>0.41369978965355325</v>
      </c>
      <c r="E251" s="17">
        <f t="shared" si="91"/>
        <v>0.39979253529388492</v>
      </c>
      <c r="F251" s="14">
        <f t="shared" si="92"/>
        <v>43421</v>
      </c>
      <c r="G251" s="14">
        <f t="shared" si="93"/>
        <v>43512</v>
      </c>
      <c r="H251" s="3">
        <f>CHOOSE(MATCH($A$2,{"D","C"},0),VLOOKUP($A251,$J$4:$AT$115,COUNTA($J$4:$AT$4)),TREND(D251:E251,F251:G251,B251))</f>
        <v>0.39979253529388492</v>
      </c>
    </row>
    <row r="252" spans="1:8">
      <c r="A252" s="12">
        <f t="shared" si="94"/>
        <v>43313</v>
      </c>
      <c r="B252" s="12">
        <f t="shared" si="88"/>
        <v>43511</v>
      </c>
      <c r="C252" s="13">
        <f t="shared" si="89"/>
        <v>60</v>
      </c>
      <c r="D252" s="17">
        <f t="shared" si="90"/>
        <v>0.41369978965355325</v>
      </c>
      <c r="E252" s="17">
        <f t="shared" si="91"/>
        <v>0.39979253529388492</v>
      </c>
      <c r="F252" s="14">
        <f t="shared" si="92"/>
        <v>43421</v>
      </c>
      <c r="G252" s="14">
        <f t="shared" si="93"/>
        <v>43512</v>
      </c>
      <c r="H252" s="3">
        <f>CHOOSE(MATCH($A$2,{"D","C"},0),VLOOKUP($A252,$J$4:$AT$115,COUNTA($J$4:$AT$4)),TREND(D252:E252,F252:G252,B252))</f>
        <v>0.39979253529388492</v>
      </c>
    </row>
    <row r="253" spans="1:8">
      <c r="A253" s="12">
        <f t="shared" si="94"/>
        <v>43344</v>
      </c>
      <c r="B253" s="12">
        <f t="shared" si="88"/>
        <v>43539</v>
      </c>
      <c r="C253" s="13">
        <f t="shared" si="89"/>
        <v>61</v>
      </c>
      <c r="D253" s="17">
        <f t="shared" si="90"/>
        <v>0.39979253529388492</v>
      </c>
      <c r="E253" s="17">
        <f t="shared" si="91"/>
        <v>0.38635279802912853</v>
      </c>
      <c r="F253" s="14">
        <f t="shared" si="92"/>
        <v>43512</v>
      </c>
      <c r="G253" s="14">
        <f t="shared" si="93"/>
        <v>43601</v>
      </c>
      <c r="H253" s="3">
        <f>CHOOSE(MATCH($A$2,{"D","C"},0),VLOOKUP($A253,$J$4:$AT$115,COUNTA($J$4:$AT$4)),TREND(D253:E253,F253:G253,B253))</f>
        <v>0.39979253529388492</v>
      </c>
    </row>
    <row r="254" spans="1:8">
      <c r="A254" s="12">
        <f t="shared" si="94"/>
        <v>43374</v>
      </c>
      <c r="B254" s="12">
        <f t="shared" si="88"/>
        <v>43570</v>
      </c>
      <c r="C254" s="13">
        <f t="shared" si="89"/>
        <v>61</v>
      </c>
      <c r="D254" s="17">
        <f t="shared" si="90"/>
        <v>0.39979253529388492</v>
      </c>
      <c r="E254" s="17">
        <f t="shared" si="91"/>
        <v>0.38635279802912853</v>
      </c>
      <c r="F254" s="14">
        <f t="shared" si="92"/>
        <v>43512</v>
      </c>
      <c r="G254" s="14">
        <f t="shared" si="93"/>
        <v>43601</v>
      </c>
      <c r="H254" s="3">
        <f>CHOOSE(MATCH($A$2,{"D","C"},0),VLOOKUP($A254,$J$4:$AT$115,COUNTA($J$4:$AT$4)),TREND(D254:E254,F254:G254,B254))</f>
        <v>0.38635279802912853</v>
      </c>
    </row>
    <row r="255" spans="1:8">
      <c r="A255" s="12">
        <f t="shared" si="94"/>
        <v>43405</v>
      </c>
      <c r="B255" s="12">
        <f t="shared" si="88"/>
        <v>43600</v>
      </c>
      <c r="C255" s="13">
        <f t="shared" si="89"/>
        <v>61</v>
      </c>
      <c r="D255" s="17">
        <f t="shared" si="90"/>
        <v>0.39979253529388492</v>
      </c>
      <c r="E255" s="17">
        <f t="shared" si="91"/>
        <v>0.38635279802912853</v>
      </c>
      <c r="F255" s="14">
        <f t="shared" si="92"/>
        <v>43512</v>
      </c>
      <c r="G255" s="14">
        <f t="shared" si="93"/>
        <v>43601</v>
      </c>
      <c r="H255" s="3">
        <f>CHOOSE(MATCH($A$2,{"D","C"},0),VLOOKUP($A255,$J$4:$AT$115,COUNTA($J$4:$AT$4)),TREND(D255:E255,F255:G255,B255))</f>
        <v>0.38635279802912853</v>
      </c>
    </row>
    <row r="256" spans="1:8">
      <c r="A256" s="12">
        <f t="shared" si="94"/>
        <v>43435</v>
      </c>
      <c r="B256" s="12">
        <f t="shared" si="88"/>
        <v>43631</v>
      </c>
      <c r="C256" s="13">
        <f t="shared" si="89"/>
        <v>62</v>
      </c>
      <c r="D256" s="17">
        <f t="shared" si="90"/>
        <v>0.38635279802912853</v>
      </c>
      <c r="E256" s="17">
        <f t="shared" si="91"/>
        <v>0.37336486144047254</v>
      </c>
      <c r="F256" s="14">
        <f t="shared" si="92"/>
        <v>43601</v>
      </c>
      <c r="G256" s="14">
        <f t="shared" si="93"/>
        <v>43692</v>
      </c>
      <c r="H256" s="3">
        <f>CHOOSE(MATCH($A$2,{"D","C"},0),VLOOKUP($A256,$J$4:$AT$115,COUNTA($J$4:$AT$4)),TREND(D256:E256,F256:G256,B256))</f>
        <v>0.38635279802912853</v>
      </c>
    </row>
    <row r="257" spans="1:8">
      <c r="A257" s="12">
        <f t="shared" si="94"/>
        <v>43466</v>
      </c>
      <c r="B257" s="12">
        <f t="shared" si="88"/>
        <v>43661</v>
      </c>
      <c r="C257" s="13">
        <f t="shared" si="89"/>
        <v>62</v>
      </c>
      <c r="D257" s="17">
        <f t="shared" si="90"/>
        <v>0.38635279802912853</v>
      </c>
      <c r="E257" s="17">
        <f t="shared" si="91"/>
        <v>0.37336486144047254</v>
      </c>
      <c r="F257" s="14">
        <f t="shared" si="92"/>
        <v>43601</v>
      </c>
      <c r="G257" s="14">
        <f t="shared" si="93"/>
        <v>43692</v>
      </c>
      <c r="H257" s="3">
        <f>CHOOSE(MATCH($A$2,{"D","C"},0),VLOOKUP($A257,$J$4:$AT$115,COUNTA($J$4:$AT$4)),TREND(D257:E257,F257:G257,B257))</f>
        <v>0.37336486144047254</v>
      </c>
    </row>
    <row r="258" spans="1:8">
      <c r="A258" s="12">
        <f t="shared" si="94"/>
        <v>43497</v>
      </c>
      <c r="B258" s="12">
        <f t="shared" si="88"/>
        <v>43692</v>
      </c>
      <c r="C258" s="13">
        <f t="shared" si="89"/>
        <v>63</v>
      </c>
      <c r="D258" s="17">
        <f t="shared" si="90"/>
        <v>0.37336486144047254</v>
      </c>
      <c r="E258" s="17">
        <f t="shared" si="91"/>
        <v>0.364801310445931</v>
      </c>
      <c r="F258" s="14">
        <f t="shared" si="92"/>
        <v>43692</v>
      </c>
      <c r="G258" s="14">
        <f t="shared" si="93"/>
        <v>43786</v>
      </c>
      <c r="H258" s="3">
        <f>CHOOSE(MATCH($A$2,{"D","C"},0),VLOOKUP($A258,$J$4:$AT$115,COUNTA($J$4:$AT$4)),TREND(D258:E258,F258:G258,B258))</f>
        <v>0.37336486144047254</v>
      </c>
    </row>
    <row r="259" spans="1:8">
      <c r="A259" s="12">
        <f t="shared" si="94"/>
        <v>43525</v>
      </c>
      <c r="B259" s="12">
        <f t="shared" si="88"/>
        <v>43723</v>
      </c>
      <c r="C259" s="13">
        <f t="shared" si="89"/>
        <v>63</v>
      </c>
      <c r="D259" s="17">
        <f t="shared" si="90"/>
        <v>0.37336486144047254</v>
      </c>
      <c r="E259" s="17">
        <f t="shared" si="91"/>
        <v>0.364801310445931</v>
      </c>
      <c r="F259" s="14">
        <f t="shared" si="92"/>
        <v>43692</v>
      </c>
      <c r="G259" s="14">
        <f t="shared" si="93"/>
        <v>43786</v>
      </c>
      <c r="H259" s="3">
        <f>CHOOSE(MATCH($A$2,{"D","C"},0),VLOOKUP($A259,$J$4:$AT$115,COUNTA($J$4:$AT$4)),TREND(D259:E259,F259:G259,B259))</f>
        <v>0.37336486144047254</v>
      </c>
    </row>
    <row r="260" spans="1:8">
      <c r="A260" s="12">
        <f t="shared" si="94"/>
        <v>43556</v>
      </c>
      <c r="B260" s="12">
        <f t="shared" si="88"/>
        <v>43753</v>
      </c>
      <c r="C260" s="13">
        <f t="shared" si="89"/>
        <v>63</v>
      </c>
      <c r="D260" s="17">
        <f t="shared" si="90"/>
        <v>0.37336486144047254</v>
      </c>
      <c r="E260" s="17">
        <f t="shared" si="91"/>
        <v>0.364801310445931</v>
      </c>
      <c r="F260" s="14">
        <f t="shared" si="92"/>
        <v>43692</v>
      </c>
      <c r="G260" s="14">
        <f t="shared" si="93"/>
        <v>43786</v>
      </c>
      <c r="H260" s="3">
        <f>CHOOSE(MATCH($A$2,{"D","C"},0),VLOOKUP($A260,$J$4:$AT$115,COUNTA($J$4:$AT$4)),TREND(D260:E260,F260:G260,B260))</f>
        <v>0.364801310445931</v>
      </c>
    </row>
    <row r="261" spans="1:8">
      <c r="A261" s="12">
        <f t="shared" si="94"/>
        <v>43586</v>
      </c>
      <c r="B261" s="12">
        <f t="shared" ref="B261:B324" si="95">DATE(YEAR(A261),MONTH(A261)+FLOOR(($M$2+$A$3)/2,1),1+14*MOD($M$2+$A$3,2))</f>
        <v>43784</v>
      </c>
      <c r="C261" s="13">
        <f t="shared" ref="C261:C324" si="96">MATCH($B261,$L$5:$L$115,1)</f>
        <v>63</v>
      </c>
      <c r="D261" s="17">
        <f t="shared" ref="D261:D324" si="97">INDEX($AT$5:$AT$115,C261)</f>
        <v>0.37336486144047254</v>
      </c>
      <c r="E261" s="17">
        <f t="shared" ref="E261:E324" si="98">INDEX($AT$5:$AT$115,C261+1)</f>
        <v>0.364801310445931</v>
      </c>
      <c r="F261" s="14">
        <f t="shared" ref="F261:F324" si="99">INDEX($L$5:$L$115,C261)</f>
        <v>43692</v>
      </c>
      <c r="G261" s="14">
        <f t="shared" ref="G261:G324" si="100">INDEX($L$5:$L$115,C261+1)</f>
        <v>43786</v>
      </c>
      <c r="H261" s="3">
        <f>CHOOSE(MATCH($A$2,{"D","C"},0),VLOOKUP($A261,$J$4:$AT$115,COUNTA($J$4:$AT$4)),TREND(D261:E261,F261:G261,B261))</f>
        <v>0.364801310445931</v>
      </c>
    </row>
    <row r="262" spans="1:8">
      <c r="A262" s="12">
        <f t="shared" ref="A262:A325" si="101">EOMONTH(A261,$A$3-1)+1</f>
        <v>43617</v>
      </c>
      <c r="B262" s="12">
        <f t="shared" si="95"/>
        <v>43814</v>
      </c>
      <c r="C262" s="13">
        <f t="shared" si="96"/>
        <v>64</v>
      </c>
      <c r="D262" s="17">
        <f t="shared" si="97"/>
        <v>0.364801310445931</v>
      </c>
      <c r="E262" s="17">
        <f t="shared" si="98"/>
        <v>0.35643417430776664</v>
      </c>
      <c r="F262" s="14">
        <f t="shared" si="99"/>
        <v>43786</v>
      </c>
      <c r="G262" s="14">
        <f t="shared" si="100"/>
        <v>43877</v>
      </c>
      <c r="H262" s="3">
        <f>CHOOSE(MATCH($A$2,{"D","C"},0),VLOOKUP($A262,$J$4:$AT$115,COUNTA($J$4:$AT$4)),TREND(D262:E262,F262:G262,B262))</f>
        <v>0.364801310445931</v>
      </c>
    </row>
    <row r="263" spans="1:8">
      <c r="A263" s="12">
        <f t="shared" si="101"/>
        <v>43647</v>
      </c>
      <c r="B263" s="12">
        <f t="shared" si="95"/>
        <v>43845</v>
      </c>
      <c r="C263" s="13">
        <f t="shared" si="96"/>
        <v>64</v>
      </c>
      <c r="D263" s="17">
        <f t="shared" si="97"/>
        <v>0.364801310445931</v>
      </c>
      <c r="E263" s="17">
        <f t="shared" si="98"/>
        <v>0.35643417430776664</v>
      </c>
      <c r="F263" s="14">
        <f t="shared" si="99"/>
        <v>43786</v>
      </c>
      <c r="G263" s="14">
        <f t="shared" si="100"/>
        <v>43877</v>
      </c>
      <c r="H263" s="3">
        <f>CHOOSE(MATCH($A$2,{"D","C"},0),VLOOKUP($A263,$J$4:$AT$115,COUNTA($J$4:$AT$4)),TREND(D263:E263,F263:G263,B263))</f>
        <v>0.35643417430776664</v>
      </c>
    </row>
    <row r="264" spans="1:8">
      <c r="A264" s="12">
        <f t="shared" si="101"/>
        <v>43678</v>
      </c>
      <c r="B264" s="12">
        <f t="shared" si="95"/>
        <v>43876</v>
      </c>
      <c r="C264" s="13">
        <f t="shared" si="96"/>
        <v>64</v>
      </c>
      <c r="D264" s="17">
        <f t="shared" si="97"/>
        <v>0.364801310445931</v>
      </c>
      <c r="E264" s="17">
        <f t="shared" si="98"/>
        <v>0.35643417430776664</v>
      </c>
      <c r="F264" s="14">
        <f t="shared" si="99"/>
        <v>43786</v>
      </c>
      <c r="G264" s="14">
        <f t="shared" si="100"/>
        <v>43877</v>
      </c>
      <c r="H264" s="3">
        <f>CHOOSE(MATCH($A$2,{"D","C"},0),VLOOKUP($A264,$J$4:$AT$115,COUNTA($J$4:$AT$4)),TREND(D264:E264,F264:G264,B264))</f>
        <v>0.35643417430776664</v>
      </c>
    </row>
    <row r="265" spans="1:8">
      <c r="A265" s="12">
        <f t="shared" si="101"/>
        <v>43709</v>
      </c>
      <c r="B265" s="12">
        <f t="shared" si="95"/>
        <v>43905</v>
      </c>
      <c r="C265" s="13">
        <f t="shared" si="96"/>
        <v>65</v>
      </c>
      <c r="D265" s="17">
        <f t="shared" si="97"/>
        <v>0.35643417430776664</v>
      </c>
      <c r="E265" s="17">
        <f t="shared" si="98"/>
        <v>0.34825894802614582</v>
      </c>
      <c r="F265" s="14">
        <f t="shared" si="99"/>
        <v>43877</v>
      </c>
      <c r="G265" s="14">
        <f t="shared" si="100"/>
        <v>43967</v>
      </c>
      <c r="H265" s="3">
        <f>CHOOSE(MATCH($A$2,{"D","C"},0),VLOOKUP($A265,$J$4:$AT$115,COUNTA($J$4:$AT$4)),TREND(D265:E265,F265:G265,B265))</f>
        <v>0.35643417430776664</v>
      </c>
    </row>
    <row r="266" spans="1:8">
      <c r="A266" s="12">
        <f t="shared" si="101"/>
        <v>43739</v>
      </c>
      <c r="B266" s="12">
        <f t="shared" si="95"/>
        <v>43936</v>
      </c>
      <c r="C266" s="13">
        <f t="shared" si="96"/>
        <v>65</v>
      </c>
      <c r="D266" s="17">
        <f t="shared" si="97"/>
        <v>0.35643417430776664</v>
      </c>
      <c r="E266" s="17">
        <f t="shared" si="98"/>
        <v>0.34825894802614582</v>
      </c>
      <c r="F266" s="14">
        <f t="shared" si="99"/>
        <v>43877</v>
      </c>
      <c r="G266" s="14">
        <f t="shared" si="100"/>
        <v>43967</v>
      </c>
      <c r="H266" s="3">
        <f>CHOOSE(MATCH($A$2,{"D","C"},0),VLOOKUP($A266,$J$4:$AT$115,COUNTA($J$4:$AT$4)),TREND(D266:E266,F266:G266,B266))</f>
        <v>0.34825894802614582</v>
      </c>
    </row>
    <row r="267" spans="1:8">
      <c r="A267" s="12">
        <f t="shared" si="101"/>
        <v>43770</v>
      </c>
      <c r="B267" s="12">
        <f t="shared" si="95"/>
        <v>43966</v>
      </c>
      <c r="C267" s="13">
        <f t="shared" si="96"/>
        <v>65</v>
      </c>
      <c r="D267" s="17">
        <f t="shared" si="97"/>
        <v>0.35643417430776664</v>
      </c>
      <c r="E267" s="17">
        <f t="shared" si="98"/>
        <v>0.34825894802614582</v>
      </c>
      <c r="F267" s="14">
        <f t="shared" si="99"/>
        <v>43877</v>
      </c>
      <c r="G267" s="14">
        <f t="shared" si="100"/>
        <v>43967</v>
      </c>
      <c r="H267" s="3">
        <f>CHOOSE(MATCH($A$2,{"D","C"},0),VLOOKUP($A267,$J$4:$AT$115,COUNTA($J$4:$AT$4)),TREND(D267:E267,F267:G267,B267))</f>
        <v>0.34825894802614582</v>
      </c>
    </row>
    <row r="268" spans="1:8">
      <c r="A268" s="12">
        <f t="shared" si="101"/>
        <v>43800</v>
      </c>
      <c r="B268" s="12">
        <f t="shared" si="95"/>
        <v>43997</v>
      </c>
      <c r="C268" s="13">
        <f t="shared" si="96"/>
        <v>66</v>
      </c>
      <c r="D268" s="17">
        <f t="shared" si="97"/>
        <v>0.34825894802614582</v>
      </c>
      <c r="E268" s="17">
        <f t="shared" si="98"/>
        <v>0.34027122992856906</v>
      </c>
      <c r="F268" s="14">
        <f t="shared" si="99"/>
        <v>43967</v>
      </c>
      <c r="G268" s="14">
        <f t="shared" si="100"/>
        <v>44059</v>
      </c>
      <c r="H268" s="3">
        <f>CHOOSE(MATCH($A$2,{"D","C"},0),VLOOKUP($A268,$J$4:$AT$115,COUNTA($J$4:$AT$4)),TREND(D268:E268,F268:G268,B268))</f>
        <v>0.34825894802614582</v>
      </c>
    </row>
    <row r="269" spans="1:8">
      <c r="A269" s="12">
        <f t="shared" si="101"/>
        <v>43831</v>
      </c>
      <c r="B269" s="12">
        <f t="shared" si="95"/>
        <v>44027</v>
      </c>
      <c r="C269" s="13">
        <f t="shared" si="96"/>
        <v>66</v>
      </c>
      <c r="D269" s="17">
        <f t="shared" si="97"/>
        <v>0.34825894802614582</v>
      </c>
      <c r="E269" s="17">
        <f t="shared" si="98"/>
        <v>0.34027122992856906</v>
      </c>
      <c r="F269" s="14">
        <f t="shared" si="99"/>
        <v>43967</v>
      </c>
      <c r="G269" s="14">
        <f t="shared" si="100"/>
        <v>44059</v>
      </c>
      <c r="H269" s="3">
        <f>CHOOSE(MATCH($A$2,{"D","C"},0),VLOOKUP($A269,$J$4:$AT$115,COUNTA($J$4:$AT$4)),TREND(D269:E269,F269:G269,B269))</f>
        <v>0.34027122992856906</v>
      </c>
    </row>
    <row r="270" spans="1:8">
      <c r="A270" s="12">
        <f t="shared" si="101"/>
        <v>43862</v>
      </c>
      <c r="B270" s="12">
        <f t="shared" si="95"/>
        <v>44058</v>
      </c>
      <c r="C270" s="13">
        <f t="shared" si="96"/>
        <v>66</v>
      </c>
      <c r="D270" s="17">
        <f t="shared" si="97"/>
        <v>0.34825894802614582</v>
      </c>
      <c r="E270" s="17">
        <f t="shared" si="98"/>
        <v>0.34027122992856906</v>
      </c>
      <c r="F270" s="14">
        <f t="shared" si="99"/>
        <v>43967</v>
      </c>
      <c r="G270" s="14">
        <f t="shared" si="100"/>
        <v>44059</v>
      </c>
      <c r="H270" s="3">
        <f>CHOOSE(MATCH($A$2,{"D","C"},0),VLOOKUP($A270,$J$4:$AT$115,COUNTA($J$4:$AT$4)),TREND(D270:E270,F270:G270,B270))</f>
        <v>0.34027122992856906</v>
      </c>
    </row>
    <row r="271" spans="1:8">
      <c r="A271" s="12">
        <f t="shared" si="101"/>
        <v>43891</v>
      </c>
      <c r="B271" s="12">
        <f t="shared" si="95"/>
        <v>44089</v>
      </c>
      <c r="C271" s="13">
        <f t="shared" si="96"/>
        <v>67</v>
      </c>
      <c r="D271" s="17">
        <f t="shared" si="97"/>
        <v>0.34027122992856906</v>
      </c>
      <c r="E271" s="17">
        <f t="shared" si="98"/>
        <v>0.32516036596410092</v>
      </c>
      <c r="F271" s="14">
        <f t="shared" si="99"/>
        <v>44059</v>
      </c>
      <c r="G271" s="14">
        <f t="shared" si="100"/>
        <v>44152</v>
      </c>
      <c r="H271" s="3">
        <f>CHOOSE(MATCH($A$2,{"D","C"},0),VLOOKUP($A271,$J$4:$AT$115,COUNTA($J$4:$AT$4)),TREND(D271:E271,F271:G271,B271))</f>
        <v>0.34027122992856906</v>
      </c>
    </row>
    <row r="272" spans="1:8">
      <c r="A272" s="12">
        <f t="shared" si="101"/>
        <v>43922</v>
      </c>
      <c r="B272" s="12">
        <f t="shared" si="95"/>
        <v>44119</v>
      </c>
      <c r="C272" s="13">
        <f t="shared" si="96"/>
        <v>67</v>
      </c>
      <c r="D272" s="17">
        <f t="shared" si="97"/>
        <v>0.34027122992856906</v>
      </c>
      <c r="E272" s="17">
        <f t="shared" si="98"/>
        <v>0.32516036596410092</v>
      </c>
      <c r="F272" s="14">
        <f t="shared" si="99"/>
        <v>44059</v>
      </c>
      <c r="G272" s="14">
        <f t="shared" si="100"/>
        <v>44152</v>
      </c>
      <c r="H272" s="3">
        <f>CHOOSE(MATCH($A$2,{"D","C"},0),VLOOKUP($A272,$J$4:$AT$115,COUNTA($J$4:$AT$4)),TREND(D272:E272,F272:G272,B272))</f>
        <v>0.32516036596410092</v>
      </c>
    </row>
    <row r="273" spans="1:8">
      <c r="A273" s="12">
        <f t="shared" si="101"/>
        <v>43952</v>
      </c>
      <c r="B273" s="12">
        <f t="shared" si="95"/>
        <v>44150</v>
      </c>
      <c r="C273" s="13">
        <f t="shared" si="96"/>
        <v>67</v>
      </c>
      <c r="D273" s="17">
        <f t="shared" si="97"/>
        <v>0.34027122992856906</v>
      </c>
      <c r="E273" s="17">
        <f t="shared" si="98"/>
        <v>0.32516036596410092</v>
      </c>
      <c r="F273" s="14">
        <f t="shared" si="99"/>
        <v>44059</v>
      </c>
      <c r="G273" s="14">
        <f t="shared" si="100"/>
        <v>44152</v>
      </c>
      <c r="H273" s="3">
        <f>CHOOSE(MATCH($A$2,{"D","C"},0),VLOOKUP($A273,$J$4:$AT$115,COUNTA($J$4:$AT$4)),TREND(D273:E273,F273:G273,B273))</f>
        <v>0.32516036596410092</v>
      </c>
    </row>
    <row r="274" spans="1:8">
      <c r="A274" s="12">
        <f t="shared" si="101"/>
        <v>43983</v>
      </c>
      <c r="B274" s="12">
        <f t="shared" si="95"/>
        <v>44180</v>
      </c>
      <c r="C274" s="13">
        <f t="shared" si="96"/>
        <v>68</v>
      </c>
      <c r="D274" s="17">
        <f t="shared" si="97"/>
        <v>0.32516036596410092</v>
      </c>
      <c r="E274" s="17">
        <f t="shared" si="98"/>
        <v>0.3107205496512388</v>
      </c>
      <c r="F274" s="14">
        <f t="shared" si="99"/>
        <v>44152</v>
      </c>
      <c r="G274" s="14">
        <f t="shared" si="100"/>
        <v>44243</v>
      </c>
      <c r="H274" s="3">
        <f>CHOOSE(MATCH($A$2,{"D","C"},0),VLOOKUP($A274,$J$4:$AT$115,COUNTA($J$4:$AT$4)),TREND(D274:E274,F274:G274,B274))</f>
        <v>0.32516036596410092</v>
      </c>
    </row>
    <row r="275" spans="1:8">
      <c r="A275" s="12">
        <f t="shared" si="101"/>
        <v>44013</v>
      </c>
      <c r="B275" s="12">
        <f t="shared" si="95"/>
        <v>44211</v>
      </c>
      <c r="C275" s="13">
        <f t="shared" si="96"/>
        <v>68</v>
      </c>
      <c r="D275" s="17">
        <f t="shared" si="97"/>
        <v>0.32516036596410092</v>
      </c>
      <c r="E275" s="17">
        <f t="shared" si="98"/>
        <v>0.3107205496512388</v>
      </c>
      <c r="F275" s="14">
        <f t="shared" si="99"/>
        <v>44152</v>
      </c>
      <c r="G275" s="14">
        <f t="shared" si="100"/>
        <v>44243</v>
      </c>
      <c r="H275" s="3">
        <f>CHOOSE(MATCH($A$2,{"D","C"},0),VLOOKUP($A275,$J$4:$AT$115,COUNTA($J$4:$AT$4)),TREND(D275:E275,F275:G275,B275))</f>
        <v>0.3107205496512388</v>
      </c>
    </row>
    <row r="276" spans="1:8">
      <c r="A276" s="12">
        <f t="shared" si="101"/>
        <v>44044</v>
      </c>
      <c r="B276" s="12">
        <f t="shared" si="95"/>
        <v>44242</v>
      </c>
      <c r="C276" s="13">
        <f t="shared" si="96"/>
        <v>68</v>
      </c>
      <c r="D276" s="17">
        <f t="shared" si="97"/>
        <v>0.32516036596410092</v>
      </c>
      <c r="E276" s="17">
        <f t="shared" si="98"/>
        <v>0.3107205496512388</v>
      </c>
      <c r="F276" s="14">
        <f t="shared" si="99"/>
        <v>44152</v>
      </c>
      <c r="G276" s="14">
        <f t="shared" si="100"/>
        <v>44243</v>
      </c>
      <c r="H276" s="3">
        <f>CHOOSE(MATCH($A$2,{"D","C"},0),VLOOKUP($A276,$J$4:$AT$115,COUNTA($J$4:$AT$4)),TREND(D276:E276,F276:G276,B276))</f>
        <v>0.3107205496512388</v>
      </c>
    </row>
    <row r="277" spans="1:8">
      <c r="A277" s="12">
        <f t="shared" si="101"/>
        <v>44075</v>
      </c>
      <c r="B277" s="12">
        <f t="shared" si="95"/>
        <v>44270</v>
      </c>
      <c r="C277" s="13">
        <f t="shared" si="96"/>
        <v>69</v>
      </c>
      <c r="D277" s="17">
        <f t="shared" si="97"/>
        <v>0.3107205496512388</v>
      </c>
      <c r="E277" s="17">
        <f t="shared" si="98"/>
        <v>0.29692198091026623</v>
      </c>
      <c r="F277" s="14">
        <f t="shared" si="99"/>
        <v>44243</v>
      </c>
      <c r="G277" s="14">
        <f t="shared" si="100"/>
        <v>44332</v>
      </c>
      <c r="H277" s="3">
        <f>CHOOSE(MATCH($A$2,{"D","C"},0),VLOOKUP($A277,$J$4:$AT$115,COUNTA($J$4:$AT$4)),TREND(D277:E277,F277:G277,B277))</f>
        <v>0.3107205496512388</v>
      </c>
    </row>
    <row r="278" spans="1:8">
      <c r="A278" s="12">
        <f t="shared" si="101"/>
        <v>44105</v>
      </c>
      <c r="B278" s="12">
        <f t="shared" si="95"/>
        <v>44301</v>
      </c>
      <c r="C278" s="13">
        <f t="shared" si="96"/>
        <v>69</v>
      </c>
      <c r="D278" s="17">
        <f t="shared" si="97"/>
        <v>0.3107205496512388</v>
      </c>
      <c r="E278" s="17">
        <f t="shared" si="98"/>
        <v>0.29692198091026623</v>
      </c>
      <c r="F278" s="14">
        <f t="shared" si="99"/>
        <v>44243</v>
      </c>
      <c r="G278" s="14">
        <f t="shared" si="100"/>
        <v>44332</v>
      </c>
      <c r="H278" s="3">
        <f>CHOOSE(MATCH($A$2,{"D","C"},0),VLOOKUP($A278,$J$4:$AT$115,COUNTA($J$4:$AT$4)),TREND(D278:E278,F278:G278,B278))</f>
        <v>0.29692198091026623</v>
      </c>
    </row>
    <row r="279" spans="1:8">
      <c r="A279" s="12">
        <f t="shared" si="101"/>
        <v>44136</v>
      </c>
      <c r="B279" s="12">
        <f t="shared" si="95"/>
        <v>44331</v>
      </c>
      <c r="C279" s="13">
        <f t="shared" si="96"/>
        <v>69</v>
      </c>
      <c r="D279" s="17">
        <f t="shared" si="97"/>
        <v>0.3107205496512388</v>
      </c>
      <c r="E279" s="17">
        <f t="shared" si="98"/>
        <v>0.29692198091026623</v>
      </c>
      <c r="F279" s="14">
        <f t="shared" si="99"/>
        <v>44243</v>
      </c>
      <c r="G279" s="14">
        <f t="shared" si="100"/>
        <v>44332</v>
      </c>
      <c r="H279" s="3">
        <f>CHOOSE(MATCH($A$2,{"D","C"},0),VLOOKUP($A279,$J$4:$AT$115,COUNTA($J$4:$AT$4)),TREND(D279:E279,F279:G279,B279))</f>
        <v>0.29692198091026623</v>
      </c>
    </row>
    <row r="280" spans="1:8">
      <c r="A280" s="12">
        <f t="shared" si="101"/>
        <v>44166</v>
      </c>
      <c r="B280" s="12">
        <f t="shared" si="95"/>
        <v>44362</v>
      </c>
      <c r="C280" s="13">
        <f t="shared" si="96"/>
        <v>70</v>
      </c>
      <c r="D280" s="17">
        <f t="shared" si="97"/>
        <v>0.29692198091026623</v>
      </c>
      <c r="E280" s="17">
        <f t="shared" si="98"/>
        <v>0.28373618303209325</v>
      </c>
      <c r="F280" s="14">
        <f t="shared" si="99"/>
        <v>44332</v>
      </c>
      <c r="G280" s="14">
        <f t="shared" si="100"/>
        <v>44423</v>
      </c>
      <c r="H280" s="3">
        <f>CHOOSE(MATCH($A$2,{"D","C"},0),VLOOKUP($A280,$J$4:$AT$115,COUNTA($J$4:$AT$4)),TREND(D280:E280,F280:G280,B280))</f>
        <v>0.29692198091026623</v>
      </c>
    </row>
    <row r="281" spans="1:8">
      <c r="A281" s="12">
        <f t="shared" si="101"/>
        <v>44197</v>
      </c>
      <c r="B281" s="12">
        <f t="shared" si="95"/>
        <v>44392</v>
      </c>
      <c r="C281" s="13">
        <f t="shared" si="96"/>
        <v>70</v>
      </c>
      <c r="D281" s="17">
        <f t="shared" si="97"/>
        <v>0.29692198091026623</v>
      </c>
      <c r="E281" s="17">
        <f t="shared" si="98"/>
        <v>0.28373618303209325</v>
      </c>
      <c r="F281" s="14">
        <f t="shared" si="99"/>
        <v>44332</v>
      </c>
      <c r="G281" s="14">
        <f t="shared" si="100"/>
        <v>44423</v>
      </c>
      <c r="H281" s="3">
        <f>CHOOSE(MATCH($A$2,{"D","C"},0),VLOOKUP($A281,$J$4:$AT$115,COUNTA($J$4:$AT$4)),TREND(D281:E281,F281:G281,B281))</f>
        <v>0.28373618303209325</v>
      </c>
    </row>
    <row r="282" spans="1:8">
      <c r="A282" s="12">
        <f t="shared" si="101"/>
        <v>44228</v>
      </c>
      <c r="B282" s="12">
        <f t="shared" si="95"/>
        <v>44423</v>
      </c>
      <c r="C282" s="13">
        <f t="shared" si="96"/>
        <v>71</v>
      </c>
      <c r="D282" s="17">
        <f t="shared" si="97"/>
        <v>0.28373618303209325</v>
      </c>
      <c r="E282" s="17">
        <f t="shared" si="98"/>
        <v>0.27722940366120052</v>
      </c>
      <c r="F282" s="14">
        <f t="shared" si="99"/>
        <v>44423</v>
      </c>
      <c r="G282" s="14">
        <f t="shared" si="100"/>
        <v>44517</v>
      </c>
      <c r="H282" s="3">
        <f>CHOOSE(MATCH($A$2,{"D","C"},0),VLOOKUP($A282,$J$4:$AT$115,COUNTA($J$4:$AT$4)),TREND(D282:E282,F282:G282,B282))</f>
        <v>0.28373618303209325</v>
      </c>
    </row>
    <row r="283" spans="1:8">
      <c r="A283" s="12">
        <f t="shared" si="101"/>
        <v>44256</v>
      </c>
      <c r="B283" s="12">
        <f t="shared" si="95"/>
        <v>44454</v>
      </c>
      <c r="C283" s="13">
        <f t="shared" si="96"/>
        <v>71</v>
      </c>
      <c r="D283" s="17">
        <f t="shared" si="97"/>
        <v>0.28373618303209325</v>
      </c>
      <c r="E283" s="17">
        <f t="shared" si="98"/>
        <v>0.27722940366120052</v>
      </c>
      <c r="F283" s="14">
        <f t="shared" si="99"/>
        <v>44423</v>
      </c>
      <c r="G283" s="14">
        <f t="shared" si="100"/>
        <v>44517</v>
      </c>
      <c r="H283" s="3">
        <f>CHOOSE(MATCH($A$2,{"D","C"},0),VLOOKUP($A283,$J$4:$AT$115,COUNTA($J$4:$AT$4)),TREND(D283:E283,F283:G283,B283))</f>
        <v>0.28373618303209325</v>
      </c>
    </row>
    <row r="284" spans="1:8">
      <c r="A284" s="12">
        <f t="shared" si="101"/>
        <v>44287</v>
      </c>
      <c r="B284" s="12">
        <f t="shared" si="95"/>
        <v>44484</v>
      </c>
      <c r="C284" s="13">
        <f t="shared" si="96"/>
        <v>71</v>
      </c>
      <c r="D284" s="17">
        <f t="shared" si="97"/>
        <v>0.28373618303209325</v>
      </c>
      <c r="E284" s="17">
        <f t="shared" si="98"/>
        <v>0.27722940366120052</v>
      </c>
      <c r="F284" s="14">
        <f t="shared" si="99"/>
        <v>44423</v>
      </c>
      <c r="G284" s="14">
        <f t="shared" si="100"/>
        <v>44517</v>
      </c>
      <c r="H284" s="3">
        <f>CHOOSE(MATCH($A$2,{"D","C"},0),VLOOKUP($A284,$J$4:$AT$115,COUNTA($J$4:$AT$4)),TREND(D284:E284,F284:G284,B284))</f>
        <v>0.27722940366120052</v>
      </c>
    </row>
    <row r="285" spans="1:8">
      <c r="A285" s="12">
        <f t="shared" si="101"/>
        <v>44317</v>
      </c>
      <c r="B285" s="12">
        <f t="shared" si="95"/>
        <v>44515</v>
      </c>
      <c r="C285" s="13">
        <f t="shared" si="96"/>
        <v>71</v>
      </c>
      <c r="D285" s="17">
        <f t="shared" si="97"/>
        <v>0.28373618303209325</v>
      </c>
      <c r="E285" s="17">
        <f t="shared" si="98"/>
        <v>0.27722940366120052</v>
      </c>
      <c r="F285" s="14">
        <f t="shared" si="99"/>
        <v>44423</v>
      </c>
      <c r="G285" s="14">
        <f t="shared" si="100"/>
        <v>44517</v>
      </c>
      <c r="H285" s="3">
        <f>CHOOSE(MATCH($A$2,{"D","C"},0),VLOOKUP($A285,$J$4:$AT$115,COUNTA($J$4:$AT$4)),TREND(D285:E285,F285:G285,B285))</f>
        <v>0.27722940366120052</v>
      </c>
    </row>
    <row r="286" spans="1:8">
      <c r="A286" s="12">
        <f t="shared" si="101"/>
        <v>44348</v>
      </c>
      <c r="B286" s="12">
        <f t="shared" si="95"/>
        <v>44545</v>
      </c>
      <c r="C286" s="13">
        <f t="shared" si="96"/>
        <v>72</v>
      </c>
      <c r="D286" s="17">
        <f t="shared" si="97"/>
        <v>0.27722940366120052</v>
      </c>
      <c r="E286" s="17">
        <f t="shared" si="98"/>
        <v>0.27087184099340511</v>
      </c>
      <c r="F286" s="14">
        <f t="shared" si="99"/>
        <v>44517</v>
      </c>
      <c r="G286" s="14">
        <f t="shared" si="100"/>
        <v>44608</v>
      </c>
      <c r="H286" s="3">
        <f>CHOOSE(MATCH($A$2,{"D","C"},0),VLOOKUP($A286,$J$4:$AT$115,COUNTA($J$4:$AT$4)),TREND(D286:E286,F286:G286,B286))</f>
        <v>0.27722940366120052</v>
      </c>
    </row>
    <row r="287" spans="1:8">
      <c r="A287" s="12">
        <f t="shared" si="101"/>
        <v>44378</v>
      </c>
      <c r="B287" s="12">
        <f t="shared" si="95"/>
        <v>44576</v>
      </c>
      <c r="C287" s="13">
        <f t="shared" si="96"/>
        <v>72</v>
      </c>
      <c r="D287" s="17">
        <f t="shared" si="97"/>
        <v>0.27722940366120052</v>
      </c>
      <c r="E287" s="17">
        <f t="shared" si="98"/>
        <v>0.27087184099340511</v>
      </c>
      <c r="F287" s="14">
        <f t="shared" si="99"/>
        <v>44517</v>
      </c>
      <c r="G287" s="14">
        <f t="shared" si="100"/>
        <v>44608</v>
      </c>
      <c r="H287" s="3">
        <f>CHOOSE(MATCH($A$2,{"D","C"},0),VLOOKUP($A287,$J$4:$AT$115,COUNTA($J$4:$AT$4)),TREND(D287:E287,F287:G287,B287))</f>
        <v>0.27087184099340511</v>
      </c>
    </row>
    <row r="288" spans="1:8">
      <c r="A288" s="12">
        <f t="shared" si="101"/>
        <v>44409</v>
      </c>
      <c r="B288" s="12">
        <f t="shared" si="95"/>
        <v>44607</v>
      </c>
      <c r="C288" s="13">
        <f t="shared" si="96"/>
        <v>72</v>
      </c>
      <c r="D288" s="17">
        <f t="shared" si="97"/>
        <v>0.27722940366120052</v>
      </c>
      <c r="E288" s="17">
        <f t="shared" si="98"/>
        <v>0.27087184099340511</v>
      </c>
      <c r="F288" s="14">
        <f t="shared" si="99"/>
        <v>44517</v>
      </c>
      <c r="G288" s="14">
        <f t="shared" si="100"/>
        <v>44608</v>
      </c>
      <c r="H288" s="3">
        <f>CHOOSE(MATCH($A$2,{"D","C"},0),VLOOKUP($A288,$J$4:$AT$115,COUNTA($J$4:$AT$4)),TREND(D288:E288,F288:G288,B288))</f>
        <v>0.27087184099340511</v>
      </c>
    </row>
    <row r="289" spans="1:8">
      <c r="A289" s="12">
        <f t="shared" si="101"/>
        <v>44440</v>
      </c>
      <c r="B289" s="12">
        <f t="shared" si="95"/>
        <v>44635</v>
      </c>
      <c r="C289" s="13">
        <f t="shared" si="96"/>
        <v>73</v>
      </c>
      <c r="D289" s="17">
        <f t="shared" si="97"/>
        <v>0.27087184099340511</v>
      </c>
      <c r="E289" s="17">
        <f t="shared" si="98"/>
        <v>0.26466007311700329</v>
      </c>
      <c r="F289" s="14">
        <f t="shared" si="99"/>
        <v>44608</v>
      </c>
      <c r="G289" s="14">
        <f t="shared" si="100"/>
        <v>44697</v>
      </c>
      <c r="H289" s="3">
        <f>CHOOSE(MATCH($A$2,{"D","C"},0),VLOOKUP($A289,$J$4:$AT$115,COUNTA($J$4:$AT$4)),TREND(D289:E289,F289:G289,B289))</f>
        <v>0.27087184099340511</v>
      </c>
    </row>
    <row r="290" spans="1:8">
      <c r="A290" s="12">
        <f t="shared" si="101"/>
        <v>44470</v>
      </c>
      <c r="B290" s="12">
        <f t="shared" si="95"/>
        <v>44666</v>
      </c>
      <c r="C290" s="13">
        <f t="shared" si="96"/>
        <v>73</v>
      </c>
      <c r="D290" s="17">
        <f t="shared" si="97"/>
        <v>0.27087184099340511</v>
      </c>
      <c r="E290" s="17">
        <f t="shared" si="98"/>
        <v>0.26466007311700329</v>
      </c>
      <c r="F290" s="14">
        <f t="shared" si="99"/>
        <v>44608</v>
      </c>
      <c r="G290" s="14">
        <f t="shared" si="100"/>
        <v>44697</v>
      </c>
      <c r="H290" s="3">
        <f>CHOOSE(MATCH($A$2,{"D","C"},0),VLOOKUP($A290,$J$4:$AT$115,COUNTA($J$4:$AT$4)),TREND(D290:E290,F290:G290,B290))</f>
        <v>0.26466007311700329</v>
      </c>
    </row>
    <row r="291" spans="1:8">
      <c r="A291" s="12">
        <f t="shared" si="101"/>
        <v>44501</v>
      </c>
      <c r="B291" s="12">
        <f t="shared" si="95"/>
        <v>44696</v>
      </c>
      <c r="C291" s="13">
        <f t="shared" si="96"/>
        <v>73</v>
      </c>
      <c r="D291" s="17">
        <f t="shared" si="97"/>
        <v>0.27087184099340511</v>
      </c>
      <c r="E291" s="17">
        <f t="shared" si="98"/>
        <v>0.26466007311700329</v>
      </c>
      <c r="F291" s="14">
        <f t="shared" si="99"/>
        <v>44608</v>
      </c>
      <c r="G291" s="14">
        <f t="shared" si="100"/>
        <v>44697</v>
      </c>
      <c r="H291" s="3">
        <f>CHOOSE(MATCH($A$2,{"D","C"},0),VLOOKUP($A291,$J$4:$AT$115,COUNTA($J$4:$AT$4)),TREND(D291:E291,F291:G291,B291))</f>
        <v>0.26466007311700329</v>
      </c>
    </row>
    <row r="292" spans="1:8">
      <c r="A292" s="12">
        <f t="shared" si="101"/>
        <v>44531</v>
      </c>
      <c r="B292" s="12">
        <f t="shared" si="95"/>
        <v>44727</v>
      </c>
      <c r="C292" s="13">
        <f t="shared" si="96"/>
        <v>74</v>
      </c>
      <c r="D292" s="17">
        <f t="shared" si="97"/>
        <v>0.26466007311700329</v>
      </c>
      <c r="E292" s="17">
        <f t="shared" si="98"/>
        <v>0.25859075659327357</v>
      </c>
      <c r="F292" s="14">
        <f t="shared" si="99"/>
        <v>44697</v>
      </c>
      <c r="G292" s="14">
        <f t="shared" si="100"/>
        <v>44788</v>
      </c>
      <c r="H292" s="3">
        <f>CHOOSE(MATCH($A$2,{"D","C"},0),VLOOKUP($A292,$J$4:$AT$115,COUNTA($J$4:$AT$4)),TREND(D292:E292,F292:G292,B292))</f>
        <v>0.26466007311700329</v>
      </c>
    </row>
    <row r="293" spans="1:8">
      <c r="A293" s="12">
        <f t="shared" si="101"/>
        <v>44562</v>
      </c>
      <c r="B293" s="12">
        <f t="shared" si="95"/>
        <v>44757</v>
      </c>
      <c r="C293" s="13">
        <f t="shared" si="96"/>
        <v>74</v>
      </c>
      <c r="D293" s="17">
        <f t="shared" si="97"/>
        <v>0.26466007311700329</v>
      </c>
      <c r="E293" s="17">
        <f t="shared" si="98"/>
        <v>0.25859075659327357</v>
      </c>
      <c r="F293" s="14">
        <f t="shared" si="99"/>
        <v>44697</v>
      </c>
      <c r="G293" s="14">
        <f t="shared" si="100"/>
        <v>44788</v>
      </c>
      <c r="H293" s="3">
        <f>CHOOSE(MATCH($A$2,{"D","C"},0),VLOOKUP($A293,$J$4:$AT$115,COUNTA($J$4:$AT$4)),TREND(D293:E293,F293:G293,B293))</f>
        <v>0.25859075659327357</v>
      </c>
    </row>
    <row r="294" spans="1:8">
      <c r="A294" s="12">
        <f t="shared" si="101"/>
        <v>44593</v>
      </c>
      <c r="B294" s="12">
        <f t="shared" si="95"/>
        <v>44788</v>
      </c>
      <c r="C294" s="13">
        <f t="shared" si="96"/>
        <v>75</v>
      </c>
      <c r="D294" s="17">
        <f t="shared" si="97"/>
        <v>0.25859075659327357</v>
      </c>
      <c r="E294" s="17">
        <f t="shared" si="98"/>
        <v>0.25859075659327357</v>
      </c>
      <c r="F294" s="14">
        <f t="shared" si="99"/>
        <v>44788</v>
      </c>
      <c r="G294" s="14">
        <f t="shared" si="100"/>
        <v>44882</v>
      </c>
      <c r="H294" s="3">
        <f>CHOOSE(MATCH($A$2,{"D","C"},0),VLOOKUP($A294,$J$4:$AT$115,COUNTA($J$4:$AT$4)),TREND(D294:E294,F294:G294,B294))</f>
        <v>0.25859075659327357</v>
      </c>
    </row>
    <row r="295" spans="1:8">
      <c r="A295" s="12">
        <f t="shared" si="101"/>
        <v>44621</v>
      </c>
      <c r="B295" s="12">
        <f t="shared" si="95"/>
        <v>44819</v>
      </c>
      <c r="C295" s="13">
        <f t="shared" si="96"/>
        <v>75</v>
      </c>
      <c r="D295" s="17">
        <f t="shared" si="97"/>
        <v>0.25859075659327357</v>
      </c>
      <c r="E295" s="17">
        <f t="shared" si="98"/>
        <v>0.25859075659327357</v>
      </c>
      <c r="F295" s="14">
        <f t="shared" si="99"/>
        <v>44788</v>
      </c>
      <c r="G295" s="14">
        <f t="shared" si="100"/>
        <v>44882</v>
      </c>
      <c r="H295" s="3">
        <f>CHOOSE(MATCH($A$2,{"D","C"},0),VLOOKUP($A295,$J$4:$AT$115,COUNTA($J$4:$AT$4)),TREND(D295:E295,F295:G295,B295))</f>
        <v>0.25859075659327357</v>
      </c>
    </row>
    <row r="296" spans="1:8">
      <c r="A296" s="12">
        <f t="shared" si="101"/>
        <v>44652</v>
      </c>
      <c r="B296" s="12">
        <f t="shared" si="95"/>
        <v>44849</v>
      </c>
      <c r="C296" s="13">
        <f t="shared" si="96"/>
        <v>75</v>
      </c>
      <c r="D296" s="17">
        <f t="shared" si="97"/>
        <v>0.25859075659327357</v>
      </c>
      <c r="E296" s="17">
        <f t="shared" si="98"/>
        <v>0.25859075659327357</v>
      </c>
      <c r="F296" s="14">
        <f t="shared" si="99"/>
        <v>44788</v>
      </c>
      <c r="G296" s="14">
        <f t="shared" si="100"/>
        <v>44882</v>
      </c>
      <c r="H296" s="3">
        <f>CHOOSE(MATCH($A$2,{"D","C"},0),VLOOKUP($A296,$J$4:$AT$115,COUNTA($J$4:$AT$4)),TREND(D296:E296,F296:G296,B296))</f>
        <v>0.25859075659327357</v>
      </c>
    </row>
    <row r="297" spans="1:8">
      <c r="A297" s="12">
        <f t="shared" si="101"/>
        <v>44682</v>
      </c>
      <c r="B297" s="12">
        <f t="shared" si="95"/>
        <v>44880</v>
      </c>
      <c r="C297" s="13">
        <f t="shared" si="96"/>
        <v>75</v>
      </c>
      <c r="D297" s="17">
        <f t="shared" si="97"/>
        <v>0.25859075659327357</v>
      </c>
      <c r="E297" s="17">
        <f t="shared" si="98"/>
        <v>0.25859075659327357</v>
      </c>
      <c r="F297" s="14">
        <f t="shared" si="99"/>
        <v>44788</v>
      </c>
      <c r="G297" s="14">
        <f t="shared" si="100"/>
        <v>44882</v>
      </c>
      <c r="H297" s="3">
        <f>CHOOSE(MATCH($A$2,{"D","C"},0),VLOOKUP($A297,$J$4:$AT$115,COUNTA($J$4:$AT$4)),TREND(D297:E297,F297:G297,B297))</f>
        <v>0.25859075659327357</v>
      </c>
    </row>
    <row r="298" spans="1:8">
      <c r="A298" s="12">
        <f t="shared" si="101"/>
        <v>44713</v>
      </c>
      <c r="B298" s="12">
        <f t="shared" si="95"/>
        <v>44910</v>
      </c>
      <c r="C298" s="13">
        <f t="shared" si="96"/>
        <v>76</v>
      </c>
      <c r="D298" s="17">
        <f t="shared" si="97"/>
        <v>0.25859075659327357</v>
      </c>
      <c r="E298" s="17">
        <f t="shared" si="98"/>
        <v>0.25859075659327357</v>
      </c>
      <c r="F298" s="14">
        <f t="shared" si="99"/>
        <v>44882</v>
      </c>
      <c r="G298" s="14">
        <f t="shared" si="100"/>
        <v>44973</v>
      </c>
      <c r="H298" s="3">
        <f>CHOOSE(MATCH($A$2,{"D","C"},0),VLOOKUP($A298,$J$4:$AT$115,COUNTA($J$4:$AT$4)),TREND(D298:E298,F298:G298,B298))</f>
        <v>0.25859075659327357</v>
      </c>
    </row>
    <row r="299" spans="1:8">
      <c r="A299" s="12">
        <f t="shared" si="101"/>
        <v>44743</v>
      </c>
      <c r="B299" s="12">
        <f t="shared" si="95"/>
        <v>44941</v>
      </c>
      <c r="C299" s="13">
        <f t="shared" si="96"/>
        <v>76</v>
      </c>
      <c r="D299" s="17">
        <f t="shared" si="97"/>
        <v>0.25859075659327357</v>
      </c>
      <c r="E299" s="17">
        <f t="shared" si="98"/>
        <v>0.25859075659327357</v>
      </c>
      <c r="F299" s="14">
        <f t="shared" si="99"/>
        <v>44882</v>
      </c>
      <c r="G299" s="14">
        <f t="shared" si="100"/>
        <v>44973</v>
      </c>
      <c r="H299" s="3">
        <f>CHOOSE(MATCH($A$2,{"D","C"},0),VLOOKUP($A299,$J$4:$AT$115,COUNTA($J$4:$AT$4)),TREND(D299:E299,F299:G299,B299))</f>
        <v>0.25859075659327357</v>
      </c>
    </row>
    <row r="300" spans="1:8">
      <c r="A300" s="12">
        <f t="shared" si="101"/>
        <v>44774</v>
      </c>
      <c r="B300" s="12">
        <f t="shared" si="95"/>
        <v>44972</v>
      </c>
      <c r="C300" s="13">
        <f t="shared" si="96"/>
        <v>76</v>
      </c>
      <c r="D300" s="17">
        <f t="shared" si="97"/>
        <v>0.25859075659327357</v>
      </c>
      <c r="E300" s="17">
        <f t="shared" si="98"/>
        <v>0.25859075659327357</v>
      </c>
      <c r="F300" s="14">
        <f t="shared" si="99"/>
        <v>44882</v>
      </c>
      <c r="G300" s="14">
        <f t="shared" si="100"/>
        <v>44973</v>
      </c>
      <c r="H300" s="3">
        <f>CHOOSE(MATCH($A$2,{"D","C"},0),VLOOKUP($A300,$J$4:$AT$115,COUNTA($J$4:$AT$4)),TREND(D300:E300,F300:G300,B300))</f>
        <v>0.25859075659327357</v>
      </c>
    </row>
    <row r="301" spans="1:8">
      <c r="A301" s="12">
        <f t="shared" si="101"/>
        <v>44805</v>
      </c>
      <c r="B301" s="12">
        <f t="shared" si="95"/>
        <v>45000</v>
      </c>
      <c r="C301" s="13">
        <f t="shared" si="96"/>
        <v>77</v>
      </c>
      <c r="D301" s="17">
        <f t="shared" si="97"/>
        <v>0.25859075659327357</v>
      </c>
      <c r="E301" s="17">
        <f t="shared" si="98"/>
        <v>0.25859075659327357</v>
      </c>
      <c r="F301" s="14">
        <f t="shared" si="99"/>
        <v>44973</v>
      </c>
      <c r="G301" s="14">
        <f t="shared" si="100"/>
        <v>45062</v>
      </c>
      <c r="H301" s="3">
        <f>CHOOSE(MATCH($A$2,{"D","C"},0),VLOOKUP($A301,$J$4:$AT$115,COUNTA($J$4:$AT$4)),TREND(D301:E301,F301:G301,B301))</f>
        <v>0.25859075659327357</v>
      </c>
    </row>
    <row r="302" spans="1:8">
      <c r="A302" s="12">
        <f t="shared" si="101"/>
        <v>44835</v>
      </c>
      <c r="B302" s="12">
        <f t="shared" si="95"/>
        <v>45031</v>
      </c>
      <c r="C302" s="13">
        <f t="shared" si="96"/>
        <v>77</v>
      </c>
      <c r="D302" s="17">
        <f t="shared" si="97"/>
        <v>0.25859075659327357</v>
      </c>
      <c r="E302" s="17">
        <f t="shared" si="98"/>
        <v>0.25859075659327357</v>
      </c>
      <c r="F302" s="14">
        <f t="shared" si="99"/>
        <v>44973</v>
      </c>
      <c r="G302" s="14">
        <f t="shared" si="100"/>
        <v>45062</v>
      </c>
      <c r="H302" s="3">
        <f>CHOOSE(MATCH($A$2,{"D","C"},0),VLOOKUP($A302,$J$4:$AT$115,COUNTA($J$4:$AT$4)),TREND(D302:E302,F302:G302,B302))</f>
        <v>0.25859075659327357</v>
      </c>
    </row>
    <row r="303" spans="1:8">
      <c r="A303" s="12">
        <f t="shared" si="101"/>
        <v>44866</v>
      </c>
      <c r="B303" s="12">
        <f t="shared" si="95"/>
        <v>45061</v>
      </c>
      <c r="C303" s="13">
        <f t="shared" si="96"/>
        <v>77</v>
      </c>
      <c r="D303" s="17">
        <f t="shared" si="97"/>
        <v>0.25859075659327357</v>
      </c>
      <c r="E303" s="17">
        <f t="shared" si="98"/>
        <v>0.25859075659327357</v>
      </c>
      <c r="F303" s="14">
        <f t="shared" si="99"/>
        <v>44973</v>
      </c>
      <c r="G303" s="14">
        <f t="shared" si="100"/>
        <v>45062</v>
      </c>
      <c r="H303" s="3">
        <f>CHOOSE(MATCH($A$2,{"D","C"},0),VLOOKUP($A303,$J$4:$AT$115,COUNTA($J$4:$AT$4)),TREND(D303:E303,F303:G303,B303))</f>
        <v>0.25859075659327357</v>
      </c>
    </row>
    <row r="304" spans="1:8">
      <c r="A304" s="12">
        <f t="shared" si="101"/>
        <v>44896</v>
      </c>
      <c r="B304" s="12">
        <f t="shared" si="95"/>
        <v>45092</v>
      </c>
      <c r="C304" s="13">
        <f t="shared" si="96"/>
        <v>78</v>
      </c>
      <c r="D304" s="17">
        <f t="shared" si="97"/>
        <v>0.25859075659327357</v>
      </c>
      <c r="E304" s="17">
        <f t="shared" si="98"/>
        <v>0.25859075659327357</v>
      </c>
      <c r="F304" s="14">
        <f t="shared" si="99"/>
        <v>45062</v>
      </c>
      <c r="G304" s="14">
        <f t="shared" si="100"/>
        <v>45153</v>
      </c>
      <c r="H304" s="3">
        <f>CHOOSE(MATCH($A$2,{"D","C"},0),VLOOKUP($A304,$J$4:$AT$115,COUNTA($J$4:$AT$4)),TREND(D304:E304,F304:G304,B304))</f>
        <v>0.25859075659327357</v>
      </c>
    </row>
    <row r="305" spans="1:8">
      <c r="A305" s="12">
        <f t="shared" si="101"/>
        <v>44927</v>
      </c>
      <c r="B305" s="12">
        <f t="shared" si="95"/>
        <v>45122</v>
      </c>
      <c r="C305" s="13">
        <f t="shared" si="96"/>
        <v>78</v>
      </c>
      <c r="D305" s="17">
        <f t="shared" si="97"/>
        <v>0.25859075659327357</v>
      </c>
      <c r="E305" s="17">
        <f t="shared" si="98"/>
        <v>0.25859075659327357</v>
      </c>
      <c r="F305" s="14">
        <f t="shared" si="99"/>
        <v>45062</v>
      </c>
      <c r="G305" s="14">
        <f t="shared" si="100"/>
        <v>45153</v>
      </c>
      <c r="H305" s="3">
        <f>CHOOSE(MATCH($A$2,{"D","C"},0),VLOOKUP($A305,$J$4:$AT$115,COUNTA($J$4:$AT$4)),TREND(D305:E305,F305:G305,B305))</f>
        <v>0.25859075659327357</v>
      </c>
    </row>
    <row r="306" spans="1:8">
      <c r="A306" s="12">
        <f t="shared" si="101"/>
        <v>44958</v>
      </c>
      <c r="B306" s="12">
        <f t="shared" si="95"/>
        <v>45153</v>
      </c>
      <c r="C306" s="13">
        <f t="shared" si="96"/>
        <v>79</v>
      </c>
      <c r="D306" s="17">
        <f t="shared" si="97"/>
        <v>0.25859075659327357</v>
      </c>
      <c r="E306" s="17">
        <f t="shared" si="98"/>
        <v>0.25859075659327357</v>
      </c>
      <c r="F306" s="14">
        <f t="shared" si="99"/>
        <v>45153</v>
      </c>
      <c r="G306" s="14">
        <f t="shared" si="100"/>
        <v>45247</v>
      </c>
      <c r="H306" s="3">
        <f>CHOOSE(MATCH($A$2,{"D","C"},0),VLOOKUP($A306,$J$4:$AT$115,COUNTA($J$4:$AT$4)),TREND(D306:E306,F306:G306,B306))</f>
        <v>0.25859075659327357</v>
      </c>
    </row>
    <row r="307" spans="1:8">
      <c r="A307" s="12">
        <f t="shared" si="101"/>
        <v>44986</v>
      </c>
      <c r="B307" s="12">
        <f t="shared" si="95"/>
        <v>45184</v>
      </c>
      <c r="C307" s="13">
        <f t="shared" si="96"/>
        <v>79</v>
      </c>
      <c r="D307" s="17">
        <f t="shared" si="97"/>
        <v>0.25859075659327357</v>
      </c>
      <c r="E307" s="17">
        <f t="shared" si="98"/>
        <v>0.25859075659327357</v>
      </c>
      <c r="F307" s="14">
        <f t="shared" si="99"/>
        <v>45153</v>
      </c>
      <c r="G307" s="14">
        <f t="shared" si="100"/>
        <v>45247</v>
      </c>
      <c r="H307" s="3">
        <f>CHOOSE(MATCH($A$2,{"D","C"},0),VLOOKUP($A307,$J$4:$AT$115,COUNTA($J$4:$AT$4)),TREND(D307:E307,F307:G307,B307))</f>
        <v>0.25859075659327357</v>
      </c>
    </row>
    <row r="308" spans="1:8">
      <c r="A308" s="12">
        <f t="shared" si="101"/>
        <v>45017</v>
      </c>
      <c r="B308" s="12">
        <f t="shared" si="95"/>
        <v>45214</v>
      </c>
      <c r="C308" s="13">
        <f t="shared" si="96"/>
        <v>79</v>
      </c>
      <c r="D308" s="17">
        <f t="shared" si="97"/>
        <v>0.25859075659327357</v>
      </c>
      <c r="E308" s="17">
        <f t="shared" si="98"/>
        <v>0.25859075659327357</v>
      </c>
      <c r="F308" s="14">
        <f t="shared" si="99"/>
        <v>45153</v>
      </c>
      <c r="G308" s="14">
        <f t="shared" si="100"/>
        <v>45247</v>
      </c>
      <c r="H308" s="3">
        <f>CHOOSE(MATCH($A$2,{"D","C"},0),VLOOKUP($A308,$J$4:$AT$115,COUNTA($J$4:$AT$4)),TREND(D308:E308,F308:G308,B308))</f>
        <v>0.25859075659327357</v>
      </c>
    </row>
    <row r="309" spans="1:8">
      <c r="A309" s="12">
        <f t="shared" si="101"/>
        <v>45047</v>
      </c>
      <c r="B309" s="12">
        <f t="shared" si="95"/>
        <v>45245</v>
      </c>
      <c r="C309" s="13">
        <f t="shared" si="96"/>
        <v>79</v>
      </c>
      <c r="D309" s="17">
        <f t="shared" si="97"/>
        <v>0.25859075659327357</v>
      </c>
      <c r="E309" s="17">
        <f t="shared" si="98"/>
        <v>0.25859075659327357</v>
      </c>
      <c r="F309" s="14">
        <f t="shared" si="99"/>
        <v>45153</v>
      </c>
      <c r="G309" s="14">
        <f t="shared" si="100"/>
        <v>45247</v>
      </c>
      <c r="H309" s="3">
        <f>CHOOSE(MATCH($A$2,{"D","C"},0),VLOOKUP($A309,$J$4:$AT$115,COUNTA($J$4:$AT$4)),TREND(D309:E309,F309:G309,B309))</f>
        <v>0.25859075659327357</v>
      </c>
    </row>
    <row r="310" spans="1:8">
      <c r="A310" s="12">
        <f t="shared" si="101"/>
        <v>45078</v>
      </c>
      <c r="B310" s="12">
        <f t="shared" si="95"/>
        <v>45275</v>
      </c>
      <c r="C310" s="13">
        <f t="shared" si="96"/>
        <v>80</v>
      </c>
      <c r="D310" s="17">
        <f t="shared" si="97"/>
        <v>0.25859075659327357</v>
      </c>
      <c r="E310" s="17">
        <f t="shared" si="98"/>
        <v>0.25859075659327357</v>
      </c>
      <c r="F310" s="14">
        <f t="shared" si="99"/>
        <v>45247</v>
      </c>
      <c r="G310" s="14">
        <f t="shared" si="100"/>
        <v>45338</v>
      </c>
      <c r="H310" s="3">
        <f>CHOOSE(MATCH($A$2,{"D","C"},0),VLOOKUP($A310,$J$4:$AT$115,COUNTA($J$4:$AT$4)),TREND(D310:E310,F310:G310,B310))</f>
        <v>0.25859075659327357</v>
      </c>
    </row>
    <row r="311" spans="1:8">
      <c r="A311" s="12">
        <f t="shared" si="101"/>
        <v>45108</v>
      </c>
      <c r="B311" s="12">
        <f t="shared" si="95"/>
        <v>45306</v>
      </c>
      <c r="C311" s="13">
        <f t="shared" si="96"/>
        <v>80</v>
      </c>
      <c r="D311" s="17">
        <f t="shared" si="97"/>
        <v>0.25859075659327357</v>
      </c>
      <c r="E311" s="17">
        <f t="shared" si="98"/>
        <v>0.25859075659327357</v>
      </c>
      <c r="F311" s="14">
        <f t="shared" si="99"/>
        <v>45247</v>
      </c>
      <c r="G311" s="14">
        <f t="shared" si="100"/>
        <v>45338</v>
      </c>
      <c r="H311" s="3">
        <f>CHOOSE(MATCH($A$2,{"D","C"},0),VLOOKUP($A311,$J$4:$AT$115,COUNTA($J$4:$AT$4)),TREND(D311:E311,F311:G311,B311))</f>
        <v>0.25859075659327357</v>
      </c>
    </row>
    <row r="312" spans="1:8">
      <c r="A312" s="12">
        <f t="shared" si="101"/>
        <v>45139</v>
      </c>
      <c r="B312" s="12">
        <f t="shared" si="95"/>
        <v>45337</v>
      </c>
      <c r="C312" s="13">
        <f t="shared" si="96"/>
        <v>80</v>
      </c>
      <c r="D312" s="17">
        <f t="shared" si="97"/>
        <v>0.25859075659327357</v>
      </c>
      <c r="E312" s="17">
        <f t="shared" si="98"/>
        <v>0.25859075659327357</v>
      </c>
      <c r="F312" s="14">
        <f t="shared" si="99"/>
        <v>45247</v>
      </c>
      <c r="G312" s="14">
        <f t="shared" si="100"/>
        <v>45338</v>
      </c>
      <c r="H312" s="3">
        <f>CHOOSE(MATCH($A$2,{"D","C"},0),VLOOKUP($A312,$J$4:$AT$115,COUNTA($J$4:$AT$4)),TREND(D312:E312,F312:G312,B312))</f>
        <v>0.25859075659327357</v>
      </c>
    </row>
    <row r="313" spans="1:8">
      <c r="A313" s="12">
        <f t="shared" si="101"/>
        <v>45170</v>
      </c>
      <c r="B313" s="12">
        <f t="shared" si="95"/>
        <v>45366</v>
      </c>
      <c r="C313" s="13">
        <f t="shared" si="96"/>
        <v>81</v>
      </c>
      <c r="D313" s="17">
        <f t="shared" si="97"/>
        <v>0.25859075659327357</v>
      </c>
      <c r="E313" s="17">
        <f t="shared" si="98"/>
        <v>0.25859075659327357</v>
      </c>
      <c r="F313" s="14">
        <f t="shared" si="99"/>
        <v>45338</v>
      </c>
      <c r="G313" s="14">
        <f t="shared" si="100"/>
        <v>45428</v>
      </c>
      <c r="H313" s="3">
        <f>CHOOSE(MATCH($A$2,{"D","C"},0),VLOOKUP($A313,$J$4:$AT$115,COUNTA($J$4:$AT$4)),TREND(D313:E313,F313:G313,B313))</f>
        <v>0.25859075659327357</v>
      </c>
    </row>
    <row r="314" spans="1:8">
      <c r="A314" s="12">
        <f t="shared" si="101"/>
        <v>45200</v>
      </c>
      <c r="B314" s="12">
        <f t="shared" si="95"/>
        <v>45397</v>
      </c>
      <c r="C314" s="13">
        <f t="shared" si="96"/>
        <v>81</v>
      </c>
      <c r="D314" s="17">
        <f t="shared" si="97"/>
        <v>0.25859075659327357</v>
      </c>
      <c r="E314" s="17">
        <f t="shared" si="98"/>
        <v>0.25859075659327357</v>
      </c>
      <c r="F314" s="14">
        <f t="shared" si="99"/>
        <v>45338</v>
      </c>
      <c r="G314" s="14">
        <f t="shared" si="100"/>
        <v>45428</v>
      </c>
      <c r="H314" s="3">
        <f>CHOOSE(MATCH($A$2,{"D","C"},0),VLOOKUP($A314,$J$4:$AT$115,COUNTA($J$4:$AT$4)),TREND(D314:E314,F314:G314,B314))</f>
        <v>0.25859075659327357</v>
      </c>
    </row>
    <row r="315" spans="1:8">
      <c r="A315" s="12">
        <f t="shared" si="101"/>
        <v>45231</v>
      </c>
      <c r="B315" s="12">
        <f t="shared" si="95"/>
        <v>45427</v>
      </c>
      <c r="C315" s="13">
        <f t="shared" si="96"/>
        <v>81</v>
      </c>
      <c r="D315" s="17">
        <f t="shared" si="97"/>
        <v>0.25859075659327357</v>
      </c>
      <c r="E315" s="17">
        <f t="shared" si="98"/>
        <v>0.25859075659327357</v>
      </c>
      <c r="F315" s="14">
        <f t="shared" si="99"/>
        <v>45338</v>
      </c>
      <c r="G315" s="14">
        <f t="shared" si="100"/>
        <v>45428</v>
      </c>
      <c r="H315" s="3">
        <f>CHOOSE(MATCH($A$2,{"D","C"},0),VLOOKUP($A315,$J$4:$AT$115,COUNTA($J$4:$AT$4)),TREND(D315:E315,F315:G315,B315))</f>
        <v>0.25859075659327357</v>
      </c>
    </row>
    <row r="316" spans="1:8">
      <c r="A316" s="12">
        <f t="shared" si="101"/>
        <v>45261</v>
      </c>
      <c r="B316" s="12">
        <f t="shared" si="95"/>
        <v>45458</v>
      </c>
      <c r="C316" s="13">
        <f t="shared" si="96"/>
        <v>82</v>
      </c>
      <c r="D316" s="17">
        <f t="shared" si="97"/>
        <v>0.25859075659327357</v>
      </c>
      <c r="E316" s="17">
        <f t="shared" si="98"/>
        <v>0.25859075659327357</v>
      </c>
      <c r="F316" s="14">
        <f t="shared" si="99"/>
        <v>45428</v>
      </c>
      <c r="G316" s="14">
        <f t="shared" si="100"/>
        <v>45520</v>
      </c>
      <c r="H316" s="3">
        <f>CHOOSE(MATCH($A$2,{"D","C"},0),VLOOKUP($A316,$J$4:$AT$115,COUNTA($J$4:$AT$4)),TREND(D316:E316,F316:G316,B316))</f>
        <v>0.25859075659327357</v>
      </c>
    </row>
    <row r="317" spans="1:8">
      <c r="A317" s="12">
        <f t="shared" si="101"/>
        <v>45292</v>
      </c>
      <c r="B317" s="12">
        <f t="shared" si="95"/>
        <v>45488</v>
      </c>
      <c r="C317" s="13">
        <f t="shared" si="96"/>
        <v>82</v>
      </c>
      <c r="D317" s="17">
        <f t="shared" si="97"/>
        <v>0.25859075659327357</v>
      </c>
      <c r="E317" s="17">
        <f t="shared" si="98"/>
        <v>0.25859075659327357</v>
      </c>
      <c r="F317" s="14">
        <f t="shared" si="99"/>
        <v>45428</v>
      </c>
      <c r="G317" s="14">
        <f t="shared" si="100"/>
        <v>45520</v>
      </c>
      <c r="H317" s="3">
        <f>CHOOSE(MATCH($A$2,{"D","C"},0),VLOOKUP($A317,$J$4:$AT$115,COUNTA($J$4:$AT$4)),TREND(D317:E317,F317:G317,B317))</f>
        <v>0.25859075659327357</v>
      </c>
    </row>
    <row r="318" spans="1:8">
      <c r="A318" s="12">
        <f t="shared" si="101"/>
        <v>45323</v>
      </c>
      <c r="B318" s="12">
        <f t="shared" si="95"/>
        <v>45519</v>
      </c>
      <c r="C318" s="13">
        <f t="shared" si="96"/>
        <v>82</v>
      </c>
      <c r="D318" s="17">
        <f t="shared" si="97"/>
        <v>0.25859075659327357</v>
      </c>
      <c r="E318" s="17">
        <f t="shared" si="98"/>
        <v>0.25859075659327357</v>
      </c>
      <c r="F318" s="14">
        <f t="shared" si="99"/>
        <v>45428</v>
      </c>
      <c r="G318" s="14">
        <f t="shared" si="100"/>
        <v>45520</v>
      </c>
      <c r="H318" s="3">
        <f>CHOOSE(MATCH($A$2,{"D","C"},0),VLOOKUP($A318,$J$4:$AT$115,COUNTA($J$4:$AT$4)),TREND(D318:E318,F318:G318,B318))</f>
        <v>0.25859075659327357</v>
      </c>
    </row>
    <row r="319" spans="1:8">
      <c r="A319" s="12">
        <f t="shared" si="101"/>
        <v>45352</v>
      </c>
      <c r="B319" s="12">
        <f t="shared" si="95"/>
        <v>45550</v>
      </c>
      <c r="C319" s="13">
        <f t="shared" si="96"/>
        <v>83</v>
      </c>
      <c r="D319" s="17">
        <f t="shared" si="97"/>
        <v>0.25859075659327357</v>
      </c>
      <c r="E319" s="17">
        <f t="shared" si="98"/>
        <v>0.25859075659327357</v>
      </c>
      <c r="F319" s="14">
        <f t="shared" si="99"/>
        <v>45520</v>
      </c>
      <c r="G319" s="14">
        <f t="shared" si="100"/>
        <v>45613</v>
      </c>
      <c r="H319" s="3">
        <f>CHOOSE(MATCH($A$2,{"D","C"},0),VLOOKUP($A319,$J$4:$AT$115,COUNTA($J$4:$AT$4)),TREND(D319:E319,F319:G319,B319))</f>
        <v>0.25859075659327357</v>
      </c>
    </row>
    <row r="320" spans="1:8">
      <c r="A320" s="12">
        <f t="shared" si="101"/>
        <v>45383</v>
      </c>
      <c r="B320" s="12">
        <f t="shared" si="95"/>
        <v>45580</v>
      </c>
      <c r="C320" s="13">
        <f t="shared" si="96"/>
        <v>83</v>
      </c>
      <c r="D320" s="17">
        <f t="shared" si="97"/>
        <v>0.25859075659327357</v>
      </c>
      <c r="E320" s="17">
        <f t="shared" si="98"/>
        <v>0.25859075659327357</v>
      </c>
      <c r="F320" s="14">
        <f t="shared" si="99"/>
        <v>45520</v>
      </c>
      <c r="G320" s="14">
        <f t="shared" si="100"/>
        <v>45613</v>
      </c>
      <c r="H320" s="3">
        <f>CHOOSE(MATCH($A$2,{"D","C"},0),VLOOKUP($A320,$J$4:$AT$115,COUNTA($J$4:$AT$4)),TREND(D320:E320,F320:G320,B320))</f>
        <v>0.25859075659327357</v>
      </c>
    </row>
    <row r="321" spans="1:8">
      <c r="A321" s="12">
        <f t="shared" si="101"/>
        <v>45413</v>
      </c>
      <c r="B321" s="12">
        <f t="shared" si="95"/>
        <v>45611</v>
      </c>
      <c r="C321" s="13">
        <f t="shared" si="96"/>
        <v>83</v>
      </c>
      <c r="D321" s="17">
        <f t="shared" si="97"/>
        <v>0.25859075659327357</v>
      </c>
      <c r="E321" s="17">
        <f t="shared" si="98"/>
        <v>0.25859075659327357</v>
      </c>
      <c r="F321" s="14">
        <f t="shared" si="99"/>
        <v>45520</v>
      </c>
      <c r="G321" s="14">
        <f t="shared" si="100"/>
        <v>45613</v>
      </c>
      <c r="H321" s="3">
        <f>CHOOSE(MATCH($A$2,{"D","C"},0),VLOOKUP($A321,$J$4:$AT$115,COUNTA($J$4:$AT$4)),TREND(D321:E321,F321:G321,B321))</f>
        <v>0.25859075659327357</v>
      </c>
    </row>
    <row r="322" spans="1:8">
      <c r="A322" s="12">
        <f t="shared" si="101"/>
        <v>45444</v>
      </c>
      <c r="B322" s="12">
        <f t="shared" si="95"/>
        <v>45641</v>
      </c>
      <c r="C322" s="13">
        <f t="shared" si="96"/>
        <v>84</v>
      </c>
      <c r="D322" s="17">
        <f t="shared" si="97"/>
        <v>0.25859075659327357</v>
      </c>
      <c r="E322" s="17">
        <f t="shared" si="98"/>
        <v>0.25859075659327357</v>
      </c>
      <c r="F322" s="14">
        <f t="shared" si="99"/>
        <v>45613</v>
      </c>
      <c r="G322" s="14">
        <f t="shared" si="100"/>
        <v>45704</v>
      </c>
      <c r="H322" s="3">
        <f>CHOOSE(MATCH($A$2,{"D","C"},0),VLOOKUP($A322,$J$4:$AT$115,COUNTA($J$4:$AT$4)),TREND(D322:E322,F322:G322,B322))</f>
        <v>0.25859075659327357</v>
      </c>
    </row>
    <row r="323" spans="1:8">
      <c r="A323" s="12">
        <f t="shared" si="101"/>
        <v>45474</v>
      </c>
      <c r="B323" s="12">
        <f t="shared" si="95"/>
        <v>45672</v>
      </c>
      <c r="C323" s="13">
        <f t="shared" si="96"/>
        <v>84</v>
      </c>
      <c r="D323" s="17">
        <f t="shared" si="97"/>
        <v>0.25859075659327357</v>
      </c>
      <c r="E323" s="17">
        <f t="shared" si="98"/>
        <v>0.25859075659327357</v>
      </c>
      <c r="F323" s="14">
        <f t="shared" si="99"/>
        <v>45613</v>
      </c>
      <c r="G323" s="14">
        <f t="shared" si="100"/>
        <v>45704</v>
      </c>
      <c r="H323" s="3">
        <f>CHOOSE(MATCH($A$2,{"D","C"},0),VLOOKUP($A323,$J$4:$AT$115,COUNTA($J$4:$AT$4)),TREND(D323:E323,F323:G323,B323))</f>
        <v>0.25859075659327357</v>
      </c>
    </row>
    <row r="324" spans="1:8">
      <c r="A324" s="12">
        <f t="shared" si="101"/>
        <v>45505</v>
      </c>
      <c r="B324" s="12">
        <f t="shared" si="95"/>
        <v>45703</v>
      </c>
      <c r="C324" s="13">
        <f t="shared" si="96"/>
        <v>84</v>
      </c>
      <c r="D324" s="17">
        <f t="shared" si="97"/>
        <v>0.25859075659327357</v>
      </c>
      <c r="E324" s="17">
        <f t="shared" si="98"/>
        <v>0.25859075659327357</v>
      </c>
      <c r="F324" s="14">
        <f t="shared" si="99"/>
        <v>45613</v>
      </c>
      <c r="G324" s="14">
        <f t="shared" si="100"/>
        <v>45704</v>
      </c>
      <c r="H324" s="3">
        <f>CHOOSE(MATCH($A$2,{"D","C"},0),VLOOKUP($A324,$J$4:$AT$115,COUNTA($J$4:$AT$4)),TREND(D324:E324,F324:G324,B324))</f>
        <v>0.25859075659327357</v>
      </c>
    </row>
    <row r="325" spans="1:8">
      <c r="A325" s="12">
        <f t="shared" si="101"/>
        <v>45536</v>
      </c>
      <c r="B325" s="12">
        <f t="shared" ref="B325:B388" si="102">DATE(YEAR(A325),MONTH(A325)+FLOOR(($M$2+$A$3)/2,1),1+14*MOD($M$2+$A$3,2))</f>
        <v>45731</v>
      </c>
      <c r="C325" s="13">
        <f t="shared" ref="C325:C389" si="103">MATCH($B325,$L$5:$L$115,1)</f>
        <v>85</v>
      </c>
      <c r="D325" s="17">
        <f t="shared" ref="D325:D388" si="104">INDEX($AT$5:$AT$115,C325)</f>
        <v>0.25859075659327357</v>
      </c>
      <c r="E325" s="17">
        <f t="shared" ref="E325:E389" si="105">INDEX($AT$5:$AT$115,C325+1)</f>
        <v>0.25859075659327357</v>
      </c>
      <c r="F325" s="14">
        <f t="shared" ref="F325:F389" si="106">INDEX($L$5:$L$115,C325)</f>
        <v>45704</v>
      </c>
      <c r="G325" s="14">
        <f t="shared" ref="G325:G389" si="107">INDEX($L$5:$L$115,C325+1)</f>
        <v>45793</v>
      </c>
      <c r="H325" s="3">
        <f>CHOOSE(MATCH($A$2,{"D","C"},0),VLOOKUP($A325,$J$4:$AT$115,COUNTA($J$4:$AT$4)),TREND(D325:E325,F325:G325,B325))</f>
        <v>0.25859075659327357</v>
      </c>
    </row>
    <row r="326" spans="1:8">
      <c r="A326" s="12">
        <f t="shared" ref="A326:A389" si="108">EOMONTH(A325,$A$3-1)+1</f>
        <v>45566</v>
      </c>
      <c r="B326" s="12">
        <f t="shared" si="102"/>
        <v>45762</v>
      </c>
      <c r="C326" s="13">
        <f t="shared" si="103"/>
        <v>85</v>
      </c>
      <c r="D326" s="17">
        <f t="shared" si="104"/>
        <v>0.25859075659327357</v>
      </c>
      <c r="E326" s="17">
        <f t="shared" si="105"/>
        <v>0.25859075659327357</v>
      </c>
      <c r="F326" s="14">
        <f t="shared" si="106"/>
        <v>45704</v>
      </c>
      <c r="G326" s="14">
        <f t="shared" si="107"/>
        <v>45793</v>
      </c>
      <c r="H326" s="3">
        <f>CHOOSE(MATCH($A$2,{"D","C"},0),VLOOKUP($A326,$J$4:$AT$115,COUNTA($J$4:$AT$4)),TREND(D326:E326,F326:G326,B326))</f>
        <v>0.25859075659327357</v>
      </c>
    </row>
    <row r="327" spans="1:8">
      <c r="A327" s="12">
        <f t="shared" si="108"/>
        <v>45597</v>
      </c>
      <c r="B327" s="12">
        <f t="shared" si="102"/>
        <v>45792</v>
      </c>
      <c r="C327" s="13">
        <f t="shared" si="103"/>
        <v>85</v>
      </c>
      <c r="D327" s="17">
        <f t="shared" si="104"/>
        <v>0.25859075659327357</v>
      </c>
      <c r="E327" s="17">
        <f t="shared" si="105"/>
        <v>0.25859075659327357</v>
      </c>
      <c r="F327" s="14">
        <f t="shared" si="106"/>
        <v>45704</v>
      </c>
      <c r="G327" s="14">
        <f t="shared" si="107"/>
        <v>45793</v>
      </c>
      <c r="H327" s="3">
        <f>CHOOSE(MATCH($A$2,{"D","C"},0),VLOOKUP($A327,$J$4:$AT$115,COUNTA($J$4:$AT$4)),TREND(D327:E327,F327:G327,B327))</f>
        <v>0.25859075659327357</v>
      </c>
    </row>
    <row r="328" spans="1:8">
      <c r="A328" s="12">
        <f t="shared" si="108"/>
        <v>45627</v>
      </c>
      <c r="B328" s="12">
        <f t="shared" si="102"/>
        <v>45823</v>
      </c>
      <c r="C328" s="13">
        <f t="shared" si="103"/>
        <v>86</v>
      </c>
      <c r="D328" s="17">
        <f t="shared" si="104"/>
        <v>0.25859075659327357</v>
      </c>
      <c r="E328" s="17">
        <f t="shared" si="105"/>
        <v>0.25859075659327357</v>
      </c>
      <c r="F328" s="14">
        <f t="shared" si="106"/>
        <v>45793</v>
      </c>
      <c r="G328" s="14">
        <f t="shared" si="107"/>
        <v>45884</v>
      </c>
      <c r="H328" s="3">
        <f>CHOOSE(MATCH($A$2,{"D","C"},0),VLOOKUP($A328,$J$4:$AT$115,COUNTA($J$4:$AT$4)),TREND(D328:E328,F328:G328,B328))</f>
        <v>0.25859075659327357</v>
      </c>
    </row>
    <row r="329" spans="1:8">
      <c r="A329" s="12">
        <f t="shared" si="108"/>
        <v>45658</v>
      </c>
      <c r="B329" s="12">
        <f t="shared" si="102"/>
        <v>45853</v>
      </c>
      <c r="C329" s="13">
        <f t="shared" si="103"/>
        <v>86</v>
      </c>
      <c r="D329" s="17">
        <f t="shared" si="104"/>
        <v>0.25859075659327357</v>
      </c>
      <c r="E329" s="17">
        <f t="shared" si="105"/>
        <v>0.25859075659327357</v>
      </c>
      <c r="F329" s="14">
        <f t="shared" si="106"/>
        <v>45793</v>
      </c>
      <c r="G329" s="14">
        <f t="shared" si="107"/>
        <v>45884</v>
      </c>
      <c r="H329" s="3">
        <f>CHOOSE(MATCH($A$2,{"D","C"},0),VLOOKUP($A329,$J$4:$AT$115,COUNTA($J$4:$AT$4)),TREND(D329:E329,F329:G329,B329))</f>
        <v>0.25859075659327357</v>
      </c>
    </row>
    <row r="330" spans="1:8">
      <c r="A330" s="12">
        <f t="shared" si="108"/>
        <v>45689</v>
      </c>
      <c r="B330" s="12">
        <f t="shared" si="102"/>
        <v>45884</v>
      </c>
      <c r="C330" s="13">
        <f t="shared" si="103"/>
        <v>87</v>
      </c>
      <c r="D330" s="17">
        <f t="shared" si="104"/>
        <v>0.25859075659327357</v>
      </c>
      <c r="E330" s="17">
        <f t="shared" si="105"/>
        <v>0.25859075659327357</v>
      </c>
      <c r="F330" s="14">
        <f t="shared" si="106"/>
        <v>45884</v>
      </c>
      <c r="G330" s="14">
        <f t="shared" si="107"/>
        <v>45978</v>
      </c>
      <c r="H330" s="3">
        <f>CHOOSE(MATCH($A$2,{"D","C"},0),VLOOKUP($A330,$J$4:$AT$115,COUNTA($J$4:$AT$4)),TREND(D330:E330,F330:G330,B330))</f>
        <v>0.25859075659327357</v>
      </c>
    </row>
    <row r="331" spans="1:8">
      <c r="A331" s="12">
        <f t="shared" si="108"/>
        <v>45717</v>
      </c>
      <c r="B331" s="12">
        <f t="shared" si="102"/>
        <v>45915</v>
      </c>
      <c r="C331" s="13">
        <f t="shared" si="103"/>
        <v>87</v>
      </c>
      <c r="D331" s="17">
        <f t="shared" si="104"/>
        <v>0.25859075659327357</v>
      </c>
      <c r="E331" s="17">
        <f t="shared" si="105"/>
        <v>0.25859075659327357</v>
      </c>
      <c r="F331" s="14">
        <f t="shared" si="106"/>
        <v>45884</v>
      </c>
      <c r="G331" s="14">
        <f t="shared" si="107"/>
        <v>45978</v>
      </c>
      <c r="H331" s="3">
        <f>CHOOSE(MATCH($A$2,{"D","C"},0),VLOOKUP($A331,$J$4:$AT$115,COUNTA($J$4:$AT$4)),TREND(D331:E331,F331:G331,B331))</f>
        <v>0.25859075659327357</v>
      </c>
    </row>
    <row r="332" spans="1:8">
      <c r="A332" s="12">
        <f t="shared" si="108"/>
        <v>45748</v>
      </c>
      <c r="B332" s="12">
        <f t="shared" si="102"/>
        <v>45945</v>
      </c>
      <c r="C332" s="13">
        <f t="shared" si="103"/>
        <v>87</v>
      </c>
      <c r="D332" s="17">
        <f t="shared" si="104"/>
        <v>0.25859075659327357</v>
      </c>
      <c r="E332" s="17">
        <f t="shared" si="105"/>
        <v>0.25859075659327357</v>
      </c>
      <c r="F332" s="14">
        <f t="shared" si="106"/>
        <v>45884</v>
      </c>
      <c r="G332" s="14">
        <f t="shared" si="107"/>
        <v>45978</v>
      </c>
      <c r="H332" s="3">
        <f>CHOOSE(MATCH($A$2,{"D","C"},0),VLOOKUP($A332,$J$4:$AT$115,COUNTA($J$4:$AT$4)),TREND(D332:E332,F332:G332,B332))</f>
        <v>0.25859075659327357</v>
      </c>
    </row>
    <row r="333" spans="1:8">
      <c r="A333" s="12">
        <f t="shared" si="108"/>
        <v>45778</v>
      </c>
      <c r="B333" s="12">
        <f t="shared" si="102"/>
        <v>45976</v>
      </c>
      <c r="C333" s="13">
        <f t="shared" si="103"/>
        <v>87</v>
      </c>
      <c r="D333" s="17">
        <f t="shared" si="104"/>
        <v>0.25859075659327357</v>
      </c>
      <c r="E333" s="17">
        <f t="shared" si="105"/>
        <v>0.25859075659327357</v>
      </c>
      <c r="F333" s="14">
        <f t="shared" si="106"/>
        <v>45884</v>
      </c>
      <c r="G333" s="14">
        <f t="shared" si="107"/>
        <v>45978</v>
      </c>
      <c r="H333" s="3">
        <f>CHOOSE(MATCH($A$2,{"D","C"},0),VLOOKUP($A333,$J$4:$AT$115,COUNTA($J$4:$AT$4)),TREND(D333:E333,F333:G333,B333))</f>
        <v>0.25859075659327357</v>
      </c>
    </row>
    <row r="334" spans="1:8">
      <c r="A334" s="12">
        <f t="shared" si="108"/>
        <v>45809</v>
      </c>
      <c r="B334" s="12">
        <f t="shared" si="102"/>
        <v>46006</v>
      </c>
      <c r="C334" s="13">
        <f t="shared" si="103"/>
        <v>88</v>
      </c>
      <c r="D334" s="17">
        <f t="shared" si="104"/>
        <v>0.25859075659327357</v>
      </c>
      <c r="E334" s="17">
        <f t="shared" si="105"/>
        <v>0.25859075659327357</v>
      </c>
      <c r="F334" s="14">
        <f t="shared" si="106"/>
        <v>45978</v>
      </c>
      <c r="G334" s="14">
        <f t="shared" si="107"/>
        <v>46069</v>
      </c>
      <c r="H334" s="3">
        <f>CHOOSE(MATCH($A$2,{"D","C"},0),VLOOKUP($A334,$J$4:$AT$115,COUNTA($J$4:$AT$4)),TREND(D334:E334,F334:G334,B334))</f>
        <v>0.25859075659327357</v>
      </c>
    </row>
    <row r="335" spans="1:8">
      <c r="A335" s="12">
        <f t="shared" si="108"/>
        <v>45839</v>
      </c>
      <c r="B335" s="12">
        <f t="shared" si="102"/>
        <v>46037</v>
      </c>
      <c r="C335" s="13">
        <f t="shared" si="103"/>
        <v>88</v>
      </c>
      <c r="D335" s="17">
        <f t="shared" si="104"/>
        <v>0.25859075659327357</v>
      </c>
      <c r="E335" s="17">
        <f t="shared" si="105"/>
        <v>0.25859075659327357</v>
      </c>
      <c r="F335" s="14">
        <f t="shared" si="106"/>
        <v>45978</v>
      </c>
      <c r="G335" s="14">
        <f t="shared" si="107"/>
        <v>46069</v>
      </c>
      <c r="H335" s="3">
        <f>CHOOSE(MATCH($A$2,{"D","C"},0),VLOOKUP($A335,$J$4:$AT$115,COUNTA($J$4:$AT$4)),TREND(D335:E335,F335:G335,B335))</f>
        <v>0.25859075659327357</v>
      </c>
    </row>
    <row r="336" spans="1:8">
      <c r="A336" s="12">
        <f t="shared" si="108"/>
        <v>45870</v>
      </c>
      <c r="B336" s="12">
        <f t="shared" si="102"/>
        <v>46068</v>
      </c>
      <c r="C336" s="13">
        <f t="shared" si="103"/>
        <v>88</v>
      </c>
      <c r="D336" s="17">
        <f t="shared" si="104"/>
        <v>0.25859075659327357</v>
      </c>
      <c r="E336" s="17">
        <f t="shared" si="105"/>
        <v>0.25859075659327357</v>
      </c>
      <c r="F336" s="14">
        <f t="shared" si="106"/>
        <v>45978</v>
      </c>
      <c r="G336" s="14">
        <f t="shared" si="107"/>
        <v>46069</v>
      </c>
      <c r="H336" s="3">
        <f>CHOOSE(MATCH($A$2,{"D","C"},0),VLOOKUP($A336,$J$4:$AT$115,COUNTA($J$4:$AT$4)),TREND(D336:E336,F336:G336,B336))</f>
        <v>0.25859075659327357</v>
      </c>
    </row>
    <row r="337" spans="1:8">
      <c r="A337" s="12">
        <f t="shared" si="108"/>
        <v>45901</v>
      </c>
      <c r="B337" s="12">
        <f t="shared" si="102"/>
        <v>46096</v>
      </c>
      <c r="C337" s="13">
        <f t="shared" si="103"/>
        <v>89</v>
      </c>
      <c r="D337" s="17">
        <f t="shared" si="104"/>
        <v>0.25859075659327357</v>
      </c>
      <c r="E337" s="17">
        <f t="shared" si="105"/>
        <v>0.25859075659327357</v>
      </c>
      <c r="F337" s="14">
        <f t="shared" si="106"/>
        <v>46069</v>
      </c>
      <c r="G337" s="14">
        <f t="shared" si="107"/>
        <v>46158</v>
      </c>
      <c r="H337" s="3">
        <f>CHOOSE(MATCH($A$2,{"D","C"},0),VLOOKUP($A337,$J$4:$AT$115,COUNTA($J$4:$AT$4)),TREND(D337:E337,F337:G337,B337))</f>
        <v>0.25859075659327357</v>
      </c>
    </row>
    <row r="338" spans="1:8">
      <c r="A338" s="12">
        <f t="shared" si="108"/>
        <v>45931</v>
      </c>
      <c r="B338" s="12">
        <f t="shared" si="102"/>
        <v>46127</v>
      </c>
      <c r="C338" s="13">
        <f t="shared" si="103"/>
        <v>89</v>
      </c>
      <c r="D338" s="17">
        <f t="shared" si="104"/>
        <v>0.25859075659327357</v>
      </c>
      <c r="E338" s="17">
        <f t="shared" si="105"/>
        <v>0.25859075659327357</v>
      </c>
      <c r="F338" s="14">
        <f t="shared" si="106"/>
        <v>46069</v>
      </c>
      <c r="G338" s="14">
        <f t="shared" si="107"/>
        <v>46158</v>
      </c>
      <c r="H338" s="3">
        <f>CHOOSE(MATCH($A$2,{"D","C"},0),VLOOKUP($A338,$J$4:$AT$115,COUNTA($J$4:$AT$4)),TREND(D338:E338,F338:G338,B338))</f>
        <v>0.25859075659327357</v>
      </c>
    </row>
    <row r="339" spans="1:8">
      <c r="A339" s="12">
        <f t="shared" si="108"/>
        <v>45962</v>
      </c>
      <c r="B339" s="12">
        <f t="shared" si="102"/>
        <v>46157</v>
      </c>
      <c r="C339" s="13">
        <f t="shared" si="103"/>
        <v>89</v>
      </c>
      <c r="D339" s="17">
        <f t="shared" si="104"/>
        <v>0.25859075659327357</v>
      </c>
      <c r="E339" s="17">
        <f t="shared" si="105"/>
        <v>0.25859075659327357</v>
      </c>
      <c r="F339" s="14">
        <f t="shared" si="106"/>
        <v>46069</v>
      </c>
      <c r="G339" s="14">
        <f t="shared" si="107"/>
        <v>46158</v>
      </c>
      <c r="H339" s="3">
        <f>CHOOSE(MATCH($A$2,{"D","C"},0),VLOOKUP($A339,$J$4:$AT$115,COUNTA($J$4:$AT$4)),TREND(D339:E339,F339:G339,B339))</f>
        <v>0.25859075659327357</v>
      </c>
    </row>
    <row r="340" spans="1:8">
      <c r="A340" s="12">
        <f t="shared" si="108"/>
        <v>45992</v>
      </c>
      <c r="B340" s="12">
        <f t="shared" si="102"/>
        <v>46188</v>
      </c>
      <c r="C340" s="13">
        <f t="shared" si="103"/>
        <v>90</v>
      </c>
      <c r="D340" s="17">
        <f t="shared" si="104"/>
        <v>0.25859075659327357</v>
      </c>
      <c r="E340" s="17">
        <f t="shared" si="105"/>
        <v>0.25859075659327357</v>
      </c>
      <c r="F340" s="14">
        <f t="shared" si="106"/>
        <v>46158</v>
      </c>
      <c r="G340" s="14">
        <f t="shared" si="107"/>
        <v>46249</v>
      </c>
      <c r="H340" s="3">
        <f>CHOOSE(MATCH($A$2,{"D","C"},0),VLOOKUP($A340,$J$4:$AT$115,COUNTA($J$4:$AT$4)),TREND(D340:E340,F340:G340,B340))</f>
        <v>0.25859075659327357</v>
      </c>
    </row>
    <row r="341" spans="1:8">
      <c r="A341" s="12">
        <f t="shared" si="108"/>
        <v>46023</v>
      </c>
      <c r="B341" s="12">
        <f t="shared" si="102"/>
        <v>46218</v>
      </c>
      <c r="C341" s="13">
        <f t="shared" si="103"/>
        <v>90</v>
      </c>
      <c r="D341" s="17">
        <f t="shared" si="104"/>
        <v>0.25859075659327357</v>
      </c>
      <c r="E341" s="17">
        <f t="shared" si="105"/>
        <v>0.25859075659327357</v>
      </c>
      <c r="F341" s="14">
        <f t="shared" si="106"/>
        <v>46158</v>
      </c>
      <c r="G341" s="14">
        <f t="shared" si="107"/>
        <v>46249</v>
      </c>
      <c r="H341" s="3">
        <f>CHOOSE(MATCH($A$2,{"D","C"},0),VLOOKUP($A341,$J$4:$AT$115,COUNTA($J$4:$AT$4)),TREND(D341:E341,F341:G341,B341))</f>
        <v>0.25859075659327357</v>
      </c>
    </row>
    <row r="342" spans="1:8">
      <c r="A342" s="12">
        <f t="shared" si="108"/>
        <v>46054</v>
      </c>
      <c r="B342" s="12">
        <f t="shared" si="102"/>
        <v>46249</v>
      </c>
      <c r="C342" s="13">
        <f t="shared" si="103"/>
        <v>91</v>
      </c>
      <c r="D342" s="17">
        <f t="shared" si="104"/>
        <v>0.25859075659327357</v>
      </c>
      <c r="E342" s="17">
        <f t="shared" si="105"/>
        <v>0.25859075659327357</v>
      </c>
      <c r="F342" s="14">
        <f t="shared" si="106"/>
        <v>46249</v>
      </c>
      <c r="G342" s="14">
        <f t="shared" si="107"/>
        <v>46343</v>
      </c>
      <c r="H342" s="3">
        <f>CHOOSE(MATCH($A$2,{"D","C"},0),VLOOKUP($A342,$J$4:$AT$115,COUNTA($J$4:$AT$4)),TREND(D342:E342,F342:G342,B342))</f>
        <v>0.25859075659327357</v>
      </c>
    </row>
    <row r="343" spans="1:8">
      <c r="A343" s="12">
        <f t="shared" si="108"/>
        <v>46082</v>
      </c>
      <c r="B343" s="12">
        <f t="shared" si="102"/>
        <v>46280</v>
      </c>
      <c r="C343" s="13">
        <f t="shared" si="103"/>
        <v>91</v>
      </c>
      <c r="D343" s="17">
        <f t="shared" si="104"/>
        <v>0.25859075659327357</v>
      </c>
      <c r="E343" s="17">
        <f t="shared" si="105"/>
        <v>0.25859075659327357</v>
      </c>
      <c r="F343" s="14">
        <f t="shared" si="106"/>
        <v>46249</v>
      </c>
      <c r="G343" s="14">
        <f t="shared" si="107"/>
        <v>46343</v>
      </c>
      <c r="H343" s="3">
        <f>CHOOSE(MATCH($A$2,{"D","C"},0),VLOOKUP($A343,$J$4:$AT$115,COUNTA($J$4:$AT$4)),TREND(D343:E343,F343:G343,B343))</f>
        <v>0.25859075659327357</v>
      </c>
    </row>
    <row r="344" spans="1:8">
      <c r="A344" s="12">
        <f t="shared" si="108"/>
        <v>46113</v>
      </c>
      <c r="B344" s="12">
        <f t="shared" si="102"/>
        <v>46310</v>
      </c>
      <c r="C344" s="13">
        <f t="shared" si="103"/>
        <v>91</v>
      </c>
      <c r="D344" s="17">
        <f t="shared" si="104"/>
        <v>0.25859075659327357</v>
      </c>
      <c r="E344" s="17">
        <f t="shared" si="105"/>
        <v>0.25859075659327357</v>
      </c>
      <c r="F344" s="14">
        <f t="shared" si="106"/>
        <v>46249</v>
      </c>
      <c r="G344" s="14">
        <f t="shared" si="107"/>
        <v>46343</v>
      </c>
      <c r="H344" s="3">
        <f>CHOOSE(MATCH($A$2,{"D","C"},0),VLOOKUP($A344,$J$4:$AT$115,COUNTA($J$4:$AT$4)),TREND(D344:E344,F344:G344,B344))</f>
        <v>0.25859075659327357</v>
      </c>
    </row>
    <row r="345" spans="1:8">
      <c r="A345" s="12">
        <f t="shared" si="108"/>
        <v>46143</v>
      </c>
      <c r="B345" s="12">
        <f t="shared" si="102"/>
        <v>46341</v>
      </c>
      <c r="C345" s="13">
        <f t="shared" si="103"/>
        <v>91</v>
      </c>
      <c r="D345" s="17">
        <f t="shared" si="104"/>
        <v>0.25859075659327357</v>
      </c>
      <c r="E345" s="17">
        <f t="shared" si="105"/>
        <v>0.25859075659327357</v>
      </c>
      <c r="F345" s="14">
        <f t="shared" si="106"/>
        <v>46249</v>
      </c>
      <c r="G345" s="14">
        <f t="shared" si="107"/>
        <v>46343</v>
      </c>
      <c r="H345" s="3">
        <f>CHOOSE(MATCH($A$2,{"D","C"},0),VLOOKUP($A345,$J$4:$AT$115,COUNTA($J$4:$AT$4)),TREND(D345:E345,F345:G345,B345))</f>
        <v>0.25859075659327357</v>
      </c>
    </row>
    <row r="346" spans="1:8">
      <c r="A346" s="12">
        <f t="shared" si="108"/>
        <v>46174</v>
      </c>
      <c r="B346" s="12">
        <f t="shared" si="102"/>
        <v>46371</v>
      </c>
      <c r="C346" s="13">
        <f t="shared" si="103"/>
        <v>92</v>
      </c>
      <c r="D346" s="17">
        <f t="shared" si="104"/>
        <v>0.25859075659327357</v>
      </c>
      <c r="E346" s="17">
        <f t="shared" si="105"/>
        <v>0.25859075659327357</v>
      </c>
      <c r="F346" s="14">
        <f t="shared" si="106"/>
        <v>46343</v>
      </c>
      <c r="G346" s="14">
        <f t="shared" si="107"/>
        <v>46434</v>
      </c>
      <c r="H346" s="3">
        <f>CHOOSE(MATCH($A$2,{"D","C"},0),VLOOKUP($A346,$J$4:$AT$115,COUNTA($J$4:$AT$4)),TREND(D346:E346,F346:G346,B346))</f>
        <v>0.25859075659327357</v>
      </c>
    </row>
    <row r="347" spans="1:8">
      <c r="A347" s="12">
        <f t="shared" si="108"/>
        <v>46204</v>
      </c>
      <c r="B347" s="12">
        <f t="shared" si="102"/>
        <v>46402</v>
      </c>
      <c r="C347" s="13">
        <f t="shared" si="103"/>
        <v>92</v>
      </c>
      <c r="D347" s="17">
        <f t="shared" si="104"/>
        <v>0.25859075659327357</v>
      </c>
      <c r="E347" s="17">
        <f t="shared" si="105"/>
        <v>0.25859075659327357</v>
      </c>
      <c r="F347" s="14">
        <f t="shared" si="106"/>
        <v>46343</v>
      </c>
      <c r="G347" s="14">
        <f t="shared" si="107"/>
        <v>46434</v>
      </c>
      <c r="H347" s="3">
        <f>CHOOSE(MATCH($A$2,{"D","C"},0),VLOOKUP($A347,$J$4:$AT$115,COUNTA($J$4:$AT$4)),TREND(D347:E347,F347:G347,B347))</f>
        <v>0.25859075659327357</v>
      </c>
    </row>
    <row r="348" spans="1:8">
      <c r="A348" s="12">
        <f t="shared" si="108"/>
        <v>46235</v>
      </c>
      <c r="B348" s="12">
        <f t="shared" si="102"/>
        <v>46433</v>
      </c>
      <c r="C348" s="13">
        <f t="shared" si="103"/>
        <v>92</v>
      </c>
      <c r="D348" s="17">
        <f t="shared" si="104"/>
        <v>0.25859075659327357</v>
      </c>
      <c r="E348" s="17">
        <f t="shared" si="105"/>
        <v>0.25859075659327357</v>
      </c>
      <c r="F348" s="14">
        <f t="shared" si="106"/>
        <v>46343</v>
      </c>
      <c r="G348" s="14">
        <f t="shared" si="107"/>
        <v>46434</v>
      </c>
      <c r="H348" s="3">
        <f>CHOOSE(MATCH($A$2,{"D","C"},0),VLOOKUP($A348,$J$4:$AT$115,COUNTA($J$4:$AT$4)),TREND(D348:E348,F348:G348,B348))</f>
        <v>0.25859075659327357</v>
      </c>
    </row>
    <row r="349" spans="1:8">
      <c r="A349" s="12">
        <f t="shared" si="108"/>
        <v>46266</v>
      </c>
      <c r="B349" s="12">
        <f t="shared" si="102"/>
        <v>46461</v>
      </c>
      <c r="C349" s="13">
        <f t="shared" si="103"/>
        <v>93</v>
      </c>
      <c r="D349" s="17">
        <f t="shared" si="104"/>
        <v>0.25859075659327357</v>
      </c>
      <c r="E349" s="17">
        <f t="shared" si="105"/>
        <v>0.25859075659327357</v>
      </c>
      <c r="F349" s="14">
        <f t="shared" si="106"/>
        <v>46434</v>
      </c>
      <c r="G349" s="14">
        <f t="shared" si="107"/>
        <v>46523</v>
      </c>
      <c r="H349" s="3">
        <f>CHOOSE(MATCH($A$2,{"D","C"},0),VLOOKUP($A349,$J$4:$AT$115,COUNTA($J$4:$AT$4)),TREND(D349:E349,F349:G349,B349))</f>
        <v>0.25859075659327357</v>
      </c>
    </row>
    <row r="350" spans="1:8">
      <c r="A350" s="12">
        <f t="shared" si="108"/>
        <v>46296</v>
      </c>
      <c r="B350" s="12">
        <f t="shared" si="102"/>
        <v>46492</v>
      </c>
      <c r="C350" s="13">
        <f t="shared" si="103"/>
        <v>93</v>
      </c>
      <c r="D350" s="17">
        <f t="shared" si="104"/>
        <v>0.25859075659327357</v>
      </c>
      <c r="E350" s="17">
        <f t="shared" si="105"/>
        <v>0.25859075659327357</v>
      </c>
      <c r="F350" s="14">
        <f t="shared" si="106"/>
        <v>46434</v>
      </c>
      <c r="G350" s="14">
        <f t="shared" si="107"/>
        <v>46523</v>
      </c>
      <c r="H350" s="3">
        <f>CHOOSE(MATCH($A$2,{"D","C"},0),VLOOKUP($A350,$J$4:$AT$115,COUNTA($J$4:$AT$4)),TREND(D350:E350,F350:G350,B350))</f>
        <v>0.25859075659327357</v>
      </c>
    </row>
    <row r="351" spans="1:8">
      <c r="A351" s="12">
        <f t="shared" si="108"/>
        <v>46327</v>
      </c>
      <c r="B351" s="12">
        <f t="shared" si="102"/>
        <v>46522</v>
      </c>
      <c r="C351" s="13">
        <f t="shared" si="103"/>
        <v>93</v>
      </c>
      <c r="D351" s="17">
        <f t="shared" si="104"/>
        <v>0.25859075659327357</v>
      </c>
      <c r="E351" s="17">
        <f t="shared" si="105"/>
        <v>0.25859075659327357</v>
      </c>
      <c r="F351" s="14">
        <f t="shared" si="106"/>
        <v>46434</v>
      </c>
      <c r="G351" s="14">
        <f t="shared" si="107"/>
        <v>46523</v>
      </c>
      <c r="H351" s="3">
        <f>CHOOSE(MATCH($A$2,{"D","C"},0),VLOOKUP($A351,$J$4:$AT$115,COUNTA($J$4:$AT$4)),TREND(D351:E351,F351:G351,B351))</f>
        <v>0.25859075659327357</v>
      </c>
    </row>
    <row r="352" spans="1:8">
      <c r="A352" s="12">
        <f t="shared" si="108"/>
        <v>46357</v>
      </c>
      <c r="B352" s="12">
        <f t="shared" si="102"/>
        <v>46553</v>
      </c>
      <c r="C352" s="13">
        <f t="shared" si="103"/>
        <v>94</v>
      </c>
      <c r="D352" s="17">
        <f t="shared" si="104"/>
        <v>0.25859075659327357</v>
      </c>
      <c r="E352" s="17">
        <f t="shared" si="105"/>
        <v>0.25859075659327357</v>
      </c>
      <c r="F352" s="14">
        <f t="shared" si="106"/>
        <v>46523</v>
      </c>
      <c r="G352" s="14">
        <f t="shared" si="107"/>
        <v>46614</v>
      </c>
      <c r="H352" s="3">
        <f>CHOOSE(MATCH($A$2,{"D","C"},0),VLOOKUP($A352,$J$4:$AT$115,COUNTA($J$4:$AT$4)),TREND(D352:E352,F352:G352,B352))</f>
        <v>0.25859075659327357</v>
      </c>
    </row>
    <row r="353" spans="1:8">
      <c r="A353" s="12">
        <f t="shared" si="108"/>
        <v>46388</v>
      </c>
      <c r="B353" s="12">
        <f t="shared" si="102"/>
        <v>46583</v>
      </c>
      <c r="C353" s="13">
        <f t="shared" si="103"/>
        <v>94</v>
      </c>
      <c r="D353" s="17">
        <f t="shared" si="104"/>
        <v>0.25859075659327357</v>
      </c>
      <c r="E353" s="17">
        <f t="shared" si="105"/>
        <v>0.25859075659327357</v>
      </c>
      <c r="F353" s="14">
        <f t="shared" si="106"/>
        <v>46523</v>
      </c>
      <c r="G353" s="14">
        <f t="shared" si="107"/>
        <v>46614</v>
      </c>
      <c r="H353" s="3">
        <f>CHOOSE(MATCH($A$2,{"D","C"},0),VLOOKUP($A353,$J$4:$AT$115,COUNTA($J$4:$AT$4)),TREND(D353:E353,F353:G353,B353))</f>
        <v>0.25859075659327357</v>
      </c>
    </row>
    <row r="354" spans="1:8">
      <c r="A354" s="12">
        <f t="shared" si="108"/>
        <v>46419</v>
      </c>
      <c r="B354" s="12">
        <f t="shared" si="102"/>
        <v>46614</v>
      </c>
      <c r="C354" s="13">
        <f t="shared" si="103"/>
        <v>95</v>
      </c>
      <c r="D354" s="17">
        <f t="shared" si="104"/>
        <v>0.25859075659327357</v>
      </c>
      <c r="E354" s="17">
        <f t="shared" si="105"/>
        <v>0.25859075659327357</v>
      </c>
      <c r="F354" s="14">
        <f t="shared" si="106"/>
        <v>46614</v>
      </c>
      <c r="G354" s="14">
        <f t="shared" si="107"/>
        <v>46708</v>
      </c>
      <c r="H354" s="3">
        <f>CHOOSE(MATCH($A$2,{"D","C"},0),VLOOKUP($A354,$J$4:$AT$115,COUNTA($J$4:$AT$4)),TREND(D354:E354,F354:G354,B354))</f>
        <v>0.25859075659327357</v>
      </c>
    </row>
    <row r="355" spans="1:8">
      <c r="A355" s="12">
        <f t="shared" si="108"/>
        <v>46447</v>
      </c>
      <c r="B355" s="12">
        <f t="shared" si="102"/>
        <v>46645</v>
      </c>
      <c r="C355" s="13">
        <f t="shared" si="103"/>
        <v>95</v>
      </c>
      <c r="D355" s="17">
        <f t="shared" si="104"/>
        <v>0.25859075659327357</v>
      </c>
      <c r="E355" s="17">
        <f t="shared" si="105"/>
        <v>0.25859075659327357</v>
      </c>
      <c r="F355" s="14">
        <f t="shared" si="106"/>
        <v>46614</v>
      </c>
      <c r="G355" s="14">
        <f t="shared" si="107"/>
        <v>46708</v>
      </c>
      <c r="H355" s="3">
        <f>CHOOSE(MATCH($A$2,{"D","C"},0),VLOOKUP($A355,$J$4:$AT$115,COUNTA($J$4:$AT$4)),TREND(D355:E355,F355:G355,B355))</f>
        <v>0.25859075659327357</v>
      </c>
    </row>
    <row r="356" spans="1:8">
      <c r="A356" s="12">
        <f t="shared" si="108"/>
        <v>46478</v>
      </c>
      <c r="B356" s="12">
        <f t="shared" si="102"/>
        <v>46675</v>
      </c>
      <c r="C356" s="13">
        <f t="shared" si="103"/>
        <v>95</v>
      </c>
      <c r="D356" s="17">
        <f t="shared" si="104"/>
        <v>0.25859075659327357</v>
      </c>
      <c r="E356" s="17">
        <f t="shared" si="105"/>
        <v>0.25859075659327357</v>
      </c>
      <c r="F356" s="14">
        <f t="shared" si="106"/>
        <v>46614</v>
      </c>
      <c r="G356" s="14">
        <f t="shared" si="107"/>
        <v>46708</v>
      </c>
      <c r="H356" s="3">
        <f>CHOOSE(MATCH($A$2,{"D","C"},0),VLOOKUP($A356,$J$4:$AT$115,COUNTA($J$4:$AT$4)),TREND(D356:E356,F356:G356,B356))</f>
        <v>0.25859075659327357</v>
      </c>
    </row>
    <row r="357" spans="1:8">
      <c r="A357" s="12">
        <f t="shared" si="108"/>
        <v>46508</v>
      </c>
      <c r="B357" s="12">
        <f t="shared" si="102"/>
        <v>46706</v>
      </c>
      <c r="C357" s="13">
        <f t="shared" si="103"/>
        <v>95</v>
      </c>
      <c r="D357" s="17">
        <f t="shared" si="104"/>
        <v>0.25859075659327357</v>
      </c>
      <c r="E357" s="17">
        <f t="shared" si="105"/>
        <v>0.25859075659327357</v>
      </c>
      <c r="F357" s="14">
        <f t="shared" si="106"/>
        <v>46614</v>
      </c>
      <c r="G357" s="14">
        <f t="shared" si="107"/>
        <v>46708</v>
      </c>
      <c r="H357" s="3">
        <f>CHOOSE(MATCH($A$2,{"D","C"},0),VLOOKUP($A357,$J$4:$AT$115,COUNTA($J$4:$AT$4)),TREND(D357:E357,F357:G357,B357))</f>
        <v>0.25859075659327357</v>
      </c>
    </row>
    <row r="358" spans="1:8">
      <c r="A358" s="12">
        <f t="shared" si="108"/>
        <v>46539</v>
      </c>
      <c r="B358" s="12">
        <f t="shared" si="102"/>
        <v>46736</v>
      </c>
      <c r="C358" s="13">
        <f t="shared" si="103"/>
        <v>96</v>
      </c>
      <c r="D358" s="17">
        <f t="shared" si="104"/>
        <v>0.25859075659327357</v>
      </c>
      <c r="E358" s="17">
        <f t="shared" si="105"/>
        <v>0.25859075659327357</v>
      </c>
      <c r="F358" s="14">
        <f t="shared" si="106"/>
        <v>46708</v>
      </c>
      <c r="G358" s="14">
        <f t="shared" si="107"/>
        <v>46799</v>
      </c>
      <c r="H358" s="3">
        <f>CHOOSE(MATCH($A$2,{"D","C"},0),VLOOKUP($A358,$J$4:$AT$115,COUNTA($J$4:$AT$4)),TREND(D358:E358,F358:G358,B358))</f>
        <v>0.25859075659327357</v>
      </c>
    </row>
    <row r="359" spans="1:8">
      <c r="A359" s="12">
        <f t="shared" si="108"/>
        <v>46569</v>
      </c>
      <c r="B359" s="12">
        <f t="shared" si="102"/>
        <v>46767</v>
      </c>
      <c r="C359" s="13">
        <f t="shared" si="103"/>
        <v>96</v>
      </c>
      <c r="D359" s="17">
        <f t="shared" si="104"/>
        <v>0.25859075659327357</v>
      </c>
      <c r="E359" s="17">
        <f t="shared" si="105"/>
        <v>0.25859075659327357</v>
      </c>
      <c r="F359" s="14">
        <f t="shared" si="106"/>
        <v>46708</v>
      </c>
      <c r="G359" s="14">
        <f t="shared" si="107"/>
        <v>46799</v>
      </c>
      <c r="H359" s="3">
        <f>CHOOSE(MATCH($A$2,{"D","C"},0),VLOOKUP($A359,$J$4:$AT$115,COUNTA($J$4:$AT$4)),TREND(D359:E359,F359:G359,B359))</f>
        <v>0.25859075659327357</v>
      </c>
    </row>
    <row r="360" spans="1:8">
      <c r="A360" s="12">
        <f t="shared" si="108"/>
        <v>46600</v>
      </c>
      <c r="B360" s="12">
        <f t="shared" si="102"/>
        <v>46798</v>
      </c>
      <c r="C360" s="13">
        <f t="shared" si="103"/>
        <v>96</v>
      </c>
      <c r="D360" s="17">
        <f t="shared" si="104"/>
        <v>0.25859075659327357</v>
      </c>
      <c r="E360" s="17">
        <f t="shared" si="105"/>
        <v>0.25859075659327357</v>
      </c>
      <c r="F360" s="14">
        <f t="shared" si="106"/>
        <v>46708</v>
      </c>
      <c r="G360" s="14">
        <f t="shared" si="107"/>
        <v>46799</v>
      </c>
      <c r="H360" s="3">
        <f>CHOOSE(MATCH($A$2,{"D","C"},0),VLOOKUP($A360,$J$4:$AT$115,COUNTA($J$4:$AT$4)),TREND(D360:E360,F360:G360,B360))</f>
        <v>0.25859075659327357</v>
      </c>
    </row>
    <row r="361" spans="1:8">
      <c r="A361" s="12">
        <f t="shared" si="108"/>
        <v>46631</v>
      </c>
      <c r="B361" s="12">
        <f t="shared" si="102"/>
        <v>46827</v>
      </c>
      <c r="C361" s="13">
        <f t="shared" si="103"/>
        <v>97</v>
      </c>
      <c r="D361" s="17">
        <f t="shared" si="104"/>
        <v>0.25859075659327357</v>
      </c>
      <c r="E361" s="17">
        <f t="shared" si="105"/>
        <v>0.25859075659327357</v>
      </c>
      <c r="F361" s="14">
        <f t="shared" si="106"/>
        <v>46799</v>
      </c>
      <c r="G361" s="14">
        <f t="shared" si="107"/>
        <v>46889</v>
      </c>
      <c r="H361" s="3">
        <f>CHOOSE(MATCH($A$2,{"D","C"},0),VLOOKUP($A361,$J$4:$AT$115,COUNTA($J$4:$AT$4)),TREND(D361:E361,F361:G361,B361))</f>
        <v>0.25859075659327357</v>
      </c>
    </row>
    <row r="362" spans="1:8">
      <c r="A362" s="12">
        <f t="shared" si="108"/>
        <v>46661</v>
      </c>
      <c r="B362" s="12">
        <f t="shared" si="102"/>
        <v>46858</v>
      </c>
      <c r="C362" s="13">
        <f t="shared" si="103"/>
        <v>97</v>
      </c>
      <c r="D362" s="17">
        <f t="shared" si="104"/>
        <v>0.25859075659327357</v>
      </c>
      <c r="E362" s="17">
        <f t="shared" si="105"/>
        <v>0.25859075659327357</v>
      </c>
      <c r="F362" s="14">
        <f t="shared" si="106"/>
        <v>46799</v>
      </c>
      <c r="G362" s="14">
        <f t="shared" si="107"/>
        <v>46889</v>
      </c>
      <c r="H362" s="3">
        <f>CHOOSE(MATCH($A$2,{"D","C"},0),VLOOKUP($A362,$J$4:$AT$115,COUNTA($J$4:$AT$4)),TREND(D362:E362,F362:G362,B362))</f>
        <v>0.25859075659327357</v>
      </c>
    </row>
    <row r="363" spans="1:8">
      <c r="A363" s="12">
        <f t="shared" si="108"/>
        <v>46692</v>
      </c>
      <c r="B363" s="12">
        <f t="shared" si="102"/>
        <v>46888</v>
      </c>
      <c r="C363" s="13">
        <f t="shared" si="103"/>
        <v>97</v>
      </c>
      <c r="D363" s="17">
        <f t="shared" si="104"/>
        <v>0.25859075659327357</v>
      </c>
      <c r="E363" s="17">
        <f t="shared" si="105"/>
        <v>0.25859075659327357</v>
      </c>
      <c r="F363" s="14">
        <f t="shared" si="106"/>
        <v>46799</v>
      </c>
      <c r="G363" s="14">
        <f t="shared" si="107"/>
        <v>46889</v>
      </c>
      <c r="H363" s="3">
        <f>CHOOSE(MATCH($A$2,{"D","C"},0),VLOOKUP($A363,$J$4:$AT$115,COUNTA($J$4:$AT$4)),TREND(D363:E363,F363:G363,B363))</f>
        <v>0.25859075659327357</v>
      </c>
    </row>
    <row r="364" spans="1:8">
      <c r="A364" s="12">
        <f t="shared" si="108"/>
        <v>46722</v>
      </c>
      <c r="B364" s="12">
        <f t="shared" si="102"/>
        <v>46919</v>
      </c>
      <c r="C364" s="13">
        <f t="shared" si="103"/>
        <v>98</v>
      </c>
      <c r="D364" s="17">
        <f t="shared" si="104"/>
        <v>0.25859075659327357</v>
      </c>
      <c r="E364" s="17">
        <f t="shared" si="105"/>
        <v>0.25859075659327357</v>
      </c>
      <c r="F364" s="14">
        <f t="shared" si="106"/>
        <v>46889</v>
      </c>
      <c r="G364" s="14">
        <f t="shared" si="107"/>
        <v>46981</v>
      </c>
      <c r="H364" s="3">
        <f>CHOOSE(MATCH($A$2,{"D","C"},0),VLOOKUP($A364,$J$4:$AT$115,COUNTA($J$4:$AT$4)),TREND(D364:E364,F364:G364,B364))</f>
        <v>0.25859075659327357</v>
      </c>
    </row>
    <row r="365" spans="1:8">
      <c r="A365" s="12">
        <f t="shared" si="108"/>
        <v>46753</v>
      </c>
      <c r="B365" s="12">
        <f t="shared" si="102"/>
        <v>46949</v>
      </c>
      <c r="C365" s="13">
        <f t="shared" si="103"/>
        <v>98</v>
      </c>
      <c r="D365" s="17">
        <f t="shared" si="104"/>
        <v>0.25859075659327357</v>
      </c>
      <c r="E365" s="17">
        <f t="shared" si="105"/>
        <v>0.25859075659327357</v>
      </c>
      <c r="F365" s="14">
        <f t="shared" si="106"/>
        <v>46889</v>
      </c>
      <c r="G365" s="14">
        <f t="shared" si="107"/>
        <v>46981</v>
      </c>
      <c r="H365" s="3">
        <f>CHOOSE(MATCH($A$2,{"D","C"},0),VLOOKUP($A365,$J$4:$AT$115,COUNTA($J$4:$AT$4)),TREND(D365:E365,F365:G365,B365))</f>
        <v>0.25859075659327357</v>
      </c>
    </row>
    <row r="366" spans="1:8">
      <c r="A366" s="12">
        <f t="shared" si="108"/>
        <v>46784</v>
      </c>
      <c r="B366" s="12">
        <f t="shared" si="102"/>
        <v>46980</v>
      </c>
      <c r="C366" s="13">
        <f t="shared" si="103"/>
        <v>98</v>
      </c>
      <c r="D366" s="17">
        <f t="shared" si="104"/>
        <v>0.25859075659327357</v>
      </c>
      <c r="E366" s="17">
        <f t="shared" si="105"/>
        <v>0.25859075659327357</v>
      </c>
      <c r="F366" s="14">
        <f t="shared" si="106"/>
        <v>46889</v>
      </c>
      <c r="G366" s="14">
        <f t="shared" si="107"/>
        <v>46981</v>
      </c>
      <c r="H366" s="3">
        <f>CHOOSE(MATCH($A$2,{"D","C"},0),VLOOKUP($A366,$J$4:$AT$115,COUNTA($J$4:$AT$4)),TREND(D366:E366,F366:G366,B366))</f>
        <v>0.25859075659327357</v>
      </c>
    </row>
    <row r="367" spans="1:8">
      <c r="A367" s="12">
        <f t="shared" si="108"/>
        <v>46813</v>
      </c>
      <c r="B367" s="12">
        <f t="shared" si="102"/>
        <v>47011</v>
      </c>
      <c r="C367" s="13">
        <f t="shared" si="103"/>
        <v>99</v>
      </c>
      <c r="D367" s="17">
        <f t="shared" si="104"/>
        <v>0.25859075659327357</v>
      </c>
      <c r="E367" s="17">
        <f t="shared" si="105"/>
        <v>0.25859075659327357</v>
      </c>
      <c r="F367" s="14">
        <f t="shared" si="106"/>
        <v>46981</v>
      </c>
      <c r="G367" s="14">
        <f t="shared" si="107"/>
        <v>47074</v>
      </c>
      <c r="H367" s="3">
        <f>CHOOSE(MATCH($A$2,{"D","C"},0),VLOOKUP($A367,$J$4:$AT$115,COUNTA($J$4:$AT$4)),TREND(D367:E367,F367:G367,B367))</f>
        <v>0.25859075659327357</v>
      </c>
    </row>
    <row r="368" spans="1:8">
      <c r="A368" s="12">
        <f t="shared" si="108"/>
        <v>46844</v>
      </c>
      <c r="B368" s="12">
        <f t="shared" si="102"/>
        <v>47041</v>
      </c>
      <c r="C368" s="13">
        <f t="shared" si="103"/>
        <v>99</v>
      </c>
      <c r="D368" s="17">
        <f t="shared" si="104"/>
        <v>0.25859075659327357</v>
      </c>
      <c r="E368" s="17">
        <f t="shared" si="105"/>
        <v>0.25859075659327357</v>
      </c>
      <c r="F368" s="14">
        <f t="shared" si="106"/>
        <v>46981</v>
      </c>
      <c r="G368" s="14">
        <f t="shared" si="107"/>
        <v>47074</v>
      </c>
      <c r="H368" s="3">
        <f>CHOOSE(MATCH($A$2,{"D","C"},0),VLOOKUP($A368,$J$4:$AT$115,COUNTA($J$4:$AT$4)),TREND(D368:E368,F368:G368,B368))</f>
        <v>0.25859075659327357</v>
      </c>
    </row>
    <row r="369" spans="1:8">
      <c r="A369" s="12">
        <f t="shared" si="108"/>
        <v>46874</v>
      </c>
      <c r="B369" s="12">
        <f t="shared" si="102"/>
        <v>47072</v>
      </c>
      <c r="C369" s="13">
        <f t="shared" si="103"/>
        <v>99</v>
      </c>
      <c r="D369" s="17">
        <f t="shared" si="104"/>
        <v>0.25859075659327357</v>
      </c>
      <c r="E369" s="17">
        <f t="shared" si="105"/>
        <v>0.25859075659327357</v>
      </c>
      <c r="F369" s="14">
        <f t="shared" si="106"/>
        <v>46981</v>
      </c>
      <c r="G369" s="14">
        <f t="shared" si="107"/>
        <v>47074</v>
      </c>
      <c r="H369" s="3">
        <f>CHOOSE(MATCH($A$2,{"D","C"},0),VLOOKUP($A369,$J$4:$AT$115,COUNTA($J$4:$AT$4)),TREND(D369:E369,F369:G369,B369))</f>
        <v>0.25859075659327357</v>
      </c>
    </row>
    <row r="370" spans="1:8">
      <c r="A370" s="12">
        <f t="shared" si="108"/>
        <v>46905</v>
      </c>
      <c r="B370" s="12">
        <f t="shared" si="102"/>
        <v>47102</v>
      </c>
      <c r="C370" s="13">
        <f t="shared" si="103"/>
        <v>100</v>
      </c>
      <c r="D370" s="17">
        <f t="shared" si="104"/>
        <v>0.25859075659327357</v>
      </c>
      <c r="E370" s="17">
        <f t="shared" si="105"/>
        <v>0.25859075659327357</v>
      </c>
      <c r="F370" s="14">
        <f t="shared" si="106"/>
        <v>47074</v>
      </c>
      <c r="G370" s="14">
        <f t="shared" si="107"/>
        <v>47165</v>
      </c>
      <c r="H370" s="3">
        <f>CHOOSE(MATCH($A$2,{"D","C"},0),VLOOKUP($A370,$J$4:$AT$115,COUNTA($J$4:$AT$4)),TREND(D370:E370,F370:G370,B370))</f>
        <v>0.25859075659327357</v>
      </c>
    </row>
    <row r="371" spans="1:8">
      <c r="A371" s="12">
        <f t="shared" si="108"/>
        <v>46935</v>
      </c>
      <c r="B371" s="12">
        <f t="shared" si="102"/>
        <v>47133</v>
      </c>
      <c r="C371" s="13">
        <f t="shared" si="103"/>
        <v>100</v>
      </c>
      <c r="D371" s="17">
        <f t="shared" si="104"/>
        <v>0.25859075659327357</v>
      </c>
      <c r="E371" s="17">
        <f t="shared" si="105"/>
        <v>0.25859075659327357</v>
      </c>
      <c r="F371" s="14">
        <f t="shared" si="106"/>
        <v>47074</v>
      </c>
      <c r="G371" s="14">
        <f t="shared" si="107"/>
        <v>47165</v>
      </c>
      <c r="H371" s="3">
        <f>CHOOSE(MATCH($A$2,{"D","C"},0),VLOOKUP($A371,$J$4:$AT$115,COUNTA($J$4:$AT$4)),TREND(D371:E371,F371:G371,B371))</f>
        <v>0.25859075659327357</v>
      </c>
    </row>
    <row r="372" spans="1:8">
      <c r="A372" s="12">
        <f t="shared" si="108"/>
        <v>46966</v>
      </c>
      <c r="B372" s="12">
        <f t="shared" si="102"/>
        <v>47164</v>
      </c>
      <c r="C372" s="13">
        <f t="shared" si="103"/>
        <v>100</v>
      </c>
      <c r="D372" s="17">
        <f t="shared" si="104"/>
        <v>0.25859075659327357</v>
      </c>
      <c r="E372" s="17">
        <f t="shared" si="105"/>
        <v>0.25859075659327357</v>
      </c>
      <c r="F372" s="14">
        <f t="shared" si="106"/>
        <v>47074</v>
      </c>
      <c r="G372" s="14">
        <f t="shared" si="107"/>
        <v>47165</v>
      </c>
      <c r="H372" s="3">
        <f>CHOOSE(MATCH($A$2,{"D","C"},0),VLOOKUP($A372,$J$4:$AT$115,COUNTA($J$4:$AT$4)),TREND(D372:E372,F372:G372,B372))</f>
        <v>0.25859075659327357</v>
      </c>
    </row>
    <row r="373" spans="1:8">
      <c r="A373" s="12">
        <f t="shared" si="108"/>
        <v>46997</v>
      </c>
      <c r="B373" s="12">
        <f t="shared" si="102"/>
        <v>47192</v>
      </c>
      <c r="C373" s="13">
        <f t="shared" si="103"/>
        <v>101</v>
      </c>
      <c r="D373" s="17">
        <f t="shared" si="104"/>
        <v>0.25859075659327357</v>
      </c>
      <c r="E373" s="17">
        <f t="shared" si="105"/>
        <v>0.25859075659327357</v>
      </c>
      <c r="F373" s="14">
        <f t="shared" si="106"/>
        <v>47165</v>
      </c>
      <c r="G373" s="14">
        <f t="shared" si="107"/>
        <v>47254</v>
      </c>
      <c r="H373" s="3">
        <f>CHOOSE(MATCH($A$2,{"D","C"},0),VLOOKUP($A373,$J$4:$AT$115,COUNTA($J$4:$AT$4)),TREND(D373:E373,F373:G373,B373))</f>
        <v>0.25859075659327357</v>
      </c>
    </row>
    <row r="374" spans="1:8">
      <c r="A374" s="12">
        <f t="shared" si="108"/>
        <v>47027</v>
      </c>
      <c r="B374" s="12">
        <f t="shared" si="102"/>
        <v>47223</v>
      </c>
      <c r="C374" s="13">
        <f t="shared" si="103"/>
        <v>101</v>
      </c>
      <c r="D374" s="17">
        <f t="shared" si="104"/>
        <v>0.25859075659327357</v>
      </c>
      <c r="E374" s="17">
        <f t="shared" si="105"/>
        <v>0.25859075659327357</v>
      </c>
      <c r="F374" s="14">
        <f t="shared" si="106"/>
        <v>47165</v>
      </c>
      <c r="G374" s="14">
        <f t="shared" si="107"/>
        <v>47254</v>
      </c>
      <c r="H374" s="3">
        <f>CHOOSE(MATCH($A$2,{"D","C"},0),VLOOKUP($A374,$J$4:$AT$115,COUNTA($J$4:$AT$4)),TREND(D374:E374,F374:G374,B374))</f>
        <v>0.25859075659327357</v>
      </c>
    </row>
    <row r="375" spans="1:8">
      <c r="A375" s="12">
        <f t="shared" si="108"/>
        <v>47058</v>
      </c>
      <c r="B375" s="12">
        <f t="shared" si="102"/>
        <v>47253</v>
      </c>
      <c r="C375" s="13">
        <f t="shared" si="103"/>
        <v>101</v>
      </c>
      <c r="D375" s="17">
        <f t="shared" si="104"/>
        <v>0.25859075659327357</v>
      </c>
      <c r="E375" s="17">
        <f t="shared" si="105"/>
        <v>0.25859075659327357</v>
      </c>
      <c r="F375" s="14">
        <f t="shared" si="106"/>
        <v>47165</v>
      </c>
      <c r="G375" s="14">
        <f t="shared" si="107"/>
        <v>47254</v>
      </c>
      <c r="H375" s="3">
        <f>CHOOSE(MATCH($A$2,{"D","C"},0),VLOOKUP($A375,$J$4:$AT$115,COUNTA($J$4:$AT$4)),TREND(D375:E375,F375:G375,B375))</f>
        <v>0.25859075659327357</v>
      </c>
    </row>
    <row r="376" spans="1:8">
      <c r="A376" s="12">
        <f t="shared" si="108"/>
        <v>47088</v>
      </c>
      <c r="B376" s="12">
        <f t="shared" si="102"/>
        <v>47284</v>
      </c>
      <c r="C376" s="13">
        <f t="shared" si="103"/>
        <v>102</v>
      </c>
      <c r="D376" s="17">
        <f t="shared" si="104"/>
        <v>0.25859075659327357</v>
      </c>
      <c r="E376" s="17">
        <f t="shared" si="105"/>
        <v>0.25859075659327357</v>
      </c>
      <c r="F376" s="14">
        <f t="shared" si="106"/>
        <v>47254</v>
      </c>
      <c r="G376" s="14">
        <f t="shared" si="107"/>
        <v>47345</v>
      </c>
      <c r="H376" s="3">
        <f>CHOOSE(MATCH($A$2,{"D","C"},0),VLOOKUP($A376,$J$4:$AT$115,COUNTA($J$4:$AT$4)),TREND(D376:E376,F376:G376,B376))</f>
        <v>0.25859075659327357</v>
      </c>
    </row>
    <row r="377" spans="1:8">
      <c r="A377" s="12">
        <f t="shared" si="108"/>
        <v>47119</v>
      </c>
      <c r="B377" s="12">
        <f t="shared" si="102"/>
        <v>47314</v>
      </c>
      <c r="C377" s="13">
        <f t="shared" si="103"/>
        <v>102</v>
      </c>
      <c r="D377" s="17">
        <f t="shared" si="104"/>
        <v>0.25859075659327357</v>
      </c>
      <c r="E377" s="17">
        <f t="shared" si="105"/>
        <v>0.25859075659327357</v>
      </c>
      <c r="F377" s="14">
        <f t="shared" si="106"/>
        <v>47254</v>
      </c>
      <c r="G377" s="14">
        <f t="shared" si="107"/>
        <v>47345</v>
      </c>
      <c r="H377" s="3">
        <f>CHOOSE(MATCH($A$2,{"D","C"},0),VLOOKUP($A377,$J$4:$AT$115,COUNTA($J$4:$AT$4)),TREND(D377:E377,F377:G377,B377))</f>
        <v>0.25859075659327357</v>
      </c>
    </row>
    <row r="378" spans="1:8">
      <c r="A378" s="12">
        <f t="shared" si="108"/>
        <v>47150</v>
      </c>
      <c r="B378" s="12">
        <f t="shared" si="102"/>
        <v>47345</v>
      </c>
      <c r="C378" s="13">
        <f t="shared" si="103"/>
        <v>103</v>
      </c>
      <c r="D378" s="17">
        <f t="shared" si="104"/>
        <v>0.25859075659327357</v>
      </c>
      <c r="E378" s="17">
        <f t="shared" si="105"/>
        <v>0.25859075659327357</v>
      </c>
      <c r="F378" s="14">
        <f t="shared" si="106"/>
        <v>47345</v>
      </c>
      <c r="G378" s="14">
        <f t="shared" si="107"/>
        <v>47439</v>
      </c>
      <c r="H378" s="3">
        <f>CHOOSE(MATCH($A$2,{"D","C"},0),VLOOKUP($A378,$J$4:$AT$115,COUNTA($J$4:$AT$4)),TREND(D378:E378,F378:G378,B378))</f>
        <v>0.25859075659327357</v>
      </c>
    </row>
    <row r="379" spans="1:8">
      <c r="A379" s="12">
        <f t="shared" si="108"/>
        <v>47178</v>
      </c>
      <c r="B379" s="12">
        <f t="shared" si="102"/>
        <v>47376</v>
      </c>
      <c r="C379" s="13">
        <f t="shared" si="103"/>
        <v>103</v>
      </c>
      <c r="D379" s="17">
        <f t="shared" si="104"/>
        <v>0.25859075659327357</v>
      </c>
      <c r="E379" s="17">
        <f t="shared" si="105"/>
        <v>0.25859075659327357</v>
      </c>
      <c r="F379" s="14">
        <f t="shared" si="106"/>
        <v>47345</v>
      </c>
      <c r="G379" s="14">
        <f t="shared" si="107"/>
        <v>47439</v>
      </c>
      <c r="H379" s="3">
        <f>CHOOSE(MATCH($A$2,{"D","C"},0),VLOOKUP($A379,$J$4:$AT$115,COUNTA($J$4:$AT$4)),TREND(D379:E379,F379:G379,B379))</f>
        <v>0.25859075659327357</v>
      </c>
    </row>
    <row r="380" spans="1:8">
      <c r="A380" s="12">
        <f t="shared" si="108"/>
        <v>47209</v>
      </c>
      <c r="B380" s="12">
        <f t="shared" si="102"/>
        <v>47406</v>
      </c>
      <c r="C380" s="13">
        <f t="shared" si="103"/>
        <v>103</v>
      </c>
      <c r="D380" s="17">
        <f t="shared" si="104"/>
        <v>0.25859075659327357</v>
      </c>
      <c r="E380" s="17">
        <f t="shared" si="105"/>
        <v>0.25859075659327357</v>
      </c>
      <c r="F380" s="14">
        <f t="shared" si="106"/>
        <v>47345</v>
      </c>
      <c r="G380" s="14">
        <f t="shared" si="107"/>
        <v>47439</v>
      </c>
      <c r="H380" s="3">
        <f>CHOOSE(MATCH($A$2,{"D","C"},0),VLOOKUP($A380,$J$4:$AT$115,COUNTA($J$4:$AT$4)),TREND(D380:E380,F380:G380,B380))</f>
        <v>0.25859075659327357</v>
      </c>
    </row>
    <row r="381" spans="1:8">
      <c r="A381" s="12">
        <f t="shared" si="108"/>
        <v>47239</v>
      </c>
      <c r="B381" s="12">
        <f t="shared" si="102"/>
        <v>47437</v>
      </c>
      <c r="C381" s="13">
        <f t="shared" si="103"/>
        <v>103</v>
      </c>
      <c r="D381" s="17">
        <f t="shared" si="104"/>
        <v>0.25859075659327357</v>
      </c>
      <c r="E381" s="17">
        <f t="shared" si="105"/>
        <v>0.25859075659327357</v>
      </c>
      <c r="F381" s="14">
        <f t="shared" si="106"/>
        <v>47345</v>
      </c>
      <c r="G381" s="14">
        <f t="shared" si="107"/>
        <v>47439</v>
      </c>
      <c r="H381" s="3">
        <f>CHOOSE(MATCH($A$2,{"D","C"},0),VLOOKUP($A381,$J$4:$AT$115,COUNTA($J$4:$AT$4)),TREND(D381:E381,F381:G381,B381))</f>
        <v>0.25859075659327357</v>
      </c>
    </row>
    <row r="382" spans="1:8">
      <c r="A382" s="12">
        <f t="shared" si="108"/>
        <v>47270</v>
      </c>
      <c r="B382" s="12">
        <f t="shared" si="102"/>
        <v>47467</v>
      </c>
      <c r="C382" s="13">
        <f t="shared" si="103"/>
        <v>104</v>
      </c>
      <c r="D382" s="17">
        <f t="shared" si="104"/>
        <v>0.25859075659327357</v>
      </c>
      <c r="E382" s="17">
        <f t="shared" si="105"/>
        <v>0.25859075659327357</v>
      </c>
      <c r="F382" s="14">
        <f t="shared" si="106"/>
        <v>47439</v>
      </c>
      <c r="G382" s="14">
        <f t="shared" si="107"/>
        <v>47530</v>
      </c>
      <c r="H382" s="3">
        <f>CHOOSE(MATCH($A$2,{"D","C"},0),VLOOKUP($A382,$J$4:$AT$115,COUNTA($J$4:$AT$4)),TREND(D382:E382,F382:G382,B382))</f>
        <v>0.25859075659327357</v>
      </c>
    </row>
    <row r="383" spans="1:8">
      <c r="A383" s="12">
        <f t="shared" si="108"/>
        <v>47300</v>
      </c>
      <c r="B383" s="12">
        <f t="shared" si="102"/>
        <v>47498</v>
      </c>
      <c r="C383" s="13">
        <f t="shared" si="103"/>
        <v>104</v>
      </c>
      <c r="D383" s="17">
        <f t="shared" si="104"/>
        <v>0.25859075659327357</v>
      </c>
      <c r="E383" s="17">
        <f t="shared" si="105"/>
        <v>0.25859075659327357</v>
      </c>
      <c r="F383" s="14">
        <f t="shared" si="106"/>
        <v>47439</v>
      </c>
      <c r="G383" s="14">
        <f t="shared" si="107"/>
        <v>47530</v>
      </c>
      <c r="H383" s="3">
        <f>CHOOSE(MATCH($A$2,{"D","C"},0),VLOOKUP($A383,$J$4:$AT$115,COUNTA($J$4:$AT$4)),TREND(D383:E383,F383:G383,B383))</f>
        <v>0.25859075659327357</v>
      </c>
    </row>
    <row r="384" spans="1:8">
      <c r="A384" s="12">
        <f t="shared" si="108"/>
        <v>47331</v>
      </c>
      <c r="B384" s="12">
        <f t="shared" si="102"/>
        <v>47529</v>
      </c>
      <c r="C384" s="13">
        <f t="shared" si="103"/>
        <v>104</v>
      </c>
      <c r="D384" s="17">
        <f t="shared" si="104"/>
        <v>0.25859075659327357</v>
      </c>
      <c r="E384" s="17">
        <f t="shared" si="105"/>
        <v>0.25859075659327357</v>
      </c>
      <c r="F384" s="14">
        <f t="shared" si="106"/>
        <v>47439</v>
      </c>
      <c r="G384" s="14">
        <f t="shared" si="107"/>
        <v>47530</v>
      </c>
      <c r="H384" s="3">
        <f>CHOOSE(MATCH($A$2,{"D","C"},0),VLOOKUP($A384,$J$4:$AT$115,COUNTA($J$4:$AT$4)),TREND(D384:E384,F384:G384,B384))</f>
        <v>0.25859075659327357</v>
      </c>
    </row>
    <row r="385" spans="1:8">
      <c r="A385" s="12">
        <f t="shared" si="108"/>
        <v>47362</v>
      </c>
      <c r="B385" s="12">
        <f t="shared" si="102"/>
        <v>47557</v>
      </c>
      <c r="C385" s="13">
        <f t="shared" si="103"/>
        <v>105</v>
      </c>
      <c r="D385" s="17">
        <f t="shared" si="104"/>
        <v>0.25859075659327357</v>
      </c>
      <c r="E385" s="17">
        <f t="shared" si="105"/>
        <v>0.25859075659327357</v>
      </c>
      <c r="F385" s="14">
        <f t="shared" si="106"/>
        <v>47530</v>
      </c>
      <c r="G385" s="14">
        <f t="shared" si="107"/>
        <v>47619</v>
      </c>
      <c r="H385" s="3">
        <f>CHOOSE(MATCH($A$2,{"D","C"},0),VLOOKUP($A385,$J$4:$AT$115,COUNTA($J$4:$AT$4)),TREND(D385:E385,F385:G385,B385))</f>
        <v>0.25859075659327357</v>
      </c>
    </row>
    <row r="386" spans="1:8">
      <c r="A386" s="12">
        <f t="shared" si="108"/>
        <v>47392</v>
      </c>
      <c r="B386" s="12">
        <f t="shared" si="102"/>
        <v>47588</v>
      </c>
      <c r="C386" s="13">
        <f t="shared" si="103"/>
        <v>105</v>
      </c>
      <c r="D386" s="17">
        <f t="shared" si="104"/>
        <v>0.25859075659327357</v>
      </c>
      <c r="E386" s="17">
        <f t="shared" si="105"/>
        <v>0.25859075659327357</v>
      </c>
      <c r="F386" s="14">
        <f t="shared" si="106"/>
        <v>47530</v>
      </c>
      <c r="G386" s="14">
        <f t="shared" si="107"/>
        <v>47619</v>
      </c>
      <c r="H386" s="3">
        <f>CHOOSE(MATCH($A$2,{"D","C"},0),VLOOKUP($A386,$J$4:$AT$115,COUNTA($J$4:$AT$4)),TREND(D386:E386,F386:G386,B386))</f>
        <v>0.25859075659327357</v>
      </c>
    </row>
    <row r="387" spans="1:8">
      <c r="A387" s="12">
        <f t="shared" si="108"/>
        <v>47423</v>
      </c>
      <c r="B387" s="12">
        <f t="shared" si="102"/>
        <v>47618</v>
      </c>
      <c r="C387" s="13">
        <f t="shared" si="103"/>
        <v>105</v>
      </c>
      <c r="D387" s="17">
        <f t="shared" si="104"/>
        <v>0.25859075659327357</v>
      </c>
      <c r="E387" s="17">
        <f t="shared" si="105"/>
        <v>0.25859075659327357</v>
      </c>
      <c r="F387" s="14">
        <f t="shared" si="106"/>
        <v>47530</v>
      </c>
      <c r="G387" s="14">
        <f t="shared" si="107"/>
        <v>47619</v>
      </c>
      <c r="H387" s="3">
        <f>CHOOSE(MATCH($A$2,{"D","C"},0),VLOOKUP($A387,$J$4:$AT$115,COUNTA($J$4:$AT$4)),TREND(D387:E387,F387:G387,B387))</f>
        <v>0.25859075659327357</v>
      </c>
    </row>
    <row r="388" spans="1:8">
      <c r="A388" s="12">
        <f t="shared" si="108"/>
        <v>47453</v>
      </c>
      <c r="B388" s="12">
        <f t="shared" si="102"/>
        <v>47649</v>
      </c>
      <c r="C388" s="13">
        <f t="shared" si="103"/>
        <v>106</v>
      </c>
      <c r="D388" s="17">
        <f t="shared" si="104"/>
        <v>0.25859075659327357</v>
      </c>
      <c r="E388" s="17">
        <f t="shared" si="105"/>
        <v>0.25859075659327357</v>
      </c>
      <c r="F388" s="14">
        <f t="shared" si="106"/>
        <v>47619</v>
      </c>
      <c r="G388" s="14">
        <f t="shared" si="107"/>
        <v>47710</v>
      </c>
      <c r="H388" s="3">
        <f>CHOOSE(MATCH($A$2,{"D","C"},0),VLOOKUP($A388,$J$4:$AT$115,COUNTA($J$4:$AT$4)),TREND(D388:E388,F388:G388,B388))</f>
        <v>0.25859075659327357</v>
      </c>
    </row>
    <row r="389" spans="1:8">
      <c r="A389" s="12">
        <f t="shared" si="108"/>
        <v>47484</v>
      </c>
      <c r="B389" s="12">
        <f t="shared" ref="B389" si="109">DATE(YEAR(A389),MONTH(A389)+FLOOR(($M$2+$A$3)/2,1),1+14*MOD($M$2+$A$3,2))</f>
        <v>47679</v>
      </c>
      <c r="C389" s="13">
        <f t="shared" si="103"/>
        <v>106</v>
      </c>
      <c r="D389" s="17">
        <f t="shared" ref="D389" si="110">INDEX($AT$5:$AT$115,C389)</f>
        <v>0.25859075659327357</v>
      </c>
      <c r="E389" s="17">
        <f t="shared" si="105"/>
        <v>0.25859075659327357</v>
      </c>
      <c r="F389" s="14">
        <f t="shared" si="106"/>
        <v>47619</v>
      </c>
      <c r="G389" s="14">
        <f t="shared" si="107"/>
        <v>47710</v>
      </c>
      <c r="H389" s="3">
        <f>CHOOSE(MATCH($A$2,{"D","C"},0),VLOOKUP($A389,$J$4:$AT$115,COUNTA($J$4:$AT$4)),TREND(D389:E389,F389:G389,B389))</f>
        <v>0.25859075659327357</v>
      </c>
    </row>
    <row r="390" spans="1:8">
      <c r="A390" s="51"/>
      <c r="B390" s="52"/>
      <c r="C390" s="53"/>
      <c r="D390" s="53"/>
      <c r="E390" s="53"/>
      <c r="F390" s="53"/>
      <c r="G390" s="53"/>
      <c r="H390" s="53"/>
    </row>
  </sheetData>
  <phoneticPr fontId="9" type="noConversion"/>
  <conditionalFormatting sqref="O21:O114">
    <cfRule type="expression" dxfId="7" priority="8">
      <formula>O21=0</formula>
    </cfRule>
  </conditionalFormatting>
  <conditionalFormatting sqref="O22">
    <cfRule type="expression" dxfId="6" priority="7">
      <formula>O22=0</formula>
    </cfRule>
  </conditionalFormatting>
  <conditionalFormatting sqref="S21:S114">
    <cfRule type="expression" dxfId="5" priority="6">
      <formula>S21=0</formula>
    </cfRule>
  </conditionalFormatting>
  <conditionalFormatting sqref="S22">
    <cfRule type="expression" dxfId="4" priority="5">
      <formula>S22=0</formula>
    </cfRule>
  </conditionalFormatting>
  <conditionalFormatting sqref="W47:W114">
    <cfRule type="expression" dxfId="3" priority="4">
      <formula>W47=0</formula>
    </cfRule>
  </conditionalFormatting>
  <conditionalFormatting sqref="AA47:AA114">
    <cfRule type="expression" dxfId="2" priority="3">
      <formula>AA47=0</formula>
    </cfRule>
  </conditionalFormatting>
  <conditionalFormatting sqref="AE47:AE114">
    <cfRule type="expression" dxfId="1" priority="2">
      <formula>AE47=0</formula>
    </cfRule>
  </conditionalFormatting>
  <conditionalFormatting sqref="AI47:AI114">
    <cfRule type="expression" dxfId="0" priority="1">
      <formula>AI47=0</formula>
    </cfRule>
  </conditionalFormatting>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F390"/>
  <sheetViews>
    <sheetView topLeftCell="F13" zoomScale="90" zoomScaleNormal="90" workbookViewId="0">
      <selection activeCell="M28" sqref="M28"/>
    </sheetView>
  </sheetViews>
  <sheetFormatPr defaultRowHeight="12.3"/>
  <cols>
    <col min="2" max="2" width="10.6640625" customWidth="1"/>
    <col min="6" max="7" width="10.109375" bestFit="1" customWidth="1"/>
    <col min="8" max="8" width="10.6640625" customWidth="1"/>
    <col min="11" max="11" width="10.109375" bestFit="1" customWidth="1"/>
    <col min="12" max="12" width="10.109375" customWidth="1"/>
    <col min="13" max="13" width="10.6640625" customWidth="1"/>
    <col min="16" max="16" width="9.109375" style="364"/>
    <col min="17" max="17" width="9.6640625" customWidth="1"/>
  </cols>
  <sheetData>
    <row r="1" spans="1:31">
      <c r="J1" s="22" t="s">
        <v>21</v>
      </c>
      <c r="K1" t="s">
        <v>17</v>
      </c>
      <c r="M1" s="1" t="str">
        <f>CHOOSE(MATCH($J$1,{"P","C","A"},0),"Policy","Calendar","Accident")</f>
        <v>Accident</v>
      </c>
      <c r="O1" s="465">
        <v>2.8000000000000001E-2</v>
      </c>
      <c r="P1" s="363" t="s">
        <v>306</v>
      </c>
    </row>
    <row r="2" spans="1:31">
      <c r="A2" s="22" t="s">
        <v>31</v>
      </c>
      <c r="B2" t="s">
        <v>39</v>
      </c>
      <c r="J2" s="22">
        <v>12</v>
      </c>
      <c r="K2" t="s">
        <v>19</v>
      </c>
      <c r="M2" s="1">
        <f>CHOOSE(MATCH($J$1,{"P","C","A"},0),$J$2,0,0)</f>
        <v>0</v>
      </c>
    </row>
    <row r="3" spans="1:31">
      <c r="A3" s="22">
        <v>1</v>
      </c>
      <c r="B3" s="5" t="s">
        <v>18</v>
      </c>
      <c r="L3" s="5"/>
    </row>
    <row r="4" spans="1:31" s="16" customFormat="1" ht="36.9">
      <c r="A4" s="38" t="str">
        <f>$M$1&amp;" Period"</f>
        <v>Accident Period</v>
      </c>
      <c r="B4" s="19" t="s">
        <v>3</v>
      </c>
      <c r="C4" s="26" t="s">
        <v>15</v>
      </c>
      <c r="D4" s="27"/>
      <c r="E4" s="27"/>
      <c r="F4" s="27"/>
      <c r="G4" s="28"/>
      <c r="H4" s="38" t="s">
        <v>22</v>
      </c>
      <c r="J4" s="38" t="str">
        <f>$M$1&amp;" Period"</f>
        <v>Accident Period</v>
      </c>
      <c r="K4" s="38" t="s">
        <v>3</v>
      </c>
      <c r="L4" s="38" t="s">
        <v>42</v>
      </c>
      <c r="M4" s="38" t="s">
        <v>73</v>
      </c>
      <c r="N4" s="38" t="s">
        <v>10</v>
      </c>
      <c r="P4" s="365" t="s">
        <v>95</v>
      </c>
      <c r="Q4" s="16" t="s">
        <v>97</v>
      </c>
    </row>
    <row r="5" spans="1:31">
      <c r="A5" s="31">
        <v>35796</v>
      </c>
      <c r="B5" s="34">
        <f t="shared" ref="B5:B36" si="0">DATE(YEAR(A5),MONTH(A5)+FLOOR(($M$2+$A$3)/2,1),1+14*MOD($M$2+$A$3,2))</f>
        <v>35810</v>
      </c>
      <c r="C5" s="35">
        <f t="shared" ref="C5:C68" si="1">MATCH($B5,$K$5:$K$39,1)</f>
        <v>1</v>
      </c>
      <c r="D5" s="17">
        <f t="shared" ref="D5:D68" si="2">INDEX($N$5:$N$39,C5)</f>
        <v>1</v>
      </c>
      <c r="E5" s="17">
        <f t="shared" ref="E5:E68" si="3">INDEX($N$5:$N$39,C5+1)</f>
        <v>1.0344827586206897</v>
      </c>
      <c r="F5" s="14">
        <f t="shared" ref="F5:F68" si="4">INDEX($K$5:$K$39,C5)</f>
        <v>35614</v>
      </c>
      <c r="G5" s="14">
        <f t="shared" ref="G5:G68" si="5">INDEX($K$5:$K$39,C5+1)</f>
        <v>35979</v>
      </c>
      <c r="H5" s="3">
        <f>CHOOSE(MATCH($A$2,{"D","C"},0),VLOOKUP($A5,$J$4:$N$39,COUNTA($J$4:$N$4)),TREND(D5:E5,F5:G5,B5))</f>
        <v>1.0185167690127539</v>
      </c>
      <c r="J5" s="32">
        <v>35431</v>
      </c>
      <c r="K5" s="60">
        <f t="shared" ref="K5:K27" si="6">EDATE(J5+ROUND((J6-J5)/2,0),$M$2/2)+ROUND(30.5*MOD($M$2,1),0)</f>
        <v>35614</v>
      </c>
      <c r="L5" s="208">
        <f t="shared" ref="L5:L11" si="7">Q5</f>
        <v>580</v>
      </c>
      <c r="M5" s="57"/>
      <c r="N5" s="62">
        <v>1</v>
      </c>
      <c r="P5" s="366">
        <v>587.5</v>
      </c>
      <c r="Q5" s="132">
        <v>580</v>
      </c>
    </row>
    <row r="6" spans="1:31">
      <c r="A6" s="12">
        <f t="shared" ref="A6:A69" si="8">EOMONTH(A5,$A$3-1)+1</f>
        <v>35827</v>
      </c>
      <c r="B6" s="34">
        <f t="shared" si="0"/>
        <v>35841</v>
      </c>
      <c r="C6" s="35">
        <f t="shared" si="1"/>
        <v>1</v>
      </c>
      <c r="D6" s="17">
        <f t="shared" si="2"/>
        <v>1</v>
      </c>
      <c r="E6" s="17">
        <f t="shared" si="3"/>
        <v>1.0344827586206897</v>
      </c>
      <c r="F6" s="14">
        <f t="shared" si="4"/>
        <v>35614</v>
      </c>
      <c r="G6" s="14">
        <f t="shared" si="5"/>
        <v>35979</v>
      </c>
      <c r="H6" s="3">
        <f>CHOOSE(MATCH($A$2,{"D","C"},0),VLOOKUP($A6,$J$4:$N$39,COUNTA($J$4:$N$4)),TREND(D6:E6,F6:G6,B6))</f>
        <v>1.0214454416627299</v>
      </c>
      <c r="J6" s="32">
        <v>35796</v>
      </c>
      <c r="K6" s="60">
        <f t="shared" si="6"/>
        <v>35979</v>
      </c>
      <c r="L6" s="208">
        <f t="shared" si="7"/>
        <v>600</v>
      </c>
      <c r="M6" s="57">
        <f t="shared" ref="M6:M12" si="9">L6/L5-1</f>
        <v>3.4482758620689724E-2</v>
      </c>
      <c r="N6" s="46">
        <f>(1+M6)*N5</f>
        <v>1.0344827586206897</v>
      </c>
      <c r="P6" s="366">
        <v>612.29999999999995</v>
      </c>
      <c r="Q6">
        <f>ROUND(AVERAGE(P5:P6),0)</f>
        <v>600</v>
      </c>
    </row>
    <row r="7" spans="1:31">
      <c r="A7" s="12">
        <f t="shared" si="8"/>
        <v>35855</v>
      </c>
      <c r="B7" s="34">
        <f t="shared" si="0"/>
        <v>35869</v>
      </c>
      <c r="C7" s="35">
        <f t="shared" si="1"/>
        <v>1</v>
      </c>
      <c r="D7" s="17">
        <f t="shared" si="2"/>
        <v>1</v>
      </c>
      <c r="E7" s="17">
        <f t="shared" si="3"/>
        <v>1.0344827586206897</v>
      </c>
      <c r="F7" s="14">
        <f t="shared" si="4"/>
        <v>35614</v>
      </c>
      <c r="G7" s="14">
        <f t="shared" si="5"/>
        <v>35979</v>
      </c>
      <c r="H7" s="3">
        <f>CHOOSE(MATCH($A$2,{"D","C"},0),VLOOKUP($A7,$J$4:$N$39,COUNTA($J$4:$N$4)),TREND(D7:E7,F7:G7,B7))</f>
        <v>1.0240906943788377</v>
      </c>
      <c r="J7" s="32">
        <v>36161</v>
      </c>
      <c r="K7" s="60">
        <f t="shared" si="6"/>
        <v>36344</v>
      </c>
      <c r="L7" s="208">
        <f>Q7</f>
        <v>627</v>
      </c>
      <c r="M7" s="57">
        <f t="shared" si="9"/>
        <v>4.4999999999999929E-2</v>
      </c>
      <c r="N7" s="46">
        <f>(1+M7)*N6</f>
        <v>1.0810344827586207</v>
      </c>
      <c r="P7" s="366">
        <v>642.1</v>
      </c>
      <c r="Q7">
        <f t="shared" ref="Q7:Q18" si="10">ROUND(AVERAGE(P6:P7),0)</f>
        <v>627</v>
      </c>
    </row>
    <row r="8" spans="1:31">
      <c r="A8" s="12">
        <f t="shared" si="8"/>
        <v>35886</v>
      </c>
      <c r="B8" s="34">
        <f t="shared" si="0"/>
        <v>35900</v>
      </c>
      <c r="C8" s="35">
        <f t="shared" si="1"/>
        <v>1</v>
      </c>
      <c r="D8" s="17">
        <f t="shared" si="2"/>
        <v>1</v>
      </c>
      <c r="E8" s="17">
        <f t="shared" si="3"/>
        <v>1.0344827586206897</v>
      </c>
      <c r="F8" s="14">
        <f t="shared" si="4"/>
        <v>35614</v>
      </c>
      <c r="G8" s="14">
        <f t="shared" si="5"/>
        <v>35979</v>
      </c>
      <c r="H8" s="3">
        <f>CHOOSE(MATCH($A$2,{"D","C"},0),VLOOKUP($A8,$J$4:$N$39,COUNTA($J$4:$N$4)),TREND(D8:E8,F8:G8,B8))</f>
        <v>1.0270193670288141</v>
      </c>
      <c r="J8" s="32">
        <v>36526</v>
      </c>
      <c r="K8" s="60">
        <f t="shared" si="6"/>
        <v>36709</v>
      </c>
      <c r="L8" s="208">
        <f t="shared" si="7"/>
        <v>653</v>
      </c>
      <c r="M8" s="57">
        <f t="shared" si="9"/>
        <v>4.146730462519943E-2</v>
      </c>
      <c r="N8" s="46">
        <f t="shared" ref="N8:N17" si="11">(1+M8)*N7</f>
        <v>1.1258620689655172</v>
      </c>
      <c r="P8" s="366">
        <v>664.1</v>
      </c>
      <c r="Q8">
        <f t="shared" si="10"/>
        <v>653</v>
      </c>
    </row>
    <row r="9" spans="1:31">
      <c r="A9" s="12">
        <f t="shared" si="8"/>
        <v>35916</v>
      </c>
      <c r="B9" s="34">
        <f t="shared" si="0"/>
        <v>35930</v>
      </c>
      <c r="C9" s="35">
        <f t="shared" si="1"/>
        <v>1</v>
      </c>
      <c r="D9" s="17">
        <f t="shared" si="2"/>
        <v>1</v>
      </c>
      <c r="E9" s="17">
        <f t="shared" si="3"/>
        <v>1.0344827586206897</v>
      </c>
      <c r="F9" s="14">
        <f t="shared" si="4"/>
        <v>35614</v>
      </c>
      <c r="G9" s="14">
        <f t="shared" si="5"/>
        <v>35979</v>
      </c>
      <c r="H9" s="3">
        <f>CHOOSE(MATCH($A$2,{"D","C"},0),VLOOKUP($A9,$J$4:$N$39,COUNTA($J$4:$N$4)),TREND(D9:E9,F9:G9,B9))</f>
        <v>1.029853566367501</v>
      </c>
      <c r="J9" s="32">
        <v>36892</v>
      </c>
      <c r="K9" s="60">
        <f t="shared" si="6"/>
        <v>37075</v>
      </c>
      <c r="L9" s="208">
        <f t="shared" si="7"/>
        <v>670</v>
      </c>
      <c r="M9" s="57">
        <f t="shared" si="9"/>
        <v>2.6033690658499253E-2</v>
      </c>
      <c r="N9" s="46">
        <f t="shared" si="11"/>
        <v>1.1551724137931034</v>
      </c>
      <c r="P9" s="366">
        <v>675.3</v>
      </c>
      <c r="Q9">
        <f t="shared" si="10"/>
        <v>670</v>
      </c>
    </row>
    <row r="10" spans="1:31">
      <c r="A10" s="12">
        <f t="shared" si="8"/>
        <v>35947</v>
      </c>
      <c r="B10" s="34">
        <f t="shared" si="0"/>
        <v>35961</v>
      </c>
      <c r="C10" s="35">
        <f t="shared" si="1"/>
        <v>1</v>
      </c>
      <c r="D10" s="17">
        <f t="shared" si="2"/>
        <v>1</v>
      </c>
      <c r="E10" s="17">
        <f t="shared" si="3"/>
        <v>1.0344827586206897</v>
      </c>
      <c r="F10" s="14">
        <f t="shared" si="4"/>
        <v>35614</v>
      </c>
      <c r="G10" s="14">
        <f t="shared" si="5"/>
        <v>35979</v>
      </c>
      <c r="H10" s="3">
        <f>CHOOSE(MATCH($A$2,{"D","C"},0),VLOOKUP($A10,$J$4:$N$39,COUNTA($J$4:$N$4)),TREND(D10:E10,F10:G10,B10))</f>
        <v>1.0327822390174775</v>
      </c>
      <c r="J10" s="32">
        <v>37257</v>
      </c>
      <c r="K10" s="60">
        <f t="shared" si="6"/>
        <v>37440</v>
      </c>
      <c r="L10" s="208">
        <f t="shared" si="7"/>
        <v>683</v>
      </c>
      <c r="M10" s="57">
        <f t="shared" si="9"/>
        <v>1.9402985074626899E-2</v>
      </c>
      <c r="N10" s="46">
        <f t="shared" si="11"/>
        <v>1.1775862068965517</v>
      </c>
      <c r="P10" s="366">
        <v>691.4</v>
      </c>
      <c r="Q10">
        <f t="shared" si="10"/>
        <v>683</v>
      </c>
    </row>
    <row r="11" spans="1:31">
      <c r="A11" s="12">
        <f t="shared" si="8"/>
        <v>35977</v>
      </c>
      <c r="B11" s="34">
        <f t="shared" si="0"/>
        <v>35991</v>
      </c>
      <c r="C11" s="35">
        <f t="shared" si="1"/>
        <v>2</v>
      </c>
      <c r="D11" s="17">
        <f t="shared" si="2"/>
        <v>1.0344827586206897</v>
      </c>
      <c r="E11" s="17">
        <f t="shared" si="3"/>
        <v>1.0810344827586207</v>
      </c>
      <c r="F11" s="14">
        <f t="shared" si="4"/>
        <v>35979</v>
      </c>
      <c r="G11" s="14">
        <f t="shared" si="5"/>
        <v>36344</v>
      </c>
      <c r="H11" s="3">
        <f>CHOOSE(MATCH($A$2,{"D","C"},0),VLOOKUP($A11,$J$4:$N$39,COUNTA($J$4:$N$4)),TREND(D11:E11,F11:G11,B11))</f>
        <v>1.0360132262635808</v>
      </c>
      <c r="J11" s="32">
        <v>37622</v>
      </c>
      <c r="K11" s="60">
        <f t="shared" si="6"/>
        <v>37805</v>
      </c>
      <c r="L11" s="208">
        <f t="shared" si="7"/>
        <v>704</v>
      </c>
      <c r="M11" s="57">
        <f t="shared" si="9"/>
        <v>3.0746705710102518E-2</v>
      </c>
      <c r="N11" s="46">
        <f t="shared" si="11"/>
        <v>1.2137931034482758</v>
      </c>
      <c r="P11" s="366">
        <v>716.4</v>
      </c>
      <c r="Q11">
        <f t="shared" si="10"/>
        <v>704</v>
      </c>
    </row>
    <row r="12" spans="1:31">
      <c r="A12" s="12">
        <f t="shared" si="8"/>
        <v>36008</v>
      </c>
      <c r="B12" s="34">
        <f t="shared" si="0"/>
        <v>36022</v>
      </c>
      <c r="C12" s="35">
        <f t="shared" si="1"/>
        <v>2</v>
      </c>
      <c r="D12" s="17">
        <f t="shared" si="2"/>
        <v>1.0344827586206897</v>
      </c>
      <c r="E12" s="17">
        <f t="shared" si="3"/>
        <v>1.0810344827586207</v>
      </c>
      <c r="F12" s="14">
        <f t="shared" si="4"/>
        <v>35979</v>
      </c>
      <c r="G12" s="14">
        <f t="shared" si="5"/>
        <v>36344</v>
      </c>
      <c r="H12" s="3">
        <f>CHOOSE(MATCH($A$2,{"D","C"},0),VLOOKUP($A12,$J$4:$N$39,COUNTA($J$4:$N$4)),TREND(D12:E12,F12:G12,B12))</f>
        <v>1.0399669343410487</v>
      </c>
      <c r="J12" s="32">
        <v>37987</v>
      </c>
      <c r="K12" s="60">
        <f t="shared" si="6"/>
        <v>38170</v>
      </c>
      <c r="L12" s="208">
        <f>Q12</f>
        <v>731</v>
      </c>
      <c r="M12" s="57">
        <f t="shared" si="9"/>
        <v>3.8352272727272707E-2</v>
      </c>
      <c r="N12" s="46">
        <f t="shared" si="11"/>
        <v>1.2603448275862068</v>
      </c>
      <c r="P12" s="366">
        <v>745.6</v>
      </c>
      <c r="Q12">
        <f t="shared" si="10"/>
        <v>731</v>
      </c>
      <c r="AD12" s="188"/>
    </row>
    <row r="13" spans="1:31">
      <c r="A13" s="12">
        <f t="shared" si="8"/>
        <v>36039</v>
      </c>
      <c r="B13" s="34">
        <f t="shared" si="0"/>
        <v>36053</v>
      </c>
      <c r="C13" s="35">
        <f t="shared" si="1"/>
        <v>2</v>
      </c>
      <c r="D13" s="17">
        <f t="shared" si="2"/>
        <v>1.0344827586206897</v>
      </c>
      <c r="E13" s="17">
        <f t="shared" si="3"/>
        <v>1.0810344827586207</v>
      </c>
      <c r="F13" s="14">
        <f t="shared" si="4"/>
        <v>35979</v>
      </c>
      <c r="G13" s="14">
        <f t="shared" si="5"/>
        <v>36344</v>
      </c>
      <c r="H13" s="3">
        <f>CHOOSE(MATCH($A$2,{"D","C"},0),VLOOKUP($A13,$J$4:$N$39,COUNTA($J$4:$N$4)),TREND(D13:E13,F13:G13,B13))</f>
        <v>1.0439206424185166</v>
      </c>
      <c r="J13" s="32">
        <v>38353</v>
      </c>
      <c r="K13" s="60">
        <f t="shared" si="6"/>
        <v>38536</v>
      </c>
      <c r="L13" s="208">
        <f>Q13</f>
        <v>762</v>
      </c>
      <c r="M13" s="57">
        <f>L13/L12-1</f>
        <v>4.2407660738714048E-2</v>
      </c>
      <c r="N13" s="46">
        <f t="shared" si="11"/>
        <v>1.3137931034482757</v>
      </c>
      <c r="P13" s="366">
        <v>778.3</v>
      </c>
      <c r="Q13">
        <f t="shared" si="10"/>
        <v>762</v>
      </c>
      <c r="X13" s="188"/>
      <c r="AA13" s="188"/>
      <c r="AC13" s="188"/>
      <c r="AE13" s="188"/>
    </row>
    <row r="14" spans="1:31">
      <c r="A14" s="12">
        <f t="shared" si="8"/>
        <v>36069</v>
      </c>
      <c r="B14" s="34">
        <f t="shared" si="0"/>
        <v>36083</v>
      </c>
      <c r="C14" s="35">
        <f t="shared" si="1"/>
        <v>2</v>
      </c>
      <c r="D14" s="17">
        <f t="shared" si="2"/>
        <v>1.0344827586206897</v>
      </c>
      <c r="E14" s="17">
        <f t="shared" si="3"/>
        <v>1.0810344827586207</v>
      </c>
      <c r="F14" s="14">
        <f t="shared" si="4"/>
        <v>35979</v>
      </c>
      <c r="G14" s="14">
        <f t="shared" si="5"/>
        <v>36344</v>
      </c>
      <c r="H14" s="3">
        <f>CHOOSE(MATCH($A$2,{"D","C"},0),VLOOKUP($A14,$J$4:$N$39,COUNTA($J$4:$N$4)),TREND(D14:E14,F14:G14,B14))</f>
        <v>1.0477468115257436</v>
      </c>
      <c r="J14" s="32">
        <v>38718</v>
      </c>
      <c r="K14" s="60">
        <f t="shared" si="6"/>
        <v>38901</v>
      </c>
      <c r="L14" s="208">
        <f t="shared" ref="L14:L18" si="12">Q14</f>
        <v>793</v>
      </c>
      <c r="M14" s="57">
        <f>L14/L13-1</f>
        <v>4.0682414698162805E-2</v>
      </c>
      <c r="N14" s="46">
        <f t="shared" si="11"/>
        <v>1.3672413793103448</v>
      </c>
      <c r="P14" s="366">
        <v>807.1</v>
      </c>
      <c r="Q14">
        <f t="shared" si="10"/>
        <v>793</v>
      </c>
      <c r="X14" s="188"/>
      <c r="AA14" s="188"/>
      <c r="AC14" s="188"/>
      <c r="AE14" s="188"/>
    </row>
    <row r="15" spans="1:31">
      <c r="A15" s="12">
        <f t="shared" si="8"/>
        <v>36100</v>
      </c>
      <c r="B15" s="34">
        <f t="shared" si="0"/>
        <v>36114</v>
      </c>
      <c r="C15" s="35">
        <f t="shared" si="1"/>
        <v>2</v>
      </c>
      <c r="D15" s="17">
        <f t="shared" si="2"/>
        <v>1.0344827586206897</v>
      </c>
      <c r="E15" s="17">
        <f t="shared" si="3"/>
        <v>1.0810344827586207</v>
      </c>
      <c r="F15" s="14">
        <f t="shared" si="4"/>
        <v>35979</v>
      </c>
      <c r="G15" s="14">
        <f t="shared" si="5"/>
        <v>36344</v>
      </c>
      <c r="H15" s="3">
        <f>CHOOSE(MATCH($A$2,{"D","C"},0),VLOOKUP($A15,$J$4:$N$39,COUNTA($J$4:$N$4)),TREND(D15:E15,F15:G15,B15))</f>
        <v>1.0517005196032123</v>
      </c>
      <c r="J15" s="32">
        <v>39083</v>
      </c>
      <c r="K15" s="60">
        <f t="shared" si="6"/>
        <v>39266</v>
      </c>
      <c r="L15" s="208">
        <f t="shared" si="12"/>
        <v>820</v>
      </c>
      <c r="M15" s="57">
        <f t="shared" ref="M15:M20" si="13">L15/L14-1</f>
        <v>3.4047919293821005E-2</v>
      </c>
      <c r="N15" s="46">
        <f t="shared" si="11"/>
        <v>1.413793103448276</v>
      </c>
      <c r="P15" s="366">
        <v>833.5</v>
      </c>
      <c r="Q15">
        <f t="shared" si="10"/>
        <v>820</v>
      </c>
      <c r="X15" s="188"/>
      <c r="AA15" s="188"/>
      <c r="AC15" s="188"/>
      <c r="AE15" s="188"/>
    </row>
    <row r="16" spans="1:31">
      <c r="A16" s="12">
        <f t="shared" si="8"/>
        <v>36130</v>
      </c>
      <c r="B16" s="34">
        <f t="shared" si="0"/>
        <v>36144</v>
      </c>
      <c r="C16" s="35">
        <f t="shared" si="1"/>
        <v>2</v>
      </c>
      <c r="D16" s="17">
        <f t="shared" si="2"/>
        <v>1.0344827586206897</v>
      </c>
      <c r="E16" s="17">
        <f t="shared" si="3"/>
        <v>1.0810344827586207</v>
      </c>
      <c r="F16" s="14">
        <f t="shared" si="4"/>
        <v>35979</v>
      </c>
      <c r="G16" s="14">
        <f t="shared" si="5"/>
        <v>36344</v>
      </c>
      <c r="H16" s="3">
        <f>CHOOSE(MATCH($A$2,{"D","C"},0),VLOOKUP($A16,$J$4:$N$39,COUNTA($J$4:$N$4)),TREND(D16:E16,F16:G16,B16))</f>
        <v>1.0555266887104393</v>
      </c>
      <c r="J16" s="32">
        <v>39448</v>
      </c>
      <c r="K16" s="60">
        <f t="shared" si="6"/>
        <v>39631</v>
      </c>
      <c r="L16" s="208">
        <f t="shared" si="12"/>
        <v>840</v>
      </c>
      <c r="M16" s="57">
        <f t="shared" si="13"/>
        <v>2.4390243902439046E-2</v>
      </c>
      <c r="N16" s="46">
        <f t="shared" si="11"/>
        <v>1.4482758620689657</v>
      </c>
      <c r="P16" s="366">
        <v>845.5</v>
      </c>
      <c r="Q16">
        <f t="shared" si="10"/>
        <v>840</v>
      </c>
      <c r="X16" s="188"/>
      <c r="Y16" s="138"/>
      <c r="AA16" s="188"/>
      <c r="AC16" s="188"/>
      <c r="AE16" s="188"/>
    </row>
    <row r="17" spans="1:32">
      <c r="A17" s="12">
        <f t="shared" si="8"/>
        <v>36161</v>
      </c>
      <c r="B17" s="34">
        <f t="shared" si="0"/>
        <v>36175</v>
      </c>
      <c r="C17" s="35">
        <f t="shared" si="1"/>
        <v>2</v>
      </c>
      <c r="D17" s="17">
        <f t="shared" si="2"/>
        <v>1.0344827586206897</v>
      </c>
      <c r="E17" s="17">
        <f t="shared" si="3"/>
        <v>1.0810344827586207</v>
      </c>
      <c r="F17" s="14">
        <f t="shared" si="4"/>
        <v>35979</v>
      </c>
      <c r="G17" s="14">
        <f t="shared" si="5"/>
        <v>36344</v>
      </c>
      <c r="H17" s="3">
        <f>CHOOSE(MATCH($A$2,{"D","C"},0),VLOOKUP($A17,$J$4:$N$39,COUNTA($J$4:$N$4)),TREND(D17:E17,F17:G17,B17))</f>
        <v>1.0594803967879072</v>
      </c>
      <c r="J17" s="32">
        <v>39814</v>
      </c>
      <c r="K17" s="60">
        <f t="shared" si="6"/>
        <v>39997</v>
      </c>
      <c r="L17" s="208">
        <f t="shared" si="12"/>
        <v>853</v>
      </c>
      <c r="M17" s="57">
        <f t="shared" si="13"/>
        <v>1.5476190476190421E-2</v>
      </c>
      <c r="N17" s="46">
        <f t="shared" si="11"/>
        <v>1.470689655172414</v>
      </c>
      <c r="P17" s="367">
        <v>860.1</v>
      </c>
      <c r="Q17">
        <f t="shared" si="10"/>
        <v>853</v>
      </c>
      <c r="X17" s="188"/>
      <c r="AA17" s="188"/>
      <c r="AC17" s="188"/>
      <c r="AE17" s="188"/>
    </row>
    <row r="18" spans="1:32">
      <c r="A18" s="12">
        <f t="shared" si="8"/>
        <v>36192</v>
      </c>
      <c r="B18" s="34">
        <f t="shared" si="0"/>
        <v>36206</v>
      </c>
      <c r="C18" s="35">
        <f t="shared" si="1"/>
        <v>2</v>
      </c>
      <c r="D18" s="17">
        <f t="shared" si="2"/>
        <v>1.0344827586206897</v>
      </c>
      <c r="E18" s="17">
        <f t="shared" si="3"/>
        <v>1.0810344827586207</v>
      </c>
      <c r="F18" s="14">
        <f t="shared" si="4"/>
        <v>35979</v>
      </c>
      <c r="G18" s="14">
        <f t="shared" si="5"/>
        <v>36344</v>
      </c>
      <c r="H18" s="3">
        <f>CHOOSE(MATCH($A$2,{"D","C"},0),VLOOKUP($A18,$J$4:$N$39,COUNTA($J$4:$N$4)),TREND(D18:E18,F18:G18,B18))</f>
        <v>1.0634341048653759</v>
      </c>
      <c r="J18" s="32">
        <v>40179</v>
      </c>
      <c r="K18" s="60">
        <f t="shared" si="6"/>
        <v>40362</v>
      </c>
      <c r="L18" s="208">
        <f t="shared" si="12"/>
        <v>874</v>
      </c>
      <c r="M18" s="57">
        <f t="shared" si="13"/>
        <v>2.4618991793669442E-2</v>
      </c>
      <c r="N18" s="46">
        <f>(1+M18)*N17</f>
        <v>1.5068965517241382</v>
      </c>
      <c r="P18" s="367">
        <v>887.9</v>
      </c>
      <c r="Q18">
        <f t="shared" si="10"/>
        <v>874</v>
      </c>
      <c r="R18" s="57">
        <f t="shared" ref="R18:T26" si="14">Q18/Q17-1</f>
        <v>2.4618991793669442E-2</v>
      </c>
      <c r="X18" s="188"/>
      <c r="AA18" s="188"/>
      <c r="AC18" s="188"/>
      <c r="AE18" s="188"/>
    </row>
    <row r="19" spans="1:32">
      <c r="A19" s="12">
        <f t="shared" si="8"/>
        <v>36220</v>
      </c>
      <c r="B19" s="34">
        <f t="shared" si="0"/>
        <v>36234</v>
      </c>
      <c r="C19" s="35">
        <f t="shared" si="1"/>
        <v>2</v>
      </c>
      <c r="D19" s="17">
        <f t="shared" si="2"/>
        <v>1.0344827586206897</v>
      </c>
      <c r="E19" s="17">
        <f t="shared" si="3"/>
        <v>1.0810344827586207</v>
      </c>
      <c r="F19" s="14">
        <f t="shared" si="4"/>
        <v>35979</v>
      </c>
      <c r="G19" s="14">
        <f t="shared" si="5"/>
        <v>36344</v>
      </c>
      <c r="H19" s="3">
        <f>CHOOSE(MATCH($A$2,{"D","C"},0),VLOOKUP($A19,$J$4:$N$39,COUNTA($J$4:$N$4)),TREND(D19:E19,F19:G19,B19))</f>
        <v>1.0670051960321212</v>
      </c>
      <c r="J19" s="32">
        <v>40544</v>
      </c>
      <c r="K19" s="60">
        <f t="shared" si="6"/>
        <v>40727</v>
      </c>
      <c r="L19" s="208">
        <f t="shared" ref="L19:L27" si="15">Q19</f>
        <v>902</v>
      </c>
      <c r="M19" s="57">
        <f t="shared" si="13"/>
        <v>3.203661327231111E-2</v>
      </c>
      <c r="N19" s="46">
        <f>(1+M19)*N18</f>
        <v>1.5551724137931036</v>
      </c>
      <c r="P19" s="367">
        <v>915.3</v>
      </c>
      <c r="Q19">
        <f t="shared" ref="Q19" si="16">ROUND(AVERAGE(P18:P19),0)</f>
        <v>902</v>
      </c>
      <c r="R19" s="57">
        <f t="shared" si="14"/>
        <v>3.203661327231111E-2</v>
      </c>
      <c r="X19" s="188"/>
      <c r="AA19" s="188"/>
      <c r="AB19" s="188"/>
      <c r="AC19" s="188"/>
      <c r="AD19" s="188"/>
      <c r="AE19" s="188"/>
    </row>
    <row r="20" spans="1:32">
      <c r="A20" s="12">
        <f t="shared" si="8"/>
        <v>36251</v>
      </c>
      <c r="B20" s="34">
        <f t="shared" si="0"/>
        <v>36265</v>
      </c>
      <c r="C20" s="35">
        <f t="shared" si="1"/>
        <v>2</v>
      </c>
      <c r="D20" s="17">
        <f t="shared" si="2"/>
        <v>1.0344827586206897</v>
      </c>
      <c r="E20" s="17">
        <f t="shared" si="3"/>
        <v>1.0810344827586207</v>
      </c>
      <c r="F20" s="14">
        <f t="shared" si="4"/>
        <v>35979</v>
      </c>
      <c r="G20" s="14">
        <f t="shared" si="5"/>
        <v>36344</v>
      </c>
      <c r="H20" s="3">
        <f>CHOOSE(MATCH($A$2,{"D","C"},0),VLOOKUP($A20,$J$4:$N$39,COUNTA($J$4:$N$4)),TREND(D20:E20,F20:G20,B20))</f>
        <v>1.070958904109589</v>
      </c>
      <c r="J20" s="32">
        <v>40909</v>
      </c>
      <c r="K20" s="60">
        <f t="shared" si="6"/>
        <v>41092</v>
      </c>
      <c r="L20" s="208">
        <f t="shared" si="15"/>
        <v>924</v>
      </c>
      <c r="M20" s="57">
        <f t="shared" si="13"/>
        <v>2.4390243902439046E-2</v>
      </c>
      <c r="N20" s="46">
        <f t="shared" ref="N20:N27" si="17">(1+M20)*N19</f>
        <v>1.5931034482758621</v>
      </c>
      <c r="P20" s="367">
        <v>932.5</v>
      </c>
      <c r="Q20">
        <f t="shared" ref="Q20:Q25" si="18">ROUND(AVERAGE(P19:P20),0)</f>
        <v>924</v>
      </c>
      <c r="R20" s="57">
        <f t="shared" si="14"/>
        <v>2.4390243902439046E-2</v>
      </c>
      <c r="S20" s="411">
        <v>926</v>
      </c>
      <c r="X20" s="188"/>
      <c r="Y20" s="188"/>
      <c r="AA20" s="188"/>
      <c r="AB20" s="188"/>
      <c r="AC20" s="188"/>
      <c r="AD20" s="188"/>
      <c r="AE20" s="188"/>
      <c r="AF20" s="188"/>
    </row>
    <row r="21" spans="1:32">
      <c r="A21" s="12">
        <f t="shared" si="8"/>
        <v>36281</v>
      </c>
      <c r="B21" s="34">
        <f t="shared" si="0"/>
        <v>36295</v>
      </c>
      <c r="C21" s="35">
        <f t="shared" si="1"/>
        <v>2</v>
      </c>
      <c r="D21" s="17">
        <f t="shared" si="2"/>
        <v>1.0344827586206897</v>
      </c>
      <c r="E21" s="17">
        <f t="shared" si="3"/>
        <v>1.0810344827586207</v>
      </c>
      <c r="F21" s="14">
        <f t="shared" si="4"/>
        <v>35979</v>
      </c>
      <c r="G21" s="14">
        <f t="shared" si="5"/>
        <v>36344</v>
      </c>
      <c r="H21" s="3">
        <f>CHOOSE(MATCH($A$2,{"D","C"},0),VLOOKUP($A21,$J$4:$N$39,COUNTA($J$4:$N$4)),TREND(D21:E21,F21:G21,B21))</f>
        <v>1.074785073216816</v>
      </c>
      <c r="J21" s="32">
        <v>41275</v>
      </c>
      <c r="K21" s="60">
        <f t="shared" si="6"/>
        <v>41458</v>
      </c>
      <c r="L21" s="208">
        <f t="shared" si="15"/>
        <v>942</v>
      </c>
      <c r="M21" s="57">
        <f t="shared" ref="M21:M23" si="19">L21/L20-1</f>
        <v>1.9480519480519431E-2</v>
      </c>
      <c r="N21" s="46">
        <f t="shared" ref="N21" si="20">(1+M21)*N20</f>
        <v>1.6241379310344828</v>
      </c>
      <c r="P21" s="367">
        <v>952</v>
      </c>
      <c r="Q21">
        <f t="shared" si="18"/>
        <v>942</v>
      </c>
      <c r="R21" s="57">
        <f t="shared" si="14"/>
        <v>1.9480519480519431E-2</v>
      </c>
      <c r="S21" s="411">
        <v>938</v>
      </c>
      <c r="T21" s="57">
        <f t="shared" si="14"/>
        <v>1.2958963282937441E-2</v>
      </c>
      <c r="U21" s="57"/>
      <c r="X21" s="188"/>
      <c r="Y21" s="188"/>
      <c r="AA21" s="188"/>
      <c r="AB21" s="188"/>
      <c r="AC21" s="188"/>
      <c r="AD21" s="188"/>
      <c r="AE21" s="188"/>
      <c r="AF21" s="188"/>
    </row>
    <row r="22" spans="1:32">
      <c r="A22" s="12">
        <f t="shared" si="8"/>
        <v>36312</v>
      </c>
      <c r="B22" s="34">
        <f t="shared" si="0"/>
        <v>36326</v>
      </c>
      <c r="C22" s="35">
        <f t="shared" si="1"/>
        <v>2</v>
      </c>
      <c r="D22" s="17">
        <f t="shared" si="2"/>
        <v>1.0344827586206897</v>
      </c>
      <c r="E22" s="17">
        <f t="shared" si="3"/>
        <v>1.0810344827586207</v>
      </c>
      <c r="F22" s="14">
        <f t="shared" si="4"/>
        <v>35979</v>
      </c>
      <c r="G22" s="14">
        <f t="shared" si="5"/>
        <v>36344</v>
      </c>
      <c r="H22" s="3">
        <f>CHOOSE(MATCH($A$2,{"D","C"},0),VLOOKUP($A22,$J$4:$N$39,COUNTA($J$4:$N$4)),TREND(D22:E22,F22:G22,B22))</f>
        <v>1.0787387812942839</v>
      </c>
      <c r="J22" s="32">
        <v>41640</v>
      </c>
      <c r="K22" s="60">
        <f t="shared" si="6"/>
        <v>41823</v>
      </c>
      <c r="L22" s="208">
        <f t="shared" si="15"/>
        <v>964</v>
      </c>
      <c r="M22" s="57">
        <f t="shared" si="19"/>
        <v>2.3354564755838636E-2</v>
      </c>
      <c r="N22" s="46">
        <f t="shared" si="17"/>
        <v>1.6620689655172414</v>
      </c>
      <c r="P22" s="367">
        <v>976.8</v>
      </c>
      <c r="Q22">
        <f t="shared" si="18"/>
        <v>964</v>
      </c>
      <c r="R22" s="57">
        <f t="shared" si="14"/>
        <v>2.3354564755838636E-2</v>
      </c>
      <c r="S22" s="411">
        <v>967</v>
      </c>
      <c r="T22" s="57">
        <f t="shared" si="14"/>
        <v>3.0916844349680117E-2</v>
      </c>
      <c r="U22" s="57"/>
      <c r="AF22" s="188"/>
    </row>
    <row r="23" spans="1:32">
      <c r="A23" s="12">
        <f t="shared" si="8"/>
        <v>36342</v>
      </c>
      <c r="B23" s="34">
        <f t="shared" si="0"/>
        <v>36356</v>
      </c>
      <c r="C23" s="35">
        <f t="shared" si="1"/>
        <v>3</v>
      </c>
      <c r="D23" s="17">
        <f t="shared" si="2"/>
        <v>1.0810344827586207</v>
      </c>
      <c r="E23" s="17">
        <f t="shared" si="3"/>
        <v>1.1258620689655172</v>
      </c>
      <c r="F23" s="14">
        <f t="shared" si="4"/>
        <v>36344</v>
      </c>
      <c r="G23" s="14">
        <f t="shared" si="5"/>
        <v>36709</v>
      </c>
      <c r="H23" s="3">
        <f>CHOOSE(MATCH($A$2,{"D","C"},0),VLOOKUP($A23,$J$4:$N$39,COUNTA($J$4:$N$4)),TREND(D23:E23,F23:G23,B23))</f>
        <v>1.0825082664147376</v>
      </c>
      <c r="J23" s="32">
        <v>42005</v>
      </c>
      <c r="K23" s="60">
        <f t="shared" si="6"/>
        <v>42188</v>
      </c>
      <c r="L23" s="208">
        <f t="shared" si="15"/>
        <v>987</v>
      </c>
      <c r="M23" s="57">
        <f t="shared" si="19"/>
        <v>2.3858921161825641E-2</v>
      </c>
      <c r="N23" s="46">
        <f t="shared" ref="N23" si="21">(1+M23)*N22</f>
        <v>1.7017241379310344</v>
      </c>
      <c r="P23" s="367">
        <v>996.6</v>
      </c>
      <c r="Q23">
        <f t="shared" si="18"/>
        <v>987</v>
      </c>
      <c r="R23" s="57">
        <f t="shared" si="14"/>
        <v>2.3858921161825641E-2</v>
      </c>
      <c r="S23" s="411">
        <v>997</v>
      </c>
      <c r="T23" s="57">
        <f t="shared" si="14"/>
        <v>3.1023784901758056E-2</v>
      </c>
      <c r="U23" s="57"/>
      <c r="AF23" s="188"/>
    </row>
    <row r="24" spans="1:32">
      <c r="A24" s="12">
        <f t="shared" si="8"/>
        <v>36373</v>
      </c>
      <c r="B24" s="34">
        <f t="shared" si="0"/>
        <v>36387</v>
      </c>
      <c r="C24" s="35">
        <f t="shared" si="1"/>
        <v>3</v>
      </c>
      <c r="D24" s="17">
        <f t="shared" si="2"/>
        <v>1.0810344827586207</v>
      </c>
      <c r="E24" s="17">
        <f t="shared" si="3"/>
        <v>1.1258620689655172</v>
      </c>
      <c r="F24" s="14">
        <f t="shared" si="4"/>
        <v>36344</v>
      </c>
      <c r="G24" s="14">
        <f t="shared" si="5"/>
        <v>36709</v>
      </c>
      <c r="H24" s="3">
        <f>CHOOSE(MATCH($A$2,{"D","C"},0),VLOOKUP($A24,$J$4:$N$39,COUNTA($J$4:$N$4)),TREND(D24:E24,F24:G24,B24))</f>
        <v>1.0863155408597067</v>
      </c>
      <c r="J24" s="32">
        <v>42370</v>
      </c>
      <c r="K24" s="60">
        <f t="shared" si="6"/>
        <v>42553</v>
      </c>
      <c r="L24" s="208">
        <f t="shared" si="15"/>
        <v>1010</v>
      </c>
      <c r="M24" s="57">
        <f t="shared" ref="M24:M27" si="22">L24/L23-1</f>
        <v>2.3302938196555267E-2</v>
      </c>
      <c r="N24" s="46">
        <f t="shared" ref="N24" si="23">(1+M24)*N23</f>
        <v>1.7413793103448276</v>
      </c>
      <c r="P24" s="367">
        <v>1024.3</v>
      </c>
      <c r="Q24">
        <f t="shared" si="18"/>
        <v>1010</v>
      </c>
      <c r="R24" s="57">
        <f t="shared" si="14"/>
        <v>2.3302938196555267E-2</v>
      </c>
      <c r="S24" s="214">
        <v>1002</v>
      </c>
      <c r="T24" s="57">
        <f t="shared" si="14"/>
        <v>5.015045135406293E-3</v>
      </c>
      <c r="U24" s="57"/>
      <c r="AF24" s="188"/>
    </row>
    <row r="25" spans="1:32">
      <c r="A25" s="12">
        <f t="shared" si="8"/>
        <v>36404</v>
      </c>
      <c r="B25" s="34">
        <f t="shared" si="0"/>
        <v>36418</v>
      </c>
      <c r="C25" s="35">
        <f t="shared" si="1"/>
        <v>3</v>
      </c>
      <c r="D25" s="17">
        <f t="shared" si="2"/>
        <v>1.0810344827586207</v>
      </c>
      <c r="E25" s="17">
        <f t="shared" si="3"/>
        <v>1.1258620689655172</v>
      </c>
      <c r="F25" s="14">
        <f t="shared" si="4"/>
        <v>36344</v>
      </c>
      <c r="G25" s="14">
        <f t="shared" si="5"/>
        <v>36709</v>
      </c>
      <c r="H25" s="3">
        <f>CHOOSE(MATCH($A$2,{"D","C"},0),VLOOKUP($A25,$J$4:$N$39,COUNTA($J$4:$N$4)),TREND(D25:E25,F25:G25,B25))</f>
        <v>1.0901228153046758</v>
      </c>
      <c r="J25" s="32">
        <v>42736</v>
      </c>
      <c r="K25" s="60">
        <f t="shared" si="6"/>
        <v>42919</v>
      </c>
      <c r="L25" s="208">
        <f t="shared" si="15"/>
        <v>1037</v>
      </c>
      <c r="M25" s="57">
        <f t="shared" si="22"/>
        <v>2.6732673267326756E-2</v>
      </c>
      <c r="N25" s="46">
        <f t="shared" si="17"/>
        <v>1.7879310344827588</v>
      </c>
      <c r="P25" s="367">
        <v>1050</v>
      </c>
      <c r="Q25">
        <f t="shared" si="18"/>
        <v>1037</v>
      </c>
      <c r="R25" s="57">
        <f t="shared" si="14"/>
        <v>2.6732673267326756E-2</v>
      </c>
      <c r="S25" s="214">
        <v>1032</v>
      </c>
      <c r="T25" s="57">
        <f t="shared" si="14"/>
        <v>2.9940119760478945E-2</v>
      </c>
      <c r="U25" s="57"/>
      <c r="AF25" s="188"/>
    </row>
    <row r="26" spans="1:32">
      <c r="A26" s="12">
        <f t="shared" si="8"/>
        <v>36434</v>
      </c>
      <c r="B26" s="34">
        <f t="shared" si="0"/>
        <v>36448</v>
      </c>
      <c r="C26" s="35">
        <f t="shared" si="1"/>
        <v>3</v>
      </c>
      <c r="D26" s="17">
        <f t="shared" si="2"/>
        <v>1.0810344827586207</v>
      </c>
      <c r="E26" s="17">
        <f t="shared" si="3"/>
        <v>1.1258620689655172</v>
      </c>
      <c r="F26" s="14">
        <f t="shared" si="4"/>
        <v>36344</v>
      </c>
      <c r="G26" s="14">
        <f t="shared" si="5"/>
        <v>36709</v>
      </c>
      <c r="H26" s="3">
        <f>CHOOSE(MATCH($A$2,{"D","C"},0),VLOOKUP($A26,$J$4:$N$39,COUNTA($J$4:$N$4)),TREND(D26:E26,F26:G26,B26))</f>
        <v>1.0938072744449685</v>
      </c>
      <c r="J26" s="32">
        <v>43101</v>
      </c>
      <c r="K26" s="60">
        <f t="shared" si="6"/>
        <v>43284</v>
      </c>
      <c r="L26" s="208">
        <f t="shared" si="15"/>
        <v>1067</v>
      </c>
      <c r="M26" s="57">
        <f t="shared" si="22"/>
        <v>2.8929604628736838E-2</v>
      </c>
      <c r="N26" s="46">
        <f t="shared" si="17"/>
        <v>1.8396551724137935</v>
      </c>
      <c r="P26" s="463">
        <f>1081.1*0+1083.1</f>
        <v>1083.0999999999999</v>
      </c>
      <c r="Q26">
        <f t="shared" ref="Q26:Q27" si="24">ROUND(AVERAGE(P25:P26),0)</f>
        <v>1067</v>
      </c>
      <c r="R26" s="57">
        <f t="shared" ref="R26:T28" si="25">Q26/Q25-1</f>
        <v>2.8929604628736838E-2</v>
      </c>
      <c r="S26" s="214">
        <v>1063</v>
      </c>
      <c r="T26" s="57">
        <f t="shared" si="14"/>
        <v>3.0038759689922534E-2</v>
      </c>
      <c r="AF26" s="188"/>
    </row>
    <row r="27" spans="1:32">
      <c r="A27" s="12">
        <f t="shared" si="8"/>
        <v>36465</v>
      </c>
      <c r="B27" s="34">
        <f t="shared" si="0"/>
        <v>36479</v>
      </c>
      <c r="C27" s="35">
        <f t="shared" si="1"/>
        <v>3</v>
      </c>
      <c r="D27" s="17">
        <f t="shared" si="2"/>
        <v>1.0810344827586207</v>
      </c>
      <c r="E27" s="17">
        <f t="shared" si="3"/>
        <v>1.1258620689655172</v>
      </c>
      <c r="F27" s="14">
        <f t="shared" si="4"/>
        <v>36344</v>
      </c>
      <c r="G27" s="14">
        <f t="shared" si="5"/>
        <v>36709</v>
      </c>
      <c r="H27" s="3">
        <f>CHOOSE(MATCH($A$2,{"D","C"},0),VLOOKUP($A27,$J$4:$N$39,COUNTA($J$4:$N$4)),TREND(D27:E27,F27:G27,B27))</f>
        <v>1.0976145488899385</v>
      </c>
      <c r="J27" s="32">
        <v>43466</v>
      </c>
      <c r="K27" s="60">
        <f t="shared" si="6"/>
        <v>43649</v>
      </c>
      <c r="L27" s="439">
        <f t="shared" si="15"/>
        <v>1108</v>
      </c>
      <c r="M27" s="440">
        <f t="shared" si="22"/>
        <v>3.8425492033739461E-2</v>
      </c>
      <c r="N27" s="46">
        <f t="shared" si="17"/>
        <v>1.9103448275862074</v>
      </c>
      <c r="P27" s="464">
        <f>1114.5*0+1133.3</f>
        <v>1133.3</v>
      </c>
      <c r="Q27">
        <f t="shared" si="24"/>
        <v>1108</v>
      </c>
      <c r="R27" s="57">
        <f t="shared" si="25"/>
        <v>3.8425492033739461E-2</v>
      </c>
      <c r="S27" s="214">
        <v>1100</v>
      </c>
      <c r="T27" s="57">
        <f t="shared" si="25"/>
        <v>3.4807149576669749E-2</v>
      </c>
      <c r="AF27" s="188"/>
    </row>
    <row r="28" spans="1:32">
      <c r="A28" s="12">
        <f t="shared" si="8"/>
        <v>36495</v>
      </c>
      <c r="B28" s="34">
        <f t="shared" si="0"/>
        <v>36509</v>
      </c>
      <c r="C28" s="35">
        <f t="shared" si="1"/>
        <v>3</v>
      </c>
      <c r="D28" s="17">
        <f t="shared" si="2"/>
        <v>1.0810344827586207</v>
      </c>
      <c r="E28" s="17">
        <f t="shared" si="3"/>
        <v>1.1258620689655172</v>
      </c>
      <c r="F28" s="14">
        <f t="shared" si="4"/>
        <v>36344</v>
      </c>
      <c r="G28" s="14">
        <f t="shared" si="5"/>
        <v>36709</v>
      </c>
      <c r="H28" s="3">
        <f>CHOOSE(MATCH($A$2,{"D","C"},0),VLOOKUP($A28,$J$4:$N$39,COUNTA($J$4:$N$4)),TREND(D28:E28,F28:G28,B28))</f>
        <v>1.1012990080302312</v>
      </c>
      <c r="J28" s="32">
        <v>43831</v>
      </c>
      <c r="K28" s="60">
        <f t="shared" ref="K28:K38" si="26">EDATE(J28+ROUND((J29-J28)/2,0),$M$2/2)+ROUND(30.5*MOD($M$2,1),0)</f>
        <v>44014</v>
      </c>
      <c r="L28" s="441">
        <f>S28</f>
        <v>1191</v>
      </c>
      <c r="M28" s="442">
        <f>T28</f>
        <v>8.272727272727276E-2</v>
      </c>
      <c r="N28" s="46">
        <f t="shared" ref="N28:N38" si="27">(1+M28)*N27</f>
        <v>2.0683824451410664</v>
      </c>
      <c r="R28" s="112"/>
      <c r="S28" s="214">
        <v>1191</v>
      </c>
      <c r="T28" s="57">
        <f t="shared" si="25"/>
        <v>8.272727272727276E-2</v>
      </c>
      <c r="AF28" s="188"/>
    </row>
    <row r="29" spans="1:32">
      <c r="A29" s="12">
        <f t="shared" si="8"/>
        <v>36526</v>
      </c>
      <c r="B29" s="34">
        <f t="shared" si="0"/>
        <v>36540</v>
      </c>
      <c r="C29" s="35">
        <f t="shared" si="1"/>
        <v>3</v>
      </c>
      <c r="D29" s="17">
        <f t="shared" si="2"/>
        <v>1.0810344827586207</v>
      </c>
      <c r="E29" s="17">
        <f t="shared" si="3"/>
        <v>1.1258620689655172</v>
      </c>
      <c r="F29" s="14">
        <f t="shared" si="4"/>
        <v>36344</v>
      </c>
      <c r="G29" s="14">
        <f t="shared" si="5"/>
        <v>36709</v>
      </c>
      <c r="H29" s="3">
        <f>CHOOSE(MATCH($A$2,{"D","C"},0),VLOOKUP($A29,$J$4:$N$39,COUNTA($J$4:$N$4)),TREND(D29:E29,F29:G29,B29))</f>
        <v>1.1051062824752003</v>
      </c>
      <c r="J29" s="32">
        <v>44197</v>
      </c>
      <c r="K29" s="60">
        <f t="shared" si="26"/>
        <v>44380</v>
      </c>
      <c r="L29" s="61">
        <f t="shared" ref="L29:L38" si="28">L28*(M29+1)</f>
        <v>1224.348</v>
      </c>
      <c r="M29" s="377">
        <f t="shared" ref="M29:M38" si="29">$O$1</f>
        <v>2.8000000000000001E-2</v>
      </c>
      <c r="N29" s="46">
        <f t="shared" si="27"/>
        <v>2.1262971536050164</v>
      </c>
      <c r="AF29" s="188"/>
    </row>
    <row r="30" spans="1:32">
      <c r="A30" s="12">
        <f t="shared" si="8"/>
        <v>36557</v>
      </c>
      <c r="B30" s="34">
        <f t="shared" si="0"/>
        <v>36571</v>
      </c>
      <c r="C30" s="35">
        <f t="shared" si="1"/>
        <v>3</v>
      </c>
      <c r="D30" s="17">
        <f t="shared" si="2"/>
        <v>1.0810344827586207</v>
      </c>
      <c r="E30" s="17">
        <f t="shared" si="3"/>
        <v>1.1258620689655172</v>
      </c>
      <c r="F30" s="14">
        <f t="shared" si="4"/>
        <v>36344</v>
      </c>
      <c r="G30" s="14">
        <f t="shared" si="5"/>
        <v>36709</v>
      </c>
      <c r="H30" s="3">
        <f>CHOOSE(MATCH($A$2,{"D","C"},0),VLOOKUP($A30,$J$4:$N$39,COUNTA($J$4:$N$4)),TREND(D30:E30,F30:G30,B30))</f>
        <v>1.1089135569201694</v>
      </c>
      <c r="J30" s="32">
        <v>44562</v>
      </c>
      <c r="K30" s="60">
        <f t="shared" si="26"/>
        <v>44745</v>
      </c>
      <c r="L30" s="61">
        <f t="shared" si="28"/>
        <v>1258.6297440000001</v>
      </c>
      <c r="M30" s="377">
        <f t="shared" si="29"/>
        <v>2.8000000000000001E-2</v>
      </c>
      <c r="N30" s="46">
        <f t="shared" si="27"/>
        <v>2.1858334739059568</v>
      </c>
      <c r="AF30" s="188"/>
    </row>
    <row r="31" spans="1:32">
      <c r="A31" s="12">
        <f t="shared" si="8"/>
        <v>36586</v>
      </c>
      <c r="B31" s="34">
        <f t="shared" si="0"/>
        <v>36600</v>
      </c>
      <c r="C31" s="35">
        <f t="shared" si="1"/>
        <v>3</v>
      </c>
      <c r="D31" s="17">
        <f t="shared" si="2"/>
        <v>1.0810344827586207</v>
      </c>
      <c r="E31" s="17">
        <f t="shared" si="3"/>
        <v>1.1258620689655172</v>
      </c>
      <c r="F31" s="14">
        <f t="shared" si="4"/>
        <v>36344</v>
      </c>
      <c r="G31" s="14">
        <f t="shared" si="5"/>
        <v>36709</v>
      </c>
      <c r="H31" s="3">
        <f>CHOOSE(MATCH($A$2,{"D","C"},0),VLOOKUP($A31,$J$4:$N$39,COUNTA($J$4:$N$4)),TREND(D31:E31,F31:G31,B31))</f>
        <v>1.1124752007557857</v>
      </c>
      <c r="J31" s="32">
        <v>44927</v>
      </c>
      <c r="K31" s="60">
        <f t="shared" si="26"/>
        <v>45110</v>
      </c>
      <c r="L31" s="61">
        <f t="shared" si="28"/>
        <v>1293.8713768320001</v>
      </c>
      <c r="M31" s="377">
        <f t="shared" si="29"/>
        <v>2.8000000000000001E-2</v>
      </c>
      <c r="N31" s="46">
        <f t="shared" si="27"/>
        <v>2.2470368111753238</v>
      </c>
      <c r="P31" s="368"/>
      <c r="AF31" s="188"/>
    </row>
    <row r="32" spans="1:32">
      <c r="A32" s="12">
        <f t="shared" si="8"/>
        <v>36617</v>
      </c>
      <c r="B32" s="34">
        <f t="shared" si="0"/>
        <v>36631</v>
      </c>
      <c r="C32" s="35">
        <f t="shared" si="1"/>
        <v>3</v>
      </c>
      <c r="D32" s="17">
        <f t="shared" si="2"/>
        <v>1.0810344827586207</v>
      </c>
      <c r="E32" s="17">
        <f t="shared" si="3"/>
        <v>1.1258620689655172</v>
      </c>
      <c r="F32" s="14">
        <f t="shared" si="4"/>
        <v>36344</v>
      </c>
      <c r="G32" s="14">
        <f t="shared" si="5"/>
        <v>36709</v>
      </c>
      <c r="H32" s="3">
        <f>CHOOSE(MATCH($A$2,{"D","C"},0),VLOOKUP($A32,$J$4:$N$39,COUNTA($J$4:$N$4)),TREND(D32:E32,F32:G32,B32))</f>
        <v>1.1162824752007556</v>
      </c>
      <c r="J32" s="32">
        <v>45292</v>
      </c>
      <c r="K32" s="60">
        <f t="shared" si="26"/>
        <v>45475</v>
      </c>
      <c r="L32" s="61">
        <f t="shared" si="28"/>
        <v>1330.0997753832962</v>
      </c>
      <c r="M32" s="377">
        <f t="shared" si="29"/>
        <v>2.8000000000000001E-2</v>
      </c>
      <c r="N32" s="46">
        <f t="shared" si="27"/>
        <v>2.3099538418882331</v>
      </c>
      <c r="AF32" s="188"/>
    </row>
    <row r="33" spans="1:30">
      <c r="A33" s="12">
        <f t="shared" si="8"/>
        <v>36647</v>
      </c>
      <c r="B33" s="34">
        <f t="shared" si="0"/>
        <v>36661</v>
      </c>
      <c r="C33" s="35">
        <f t="shared" si="1"/>
        <v>3</v>
      </c>
      <c r="D33" s="17">
        <f t="shared" si="2"/>
        <v>1.0810344827586207</v>
      </c>
      <c r="E33" s="17">
        <f t="shared" si="3"/>
        <v>1.1258620689655172</v>
      </c>
      <c r="F33" s="14">
        <f t="shared" si="4"/>
        <v>36344</v>
      </c>
      <c r="G33" s="14">
        <f t="shared" si="5"/>
        <v>36709</v>
      </c>
      <c r="H33" s="3">
        <f>CHOOSE(MATCH($A$2,{"D","C"},0),VLOOKUP($A33,$J$4:$N$39,COUNTA($J$4:$N$4)),TREND(D33:E33,F33:G33,B33))</f>
        <v>1.1199669343410483</v>
      </c>
      <c r="J33" s="32">
        <v>45658</v>
      </c>
      <c r="K33" s="60">
        <f t="shared" si="26"/>
        <v>45841</v>
      </c>
      <c r="L33" s="61">
        <f t="shared" si="28"/>
        <v>1367.3425690940285</v>
      </c>
      <c r="M33" s="377">
        <f t="shared" si="29"/>
        <v>2.8000000000000001E-2</v>
      </c>
      <c r="N33" s="46">
        <f t="shared" si="27"/>
        <v>2.3746325494611038</v>
      </c>
      <c r="X33" s="326"/>
      <c r="Y33" s="188"/>
      <c r="AB33" s="188"/>
    </row>
    <row r="34" spans="1:30">
      <c r="A34" s="12">
        <f t="shared" si="8"/>
        <v>36678</v>
      </c>
      <c r="B34" s="34">
        <f t="shared" si="0"/>
        <v>36692</v>
      </c>
      <c r="C34" s="35">
        <f t="shared" si="1"/>
        <v>3</v>
      </c>
      <c r="D34" s="17">
        <f t="shared" si="2"/>
        <v>1.0810344827586207</v>
      </c>
      <c r="E34" s="17">
        <f t="shared" si="3"/>
        <v>1.1258620689655172</v>
      </c>
      <c r="F34" s="14">
        <f t="shared" si="4"/>
        <v>36344</v>
      </c>
      <c r="G34" s="14">
        <f t="shared" si="5"/>
        <v>36709</v>
      </c>
      <c r="H34" s="3">
        <f>CHOOSE(MATCH($A$2,{"D","C"},0),VLOOKUP($A34,$J$4:$N$39,COUNTA($J$4:$N$4)),TREND(D34:E34,F34:G34,B34))</f>
        <v>1.1237742087860174</v>
      </c>
      <c r="J34" s="32">
        <v>46023</v>
      </c>
      <c r="K34" s="60">
        <f t="shared" si="26"/>
        <v>46206</v>
      </c>
      <c r="L34" s="61">
        <f t="shared" si="28"/>
        <v>1405.6281610286612</v>
      </c>
      <c r="M34" s="377">
        <f t="shared" si="29"/>
        <v>2.8000000000000001E-2</v>
      </c>
      <c r="N34" s="46">
        <f t="shared" si="27"/>
        <v>2.4411222608460146</v>
      </c>
      <c r="X34" s="326"/>
    </row>
    <row r="35" spans="1:30">
      <c r="A35" s="12">
        <f t="shared" si="8"/>
        <v>36708</v>
      </c>
      <c r="B35" s="34">
        <f t="shared" si="0"/>
        <v>36722</v>
      </c>
      <c r="C35" s="35">
        <f t="shared" si="1"/>
        <v>4</v>
      </c>
      <c r="D35" s="17">
        <f t="shared" si="2"/>
        <v>1.1258620689655172</v>
      </c>
      <c r="E35" s="17">
        <f t="shared" si="3"/>
        <v>1.1551724137931034</v>
      </c>
      <c r="F35" s="14">
        <f t="shared" si="4"/>
        <v>36709</v>
      </c>
      <c r="G35" s="14">
        <f t="shared" si="5"/>
        <v>37075</v>
      </c>
      <c r="H35" s="3">
        <f>CHOOSE(MATCH($A$2,{"D","C"},0),VLOOKUP($A35,$J$4:$N$39,COUNTA($J$4:$N$4)),TREND(D35:E35,F35:G35,B35))</f>
        <v>1.1269031467872619</v>
      </c>
      <c r="J35" s="32">
        <v>46388</v>
      </c>
      <c r="K35" s="60">
        <f t="shared" si="26"/>
        <v>46571</v>
      </c>
      <c r="L35" s="61">
        <f t="shared" si="28"/>
        <v>1444.9857495374638</v>
      </c>
      <c r="M35" s="377">
        <f t="shared" si="29"/>
        <v>2.8000000000000001E-2</v>
      </c>
      <c r="N35" s="46">
        <f t="shared" si="27"/>
        <v>2.509473684149703</v>
      </c>
    </row>
    <row r="36" spans="1:30">
      <c r="A36" s="12">
        <f t="shared" si="8"/>
        <v>36739</v>
      </c>
      <c r="B36" s="34">
        <f t="shared" si="0"/>
        <v>36753</v>
      </c>
      <c r="C36" s="35">
        <f t="shared" si="1"/>
        <v>4</v>
      </c>
      <c r="D36" s="17">
        <f t="shared" si="2"/>
        <v>1.1258620689655172</v>
      </c>
      <c r="E36" s="17">
        <f t="shared" si="3"/>
        <v>1.1551724137931034</v>
      </c>
      <c r="F36" s="14">
        <f t="shared" si="4"/>
        <v>36709</v>
      </c>
      <c r="G36" s="14">
        <f t="shared" si="5"/>
        <v>37075</v>
      </c>
      <c r="H36" s="3">
        <f>CHOOSE(MATCH($A$2,{"D","C"},0),VLOOKUP($A36,$J$4:$N$39,COUNTA($J$4:$N$4)),TREND(D36:E36,F36:G36,B36))</f>
        <v>1.1293857169775765</v>
      </c>
      <c r="J36" s="32">
        <v>46753</v>
      </c>
      <c r="K36" s="60">
        <f t="shared" si="26"/>
        <v>46936</v>
      </c>
      <c r="L36" s="61">
        <f t="shared" si="28"/>
        <v>1485.4453505245128</v>
      </c>
      <c r="M36" s="377">
        <f t="shared" si="29"/>
        <v>2.8000000000000001E-2</v>
      </c>
      <c r="N36" s="46">
        <f t="shared" si="27"/>
        <v>2.5797389473058945</v>
      </c>
    </row>
    <row r="37" spans="1:30">
      <c r="A37" s="12">
        <f t="shared" si="8"/>
        <v>36770</v>
      </c>
      <c r="B37" s="34">
        <f t="shared" ref="B37:B68" si="30">DATE(YEAR(A37),MONTH(A37)+FLOOR(($M$2+$A$3)/2,1),1+14*MOD($M$2+$A$3,2))</f>
        <v>36784</v>
      </c>
      <c r="C37" s="35">
        <f t="shared" si="1"/>
        <v>4</v>
      </c>
      <c r="D37" s="17">
        <f t="shared" si="2"/>
        <v>1.1258620689655172</v>
      </c>
      <c r="E37" s="17">
        <f t="shared" si="3"/>
        <v>1.1551724137931034</v>
      </c>
      <c r="F37" s="14">
        <f t="shared" si="4"/>
        <v>36709</v>
      </c>
      <c r="G37" s="14">
        <f t="shared" si="5"/>
        <v>37075</v>
      </c>
      <c r="H37" s="3">
        <f>CHOOSE(MATCH($A$2,{"D","C"},0),VLOOKUP($A37,$J$4:$N$39,COUNTA($J$4:$N$4)),TREND(D37:E37,F37:G37,B37))</f>
        <v>1.1318682871678911</v>
      </c>
      <c r="J37" s="32">
        <v>47119</v>
      </c>
      <c r="K37" s="60">
        <f t="shared" si="26"/>
        <v>47302</v>
      </c>
      <c r="L37" s="61">
        <f t="shared" si="28"/>
        <v>1527.0378203391992</v>
      </c>
      <c r="M37" s="377">
        <f t="shared" si="29"/>
        <v>2.8000000000000001E-2</v>
      </c>
      <c r="N37" s="46">
        <f t="shared" si="27"/>
        <v>2.6519716378304596</v>
      </c>
    </row>
    <row r="38" spans="1:30">
      <c r="A38" s="12">
        <f t="shared" si="8"/>
        <v>36800</v>
      </c>
      <c r="B38" s="34">
        <f t="shared" si="30"/>
        <v>36814</v>
      </c>
      <c r="C38" s="35">
        <f t="shared" si="1"/>
        <v>4</v>
      </c>
      <c r="D38" s="17">
        <f t="shared" si="2"/>
        <v>1.1258620689655172</v>
      </c>
      <c r="E38" s="17">
        <f t="shared" si="3"/>
        <v>1.1551724137931034</v>
      </c>
      <c r="F38" s="14">
        <f t="shared" si="4"/>
        <v>36709</v>
      </c>
      <c r="G38" s="14">
        <f t="shared" si="5"/>
        <v>37075</v>
      </c>
      <c r="H38" s="3">
        <f>CHOOSE(MATCH($A$2,{"D","C"},0),VLOOKUP($A38,$J$4:$N$39,COUNTA($J$4:$N$4)),TREND(D38:E38,F38:G38,B38))</f>
        <v>1.1342707744488409</v>
      </c>
      <c r="J38" s="32">
        <v>47484</v>
      </c>
      <c r="K38" s="60">
        <f t="shared" si="26"/>
        <v>47667</v>
      </c>
      <c r="L38" s="61">
        <f t="shared" si="28"/>
        <v>1569.7948793086969</v>
      </c>
      <c r="M38" s="377">
        <f t="shared" si="29"/>
        <v>2.8000000000000001E-2</v>
      </c>
      <c r="N38" s="46">
        <f t="shared" si="27"/>
        <v>2.7262268436897124</v>
      </c>
    </row>
    <row r="39" spans="1:30">
      <c r="A39" s="12">
        <f t="shared" si="8"/>
        <v>36831</v>
      </c>
      <c r="B39" s="34">
        <f t="shared" si="30"/>
        <v>36845</v>
      </c>
      <c r="C39" s="35">
        <f t="shared" si="1"/>
        <v>4</v>
      </c>
      <c r="D39" s="17">
        <f t="shared" si="2"/>
        <v>1.1258620689655172</v>
      </c>
      <c r="E39" s="17">
        <f t="shared" si="3"/>
        <v>1.1551724137931034</v>
      </c>
      <c r="F39" s="14">
        <f t="shared" si="4"/>
        <v>36709</v>
      </c>
      <c r="G39" s="14">
        <f t="shared" si="5"/>
        <v>37075</v>
      </c>
      <c r="H39" s="3">
        <f>CHOOSE(MATCH($A$2,{"D","C"},0),VLOOKUP($A39,$J$4:$N$39,COUNTA($J$4:$N$4)),TREND(D39:E39,F39:G39,B39))</f>
        <v>1.1367533446391556</v>
      </c>
      <c r="J39" s="51">
        <v>47849</v>
      </c>
      <c r="K39" s="52"/>
      <c r="L39" s="52"/>
      <c r="M39" s="52"/>
      <c r="N39" s="52"/>
      <c r="Z39" s="188"/>
      <c r="AB39" s="188"/>
    </row>
    <row r="40" spans="1:30">
      <c r="A40" s="12">
        <f t="shared" si="8"/>
        <v>36861</v>
      </c>
      <c r="B40" s="34">
        <f t="shared" si="30"/>
        <v>36875</v>
      </c>
      <c r="C40" s="35">
        <f t="shared" si="1"/>
        <v>4</v>
      </c>
      <c r="D40" s="17">
        <f t="shared" si="2"/>
        <v>1.1258620689655172</v>
      </c>
      <c r="E40" s="17">
        <f t="shared" si="3"/>
        <v>1.1551724137931034</v>
      </c>
      <c r="F40" s="14">
        <f t="shared" si="4"/>
        <v>36709</v>
      </c>
      <c r="G40" s="14">
        <f t="shared" si="5"/>
        <v>37075</v>
      </c>
      <c r="H40" s="3">
        <f>CHOOSE(MATCH($A$2,{"D","C"},0),VLOOKUP($A40,$J$4:$N$39,COUNTA($J$4:$N$4)),TREND(D40:E40,F40:G40,B40))</f>
        <v>1.1391558319201054</v>
      </c>
      <c r="W40" s="188"/>
      <c r="Z40" s="188"/>
      <c r="AB40" s="188"/>
      <c r="AD40" s="188"/>
    </row>
    <row r="41" spans="1:30">
      <c r="A41" s="12">
        <f t="shared" si="8"/>
        <v>36892</v>
      </c>
      <c r="B41" s="34">
        <f t="shared" si="30"/>
        <v>36906</v>
      </c>
      <c r="C41" s="35">
        <f t="shared" si="1"/>
        <v>4</v>
      </c>
      <c r="D41" s="17">
        <f t="shared" si="2"/>
        <v>1.1258620689655172</v>
      </c>
      <c r="E41" s="17">
        <f t="shared" si="3"/>
        <v>1.1551724137931034</v>
      </c>
      <c r="F41" s="14">
        <f t="shared" si="4"/>
        <v>36709</v>
      </c>
      <c r="G41" s="14">
        <f t="shared" si="5"/>
        <v>37075</v>
      </c>
      <c r="H41" s="3">
        <f>CHOOSE(MATCH($A$2,{"D","C"},0),VLOOKUP($A41,$J$4:$N$39,COUNTA($J$4:$N$4)),TREND(D41:E41,F41:G41,B41))</f>
        <v>1.14163840211042</v>
      </c>
      <c r="J41" s="10" t="s">
        <v>16</v>
      </c>
      <c r="K41" s="324" t="s">
        <v>390</v>
      </c>
      <c r="L41" s="325"/>
      <c r="M41" s="325"/>
      <c r="N41" s="325"/>
      <c r="W41" s="188"/>
      <c r="Z41" s="188"/>
      <c r="AB41" s="188"/>
      <c r="AD41" s="188"/>
    </row>
    <row r="42" spans="1:30">
      <c r="A42" s="12">
        <f t="shared" si="8"/>
        <v>36923</v>
      </c>
      <c r="B42" s="34">
        <f t="shared" si="30"/>
        <v>36937</v>
      </c>
      <c r="C42" s="35">
        <f t="shared" si="1"/>
        <v>4</v>
      </c>
      <c r="D42" s="17">
        <f t="shared" si="2"/>
        <v>1.1258620689655172</v>
      </c>
      <c r="E42" s="17">
        <f t="shared" si="3"/>
        <v>1.1551724137931034</v>
      </c>
      <c r="F42" s="14">
        <f t="shared" si="4"/>
        <v>36709</v>
      </c>
      <c r="G42" s="14">
        <f t="shared" si="5"/>
        <v>37075</v>
      </c>
      <c r="H42" s="3">
        <f>CHOOSE(MATCH($A$2,{"D","C"},0),VLOOKUP($A42,$J$4:$N$39,COUNTA($J$4:$N$4)),TREND(D42:E42,F42:G42,B42))</f>
        <v>1.1441209723007346</v>
      </c>
      <c r="K42" s="214" t="s">
        <v>379</v>
      </c>
      <c r="L42" s="210"/>
      <c r="M42" s="210"/>
      <c r="N42" s="210"/>
      <c r="W42" s="188"/>
      <c r="Z42" s="188"/>
      <c r="AB42" s="188"/>
      <c r="AD42" s="188"/>
    </row>
    <row r="43" spans="1:30">
      <c r="A43" s="12">
        <f t="shared" si="8"/>
        <v>36951</v>
      </c>
      <c r="B43" s="34">
        <f t="shared" si="30"/>
        <v>36965</v>
      </c>
      <c r="C43" s="35">
        <f t="shared" si="1"/>
        <v>4</v>
      </c>
      <c r="D43" s="17">
        <f t="shared" si="2"/>
        <v>1.1258620689655172</v>
      </c>
      <c r="E43" s="17">
        <f t="shared" si="3"/>
        <v>1.1551724137931034</v>
      </c>
      <c r="F43" s="14">
        <f t="shared" si="4"/>
        <v>36709</v>
      </c>
      <c r="G43" s="14">
        <f t="shared" si="5"/>
        <v>37075</v>
      </c>
      <c r="H43" s="3">
        <f>CHOOSE(MATCH($A$2,{"D","C"},0),VLOOKUP($A43,$J$4:$N$39,COUNTA($J$4:$N$4)),TREND(D43:E43,F43:G43,B43))</f>
        <v>1.1463632937629544</v>
      </c>
      <c r="K43" s="141"/>
      <c r="L43" s="6"/>
      <c r="W43" s="188"/>
      <c r="Z43" s="188"/>
      <c r="AB43" s="188"/>
      <c r="AD43" s="188"/>
    </row>
    <row r="44" spans="1:30">
      <c r="A44" s="12">
        <f t="shared" si="8"/>
        <v>36982</v>
      </c>
      <c r="B44" s="34">
        <f t="shared" si="30"/>
        <v>36996</v>
      </c>
      <c r="C44" s="35">
        <f t="shared" si="1"/>
        <v>4</v>
      </c>
      <c r="D44" s="17">
        <f t="shared" si="2"/>
        <v>1.1258620689655172</v>
      </c>
      <c r="E44" s="17">
        <f t="shared" si="3"/>
        <v>1.1551724137931034</v>
      </c>
      <c r="F44" s="14">
        <f t="shared" si="4"/>
        <v>36709</v>
      </c>
      <c r="G44" s="14">
        <f t="shared" si="5"/>
        <v>37075</v>
      </c>
      <c r="H44" s="3">
        <f>CHOOSE(MATCH($A$2,{"D","C"},0),VLOOKUP($A44,$J$4:$N$39,COUNTA($J$4:$N$4)),TREND(D44:E44,F44:G44,B44))</f>
        <v>1.148845863953269</v>
      </c>
      <c r="L44" s="6"/>
      <c r="W44" s="188"/>
      <c r="Z44" s="188"/>
      <c r="AB44" s="188"/>
      <c r="AD44" s="188"/>
    </row>
    <row r="45" spans="1:30">
      <c r="A45" s="12">
        <f t="shared" si="8"/>
        <v>37012</v>
      </c>
      <c r="B45" s="34">
        <f t="shared" si="30"/>
        <v>37026</v>
      </c>
      <c r="C45" s="35">
        <f t="shared" si="1"/>
        <v>4</v>
      </c>
      <c r="D45" s="17">
        <f t="shared" si="2"/>
        <v>1.1258620689655172</v>
      </c>
      <c r="E45" s="17">
        <f t="shared" si="3"/>
        <v>1.1551724137931034</v>
      </c>
      <c r="F45" s="14">
        <f t="shared" si="4"/>
        <v>36709</v>
      </c>
      <c r="G45" s="14">
        <f t="shared" si="5"/>
        <v>37075</v>
      </c>
      <c r="H45" s="3">
        <f>CHOOSE(MATCH($A$2,{"D","C"},0),VLOOKUP($A45,$J$4:$N$39,COUNTA($J$4:$N$4)),TREND(D45:E45,F45:G45,B45))</f>
        <v>1.1512483512342189</v>
      </c>
      <c r="W45" s="188"/>
      <c r="Z45" s="188"/>
      <c r="AB45" s="188"/>
      <c r="AD45" s="188"/>
    </row>
    <row r="46" spans="1:30">
      <c r="A46" s="12">
        <f t="shared" si="8"/>
        <v>37043</v>
      </c>
      <c r="B46" s="34">
        <f t="shared" si="30"/>
        <v>37057</v>
      </c>
      <c r="C46" s="35">
        <f t="shared" si="1"/>
        <v>4</v>
      </c>
      <c r="D46" s="17">
        <f t="shared" si="2"/>
        <v>1.1258620689655172</v>
      </c>
      <c r="E46" s="17">
        <f t="shared" si="3"/>
        <v>1.1551724137931034</v>
      </c>
      <c r="F46" s="14">
        <f t="shared" si="4"/>
        <v>36709</v>
      </c>
      <c r="G46" s="14">
        <f t="shared" si="5"/>
        <v>37075</v>
      </c>
      <c r="H46" s="3">
        <f>CHOOSE(MATCH($A$2,{"D","C"},0),VLOOKUP($A46,$J$4:$N$39,COUNTA($J$4:$N$4)),TREND(D46:E46,F46:G46,B46))</f>
        <v>1.1537309214245335</v>
      </c>
      <c r="W46" s="188"/>
      <c r="Z46" s="188"/>
      <c r="AB46" s="188"/>
      <c r="AD46" s="188"/>
    </row>
    <row r="47" spans="1:30">
      <c r="A47" s="12">
        <f t="shared" si="8"/>
        <v>37073</v>
      </c>
      <c r="B47" s="34">
        <f t="shared" si="30"/>
        <v>37087</v>
      </c>
      <c r="C47" s="35">
        <f t="shared" si="1"/>
        <v>5</v>
      </c>
      <c r="D47" s="17">
        <f t="shared" si="2"/>
        <v>1.1551724137931034</v>
      </c>
      <c r="E47" s="17">
        <f t="shared" si="3"/>
        <v>1.1775862068965517</v>
      </c>
      <c r="F47" s="14">
        <f t="shared" si="4"/>
        <v>37075</v>
      </c>
      <c r="G47" s="14">
        <f t="shared" si="5"/>
        <v>37440</v>
      </c>
      <c r="H47" s="3">
        <f>CHOOSE(MATCH($A$2,{"D","C"},0),VLOOKUP($A47,$J$4:$N$39,COUNTA($J$4:$N$4)),TREND(D47:E47,F47:G47,B47))</f>
        <v>1.155909305621162</v>
      </c>
      <c r="W47" s="188"/>
      <c r="Z47" s="188"/>
      <c r="AB47" s="188"/>
      <c r="AD47" s="188"/>
    </row>
    <row r="48" spans="1:30">
      <c r="A48" s="12">
        <f t="shared" si="8"/>
        <v>37104</v>
      </c>
      <c r="B48" s="34">
        <f t="shared" si="30"/>
        <v>37118</v>
      </c>
      <c r="C48" s="35">
        <f t="shared" si="1"/>
        <v>5</v>
      </c>
      <c r="D48" s="17">
        <f t="shared" si="2"/>
        <v>1.1551724137931034</v>
      </c>
      <c r="E48" s="17">
        <f t="shared" si="3"/>
        <v>1.1775862068965517</v>
      </c>
      <c r="F48" s="14">
        <f t="shared" si="4"/>
        <v>37075</v>
      </c>
      <c r="G48" s="14">
        <f t="shared" si="5"/>
        <v>37440</v>
      </c>
      <c r="H48" s="3">
        <f>CHOOSE(MATCH($A$2,{"D","C"},0),VLOOKUP($A48,$J$4:$N$39,COUNTA($J$4:$N$4)),TREND(D48:E48,F48:G48,B48))</f>
        <v>1.1578129428436466</v>
      </c>
      <c r="W48" s="188"/>
      <c r="Z48" s="188"/>
      <c r="AB48" s="188"/>
      <c r="AD48" s="188"/>
    </row>
    <row r="49" spans="1:30">
      <c r="A49" s="12">
        <f t="shared" si="8"/>
        <v>37135</v>
      </c>
      <c r="B49" s="34">
        <f t="shared" si="30"/>
        <v>37149</v>
      </c>
      <c r="C49" s="35">
        <f t="shared" si="1"/>
        <v>5</v>
      </c>
      <c r="D49" s="17">
        <f t="shared" si="2"/>
        <v>1.1551724137931034</v>
      </c>
      <c r="E49" s="17">
        <f t="shared" si="3"/>
        <v>1.1775862068965517</v>
      </c>
      <c r="F49" s="14">
        <f t="shared" si="4"/>
        <v>37075</v>
      </c>
      <c r="G49" s="14">
        <f t="shared" si="5"/>
        <v>37440</v>
      </c>
      <c r="H49" s="3">
        <f>CHOOSE(MATCH($A$2,{"D","C"},0),VLOOKUP($A49,$J$4:$N$39,COUNTA($J$4:$N$4)),TREND(D49:E49,F49:G49,B49))</f>
        <v>1.1597165800661311</v>
      </c>
      <c r="W49" s="188"/>
      <c r="Z49" s="188"/>
      <c r="AB49" s="188"/>
      <c r="AD49" s="188"/>
    </row>
    <row r="50" spans="1:30">
      <c r="A50" s="12">
        <f t="shared" si="8"/>
        <v>37165</v>
      </c>
      <c r="B50" s="34">
        <f t="shared" si="30"/>
        <v>37179</v>
      </c>
      <c r="C50" s="35">
        <f t="shared" si="1"/>
        <v>5</v>
      </c>
      <c r="D50" s="17">
        <f t="shared" si="2"/>
        <v>1.1551724137931034</v>
      </c>
      <c r="E50" s="17">
        <f t="shared" si="3"/>
        <v>1.1775862068965517</v>
      </c>
      <c r="F50" s="14">
        <f t="shared" si="4"/>
        <v>37075</v>
      </c>
      <c r="G50" s="14">
        <f t="shared" si="5"/>
        <v>37440</v>
      </c>
      <c r="H50" s="3">
        <f>CHOOSE(MATCH($A$2,{"D","C"},0),VLOOKUP($A50,$J$4:$N$39,COUNTA($J$4:$N$4)),TREND(D50:E50,F50:G50,B50))</f>
        <v>1.1615588096362779</v>
      </c>
      <c r="W50" s="188"/>
      <c r="Z50" s="188"/>
      <c r="AB50" s="188"/>
      <c r="AD50" s="188"/>
    </row>
    <row r="51" spans="1:30">
      <c r="A51" s="12">
        <f t="shared" si="8"/>
        <v>37196</v>
      </c>
      <c r="B51" s="34">
        <f t="shared" si="30"/>
        <v>37210</v>
      </c>
      <c r="C51" s="35">
        <f t="shared" si="1"/>
        <v>5</v>
      </c>
      <c r="D51" s="17">
        <f t="shared" si="2"/>
        <v>1.1551724137931034</v>
      </c>
      <c r="E51" s="17">
        <f t="shared" si="3"/>
        <v>1.1775862068965517</v>
      </c>
      <c r="F51" s="14">
        <f t="shared" si="4"/>
        <v>37075</v>
      </c>
      <c r="G51" s="14">
        <f t="shared" si="5"/>
        <v>37440</v>
      </c>
      <c r="H51" s="3">
        <f>CHOOSE(MATCH($A$2,{"D","C"},0),VLOOKUP($A51,$J$4:$N$39,COUNTA($J$4:$N$4)),TREND(D51:E51,F51:G51,B51))</f>
        <v>1.1634624468587624</v>
      </c>
      <c r="W51" s="188"/>
      <c r="Z51" s="188"/>
      <c r="AB51" s="188"/>
      <c r="AD51" s="188"/>
    </row>
    <row r="52" spans="1:30">
      <c r="A52" s="12">
        <f t="shared" si="8"/>
        <v>37226</v>
      </c>
      <c r="B52" s="34">
        <f t="shared" si="30"/>
        <v>37240</v>
      </c>
      <c r="C52" s="35">
        <f t="shared" si="1"/>
        <v>5</v>
      </c>
      <c r="D52" s="17">
        <f t="shared" si="2"/>
        <v>1.1551724137931034</v>
      </c>
      <c r="E52" s="17">
        <f t="shared" si="3"/>
        <v>1.1775862068965517</v>
      </c>
      <c r="F52" s="14">
        <f t="shared" si="4"/>
        <v>37075</v>
      </c>
      <c r="G52" s="14">
        <f t="shared" si="5"/>
        <v>37440</v>
      </c>
      <c r="H52" s="3">
        <f>CHOOSE(MATCH($A$2,{"D","C"},0),VLOOKUP($A52,$J$4:$N$39,COUNTA($J$4:$N$4)),TREND(D52:E52,F52:G52,B52))</f>
        <v>1.1653046764289088</v>
      </c>
      <c r="V52" s="326"/>
      <c r="W52" s="188"/>
      <c r="Z52" s="188"/>
      <c r="AB52" s="188"/>
      <c r="AD52" s="188"/>
    </row>
    <row r="53" spans="1:30">
      <c r="A53" s="12">
        <f t="shared" si="8"/>
        <v>37257</v>
      </c>
      <c r="B53" s="34">
        <f t="shared" si="30"/>
        <v>37271</v>
      </c>
      <c r="C53" s="35">
        <f t="shared" si="1"/>
        <v>5</v>
      </c>
      <c r="D53" s="17">
        <f t="shared" si="2"/>
        <v>1.1551724137931034</v>
      </c>
      <c r="E53" s="17">
        <f t="shared" si="3"/>
        <v>1.1775862068965517</v>
      </c>
      <c r="F53" s="14">
        <f t="shared" si="4"/>
        <v>37075</v>
      </c>
      <c r="G53" s="14">
        <f t="shared" si="5"/>
        <v>37440</v>
      </c>
      <c r="H53" s="3">
        <f>CHOOSE(MATCH($A$2,{"D","C"},0),VLOOKUP($A53,$J$4:$N$39,COUNTA($J$4:$N$4)),TREND(D53:E53,F53:G53,B53))</f>
        <v>1.1672083136513933</v>
      </c>
      <c r="V53" s="326"/>
      <c r="W53" s="188"/>
      <c r="Z53" s="188"/>
    </row>
    <row r="54" spans="1:30">
      <c r="A54" s="12">
        <f t="shared" si="8"/>
        <v>37288</v>
      </c>
      <c r="B54" s="34">
        <f t="shared" si="30"/>
        <v>37302</v>
      </c>
      <c r="C54" s="35">
        <f t="shared" si="1"/>
        <v>5</v>
      </c>
      <c r="D54" s="17">
        <f t="shared" si="2"/>
        <v>1.1551724137931034</v>
      </c>
      <c r="E54" s="17">
        <f t="shared" si="3"/>
        <v>1.1775862068965517</v>
      </c>
      <c r="F54" s="14">
        <f t="shared" si="4"/>
        <v>37075</v>
      </c>
      <c r="G54" s="14">
        <f t="shared" si="5"/>
        <v>37440</v>
      </c>
      <c r="H54" s="3">
        <f>CHOOSE(MATCH($A$2,{"D","C"},0),VLOOKUP($A54,$J$4:$N$39,COUNTA($J$4:$N$4)),TREND(D54:E54,F54:G54,B54))</f>
        <v>1.1691119508738779</v>
      </c>
    </row>
    <row r="55" spans="1:30">
      <c r="A55" s="12">
        <f t="shared" si="8"/>
        <v>37316</v>
      </c>
      <c r="B55" s="34">
        <f t="shared" si="30"/>
        <v>37330</v>
      </c>
      <c r="C55" s="35">
        <f t="shared" si="1"/>
        <v>5</v>
      </c>
      <c r="D55" s="17">
        <f t="shared" si="2"/>
        <v>1.1551724137931034</v>
      </c>
      <c r="E55" s="17">
        <f t="shared" si="3"/>
        <v>1.1775862068965517</v>
      </c>
      <c r="F55" s="14">
        <f t="shared" si="4"/>
        <v>37075</v>
      </c>
      <c r="G55" s="14">
        <f t="shared" si="5"/>
        <v>37440</v>
      </c>
      <c r="H55" s="3">
        <f>CHOOSE(MATCH($A$2,{"D","C"},0),VLOOKUP($A55,$J$4:$N$39,COUNTA($J$4:$N$4)),TREND(D55:E55,F55:G55,B55))</f>
        <v>1.1708313651393483</v>
      </c>
    </row>
    <row r="56" spans="1:30">
      <c r="A56" s="12">
        <f t="shared" si="8"/>
        <v>37347</v>
      </c>
      <c r="B56" s="34">
        <f t="shared" si="30"/>
        <v>37361</v>
      </c>
      <c r="C56" s="35">
        <f t="shared" si="1"/>
        <v>5</v>
      </c>
      <c r="D56" s="17">
        <f t="shared" si="2"/>
        <v>1.1551724137931034</v>
      </c>
      <c r="E56" s="17">
        <f t="shared" si="3"/>
        <v>1.1775862068965517</v>
      </c>
      <c r="F56" s="14">
        <f t="shared" si="4"/>
        <v>37075</v>
      </c>
      <c r="G56" s="14">
        <f t="shared" si="5"/>
        <v>37440</v>
      </c>
      <c r="H56" s="3">
        <f>CHOOSE(MATCH($A$2,{"D","C"},0),VLOOKUP($A56,$J$4:$N$39,COUNTA($J$4:$N$4)),TREND(D56:E56,F56:G56,B56))</f>
        <v>1.1727350023618328</v>
      </c>
    </row>
    <row r="57" spans="1:30">
      <c r="A57" s="12">
        <f t="shared" si="8"/>
        <v>37377</v>
      </c>
      <c r="B57" s="34">
        <f t="shared" si="30"/>
        <v>37391</v>
      </c>
      <c r="C57" s="35">
        <f t="shared" si="1"/>
        <v>5</v>
      </c>
      <c r="D57" s="17">
        <f t="shared" si="2"/>
        <v>1.1551724137931034</v>
      </c>
      <c r="E57" s="17">
        <f t="shared" si="3"/>
        <v>1.1775862068965517</v>
      </c>
      <c r="F57" s="14">
        <f t="shared" si="4"/>
        <v>37075</v>
      </c>
      <c r="G57" s="14">
        <f t="shared" si="5"/>
        <v>37440</v>
      </c>
      <c r="H57" s="3">
        <f>CHOOSE(MATCH($A$2,{"D","C"},0),VLOOKUP($A57,$J$4:$N$39,COUNTA($J$4:$N$4)),TREND(D57:E57,F57:G57,B57))</f>
        <v>1.1745772319319792</v>
      </c>
    </row>
    <row r="58" spans="1:30">
      <c r="A58" s="12">
        <f t="shared" si="8"/>
        <v>37408</v>
      </c>
      <c r="B58" s="34">
        <f t="shared" si="30"/>
        <v>37422</v>
      </c>
      <c r="C58" s="35">
        <f t="shared" si="1"/>
        <v>5</v>
      </c>
      <c r="D58" s="17">
        <f t="shared" si="2"/>
        <v>1.1551724137931034</v>
      </c>
      <c r="E58" s="17">
        <f t="shared" si="3"/>
        <v>1.1775862068965517</v>
      </c>
      <c r="F58" s="14">
        <f t="shared" si="4"/>
        <v>37075</v>
      </c>
      <c r="G58" s="14">
        <f t="shared" si="5"/>
        <v>37440</v>
      </c>
      <c r="H58" s="3">
        <f>CHOOSE(MATCH($A$2,{"D","C"},0),VLOOKUP($A58,$J$4:$N$39,COUNTA($J$4:$N$4)),TREND(D58:E58,F58:G58,B58))</f>
        <v>1.1764808691544637</v>
      </c>
    </row>
    <row r="59" spans="1:30">
      <c r="A59" s="12">
        <f t="shared" si="8"/>
        <v>37438</v>
      </c>
      <c r="B59" s="34">
        <f t="shared" si="30"/>
        <v>37452</v>
      </c>
      <c r="C59" s="35">
        <f t="shared" si="1"/>
        <v>6</v>
      </c>
      <c r="D59" s="17">
        <f t="shared" si="2"/>
        <v>1.1775862068965517</v>
      </c>
      <c r="E59" s="17">
        <f t="shared" si="3"/>
        <v>1.2137931034482758</v>
      </c>
      <c r="F59" s="14">
        <f t="shared" si="4"/>
        <v>37440</v>
      </c>
      <c r="G59" s="14">
        <f t="shared" si="5"/>
        <v>37805</v>
      </c>
      <c r="H59" s="3">
        <f>CHOOSE(MATCH($A$2,{"D","C"},0),VLOOKUP($A59,$J$4:$N$39,COUNTA($J$4:$N$4)),TREND(D59:E59,F59:G59,B59))</f>
        <v>1.1787765706188003</v>
      </c>
    </row>
    <row r="60" spans="1:30">
      <c r="A60" s="12">
        <f t="shared" si="8"/>
        <v>37469</v>
      </c>
      <c r="B60" s="34">
        <f t="shared" si="30"/>
        <v>37483</v>
      </c>
      <c r="C60" s="35">
        <f t="shared" si="1"/>
        <v>6</v>
      </c>
      <c r="D60" s="17">
        <f t="shared" si="2"/>
        <v>1.1775862068965517</v>
      </c>
      <c r="E60" s="17">
        <f t="shared" si="3"/>
        <v>1.2137931034482758</v>
      </c>
      <c r="F60" s="14">
        <f t="shared" si="4"/>
        <v>37440</v>
      </c>
      <c r="G60" s="14">
        <f t="shared" si="5"/>
        <v>37805</v>
      </c>
      <c r="H60" s="3">
        <f>CHOOSE(MATCH($A$2,{"D","C"},0),VLOOKUP($A60,$J$4:$N$39,COUNTA($J$4:$N$4)),TREND(D60:E60,F60:G60,B60))</f>
        <v>1.1818516769012755</v>
      </c>
    </row>
    <row r="61" spans="1:30">
      <c r="A61" s="12">
        <f t="shared" si="8"/>
        <v>37500</v>
      </c>
      <c r="B61" s="34">
        <f t="shared" si="30"/>
        <v>37514</v>
      </c>
      <c r="C61" s="35">
        <f t="shared" si="1"/>
        <v>6</v>
      </c>
      <c r="D61" s="17">
        <f t="shared" si="2"/>
        <v>1.1775862068965517</v>
      </c>
      <c r="E61" s="17">
        <f t="shared" si="3"/>
        <v>1.2137931034482758</v>
      </c>
      <c r="F61" s="14">
        <f t="shared" si="4"/>
        <v>37440</v>
      </c>
      <c r="G61" s="14">
        <f t="shared" si="5"/>
        <v>37805</v>
      </c>
      <c r="H61" s="3">
        <f>CHOOSE(MATCH($A$2,{"D","C"},0),VLOOKUP($A61,$J$4:$N$39,COUNTA($J$4:$N$4)),TREND(D61:E61,F61:G61,B61))</f>
        <v>1.1849267831837507</v>
      </c>
    </row>
    <row r="62" spans="1:30">
      <c r="A62" s="12">
        <f t="shared" si="8"/>
        <v>37530</v>
      </c>
      <c r="B62" s="34">
        <f t="shared" si="30"/>
        <v>37544</v>
      </c>
      <c r="C62" s="35">
        <f t="shared" si="1"/>
        <v>6</v>
      </c>
      <c r="D62" s="17">
        <f t="shared" si="2"/>
        <v>1.1775862068965517</v>
      </c>
      <c r="E62" s="17">
        <f t="shared" si="3"/>
        <v>1.2137931034482758</v>
      </c>
      <c r="F62" s="14">
        <f t="shared" si="4"/>
        <v>37440</v>
      </c>
      <c r="G62" s="14">
        <f t="shared" si="5"/>
        <v>37805</v>
      </c>
      <c r="H62" s="3">
        <f>CHOOSE(MATCH($A$2,{"D","C"},0),VLOOKUP($A62,$J$4:$N$39,COUNTA($J$4:$N$4)),TREND(D62:E62,F62:G62,B62))</f>
        <v>1.1879026924893719</v>
      </c>
    </row>
    <row r="63" spans="1:30">
      <c r="A63" s="12">
        <f t="shared" si="8"/>
        <v>37561</v>
      </c>
      <c r="B63" s="34">
        <f t="shared" si="30"/>
        <v>37575</v>
      </c>
      <c r="C63" s="35">
        <f t="shared" si="1"/>
        <v>6</v>
      </c>
      <c r="D63" s="17">
        <f t="shared" si="2"/>
        <v>1.1775862068965517</v>
      </c>
      <c r="E63" s="17">
        <f t="shared" si="3"/>
        <v>1.2137931034482758</v>
      </c>
      <c r="F63" s="14">
        <f t="shared" si="4"/>
        <v>37440</v>
      </c>
      <c r="G63" s="14">
        <f t="shared" si="5"/>
        <v>37805</v>
      </c>
      <c r="H63" s="3">
        <f>CHOOSE(MATCH($A$2,{"D","C"},0),VLOOKUP($A63,$J$4:$N$39,COUNTA($J$4:$N$4)),TREND(D63:E63,F63:G63,B63))</f>
        <v>1.1909777987718471</v>
      </c>
    </row>
    <row r="64" spans="1:30">
      <c r="A64" s="12">
        <f t="shared" si="8"/>
        <v>37591</v>
      </c>
      <c r="B64" s="34">
        <f t="shared" si="30"/>
        <v>37605</v>
      </c>
      <c r="C64" s="35">
        <f t="shared" si="1"/>
        <v>6</v>
      </c>
      <c r="D64" s="17">
        <f t="shared" si="2"/>
        <v>1.1775862068965517</v>
      </c>
      <c r="E64" s="17">
        <f t="shared" si="3"/>
        <v>1.2137931034482758</v>
      </c>
      <c r="F64" s="14">
        <f t="shared" si="4"/>
        <v>37440</v>
      </c>
      <c r="G64" s="14">
        <f t="shared" si="5"/>
        <v>37805</v>
      </c>
      <c r="H64" s="3">
        <f>CHOOSE(MATCH($A$2,{"D","C"},0),VLOOKUP($A64,$J$4:$N$39,COUNTA($J$4:$N$4)),TREND(D64:E64,F64:G64,B64))</f>
        <v>1.1939537080774678</v>
      </c>
    </row>
    <row r="65" spans="1:8">
      <c r="A65" s="12">
        <f t="shared" si="8"/>
        <v>37622</v>
      </c>
      <c r="B65" s="34">
        <f t="shared" si="30"/>
        <v>37636</v>
      </c>
      <c r="C65" s="35">
        <f t="shared" si="1"/>
        <v>6</v>
      </c>
      <c r="D65" s="17">
        <f t="shared" si="2"/>
        <v>1.1775862068965517</v>
      </c>
      <c r="E65" s="17">
        <f t="shared" si="3"/>
        <v>1.2137931034482758</v>
      </c>
      <c r="F65" s="14">
        <f t="shared" si="4"/>
        <v>37440</v>
      </c>
      <c r="G65" s="14">
        <f t="shared" si="5"/>
        <v>37805</v>
      </c>
      <c r="H65" s="3">
        <f>CHOOSE(MATCH($A$2,{"D","C"},0),VLOOKUP($A65,$J$4:$N$39,COUNTA($J$4:$N$4)),TREND(D65:E65,F65:G65,B65))</f>
        <v>1.197028814359943</v>
      </c>
    </row>
    <row r="66" spans="1:8">
      <c r="A66" s="12">
        <f t="shared" si="8"/>
        <v>37653</v>
      </c>
      <c r="B66" s="34">
        <f t="shared" si="30"/>
        <v>37667</v>
      </c>
      <c r="C66" s="35">
        <f t="shared" si="1"/>
        <v>6</v>
      </c>
      <c r="D66" s="17">
        <f t="shared" si="2"/>
        <v>1.1775862068965517</v>
      </c>
      <c r="E66" s="17">
        <f t="shared" si="3"/>
        <v>1.2137931034482758</v>
      </c>
      <c r="F66" s="14">
        <f t="shared" si="4"/>
        <v>37440</v>
      </c>
      <c r="G66" s="14">
        <f t="shared" si="5"/>
        <v>37805</v>
      </c>
      <c r="H66" s="3">
        <f>CHOOSE(MATCH($A$2,{"D","C"},0),VLOOKUP($A66,$J$4:$N$39,COUNTA($J$4:$N$4)),TREND(D66:E66,F66:G66,B66))</f>
        <v>1.2001039206424182</v>
      </c>
    </row>
    <row r="67" spans="1:8">
      <c r="A67" s="12">
        <f t="shared" si="8"/>
        <v>37681</v>
      </c>
      <c r="B67" s="34">
        <f t="shared" si="30"/>
        <v>37695</v>
      </c>
      <c r="C67" s="35">
        <f t="shared" si="1"/>
        <v>6</v>
      </c>
      <c r="D67" s="17">
        <f t="shared" si="2"/>
        <v>1.1775862068965517</v>
      </c>
      <c r="E67" s="17">
        <f t="shared" si="3"/>
        <v>1.2137931034482758</v>
      </c>
      <c r="F67" s="14">
        <f t="shared" si="4"/>
        <v>37440</v>
      </c>
      <c r="G67" s="14">
        <f t="shared" si="5"/>
        <v>37805</v>
      </c>
      <c r="H67" s="3">
        <f>CHOOSE(MATCH($A$2,{"D","C"},0),VLOOKUP($A67,$J$4:$N$39,COUNTA($J$4:$N$4)),TREND(D67:E67,F67:G67,B67))</f>
        <v>1.2028814359943314</v>
      </c>
    </row>
    <row r="68" spans="1:8">
      <c r="A68" s="12">
        <f t="shared" si="8"/>
        <v>37712</v>
      </c>
      <c r="B68" s="34">
        <f t="shared" si="30"/>
        <v>37726</v>
      </c>
      <c r="C68" s="35">
        <f t="shared" si="1"/>
        <v>6</v>
      </c>
      <c r="D68" s="17">
        <f t="shared" si="2"/>
        <v>1.1775862068965517</v>
      </c>
      <c r="E68" s="17">
        <f t="shared" si="3"/>
        <v>1.2137931034482758</v>
      </c>
      <c r="F68" s="14">
        <f t="shared" si="4"/>
        <v>37440</v>
      </c>
      <c r="G68" s="14">
        <f t="shared" si="5"/>
        <v>37805</v>
      </c>
      <c r="H68" s="3">
        <f>CHOOSE(MATCH($A$2,{"D","C"},0),VLOOKUP($A68,$J$4:$N$39,COUNTA($J$4:$N$4)),TREND(D68:E68,F68:G68,B68))</f>
        <v>1.2059565422768066</v>
      </c>
    </row>
    <row r="69" spans="1:8">
      <c r="A69" s="12">
        <f t="shared" si="8"/>
        <v>37742</v>
      </c>
      <c r="B69" s="34">
        <f t="shared" ref="B69:B100" si="31">DATE(YEAR(A69),MONTH(A69)+FLOOR(($M$2+$A$3)/2,1),1+14*MOD($M$2+$A$3,2))</f>
        <v>37756</v>
      </c>
      <c r="C69" s="35">
        <f t="shared" ref="C69:C132" si="32">MATCH($B69,$K$5:$K$39,1)</f>
        <v>6</v>
      </c>
      <c r="D69" s="17">
        <f t="shared" ref="D69:D132" si="33">INDEX($N$5:$N$39,C69)</f>
        <v>1.1775862068965517</v>
      </c>
      <c r="E69" s="17">
        <f t="shared" ref="E69:E132" si="34">INDEX($N$5:$N$39,C69+1)</f>
        <v>1.2137931034482758</v>
      </c>
      <c r="F69" s="14">
        <f t="shared" ref="F69:F132" si="35">INDEX($K$5:$K$39,C69)</f>
        <v>37440</v>
      </c>
      <c r="G69" s="14">
        <f t="shared" ref="G69:G132" si="36">INDEX($K$5:$K$39,C69+1)</f>
        <v>37805</v>
      </c>
      <c r="H69" s="3">
        <f>CHOOSE(MATCH($A$2,{"D","C"},0),VLOOKUP($A69,$J$4:$N$39,COUNTA($J$4:$N$4)),TREND(D69:E69,F69:G69,B69))</f>
        <v>1.2089324515824278</v>
      </c>
    </row>
    <row r="70" spans="1:8">
      <c r="A70" s="12">
        <f t="shared" ref="A70:A133" si="37">EOMONTH(A69,$A$3-1)+1</f>
        <v>37773</v>
      </c>
      <c r="B70" s="34">
        <f t="shared" si="31"/>
        <v>37787</v>
      </c>
      <c r="C70" s="35">
        <f t="shared" si="32"/>
        <v>6</v>
      </c>
      <c r="D70" s="17">
        <f t="shared" si="33"/>
        <v>1.1775862068965517</v>
      </c>
      <c r="E70" s="17">
        <f t="shared" si="34"/>
        <v>1.2137931034482758</v>
      </c>
      <c r="F70" s="14">
        <f t="shared" si="35"/>
        <v>37440</v>
      </c>
      <c r="G70" s="14">
        <f t="shared" si="36"/>
        <v>37805</v>
      </c>
      <c r="H70" s="3">
        <f>CHOOSE(MATCH($A$2,{"D","C"},0),VLOOKUP($A70,$J$4:$N$39,COUNTA($J$4:$N$4)),TREND(D70:E70,F70:G70,B70))</f>
        <v>1.212007557864903</v>
      </c>
    </row>
    <row r="71" spans="1:8">
      <c r="A71" s="12">
        <f t="shared" si="37"/>
        <v>37803</v>
      </c>
      <c r="B71" s="34">
        <f t="shared" si="31"/>
        <v>37817</v>
      </c>
      <c r="C71" s="35">
        <f t="shared" si="32"/>
        <v>7</v>
      </c>
      <c r="D71" s="17">
        <f t="shared" si="33"/>
        <v>1.2137931034482758</v>
      </c>
      <c r="E71" s="17">
        <f t="shared" si="34"/>
        <v>1.2603448275862068</v>
      </c>
      <c r="F71" s="14">
        <f t="shared" si="35"/>
        <v>37805</v>
      </c>
      <c r="G71" s="14">
        <f t="shared" si="36"/>
        <v>38170</v>
      </c>
      <c r="H71" s="3">
        <f>CHOOSE(MATCH($A$2,{"D","C"},0),VLOOKUP($A71,$J$4:$N$39,COUNTA($J$4:$N$4)),TREND(D71:E71,F71:G71,B71))</f>
        <v>1.215323571091167</v>
      </c>
    </row>
    <row r="72" spans="1:8">
      <c r="A72" s="12">
        <f t="shared" si="37"/>
        <v>37834</v>
      </c>
      <c r="B72" s="34">
        <f t="shared" si="31"/>
        <v>37848</v>
      </c>
      <c r="C72" s="35">
        <f t="shared" si="32"/>
        <v>7</v>
      </c>
      <c r="D72" s="17">
        <f t="shared" si="33"/>
        <v>1.2137931034482758</v>
      </c>
      <c r="E72" s="17">
        <f t="shared" si="34"/>
        <v>1.2603448275862068</v>
      </c>
      <c r="F72" s="14">
        <f t="shared" si="35"/>
        <v>37805</v>
      </c>
      <c r="G72" s="14">
        <f t="shared" si="36"/>
        <v>38170</v>
      </c>
      <c r="H72" s="3">
        <f>CHOOSE(MATCH($A$2,{"D","C"},0),VLOOKUP($A72,$J$4:$N$39,COUNTA($J$4:$N$4)),TREND(D72:E72,F72:G72,B72))</f>
        <v>1.2192772791686348</v>
      </c>
    </row>
    <row r="73" spans="1:8">
      <c r="A73" s="12">
        <f t="shared" si="37"/>
        <v>37865</v>
      </c>
      <c r="B73" s="34">
        <f t="shared" si="31"/>
        <v>37879</v>
      </c>
      <c r="C73" s="35">
        <f t="shared" si="32"/>
        <v>7</v>
      </c>
      <c r="D73" s="17">
        <f t="shared" si="33"/>
        <v>1.2137931034482758</v>
      </c>
      <c r="E73" s="17">
        <f t="shared" si="34"/>
        <v>1.2603448275862068</v>
      </c>
      <c r="F73" s="14">
        <f t="shared" si="35"/>
        <v>37805</v>
      </c>
      <c r="G73" s="14">
        <f t="shared" si="36"/>
        <v>38170</v>
      </c>
      <c r="H73" s="3">
        <f>CHOOSE(MATCH($A$2,{"D","C"},0),VLOOKUP($A73,$J$4:$N$39,COUNTA($J$4:$N$4)),TREND(D73:E73,F73:G73,B73))</f>
        <v>1.2232309872461027</v>
      </c>
    </row>
    <row r="74" spans="1:8">
      <c r="A74" s="12">
        <f t="shared" si="37"/>
        <v>37895</v>
      </c>
      <c r="B74" s="34">
        <f t="shared" si="31"/>
        <v>37909</v>
      </c>
      <c r="C74" s="35">
        <f t="shared" si="32"/>
        <v>7</v>
      </c>
      <c r="D74" s="17">
        <f t="shared" si="33"/>
        <v>1.2137931034482758</v>
      </c>
      <c r="E74" s="17">
        <f t="shared" si="34"/>
        <v>1.2603448275862068</v>
      </c>
      <c r="F74" s="14">
        <f t="shared" si="35"/>
        <v>37805</v>
      </c>
      <c r="G74" s="14">
        <f t="shared" si="36"/>
        <v>38170</v>
      </c>
      <c r="H74" s="3">
        <f>CHOOSE(MATCH($A$2,{"D","C"},0),VLOOKUP($A74,$J$4:$N$39,COUNTA($J$4:$N$4)),TREND(D74:E74,F74:G74,B74))</f>
        <v>1.2270571563533306</v>
      </c>
    </row>
    <row r="75" spans="1:8">
      <c r="A75" s="12">
        <f t="shared" si="37"/>
        <v>37926</v>
      </c>
      <c r="B75" s="34">
        <f t="shared" si="31"/>
        <v>37940</v>
      </c>
      <c r="C75" s="35">
        <f t="shared" si="32"/>
        <v>7</v>
      </c>
      <c r="D75" s="17">
        <f t="shared" si="33"/>
        <v>1.2137931034482758</v>
      </c>
      <c r="E75" s="17">
        <f t="shared" si="34"/>
        <v>1.2603448275862068</v>
      </c>
      <c r="F75" s="14">
        <f t="shared" si="35"/>
        <v>37805</v>
      </c>
      <c r="G75" s="14">
        <f t="shared" si="36"/>
        <v>38170</v>
      </c>
      <c r="H75" s="3">
        <f>CHOOSE(MATCH($A$2,{"D","C"},0),VLOOKUP($A75,$J$4:$N$39,COUNTA($J$4:$N$4)),TREND(D75:E75,F75:G75,B75))</f>
        <v>1.2310108644307984</v>
      </c>
    </row>
    <row r="76" spans="1:8">
      <c r="A76" s="12">
        <f t="shared" si="37"/>
        <v>37956</v>
      </c>
      <c r="B76" s="34">
        <f t="shared" si="31"/>
        <v>37970</v>
      </c>
      <c r="C76" s="35">
        <f t="shared" si="32"/>
        <v>7</v>
      </c>
      <c r="D76" s="17">
        <f t="shared" si="33"/>
        <v>1.2137931034482758</v>
      </c>
      <c r="E76" s="17">
        <f t="shared" si="34"/>
        <v>1.2603448275862068</v>
      </c>
      <c r="F76" s="14">
        <f t="shared" si="35"/>
        <v>37805</v>
      </c>
      <c r="G76" s="14">
        <f t="shared" si="36"/>
        <v>38170</v>
      </c>
      <c r="H76" s="3">
        <f>CHOOSE(MATCH($A$2,{"D","C"},0),VLOOKUP($A76,$J$4:$N$39,COUNTA($J$4:$N$4)),TREND(D76:E76,F76:G76,B76))</f>
        <v>1.2348370335380254</v>
      </c>
    </row>
    <row r="77" spans="1:8">
      <c r="A77" s="12">
        <f t="shared" si="37"/>
        <v>37987</v>
      </c>
      <c r="B77" s="34">
        <f t="shared" si="31"/>
        <v>38001</v>
      </c>
      <c r="C77" s="35">
        <f t="shared" si="32"/>
        <v>7</v>
      </c>
      <c r="D77" s="17">
        <f t="shared" si="33"/>
        <v>1.2137931034482758</v>
      </c>
      <c r="E77" s="17">
        <f t="shared" si="34"/>
        <v>1.2603448275862068</v>
      </c>
      <c r="F77" s="14">
        <f t="shared" si="35"/>
        <v>37805</v>
      </c>
      <c r="G77" s="14">
        <f t="shared" si="36"/>
        <v>38170</v>
      </c>
      <c r="H77" s="3">
        <f>CHOOSE(MATCH($A$2,{"D","C"},0),VLOOKUP($A77,$J$4:$N$39,COUNTA($J$4:$N$4)),TREND(D77:E77,F77:G77,B77))</f>
        <v>1.2387907416154933</v>
      </c>
    </row>
    <row r="78" spans="1:8">
      <c r="A78" s="12">
        <f t="shared" si="37"/>
        <v>38018</v>
      </c>
      <c r="B78" s="34">
        <f t="shared" si="31"/>
        <v>38032</v>
      </c>
      <c r="C78" s="35">
        <f t="shared" si="32"/>
        <v>7</v>
      </c>
      <c r="D78" s="17">
        <f t="shared" si="33"/>
        <v>1.2137931034482758</v>
      </c>
      <c r="E78" s="17">
        <f t="shared" si="34"/>
        <v>1.2603448275862068</v>
      </c>
      <c r="F78" s="14">
        <f t="shared" si="35"/>
        <v>37805</v>
      </c>
      <c r="G78" s="14">
        <f t="shared" si="36"/>
        <v>38170</v>
      </c>
      <c r="H78" s="3">
        <f>CHOOSE(MATCH($A$2,{"D","C"},0),VLOOKUP($A78,$J$4:$N$39,COUNTA($J$4:$N$4)),TREND(D78:E78,F78:G78,B78))</f>
        <v>1.242744449692962</v>
      </c>
    </row>
    <row r="79" spans="1:8">
      <c r="A79" s="12">
        <f t="shared" si="37"/>
        <v>38047</v>
      </c>
      <c r="B79" s="34">
        <f t="shared" si="31"/>
        <v>38061</v>
      </c>
      <c r="C79" s="35">
        <f t="shared" si="32"/>
        <v>7</v>
      </c>
      <c r="D79" s="17">
        <f t="shared" si="33"/>
        <v>1.2137931034482758</v>
      </c>
      <c r="E79" s="17">
        <f t="shared" si="34"/>
        <v>1.2603448275862068</v>
      </c>
      <c r="F79" s="14">
        <f t="shared" si="35"/>
        <v>37805</v>
      </c>
      <c r="G79" s="14">
        <f t="shared" si="36"/>
        <v>38170</v>
      </c>
      <c r="H79" s="3">
        <f>CHOOSE(MATCH($A$2,{"D","C"},0),VLOOKUP($A79,$J$4:$N$39,COUNTA($J$4:$N$4)),TREND(D79:E79,F79:G79,B79))</f>
        <v>1.2464430798299482</v>
      </c>
    </row>
    <row r="80" spans="1:8">
      <c r="A80" s="12">
        <f t="shared" si="37"/>
        <v>38078</v>
      </c>
      <c r="B80" s="34">
        <f t="shared" si="31"/>
        <v>38092</v>
      </c>
      <c r="C80" s="35">
        <f t="shared" si="32"/>
        <v>7</v>
      </c>
      <c r="D80" s="17">
        <f t="shared" si="33"/>
        <v>1.2137931034482758</v>
      </c>
      <c r="E80" s="17">
        <f t="shared" si="34"/>
        <v>1.2603448275862068</v>
      </c>
      <c r="F80" s="14">
        <f t="shared" si="35"/>
        <v>37805</v>
      </c>
      <c r="G80" s="14">
        <f t="shared" si="36"/>
        <v>38170</v>
      </c>
      <c r="H80" s="3">
        <f>CHOOSE(MATCH($A$2,{"D","C"},0),VLOOKUP($A80,$J$4:$N$39,COUNTA($J$4:$N$4)),TREND(D80:E80,F80:G80,B80))</f>
        <v>1.250396787907416</v>
      </c>
    </row>
    <row r="81" spans="1:8">
      <c r="A81" s="12">
        <f t="shared" si="37"/>
        <v>38108</v>
      </c>
      <c r="B81" s="34">
        <f t="shared" si="31"/>
        <v>38122</v>
      </c>
      <c r="C81" s="35">
        <f t="shared" si="32"/>
        <v>7</v>
      </c>
      <c r="D81" s="17">
        <f t="shared" si="33"/>
        <v>1.2137931034482758</v>
      </c>
      <c r="E81" s="17">
        <f t="shared" si="34"/>
        <v>1.2603448275862068</v>
      </c>
      <c r="F81" s="14">
        <f t="shared" si="35"/>
        <v>37805</v>
      </c>
      <c r="G81" s="14">
        <f t="shared" si="36"/>
        <v>38170</v>
      </c>
      <c r="H81" s="3">
        <f>CHOOSE(MATCH($A$2,{"D","C"},0),VLOOKUP($A81,$J$4:$N$39,COUNTA($J$4:$N$4)),TREND(D81:E81,F81:G81,B81))</f>
        <v>1.254222957014643</v>
      </c>
    </row>
    <row r="82" spans="1:8">
      <c r="A82" s="12">
        <f t="shared" si="37"/>
        <v>38139</v>
      </c>
      <c r="B82" s="34">
        <f t="shared" si="31"/>
        <v>38153</v>
      </c>
      <c r="C82" s="35">
        <f t="shared" si="32"/>
        <v>7</v>
      </c>
      <c r="D82" s="17">
        <f t="shared" si="33"/>
        <v>1.2137931034482758</v>
      </c>
      <c r="E82" s="17">
        <f t="shared" si="34"/>
        <v>1.2603448275862068</v>
      </c>
      <c r="F82" s="14">
        <f t="shared" si="35"/>
        <v>37805</v>
      </c>
      <c r="G82" s="14">
        <f t="shared" si="36"/>
        <v>38170</v>
      </c>
      <c r="H82" s="3">
        <f>CHOOSE(MATCH($A$2,{"D","C"},0),VLOOKUP($A82,$J$4:$N$39,COUNTA($J$4:$N$4)),TREND(D82:E82,F82:G82,B82))</f>
        <v>1.2581766650921118</v>
      </c>
    </row>
    <row r="83" spans="1:8">
      <c r="A83" s="12">
        <f t="shared" si="37"/>
        <v>38169</v>
      </c>
      <c r="B83" s="34">
        <f t="shared" si="31"/>
        <v>38183</v>
      </c>
      <c r="C83" s="35">
        <f t="shared" si="32"/>
        <v>8</v>
      </c>
      <c r="D83" s="17">
        <f t="shared" si="33"/>
        <v>1.2603448275862068</v>
      </c>
      <c r="E83" s="17">
        <f t="shared" si="34"/>
        <v>1.3137931034482757</v>
      </c>
      <c r="F83" s="14">
        <f t="shared" si="35"/>
        <v>38170</v>
      </c>
      <c r="G83" s="14">
        <f t="shared" si="36"/>
        <v>38536</v>
      </c>
      <c r="H83" s="3">
        <f>CHOOSE(MATCH($A$2,{"D","C"},0),VLOOKUP($A83,$J$4:$N$39,COUNTA($J$4:$N$4)),TREND(D83:E83,F83:G83,B83))</f>
        <v>1.2622432636140939</v>
      </c>
    </row>
    <row r="84" spans="1:8">
      <c r="A84" s="12">
        <f t="shared" si="37"/>
        <v>38200</v>
      </c>
      <c r="B84" s="34">
        <f t="shared" si="31"/>
        <v>38214</v>
      </c>
      <c r="C84" s="35">
        <f t="shared" si="32"/>
        <v>8</v>
      </c>
      <c r="D84" s="17">
        <f t="shared" si="33"/>
        <v>1.2603448275862068</v>
      </c>
      <c r="E84" s="17">
        <f t="shared" si="34"/>
        <v>1.3137931034482757</v>
      </c>
      <c r="F84" s="14">
        <f t="shared" si="35"/>
        <v>38170</v>
      </c>
      <c r="G84" s="14">
        <f t="shared" si="36"/>
        <v>38536</v>
      </c>
      <c r="H84" s="3">
        <f>CHOOSE(MATCH($A$2,{"D","C"},0),VLOOKUP($A84,$J$4:$N$39,COUNTA($J$4:$N$4)),TREND(D84:E84,F84:G84,B84))</f>
        <v>1.266770303372903</v>
      </c>
    </row>
    <row r="85" spans="1:8">
      <c r="A85" s="12">
        <f t="shared" si="37"/>
        <v>38231</v>
      </c>
      <c r="B85" s="34">
        <f t="shared" si="31"/>
        <v>38245</v>
      </c>
      <c r="C85" s="35">
        <f t="shared" si="32"/>
        <v>8</v>
      </c>
      <c r="D85" s="17">
        <f t="shared" si="33"/>
        <v>1.2603448275862068</v>
      </c>
      <c r="E85" s="17">
        <f t="shared" si="34"/>
        <v>1.3137931034482757</v>
      </c>
      <c r="F85" s="14">
        <f t="shared" si="35"/>
        <v>38170</v>
      </c>
      <c r="G85" s="14">
        <f t="shared" si="36"/>
        <v>38536</v>
      </c>
      <c r="H85" s="3">
        <f>CHOOSE(MATCH($A$2,{"D","C"},0),VLOOKUP($A85,$J$4:$N$39,COUNTA($J$4:$N$4)),TREND(D85:E85,F85:G85,B85))</f>
        <v>1.2712973431317121</v>
      </c>
    </row>
    <row r="86" spans="1:8">
      <c r="A86" s="12">
        <f t="shared" si="37"/>
        <v>38261</v>
      </c>
      <c r="B86" s="34">
        <f t="shared" si="31"/>
        <v>38275</v>
      </c>
      <c r="C86" s="35">
        <f t="shared" si="32"/>
        <v>8</v>
      </c>
      <c r="D86" s="17">
        <f t="shared" si="33"/>
        <v>1.2603448275862068</v>
      </c>
      <c r="E86" s="17">
        <f t="shared" si="34"/>
        <v>1.3137931034482757</v>
      </c>
      <c r="F86" s="14">
        <f t="shared" si="35"/>
        <v>38170</v>
      </c>
      <c r="G86" s="14">
        <f t="shared" si="36"/>
        <v>38536</v>
      </c>
      <c r="H86" s="3">
        <f>CHOOSE(MATCH($A$2,{"D","C"},0),VLOOKUP($A86,$J$4:$N$39,COUNTA($J$4:$N$4)),TREND(D86:E86,F86:G86,B86))</f>
        <v>1.2756783493499144</v>
      </c>
    </row>
    <row r="87" spans="1:8">
      <c r="A87" s="12">
        <f t="shared" si="37"/>
        <v>38292</v>
      </c>
      <c r="B87" s="34">
        <f t="shared" si="31"/>
        <v>38306</v>
      </c>
      <c r="C87" s="35">
        <f t="shared" si="32"/>
        <v>8</v>
      </c>
      <c r="D87" s="17">
        <f t="shared" si="33"/>
        <v>1.2603448275862068</v>
      </c>
      <c r="E87" s="17">
        <f t="shared" si="34"/>
        <v>1.3137931034482757</v>
      </c>
      <c r="F87" s="14">
        <f t="shared" si="35"/>
        <v>38170</v>
      </c>
      <c r="G87" s="14">
        <f t="shared" si="36"/>
        <v>38536</v>
      </c>
      <c r="H87" s="3">
        <f>CHOOSE(MATCH($A$2,{"D","C"},0),VLOOKUP($A87,$J$4:$N$39,COUNTA($J$4:$N$4)),TREND(D87:E87,F87:G87,B87))</f>
        <v>1.2802053891087235</v>
      </c>
    </row>
    <row r="88" spans="1:8">
      <c r="A88" s="12">
        <f t="shared" si="37"/>
        <v>38322</v>
      </c>
      <c r="B88" s="34">
        <f t="shared" si="31"/>
        <v>38336</v>
      </c>
      <c r="C88" s="35">
        <f t="shared" si="32"/>
        <v>8</v>
      </c>
      <c r="D88" s="17">
        <f t="shared" si="33"/>
        <v>1.2603448275862068</v>
      </c>
      <c r="E88" s="17">
        <f t="shared" si="34"/>
        <v>1.3137931034482757</v>
      </c>
      <c r="F88" s="14">
        <f t="shared" si="35"/>
        <v>38170</v>
      </c>
      <c r="G88" s="14">
        <f t="shared" si="36"/>
        <v>38536</v>
      </c>
      <c r="H88" s="3">
        <f>CHOOSE(MATCH($A$2,{"D","C"},0),VLOOKUP($A88,$J$4:$N$39,COUNTA($J$4:$N$4)),TREND(D88:E88,F88:G88,B88))</f>
        <v>1.2845863953269259</v>
      </c>
    </row>
    <row r="89" spans="1:8">
      <c r="A89" s="12">
        <f t="shared" si="37"/>
        <v>38353</v>
      </c>
      <c r="B89" s="34">
        <f t="shared" si="31"/>
        <v>38367</v>
      </c>
      <c r="C89" s="35">
        <f t="shared" si="32"/>
        <v>8</v>
      </c>
      <c r="D89" s="17">
        <f t="shared" si="33"/>
        <v>1.2603448275862068</v>
      </c>
      <c r="E89" s="17">
        <f t="shared" si="34"/>
        <v>1.3137931034482757</v>
      </c>
      <c r="F89" s="14">
        <f t="shared" si="35"/>
        <v>38170</v>
      </c>
      <c r="G89" s="14">
        <f t="shared" si="36"/>
        <v>38536</v>
      </c>
      <c r="H89" s="3">
        <f>CHOOSE(MATCH($A$2,{"D","C"},0),VLOOKUP($A89,$J$4:$N$39,COUNTA($J$4:$N$4)),TREND(D89:E89,F89:G89,B89))</f>
        <v>1.2891134350857349</v>
      </c>
    </row>
    <row r="90" spans="1:8">
      <c r="A90" s="12">
        <f t="shared" si="37"/>
        <v>38384</v>
      </c>
      <c r="B90" s="34">
        <f t="shared" si="31"/>
        <v>38398</v>
      </c>
      <c r="C90" s="35">
        <f t="shared" si="32"/>
        <v>8</v>
      </c>
      <c r="D90" s="17">
        <f t="shared" si="33"/>
        <v>1.2603448275862068</v>
      </c>
      <c r="E90" s="17">
        <f t="shared" si="34"/>
        <v>1.3137931034482757</v>
      </c>
      <c r="F90" s="14">
        <f t="shared" si="35"/>
        <v>38170</v>
      </c>
      <c r="G90" s="14">
        <f t="shared" si="36"/>
        <v>38536</v>
      </c>
      <c r="H90" s="3">
        <f>CHOOSE(MATCH($A$2,{"D","C"},0),VLOOKUP($A90,$J$4:$N$39,COUNTA($J$4:$N$4)),TREND(D90:E90,F90:G90,B90))</f>
        <v>1.293640474844544</v>
      </c>
    </row>
    <row r="91" spans="1:8">
      <c r="A91" s="12">
        <f t="shared" si="37"/>
        <v>38412</v>
      </c>
      <c r="B91" s="34">
        <f t="shared" si="31"/>
        <v>38426</v>
      </c>
      <c r="C91" s="35">
        <f t="shared" si="32"/>
        <v>8</v>
      </c>
      <c r="D91" s="17">
        <f t="shared" si="33"/>
        <v>1.2603448275862068</v>
      </c>
      <c r="E91" s="17">
        <f t="shared" si="34"/>
        <v>1.3137931034482757</v>
      </c>
      <c r="F91" s="14">
        <f t="shared" si="35"/>
        <v>38170</v>
      </c>
      <c r="G91" s="14">
        <f t="shared" si="36"/>
        <v>38536</v>
      </c>
      <c r="H91" s="3">
        <f>CHOOSE(MATCH($A$2,{"D","C"},0),VLOOKUP($A91,$J$4:$N$39,COUNTA($J$4:$N$4)),TREND(D91:E91,F91:G91,B91))</f>
        <v>1.297729413981533</v>
      </c>
    </row>
    <row r="92" spans="1:8">
      <c r="A92" s="12">
        <f t="shared" si="37"/>
        <v>38443</v>
      </c>
      <c r="B92" s="34">
        <f t="shared" si="31"/>
        <v>38457</v>
      </c>
      <c r="C92" s="35">
        <f t="shared" si="32"/>
        <v>8</v>
      </c>
      <c r="D92" s="17">
        <f t="shared" si="33"/>
        <v>1.2603448275862068</v>
      </c>
      <c r="E92" s="17">
        <f t="shared" si="34"/>
        <v>1.3137931034482757</v>
      </c>
      <c r="F92" s="14">
        <f t="shared" si="35"/>
        <v>38170</v>
      </c>
      <c r="G92" s="14">
        <f t="shared" si="36"/>
        <v>38536</v>
      </c>
      <c r="H92" s="3">
        <f>CHOOSE(MATCH($A$2,{"D","C"},0),VLOOKUP($A92,$J$4:$N$39,COUNTA($J$4:$N$4)),TREND(D92:E92,F92:G92,B92))</f>
        <v>1.302256453740342</v>
      </c>
    </row>
    <row r="93" spans="1:8">
      <c r="A93" s="12">
        <f t="shared" si="37"/>
        <v>38473</v>
      </c>
      <c r="B93" s="34">
        <f t="shared" si="31"/>
        <v>38487</v>
      </c>
      <c r="C93" s="35">
        <f t="shared" si="32"/>
        <v>8</v>
      </c>
      <c r="D93" s="17">
        <f t="shared" si="33"/>
        <v>1.2603448275862068</v>
      </c>
      <c r="E93" s="17">
        <f t="shared" si="34"/>
        <v>1.3137931034482757</v>
      </c>
      <c r="F93" s="14">
        <f t="shared" si="35"/>
        <v>38170</v>
      </c>
      <c r="G93" s="14">
        <f t="shared" si="36"/>
        <v>38536</v>
      </c>
      <c r="H93" s="3">
        <f>CHOOSE(MATCH($A$2,{"D","C"},0),VLOOKUP($A93,$J$4:$N$39,COUNTA($J$4:$N$4)),TREND(D93:E93,F93:G93,B93))</f>
        <v>1.3066374599585444</v>
      </c>
    </row>
    <row r="94" spans="1:8">
      <c r="A94" s="12">
        <f t="shared" si="37"/>
        <v>38504</v>
      </c>
      <c r="B94" s="34">
        <f t="shared" si="31"/>
        <v>38518</v>
      </c>
      <c r="C94" s="35">
        <f t="shared" si="32"/>
        <v>8</v>
      </c>
      <c r="D94" s="17">
        <f t="shared" si="33"/>
        <v>1.2603448275862068</v>
      </c>
      <c r="E94" s="17">
        <f t="shared" si="34"/>
        <v>1.3137931034482757</v>
      </c>
      <c r="F94" s="14">
        <f t="shared" si="35"/>
        <v>38170</v>
      </c>
      <c r="G94" s="14">
        <f t="shared" si="36"/>
        <v>38536</v>
      </c>
      <c r="H94" s="3">
        <f>CHOOSE(MATCH($A$2,{"D","C"},0),VLOOKUP($A94,$J$4:$N$39,COUNTA($J$4:$N$4)),TREND(D94:E94,F94:G94,B94))</f>
        <v>1.3111644997173535</v>
      </c>
    </row>
    <row r="95" spans="1:8">
      <c r="A95" s="12">
        <f t="shared" si="37"/>
        <v>38534</v>
      </c>
      <c r="B95" s="34">
        <f t="shared" si="31"/>
        <v>38548</v>
      </c>
      <c r="C95" s="35">
        <f t="shared" si="32"/>
        <v>9</v>
      </c>
      <c r="D95" s="17">
        <f t="shared" si="33"/>
        <v>1.3137931034482757</v>
      </c>
      <c r="E95" s="17">
        <f t="shared" si="34"/>
        <v>1.3672413793103448</v>
      </c>
      <c r="F95" s="14">
        <f t="shared" si="35"/>
        <v>38536</v>
      </c>
      <c r="G95" s="14">
        <f t="shared" si="36"/>
        <v>38901</v>
      </c>
      <c r="H95" s="3">
        <f>CHOOSE(MATCH($A$2,{"D","C"},0),VLOOKUP($A95,$J$4:$N$39,COUNTA($J$4:$N$4)),TREND(D95:E95,F95:G95,B95))</f>
        <v>1.3155503070382615</v>
      </c>
    </row>
    <row r="96" spans="1:8">
      <c r="A96" s="12">
        <f t="shared" si="37"/>
        <v>38565</v>
      </c>
      <c r="B96" s="34">
        <f t="shared" si="31"/>
        <v>38579</v>
      </c>
      <c r="C96" s="35">
        <f t="shared" si="32"/>
        <v>9</v>
      </c>
      <c r="D96" s="17">
        <f t="shared" si="33"/>
        <v>1.3137931034482757</v>
      </c>
      <c r="E96" s="17">
        <f t="shared" si="34"/>
        <v>1.3672413793103448</v>
      </c>
      <c r="F96" s="14">
        <f t="shared" si="35"/>
        <v>38536</v>
      </c>
      <c r="G96" s="14">
        <f t="shared" si="36"/>
        <v>38901</v>
      </c>
      <c r="H96" s="3">
        <f>CHOOSE(MATCH($A$2,{"D","C"},0),VLOOKUP($A96,$J$4:$N$39,COUNTA($J$4:$N$4)),TREND(D96:E96,F96:G96,B96))</f>
        <v>1.3200897496457253</v>
      </c>
    </row>
    <row r="97" spans="1:8">
      <c r="A97" s="12">
        <f t="shared" si="37"/>
        <v>38596</v>
      </c>
      <c r="B97" s="34">
        <f t="shared" si="31"/>
        <v>38610</v>
      </c>
      <c r="C97" s="35">
        <f t="shared" si="32"/>
        <v>9</v>
      </c>
      <c r="D97" s="17">
        <f t="shared" si="33"/>
        <v>1.3137931034482757</v>
      </c>
      <c r="E97" s="17">
        <f t="shared" si="34"/>
        <v>1.3672413793103448</v>
      </c>
      <c r="F97" s="14">
        <f t="shared" si="35"/>
        <v>38536</v>
      </c>
      <c r="G97" s="14">
        <f t="shared" si="36"/>
        <v>38901</v>
      </c>
      <c r="H97" s="3">
        <f>CHOOSE(MATCH($A$2,{"D","C"},0),VLOOKUP($A97,$J$4:$N$39,COUNTA($J$4:$N$4)),TREND(D97:E97,F97:G97,B97))</f>
        <v>1.3246291922531883</v>
      </c>
    </row>
    <row r="98" spans="1:8">
      <c r="A98" s="12">
        <f t="shared" si="37"/>
        <v>38626</v>
      </c>
      <c r="B98" s="34">
        <f t="shared" si="31"/>
        <v>38640</v>
      </c>
      <c r="C98" s="35">
        <f t="shared" si="32"/>
        <v>9</v>
      </c>
      <c r="D98" s="17">
        <f t="shared" si="33"/>
        <v>1.3137931034482757</v>
      </c>
      <c r="E98" s="17">
        <f t="shared" si="34"/>
        <v>1.3672413793103448</v>
      </c>
      <c r="F98" s="14">
        <f t="shared" si="35"/>
        <v>38536</v>
      </c>
      <c r="G98" s="14">
        <f t="shared" si="36"/>
        <v>38901</v>
      </c>
      <c r="H98" s="3">
        <f>CHOOSE(MATCH($A$2,{"D","C"},0),VLOOKUP($A98,$J$4:$N$39,COUNTA($J$4:$N$4)),TREND(D98:E98,F98:G98,B98))</f>
        <v>1.3290222012281534</v>
      </c>
    </row>
    <row r="99" spans="1:8">
      <c r="A99" s="12">
        <f t="shared" si="37"/>
        <v>38657</v>
      </c>
      <c r="B99" s="34">
        <f t="shared" si="31"/>
        <v>38671</v>
      </c>
      <c r="C99" s="35">
        <f t="shared" si="32"/>
        <v>9</v>
      </c>
      <c r="D99" s="17">
        <f t="shared" si="33"/>
        <v>1.3137931034482757</v>
      </c>
      <c r="E99" s="17">
        <f t="shared" si="34"/>
        <v>1.3672413793103448</v>
      </c>
      <c r="F99" s="14">
        <f t="shared" si="35"/>
        <v>38536</v>
      </c>
      <c r="G99" s="14">
        <f t="shared" si="36"/>
        <v>38901</v>
      </c>
      <c r="H99" s="3">
        <f>CHOOSE(MATCH($A$2,{"D","C"},0),VLOOKUP($A99,$J$4:$N$39,COUNTA($J$4:$N$4)),TREND(D99:E99,F99:G99,B99))</f>
        <v>1.3335616438356164</v>
      </c>
    </row>
    <row r="100" spans="1:8">
      <c r="A100" s="12">
        <f t="shared" si="37"/>
        <v>38687</v>
      </c>
      <c r="B100" s="34">
        <f t="shared" si="31"/>
        <v>38701</v>
      </c>
      <c r="C100" s="35">
        <f t="shared" si="32"/>
        <v>9</v>
      </c>
      <c r="D100" s="17">
        <f t="shared" si="33"/>
        <v>1.3137931034482757</v>
      </c>
      <c r="E100" s="17">
        <f t="shared" si="34"/>
        <v>1.3672413793103448</v>
      </c>
      <c r="F100" s="14">
        <f t="shared" si="35"/>
        <v>38536</v>
      </c>
      <c r="G100" s="14">
        <f t="shared" si="36"/>
        <v>38901</v>
      </c>
      <c r="H100" s="3">
        <f>CHOOSE(MATCH($A$2,{"D","C"},0),VLOOKUP($A100,$J$4:$N$39,COUNTA($J$4:$N$4)),TREND(D100:E100,F100:G100,B100))</f>
        <v>1.3379546528105815</v>
      </c>
    </row>
    <row r="101" spans="1:8">
      <c r="A101" s="12">
        <f t="shared" si="37"/>
        <v>38718</v>
      </c>
      <c r="B101" s="34">
        <f t="shared" ref="B101:B132" si="38">DATE(YEAR(A101),MONTH(A101)+FLOOR(($M$2+$A$3)/2,1),1+14*MOD($M$2+$A$3,2))</f>
        <v>38732</v>
      </c>
      <c r="C101" s="35">
        <f t="shared" si="32"/>
        <v>9</v>
      </c>
      <c r="D101" s="17">
        <f t="shared" si="33"/>
        <v>1.3137931034482757</v>
      </c>
      <c r="E101" s="17">
        <f t="shared" si="34"/>
        <v>1.3672413793103448</v>
      </c>
      <c r="F101" s="14">
        <f t="shared" si="35"/>
        <v>38536</v>
      </c>
      <c r="G101" s="14">
        <f t="shared" si="36"/>
        <v>38901</v>
      </c>
      <c r="H101" s="3">
        <f>CHOOSE(MATCH($A$2,{"D","C"},0),VLOOKUP($A101,$J$4:$N$39,COUNTA($J$4:$N$4)),TREND(D101:E101,F101:G101,B101))</f>
        <v>1.3424940954180444</v>
      </c>
    </row>
    <row r="102" spans="1:8">
      <c r="A102" s="12">
        <f t="shared" si="37"/>
        <v>38749</v>
      </c>
      <c r="B102" s="34">
        <f t="shared" si="38"/>
        <v>38763</v>
      </c>
      <c r="C102" s="35">
        <f t="shared" si="32"/>
        <v>9</v>
      </c>
      <c r="D102" s="17">
        <f t="shared" si="33"/>
        <v>1.3137931034482757</v>
      </c>
      <c r="E102" s="17">
        <f t="shared" si="34"/>
        <v>1.3672413793103448</v>
      </c>
      <c r="F102" s="14">
        <f t="shared" si="35"/>
        <v>38536</v>
      </c>
      <c r="G102" s="14">
        <f t="shared" si="36"/>
        <v>38901</v>
      </c>
      <c r="H102" s="3">
        <f>CHOOSE(MATCH($A$2,{"D","C"},0),VLOOKUP($A102,$J$4:$N$39,COUNTA($J$4:$N$4)),TREND(D102:E102,F102:G102,B102))</f>
        <v>1.3470335380255083</v>
      </c>
    </row>
    <row r="103" spans="1:8">
      <c r="A103" s="12">
        <f t="shared" si="37"/>
        <v>38777</v>
      </c>
      <c r="B103" s="34">
        <f t="shared" si="38"/>
        <v>38791</v>
      </c>
      <c r="C103" s="35">
        <f t="shared" si="32"/>
        <v>9</v>
      </c>
      <c r="D103" s="17">
        <f t="shared" si="33"/>
        <v>1.3137931034482757</v>
      </c>
      <c r="E103" s="17">
        <f t="shared" si="34"/>
        <v>1.3672413793103448</v>
      </c>
      <c r="F103" s="14">
        <f t="shared" si="35"/>
        <v>38536</v>
      </c>
      <c r="G103" s="14">
        <f t="shared" si="36"/>
        <v>38901</v>
      </c>
      <c r="H103" s="3">
        <f>CHOOSE(MATCH($A$2,{"D","C"},0),VLOOKUP($A103,$J$4:$N$39,COUNTA($J$4:$N$4)),TREND(D103:E103,F103:G103,B103))</f>
        <v>1.3511336797354749</v>
      </c>
    </row>
    <row r="104" spans="1:8">
      <c r="A104" s="12">
        <f t="shared" si="37"/>
        <v>38808</v>
      </c>
      <c r="B104" s="34">
        <f t="shared" si="38"/>
        <v>38822</v>
      </c>
      <c r="C104" s="35">
        <f t="shared" si="32"/>
        <v>9</v>
      </c>
      <c r="D104" s="17">
        <f t="shared" si="33"/>
        <v>1.3137931034482757</v>
      </c>
      <c r="E104" s="17">
        <f t="shared" si="34"/>
        <v>1.3672413793103448</v>
      </c>
      <c r="F104" s="14">
        <f t="shared" si="35"/>
        <v>38536</v>
      </c>
      <c r="G104" s="14">
        <f t="shared" si="36"/>
        <v>38901</v>
      </c>
      <c r="H104" s="3">
        <f>CHOOSE(MATCH($A$2,{"D","C"},0),VLOOKUP($A104,$J$4:$N$39,COUNTA($J$4:$N$4)),TREND(D104:E104,F104:G104,B104))</f>
        <v>1.3556731223429388</v>
      </c>
    </row>
    <row r="105" spans="1:8">
      <c r="A105" s="12">
        <f t="shared" si="37"/>
        <v>38838</v>
      </c>
      <c r="B105" s="34">
        <f t="shared" si="38"/>
        <v>38852</v>
      </c>
      <c r="C105" s="35">
        <f t="shared" si="32"/>
        <v>9</v>
      </c>
      <c r="D105" s="17">
        <f t="shared" si="33"/>
        <v>1.3137931034482757</v>
      </c>
      <c r="E105" s="17">
        <f t="shared" si="34"/>
        <v>1.3672413793103448</v>
      </c>
      <c r="F105" s="14">
        <f t="shared" si="35"/>
        <v>38536</v>
      </c>
      <c r="G105" s="14">
        <f t="shared" si="36"/>
        <v>38901</v>
      </c>
      <c r="H105" s="3">
        <f>CHOOSE(MATCH($A$2,{"D","C"},0),VLOOKUP($A105,$J$4:$N$39,COUNTA($J$4:$N$4)),TREND(D105:E105,F105:G105,B105))</f>
        <v>1.360066131317903</v>
      </c>
    </row>
    <row r="106" spans="1:8">
      <c r="A106" s="12">
        <f t="shared" si="37"/>
        <v>38869</v>
      </c>
      <c r="B106" s="34">
        <f t="shared" si="38"/>
        <v>38883</v>
      </c>
      <c r="C106" s="35">
        <f t="shared" si="32"/>
        <v>9</v>
      </c>
      <c r="D106" s="17">
        <f t="shared" si="33"/>
        <v>1.3137931034482757</v>
      </c>
      <c r="E106" s="17">
        <f t="shared" si="34"/>
        <v>1.3672413793103448</v>
      </c>
      <c r="F106" s="14">
        <f t="shared" si="35"/>
        <v>38536</v>
      </c>
      <c r="G106" s="14">
        <f t="shared" si="36"/>
        <v>38901</v>
      </c>
      <c r="H106" s="3">
        <f>CHOOSE(MATCH($A$2,{"D","C"},0),VLOOKUP($A106,$J$4:$N$39,COUNTA($J$4:$N$4)),TREND(D106:E106,F106:G106,B106))</f>
        <v>1.3646055739253669</v>
      </c>
    </row>
    <row r="107" spans="1:8">
      <c r="A107" s="12">
        <f t="shared" si="37"/>
        <v>38899</v>
      </c>
      <c r="B107" s="34">
        <f t="shared" si="38"/>
        <v>38913</v>
      </c>
      <c r="C107" s="35">
        <f t="shared" si="32"/>
        <v>10</v>
      </c>
      <c r="D107" s="17">
        <f t="shared" si="33"/>
        <v>1.3672413793103448</v>
      </c>
      <c r="E107" s="17">
        <f t="shared" si="34"/>
        <v>1.413793103448276</v>
      </c>
      <c r="F107" s="14">
        <f t="shared" si="35"/>
        <v>38901</v>
      </c>
      <c r="G107" s="14">
        <f t="shared" si="36"/>
        <v>39266</v>
      </c>
      <c r="H107" s="3">
        <f>CHOOSE(MATCH($A$2,{"D","C"},0),VLOOKUP($A107,$J$4:$N$39,COUNTA($J$4:$N$4)),TREND(D107:E107,F107:G107,B107))</f>
        <v>1.3687718469532353</v>
      </c>
    </row>
    <row r="108" spans="1:8">
      <c r="A108" s="12">
        <f t="shared" si="37"/>
        <v>38930</v>
      </c>
      <c r="B108" s="34">
        <f t="shared" si="38"/>
        <v>38944</v>
      </c>
      <c r="C108" s="35">
        <f t="shared" si="32"/>
        <v>10</v>
      </c>
      <c r="D108" s="17">
        <f t="shared" si="33"/>
        <v>1.3672413793103448</v>
      </c>
      <c r="E108" s="17">
        <f t="shared" si="34"/>
        <v>1.413793103448276</v>
      </c>
      <c r="F108" s="14">
        <f t="shared" si="35"/>
        <v>38901</v>
      </c>
      <c r="G108" s="14">
        <f t="shared" si="36"/>
        <v>39266</v>
      </c>
      <c r="H108" s="3">
        <f>CHOOSE(MATCH($A$2,{"D","C"},0),VLOOKUP($A108,$J$4:$N$39,COUNTA($J$4:$N$4)),TREND(D108:E108,F108:G108,B108))</f>
        <v>1.3727255550307031</v>
      </c>
    </row>
    <row r="109" spans="1:8">
      <c r="A109" s="12">
        <f t="shared" si="37"/>
        <v>38961</v>
      </c>
      <c r="B109" s="34">
        <f t="shared" si="38"/>
        <v>38975</v>
      </c>
      <c r="C109" s="35">
        <f t="shared" si="32"/>
        <v>10</v>
      </c>
      <c r="D109" s="17">
        <f t="shared" si="33"/>
        <v>1.3672413793103448</v>
      </c>
      <c r="E109" s="17">
        <f t="shared" si="34"/>
        <v>1.413793103448276</v>
      </c>
      <c r="F109" s="14">
        <f t="shared" si="35"/>
        <v>38901</v>
      </c>
      <c r="G109" s="14">
        <f t="shared" si="36"/>
        <v>39266</v>
      </c>
      <c r="H109" s="3">
        <f>CHOOSE(MATCH($A$2,{"D","C"},0),VLOOKUP($A109,$J$4:$N$39,COUNTA($J$4:$N$4)),TREND(D109:E109,F109:G109,B109))</f>
        <v>1.3766792631081719</v>
      </c>
    </row>
    <row r="110" spans="1:8">
      <c r="A110" s="12">
        <f t="shared" si="37"/>
        <v>38991</v>
      </c>
      <c r="B110" s="34">
        <f t="shared" si="38"/>
        <v>39005</v>
      </c>
      <c r="C110" s="35">
        <f t="shared" si="32"/>
        <v>10</v>
      </c>
      <c r="D110" s="17">
        <f t="shared" si="33"/>
        <v>1.3672413793103448</v>
      </c>
      <c r="E110" s="17">
        <f t="shared" si="34"/>
        <v>1.413793103448276</v>
      </c>
      <c r="F110" s="14">
        <f t="shared" si="35"/>
        <v>38901</v>
      </c>
      <c r="G110" s="14">
        <f t="shared" si="36"/>
        <v>39266</v>
      </c>
      <c r="H110" s="3">
        <f>CHOOSE(MATCH($A$2,{"D","C"},0),VLOOKUP($A110,$J$4:$N$39,COUNTA($J$4:$N$4)),TREND(D110:E110,F110:G110,B110))</f>
        <v>1.3805054322153989</v>
      </c>
    </row>
    <row r="111" spans="1:8">
      <c r="A111" s="12">
        <f t="shared" si="37"/>
        <v>39022</v>
      </c>
      <c r="B111" s="34">
        <f t="shared" si="38"/>
        <v>39036</v>
      </c>
      <c r="C111" s="35">
        <f t="shared" si="32"/>
        <v>10</v>
      </c>
      <c r="D111" s="17">
        <f t="shared" si="33"/>
        <v>1.3672413793103448</v>
      </c>
      <c r="E111" s="17">
        <f t="shared" si="34"/>
        <v>1.413793103448276</v>
      </c>
      <c r="F111" s="14">
        <f t="shared" si="35"/>
        <v>38901</v>
      </c>
      <c r="G111" s="14">
        <f t="shared" si="36"/>
        <v>39266</v>
      </c>
      <c r="H111" s="3">
        <f>CHOOSE(MATCH($A$2,{"D","C"},0),VLOOKUP($A111,$J$4:$N$39,COUNTA($J$4:$N$4)),TREND(D111:E111,F111:G111,B111))</f>
        <v>1.3844591402928668</v>
      </c>
    </row>
    <row r="112" spans="1:8">
      <c r="A112" s="12">
        <f t="shared" si="37"/>
        <v>39052</v>
      </c>
      <c r="B112" s="34">
        <f t="shared" si="38"/>
        <v>39066</v>
      </c>
      <c r="C112" s="35">
        <f t="shared" si="32"/>
        <v>10</v>
      </c>
      <c r="D112" s="17">
        <f t="shared" si="33"/>
        <v>1.3672413793103448</v>
      </c>
      <c r="E112" s="17">
        <f t="shared" si="34"/>
        <v>1.413793103448276</v>
      </c>
      <c r="F112" s="14">
        <f t="shared" si="35"/>
        <v>38901</v>
      </c>
      <c r="G112" s="14">
        <f t="shared" si="36"/>
        <v>39266</v>
      </c>
      <c r="H112" s="3">
        <f>CHOOSE(MATCH($A$2,{"D","C"},0),VLOOKUP($A112,$J$4:$N$39,COUNTA($J$4:$N$4)),TREND(D112:E112,F112:G112,B112))</f>
        <v>1.3882853094000938</v>
      </c>
    </row>
    <row r="113" spans="1:8">
      <c r="A113" s="12">
        <f t="shared" si="37"/>
        <v>39083</v>
      </c>
      <c r="B113" s="34">
        <f t="shared" si="38"/>
        <v>39097</v>
      </c>
      <c r="C113" s="35">
        <f t="shared" si="32"/>
        <v>10</v>
      </c>
      <c r="D113" s="17">
        <f t="shared" si="33"/>
        <v>1.3672413793103448</v>
      </c>
      <c r="E113" s="17">
        <f t="shared" si="34"/>
        <v>1.413793103448276</v>
      </c>
      <c r="F113" s="14">
        <f t="shared" si="35"/>
        <v>38901</v>
      </c>
      <c r="G113" s="14">
        <f t="shared" si="36"/>
        <v>39266</v>
      </c>
      <c r="H113" s="3">
        <f>CHOOSE(MATCH($A$2,{"D","C"},0),VLOOKUP($A113,$J$4:$N$39,COUNTA($J$4:$N$4)),TREND(D113:E113,F113:G113,B113))</f>
        <v>1.3922390174775625</v>
      </c>
    </row>
    <row r="114" spans="1:8">
      <c r="A114" s="12">
        <f t="shared" si="37"/>
        <v>39114</v>
      </c>
      <c r="B114" s="34">
        <f t="shared" si="38"/>
        <v>39128</v>
      </c>
      <c r="C114" s="35">
        <f t="shared" si="32"/>
        <v>10</v>
      </c>
      <c r="D114" s="17">
        <f t="shared" si="33"/>
        <v>1.3672413793103448</v>
      </c>
      <c r="E114" s="17">
        <f t="shared" si="34"/>
        <v>1.413793103448276</v>
      </c>
      <c r="F114" s="14">
        <f t="shared" si="35"/>
        <v>38901</v>
      </c>
      <c r="G114" s="14">
        <f t="shared" si="36"/>
        <v>39266</v>
      </c>
      <c r="H114" s="3">
        <f>CHOOSE(MATCH($A$2,{"D","C"},0),VLOOKUP($A114,$J$4:$N$39,COUNTA($J$4:$N$4)),TREND(D114:E114,F114:G114,B114))</f>
        <v>1.3961927255550304</v>
      </c>
    </row>
    <row r="115" spans="1:8">
      <c r="A115" s="12">
        <f t="shared" si="37"/>
        <v>39142</v>
      </c>
      <c r="B115" s="34">
        <f t="shared" si="38"/>
        <v>39156</v>
      </c>
      <c r="C115" s="35">
        <f t="shared" si="32"/>
        <v>10</v>
      </c>
      <c r="D115" s="17">
        <f t="shared" si="33"/>
        <v>1.3672413793103448</v>
      </c>
      <c r="E115" s="17">
        <f t="shared" si="34"/>
        <v>1.413793103448276</v>
      </c>
      <c r="F115" s="14">
        <f t="shared" si="35"/>
        <v>38901</v>
      </c>
      <c r="G115" s="14">
        <f t="shared" si="36"/>
        <v>39266</v>
      </c>
      <c r="H115" s="3">
        <f>CHOOSE(MATCH($A$2,{"D","C"},0),VLOOKUP($A115,$J$4:$N$39,COUNTA($J$4:$N$4)),TREND(D115:E115,F115:G115,B115))</f>
        <v>1.3997638167217756</v>
      </c>
    </row>
    <row r="116" spans="1:8">
      <c r="A116" s="12">
        <f t="shared" si="37"/>
        <v>39173</v>
      </c>
      <c r="B116" s="34">
        <f t="shared" si="38"/>
        <v>39187</v>
      </c>
      <c r="C116" s="35">
        <f t="shared" si="32"/>
        <v>10</v>
      </c>
      <c r="D116" s="17">
        <f t="shared" si="33"/>
        <v>1.3672413793103448</v>
      </c>
      <c r="E116" s="17">
        <f t="shared" si="34"/>
        <v>1.413793103448276</v>
      </c>
      <c r="F116" s="14">
        <f t="shared" si="35"/>
        <v>38901</v>
      </c>
      <c r="G116" s="14">
        <f t="shared" si="36"/>
        <v>39266</v>
      </c>
      <c r="H116" s="3">
        <f>CHOOSE(MATCH($A$2,{"D","C"},0),VLOOKUP($A116,$J$4:$N$39,COUNTA($J$4:$N$4)),TREND(D116:E116,F116:G116,B116))</f>
        <v>1.4037175247992435</v>
      </c>
    </row>
    <row r="117" spans="1:8">
      <c r="A117" s="12">
        <f t="shared" si="37"/>
        <v>39203</v>
      </c>
      <c r="B117" s="34">
        <f t="shared" si="38"/>
        <v>39217</v>
      </c>
      <c r="C117" s="35">
        <f t="shared" si="32"/>
        <v>10</v>
      </c>
      <c r="D117" s="17">
        <f t="shared" si="33"/>
        <v>1.3672413793103448</v>
      </c>
      <c r="E117" s="17">
        <f t="shared" si="34"/>
        <v>1.413793103448276</v>
      </c>
      <c r="F117" s="14">
        <f t="shared" si="35"/>
        <v>38901</v>
      </c>
      <c r="G117" s="14">
        <f t="shared" si="36"/>
        <v>39266</v>
      </c>
      <c r="H117" s="3">
        <f>CHOOSE(MATCH($A$2,{"D","C"},0),VLOOKUP($A117,$J$4:$N$39,COUNTA($J$4:$N$4)),TREND(D117:E117,F117:G117,B117))</f>
        <v>1.4075436939064714</v>
      </c>
    </row>
    <row r="118" spans="1:8">
      <c r="A118" s="12">
        <f t="shared" si="37"/>
        <v>39234</v>
      </c>
      <c r="B118" s="34">
        <f t="shared" si="38"/>
        <v>39248</v>
      </c>
      <c r="C118" s="35">
        <f t="shared" si="32"/>
        <v>10</v>
      </c>
      <c r="D118" s="17">
        <f t="shared" si="33"/>
        <v>1.3672413793103448</v>
      </c>
      <c r="E118" s="17">
        <f t="shared" si="34"/>
        <v>1.413793103448276</v>
      </c>
      <c r="F118" s="14">
        <f t="shared" si="35"/>
        <v>38901</v>
      </c>
      <c r="G118" s="14">
        <f t="shared" si="36"/>
        <v>39266</v>
      </c>
      <c r="H118" s="3">
        <f>CHOOSE(MATCH($A$2,{"D","C"},0),VLOOKUP($A118,$J$4:$N$39,COUNTA($J$4:$N$4)),TREND(D118:E118,F118:G118,B118))</f>
        <v>1.4114974019839392</v>
      </c>
    </row>
    <row r="119" spans="1:8">
      <c r="A119" s="12">
        <f t="shared" si="37"/>
        <v>39264</v>
      </c>
      <c r="B119" s="34">
        <f t="shared" si="38"/>
        <v>39278</v>
      </c>
      <c r="C119" s="35">
        <f t="shared" si="32"/>
        <v>11</v>
      </c>
      <c r="D119" s="17">
        <f t="shared" si="33"/>
        <v>1.413793103448276</v>
      </c>
      <c r="E119" s="17">
        <f t="shared" si="34"/>
        <v>1.4482758620689657</v>
      </c>
      <c r="F119" s="14">
        <f t="shared" si="35"/>
        <v>39266</v>
      </c>
      <c r="G119" s="14">
        <f t="shared" si="36"/>
        <v>39631</v>
      </c>
      <c r="H119" s="3">
        <f>CHOOSE(MATCH($A$2,{"D","C"},0),VLOOKUP($A119,$J$4:$N$39,COUNTA($J$4:$N$4)),TREND(D119:E119,F119:G119,B119))</f>
        <v>1.4149267831837506</v>
      </c>
    </row>
    <row r="120" spans="1:8">
      <c r="A120" s="12">
        <f t="shared" si="37"/>
        <v>39295</v>
      </c>
      <c r="B120" s="34">
        <f t="shared" si="38"/>
        <v>39309</v>
      </c>
      <c r="C120" s="35">
        <f t="shared" si="32"/>
        <v>11</v>
      </c>
      <c r="D120" s="17">
        <f t="shared" si="33"/>
        <v>1.413793103448276</v>
      </c>
      <c r="E120" s="17">
        <f t="shared" si="34"/>
        <v>1.4482758620689657</v>
      </c>
      <c r="F120" s="14">
        <f t="shared" si="35"/>
        <v>39266</v>
      </c>
      <c r="G120" s="14">
        <f t="shared" si="36"/>
        <v>39631</v>
      </c>
      <c r="H120" s="3">
        <f>CHOOSE(MATCH($A$2,{"D","C"},0),VLOOKUP($A120,$J$4:$N$39,COUNTA($J$4:$N$4)),TREND(D120:E120,F120:G120,B120))</f>
        <v>1.4178554558337271</v>
      </c>
    </row>
    <row r="121" spans="1:8">
      <c r="A121" s="12">
        <f t="shared" si="37"/>
        <v>39326</v>
      </c>
      <c r="B121" s="34">
        <f t="shared" si="38"/>
        <v>39340</v>
      </c>
      <c r="C121" s="35">
        <f t="shared" si="32"/>
        <v>11</v>
      </c>
      <c r="D121" s="17">
        <f t="shared" si="33"/>
        <v>1.413793103448276</v>
      </c>
      <c r="E121" s="17">
        <f t="shared" si="34"/>
        <v>1.4482758620689657</v>
      </c>
      <c r="F121" s="14">
        <f t="shared" si="35"/>
        <v>39266</v>
      </c>
      <c r="G121" s="14">
        <f t="shared" si="36"/>
        <v>39631</v>
      </c>
      <c r="H121" s="3">
        <f>CHOOSE(MATCH($A$2,{"D","C"},0),VLOOKUP($A121,$J$4:$N$39,COUNTA($J$4:$N$4)),TREND(D121:E121,F121:G121,B121))</f>
        <v>1.4207841284837035</v>
      </c>
    </row>
    <row r="122" spans="1:8">
      <c r="A122" s="12">
        <f t="shared" si="37"/>
        <v>39356</v>
      </c>
      <c r="B122" s="34">
        <f t="shared" si="38"/>
        <v>39370</v>
      </c>
      <c r="C122" s="35">
        <f t="shared" si="32"/>
        <v>11</v>
      </c>
      <c r="D122" s="17">
        <f t="shared" si="33"/>
        <v>1.413793103448276</v>
      </c>
      <c r="E122" s="17">
        <f t="shared" si="34"/>
        <v>1.4482758620689657</v>
      </c>
      <c r="F122" s="14">
        <f t="shared" si="35"/>
        <v>39266</v>
      </c>
      <c r="G122" s="14">
        <f t="shared" si="36"/>
        <v>39631</v>
      </c>
      <c r="H122" s="3">
        <f>CHOOSE(MATCH($A$2,{"D","C"},0),VLOOKUP($A122,$J$4:$N$39,COUNTA($J$4:$N$4)),TREND(D122:E122,F122:G122,B122))</f>
        <v>1.4236183278223904</v>
      </c>
    </row>
    <row r="123" spans="1:8">
      <c r="A123" s="12">
        <f t="shared" si="37"/>
        <v>39387</v>
      </c>
      <c r="B123" s="34">
        <f t="shared" si="38"/>
        <v>39401</v>
      </c>
      <c r="C123" s="35">
        <f t="shared" si="32"/>
        <v>11</v>
      </c>
      <c r="D123" s="17">
        <f t="shared" si="33"/>
        <v>1.413793103448276</v>
      </c>
      <c r="E123" s="17">
        <f t="shared" si="34"/>
        <v>1.4482758620689657</v>
      </c>
      <c r="F123" s="14">
        <f t="shared" si="35"/>
        <v>39266</v>
      </c>
      <c r="G123" s="14">
        <f t="shared" si="36"/>
        <v>39631</v>
      </c>
      <c r="H123" s="3">
        <f>CHOOSE(MATCH($A$2,{"D","C"},0),VLOOKUP($A123,$J$4:$N$39,COUNTA($J$4:$N$4)),TREND(D123:E123,F123:G123,B123))</f>
        <v>1.4265470004723668</v>
      </c>
    </row>
    <row r="124" spans="1:8">
      <c r="A124" s="12">
        <f t="shared" si="37"/>
        <v>39417</v>
      </c>
      <c r="B124" s="34">
        <f t="shared" si="38"/>
        <v>39431</v>
      </c>
      <c r="C124" s="35">
        <f t="shared" si="32"/>
        <v>11</v>
      </c>
      <c r="D124" s="17">
        <f t="shared" si="33"/>
        <v>1.413793103448276</v>
      </c>
      <c r="E124" s="17">
        <f t="shared" si="34"/>
        <v>1.4482758620689657</v>
      </c>
      <c r="F124" s="14">
        <f t="shared" si="35"/>
        <v>39266</v>
      </c>
      <c r="G124" s="14">
        <f t="shared" si="36"/>
        <v>39631</v>
      </c>
      <c r="H124" s="3">
        <f>CHOOSE(MATCH($A$2,{"D","C"},0),VLOOKUP($A124,$J$4:$N$39,COUNTA($J$4:$N$4)),TREND(D124:E124,F124:G124,B124))</f>
        <v>1.4293811998110537</v>
      </c>
    </row>
    <row r="125" spans="1:8">
      <c r="A125" s="12">
        <f t="shared" si="37"/>
        <v>39448</v>
      </c>
      <c r="B125" s="34">
        <f t="shared" si="38"/>
        <v>39462</v>
      </c>
      <c r="C125" s="35">
        <f t="shared" si="32"/>
        <v>11</v>
      </c>
      <c r="D125" s="17">
        <f t="shared" si="33"/>
        <v>1.413793103448276</v>
      </c>
      <c r="E125" s="17">
        <f t="shared" si="34"/>
        <v>1.4482758620689657</v>
      </c>
      <c r="F125" s="14">
        <f t="shared" si="35"/>
        <v>39266</v>
      </c>
      <c r="G125" s="14">
        <f t="shared" si="36"/>
        <v>39631</v>
      </c>
      <c r="H125" s="3">
        <f>CHOOSE(MATCH($A$2,{"D","C"},0),VLOOKUP($A125,$J$4:$N$39,COUNTA($J$4:$N$4)),TREND(D125:E125,F125:G125,B125))</f>
        <v>1.4323098724610301</v>
      </c>
    </row>
    <row r="126" spans="1:8">
      <c r="A126" s="12">
        <f t="shared" si="37"/>
        <v>39479</v>
      </c>
      <c r="B126" s="34">
        <f t="shared" si="38"/>
        <v>39493</v>
      </c>
      <c r="C126" s="35">
        <f t="shared" si="32"/>
        <v>11</v>
      </c>
      <c r="D126" s="17">
        <f t="shared" si="33"/>
        <v>1.413793103448276</v>
      </c>
      <c r="E126" s="17">
        <f t="shared" si="34"/>
        <v>1.4482758620689657</v>
      </c>
      <c r="F126" s="14">
        <f t="shared" si="35"/>
        <v>39266</v>
      </c>
      <c r="G126" s="14">
        <f t="shared" si="36"/>
        <v>39631</v>
      </c>
      <c r="H126" s="3">
        <f>CHOOSE(MATCH($A$2,{"D","C"},0),VLOOKUP($A126,$J$4:$N$39,COUNTA($J$4:$N$4)),TREND(D126:E126,F126:G126,B126))</f>
        <v>1.4352385451110066</v>
      </c>
    </row>
    <row r="127" spans="1:8">
      <c r="A127" s="12">
        <f t="shared" si="37"/>
        <v>39508</v>
      </c>
      <c r="B127" s="34">
        <f t="shared" si="38"/>
        <v>39522</v>
      </c>
      <c r="C127" s="35">
        <f t="shared" si="32"/>
        <v>11</v>
      </c>
      <c r="D127" s="17">
        <f t="shared" si="33"/>
        <v>1.413793103448276</v>
      </c>
      <c r="E127" s="17">
        <f t="shared" si="34"/>
        <v>1.4482758620689657</v>
      </c>
      <c r="F127" s="14">
        <f t="shared" si="35"/>
        <v>39266</v>
      </c>
      <c r="G127" s="14">
        <f t="shared" si="36"/>
        <v>39631</v>
      </c>
      <c r="H127" s="3">
        <f>CHOOSE(MATCH($A$2,{"D","C"},0),VLOOKUP($A127,$J$4:$N$39,COUNTA($J$4:$N$4)),TREND(D127:E127,F127:G127,B127))</f>
        <v>1.4379782711384035</v>
      </c>
    </row>
    <row r="128" spans="1:8">
      <c r="A128" s="12">
        <f t="shared" si="37"/>
        <v>39539</v>
      </c>
      <c r="B128" s="34">
        <f t="shared" si="38"/>
        <v>39553</v>
      </c>
      <c r="C128" s="35">
        <f t="shared" si="32"/>
        <v>11</v>
      </c>
      <c r="D128" s="17">
        <f t="shared" si="33"/>
        <v>1.413793103448276</v>
      </c>
      <c r="E128" s="17">
        <f t="shared" si="34"/>
        <v>1.4482758620689657</v>
      </c>
      <c r="F128" s="14">
        <f t="shared" si="35"/>
        <v>39266</v>
      </c>
      <c r="G128" s="14">
        <f t="shared" si="36"/>
        <v>39631</v>
      </c>
      <c r="H128" s="3">
        <f>CHOOSE(MATCH($A$2,{"D","C"},0),VLOOKUP($A128,$J$4:$N$39,COUNTA($J$4:$N$4)),TREND(D128:E128,F128:G128,B128))</f>
        <v>1.4409069437883799</v>
      </c>
    </row>
    <row r="129" spans="1:8">
      <c r="A129" s="12">
        <f t="shared" si="37"/>
        <v>39569</v>
      </c>
      <c r="B129" s="34">
        <f t="shared" si="38"/>
        <v>39583</v>
      </c>
      <c r="C129" s="35">
        <f t="shared" si="32"/>
        <v>11</v>
      </c>
      <c r="D129" s="17">
        <f t="shared" si="33"/>
        <v>1.413793103448276</v>
      </c>
      <c r="E129" s="17">
        <f t="shared" si="34"/>
        <v>1.4482758620689657</v>
      </c>
      <c r="F129" s="14">
        <f t="shared" si="35"/>
        <v>39266</v>
      </c>
      <c r="G129" s="14">
        <f t="shared" si="36"/>
        <v>39631</v>
      </c>
      <c r="H129" s="3">
        <f>CHOOSE(MATCH($A$2,{"D","C"},0),VLOOKUP($A129,$J$4:$N$39,COUNTA($J$4:$N$4)),TREND(D129:E129,F129:G129,B129))</f>
        <v>1.4437411431270668</v>
      </c>
    </row>
    <row r="130" spans="1:8">
      <c r="A130" s="12">
        <f t="shared" si="37"/>
        <v>39600</v>
      </c>
      <c r="B130" s="34">
        <f t="shared" si="38"/>
        <v>39614</v>
      </c>
      <c r="C130" s="35">
        <f t="shared" si="32"/>
        <v>11</v>
      </c>
      <c r="D130" s="17">
        <f t="shared" si="33"/>
        <v>1.413793103448276</v>
      </c>
      <c r="E130" s="17">
        <f t="shared" si="34"/>
        <v>1.4482758620689657</v>
      </c>
      <c r="F130" s="14">
        <f t="shared" si="35"/>
        <v>39266</v>
      </c>
      <c r="G130" s="14">
        <f t="shared" si="36"/>
        <v>39631</v>
      </c>
      <c r="H130" s="3">
        <f>CHOOSE(MATCH($A$2,{"D","C"},0),VLOOKUP($A130,$J$4:$N$39,COUNTA($J$4:$N$4)),TREND(D130:E130,F130:G130,B130))</f>
        <v>1.4466698157770432</v>
      </c>
    </row>
    <row r="131" spans="1:8">
      <c r="A131" s="12">
        <f t="shared" si="37"/>
        <v>39630</v>
      </c>
      <c r="B131" s="34">
        <f t="shared" si="38"/>
        <v>39644</v>
      </c>
      <c r="C131" s="35">
        <f t="shared" si="32"/>
        <v>12</v>
      </c>
      <c r="D131" s="17">
        <f t="shared" si="33"/>
        <v>1.4482758620689657</v>
      </c>
      <c r="E131" s="17">
        <f t="shared" si="34"/>
        <v>1.470689655172414</v>
      </c>
      <c r="F131" s="14">
        <f t="shared" si="35"/>
        <v>39631</v>
      </c>
      <c r="G131" s="14">
        <f t="shared" si="36"/>
        <v>39997</v>
      </c>
      <c r="H131" s="3">
        <f>CHOOSE(MATCH($A$2,{"D","C"},0),VLOOKUP($A131,$J$4:$N$39,COUNTA($J$4:$N$4)),TREND(D131:E131,F131:G131,B131))</f>
        <v>1.4490719804032413</v>
      </c>
    </row>
    <row r="132" spans="1:8">
      <c r="A132" s="12">
        <f t="shared" si="37"/>
        <v>39661</v>
      </c>
      <c r="B132" s="34">
        <f t="shared" si="38"/>
        <v>39675</v>
      </c>
      <c r="C132" s="35">
        <f t="shared" si="32"/>
        <v>12</v>
      </c>
      <c r="D132" s="17">
        <f t="shared" si="33"/>
        <v>1.4482758620689657</v>
      </c>
      <c r="E132" s="17">
        <f t="shared" si="34"/>
        <v>1.470689655172414</v>
      </c>
      <c r="F132" s="14">
        <f t="shared" si="35"/>
        <v>39631</v>
      </c>
      <c r="G132" s="14">
        <f t="shared" si="36"/>
        <v>39997</v>
      </c>
      <c r="H132" s="3">
        <f>CHOOSE(MATCH($A$2,{"D","C"},0),VLOOKUP($A132,$J$4:$N$39,COUNTA($J$4:$N$4)),TREND(D132:E132,F132:G132,B132))</f>
        <v>1.450970416431129</v>
      </c>
    </row>
    <row r="133" spans="1:8">
      <c r="A133" s="12">
        <f t="shared" si="37"/>
        <v>39692</v>
      </c>
      <c r="B133" s="34">
        <f t="shared" ref="B133:B164" si="39">DATE(YEAR(A133),MONTH(A133)+FLOOR(($M$2+$A$3)/2,1),1+14*MOD($M$2+$A$3,2))</f>
        <v>39706</v>
      </c>
      <c r="C133" s="35">
        <f t="shared" ref="C133:C196" si="40">MATCH($B133,$K$5:$K$39,1)</f>
        <v>12</v>
      </c>
      <c r="D133" s="17">
        <f t="shared" ref="D133:D196" si="41">INDEX($N$5:$N$39,C133)</f>
        <v>1.4482758620689657</v>
      </c>
      <c r="E133" s="17">
        <f t="shared" ref="E133:E196" si="42">INDEX($N$5:$N$39,C133+1)</f>
        <v>1.470689655172414</v>
      </c>
      <c r="F133" s="14">
        <f t="shared" ref="F133:F196" si="43">INDEX($K$5:$K$39,C133)</f>
        <v>39631</v>
      </c>
      <c r="G133" s="14">
        <f t="shared" ref="G133:G196" si="44">INDEX($K$5:$K$39,C133+1)</f>
        <v>39997</v>
      </c>
      <c r="H133" s="3">
        <f>CHOOSE(MATCH($A$2,{"D","C"},0),VLOOKUP($A133,$J$4:$N$39,COUNTA($J$4:$N$4)),TREND(D133:E133,F133:G133,B133))</f>
        <v>1.4528688524590168</v>
      </c>
    </row>
    <row r="134" spans="1:8">
      <c r="A134" s="12">
        <f t="shared" ref="A134:A197" si="45">EOMONTH(A133,$A$3-1)+1</f>
        <v>39722</v>
      </c>
      <c r="B134" s="34">
        <f t="shared" si="39"/>
        <v>39736</v>
      </c>
      <c r="C134" s="35">
        <f t="shared" si="40"/>
        <v>12</v>
      </c>
      <c r="D134" s="17">
        <f t="shared" si="41"/>
        <v>1.4482758620689657</v>
      </c>
      <c r="E134" s="17">
        <f t="shared" si="42"/>
        <v>1.470689655172414</v>
      </c>
      <c r="F134" s="14">
        <f t="shared" si="43"/>
        <v>39631</v>
      </c>
      <c r="G134" s="14">
        <f t="shared" si="44"/>
        <v>39997</v>
      </c>
      <c r="H134" s="3">
        <f>CHOOSE(MATCH($A$2,{"D","C"},0),VLOOKUP($A134,$J$4:$N$39,COUNTA($J$4:$N$4)),TREND(D134:E134,F134:G134,B134))</f>
        <v>1.4547060486150372</v>
      </c>
    </row>
    <row r="135" spans="1:8">
      <c r="A135" s="12">
        <f t="shared" si="45"/>
        <v>39753</v>
      </c>
      <c r="B135" s="34">
        <f t="shared" si="39"/>
        <v>39767</v>
      </c>
      <c r="C135" s="35">
        <f t="shared" si="40"/>
        <v>12</v>
      </c>
      <c r="D135" s="17">
        <f t="shared" si="41"/>
        <v>1.4482758620689657</v>
      </c>
      <c r="E135" s="17">
        <f t="shared" si="42"/>
        <v>1.470689655172414</v>
      </c>
      <c r="F135" s="14">
        <f t="shared" si="43"/>
        <v>39631</v>
      </c>
      <c r="G135" s="14">
        <f t="shared" si="44"/>
        <v>39997</v>
      </c>
      <c r="H135" s="3">
        <f>CHOOSE(MATCH($A$2,{"D","C"},0),VLOOKUP($A135,$J$4:$N$39,COUNTA($J$4:$N$4)),TREND(D135:E135,F135:G135,B135))</f>
        <v>1.4566044846429245</v>
      </c>
    </row>
    <row r="136" spans="1:8">
      <c r="A136" s="12">
        <f t="shared" si="45"/>
        <v>39783</v>
      </c>
      <c r="B136" s="34">
        <f t="shared" si="39"/>
        <v>39797</v>
      </c>
      <c r="C136" s="35">
        <f t="shared" si="40"/>
        <v>12</v>
      </c>
      <c r="D136" s="17">
        <f t="shared" si="41"/>
        <v>1.4482758620689657</v>
      </c>
      <c r="E136" s="17">
        <f t="shared" si="42"/>
        <v>1.470689655172414</v>
      </c>
      <c r="F136" s="14">
        <f t="shared" si="43"/>
        <v>39631</v>
      </c>
      <c r="G136" s="14">
        <f t="shared" si="44"/>
        <v>39997</v>
      </c>
      <c r="H136" s="3">
        <f>CHOOSE(MATCH($A$2,{"D","C"},0),VLOOKUP($A136,$J$4:$N$39,COUNTA($J$4:$N$4)),TREND(D136:E136,F136:G136,B136))</f>
        <v>1.4584416807989449</v>
      </c>
    </row>
    <row r="137" spans="1:8">
      <c r="A137" s="12">
        <f t="shared" si="45"/>
        <v>39814</v>
      </c>
      <c r="B137" s="34">
        <f t="shared" si="39"/>
        <v>39828</v>
      </c>
      <c r="C137" s="35">
        <f t="shared" si="40"/>
        <v>12</v>
      </c>
      <c r="D137" s="17">
        <f t="shared" si="41"/>
        <v>1.4482758620689657</v>
      </c>
      <c r="E137" s="17">
        <f t="shared" si="42"/>
        <v>1.470689655172414</v>
      </c>
      <c r="F137" s="14">
        <f t="shared" si="43"/>
        <v>39631</v>
      </c>
      <c r="G137" s="14">
        <f t="shared" si="44"/>
        <v>39997</v>
      </c>
      <c r="H137" s="3">
        <f>CHOOSE(MATCH($A$2,{"D","C"},0),VLOOKUP($A137,$J$4:$N$39,COUNTA($J$4:$N$4)),TREND(D137:E137,F137:G137,B137))</f>
        <v>1.4603401168268326</v>
      </c>
    </row>
    <row r="138" spans="1:8">
      <c r="A138" s="12">
        <f t="shared" si="45"/>
        <v>39845</v>
      </c>
      <c r="B138" s="34">
        <f t="shared" si="39"/>
        <v>39859</v>
      </c>
      <c r="C138" s="35">
        <f t="shared" si="40"/>
        <v>12</v>
      </c>
      <c r="D138" s="17">
        <f t="shared" si="41"/>
        <v>1.4482758620689657</v>
      </c>
      <c r="E138" s="17">
        <f t="shared" si="42"/>
        <v>1.470689655172414</v>
      </c>
      <c r="F138" s="14">
        <f t="shared" si="43"/>
        <v>39631</v>
      </c>
      <c r="G138" s="14">
        <f t="shared" si="44"/>
        <v>39997</v>
      </c>
      <c r="H138" s="3">
        <f>CHOOSE(MATCH($A$2,{"D","C"},0),VLOOKUP($A138,$J$4:$N$39,COUNTA($J$4:$N$4)),TREND(D138:E138,F138:G138,B138))</f>
        <v>1.4622385528547204</v>
      </c>
    </row>
    <row r="139" spans="1:8">
      <c r="A139" s="12">
        <f t="shared" si="45"/>
        <v>39873</v>
      </c>
      <c r="B139" s="34">
        <f t="shared" si="39"/>
        <v>39887</v>
      </c>
      <c r="C139" s="35">
        <f t="shared" si="40"/>
        <v>12</v>
      </c>
      <c r="D139" s="17">
        <f t="shared" si="41"/>
        <v>1.4482758620689657</v>
      </c>
      <c r="E139" s="17">
        <f t="shared" si="42"/>
        <v>1.470689655172414</v>
      </c>
      <c r="F139" s="14">
        <f t="shared" si="43"/>
        <v>39631</v>
      </c>
      <c r="G139" s="14">
        <f t="shared" si="44"/>
        <v>39997</v>
      </c>
      <c r="H139" s="3">
        <f>CHOOSE(MATCH($A$2,{"D","C"},0),VLOOKUP($A139,$J$4:$N$39,COUNTA($J$4:$N$4)),TREND(D139:E139,F139:G139,B139))</f>
        <v>1.4639532692670061</v>
      </c>
    </row>
    <row r="140" spans="1:8">
      <c r="A140" s="12">
        <f t="shared" si="45"/>
        <v>39904</v>
      </c>
      <c r="B140" s="34">
        <f t="shared" si="39"/>
        <v>39918</v>
      </c>
      <c r="C140" s="35">
        <f t="shared" si="40"/>
        <v>12</v>
      </c>
      <c r="D140" s="17">
        <f t="shared" si="41"/>
        <v>1.4482758620689657</v>
      </c>
      <c r="E140" s="17">
        <f t="shared" si="42"/>
        <v>1.470689655172414</v>
      </c>
      <c r="F140" s="14">
        <f t="shared" si="43"/>
        <v>39631</v>
      </c>
      <c r="G140" s="14">
        <f t="shared" si="44"/>
        <v>39997</v>
      </c>
      <c r="H140" s="3">
        <f>CHOOSE(MATCH($A$2,{"D","C"},0),VLOOKUP($A140,$J$4:$N$39,COUNTA($J$4:$N$4)),TREND(D140:E140,F140:G140,B140))</f>
        <v>1.4658517052948938</v>
      </c>
    </row>
    <row r="141" spans="1:8">
      <c r="A141" s="12">
        <f t="shared" si="45"/>
        <v>39934</v>
      </c>
      <c r="B141" s="34">
        <f t="shared" si="39"/>
        <v>39948</v>
      </c>
      <c r="C141" s="35">
        <f t="shared" si="40"/>
        <v>12</v>
      </c>
      <c r="D141" s="17">
        <f t="shared" si="41"/>
        <v>1.4482758620689657</v>
      </c>
      <c r="E141" s="17">
        <f t="shared" si="42"/>
        <v>1.470689655172414</v>
      </c>
      <c r="F141" s="14">
        <f t="shared" si="43"/>
        <v>39631</v>
      </c>
      <c r="G141" s="14">
        <f t="shared" si="44"/>
        <v>39997</v>
      </c>
      <c r="H141" s="3">
        <f>CHOOSE(MATCH($A$2,{"D","C"},0),VLOOKUP($A141,$J$4:$N$39,COUNTA($J$4:$N$4)),TREND(D141:E141,F141:G141,B141))</f>
        <v>1.4676889014509142</v>
      </c>
    </row>
    <row r="142" spans="1:8">
      <c r="A142" s="12">
        <f t="shared" si="45"/>
        <v>39965</v>
      </c>
      <c r="B142" s="34">
        <f t="shared" si="39"/>
        <v>39979</v>
      </c>
      <c r="C142" s="35">
        <f t="shared" si="40"/>
        <v>12</v>
      </c>
      <c r="D142" s="17">
        <f t="shared" si="41"/>
        <v>1.4482758620689657</v>
      </c>
      <c r="E142" s="17">
        <f t="shared" si="42"/>
        <v>1.470689655172414</v>
      </c>
      <c r="F142" s="14">
        <f t="shared" si="43"/>
        <v>39631</v>
      </c>
      <c r="G142" s="14">
        <f t="shared" si="44"/>
        <v>39997</v>
      </c>
      <c r="H142" s="3">
        <f>CHOOSE(MATCH($A$2,{"D","C"},0),VLOOKUP($A142,$J$4:$N$39,COUNTA($J$4:$N$4)),TREND(D142:E142,F142:G142,B142))</f>
        <v>1.469587337478802</v>
      </c>
    </row>
    <row r="143" spans="1:8">
      <c r="A143" s="12">
        <f t="shared" si="45"/>
        <v>39995</v>
      </c>
      <c r="B143" s="34">
        <f t="shared" si="39"/>
        <v>40009</v>
      </c>
      <c r="C143" s="35">
        <f t="shared" si="40"/>
        <v>13</v>
      </c>
      <c r="D143" s="17">
        <f t="shared" si="41"/>
        <v>1.470689655172414</v>
      </c>
      <c r="E143" s="17">
        <f t="shared" si="42"/>
        <v>1.5068965517241382</v>
      </c>
      <c r="F143" s="14">
        <f t="shared" si="43"/>
        <v>39997</v>
      </c>
      <c r="G143" s="14">
        <f t="shared" si="44"/>
        <v>40362</v>
      </c>
      <c r="H143" s="3">
        <f>CHOOSE(MATCH($A$2,{"D","C"},0),VLOOKUP($A143,$J$4:$N$39,COUNTA($J$4:$N$4)),TREND(D143:E143,F143:G143,B143))</f>
        <v>1.4718800188946624</v>
      </c>
    </row>
    <row r="144" spans="1:8">
      <c r="A144" s="12">
        <f t="shared" si="45"/>
        <v>40026</v>
      </c>
      <c r="B144" s="34">
        <f t="shared" si="39"/>
        <v>40040</v>
      </c>
      <c r="C144" s="35">
        <f t="shared" si="40"/>
        <v>13</v>
      </c>
      <c r="D144" s="17">
        <f t="shared" si="41"/>
        <v>1.470689655172414</v>
      </c>
      <c r="E144" s="17">
        <f t="shared" si="42"/>
        <v>1.5068965517241382</v>
      </c>
      <c r="F144" s="14">
        <f t="shared" si="43"/>
        <v>39997</v>
      </c>
      <c r="G144" s="14">
        <f t="shared" si="44"/>
        <v>40362</v>
      </c>
      <c r="H144" s="3">
        <f>CHOOSE(MATCH($A$2,{"D","C"},0),VLOOKUP($A144,$J$4:$N$39,COUNTA($J$4:$N$4)),TREND(D144:E144,F144:G144,B144))</f>
        <v>1.4749551251771376</v>
      </c>
    </row>
    <row r="145" spans="1:8">
      <c r="A145" s="12">
        <f t="shared" si="45"/>
        <v>40057</v>
      </c>
      <c r="B145" s="34">
        <f t="shared" si="39"/>
        <v>40071</v>
      </c>
      <c r="C145" s="35">
        <f t="shared" si="40"/>
        <v>13</v>
      </c>
      <c r="D145" s="17">
        <f t="shared" si="41"/>
        <v>1.470689655172414</v>
      </c>
      <c r="E145" s="17">
        <f t="shared" si="42"/>
        <v>1.5068965517241382</v>
      </c>
      <c r="F145" s="14">
        <f t="shared" si="43"/>
        <v>39997</v>
      </c>
      <c r="G145" s="14">
        <f t="shared" si="44"/>
        <v>40362</v>
      </c>
      <c r="H145" s="3">
        <f>CHOOSE(MATCH($A$2,{"D","C"},0),VLOOKUP($A145,$J$4:$N$39,COUNTA($J$4:$N$4)),TREND(D145:E145,F145:G145,B145))</f>
        <v>1.4780302314596128</v>
      </c>
    </row>
    <row r="146" spans="1:8">
      <c r="A146" s="12">
        <f t="shared" si="45"/>
        <v>40087</v>
      </c>
      <c r="B146" s="34">
        <f t="shared" si="39"/>
        <v>40101</v>
      </c>
      <c r="C146" s="35">
        <f t="shared" si="40"/>
        <v>13</v>
      </c>
      <c r="D146" s="17">
        <f t="shared" si="41"/>
        <v>1.470689655172414</v>
      </c>
      <c r="E146" s="17">
        <f t="shared" si="42"/>
        <v>1.5068965517241382</v>
      </c>
      <c r="F146" s="14">
        <f t="shared" si="43"/>
        <v>39997</v>
      </c>
      <c r="G146" s="14">
        <f t="shared" si="44"/>
        <v>40362</v>
      </c>
      <c r="H146" s="3">
        <f>CHOOSE(MATCH($A$2,{"D","C"},0),VLOOKUP($A146,$J$4:$N$39,COUNTA($J$4:$N$4)),TREND(D146:E146,F146:G146,B146))</f>
        <v>1.481006140765234</v>
      </c>
    </row>
    <row r="147" spans="1:8">
      <c r="A147" s="12">
        <f t="shared" si="45"/>
        <v>40118</v>
      </c>
      <c r="B147" s="34">
        <f t="shared" si="39"/>
        <v>40132</v>
      </c>
      <c r="C147" s="35">
        <f t="shared" si="40"/>
        <v>13</v>
      </c>
      <c r="D147" s="17">
        <f t="shared" si="41"/>
        <v>1.470689655172414</v>
      </c>
      <c r="E147" s="17">
        <f t="shared" si="42"/>
        <v>1.5068965517241382</v>
      </c>
      <c r="F147" s="14">
        <f t="shared" si="43"/>
        <v>39997</v>
      </c>
      <c r="G147" s="14">
        <f t="shared" si="44"/>
        <v>40362</v>
      </c>
      <c r="H147" s="3">
        <f>CHOOSE(MATCH($A$2,{"D","C"},0),VLOOKUP($A147,$J$4:$N$39,COUNTA($J$4:$N$4)),TREND(D147:E147,F147:G147,B147))</f>
        <v>1.4840812470477092</v>
      </c>
    </row>
    <row r="148" spans="1:8">
      <c r="A148" s="12">
        <f t="shared" si="45"/>
        <v>40148</v>
      </c>
      <c r="B148" s="34">
        <f t="shared" si="39"/>
        <v>40162</v>
      </c>
      <c r="C148" s="35">
        <f t="shared" si="40"/>
        <v>13</v>
      </c>
      <c r="D148" s="17">
        <f t="shared" si="41"/>
        <v>1.470689655172414</v>
      </c>
      <c r="E148" s="17">
        <f t="shared" si="42"/>
        <v>1.5068965517241382</v>
      </c>
      <c r="F148" s="14">
        <f t="shared" si="43"/>
        <v>39997</v>
      </c>
      <c r="G148" s="14">
        <f t="shared" si="44"/>
        <v>40362</v>
      </c>
      <c r="H148" s="3">
        <f>CHOOSE(MATCH($A$2,{"D","C"},0),VLOOKUP($A148,$J$4:$N$39,COUNTA($J$4:$N$4)),TREND(D148:E148,F148:G148,B148))</f>
        <v>1.4870571563533304</v>
      </c>
    </row>
    <row r="149" spans="1:8">
      <c r="A149" s="12">
        <f t="shared" si="45"/>
        <v>40179</v>
      </c>
      <c r="B149" s="34">
        <f t="shared" si="39"/>
        <v>40193</v>
      </c>
      <c r="C149" s="35">
        <f t="shared" si="40"/>
        <v>13</v>
      </c>
      <c r="D149" s="17">
        <f t="shared" si="41"/>
        <v>1.470689655172414</v>
      </c>
      <c r="E149" s="17">
        <f t="shared" si="42"/>
        <v>1.5068965517241382</v>
      </c>
      <c r="F149" s="14">
        <f t="shared" si="43"/>
        <v>39997</v>
      </c>
      <c r="G149" s="14">
        <f t="shared" si="44"/>
        <v>40362</v>
      </c>
      <c r="H149" s="3">
        <f>CHOOSE(MATCH($A$2,{"D","C"},0),VLOOKUP($A149,$J$4:$N$39,COUNTA($J$4:$N$4)),TREND(D149:E149,F149:G149,B149))</f>
        <v>1.4901322626358056</v>
      </c>
    </row>
    <row r="150" spans="1:8">
      <c r="A150" s="12">
        <f t="shared" si="45"/>
        <v>40210</v>
      </c>
      <c r="B150" s="34">
        <f t="shared" si="39"/>
        <v>40224</v>
      </c>
      <c r="C150" s="35">
        <f t="shared" si="40"/>
        <v>13</v>
      </c>
      <c r="D150" s="17">
        <f t="shared" si="41"/>
        <v>1.470689655172414</v>
      </c>
      <c r="E150" s="17">
        <f t="shared" si="42"/>
        <v>1.5068965517241382</v>
      </c>
      <c r="F150" s="14">
        <f t="shared" si="43"/>
        <v>39997</v>
      </c>
      <c r="G150" s="14">
        <f t="shared" si="44"/>
        <v>40362</v>
      </c>
      <c r="H150" s="3">
        <f>CHOOSE(MATCH($A$2,{"D","C"},0),VLOOKUP($A150,$J$4:$N$39,COUNTA($J$4:$N$4)),TREND(D150:E150,F150:G150,B150))</f>
        <v>1.4932073689182808</v>
      </c>
    </row>
    <row r="151" spans="1:8">
      <c r="A151" s="12">
        <f t="shared" si="45"/>
        <v>40238</v>
      </c>
      <c r="B151" s="34">
        <f t="shared" si="39"/>
        <v>40252</v>
      </c>
      <c r="C151" s="35">
        <f t="shared" si="40"/>
        <v>13</v>
      </c>
      <c r="D151" s="17">
        <f t="shared" si="41"/>
        <v>1.470689655172414</v>
      </c>
      <c r="E151" s="17">
        <f t="shared" si="42"/>
        <v>1.5068965517241382</v>
      </c>
      <c r="F151" s="14">
        <f t="shared" si="43"/>
        <v>39997</v>
      </c>
      <c r="G151" s="14">
        <f t="shared" si="44"/>
        <v>40362</v>
      </c>
      <c r="H151" s="3">
        <f>CHOOSE(MATCH($A$2,{"D","C"},0),VLOOKUP($A151,$J$4:$N$39,COUNTA($J$4:$N$4)),TREND(D151:E151,F151:G151,B151))</f>
        <v>1.4959848842701939</v>
      </c>
    </row>
    <row r="152" spans="1:8">
      <c r="A152" s="12">
        <f t="shared" si="45"/>
        <v>40269</v>
      </c>
      <c r="B152" s="34">
        <f t="shared" si="39"/>
        <v>40283</v>
      </c>
      <c r="C152" s="35">
        <f t="shared" si="40"/>
        <v>13</v>
      </c>
      <c r="D152" s="17">
        <f t="shared" si="41"/>
        <v>1.470689655172414</v>
      </c>
      <c r="E152" s="17">
        <f t="shared" si="42"/>
        <v>1.5068965517241382</v>
      </c>
      <c r="F152" s="14">
        <f t="shared" si="43"/>
        <v>39997</v>
      </c>
      <c r="G152" s="14">
        <f t="shared" si="44"/>
        <v>40362</v>
      </c>
      <c r="H152" s="3">
        <f>CHOOSE(MATCH($A$2,{"D","C"},0),VLOOKUP($A152,$J$4:$N$39,COUNTA($J$4:$N$4)),TREND(D152:E152,F152:G152,B152))</f>
        <v>1.4990599905526691</v>
      </c>
    </row>
    <row r="153" spans="1:8">
      <c r="A153" s="12">
        <f t="shared" si="45"/>
        <v>40299</v>
      </c>
      <c r="B153" s="34">
        <f t="shared" si="39"/>
        <v>40313</v>
      </c>
      <c r="C153" s="35">
        <f t="shared" si="40"/>
        <v>13</v>
      </c>
      <c r="D153" s="17">
        <f t="shared" si="41"/>
        <v>1.470689655172414</v>
      </c>
      <c r="E153" s="17">
        <f t="shared" si="42"/>
        <v>1.5068965517241382</v>
      </c>
      <c r="F153" s="14">
        <f t="shared" si="43"/>
        <v>39997</v>
      </c>
      <c r="G153" s="14">
        <f t="shared" si="44"/>
        <v>40362</v>
      </c>
      <c r="H153" s="3">
        <f>CHOOSE(MATCH($A$2,{"D","C"},0),VLOOKUP($A153,$J$4:$N$39,COUNTA($J$4:$N$4)),TREND(D153:E153,F153:G153,B153))</f>
        <v>1.5020358998582903</v>
      </c>
    </row>
    <row r="154" spans="1:8">
      <c r="A154" s="12">
        <f t="shared" si="45"/>
        <v>40330</v>
      </c>
      <c r="B154" s="34">
        <f t="shared" si="39"/>
        <v>40344</v>
      </c>
      <c r="C154" s="35">
        <f t="shared" si="40"/>
        <v>13</v>
      </c>
      <c r="D154" s="17">
        <f t="shared" si="41"/>
        <v>1.470689655172414</v>
      </c>
      <c r="E154" s="17">
        <f t="shared" si="42"/>
        <v>1.5068965517241382</v>
      </c>
      <c r="F154" s="14">
        <f t="shared" si="43"/>
        <v>39997</v>
      </c>
      <c r="G154" s="14">
        <f t="shared" si="44"/>
        <v>40362</v>
      </c>
      <c r="H154" s="3">
        <f>CHOOSE(MATCH($A$2,{"D","C"},0),VLOOKUP($A154,$J$4:$N$39,COUNTA($J$4:$N$4)),TREND(D154:E154,F154:G154,B154))</f>
        <v>1.505111006140766</v>
      </c>
    </row>
    <row r="155" spans="1:8">
      <c r="A155" s="12">
        <f t="shared" si="45"/>
        <v>40360</v>
      </c>
      <c r="B155" s="34">
        <f t="shared" si="39"/>
        <v>40374</v>
      </c>
      <c r="C155" s="35">
        <f t="shared" si="40"/>
        <v>14</v>
      </c>
      <c r="D155" s="17">
        <f t="shared" si="41"/>
        <v>1.5068965517241382</v>
      </c>
      <c r="E155" s="17">
        <f t="shared" si="42"/>
        <v>1.5551724137931036</v>
      </c>
      <c r="F155" s="14">
        <f t="shared" si="43"/>
        <v>40362</v>
      </c>
      <c r="G155" s="14">
        <f t="shared" si="44"/>
        <v>40727</v>
      </c>
      <c r="H155" s="3">
        <f>CHOOSE(MATCH($A$2,{"D","C"},0),VLOOKUP($A155,$J$4:$N$39,COUNTA($J$4:$N$4)),TREND(D155:E155,F155:G155,B155))</f>
        <v>1.5084837033538019</v>
      </c>
    </row>
    <row r="156" spans="1:8">
      <c r="A156" s="12">
        <f t="shared" si="45"/>
        <v>40391</v>
      </c>
      <c r="B156" s="34">
        <f t="shared" si="39"/>
        <v>40405</v>
      </c>
      <c r="C156" s="35">
        <f t="shared" si="40"/>
        <v>14</v>
      </c>
      <c r="D156" s="17">
        <f t="shared" si="41"/>
        <v>1.5068965517241382</v>
      </c>
      <c r="E156" s="17">
        <f t="shared" si="42"/>
        <v>1.5551724137931036</v>
      </c>
      <c r="F156" s="14">
        <f t="shared" si="43"/>
        <v>40362</v>
      </c>
      <c r="G156" s="14">
        <f t="shared" si="44"/>
        <v>40727</v>
      </c>
      <c r="H156" s="3">
        <f>CHOOSE(MATCH($A$2,{"D","C"},0),VLOOKUP($A156,$J$4:$N$39,COUNTA($J$4:$N$4)),TREND(D156:E156,F156:G156,B156))</f>
        <v>1.5125838450637694</v>
      </c>
    </row>
    <row r="157" spans="1:8">
      <c r="A157" s="12">
        <f t="shared" si="45"/>
        <v>40422</v>
      </c>
      <c r="B157" s="34">
        <f t="shared" si="39"/>
        <v>40436</v>
      </c>
      <c r="C157" s="35">
        <f t="shared" si="40"/>
        <v>14</v>
      </c>
      <c r="D157" s="17">
        <f t="shared" si="41"/>
        <v>1.5068965517241382</v>
      </c>
      <c r="E157" s="17">
        <f t="shared" si="42"/>
        <v>1.5551724137931036</v>
      </c>
      <c r="F157" s="14">
        <f t="shared" si="43"/>
        <v>40362</v>
      </c>
      <c r="G157" s="14">
        <f t="shared" si="44"/>
        <v>40727</v>
      </c>
      <c r="H157" s="3">
        <f>CHOOSE(MATCH($A$2,{"D","C"},0),VLOOKUP($A157,$J$4:$N$39,COUNTA($J$4:$N$4)),TREND(D157:E157,F157:G157,B157))</f>
        <v>1.5166839867737361</v>
      </c>
    </row>
    <row r="158" spans="1:8">
      <c r="A158" s="12">
        <f t="shared" si="45"/>
        <v>40452</v>
      </c>
      <c r="B158" s="34">
        <f t="shared" si="39"/>
        <v>40466</v>
      </c>
      <c r="C158" s="35">
        <f t="shared" si="40"/>
        <v>14</v>
      </c>
      <c r="D158" s="17">
        <f t="shared" si="41"/>
        <v>1.5068965517241382</v>
      </c>
      <c r="E158" s="17">
        <f t="shared" si="42"/>
        <v>1.5551724137931036</v>
      </c>
      <c r="F158" s="14">
        <f t="shared" si="43"/>
        <v>40362</v>
      </c>
      <c r="G158" s="14">
        <f t="shared" si="44"/>
        <v>40727</v>
      </c>
      <c r="H158" s="3">
        <f>CHOOSE(MATCH($A$2,{"D","C"},0),VLOOKUP($A158,$J$4:$N$39,COUNTA($J$4:$N$4)),TREND(D158:E158,F158:G158,B158))</f>
        <v>1.5206518658478974</v>
      </c>
    </row>
    <row r="159" spans="1:8">
      <c r="A159" s="12">
        <f t="shared" si="45"/>
        <v>40483</v>
      </c>
      <c r="B159" s="34">
        <f t="shared" si="39"/>
        <v>40497</v>
      </c>
      <c r="C159" s="35">
        <f t="shared" si="40"/>
        <v>14</v>
      </c>
      <c r="D159" s="17">
        <f t="shared" si="41"/>
        <v>1.5068965517241382</v>
      </c>
      <c r="E159" s="17">
        <f t="shared" si="42"/>
        <v>1.5551724137931036</v>
      </c>
      <c r="F159" s="14">
        <f t="shared" si="43"/>
        <v>40362</v>
      </c>
      <c r="G159" s="14">
        <f t="shared" si="44"/>
        <v>40727</v>
      </c>
      <c r="H159" s="3">
        <f>CHOOSE(MATCH($A$2,{"D","C"},0),VLOOKUP($A159,$J$4:$N$39,COUNTA($J$4:$N$4)),TREND(D159:E159,F159:G159,B159))</f>
        <v>1.5247520075578649</v>
      </c>
    </row>
    <row r="160" spans="1:8">
      <c r="A160" s="12">
        <f t="shared" si="45"/>
        <v>40513</v>
      </c>
      <c r="B160" s="34">
        <f t="shared" si="39"/>
        <v>40527</v>
      </c>
      <c r="C160" s="35">
        <f t="shared" si="40"/>
        <v>14</v>
      </c>
      <c r="D160" s="17">
        <f t="shared" si="41"/>
        <v>1.5068965517241382</v>
      </c>
      <c r="E160" s="17">
        <f t="shared" si="42"/>
        <v>1.5551724137931036</v>
      </c>
      <c r="F160" s="14">
        <f t="shared" si="43"/>
        <v>40362</v>
      </c>
      <c r="G160" s="14">
        <f t="shared" si="44"/>
        <v>40727</v>
      </c>
      <c r="H160" s="3">
        <f>CHOOSE(MATCH($A$2,{"D","C"},0),VLOOKUP($A160,$J$4:$N$39,COUNTA($J$4:$N$4)),TREND(D160:E160,F160:G160,B160))</f>
        <v>1.5287198866320262</v>
      </c>
    </row>
    <row r="161" spans="1:8">
      <c r="A161" s="12">
        <f t="shared" si="45"/>
        <v>40544</v>
      </c>
      <c r="B161" s="34">
        <f t="shared" si="39"/>
        <v>40558</v>
      </c>
      <c r="C161" s="35">
        <f t="shared" si="40"/>
        <v>14</v>
      </c>
      <c r="D161" s="17">
        <f t="shared" si="41"/>
        <v>1.5068965517241382</v>
      </c>
      <c r="E161" s="17">
        <f t="shared" si="42"/>
        <v>1.5551724137931036</v>
      </c>
      <c r="F161" s="14">
        <f t="shared" si="43"/>
        <v>40362</v>
      </c>
      <c r="G161" s="14">
        <f t="shared" si="44"/>
        <v>40727</v>
      </c>
      <c r="H161" s="3">
        <f>CHOOSE(MATCH($A$2,{"D","C"},0),VLOOKUP($A161,$J$4:$N$39,COUNTA($J$4:$N$4)),TREND(D161:E161,F161:G161,B161))</f>
        <v>1.5328200283419928</v>
      </c>
    </row>
    <row r="162" spans="1:8">
      <c r="A162" s="12">
        <f t="shared" si="45"/>
        <v>40575</v>
      </c>
      <c r="B162" s="34">
        <f t="shared" si="39"/>
        <v>40589</v>
      </c>
      <c r="C162" s="35">
        <f t="shared" si="40"/>
        <v>14</v>
      </c>
      <c r="D162" s="17">
        <f t="shared" si="41"/>
        <v>1.5068965517241382</v>
      </c>
      <c r="E162" s="17">
        <f t="shared" si="42"/>
        <v>1.5551724137931036</v>
      </c>
      <c r="F162" s="14">
        <f t="shared" si="43"/>
        <v>40362</v>
      </c>
      <c r="G162" s="14">
        <f t="shared" si="44"/>
        <v>40727</v>
      </c>
      <c r="H162" s="3">
        <f>CHOOSE(MATCH($A$2,{"D","C"},0),VLOOKUP($A162,$J$4:$N$39,COUNTA($J$4:$N$4)),TREND(D162:E162,F162:G162,B162))</f>
        <v>1.5369201700519595</v>
      </c>
    </row>
    <row r="163" spans="1:8">
      <c r="A163" s="12">
        <f t="shared" si="45"/>
        <v>40603</v>
      </c>
      <c r="B163" s="34">
        <f t="shared" si="39"/>
        <v>40617</v>
      </c>
      <c r="C163" s="35">
        <f t="shared" si="40"/>
        <v>14</v>
      </c>
      <c r="D163" s="17">
        <f t="shared" si="41"/>
        <v>1.5068965517241382</v>
      </c>
      <c r="E163" s="17">
        <f t="shared" si="42"/>
        <v>1.5551724137931036</v>
      </c>
      <c r="F163" s="14">
        <f t="shared" si="43"/>
        <v>40362</v>
      </c>
      <c r="G163" s="14">
        <f t="shared" si="44"/>
        <v>40727</v>
      </c>
      <c r="H163" s="3">
        <f>CHOOSE(MATCH($A$2,{"D","C"},0),VLOOKUP($A163,$J$4:$N$39,COUNTA($J$4:$N$4)),TREND(D163:E163,F163:G163,B163))</f>
        <v>1.540623523854511</v>
      </c>
    </row>
    <row r="164" spans="1:8">
      <c r="A164" s="12">
        <f t="shared" si="45"/>
        <v>40634</v>
      </c>
      <c r="B164" s="34">
        <f t="shared" si="39"/>
        <v>40648</v>
      </c>
      <c r="C164" s="35">
        <f t="shared" si="40"/>
        <v>14</v>
      </c>
      <c r="D164" s="17">
        <f t="shared" si="41"/>
        <v>1.5068965517241382</v>
      </c>
      <c r="E164" s="17">
        <f t="shared" si="42"/>
        <v>1.5551724137931036</v>
      </c>
      <c r="F164" s="14">
        <f t="shared" si="43"/>
        <v>40362</v>
      </c>
      <c r="G164" s="14">
        <f t="shared" si="44"/>
        <v>40727</v>
      </c>
      <c r="H164" s="3">
        <f>CHOOSE(MATCH($A$2,{"D","C"},0),VLOOKUP($A164,$J$4:$N$39,COUNTA($J$4:$N$4)),TREND(D164:E164,F164:G164,B164))</f>
        <v>1.5447236655644776</v>
      </c>
    </row>
    <row r="165" spans="1:8">
      <c r="A165" s="12">
        <f t="shared" si="45"/>
        <v>40664</v>
      </c>
      <c r="B165" s="34">
        <f>DATE(YEAR(A165),MONTH(A165)+FLOOR(($M$2+$A$3)/2,1),1+14*MOD($M$2+$A$3,2))</f>
        <v>40678</v>
      </c>
      <c r="C165" s="35">
        <f t="shared" si="40"/>
        <v>14</v>
      </c>
      <c r="D165" s="17">
        <f t="shared" si="41"/>
        <v>1.5068965517241382</v>
      </c>
      <c r="E165" s="17">
        <f t="shared" si="42"/>
        <v>1.5551724137931036</v>
      </c>
      <c r="F165" s="14">
        <f t="shared" si="43"/>
        <v>40362</v>
      </c>
      <c r="G165" s="14">
        <f t="shared" si="44"/>
        <v>40727</v>
      </c>
      <c r="H165" s="3">
        <f>CHOOSE(MATCH($A$2,{"D","C"},0),VLOOKUP($A165,$J$4:$N$39,COUNTA($J$4:$N$4)),TREND(D165:E165,F165:G165,B165))</f>
        <v>1.5486915446386389</v>
      </c>
    </row>
    <row r="166" spans="1:8">
      <c r="A166" s="12">
        <f t="shared" si="45"/>
        <v>40695</v>
      </c>
      <c r="B166" s="34">
        <f>DATE(YEAR(A166),MONTH(A166)+FLOOR(($M$2+$A$3)/2,1),1+14*MOD($M$2+$A$3,2))</f>
        <v>40709</v>
      </c>
      <c r="C166" s="35">
        <f t="shared" si="40"/>
        <v>14</v>
      </c>
      <c r="D166" s="17">
        <f t="shared" si="41"/>
        <v>1.5068965517241382</v>
      </c>
      <c r="E166" s="17">
        <f t="shared" si="42"/>
        <v>1.5551724137931036</v>
      </c>
      <c r="F166" s="14">
        <f t="shared" si="43"/>
        <v>40362</v>
      </c>
      <c r="G166" s="14">
        <f t="shared" si="44"/>
        <v>40727</v>
      </c>
      <c r="H166" s="3">
        <f>CHOOSE(MATCH($A$2,{"D","C"},0),VLOOKUP($A166,$J$4:$N$39,COUNTA($J$4:$N$4)),TREND(D166:E166,F166:G166,B166))</f>
        <v>1.5527916863486064</v>
      </c>
    </row>
    <row r="167" spans="1:8">
      <c r="A167" s="12">
        <f t="shared" si="45"/>
        <v>40725</v>
      </c>
      <c r="B167" s="34">
        <f t="shared" ref="B167:B230" si="46">DATE(YEAR(A167),MONTH(A167)+FLOOR(($M$2+$A$3)/2,1),1+14*MOD($M$2+$A$3,2))</f>
        <v>40739</v>
      </c>
      <c r="C167" s="35">
        <f t="shared" si="40"/>
        <v>15</v>
      </c>
      <c r="D167" s="17">
        <f t="shared" si="41"/>
        <v>1.5551724137931036</v>
      </c>
      <c r="E167" s="17">
        <f t="shared" si="42"/>
        <v>1.5931034482758621</v>
      </c>
      <c r="F167" s="14">
        <f t="shared" si="43"/>
        <v>40727</v>
      </c>
      <c r="G167" s="14">
        <f t="shared" si="44"/>
        <v>41092</v>
      </c>
      <c r="H167" s="3">
        <f>CHOOSE(MATCH($A$2,{"D","C"},0),VLOOKUP($A167,$J$4:$N$39,COUNTA($J$4:$N$4)),TREND(D167:E167,F167:G167,B167))</f>
        <v>1.5564194615021254</v>
      </c>
    </row>
    <row r="168" spans="1:8">
      <c r="A168" s="12">
        <f t="shared" si="45"/>
        <v>40756</v>
      </c>
      <c r="B168" s="34">
        <f t="shared" si="46"/>
        <v>40770</v>
      </c>
      <c r="C168" s="35">
        <f t="shared" si="40"/>
        <v>15</v>
      </c>
      <c r="D168" s="17">
        <f t="shared" si="41"/>
        <v>1.5551724137931036</v>
      </c>
      <c r="E168" s="17">
        <f t="shared" si="42"/>
        <v>1.5931034482758621</v>
      </c>
      <c r="F168" s="14">
        <f t="shared" si="43"/>
        <v>40727</v>
      </c>
      <c r="G168" s="14">
        <f t="shared" si="44"/>
        <v>41092</v>
      </c>
      <c r="H168" s="3">
        <f>CHOOSE(MATCH($A$2,{"D","C"},0),VLOOKUP($A168,$J$4:$N$39,COUNTA($J$4:$N$4)),TREND(D168:E168,F168:G168,B168))</f>
        <v>1.5596410014170994</v>
      </c>
    </row>
    <row r="169" spans="1:8">
      <c r="A169" s="12">
        <f t="shared" si="45"/>
        <v>40787</v>
      </c>
      <c r="B169" s="34">
        <f t="shared" si="46"/>
        <v>40801</v>
      </c>
      <c r="C169" s="35">
        <f t="shared" si="40"/>
        <v>15</v>
      </c>
      <c r="D169" s="17">
        <f t="shared" si="41"/>
        <v>1.5551724137931036</v>
      </c>
      <c r="E169" s="17">
        <f t="shared" si="42"/>
        <v>1.5931034482758621</v>
      </c>
      <c r="F169" s="14">
        <f t="shared" si="43"/>
        <v>40727</v>
      </c>
      <c r="G169" s="14">
        <f t="shared" si="44"/>
        <v>41092</v>
      </c>
      <c r="H169" s="3">
        <f>CHOOSE(MATCH($A$2,{"D","C"},0),VLOOKUP($A169,$J$4:$N$39,COUNTA($J$4:$N$4)),TREND(D169:E169,F169:G169,B169))</f>
        <v>1.5628625413320734</v>
      </c>
    </row>
    <row r="170" spans="1:8">
      <c r="A170" s="12">
        <f t="shared" si="45"/>
        <v>40817</v>
      </c>
      <c r="B170" s="34">
        <f t="shared" si="46"/>
        <v>40831</v>
      </c>
      <c r="C170" s="35">
        <f t="shared" si="40"/>
        <v>15</v>
      </c>
      <c r="D170" s="17">
        <f t="shared" si="41"/>
        <v>1.5551724137931036</v>
      </c>
      <c r="E170" s="17">
        <f t="shared" si="42"/>
        <v>1.5931034482758621</v>
      </c>
      <c r="F170" s="14">
        <f t="shared" si="43"/>
        <v>40727</v>
      </c>
      <c r="G170" s="14">
        <f t="shared" si="44"/>
        <v>41092</v>
      </c>
      <c r="H170" s="3">
        <f>CHOOSE(MATCH($A$2,{"D","C"},0),VLOOKUP($A170,$J$4:$N$39,COUNTA($J$4:$N$4)),TREND(D170:E170,F170:G170,B170))</f>
        <v>1.5659801606046289</v>
      </c>
    </row>
    <row r="171" spans="1:8">
      <c r="A171" s="12">
        <f t="shared" si="45"/>
        <v>40848</v>
      </c>
      <c r="B171" s="34">
        <f t="shared" si="46"/>
        <v>40862</v>
      </c>
      <c r="C171" s="35">
        <f t="shared" si="40"/>
        <v>15</v>
      </c>
      <c r="D171" s="17">
        <f t="shared" si="41"/>
        <v>1.5551724137931036</v>
      </c>
      <c r="E171" s="17">
        <f t="shared" si="42"/>
        <v>1.5931034482758621</v>
      </c>
      <c r="F171" s="14">
        <f t="shared" si="43"/>
        <v>40727</v>
      </c>
      <c r="G171" s="14">
        <f t="shared" si="44"/>
        <v>41092</v>
      </c>
      <c r="H171" s="3">
        <f>CHOOSE(MATCH($A$2,{"D","C"},0),VLOOKUP($A171,$J$4:$N$39,COUNTA($J$4:$N$4)),TREND(D171:E171,F171:G171,B171))</f>
        <v>1.5692017005196028</v>
      </c>
    </row>
    <row r="172" spans="1:8">
      <c r="A172" s="12">
        <f t="shared" si="45"/>
        <v>40878</v>
      </c>
      <c r="B172" s="34">
        <f t="shared" si="46"/>
        <v>40892</v>
      </c>
      <c r="C172" s="35">
        <f t="shared" si="40"/>
        <v>15</v>
      </c>
      <c r="D172" s="17">
        <f t="shared" si="41"/>
        <v>1.5551724137931036</v>
      </c>
      <c r="E172" s="17">
        <f t="shared" si="42"/>
        <v>1.5931034482758621</v>
      </c>
      <c r="F172" s="14">
        <f t="shared" si="43"/>
        <v>40727</v>
      </c>
      <c r="G172" s="14">
        <f t="shared" si="44"/>
        <v>41092</v>
      </c>
      <c r="H172" s="3">
        <f>CHOOSE(MATCH($A$2,{"D","C"},0),VLOOKUP($A172,$J$4:$N$39,COUNTA($J$4:$N$4)),TREND(D172:E172,F172:G172,B172))</f>
        <v>1.5723193197921583</v>
      </c>
    </row>
    <row r="173" spans="1:8">
      <c r="A173" s="12">
        <f t="shared" si="45"/>
        <v>40909</v>
      </c>
      <c r="B173" s="34">
        <f t="shared" si="46"/>
        <v>40923</v>
      </c>
      <c r="C173" s="35">
        <f t="shared" si="40"/>
        <v>15</v>
      </c>
      <c r="D173" s="17">
        <f t="shared" si="41"/>
        <v>1.5551724137931036</v>
      </c>
      <c r="E173" s="17">
        <f t="shared" si="42"/>
        <v>1.5931034482758621</v>
      </c>
      <c r="F173" s="14">
        <f t="shared" si="43"/>
        <v>40727</v>
      </c>
      <c r="G173" s="14">
        <f t="shared" si="44"/>
        <v>41092</v>
      </c>
      <c r="H173" s="3">
        <f>CHOOSE(MATCH($A$2,{"D","C"},0),VLOOKUP($A173,$J$4:$N$39,COUNTA($J$4:$N$4)),TREND(D173:E173,F173:G173,B173))</f>
        <v>1.5755408597071323</v>
      </c>
    </row>
    <row r="174" spans="1:8">
      <c r="A174" s="12">
        <f t="shared" si="45"/>
        <v>40940</v>
      </c>
      <c r="B174" s="34">
        <f t="shared" si="46"/>
        <v>40954</v>
      </c>
      <c r="C174" s="35">
        <f t="shared" si="40"/>
        <v>15</v>
      </c>
      <c r="D174" s="17">
        <f t="shared" si="41"/>
        <v>1.5551724137931036</v>
      </c>
      <c r="E174" s="17">
        <f t="shared" si="42"/>
        <v>1.5931034482758621</v>
      </c>
      <c r="F174" s="14">
        <f t="shared" si="43"/>
        <v>40727</v>
      </c>
      <c r="G174" s="14">
        <f t="shared" si="44"/>
        <v>41092</v>
      </c>
      <c r="H174" s="3">
        <f>CHOOSE(MATCH($A$2,{"D","C"},0),VLOOKUP($A174,$J$4:$N$39,COUNTA($J$4:$N$4)),TREND(D174:E174,F174:G174,B174))</f>
        <v>1.5787623996221063</v>
      </c>
    </row>
    <row r="175" spans="1:8">
      <c r="A175" s="12">
        <f t="shared" si="45"/>
        <v>40969</v>
      </c>
      <c r="B175" s="34">
        <f t="shared" si="46"/>
        <v>40983</v>
      </c>
      <c r="C175" s="35">
        <f t="shared" si="40"/>
        <v>15</v>
      </c>
      <c r="D175" s="17">
        <f t="shared" si="41"/>
        <v>1.5551724137931036</v>
      </c>
      <c r="E175" s="17">
        <f t="shared" si="42"/>
        <v>1.5931034482758621</v>
      </c>
      <c r="F175" s="14">
        <f t="shared" si="43"/>
        <v>40727</v>
      </c>
      <c r="G175" s="14">
        <f t="shared" si="44"/>
        <v>41092</v>
      </c>
      <c r="H175" s="3">
        <f>CHOOSE(MATCH($A$2,{"D","C"},0),VLOOKUP($A175,$J$4:$N$39,COUNTA($J$4:$N$4)),TREND(D175:E175,F175:G175,B175))</f>
        <v>1.5817760982522433</v>
      </c>
    </row>
    <row r="176" spans="1:8">
      <c r="A176" s="12">
        <f t="shared" si="45"/>
        <v>41000</v>
      </c>
      <c r="B176" s="34">
        <f t="shared" si="46"/>
        <v>41014</v>
      </c>
      <c r="C176" s="35">
        <f t="shared" si="40"/>
        <v>15</v>
      </c>
      <c r="D176" s="17">
        <f t="shared" si="41"/>
        <v>1.5551724137931036</v>
      </c>
      <c r="E176" s="17">
        <f t="shared" si="42"/>
        <v>1.5931034482758621</v>
      </c>
      <c r="F176" s="14">
        <f t="shared" si="43"/>
        <v>40727</v>
      </c>
      <c r="G176" s="14">
        <f t="shared" si="44"/>
        <v>41092</v>
      </c>
      <c r="H176" s="3">
        <f>CHOOSE(MATCH($A$2,{"D","C"},0),VLOOKUP($A176,$J$4:$N$39,COUNTA($J$4:$N$4)),TREND(D176:E176,F176:G176,B176))</f>
        <v>1.5849976381672173</v>
      </c>
    </row>
    <row r="177" spans="1:8">
      <c r="A177" s="12">
        <f t="shared" si="45"/>
        <v>41030</v>
      </c>
      <c r="B177" s="34">
        <f t="shared" si="46"/>
        <v>41044</v>
      </c>
      <c r="C177" s="35">
        <f t="shared" si="40"/>
        <v>15</v>
      </c>
      <c r="D177" s="17">
        <f t="shared" si="41"/>
        <v>1.5551724137931036</v>
      </c>
      <c r="E177" s="17">
        <f t="shared" si="42"/>
        <v>1.5931034482758621</v>
      </c>
      <c r="F177" s="14">
        <f t="shared" si="43"/>
        <v>40727</v>
      </c>
      <c r="G177" s="14">
        <f t="shared" si="44"/>
        <v>41092</v>
      </c>
      <c r="H177" s="3">
        <f>CHOOSE(MATCH($A$2,{"D","C"},0),VLOOKUP($A177,$J$4:$N$39,COUNTA($J$4:$N$4)),TREND(D177:E177,F177:G177,B177))</f>
        <v>1.5881152574397728</v>
      </c>
    </row>
    <row r="178" spans="1:8">
      <c r="A178" s="12">
        <f t="shared" si="45"/>
        <v>41061</v>
      </c>
      <c r="B178" s="34">
        <f t="shared" si="46"/>
        <v>41075</v>
      </c>
      <c r="C178" s="35">
        <f t="shared" si="40"/>
        <v>15</v>
      </c>
      <c r="D178" s="17">
        <f t="shared" si="41"/>
        <v>1.5551724137931036</v>
      </c>
      <c r="E178" s="17">
        <f t="shared" si="42"/>
        <v>1.5931034482758621</v>
      </c>
      <c r="F178" s="14">
        <f t="shared" si="43"/>
        <v>40727</v>
      </c>
      <c r="G178" s="14">
        <f t="shared" si="44"/>
        <v>41092</v>
      </c>
      <c r="H178" s="3">
        <f>CHOOSE(MATCH($A$2,{"D","C"},0),VLOOKUP($A178,$J$4:$N$39,COUNTA($J$4:$N$4)),TREND(D178:E178,F178:G178,B178))</f>
        <v>1.5913367973547468</v>
      </c>
    </row>
    <row r="179" spans="1:8">
      <c r="A179" s="12">
        <f t="shared" si="45"/>
        <v>41091</v>
      </c>
      <c r="B179" s="34">
        <f t="shared" si="46"/>
        <v>41105</v>
      </c>
      <c r="C179" s="35">
        <f t="shared" si="40"/>
        <v>16</v>
      </c>
      <c r="D179" s="17">
        <f t="shared" si="41"/>
        <v>1.5931034482758621</v>
      </c>
      <c r="E179" s="17">
        <f t="shared" si="42"/>
        <v>1.6241379310344828</v>
      </c>
      <c r="F179" s="14">
        <f t="shared" si="43"/>
        <v>41092</v>
      </c>
      <c r="G179" s="14">
        <f t="shared" si="44"/>
        <v>41458</v>
      </c>
      <c r="H179" s="3">
        <f>CHOOSE(MATCH($A$2,{"D","C"},0),VLOOKUP($A179,$J$4:$N$39,COUNTA($J$4:$N$4)),TREND(D179:E179,F179:G179,B179))</f>
        <v>1.5942057659694744</v>
      </c>
    </row>
    <row r="180" spans="1:8">
      <c r="A180" s="12">
        <f t="shared" si="45"/>
        <v>41122</v>
      </c>
      <c r="B180" s="34">
        <f t="shared" si="46"/>
        <v>41136</v>
      </c>
      <c r="C180" s="35">
        <f t="shared" si="40"/>
        <v>16</v>
      </c>
      <c r="D180" s="17">
        <f t="shared" si="41"/>
        <v>1.5931034482758621</v>
      </c>
      <c r="E180" s="17">
        <f t="shared" si="42"/>
        <v>1.6241379310344828</v>
      </c>
      <c r="F180" s="14">
        <f t="shared" si="43"/>
        <v>41092</v>
      </c>
      <c r="G180" s="14">
        <f t="shared" si="44"/>
        <v>41458</v>
      </c>
      <c r="H180" s="3">
        <f>CHOOSE(MATCH($A$2,{"D","C"},0),VLOOKUP($A180,$J$4:$N$39,COUNTA($J$4:$N$4)),TREND(D180:E180,F180:G180,B180))</f>
        <v>1.5968343697003957</v>
      </c>
    </row>
    <row r="181" spans="1:8">
      <c r="A181" s="12">
        <f t="shared" si="45"/>
        <v>41153</v>
      </c>
      <c r="B181" s="34">
        <f t="shared" si="46"/>
        <v>41167</v>
      </c>
      <c r="C181" s="35">
        <f t="shared" si="40"/>
        <v>16</v>
      </c>
      <c r="D181" s="17">
        <f t="shared" si="41"/>
        <v>1.5931034482758621</v>
      </c>
      <c r="E181" s="17">
        <f t="shared" si="42"/>
        <v>1.6241379310344828</v>
      </c>
      <c r="F181" s="14">
        <f t="shared" si="43"/>
        <v>41092</v>
      </c>
      <c r="G181" s="14">
        <f t="shared" si="44"/>
        <v>41458</v>
      </c>
      <c r="H181" s="3">
        <f>CHOOSE(MATCH($A$2,{"D","C"},0),VLOOKUP($A181,$J$4:$N$39,COUNTA($J$4:$N$4)),TREND(D181:E181,F181:G181,B181))</f>
        <v>1.599462973431317</v>
      </c>
    </row>
    <row r="182" spans="1:8">
      <c r="A182" s="12">
        <f t="shared" si="45"/>
        <v>41183</v>
      </c>
      <c r="B182" s="34">
        <f t="shared" si="46"/>
        <v>41197</v>
      </c>
      <c r="C182" s="35">
        <f t="shared" si="40"/>
        <v>16</v>
      </c>
      <c r="D182" s="17">
        <f t="shared" si="41"/>
        <v>1.5931034482758621</v>
      </c>
      <c r="E182" s="17">
        <f t="shared" si="42"/>
        <v>1.6241379310344828</v>
      </c>
      <c r="F182" s="14">
        <f t="shared" si="43"/>
        <v>41092</v>
      </c>
      <c r="G182" s="14">
        <f t="shared" si="44"/>
        <v>41458</v>
      </c>
      <c r="H182" s="3">
        <f>CHOOSE(MATCH($A$2,{"D","C"},0),VLOOKUP($A182,$J$4:$N$39,COUNTA($J$4:$N$4)),TREND(D182:E182,F182:G182,B182))</f>
        <v>1.602006783493499</v>
      </c>
    </row>
    <row r="183" spans="1:8">
      <c r="A183" s="12">
        <f t="shared" si="45"/>
        <v>41214</v>
      </c>
      <c r="B183" s="34">
        <f t="shared" si="46"/>
        <v>41228</v>
      </c>
      <c r="C183" s="35">
        <f t="shared" si="40"/>
        <v>16</v>
      </c>
      <c r="D183" s="17">
        <f t="shared" si="41"/>
        <v>1.5931034482758621</v>
      </c>
      <c r="E183" s="17">
        <f t="shared" si="42"/>
        <v>1.6241379310344828</v>
      </c>
      <c r="F183" s="14">
        <f t="shared" si="43"/>
        <v>41092</v>
      </c>
      <c r="G183" s="14">
        <f t="shared" si="44"/>
        <v>41458</v>
      </c>
      <c r="H183" s="3">
        <f>CHOOSE(MATCH($A$2,{"D","C"},0),VLOOKUP($A183,$J$4:$N$39,COUNTA($J$4:$N$4)),TREND(D183:E183,F183:G183,B183))</f>
        <v>1.6046353872244208</v>
      </c>
    </row>
    <row r="184" spans="1:8">
      <c r="A184" s="12">
        <f t="shared" si="45"/>
        <v>41244</v>
      </c>
      <c r="B184" s="34">
        <f t="shared" si="46"/>
        <v>41258</v>
      </c>
      <c r="C184" s="35">
        <f t="shared" si="40"/>
        <v>16</v>
      </c>
      <c r="D184" s="17">
        <f t="shared" si="41"/>
        <v>1.5931034482758621</v>
      </c>
      <c r="E184" s="17">
        <f t="shared" si="42"/>
        <v>1.6241379310344828</v>
      </c>
      <c r="F184" s="14">
        <f t="shared" si="43"/>
        <v>41092</v>
      </c>
      <c r="G184" s="14">
        <f t="shared" si="44"/>
        <v>41458</v>
      </c>
      <c r="H184" s="3">
        <f>CHOOSE(MATCH($A$2,{"D","C"},0),VLOOKUP($A184,$J$4:$N$39,COUNTA($J$4:$N$4)),TREND(D184:E184,F184:G184,B184))</f>
        <v>1.6071791972866027</v>
      </c>
    </row>
    <row r="185" spans="1:8">
      <c r="A185" s="12">
        <f t="shared" si="45"/>
        <v>41275</v>
      </c>
      <c r="B185" s="34">
        <f t="shared" si="46"/>
        <v>41289</v>
      </c>
      <c r="C185" s="35">
        <f t="shared" si="40"/>
        <v>16</v>
      </c>
      <c r="D185" s="17">
        <f t="shared" si="41"/>
        <v>1.5931034482758621</v>
      </c>
      <c r="E185" s="17">
        <f t="shared" si="42"/>
        <v>1.6241379310344828</v>
      </c>
      <c r="F185" s="14">
        <f t="shared" si="43"/>
        <v>41092</v>
      </c>
      <c r="G185" s="14">
        <f t="shared" si="44"/>
        <v>41458</v>
      </c>
      <c r="H185" s="3">
        <f>CHOOSE(MATCH($A$2,{"D","C"},0),VLOOKUP($A185,$J$4:$N$39,COUNTA($J$4:$N$4)),TREND(D185:E185,F185:G185,B185))</f>
        <v>1.6098078010175241</v>
      </c>
    </row>
    <row r="186" spans="1:8">
      <c r="A186" s="12">
        <f t="shared" si="45"/>
        <v>41306</v>
      </c>
      <c r="B186" s="34">
        <f t="shared" si="46"/>
        <v>41320</v>
      </c>
      <c r="C186" s="35">
        <f t="shared" si="40"/>
        <v>16</v>
      </c>
      <c r="D186" s="17">
        <f t="shared" si="41"/>
        <v>1.5931034482758621</v>
      </c>
      <c r="E186" s="17">
        <f t="shared" si="42"/>
        <v>1.6241379310344828</v>
      </c>
      <c r="F186" s="14">
        <f t="shared" si="43"/>
        <v>41092</v>
      </c>
      <c r="G186" s="14">
        <f t="shared" si="44"/>
        <v>41458</v>
      </c>
      <c r="H186" s="3">
        <f>CHOOSE(MATCH($A$2,{"D","C"},0),VLOOKUP($A186,$J$4:$N$39,COUNTA($J$4:$N$4)),TREND(D186:E186,F186:G186,B186))</f>
        <v>1.6124364047484454</v>
      </c>
    </row>
    <row r="187" spans="1:8">
      <c r="A187" s="12">
        <f t="shared" si="45"/>
        <v>41334</v>
      </c>
      <c r="B187" s="34">
        <f t="shared" si="46"/>
        <v>41348</v>
      </c>
      <c r="C187" s="35">
        <f t="shared" si="40"/>
        <v>16</v>
      </c>
      <c r="D187" s="17">
        <f t="shared" si="41"/>
        <v>1.5931034482758621</v>
      </c>
      <c r="E187" s="17">
        <f t="shared" si="42"/>
        <v>1.6241379310344828</v>
      </c>
      <c r="F187" s="14">
        <f t="shared" si="43"/>
        <v>41092</v>
      </c>
      <c r="G187" s="14">
        <f t="shared" si="44"/>
        <v>41458</v>
      </c>
      <c r="H187" s="3">
        <f>CHOOSE(MATCH($A$2,{"D","C"},0),VLOOKUP($A187,$J$4:$N$39,COUNTA($J$4:$N$4)),TREND(D187:E187,F187:G187,B187))</f>
        <v>1.6148106274731486</v>
      </c>
    </row>
    <row r="188" spans="1:8">
      <c r="A188" s="12">
        <f t="shared" si="45"/>
        <v>41365</v>
      </c>
      <c r="B188" s="34">
        <f t="shared" si="46"/>
        <v>41379</v>
      </c>
      <c r="C188" s="35">
        <f t="shared" si="40"/>
        <v>16</v>
      </c>
      <c r="D188" s="17">
        <f t="shared" si="41"/>
        <v>1.5931034482758621</v>
      </c>
      <c r="E188" s="17">
        <f t="shared" si="42"/>
        <v>1.6241379310344828</v>
      </c>
      <c r="F188" s="14">
        <f t="shared" si="43"/>
        <v>41092</v>
      </c>
      <c r="G188" s="14">
        <f t="shared" si="44"/>
        <v>41458</v>
      </c>
      <c r="H188" s="3">
        <f>CHOOSE(MATCH($A$2,{"D","C"},0),VLOOKUP($A188,$J$4:$N$39,COUNTA($J$4:$N$4)),TREND(D188:E188,F188:G188,B188))</f>
        <v>1.61743923120407</v>
      </c>
    </row>
    <row r="189" spans="1:8">
      <c r="A189" s="12">
        <f t="shared" si="45"/>
        <v>41395</v>
      </c>
      <c r="B189" s="34">
        <f t="shared" si="46"/>
        <v>41409</v>
      </c>
      <c r="C189" s="35">
        <f t="shared" si="40"/>
        <v>16</v>
      </c>
      <c r="D189" s="17">
        <f t="shared" si="41"/>
        <v>1.5931034482758621</v>
      </c>
      <c r="E189" s="17">
        <f t="shared" si="42"/>
        <v>1.6241379310344828</v>
      </c>
      <c r="F189" s="14">
        <f t="shared" si="43"/>
        <v>41092</v>
      </c>
      <c r="G189" s="14">
        <f t="shared" si="44"/>
        <v>41458</v>
      </c>
      <c r="H189" s="3">
        <f>CHOOSE(MATCH($A$2,{"D","C"},0),VLOOKUP($A189,$J$4:$N$39,COUNTA($J$4:$N$4)),TREND(D189:E189,F189:G189,B189))</f>
        <v>1.6199830412662519</v>
      </c>
    </row>
    <row r="190" spans="1:8">
      <c r="A190" s="12">
        <f t="shared" si="45"/>
        <v>41426</v>
      </c>
      <c r="B190" s="34">
        <f t="shared" si="46"/>
        <v>41440</v>
      </c>
      <c r="C190" s="35">
        <f t="shared" si="40"/>
        <v>16</v>
      </c>
      <c r="D190" s="17">
        <f t="shared" si="41"/>
        <v>1.5931034482758621</v>
      </c>
      <c r="E190" s="17">
        <f t="shared" si="42"/>
        <v>1.6241379310344828</v>
      </c>
      <c r="F190" s="14">
        <f t="shared" si="43"/>
        <v>41092</v>
      </c>
      <c r="G190" s="14">
        <f t="shared" si="44"/>
        <v>41458</v>
      </c>
      <c r="H190" s="3">
        <f>CHOOSE(MATCH($A$2,{"D","C"},0),VLOOKUP($A190,$J$4:$N$39,COUNTA($J$4:$N$4)),TREND(D190:E190,F190:G190,B190))</f>
        <v>1.6226116449971737</v>
      </c>
    </row>
    <row r="191" spans="1:8">
      <c r="A191" s="12">
        <f t="shared" si="45"/>
        <v>41456</v>
      </c>
      <c r="B191" s="34">
        <f t="shared" si="46"/>
        <v>41470</v>
      </c>
      <c r="C191" s="35">
        <f t="shared" si="40"/>
        <v>17</v>
      </c>
      <c r="D191" s="17">
        <f t="shared" si="41"/>
        <v>1.6241379310344828</v>
      </c>
      <c r="E191" s="17">
        <f t="shared" si="42"/>
        <v>1.6620689655172414</v>
      </c>
      <c r="F191" s="14">
        <f t="shared" si="43"/>
        <v>41458</v>
      </c>
      <c r="G191" s="14">
        <f t="shared" si="44"/>
        <v>41823</v>
      </c>
      <c r="H191" s="3">
        <f>CHOOSE(MATCH($A$2,{"D","C"},0),VLOOKUP($A191,$J$4:$N$39,COUNTA($J$4:$N$4)),TREND(D191:E191,F191:G191,B191))</f>
        <v>1.6253849787435048</v>
      </c>
    </row>
    <row r="192" spans="1:8">
      <c r="A192" s="12">
        <f t="shared" si="45"/>
        <v>41487</v>
      </c>
      <c r="B192" s="34">
        <f t="shared" si="46"/>
        <v>41501</v>
      </c>
      <c r="C192" s="35">
        <f t="shared" si="40"/>
        <v>17</v>
      </c>
      <c r="D192" s="17">
        <f t="shared" si="41"/>
        <v>1.6241379310344828</v>
      </c>
      <c r="E192" s="17">
        <f t="shared" si="42"/>
        <v>1.6620689655172414</v>
      </c>
      <c r="F192" s="14">
        <f t="shared" si="43"/>
        <v>41458</v>
      </c>
      <c r="G192" s="14">
        <f t="shared" si="44"/>
        <v>41823</v>
      </c>
      <c r="H192" s="3">
        <f>CHOOSE(MATCH($A$2,{"D","C"},0),VLOOKUP($A192,$J$4:$N$39,COUNTA($J$4:$N$4)),TREND(D192:E192,F192:G192,B192))</f>
        <v>1.6286065186584788</v>
      </c>
    </row>
    <row r="193" spans="1:8">
      <c r="A193" s="12">
        <f t="shared" si="45"/>
        <v>41518</v>
      </c>
      <c r="B193" s="34">
        <f t="shared" si="46"/>
        <v>41532</v>
      </c>
      <c r="C193" s="35">
        <f t="shared" si="40"/>
        <v>17</v>
      </c>
      <c r="D193" s="17">
        <f t="shared" si="41"/>
        <v>1.6241379310344828</v>
      </c>
      <c r="E193" s="17">
        <f t="shared" si="42"/>
        <v>1.6620689655172414</v>
      </c>
      <c r="F193" s="14">
        <f t="shared" si="43"/>
        <v>41458</v>
      </c>
      <c r="G193" s="14">
        <f t="shared" si="44"/>
        <v>41823</v>
      </c>
      <c r="H193" s="3">
        <f>CHOOSE(MATCH($A$2,{"D","C"},0),VLOOKUP($A193,$J$4:$N$39,COUNTA($J$4:$N$4)),TREND(D193:E193,F193:G193,B193))</f>
        <v>1.6318280585734528</v>
      </c>
    </row>
    <row r="194" spans="1:8">
      <c r="A194" s="12">
        <f t="shared" si="45"/>
        <v>41548</v>
      </c>
      <c r="B194" s="34">
        <f t="shared" si="46"/>
        <v>41562</v>
      </c>
      <c r="C194" s="35">
        <f t="shared" si="40"/>
        <v>17</v>
      </c>
      <c r="D194" s="17">
        <f t="shared" si="41"/>
        <v>1.6241379310344828</v>
      </c>
      <c r="E194" s="17">
        <f t="shared" si="42"/>
        <v>1.6620689655172414</v>
      </c>
      <c r="F194" s="14">
        <f t="shared" si="43"/>
        <v>41458</v>
      </c>
      <c r="G194" s="14">
        <f t="shared" si="44"/>
        <v>41823</v>
      </c>
      <c r="H194" s="3">
        <f>CHOOSE(MATCH($A$2,{"D","C"},0),VLOOKUP($A194,$J$4:$N$39,COUNTA($J$4:$N$4)),TREND(D194:E194,F194:G194,B194))</f>
        <v>1.6349456778460083</v>
      </c>
    </row>
    <row r="195" spans="1:8">
      <c r="A195" s="12">
        <f t="shared" si="45"/>
        <v>41579</v>
      </c>
      <c r="B195" s="34">
        <f t="shared" si="46"/>
        <v>41593</v>
      </c>
      <c r="C195" s="35">
        <f t="shared" si="40"/>
        <v>17</v>
      </c>
      <c r="D195" s="17">
        <f t="shared" si="41"/>
        <v>1.6241379310344828</v>
      </c>
      <c r="E195" s="17">
        <f t="shared" si="42"/>
        <v>1.6620689655172414</v>
      </c>
      <c r="F195" s="14">
        <f t="shared" si="43"/>
        <v>41458</v>
      </c>
      <c r="G195" s="14">
        <f t="shared" si="44"/>
        <v>41823</v>
      </c>
      <c r="H195" s="3">
        <f>CHOOSE(MATCH($A$2,{"D","C"},0),VLOOKUP($A195,$J$4:$N$39,COUNTA($J$4:$N$4)),TREND(D195:E195,F195:G195,B195))</f>
        <v>1.6381672177609832</v>
      </c>
    </row>
    <row r="196" spans="1:8">
      <c r="A196" s="12">
        <f t="shared" si="45"/>
        <v>41609</v>
      </c>
      <c r="B196" s="34">
        <f t="shared" si="46"/>
        <v>41623</v>
      </c>
      <c r="C196" s="35">
        <f t="shared" si="40"/>
        <v>17</v>
      </c>
      <c r="D196" s="17">
        <f t="shared" si="41"/>
        <v>1.6241379310344828</v>
      </c>
      <c r="E196" s="17">
        <f t="shared" si="42"/>
        <v>1.6620689655172414</v>
      </c>
      <c r="F196" s="14">
        <f t="shared" si="43"/>
        <v>41458</v>
      </c>
      <c r="G196" s="14">
        <f t="shared" si="44"/>
        <v>41823</v>
      </c>
      <c r="H196" s="3">
        <f>CHOOSE(MATCH($A$2,{"D","C"},0),VLOOKUP($A196,$J$4:$N$39,COUNTA($J$4:$N$4)),TREND(D196:E196,F196:G196,B196))</f>
        <v>1.6412848370335387</v>
      </c>
    </row>
    <row r="197" spans="1:8">
      <c r="A197" s="12">
        <f t="shared" si="45"/>
        <v>41640</v>
      </c>
      <c r="B197" s="34">
        <f t="shared" si="46"/>
        <v>41654</v>
      </c>
      <c r="C197" s="35">
        <f t="shared" ref="C197:C260" si="47">MATCH($B197,$K$5:$K$39,1)</f>
        <v>17</v>
      </c>
      <c r="D197" s="17">
        <f t="shared" ref="D197:D260" si="48">INDEX($N$5:$N$39,C197)</f>
        <v>1.6241379310344828</v>
      </c>
      <c r="E197" s="17">
        <f t="shared" ref="E197:E260" si="49">INDEX($N$5:$N$39,C197+1)</f>
        <v>1.6620689655172414</v>
      </c>
      <c r="F197" s="14">
        <f t="shared" ref="F197:F260" si="50">INDEX($K$5:$K$39,C197)</f>
        <v>41458</v>
      </c>
      <c r="G197" s="14">
        <f t="shared" ref="G197:G260" si="51">INDEX($K$5:$K$39,C197+1)</f>
        <v>41823</v>
      </c>
      <c r="H197" s="3">
        <f>CHOOSE(MATCH($A$2,{"D","C"},0),VLOOKUP($A197,$J$4:$N$39,COUNTA($J$4:$N$4)),TREND(D197:E197,F197:G197,B197))</f>
        <v>1.6445063769485126</v>
      </c>
    </row>
    <row r="198" spans="1:8">
      <c r="A198" s="12">
        <f t="shared" ref="A198:A261" si="52">EOMONTH(A197,$A$3-1)+1</f>
        <v>41671</v>
      </c>
      <c r="B198" s="34">
        <f t="shared" si="46"/>
        <v>41685</v>
      </c>
      <c r="C198" s="35">
        <f t="shared" si="47"/>
        <v>17</v>
      </c>
      <c r="D198" s="17">
        <f t="shared" si="48"/>
        <v>1.6241379310344828</v>
      </c>
      <c r="E198" s="17">
        <f t="shared" si="49"/>
        <v>1.6620689655172414</v>
      </c>
      <c r="F198" s="14">
        <f t="shared" si="50"/>
        <v>41458</v>
      </c>
      <c r="G198" s="14">
        <f t="shared" si="51"/>
        <v>41823</v>
      </c>
      <c r="H198" s="3">
        <f>CHOOSE(MATCH($A$2,{"D","C"},0),VLOOKUP($A198,$J$4:$N$39,COUNTA($J$4:$N$4)),TREND(D198:E198,F198:G198,B198))</f>
        <v>1.6477279168634866</v>
      </c>
    </row>
    <row r="199" spans="1:8">
      <c r="A199" s="12">
        <f t="shared" si="52"/>
        <v>41699</v>
      </c>
      <c r="B199" s="34">
        <f t="shared" si="46"/>
        <v>41713</v>
      </c>
      <c r="C199" s="35">
        <f t="shared" si="47"/>
        <v>17</v>
      </c>
      <c r="D199" s="17">
        <f t="shared" si="48"/>
        <v>1.6241379310344828</v>
      </c>
      <c r="E199" s="17">
        <f t="shared" si="49"/>
        <v>1.6620689655172414</v>
      </c>
      <c r="F199" s="14">
        <f t="shared" si="50"/>
        <v>41458</v>
      </c>
      <c r="G199" s="14">
        <f t="shared" si="51"/>
        <v>41823</v>
      </c>
      <c r="H199" s="3">
        <f>CHOOSE(MATCH($A$2,{"D","C"},0),VLOOKUP($A199,$J$4:$N$39,COUNTA($J$4:$N$4)),TREND(D199:E199,F199:G199,B199))</f>
        <v>1.6506376948512052</v>
      </c>
    </row>
    <row r="200" spans="1:8">
      <c r="A200" s="12">
        <f t="shared" si="52"/>
        <v>41730</v>
      </c>
      <c r="B200" s="34">
        <f t="shared" si="46"/>
        <v>41744</v>
      </c>
      <c r="C200" s="35">
        <f t="shared" si="47"/>
        <v>17</v>
      </c>
      <c r="D200" s="17">
        <f t="shared" si="48"/>
        <v>1.6241379310344828</v>
      </c>
      <c r="E200" s="17">
        <f t="shared" si="49"/>
        <v>1.6620689655172414</v>
      </c>
      <c r="F200" s="14">
        <f t="shared" si="50"/>
        <v>41458</v>
      </c>
      <c r="G200" s="14">
        <f t="shared" si="51"/>
        <v>41823</v>
      </c>
      <c r="H200" s="3">
        <f>CHOOSE(MATCH($A$2,{"D","C"},0),VLOOKUP($A200,$J$4:$N$39,COUNTA($J$4:$N$4)),TREND(D200:E200,F200:G200,B200))</f>
        <v>1.6538592347661791</v>
      </c>
    </row>
    <row r="201" spans="1:8">
      <c r="A201" s="12">
        <f t="shared" si="52"/>
        <v>41760</v>
      </c>
      <c r="B201" s="34">
        <f t="shared" si="46"/>
        <v>41774</v>
      </c>
      <c r="C201" s="35">
        <f t="shared" si="47"/>
        <v>17</v>
      </c>
      <c r="D201" s="17">
        <f t="shared" si="48"/>
        <v>1.6241379310344828</v>
      </c>
      <c r="E201" s="17">
        <f t="shared" si="49"/>
        <v>1.6620689655172414</v>
      </c>
      <c r="F201" s="14">
        <f t="shared" si="50"/>
        <v>41458</v>
      </c>
      <c r="G201" s="14">
        <f t="shared" si="51"/>
        <v>41823</v>
      </c>
      <c r="H201" s="3">
        <f>CHOOSE(MATCH($A$2,{"D","C"},0),VLOOKUP($A201,$J$4:$N$39,COUNTA($J$4:$N$4)),TREND(D201:E201,F201:G201,B201))</f>
        <v>1.6569768540387346</v>
      </c>
    </row>
    <row r="202" spans="1:8">
      <c r="A202" s="12">
        <f t="shared" si="52"/>
        <v>41791</v>
      </c>
      <c r="B202" s="34">
        <f t="shared" si="46"/>
        <v>41805</v>
      </c>
      <c r="C202" s="35">
        <f t="shared" si="47"/>
        <v>17</v>
      </c>
      <c r="D202" s="17">
        <f t="shared" si="48"/>
        <v>1.6241379310344828</v>
      </c>
      <c r="E202" s="17">
        <f t="shared" si="49"/>
        <v>1.6620689655172414</v>
      </c>
      <c r="F202" s="14">
        <f t="shared" si="50"/>
        <v>41458</v>
      </c>
      <c r="G202" s="14">
        <f t="shared" si="51"/>
        <v>41823</v>
      </c>
      <c r="H202" s="3">
        <f>CHOOSE(MATCH($A$2,{"D","C"},0),VLOOKUP($A202,$J$4:$N$39,COUNTA($J$4:$N$4)),TREND(D202:E202,F202:G202,B202))</f>
        <v>1.6601983939537086</v>
      </c>
    </row>
    <row r="203" spans="1:8">
      <c r="A203" s="12">
        <f t="shared" si="52"/>
        <v>41821</v>
      </c>
      <c r="B203" s="34">
        <f t="shared" si="46"/>
        <v>41835</v>
      </c>
      <c r="C203" s="35">
        <f t="shared" si="47"/>
        <v>18</v>
      </c>
      <c r="D203" s="17">
        <f t="shared" si="48"/>
        <v>1.6620689655172414</v>
      </c>
      <c r="E203" s="17">
        <f t="shared" si="49"/>
        <v>1.7017241379310344</v>
      </c>
      <c r="F203" s="14">
        <f t="shared" si="50"/>
        <v>41823</v>
      </c>
      <c r="G203" s="14">
        <f t="shared" si="51"/>
        <v>42188</v>
      </c>
      <c r="H203" s="3">
        <f>CHOOSE(MATCH($A$2,{"D","C"},0),VLOOKUP($A203,$J$4:$N$39,COUNTA($J$4:$N$4)),TREND(D203:E203,F203:G203,B203))</f>
        <v>1.6633726972130369</v>
      </c>
    </row>
    <row r="204" spans="1:8">
      <c r="A204" s="12">
        <f t="shared" si="52"/>
        <v>41852</v>
      </c>
      <c r="B204" s="34">
        <f t="shared" si="46"/>
        <v>41866</v>
      </c>
      <c r="C204" s="35">
        <f t="shared" si="47"/>
        <v>18</v>
      </c>
      <c r="D204" s="17">
        <f t="shared" si="48"/>
        <v>1.6620689655172414</v>
      </c>
      <c r="E204" s="17">
        <f t="shared" si="49"/>
        <v>1.7017241379310344</v>
      </c>
      <c r="F204" s="14">
        <f t="shared" si="50"/>
        <v>41823</v>
      </c>
      <c r="G204" s="14">
        <f t="shared" si="51"/>
        <v>42188</v>
      </c>
      <c r="H204" s="3">
        <f>CHOOSE(MATCH($A$2,{"D","C"},0),VLOOKUP($A204,$J$4:$N$39,COUNTA($J$4:$N$4)),TREND(D204:E204,F204:G204,B204))</f>
        <v>1.6667406707605097</v>
      </c>
    </row>
    <row r="205" spans="1:8">
      <c r="A205" s="12">
        <f t="shared" si="52"/>
        <v>41883</v>
      </c>
      <c r="B205" s="34">
        <f t="shared" si="46"/>
        <v>41897</v>
      </c>
      <c r="C205" s="35">
        <f t="shared" si="47"/>
        <v>18</v>
      </c>
      <c r="D205" s="17">
        <f t="shared" si="48"/>
        <v>1.6620689655172414</v>
      </c>
      <c r="E205" s="17">
        <f t="shared" si="49"/>
        <v>1.7017241379310344</v>
      </c>
      <c r="F205" s="14">
        <f t="shared" si="50"/>
        <v>41823</v>
      </c>
      <c r="G205" s="14">
        <f t="shared" si="51"/>
        <v>42188</v>
      </c>
      <c r="H205" s="3">
        <f>CHOOSE(MATCH($A$2,{"D","C"},0),VLOOKUP($A205,$J$4:$N$39,COUNTA($J$4:$N$4)),TREND(D205:E205,F205:G205,B205))</f>
        <v>1.6701086443079824</v>
      </c>
    </row>
    <row r="206" spans="1:8">
      <c r="A206" s="12">
        <f t="shared" si="52"/>
        <v>41913</v>
      </c>
      <c r="B206" s="34">
        <f t="shared" si="46"/>
        <v>41927</v>
      </c>
      <c r="C206" s="35">
        <f t="shared" si="47"/>
        <v>18</v>
      </c>
      <c r="D206" s="17">
        <f t="shared" si="48"/>
        <v>1.6620689655172414</v>
      </c>
      <c r="E206" s="17">
        <f t="shared" si="49"/>
        <v>1.7017241379310344</v>
      </c>
      <c r="F206" s="14">
        <f t="shared" si="50"/>
        <v>41823</v>
      </c>
      <c r="G206" s="14">
        <f t="shared" si="51"/>
        <v>42188</v>
      </c>
      <c r="H206" s="3">
        <f>CHOOSE(MATCH($A$2,{"D","C"},0),VLOOKUP($A206,$J$4:$N$39,COUNTA($J$4:$N$4)),TREND(D206:E206,F206:G206,B206))</f>
        <v>1.6733679735474722</v>
      </c>
    </row>
    <row r="207" spans="1:8">
      <c r="A207" s="12">
        <f t="shared" si="52"/>
        <v>41944</v>
      </c>
      <c r="B207" s="34">
        <f t="shared" si="46"/>
        <v>41958</v>
      </c>
      <c r="C207" s="35">
        <f t="shared" si="47"/>
        <v>18</v>
      </c>
      <c r="D207" s="17">
        <f t="shared" si="48"/>
        <v>1.6620689655172414</v>
      </c>
      <c r="E207" s="17">
        <f t="shared" si="49"/>
        <v>1.7017241379310344</v>
      </c>
      <c r="F207" s="14">
        <f t="shared" si="50"/>
        <v>41823</v>
      </c>
      <c r="G207" s="14">
        <f t="shared" si="51"/>
        <v>42188</v>
      </c>
      <c r="H207" s="3">
        <f>CHOOSE(MATCH($A$2,{"D","C"},0),VLOOKUP($A207,$J$4:$N$39,COUNTA($J$4:$N$4)),TREND(D207:E207,F207:G207,B207))</f>
        <v>1.676735947094945</v>
      </c>
    </row>
    <row r="208" spans="1:8">
      <c r="A208" s="12">
        <f t="shared" si="52"/>
        <v>41974</v>
      </c>
      <c r="B208" s="34">
        <f t="shared" si="46"/>
        <v>41988</v>
      </c>
      <c r="C208" s="35">
        <f t="shared" si="47"/>
        <v>18</v>
      </c>
      <c r="D208" s="17">
        <f t="shared" si="48"/>
        <v>1.6620689655172414</v>
      </c>
      <c r="E208" s="17">
        <f t="shared" si="49"/>
        <v>1.7017241379310344</v>
      </c>
      <c r="F208" s="14">
        <f t="shared" si="50"/>
        <v>41823</v>
      </c>
      <c r="G208" s="14">
        <f t="shared" si="51"/>
        <v>42188</v>
      </c>
      <c r="H208" s="3">
        <f>CHOOSE(MATCH($A$2,{"D","C"},0),VLOOKUP($A208,$J$4:$N$39,COUNTA($J$4:$N$4)),TREND(D208:E208,F208:G208,B208))</f>
        <v>1.6799952763344348</v>
      </c>
    </row>
    <row r="209" spans="1:8">
      <c r="A209" s="12">
        <f t="shared" si="52"/>
        <v>42005</v>
      </c>
      <c r="B209" s="34">
        <f t="shared" si="46"/>
        <v>42019</v>
      </c>
      <c r="C209" s="35">
        <f t="shared" si="47"/>
        <v>18</v>
      </c>
      <c r="D209" s="17">
        <f t="shared" si="48"/>
        <v>1.6620689655172414</v>
      </c>
      <c r="E209" s="17">
        <f t="shared" si="49"/>
        <v>1.7017241379310344</v>
      </c>
      <c r="F209" s="14">
        <f t="shared" si="50"/>
        <v>41823</v>
      </c>
      <c r="G209" s="14">
        <f t="shared" si="51"/>
        <v>42188</v>
      </c>
      <c r="H209" s="3">
        <f>CHOOSE(MATCH($A$2,{"D","C"},0),VLOOKUP($A209,$J$4:$N$39,COUNTA($J$4:$N$4)),TREND(D209:E209,F209:G209,B209))</f>
        <v>1.6833632498819084</v>
      </c>
    </row>
    <row r="210" spans="1:8">
      <c r="A210" s="12">
        <f t="shared" si="52"/>
        <v>42036</v>
      </c>
      <c r="B210" s="34">
        <f t="shared" si="46"/>
        <v>42050</v>
      </c>
      <c r="C210" s="35">
        <f t="shared" si="47"/>
        <v>18</v>
      </c>
      <c r="D210" s="17">
        <f t="shared" si="48"/>
        <v>1.6620689655172414</v>
      </c>
      <c r="E210" s="17">
        <f t="shared" si="49"/>
        <v>1.7017241379310344</v>
      </c>
      <c r="F210" s="14">
        <f t="shared" si="50"/>
        <v>41823</v>
      </c>
      <c r="G210" s="14">
        <f t="shared" si="51"/>
        <v>42188</v>
      </c>
      <c r="H210" s="3">
        <f>CHOOSE(MATCH($A$2,{"D","C"},0),VLOOKUP($A210,$J$4:$N$39,COUNTA($J$4:$N$4)),TREND(D210:E210,F210:G210,B210))</f>
        <v>1.6867312234293812</v>
      </c>
    </row>
    <row r="211" spans="1:8">
      <c r="A211" s="12">
        <f t="shared" si="52"/>
        <v>42064</v>
      </c>
      <c r="B211" s="34">
        <f t="shared" si="46"/>
        <v>42078</v>
      </c>
      <c r="C211" s="35">
        <f t="shared" si="47"/>
        <v>18</v>
      </c>
      <c r="D211" s="17">
        <f t="shared" si="48"/>
        <v>1.6620689655172414</v>
      </c>
      <c r="E211" s="17">
        <f t="shared" si="49"/>
        <v>1.7017241379310344</v>
      </c>
      <c r="F211" s="14">
        <f t="shared" si="50"/>
        <v>41823</v>
      </c>
      <c r="G211" s="14">
        <f t="shared" si="51"/>
        <v>42188</v>
      </c>
      <c r="H211" s="3">
        <f>CHOOSE(MATCH($A$2,{"D","C"},0),VLOOKUP($A211,$J$4:$N$39,COUNTA($J$4:$N$4)),TREND(D211:E211,F211:G211,B211))</f>
        <v>1.6897732640529051</v>
      </c>
    </row>
    <row r="212" spans="1:8">
      <c r="A212" s="12">
        <f t="shared" si="52"/>
        <v>42095</v>
      </c>
      <c r="B212" s="34">
        <f t="shared" si="46"/>
        <v>42109</v>
      </c>
      <c r="C212" s="35">
        <f t="shared" si="47"/>
        <v>18</v>
      </c>
      <c r="D212" s="17">
        <f t="shared" si="48"/>
        <v>1.6620689655172414</v>
      </c>
      <c r="E212" s="17">
        <f t="shared" si="49"/>
        <v>1.7017241379310344</v>
      </c>
      <c r="F212" s="14">
        <f t="shared" si="50"/>
        <v>41823</v>
      </c>
      <c r="G212" s="14">
        <f t="shared" si="51"/>
        <v>42188</v>
      </c>
      <c r="H212" s="3">
        <f>CHOOSE(MATCH($A$2,{"D","C"},0),VLOOKUP($A212,$J$4:$N$39,COUNTA($J$4:$N$4)),TREND(D212:E212,F212:G212,B212))</f>
        <v>1.6931412376003778</v>
      </c>
    </row>
    <row r="213" spans="1:8">
      <c r="A213" s="12">
        <f t="shared" si="52"/>
        <v>42125</v>
      </c>
      <c r="B213" s="34">
        <f t="shared" si="46"/>
        <v>42139</v>
      </c>
      <c r="C213" s="35">
        <f t="shared" si="47"/>
        <v>18</v>
      </c>
      <c r="D213" s="17">
        <f t="shared" si="48"/>
        <v>1.6620689655172414</v>
      </c>
      <c r="E213" s="17">
        <f t="shared" si="49"/>
        <v>1.7017241379310344</v>
      </c>
      <c r="F213" s="14">
        <f t="shared" si="50"/>
        <v>41823</v>
      </c>
      <c r="G213" s="14">
        <f t="shared" si="51"/>
        <v>42188</v>
      </c>
      <c r="H213" s="3">
        <f>CHOOSE(MATCH($A$2,{"D","C"},0),VLOOKUP($A213,$J$4:$N$39,COUNTA($J$4:$N$4)),TREND(D213:E213,F213:G213,B213))</f>
        <v>1.6964005668398676</v>
      </c>
    </row>
    <row r="214" spans="1:8">
      <c r="A214" s="12">
        <f t="shared" si="52"/>
        <v>42156</v>
      </c>
      <c r="B214" s="34">
        <f t="shared" si="46"/>
        <v>42170</v>
      </c>
      <c r="C214" s="35">
        <f t="shared" si="47"/>
        <v>18</v>
      </c>
      <c r="D214" s="17">
        <f t="shared" si="48"/>
        <v>1.6620689655172414</v>
      </c>
      <c r="E214" s="17">
        <f t="shared" si="49"/>
        <v>1.7017241379310344</v>
      </c>
      <c r="F214" s="14">
        <f t="shared" si="50"/>
        <v>41823</v>
      </c>
      <c r="G214" s="14">
        <f t="shared" si="51"/>
        <v>42188</v>
      </c>
      <c r="H214" s="3">
        <f>CHOOSE(MATCH($A$2,{"D","C"},0),VLOOKUP($A214,$J$4:$N$39,COUNTA($J$4:$N$4)),TREND(D214:E214,F214:G214,B214))</f>
        <v>1.6997685403873404</v>
      </c>
    </row>
    <row r="215" spans="1:8">
      <c r="A215" s="12">
        <f t="shared" si="52"/>
        <v>42186</v>
      </c>
      <c r="B215" s="34">
        <f t="shared" si="46"/>
        <v>42200</v>
      </c>
      <c r="C215" s="35">
        <f t="shared" si="47"/>
        <v>19</v>
      </c>
      <c r="D215" s="17">
        <f t="shared" si="48"/>
        <v>1.7017241379310344</v>
      </c>
      <c r="E215" s="17">
        <f t="shared" si="49"/>
        <v>1.7413793103448276</v>
      </c>
      <c r="F215" s="14">
        <f t="shared" si="50"/>
        <v>42188</v>
      </c>
      <c r="G215" s="14">
        <f t="shared" si="51"/>
        <v>42553</v>
      </c>
      <c r="H215" s="3">
        <f>CHOOSE(MATCH($A$2,{"D","C"},0),VLOOKUP($A215,$J$4:$N$39,COUNTA($J$4:$N$4)),TREND(D215:E215,F215:G215,B215))</f>
        <v>1.7030278696268297</v>
      </c>
    </row>
    <row r="216" spans="1:8">
      <c r="A216" s="12">
        <f t="shared" si="52"/>
        <v>42217</v>
      </c>
      <c r="B216" s="34">
        <f t="shared" si="46"/>
        <v>42231</v>
      </c>
      <c r="C216" s="35">
        <f t="shared" si="47"/>
        <v>19</v>
      </c>
      <c r="D216" s="17">
        <f t="shared" si="48"/>
        <v>1.7017241379310344</v>
      </c>
      <c r="E216" s="17">
        <f t="shared" si="49"/>
        <v>1.7413793103448276</v>
      </c>
      <c r="F216" s="14">
        <f t="shared" si="50"/>
        <v>42188</v>
      </c>
      <c r="G216" s="14">
        <f t="shared" si="51"/>
        <v>42553</v>
      </c>
      <c r="H216" s="3">
        <f>CHOOSE(MATCH($A$2,{"D","C"},0),VLOOKUP($A216,$J$4:$N$39,COUNTA($J$4:$N$4)),TREND(D216:E216,F216:G216,B216))</f>
        <v>1.7063958431743025</v>
      </c>
    </row>
    <row r="217" spans="1:8">
      <c r="A217" s="12">
        <f t="shared" si="52"/>
        <v>42248</v>
      </c>
      <c r="B217" s="34">
        <f t="shared" si="46"/>
        <v>42262</v>
      </c>
      <c r="C217" s="35">
        <f t="shared" si="47"/>
        <v>19</v>
      </c>
      <c r="D217" s="17">
        <f t="shared" si="48"/>
        <v>1.7017241379310344</v>
      </c>
      <c r="E217" s="17">
        <f t="shared" si="49"/>
        <v>1.7413793103448276</v>
      </c>
      <c r="F217" s="14">
        <f t="shared" si="50"/>
        <v>42188</v>
      </c>
      <c r="G217" s="14">
        <f t="shared" si="51"/>
        <v>42553</v>
      </c>
      <c r="H217" s="3">
        <f>CHOOSE(MATCH($A$2,{"D","C"},0),VLOOKUP($A217,$J$4:$N$39,COUNTA($J$4:$N$4)),TREND(D217:E217,F217:G217,B217))</f>
        <v>1.7097638167217752</v>
      </c>
    </row>
    <row r="218" spans="1:8">
      <c r="A218" s="12">
        <f t="shared" si="52"/>
        <v>42278</v>
      </c>
      <c r="B218" s="34">
        <f t="shared" si="46"/>
        <v>42292</v>
      </c>
      <c r="C218" s="35">
        <f t="shared" si="47"/>
        <v>19</v>
      </c>
      <c r="D218" s="17">
        <f t="shared" si="48"/>
        <v>1.7017241379310344</v>
      </c>
      <c r="E218" s="17">
        <f t="shared" si="49"/>
        <v>1.7413793103448276</v>
      </c>
      <c r="F218" s="14">
        <f t="shared" si="50"/>
        <v>42188</v>
      </c>
      <c r="G218" s="14">
        <f t="shared" si="51"/>
        <v>42553</v>
      </c>
      <c r="H218" s="3">
        <f>CHOOSE(MATCH($A$2,{"D","C"},0),VLOOKUP($A218,$J$4:$N$39,COUNTA($J$4:$N$4)),TREND(D218:E218,F218:G218,B218))</f>
        <v>1.713023145961265</v>
      </c>
    </row>
    <row r="219" spans="1:8">
      <c r="A219" s="12">
        <f t="shared" si="52"/>
        <v>42309</v>
      </c>
      <c r="B219" s="34">
        <f t="shared" si="46"/>
        <v>42323</v>
      </c>
      <c r="C219" s="35">
        <f t="shared" si="47"/>
        <v>19</v>
      </c>
      <c r="D219" s="17">
        <f t="shared" si="48"/>
        <v>1.7017241379310344</v>
      </c>
      <c r="E219" s="17">
        <f t="shared" si="49"/>
        <v>1.7413793103448276</v>
      </c>
      <c r="F219" s="14">
        <f t="shared" si="50"/>
        <v>42188</v>
      </c>
      <c r="G219" s="14">
        <f t="shared" si="51"/>
        <v>42553</v>
      </c>
      <c r="H219" s="3">
        <f>CHOOSE(MATCH($A$2,{"D","C"},0),VLOOKUP($A219,$J$4:$N$39,COUNTA($J$4:$N$4)),TREND(D219:E219,F219:G219,B219))</f>
        <v>1.7163911195087387</v>
      </c>
    </row>
    <row r="220" spans="1:8">
      <c r="A220" s="12">
        <f t="shared" si="52"/>
        <v>42339</v>
      </c>
      <c r="B220" s="34">
        <f t="shared" si="46"/>
        <v>42353</v>
      </c>
      <c r="C220" s="35">
        <f t="shared" si="47"/>
        <v>19</v>
      </c>
      <c r="D220" s="17">
        <f t="shared" si="48"/>
        <v>1.7017241379310344</v>
      </c>
      <c r="E220" s="17">
        <f t="shared" si="49"/>
        <v>1.7413793103448276</v>
      </c>
      <c r="F220" s="14">
        <f t="shared" si="50"/>
        <v>42188</v>
      </c>
      <c r="G220" s="14">
        <f t="shared" si="51"/>
        <v>42553</v>
      </c>
      <c r="H220" s="3">
        <f>CHOOSE(MATCH($A$2,{"D","C"},0),VLOOKUP($A220,$J$4:$N$39,COUNTA($J$4:$N$4)),TREND(D220:E220,F220:G220,B220))</f>
        <v>1.7196504487482285</v>
      </c>
    </row>
    <row r="221" spans="1:8">
      <c r="A221" s="12">
        <f t="shared" si="52"/>
        <v>42370</v>
      </c>
      <c r="B221" s="34">
        <f t="shared" si="46"/>
        <v>42384</v>
      </c>
      <c r="C221" s="35">
        <f t="shared" si="47"/>
        <v>19</v>
      </c>
      <c r="D221" s="17">
        <f t="shared" si="48"/>
        <v>1.7017241379310344</v>
      </c>
      <c r="E221" s="17">
        <f t="shared" si="49"/>
        <v>1.7413793103448276</v>
      </c>
      <c r="F221" s="14">
        <f t="shared" si="50"/>
        <v>42188</v>
      </c>
      <c r="G221" s="14">
        <f t="shared" si="51"/>
        <v>42553</v>
      </c>
      <c r="H221" s="3">
        <f>CHOOSE(MATCH($A$2,{"D","C"},0),VLOOKUP($A221,$J$4:$N$39,COUNTA($J$4:$N$4)),TREND(D221:E221,F221:G221,B221))</f>
        <v>1.7230184222957012</v>
      </c>
    </row>
    <row r="222" spans="1:8">
      <c r="A222" s="12">
        <f t="shared" si="52"/>
        <v>42401</v>
      </c>
      <c r="B222" s="34">
        <f t="shared" si="46"/>
        <v>42415</v>
      </c>
      <c r="C222" s="35">
        <f t="shared" si="47"/>
        <v>19</v>
      </c>
      <c r="D222" s="17">
        <f t="shared" si="48"/>
        <v>1.7017241379310344</v>
      </c>
      <c r="E222" s="17">
        <f t="shared" si="49"/>
        <v>1.7413793103448276</v>
      </c>
      <c r="F222" s="14">
        <f t="shared" si="50"/>
        <v>42188</v>
      </c>
      <c r="G222" s="14">
        <f t="shared" si="51"/>
        <v>42553</v>
      </c>
      <c r="H222" s="3">
        <f>CHOOSE(MATCH($A$2,{"D","C"},0),VLOOKUP($A222,$J$4:$N$39,COUNTA($J$4:$N$4)),TREND(D222:E222,F222:G222,B222))</f>
        <v>1.726386395843174</v>
      </c>
    </row>
    <row r="223" spans="1:8">
      <c r="A223" s="12">
        <f t="shared" si="52"/>
        <v>42430</v>
      </c>
      <c r="B223" s="34">
        <f t="shared" si="46"/>
        <v>42444</v>
      </c>
      <c r="C223" s="35">
        <f t="shared" si="47"/>
        <v>19</v>
      </c>
      <c r="D223" s="17">
        <f t="shared" si="48"/>
        <v>1.7017241379310344</v>
      </c>
      <c r="E223" s="17">
        <f t="shared" si="49"/>
        <v>1.7413793103448276</v>
      </c>
      <c r="F223" s="14">
        <f t="shared" si="50"/>
        <v>42188</v>
      </c>
      <c r="G223" s="14">
        <f t="shared" si="51"/>
        <v>42553</v>
      </c>
      <c r="H223" s="3">
        <f>CHOOSE(MATCH($A$2,{"D","C"},0),VLOOKUP($A223,$J$4:$N$39,COUNTA($J$4:$N$4)),TREND(D223:E223,F223:G223,B223))</f>
        <v>1.7295370807746808</v>
      </c>
    </row>
    <row r="224" spans="1:8">
      <c r="A224" s="12">
        <f t="shared" si="52"/>
        <v>42461</v>
      </c>
      <c r="B224" s="34">
        <f t="shared" si="46"/>
        <v>42475</v>
      </c>
      <c r="C224" s="35">
        <f t="shared" si="47"/>
        <v>19</v>
      </c>
      <c r="D224" s="17">
        <f t="shared" si="48"/>
        <v>1.7017241379310344</v>
      </c>
      <c r="E224" s="17">
        <f t="shared" si="49"/>
        <v>1.7413793103448276</v>
      </c>
      <c r="F224" s="14">
        <f t="shared" si="50"/>
        <v>42188</v>
      </c>
      <c r="G224" s="14">
        <f t="shared" si="51"/>
        <v>42553</v>
      </c>
      <c r="H224" s="3">
        <f>CHOOSE(MATCH($A$2,{"D","C"},0),VLOOKUP($A224,$J$4:$N$39,COUNTA($J$4:$N$4)),TREND(D224:E224,F224:G224,B224))</f>
        <v>1.7329050543221536</v>
      </c>
    </row>
    <row r="225" spans="1:8">
      <c r="A225" s="12">
        <f t="shared" si="52"/>
        <v>42491</v>
      </c>
      <c r="B225" s="34">
        <f t="shared" si="46"/>
        <v>42505</v>
      </c>
      <c r="C225" s="35">
        <f t="shared" si="47"/>
        <v>19</v>
      </c>
      <c r="D225" s="17">
        <f t="shared" si="48"/>
        <v>1.7017241379310344</v>
      </c>
      <c r="E225" s="17">
        <f t="shared" si="49"/>
        <v>1.7413793103448276</v>
      </c>
      <c r="F225" s="14">
        <f t="shared" si="50"/>
        <v>42188</v>
      </c>
      <c r="G225" s="14">
        <f t="shared" si="51"/>
        <v>42553</v>
      </c>
      <c r="H225" s="3">
        <f>CHOOSE(MATCH($A$2,{"D","C"},0),VLOOKUP($A225,$J$4:$N$39,COUNTA($J$4:$N$4)),TREND(D225:E225,F225:G225,B225))</f>
        <v>1.7361643835616434</v>
      </c>
    </row>
    <row r="226" spans="1:8">
      <c r="A226" s="12">
        <f t="shared" si="52"/>
        <v>42522</v>
      </c>
      <c r="B226" s="34">
        <f t="shared" si="46"/>
        <v>42536</v>
      </c>
      <c r="C226" s="35">
        <f t="shared" si="47"/>
        <v>19</v>
      </c>
      <c r="D226" s="17">
        <f t="shared" si="48"/>
        <v>1.7017241379310344</v>
      </c>
      <c r="E226" s="17">
        <f t="shared" si="49"/>
        <v>1.7413793103448276</v>
      </c>
      <c r="F226" s="14">
        <f t="shared" si="50"/>
        <v>42188</v>
      </c>
      <c r="G226" s="14">
        <f t="shared" si="51"/>
        <v>42553</v>
      </c>
      <c r="H226" s="3">
        <f>CHOOSE(MATCH($A$2,{"D","C"},0),VLOOKUP($A226,$J$4:$N$39,COUNTA($J$4:$N$4)),TREND(D226:E226,F226:G226,B226))</f>
        <v>1.7395323571091161</v>
      </c>
    </row>
    <row r="227" spans="1:8">
      <c r="A227" s="12">
        <f t="shared" si="52"/>
        <v>42552</v>
      </c>
      <c r="B227" s="34">
        <f t="shared" si="46"/>
        <v>42566</v>
      </c>
      <c r="C227" s="35">
        <f t="shared" si="47"/>
        <v>20</v>
      </c>
      <c r="D227" s="17">
        <f t="shared" si="48"/>
        <v>1.7413793103448276</v>
      </c>
      <c r="E227" s="17">
        <f t="shared" si="49"/>
        <v>1.7879310344827588</v>
      </c>
      <c r="F227" s="14">
        <f t="shared" si="50"/>
        <v>42553</v>
      </c>
      <c r="G227" s="14">
        <f t="shared" si="51"/>
        <v>42919</v>
      </c>
      <c r="H227" s="3">
        <f>CHOOSE(MATCH($A$2,{"D","C"},0),VLOOKUP($A227,$J$4:$N$39,COUNTA($J$4:$N$4)),TREND(D227:E227,F227:G227,B227))</f>
        <v>1.7430327868852458</v>
      </c>
    </row>
    <row r="228" spans="1:8">
      <c r="A228" s="12">
        <f t="shared" si="52"/>
        <v>42583</v>
      </c>
      <c r="B228" s="34">
        <f t="shared" si="46"/>
        <v>42597</v>
      </c>
      <c r="C228" s="35">
        <f t="shared" si="47"/>
        <v>20</v>
      </c>
      <c r="D228" s="17">
        <f t="shared" si="48"/>
        <v>1.7413793103448276</v>
      </c>
      <c r="E228" s="17">
        <f t="shared" si="49"/>
        <v>1.7879310344827588</v>
      </c>
      <c r="F228" s="14">
        <f t="shared" si="50"/>
        <v>42553</v>
      </c>
      <c r="G228" s="14">
        <f t="shared" si="51"/>
        <v>42919</v>
      </c>
      <c r="H228" s="3">
        <f>CHOOSE(MATCH($A$2,{"D","C"},0),VLOOKUP($A228,$J$4:$N$39,COUNTA($J$4:$N$4)),TREND(D228:E228,F228:G228,B228))</f>
        <v>1.746975692481628</v>
      </c>
    </row>
    <row r="229" spans="1:8">
      <c r="A229" s="12">
        <f t="shared" si="52"/>
        <v>42614</v>
      </c>
      <c r="B229" s="34">
        <f t="shared" si="46"/>
        <v>42628</v>
      </c>
      <c r="C229" s="35">
        <f t="shared" si="47"/>
        <v>20</v>
      </c>
      <c r="D229" s="17">
        <f t="shared" si="48"/>
        <v>1.7413793103448276</v>
      </c>
      <c r="E229" s="17">
        <f t="shared" si="49"/>
        <v>1.7879310344827588</v>
      </c>
      <c r="F229" s="14">
        <f t="shared" si="50"/>
        <v>42553</v>
      </c>
      <c r="G229" s="14">
        <f t="shared" si="51"/>
        <v>42919</v>
      </c>
      <c r="H229" s="3">
        <f>CHOOSE(MATCH($A$2,{"D","C"},0),VLOOKUP($A229,$J$4:$N$39,COUNTA($J$4:$N$4)),TREND(D229:E229,F229:G229,B229))</f>
        <v>1.7509185980780102</v>
      </c>
    </row>
    <row r="230" spans="1:8">
      <c r="A230" s="12">
        <f t="shared" si="52"/>
        <v>42644</v>
      </c>
      <c r="B230" s="34">
        <f t="shared" si="46"/>
        <v>42658</v>
      </c>
      <c r="C230" s="35">
        <f t="shared" si="47"/>
        <v>20</v>
      </c>
      <c r="D230" s="17">
        <f t="shared" si="48"/>
        <v>1.7413793103448276</v>
      </c>
      <c r="E230" s="17">
        <f t="shared" si="49"/>
        <v>1.7879310344827588</v>
      </c>
      <c r="F230" s="14">
        <f t="shared" si="50"/>
        <v>42553</v>
      </c>
      <c r="G230" s="14">
        <f t="shared" si="51"/>
        <v>42919</v>
      </c>
      <c r="H230" s="3">
        <f>CHOOSE(MATCH($A$2,{"D","C"},0),VLOOKUP($A230,$J$4:$N$39,COUNTA($J$4:$N$4)),TREND(D230:E230,F230:G230,B230))</f>
        <v>1.7547343131712831</v>
      </c>
    </row>
    <row r="231" spans="1:8">
      <c r="A231" s="12">
        <f t="shared" si="52"/>
        <v>42675</v>
      </c>
      <c r="B231" s="34">
        <f t="shared" ref="B231:B274" si="53">DATE(YEAR(A231),MONTH(A231)+FLOOR(($M$2+$A$3)/2,1),1+14*MOD($M$2+$A$3,2))</f>
        <v>42689</v>
      </c>
      <c r="C231" s="35">
        <f t="shared" si="47"/>
        <v>20</v>
      </c>
      <c r="D231" s="17">
        <f t="shared" si="48"/>
        <v>1.7413793103448276</v>
      </c>
      <c r="E231" s="17">
        <f t="shared" si="49"/>
        <v>1.7879310344827588</v>
      </c>
      <c r="F231" s="14">
        <f t="shared" si="50"/>
        <v>42553</v>
      </c>
      <c r="G231" s="14">
        <f t="shared" si="51"/>
        <v>42919</v>
      </c>
      <c r="H231" s="3">
        <f>CHOOSE(MATCH($A$2,{"D","C"},0),VLOOKUP($A231,$J$4:$N$39,COUNTA($J$4:$N$4)),TREND(D231:E231,F231:G231,B231))</f>
        <v>1.7586772187676654</v>
      </c>
    </row>
    <row r="232" spans="1:8">
      <c r="A232" s="12">
        <f t="shared" si="52"/>
        <v>42705</v>
      </c>
      <c r="B232" s="34">
        <f t="shared" si="53"/>
        <v>42719</v>
      </c>
      <c r="C232" s="35">
        <f t="shared" si="47"/>
        <v>20</v>
      </c>
      <c r="D232" s="17">
        <f t="shared" si="48"/>
        <v>1.7413793103448276</v>
      </c>
      <c r="E232" s="17">
        <f t="shared" si="49"/>
        <v>1.7879310344827588</v>
      </c>
      <c r="F232" s="14">
        <f t="shared" si="50"/>
        <v>42553</v>
      </c>
      <c r="G232" s="14">
        <f t="shared" si="51"/>
        <v>42919</v>
      </c>
      <c r="H232" s="3">
        <f>CHOOSE(MATCH($A$2,{"D","C"},0),VLOOKUP($A232,$J$4:$N$39,COUNTA($J$4:$N$4)),TREND(D232:E232,F232:G232,B232))</f>
        <v>1.7624929338609383</v>
      </c>
    </row>
    <row r="233" spans="1:8">
      <c r="A233" s="12">
        <f t="shared" si="52"/>
        <v>42736</v>
      </c>
      <c r="B233" s="34">
        <f t="shared" si="53"/>
        <v>42750</v>
      </c>
      <c r="C233" s="35">
        <f t="shared" si="47"/>
        <v>20</v>
      </c>
      <c r="D233" s="17">
        <f t="shared" si="48"/>
        <v>1.7413793103448276</v>
      </c>
      <c r="E233" s="17">
        <f t="shared" si="49"/>
        <v>1.7879310344827588</v>
      </c>
      <c r="F233" s="14">
        <f t="shared" si="50"/>
        <v>42553</v>
      </c>
      <c r="G233" s="14">
        <f t="shared" si="51"/>
        <v>42919</v>
      </c>
      <c r="H233" s="3">
        <f>CHOOSE(MATCH($A$2,{"D","C"},0),VLOOKUP($A233,$J$4:$N$39,COUNTA($J$4:$N$4)),TREND(D233:E233,F233:G233,B233))</f>
        <v>1.7664358394573205</v>
      </c>
    </row>
    <row r="234" spans="1:8">
      <c r="A234" s="12">
        <f t="shared" si="52"/>
        <v>42767</v>
      </c>
      <c r="B234" s="34">
        <f t="shared" si="53"/>
        <v>42781</v>
      </c>
      <c r="C234" s="35">
        <f t="shared" si="47"/>
        <v>20</v>
      </c>
      <c r="D234" s="17">
        <f t="shared" si="48"/>
        <v>1.7413793103448276</v>
      </c>
      <c r="E234" s="17">
        <f t="shared" si="49"/>
        <v>1.7879310344827588</v>
      </c>
      <c r="F234" s="14">
        <f t="shared" si="50"/>
        <v>42553</v>
      </c>
      <c r="G234" s="14">
        <f t="shared" si="51"/>
        <v>42919</v>
      </c>
      <c r="H234" s="3">
        <f>CHOOSE(MATCH($A$2,{"D","C"},0),VLOOKUP($A234,$J$4:$N$39,COUNTA($J$4:$N$4)),TREND(D234:E234,F234:G234,B234))</f>
        <v>1.7703787450537027</v>
      </c>
    </row>
    <row r="235" spans="1:8">
      <c r="A235" s="12">
        <f t="shared" si="52"/>
        <v>42795</v>
      </c>
      <c r="B235" s="34">
        <f t="shared" si="53"/>
        <v>42809</v>
      </c>
      <c r="C235" s="35">
        <f t="shared" si="47"/>
        <v>20</v>
      </c>
      <c r="D235" s="17">
        <f t="shared" si="48"/>
        <v>1.7413793103448276</v>
      </c>
      <c r="E235" s="17">
        <f t="shared" si="49"/>
        <v>1.7879310344827588</v>
      </c>
      <c r="F235" s="14">
        <f t="shared" si="50"/>
        <v>42553</v>
      </c>
      <c r="G235" s="14">
        <f t="shared" si="51"/>
        <v>42919</v>
      </c>
      <c r="H235" s="3">
        <f>CHOOSE(MATCH($A$2,{"D","C"},0),VLOOKUP($A235,$J$4:$N$39,COUNTA($J$4:$N$4)),TREND(D235:E235,F235:G235,B235))</f>
        <v>1.7739400791407571</v>
      </c>
    </row>
    <row r="236" spans="1:8">
      <c r="A236" s="12">
        <f t="shared" si="52"/>
        <v>42826</v>
      </c>
      <c r="B236" s="34">
        <f t="shared" si="53"/>
        <v>42840</v>
      </c>
      <c r="C236" s="35">
        <f t="shared" si="47"/>
        <v>20</v>
      </c>
      <c r="D236" s="17">
        <f t="shared" si="48"/>
        <v>1.7413793103448276</v>
      </c>
      <c r="E236" s="17">
        <f t="shared" si="49"/>
        <v>1.7879310344827588</v>
      </c>
      <c r="F236" s="14">
        <f t="shared" si="50"/>
        <v>42553</v>
      </c>
      <c r="G236" s="14">
        <f t="shared" si="51"/>
        <v>42919</v>
      </c>
      <c r="H236" s="3">
        <f>CHOOSE(MATCH($A$2,{"D","C"},0),VLOOKUP($A236,$J$4:$N$39,COUNTA($J$4:$N$4)),TREND(D236:E236,F236:G236,B236))</f>
        <v>1.7778829847371393</v>
      </c>
    </row>
    <row r="237" spans="1:8">
      <c r="A237" s="12">
        <f t="shared" si="52"/>
        <v>42856</v>
      </c>
      <c r="B237" s="34">
        <f t="shared" si="53"/>
        <v>42870</v>
      </c>
      <c r="C237" s="35">
        <f t="shared" si="47"/>
        <v>20</v>
      </c>
      <c r="D237" s="17">
        <f t="shared" si="48"/>
        <v>1.7413793103448276</v>
      </c>
      <c r="E237" s="17">
        <f t="shared" si="49"/>
        <v>1.7879310344827588</v>
      </c>
      <c r="F237" s="14">
        <f t="shared" si="50"/>
        <v>42553</v>
      </c>
      <c r="G237" s="14">
        <f t="shared" si="51"/>
        <v>42919</v>
      </c>
      <c r="H237" s="3">
        <f>CHOOSE(MATCH($A$2,{"D","C"},0),VLOOKUP($A237,$J$4:$N$39,COUNTA($J$4:$N$4)),TREND(D237:E237,F237:G237,B237))</f>
        <v>1.7816986998304123</v>
      </c>
    </row>
    <row r="238" spans="1:8">
      <c r="A238" s="12">
        <f t="shared" si="52"/>
        <v>42887</v>
      </c>
      <c r="B238" s="34">
        <f t="shared" si="53"/>
        <v>42901</v>
      </c>
      <c r="C238" s="35">
        <f t="shared" si="47"/>
        <v>20</v>
      </c>
      <c r="D238" s="17">
        <f t="shared" si="48"/>
        <v>1.7413793103448276</v>
      </c>
      <c r="E238" s="17">
        <f t="shared" si="49"/>
        <v>1.7879310344827588</v>
      </c>
      <c r="F238" s="14">
        <f t="shared" si="50"/>
        <v>42553</v>
      </c>
      <c r="G238" s="14">
        <f t="shared" si="51"/>
        <v>42919</v>
      </c>
      <c r="H238" s="3">
        <f>CHOOSE(MATCH($A$2,{"D","C"},0),VLOOKUP($A238,$J$4:$N$39,COUNTA($J$4:$N$4)),TREND(D238:E238,F238:G238,B238))</f>
        <v>1.7856416054267945</v>
      </c>
    </row>
    <row r="239" spans="1:8">
      <c r="A239" s="12">
        <f t="shared" si="52"/>
        <v>42917</v>
      </c>
      <c r="B239" s="34">
        <f t="shared" si="53"/>
        <v>42931</v>
      </c>
      <c r="C239" s="35">
        <f t="shared" si="47"/>
        <v>21</v>
      </c>
      <c r="D239" s="17">
        <f t="shared" si="48"/>
        <v>1.7879310344827588</v>
      </c>
      <c r="E239" s="17">
        <f t="shared" si="49"/>
        <v>1.8396551724137935</v>
      </c>
      <c r="F239" s="14">
        <f t="shared" si="50"/>
        <v>42919</v>
      </c>
      <c r="G239" s="14">
        <f t="shared" si="51"/>
        <v>43284</v>
      </c>
      <c r="H239" s="3">
        <f>CHOOSE(MATCH($A$2,{"D","C"},0),VLOOKUP($A239,$J$4:$N$39,COUNTA($J$4:$N$4)),TREND(D239:E239,F239:G239,B239))</f>
        <v>1.7896315540859709</v>
      </c>
    </row>
    <row r="240" spans="1:8">
      <c r="A240" s="12">
        <f t="shared" si="52"/>
        <v>42948</v>
      </c>
      <c r="B240" s="34">
        <f t="shared" si="53"/>
        <v>42962</v>
      </c>
      <c r="C240" s="35">
        <f t="shared" si="47"/>
        <v>21</v>
      </c>
      <c r="D240" s="17">
        <f t="shared" si="48"/>
        <v>1.7879310344827588</v>
      </c>
      <c r="E240" s="17">
        <f t="shared" si="49"/>
        <v>1.8396551724137935</v>
      </c>
      <c r="F240" s="14">
        <f t="shared" si="50"/>
        <v>42919</v>
      </c>
      <c r="G240" s="14">
        <f t="shared" si="51"/>
        <v>43284</v>
      </c>
      <c r="H240" s="3">
        <f>CHOOSE(MATCH($A$2,{"D","C"},0),VLOOKUP($A240,$J$4:$N$39,COUNTA($J$4:$N$4)),TREND(D240:E240,F240:G240,B240))</f>
        <v>1.7940245630609351</v>
      </c>
    </row>
    <row r="241" spans="1:8">
      <c r="A241" s="12">
        <f t="shared" si="52"/>
        <v>42979</v>
      </c>
      <c r="B241" s="34">
        <f t="shared" si="53"/>
        <v>42993</v>
      </c>
      <c r="C241" s="35">
        <f t="shared" si="47"/>
        <v>21</v>
      </c>
      <c r="D241" s="17">
        <f t="shared" si="48"/>
        <v>1.7879310344827588</v>
      </c>
      <c r="E241" s="17">
        <f t="shared" si="49"/>
        <v>1.8396551724137935</v>
      </c>
      <c r="F241" s="14">
        <f t="shared" si="50"/>
        <v>42919</v>
      </c>
      <c r="G241" s="14">
        <f t="shared" si="51"/>
        <v>43284</v>
      </c>
      <c r="H241" s="3">
        <f>CHOOSE(MATCH($A$2,{"D","C"},0),VLOOKUP($A241,$J$4:$N$39,COUNTA($J$4:$N$4)),TREND(D241:E241,F241:G241,B241))</f>
        <v>1.7984175720359001</v>
      </c>
    </row>
    <row r="242" spans="1:8">
      <c r="A242" s="12">
        <f t="shared" si="52"/>
        <v>43009</v>
      </c>
      <c r="B242" s="34">
        <f t="shared" si="53"/>
        <v>43023</v>
      </c>
      <c r="C242" s="35">
        <f t="shared" si="47"/>
        <v>21</v>
      </c>
      <c r="D242" s="17">
        <f t="shared" si="48"/>
        <v>1.7879310344827588</v>
      </c>
      <c r="E242" s="17">
        <f t="shared" si="49"/>
        <v>1.8396551724137935</v>
      </c>
      <c r="F242" s="14">
        <f t="shared" si="50"/>
        <v>42919</v>
      </c>
      <c r="G242" s="14">
        <f t="shared" si="51"/>
        <v>43284</v>
      </c>
      <c r="H242" s="3">
        <f>CHOOSE(MATCH($A$2,{"D","C"},0),VLOOKUP($A242,$J$4:$N$39,COUNTA($J$4:$N$4)),TREND(D242:E242,F242:G242,B242))</f>
        <v>1.80266887104393</v>
      </c>
    </row>
    <row r="243" spans="1:8">
      <c r="A243" s="12">
        <f t="shared" si="52"/>
        <v>43040</v>
      </c>
      <c r="B243" s="34">
        <f t="shared" si="53"/>
        <v>43054</v>
      </c>
      <c r="C243" s="35">
        <f t="shared" si="47"/>
        <v>21</v>
      </c>
      <c r="D243" s="17">
        <f t="shared" si="48"/>
        <v>1.7879310344827588</v>
      </c>
      <c r="E243" s="17">
        <f t="shared" si="49"/>
        <v>1.8396551724137935</v>
      </c>
      <c r="F243" s="14">
        <f t="shared" si="50"/>
        <v>42919</v>
      </c>
      <c r="G243" s="14">
        <f t="shared" si="51"/>
        <v>43284</v>
      </c>
      <c r="H243" s="3">
        <f>CHOOSE(MATCH($A$2,{"D","C"},0),VLOOKUP($A243,$J$4:$N$39,COUNTA($J$4:$N$4)),TREND(D243:E243,F243:G243,B243))</f>
        <v>1.8070618800188951</v>
      </c>
    </row>
    <row r="244" spans="1:8">
      <c r="A244" s="12">
        <f t="shared" si="52"/>
        <v>43070</v>
      </c>
      <c r="B244" s="34">
        <f t="shared" si="53"/>
        <v>43084</v>
      </c>
      <c r="C244" s="35">
        <f t="shared" si="47"/>
        <v>21</v>
      </c>
      <c r="D244" s="17">
        <f t="shared" si="48"/>
        <v>1.7879310344827588</v>
      </c>
      <c r="E244" s="17">
        <f t="shared" si="49"/>
        <v>1.8396551724137935</v>
      </c>
      <c r="F244" s="14">
        <f t="shared" si="50"/>
        <v>42919</v>
      </c>
      <c r="G244" s="14">
        <f t="shared" si="51"/>
        <v>43284</v>
      </c>
      <c r="H244" s="3">
        <f>CHOOSE(MATCH($A$2,{"D","C"},0),VLOOKUP($A244,$J$4:$N$39,COUNTA($J$4:$N$4)),TREND(D244:E244,F244:G244,B244))</f>
        <v>1.811313179026925</v>
      </c>
    </row>
    <row r="245" spans="1:8">
      <c r="A245" s="12">
        <f t="shared" si="52"/>
        <v>43101</v>
      </c>
      <c r="B245" s="34">
        <f t="shared" si="53"/>
        <v>43115</v>
      </c>
      <c r="C245" s="35">
        <f t="shared" si="47"/>
        <v>21</v>
      </c>
      <c r="D245" s="17">
        <f t="shared" si="48"/>
        <v>1.7879310344827588</v>
      </c>
      <c r="E245" s="17">
        <f t="shared" si="49"/>
        <v>1.8396551724137935</v>
      </c>
      <c r="F245" s="14">
        <f t="shared" si="50"/>
        <v>42919</v>
      </c>
      <c r="G245" s="14">
        <f t="shared" si="51"/>
        <v>43284</v>
      </c>
      <c r="H245" s="3">
        <f>CHOOSE(MATCH($A$2,{"D","C"},0),VLOOKUP($A245,$J$4:$N$39,COUNTA($J$4:$N$4)),TREND(D245:E245,F245:G245,B245))</f>
        <v>1.8157061880018892</v>
      </c>
    </row>
    <row r="246" spans="1:8">
      <c r="A246" s="12">
        <f t="shared" si="52"/>
        <v>43132</v>
      </c>
      <c r="B246" s="34">
        <f t="shared" si="53"/>
        <v>43146</v>
      </c>
      <c r="C246" s="35">
        <f t="shared" si="47"/>
        <v>21</v>
      </c>
      <c r="D246" s="17">
        <f t="shared" si="48"/>
        <v>1.7879310344827588</v>
      </c>
      <c r="E246" s="17">
        <f t="shared" si="49"/>
        <v>1.8396551724137935</v>
      </c>
      <c r="F246" s="14">
        <f t="shared" si="50"/>
        <v>42919</v>
      </c>
      <c r="G246" s="14">
        <f t="shared" si="51"/>
        <v>43284</v>
      </c>
      <c r="H246" s="3">
        <f>CHOOSE(MATCH($A$2,{"D","C"},0),VLOOKUP($A246,$J$4:$N$39,COUNTA($J$4:$N$4)),TREND(D246:E246,F246:G246,B246))</f>
        <v>1.8200991969768543</v>
      </c>
    </row>
    <row r="247" spans="1:8">
      <c r="A247" s="12">
        <f t="shared" si="52"/>
        <v>43160</v>
      </c>
      <c r="B247" s="34">
        <f t="shared" si="53"/>
        <v>43174</v>
      </c>
      <c r="C247" s="35">
        <f t="shared" si="47"/>
        <v>21</v>
      </c>
      <c r="D247" s="17">
        <f t="shared" si="48"/>
        <v>1.7879310344827588</v>
      </c>
      <c r="E247" s="17">
        <f t="shared" si="49"/>
        <v>1.8396551724137935</v>
      </c>
      <c r="F247" s="14">
        <f t="shared" si="50"/>
        <v>42919</v>
      </c>
      <c r="G247" s="14">
        <f t="shared" si="51"/>
        <v>43284</v>
      </c>
      <c r="H247" s="3">
        <f>CHOOSE(MATCH($A$2,{"D","C"},0),VLOOKUP($A247,$J$4:$N$39,COUNTA($J$4:$N$4)),TREND(D247:E247,F247:G247,B247))</f>
        <v>1.8240670760510156</v>
      </c>
    </row>
    <row r="248" spans="1:8">
      <c r="A248" s="12">
        <f t="shared" si="52"/>
        <v>43191</v>
      </c>
      <c r="B248" s="34">
        <f t="shared" si="53"/>
        <v>43205</v>
      </c>
      <c r="C248" s="35">
        <f t="shared" si="47"/>
        <v>21</v>
      </c>
      <c r="D248" s="17">
        <f t="shared" si="48"/>
        <v>1.7879310344827588</v>
      </c>
      <c r="E248" s="17">
        <f t="shared" si="49"/>
        <v>1.8396551724137935</v>
      </c>
      <c r="F248" s="14">
        <f t="shared" si="50"/>
        <v>42919</v>
      </c>
      <c r="G248" s="14">
        <f t="shared" si="51"/>
        <v>43284</v>
      </c>
      <c r="H248" s="3">
        <f>CHOOSE(MATCH($A$2,{"D","C"},0),VLOOKUP($A248,$J$4:$N$39,COUNTA($J$4:$N$4)),TREND(D248:E248,F248:G248,B248))</f>
        <v>1.8284600850259807</v>
      </c>
    </row>
    <row r="249" spans="1:8">
      <c r="A249" s="12">
        <f t="shared" si="52"/>
        <v>43221</v>
      </c>
      <c r="B249" s="34">
        <f t="shared" si="53"/>
        <v>43235</v>
      </c>
      <c r="C249" s="35">
        <f t="shared" si="47"/>
        <v>21</v>
      </c>
      <c r="D249" s="17">
        <f t="shared" si="48"/>
        <v>1.7879310344827588</v>
      </c>
      <c r="E249" s="17">
        <f t="shared" si="49"/>
        <v>1.8396551724137935</v>
      </c>
      <c r="F249" s="14">
        <f t="shared" si="50"/>
        <v>42919</v>
      </c>
      <c r="G249" s="14">
        <f t="shared" si="51"/>
        <v>43284</v>
      </c>
      <c r="H249" s="3">
        <f>CHOOSE(MATCH($A$2,{"D","C"},0),VLOOKUP($A249,$J$4:$N$39,COUNTA($J$4:$N$4)),TREND(D249:E249,F249:G249,B249))</f>
        <v>1.8327113840340106</v>
      </c>
    </row>
    <row r="250" spans="1:8">
      <c r="A250" s="12">
        <f t="shared" si="52"/>
        <v>43252</v>
      </c>
      <c r="B250" s="34">
        <f t="shared" si="53"/>
        <v>43266</v>
      </c>
      <c r="C250" s="35">
        <f t="shared" si="47"/>
        <v>21</v>
      </c>
      <c r="D250" s="17">
        <f t="shared" si="48"/>
        <v>1.7879310344827588</v>
      </c>
      <c r="E250" s="17">
        <f t="shared" si="49"/>
        <v>1.8396551724137935</v>
      </c>
      <c r="F250" s="14">
        <f t="shared" si="50"/>
        <v>42919</v>
      </c>
      <c r="G250" s="14">
        <f t="shared" si="51"/>
        <v>43284</v>
      </c>
      <c r="H250" s="3">
        <f>CHOOSE(MATCH($A$2,{"D","C"},0),VLOOKUP($A250,$J$4:$N$39,COUNTA($J$4:$N$4)),TREND(D250:E250,F250:G250,B250))</f>
        <v>1.8371043930089757</v>
      </c>
    </row>
    <row r="251" spans="1:8">
      <c r="A251" s="12">
        <f t="shared" si="52"/>
        <v>43282</v>
      </c>
      <c r="B251" s="34">
        <f t="shared" si="53"/>
        <v>43296</v>
      </c>
      <c r="C251" s="35">
        <f t="shared" si="47"/>
        <v>22</v>
      </c>
      <c r="D251" s="17">
        <f t="shared" si="48"/>
        <v>1.8396551724137935</v>
      </c>
      <c r="E251" s="17">
        <f t="shared" si="49"/>
        <v>1.9103448275862074</v>
      </c>
      <c r="F251" s="14">
        <f t="shared" si="50"/>
        <v>43284</v>
      </c>
      <c r="G251" s="14">
        <f t="shared" si="51"/>
        <v>43649</v>
      </c>
      <c r="H251" s="3">
        <f>CHOOSE(MATCH($A$2,{"D","C"},0),VLOOKUP($A251,$J$4:$N$39,COUNTA($J$4:$N$4)),TREND(D251:E251,F251:G251,B251))</f>
        <v>1.8419792158715165</v>
      </c>
    </row>
    <row r="252" spans="1:8">
      <c r="A252" s="12">
        <f t="shared" si="52"/>
        <v>43313</v>
      </c>
      <c r="B252" s="34">
        <f t="shared" si="53"/>
        <v>43327</v>
      </c>
      <c r="C252" s="35">
        <f t="shared" si="47"/>
        <v>22</v>
      </c>
      <c r="D252" s="17">
        <f t="shared" si="48"/>
        <v>1.8396551724137935</v>
      </c>
      <c r="E252" s="17">
        <f t="shared" si="49"/>
        <v>1.9103448275862074</v>
      </c>
      <c r="F252" s="14">
        <f t="shared" si="50"/>
        <v>43284</v>
      </c>
      <c r="G252" s="14">
        <f t="shared" si="51"/>
        <v>43649</v>
      </c>
      <c r="H252" s="3">
        <f>CHOOSE(MATCH($A$2,{"D","C"},0),VLOOKUP($A252,$J$4:$N$39,COUNTA($J$4:$N$4)),TREND(D252:E252,F252:G252,B252))</f>
        <v>1.8479829948039672</v>
      </c>
    </row>
    <row r="253" spans="1:8">
      <c r="A253" s="12">
        <f t="shared" si="52"/>
        <v>43344</v>
      </c>
      <c r="B253" s="34">
        <f t="shared" si="53"/>
        <v>43358</v>
      </c>
      <c r="C253" s="35">
        <f t="shared" si="47"/>
        <v>22</v>
      </c>
      <c r="D253" s="17">
        <f t="shared" si="48"/>
        <v>1.8396551724137935</v>
      </c>
      <c r="E253" s="17">
        <f t="shared" si="49"/>
        <v>1.9103448275862074</v>
      </c>
      <c r="F253" s="14">
        <f t="shared" si="50"/>
        <v>43284</v>
      </c>
      <c r="G253" s="14">
        <f t="shared" si="51"/>
        <v>43649</v>
      </c>
      <c r="H253" s="3">
        <f>CHOOSE(MATCH($A$2,{"D","C"},0),VLOOKUP($A253,$J$4:$N$39,COUNTA($J$4:$N$4)),TREND(D253:E253,F253:G253,B253))</f>
        <v>1.8539867737364197</v>
      </c>
    </row>
    <row r="254" spans="1:8">
      <c r="A254" s="12">
        <f t="shared" si="52"/>
        <v>43374</v>
      </c>
      <c r="B254" s="34">
        <f t="shared" si="53"/>
        <v>43388</v>
      </c>
      <c r="C254" s="35">
        <f t="shared" si="47"/>
        <v>22</v>
      </c>
      <c r="D254" s="17">
        <f t="shared" si="48"/>
        <v>1.8396551724137935</v>
      </c>
      <c r="E254" s="17">
        <f t="shared" si="49"/>
        <v>1.9103448275862074</v>
      </c>
      <c r="F254" s="14">
        <f t="shared" si="50"/>
        <v>43284</v>
      </c>
      <c r="G254" s="14">
        <f t="shared" si="51"/>
        <v>43649</v>
      </c>
      <c r="H254" s="3">
        <f>CHOOSE(MATCH($A$2,{"D","C"},0),VLOOKUP($A254,$J$4:$N$39,COUNTA($J$4:$N$4)),TREND(D254:E254,F254:G254,B254))</f>
        <v>1.859796882380726</v>
      </c>
    </row>
    <row r="255" spans="1:8">
      <c r="A255" s="12">
        <f t="shared" si="52"/>
        <v>43405</v>
      </c>
      <c r="B255" s="34">
        <f t="shared" si="53"/>
        <v>43419</v>
      </c>
      <c r="C255" s="35">
        <f t="shared" si="47"/>
        <v>22</v>
      </c>
      <c r="D255" s="17">
        <f t="shared" si="48"/>
        <v>1.8396551724137935</v>
      </c>
      <c r="E255" s="17">
        <f t="shared" si="49"/>
        <v>1.9103448275862074</v>
      </c>
      <c r="F255" s="14">
        <f t="shared" si="50"/>
        <v>43284</v>
      </c>
      <c r="G255" s="14">
        <f t="shared" si="51"/>
        <v>43649</v>
      </c>
      <c r="H255" s="3">
        <f>CHOOSE(MATCH($A$2,{"D","C"},0),VLOOKUP($A255,$J$4:$N$39,COUNTA($J$4:$N$4)),TREND(D255:E255,F255:G255,B255))</f>
        <v>1.8658006613131786</v>
      </c>
    </row>
    <row r="256" spans="1:8">
      <c r="A256" s="12">
        <f t="shared" si="52"/>
        <v>43435</v>
      </c>
      <c r="B256" s="34">
        <f t="shared" si="53"/>
        <v>43449</v>
      </c>
      <c r="C256" s="35">
        <f t="shared" si="47"/>
        <v>22</v>
      </c>
      <c r="D256" s="17">
        <f t="shared" si="48"/>
        <v>1.8396551724137935</v>
      </c>
      <c r="E256" s="17">
        <f t="shared" si="49"/>
        <v>1.9103448275862074</v>
      </c>
      <c r="F256" s="14">
        <f t="shared" si="50"/>
        <v>43284</v>
      </c>
      <c r="G256" s="14">
        <f t="shared" si="51"/>
        <v>43649</v>
      </c>
      <c r="H256" s="3">
        <f>CHOOSE(MATCH($A$2,{"D","C"},0),VLOOKUP($A256,$J$4:$N$39,COUNTA($J$4:$N$4)),TREND(D256:E256,F256:G256,B256))</f>
        <v>1.8716107699574867</v>
      </c>
    </row>
    <row r="257" spans="1:8">
      <c r="A257" s="12">
        <f t="shared" si="52"/>
        <v>43466</v>
      </c>
      <c r="B257" s="34">
        <f t="shared" si="53"/>
        <v>43480</v>
      </c>
      <c r="C257" s="35">
        <f t="shared" si="47"/>
        <v>22</v>
      </c>
      <c r="D257" s="17">
        <f t="shared" si="48"/>
        <v>1.8396551724137935</v>
      </c>
      <c r="E257" s="17">
        <f t="shared" si="49"/>
        <v>1.9103448275862074</v>
      </c>
      <c r="F257" s="14">
        <f t="shared" si="50"/>
        <v>43284</v>
      </c>
      <c r="G257" s="14">
        <f t="shared" si="51"/>
        <v>43649</v>
      </c>
      <c r="H257" s="3">
        <f>CHOOSE(MATCH($A$2,{"D","C"},0),VLOOKUP($A257,$J$4:$N$39,COUNTA($J$4:$N$4)),TREND(D257:E257,F257:G257,B257))</f>
        <v>1.8776145488899374</v>
      </c>
    </row>
    <row r="258" spans="1:8">
      <c r="A258" s="12">
        <f t="shared" si="52"/>
        <v>43497</v>
      </c>
      <c r="B258" s="34">
        <f t="shared" si="53"/>
        <v>43511</v>
      </c>
      <c r="C258" s="35">
        <f t="shared" si="47"/>
        <v>22</v>
      </c>
      <c r="D258" s="17">
        <f t="shared" si="48"/>
        <v>1.8396551724137935</v>
      </c>
      <c r="E258" s="17">
        <f t="shared" si="49"/>
        <v>1.9103448275862074</v>
      </c>
      <c r="F258" s="14">
        <f t="shared" si="50"/>
        <v>43284</v>
      </c>
      <c r="G258" s="14">
        <f t="shared" si="51"/>
        <v>43649</v>
      </c>
      <c r="H258" s="3">
        <f>CHOOSE(MATCH($A$2,{"D","C"},0),VLOOKUP($A258,$J$4:$N$39,COUNTA($J$4:$N$4)),TREND(D258:E258,F258:G258,B258))</f>
        <v>1.8836183278223899</v>
      </c>
    </row>
    <row r="259" spans="1:8">
      <c r="A259" s="12">
        <f t="shared" si="52"/>
        <v>43525</v>
      </c>
      <c r="B259" s="34">
        <f t="shared" si="53"/>
        <v>43539</v>
      </c>
      <c r="C259" s="35">
        <f t="shared" si="47"/>
        <v>22</v>
      </c>
      <c r="D259" s="17">
        <f t="shared" si="48"/>
        <v>1.8396551724137935</v>
      </c>
      <c r="E259" s="17">
        <f t="shared" si="49"/>
        <v>1.9103448275862074</v>
      </c>
      <c r="F259" s="14">
        <f t="shared" si="50"/>
        <v>43284</v>
      </c>
      <c r="G259" s="14">
        <f t="shared" si="51"/>
        <v>43649</v>
      </c>
      <c r="H259" s="3">
        <f>CHOOSE(MATCH($A$2,{"D","C"},0),VLOOKUP($A259,$J$4:$N$39,COUNTA($J$4:$N$4)),TREND(D259:E259,F259:G259,B259))</f>
        <v>1.8890410958904109</v>
      </c>
    </row>
    <row r="260" spans="1:8">
      <c r="A260" s="12">
        <f t="shared" si="52"/>
        <v>43556</v>
      </c>
      <c r="B260" s="34">
        <f t="shared" si="53"/>
        <v>43570</v>
      </c>
      <c r="C260" s="35">
        <f t="shared" si="47"/>
        <v>22</v>
      </c>
      <c r="D260" s="17">
        <f t="shared" si="48"/>
        <v>1.8396551724137935</v>
      </c>
      <c r="E260" s="17">
        <f t="shared" si="49"/>
        <v>1.9103448275862074</v>
      </c>
      <c r="F260" s="14">
        <f t="shared" si="50"/>
        <v>43284</v>
      </c>
      <c r="G260" s="14">
        <f t="shared" si="51"/>
        <v>43649</v>
      </c>
      <c r="H260" s="3">
        <f>CHOOSE(MATCH($A$2,{"D","C"},0),VLOOKUP($A260,$J$4:$N$39,COUNTA($J$4:$N$4)),TREND(D260:E260,F260:G260,B260))</f>
        <v>1.8950448748228617</v>
      </c>
    </row>
    <row r="261" spans="1:8">
      <c r="A261" s="12">
        <f t="shared" si="52"/>
        <v>43586</v>
      </c>
      <c r="B261" s="34">
        <f t="shared" si="53"/>
        <v>43600</v>
      </c>
      <c r="C261" s="35">
        <f t="shared" ref="C261:C274" si="54">MATCH($B261,$K$5:$K$39,1)</f>
        <v>22</v>
      </c>
      <c r="D261" s="17">
        <f t="shared" ref="D261:D274" si="55">INDEX($N$5:$N$39,C261)</f>
        <v>1.8396551724137935</v>
      </c>
      <c r="E261" s="17">
        <f t="shared" ref="E261:E274" si="56">INDEX($N$5:$N$39,C261+1)</f>
        <v>1.9103448275862074</v>
      </c>
      <c r="F261" s="14">
        <f t="shared" ref="F261:F274" si="57">INDEX($K$5:$K$39,C261)</f>
        <v>43284</v>
      </c>
      <c r="G261" s="14">
        <f t="shared" ref="G261:G274" si="58">INDEX($K$5:$K$39,C261+1)</f>
        <v>43649</v>
      </c>
      <c r="H261" s="3">
        <f>CHOOSE(MATCH($A$2,{"D","C"},0),VLOOKUP($A261,$J$4:$N$39,COUNTA($J$4:$N$4)),TREND(D261:E261,F261:G261,B261))</f>
        <v>1.9008549834671697</v>
      </c>
    </row>
    <row r="262" spans="1:8">
      <c r="A262" s="12">
        <f t="shared" ref="A262:A325" si="59">EOMONTH(A261,$A$3-1)+1</f>
        <v>43617</v>
      </c>
      <c r="B262" s="34">
        <f t="shared" si="53"/>
        <v>43631</v>
      </c>
      <c r="C262" s="35">
        <f t="shared" si="54"/>
        <v>22</v>
      </c>
      <c r="D262" s="17">
        <f t="shared" si="55"/>
        <v>1.8396551724137935</v>
      </c>
      <c r="E262" s="17">
        <f t="shared" si="56"/>
        <v>1.9103448275862074</v>
      </c>
      <c r="F262" s="14">
        <f t="shared" si="57"/>
        <v>43284</v>
      </c>
      <c r="G262" s="14">
        <f t="shared" si="58"/>
        <v>43649</v>
      </c>
      <c r="H262" s="3">
        <f>CHOOSE(MATCH($A$2,{"D","C"},0),VLOOKUP($A262,$J$4:$N$39,COUNTA($J$4:$N$4)),TREND(D262:E262,F262:G262,B262))</f>
        <v>1.9068587623996223</v>
      </c>
    </row>
    <row r="263" spans="1:8">
      <c r="A263" s="12">
        <f t="shared" si="59"/>
        <v>43647</v>
      </c>
      <c r="B263" s="34">
        <f t="shared" si="53"/>
        <v>43661</v>
      </c>
      <c r="C263" s="35">
        <f t="shared" si="54"/>
        <v>23</v>
      </c>
      <c r="D263" s="17">
        <f t="shared" si="55"/>
        <v>1.9103448275862074</v>
      </c>
      <c r="E263" s="17">
        <f t="shared" si="56"/>
        <v>2.0683824451410664</v>
      </c>
      <c r="F263" s="14">
        <f t="shared" si="57"/>
        <v>43649</v>
      </c>
      <c r="G263" s="14">
        <f t="shared" si="58"/>
        <v>44014</v>
      </c>
      <c r="H263" s="3">
        <f>CHOOSE(MATCH($A$2,{"D","C"},0),VLOOKUP($A263,$J$4:$N$39,COUNTA($J$4:$N$4)),TREND(D263:E263,F263:G263,B263))</f>
        <v>1.9155405848756821</v>
      </c>
    </row>
    <row r="264" spans="1:8">
      <c r="A264" s="12">
        <f t="shared" si="59"/>
        <v>43678</v>
      </c>
      <c r="B264" s="34">
        <f t="shared" si="53"/>
        <v>43692</v>
      </c>
      <c r="C264" s="35">
        <f t="shared" si="54"/>
        <v>23</v>
      </c>
      <c r="D264" s="17">
        <f t="shared" si="55"/>
        <v>1.9103448275862074</v>
      </c>
      <c r="E264" s="17">
        <f t="shared" si="56"/>
        <v>2.0683824451410664</v>
      </c>
      <c r="F264" s="14">
        <f t="shared" si="57"/>
        <v>43649</v>
      </c>
      <c r="G264" s="14">
        <f t="shared" si="58"/>
        <v>44014</v>
      </c>
      <c r="H264" s="3">
        <f>CHOOSE(MATCH($A$2,{"D","C"},0),VLOOKUP($A264,$J$4:$N$39,COUNTA($J$4:$N$4)),TREND(D264:E264,F264:G264,B264))</f>
        <v>1.928962957873491</v>
      </c>
    </row>
    <row r="265" spans="1:8">
      <c r="A265" s="12">
        <f t="shared" si="59"/>
        <v>43709</v>
      </c>
      <c r="B265" s="34">
        <f t="shared" si="53"/>
        <v>43723</v>
      </c>
      <c r="C265" s="35">
        <f t="shared" si="54"/>
        <v>23</v>
      </c>
      <c r="D265" s="17">
        <f t="shared" si="55"/>
        <v>1.9103448275862074</v>
      </c>
      <c r="E265" s="17">
        <f t="shared" si="56"/>
        <v>2.0683824451410664</v>
      </c>
      <c r="F265" s="14">
        <f t="shared" si="57"/>
        <v>43649</v>
      </c>
      <c r="G265" s="14">
        <f t="shared" si="58"/>
        <v>44014</v>
      </c>
      <c r="H265" s="3">
        <f>CHOOSE(MATCH($A$2,{"D","C"},0),VLOOKUP($A265,$J$4:$N$39,COUNTA($J$4:$N$4)),TREND(D265:E265,F265:G265,B265))</f>
        <v>1.9423853308713035</v>
      </c>
    </row>
    <row r="266" spans="1:8">
      <c r="A266" s="12">
        <f t="shared" si="59"/>
        <v>43739</v>
      </c>
      <c r="B266" s="34">
        <f t="shared" si="53"/>
        <v>43753</v>
      </c>
      <c r="C266" s="35">
        <f t="shared" si="54"/>
        <v>23</v>
      </c>
      <c r="D266" s="17">
        <f t="shared" si="55"/>
        <v>1.9103448275862074</v>
      </c>
      <c r="E266" s="17">
        <f t="shared" si="56"/>
        <v>2.0683824451410664</v>
      </c>
      <c r="F266" s="14">
        <f t="shared" si="57"/>
        <v>43649</v>
      </c>
      <c r="G266" s="14">
        <f t="shared" si="58"/>
        <v>44014</v>
      </c>
      <c r="H266" s="3">
        <f>CHOOSE(MATCH($A$2,{"D","C"},0),VLOOKUP($A266,$J$4:$N$39,COUNTA($J$4:$N$4)),TREND(D266:E266,F266:G266,B266))</f>
        <v>1.9553747240949875</v>
      </c>
    </row>
    <row r="267" spans="1:8">
      <c r="A267" s="12">
        <f t="shared" si="59"/>
        <v>43770</v>
      </c>
      <c r="B267" s="34">
        <f t="shared" si="53"/>
        <v>43784</v>
      </c>
      <c r="C267" s="35">
        <f t="shared" si="54"/>
        <v>23</v>
      </c>
      <c r="D267" s="17">
        <f t="shared" si="55"/>
        <v>1.9103448275862074</v>
      </c>
      <c r="E267" s="17">
        <f t="shared" si="56"/>
        <v>2.0683824451410664</v>
      </c>
      <c r="F267" s="14">
        <f t="shared" si="57"/>
        <v>43649</v>
      </c>
      <c r="G267" s="14">
        <f t="shared" si="58"/>
        <v>44014</v>
      </c>
      <c r="H267" s="3">
        <f>CHOOSE(MATCH($A$2,{"D","C"},0),VLOOKUP($A267,$J$4:$N$39,COUNTA($J$4:$N$4)),TREND(D267:E267,F267:G267,B267))</f>
        <v>1.9687970970927999</v>
      </c>
    </row>
    <row r="268" spans="1:8">
      <c r="A268" s="12">
        <f t="shared" si="59"/>
        <v>43800</v>
      </c>
      <c r="B268" s="34">
        <f t="shared" si="53"/>
        <v>43814</v>
      </c>
      <c r="C268" s="35">
        <f t="shared" si="54"/>
        <v>23</v>
      </c>
      <c r="D268" s="17">
        <f t="shared" si="55"/>
        <v>1.9103448275862074</v>
      </c>
      <c r="E268" s="17">
        <f t="shared" si="56"/>
        <v>2.0683824451410664</v>
      </c>
      <c r="F268" s="14">
        <f t="shared" si="57"/>
        <v>43649</v>
      </c>
      <c r="G268" s="14">
        <f t="shared" si="58"/>
        <v>44014</v>
      </c>
      <c r="H268" s="3">
        <f>CHOOSE(MATCH($A$2,{"D","C"},0),VLOOKUP($A268,$J$4:$N$39,COUNTA($J$4:$N$4)),TREND(D268:E268,F268:G268,B268))</f>
        <v>1.9817864903164875</v>
      </c>
    </row>
    <row r="269" spans="1:8">
      <c r="A269" s="12">
        <f t="shared" si="59"/>
        <v>43831</v>
      </c>
      <c r="B269" s="34">
        <f t="shared" si="53"/>
        <v>43845</v>
      </c>
      <c r="C269" s="35">
        <f t="shared" si="54"/>
        <v>23</v>
      </c>
      <c r="D269" s="17">
        <f t="shared" si="55"/>
        <v>1.9103448275862074</v>
      </c>
      <c r="E269" s="17">
        <f t="shared" si="56"/>
        <v>2.0683824451410664</v>
      </c>
      <c r="F269" s="14">
        <f t="shared" si="57"/>
        <v>43649</v>
      </c>
      <c r="G269" s="14">
        <f t="shared" si="58"/>
        <v>44014</v>
      </c>
      <c r="H269" s="3">
        <f>CHOOSE(MATCH($A$2,{"D","C"},0),VLOOKUP($A269,$J$4:$N$39,COUNTA($J$4:$N$4)),TREND(D269:E269,F269:G269,B269))</f>
        <v>1.9952088633142964</v>
      </c>
    </row>
    <row r="270" spans="1:8">
      <c r="A270" s="12">
        <f t="shared" si="59"/>
        <v>43862</v>
      </c>
      <c r="B270" s="34">
        <f t="shared" si="53"/>
        <v>43876</v>
      </c>
      <c r="C270" s="35">
        <f t="shared" si="54"/>
        <v>23</v>
      </c>
      <c r="D270" s="17">
        <f t="shared" si="55"/>
        <v>1.9103448275862074</v>
      </c>
      <c r="E270" s="17">
        <f t="shared" si="56"/>
        <v>2.0683824451410664</v>
      </c>
      <c r="F270" s="14">
        <f t="shared" si="57"/>
        <v>43649</v>
      </c>
      <c r="G270" s="14">
        <f t="shared" si="58"/>
        <v>44014</v>
      </c>
      <c r="H270" s="3">
        <f>CHOOSE(MATCH($A$2,{"D","C"},0),VLOOKUP($A270,$J$4:$N$39,COUNTA($J$4:$N$4)),TREND(D270:E270,F270:G270,B270))</f>
        <v>2.0086312363121053</v>
      </c>
    </row>
    <row r="271" spans="1:8">
      <c r="A271" s="12">
        <f t="shared" si="59"/>
        <v>43891</v>
      </c>
      <c r="B271" s="34">
        <f t="shared" si="53"/>
        <v>43905</v>
      </c>
      <c r="C271" s="35">
        <f t="shared" si="54"/>
        <v>23</v>
      </c>
      <c r="D271" s="17">
        <f t="shared" si="55"/>
        <v>1.9103448275862074</v>
      </c>
      <c r="E271" s="17">
        <f t="shared" si="56"/>
        <v>2.0683824451410664</v>
      </c>
      <c r="F271" s="14">
        <f t="shared" si="57"/>
        <v>43649</v>
      </c>
      <c r="G271" s="14">
        <f t="shared" si="58"/>
        <v>44014</v>
      </c>
      <c r="H271" s="3">
        <f>CHOOSE(MATCH($A$2,{"D","C"},0),VLOOKUP($A271,$J$4:$N$39,COUNTA($J$4:$N$4)),TREND(D271:E271,F271:G271,B271))</f>
        <v>2.0211876497616714</v>
      </c>
    </row>
    <row r="272" spans="1:8">
      <c r="A272" s="12">
        <f t="shared" si="59"/>
        <v>43922</v>
      </c>
      <c r="B272" s="34">
        <f t="shared" si="53"/>
        <v>43936</v>
      </c>
      <c r="C272" s="35">
        <f t="shared" si="54"/>
        <v>23</v>
      </c>
      <c r="D272" s="17">
        <f t="shared" si="55"/>
        <v>1.9103448275862074</v>
      </c>
      <c r="E272" s="17">
        <f t="shared" si="56"/>
        <v>2.0683824451410664</v>
      </c>
      <c r="F272" s="14">
        <f t="shared" si="57"/>
        <v>43649</v>
      </c>
      <c r="G272" s="14">
        <f t="shared" si="58"/>
        <v>44014</v>
      </c>
      <c r="H272" s="3">
        <f>CHOOSE(MATCH($A$2,{"D","C"},0),VLOOKUP($A272,$J$4:$N$39,COUNTA($J$4:$N$4)),TREND(D272:E272,F272:G272,B272))</f>
        <v>2.0346100227594803</v>
      </c>
    </row>
    <row r="273" spans="1:8">
      <c r="A273" s="12">
        <f t="shared" si="59"/>
        <v>43952</v>
      </c>
      <c r="B273" s="34">
        <f t="shared" si="53"/>
        <v>43966</v>
      </c>
      <c r="C273" s="35">
        <f t="shared" si="54"/>
        <v>23</v>
      </c>
      <c r="D273" s="17">
        <f t="shared" si="55"/>
        <v>1.9103448275862074</v>
      </c>
      <c r="E273" s="17">
        <f t="shared" si="56"/>
        <v>2.0683824451410664</v>
      </c>
      <c r="F273" s="14">
        <f t="shared" si="57"/>
        <v>43649</v>
      </c>
      <c r="G273" s="14">
        <f t="shared" si="58"/>
        <v>44014</v>
      </c>
      <c r="H273" s="3">
        <f>CHOOSE(MATCH($A$2,{"D","C"},0),VLOOKUP($A273,$J$4:$N$39,COUNTA($J$4:$N$4)),TREND(D273:E273,F273:G273,B273))</f>
        <v>2.0475994159831679</v>
      </c>
    </row>
    <row r="274" spans="1:8">
      <c r="A274" s="12">
        <f t="shared" si="59"/>
        <v>43983</v>
      </c>
      <c r="B274" s="34">
        <f t="shared" si="53"/>
        <v>43997</v>
      </c>
      <c r="C274" s="35">
        <f t="shared" si="54"/>
        <v>23</v>
      </c>
      <c r="D274" s="17">
        <f t="shared" si="55"/>
        <v>1.9103448275862074</v>
      </c>
      <c r="E274" s="17">
        <f t="shared" si="56"/>
        <v>2.0683824451410664</v>
      </c>
      <c r="F274" s="14">
        <f t="shared" si="57"/>
        <v>43649</v>
      </c>
      <c r="G274" s="14">
        <f t="shared" si="58"/>
        <v>44014</v>
      </c>
      <c r="H274" s="3">
        <f>CHOOSE(MATCH($A$2,{"D","C"},0),VLOOKUP($A274,$J$4:$N$39,COUNTA($J$4:$N$4)),TREND(D274:E274,F274:G274,B274))</f>
        <v>2.0610217889809768</v>
      </c>
    </row>
    <row r="275" spans="1:8">
      <c r="A275" s="12">
        <f t="shared" si="59"/>
        <v>44013</v>
      </c>
      <c r="B275" s="155">
        <f t="shared" ref="B275:B338" si="60">DATE(YEAR(A275),MONTH(A275)+FLOOR(($M$2+$A$3)/2,1),1+14*MOD($M$2+$A$3,2))</f>
        <v>44027</v>
      </c>
      <c r="C275" s="150">
        <f t="shared" ref="C275:C338" si="61">MATCH($B275,$K$5:$K$39,1)</f>
        <v>24</v>
      </c>
      <c r="D275" s="17">
        <f t="shared" ref="D275:D338" si="62">INDEX($N$5:$N$39,C275)</f>
        <v>2.0683824451410664</v>
      </c>
      <c r="E275" s="17">
        <f t="shared" ref="E275:E338" si="63">INDEX($N$5:$N$39,C275+1)</f>
        <v>2.1262971536050164</v>
      </c>
      <c r="F275" s="14">
        <f t="shared" ref="F275:F338" si="64">INDEX($K$5:$K$39,C275)</f>
        <v>44014</v>
      </c>
      <c r="G275" s="14">
        <f t="shared" ref="G275:G338" si="65">INDEX($K$5:$K$39,C275+1)</f>
        <v>44380</v>
      </c>
      <c r="H275" s="3">
        <f>CHOOSE(MATCH($A$2,{"D","C"},0),VLOOKUP($A275,$J$4:$N$39,COUNTA($J$4:$N$4)),TREND(D275:E275,F275:G275,B275))</f>
        <v>2.0704395249498955</v>
      </c>
    </row>
    <row r="276" spans="1:8">
      <c r="A276" s="12">
        <f t="shared" si="59"/>
        <v>44044</v>
      </c>
      <c r="B276" s="155">
        <f t="shared" si="60"/>
        <v>44058</v>
      </c>
      <c r="C276" s="150">
        <f t="shared" si="61"/>
        <v>24</v>
      </c>
      <c r="D276" s="17">
        <f t="shared" si="62"/>
        <v>2.0683824451410664</v>
      </c>
      <c r="E276" s="17">
        <f t="shared" si="63"/>
        <v>2.1262971536050164</v>
      </c>
      <c r="F276" s="14">
        <f t="shared" si="64"/>
        <v>44014</v>
      </c>
      <c r="G276" s="14">
        <f t="shared" si="65"/>
        <v>44380</v>
      </c>
      <c r="H276" s="3">
        <f>CHOOSE(MATCH($A$2,{"D","C"},0),VLOOKUP($A276,$J$4:$N$39,COUNTA($J$4:$N$4)),TREND(D276:E276,F276:G276,B276))</f>
        <v>2.0753448691094105</v>
      </c>
    </row>
    <row r="277" spans="1:8">
      <c r="A277" s="12">
        <f t="shared" si="59"/>
        <v>44075</v>
      </c>
      <c r="B277" s="155">
        <f t="shared" si="60"/>
        <v>44089</v>
      </c>
      <c r="C277" s="150">
        <f t="shared" si="61"/>
        <v>24</v>
      </c>
      <c r="D277" s="17">
        <f t="shared" si="62"/>
        <v>2.0683824451410664</v>
      </c>
      <c r="E277" s="17">
        <f t="shared" si="63"/>
        <v>2.1262971536050164</v>
      </c>
      <c r="F277" s="14">
        <f t="shared" si="64"/>
        <v>44014</v>
      </c>
      <c r="G277" s="14">
        <f t="shared" si="65"/>
        <v>44380</v>
      </c>
      <c r="H277" s="3">
        <f>CHOOSE(MATCH($A$2,{"D","C"},0),VLOOKUP($A277,$J$4:$N$39,COUNTA($J$4:$N$4)),TREND(D277:E277,F277:G277,B277))</f>
        <v>2.0802502132689247</v>
      </c>
    </row>
    <row r="278" spans="1:8">
      <c r="A278" s="12">
        <f t="shared" si="59"/>
        <v>44105</v>
      </c>
      <c r="B278" s="155">
        <f t="shared" si="60"/>
        <v>44119</v>
      </c>
      <c r="C278" s="150">
        <f t="shared" si="61"/>
        <v>24</v>
      </c>
      <c r="D278" s="17">
        <f t="shared" si="62"/>
        <v>2.0683824451410664</v>
      </c>
      <c r="E278" s="17">
        <f t="shared" si="63"/>
        <v>2.1262971536050164</v>
      </c>
      <c r="F278" s="14">
        <f t="shared" si="64"/>
        <v>44014</v>
      </c>
      <c r="G278" s="14">
        <f t="shared" si="65"/>
        <v>44380</v>
      </c>
      <c r="H278" s="3">
        <f>CHOOSE(MATCH($A$2,{"D","C"},0),VLOOKUP($A278,$J$4:$N$39,COUNTA($J$4:$N$4)),TREND(D278:E278,F278:G278,B278))</f>
        <v>2.0849973205200687</v>
      </c>
    </row>
    <row r="279" spans="1:8">
      <c r="A279" s="12">
        <f t="shared" si="59"/>
        <v>44136</v>
      </c>
      <c r="B279" s="155">
        <f t="shared" si="60"/>
        <v>44150</v>
      </c>
      <c r="C279" s="150">
        <f t="shared" si="61"/>
        <v>24</v>
      </c>
      <c r="D279" s="17">
        <f t="shared" si="62"/>
        <v>2.0683824451410664</v>
      </c>
      <c r="E279" s="17">
        <f t="shared" si="63"/>
        <v>2.1262971536050164</v>
      </c>
      <c r="F279" s="14">
        <f t="shared" si="64"/>
        <v>44014</v>
      </c>
      <c r="G279" s="14">
        <f t="shared" si="65"/>
        <v>44380</v>
      </c>
      <c r="H279" s="3">
        <f>CHOOSE(MATCH($A$2,{"D","C"},0),VLOOKUP($A279,$J$4:$N$39,COUNTA($J$4:$N$4)),TREND(D279:E279,F279:G279,B279))</f>
        <v>2.0899026646795837</v>
      </c>
    </row>
    <row r="280" spans="1:8">
      <c r="A280" s="12">
        <f t="shared" si="59"/>
        <v>44166</v>
      </c>
      <c r="B280" s="155">
        <f t="shared" si="60"/>
        <v>44180</v>
      </c>
      <c r="C280" s="150">
        <f t="shared" si="61"/>
        <v>24</v>
      </c>
      <c r="D280" s="17">
        <f t="shared" si="62"/>
        <v>2.0683824451410664</v>
      </c>
      <c r="E280" s="17">
        <f t="shared" si="63"/>
        <v>2.1262971536050164</v>
      </c>
      <c r="F280" s="14">
        <f t="shared" si="64"/>
        <v>44014</v>
      </c>
      <c r="G280" s="14">
        <f t="shared" si="65"/>
        <v>44380</v>
      </c>
      <c r="H280" s="3">
        <f>CHOOSE(MATCH($A$2,{"D","C"},0),VLOOKUP($A280,$J$4:$N$39,COUNTA($J$4:$N$4)),TREND(D280:E280,F280:G280,B280))</f>
        <v>2.0946497719307269</v>
      </c>
    </row>
    <row r="281" spans="1:8">
      <c r="A281" s="12">
        <f t="shared" si="59"/>
        <v>44197</v>
      </c>
      <c r="B281" s="155">
        <f t="shared" si="60"/>
        <v>44211</v>
      </c>
      <c r="C281" s="150">
        <f t="shared" si="61"/>
        <v>24</v>
      </c>
      <c r="D281" s="17">
        <f t="shared" si="62"/>
        <v>2.0683824451410664</v>
      </c>
      <c r="E281" s="17">
        <f t="shared" si="63"/>
        <v>2.1262971536050164</v>
      </c>
      <c r="F281" s="14">
        <f t="shared" si="64"/>
        <v>44014</v>
      </c>
      <c r="G281" s="14">
        <f t="shared" si="65"/>
        <v>44380</v>
      </c>
      <c r="H281" s="3">
        <f>CHOOSE(MATCH($A$2,{"D","C"},0),VLOOKUP($A281,$J$4:$N$39,COUNTA($J$4:$N$4)),TREND(D281:E281,F281:G281,B281))</f>
        <v>2.0995551160902419</v>
      </c>
    </row>
    <row r="282" spans="1:8">
      <c r="A282" s="12">
        <f t="shared" si="59"/>
        <v>44228</v>
      </c>
      <c r="B282" s="155">
        <f t="shared" si="60"/>
        <v>44242</v>
      </c>
      <c r="C282" s="150">
        <f t="shared" si="61"/>
        <v>24</v>
      </c>
      <c r="D282" s="17">
        <f t="shared" si="62"/>
        <v>2.0683824451410664</v>
      </c>
      <c r="E282" s="17">
        <f t="shared" si="63"/>
        <v>2.1262971536050164</v>
      </c>
      <c r="F282" s="14">
        <f t="shared" si="64"/>
        <v>44014</v>
      </c>
      <c r="G282" s="14">
        <f t="shared" si="65"/>
        <v>44380</v>
      </c>
      <c r="H282" s="3">
        <f>CHOOSE(MATCH($A$2,{"D","C"},0),VLOOKUP($A282,$J$4:$N$39,COUNTA($J$4:$N$4)),TREND(D282:E282,F282:G282,B282))</f>
        <v>2.104460460249757</v>
      </c>
    </row>
    <row r="283" spans="1:8">
      <c r="A283" s="12">
        <f t="shared" si="59"/>
        <v>44256</v>
      </c>
      <c r="B283" s="155">
        <f t="shared" si="60"/>
        <v>44270</v>
      </c>
      <c r="C283" s="150">
        <f t="shared" si="61"/>
        <v>24</v>
      </c>
      <c r="D283" s="17">
        <f t="shared" si="62"/>
        <v>2.0683824451410664</v>
      </c>
      <c r="E283" s="17">
        <f t="shared" si="63"/>
        <v>2.1262971536050164</v>
      </c>
      <c r="F283" s="14">
        <f t="shared" si="64"/>
        <v>44014</v>
      </c>
      <c r="G283" s="14">
        <f t="shared" si="65"/>
        <v>44380</v>
      </c>
      <c r="H283" s="3">
        <f>CHOOSE(MATCH($A$2,{"D","C"},0),VLOOKUP($A283,$J$4:$N$39,COUNTA($J$4:$N$4)),TREND(D283:E283,F283:G283,B283))</f>
        <v>2.1088910936841572</v>
      </c>
    </row>
    <row r="284" spans="1:8">
      <c r="A284" s="12">
        <f t="shared" si="59"/>
        <v>44287</v>
      </c>
      <c r="B284" s="155">
        <f t="shared" si="60"/>
        <v>44301</v>
      </c>
      <c r="C284" s="150">
        <f t="shared" si="61"/>
        <v>24</v>
      </c>
      <c r="D284" s="17">
        <f t="shared" si="62"/>
        <v>2.0683824451410664</v>
      </c>
      <c r="E284" s="17">
        <f t="shared" si="63"/>
        <v>2.1262971536050164</v>
      </c>
      <c r="F284" s="14">
        <f t="shared" si="64"/>
        <v>44014</v>
      </c>
      <c r="G284" s="14">
        <f t="shared" si="65"/>
        <v>44380</v>
      </c>
      <c r="H284" s="3">
        <f>CHOOSE(MATCH($A$2,{"D","C"},0),VLOOKUP($A284,$J$4:$N$39,COUNTA($J$4:$N$4)),TREND(D284:E284,F284:G284,B284))</f>
        <v>2.1137964378436722</v>
      </c>
    </row>
    <row r="285" spans="1:8">
      <c r="A285" s="12">
        <f t="shared" si="59"/>
        <v>44317</v>
      </c>
      <c r="B285" s="155">
        <f t="shared" si="60"/>
        <v>44331</v>
      </c>
      <c r="C285" s="150">
        <f t="shared" si="61"/>
        <v>24</v>
      </c>
      <c r="D285" s="17">
        <f t="shared" si="62"/>
        <v>2.0683824451410664</v>
      </c>
      <c r="E285" s="17">
        <f t="shared" si="63"/>
        <v>2.1262971536050164</v>
      </c>
      <c r="F285" s="14">
        <f t="shared" si="64"/>
        <v>44014</v>
      </c>
      <c r="G285" s="14">
        <f t="shared" si="65"/>
        <v>44380</v>
      </c>
      <c r="H285" s="3">
        <f>CHOOSE(MATCH($A$2,{"D","C"},0),VLOOKUP($A285,$J$4:$N$39,COUNTA($J$4:$N$4)),TREND(D285:E285,F285:G285,B285))</f>
        <v>2.1185435450948154</v>
      </c>
    </row>
    <row r="286" spans="1:8">
      <c r="A286" s="12">
        <f t="shared" si="59"/>
        <v>44348</v>
      </c>
      <c r="B286" s="155">
        <f t="shared" si="60"/>
        <v>44362</v>
      </c>
      <c r="C286" s="150">
        <f t="shared" si="61"/>
        <v>24</v>
      </c>
      <c r="D286" s="17">
        <f t="shared" si="62"/>
        <v>2.0683824451410664</v>
      </c>
      <c r="E286" s="17">
        <f t="shared" si="63"/>
        <v>2.1262971536050164</v>
      </c>
      <c r="F286" s="14">
        <f t="shared" si="64"/>
        <v>44014</v>
      </c>
      <c r="G286" s="14">
        <f t="shared" si="65"/>
        <v>44380</v>
      </c>
      <c r="H286" s="3">
        <f>CHOOSE(MATCH($A$2,{"D","C"},0),VLOOKUP($A286,$J$4:$N$39,COUNTA($J$4:$N$4)),TREND(D286:E286,F286:G286,B286))</f>
        <v>2.1234488892543304</v>
      </c>
    </row>
    <row r="287" spans="1:8">
      <c r="A287" s="12">
        <f t="shared" si="59"/>
        <v>44378</v>
      </c>
      <c r="B287" s="155">
        <f t="shared" si="60"/>
        <v>44392</v>
      </c>
      <c r="C287" s="150">
        <f t="shared" si="61"/>
        <v>25</v>
      </c>
      <c r="D287" s="17">
        <f t="shared" si="62"/>
        <v>2.1262971536050164</v>
      </c>
      <c r="E287" s="17">
        <f t="shared" si="63"/>
        <v>2.1858334739059568</v>
      </c>
      <c r="F287" s="14">
        <f t="shared" si="64"/>
        <v>44380</v>
      </c>
      <c r="G287" s="14">
        <f t="shared" si="65"/>
        <v>44745</v>
      </c>
      <c r="H287" s="3">
        <f>CHOOSE(MATCH($A$2,{"D","C"},0),VLOOKUP($A287,$J$4:$N$39,COUNTA($J$4:$N$4)),TREND(D287:E287,F287:G287,B287))</f>
        <v>2.1282545120806633</v>
      </c>
    </row>
    <row r="288" spans="1:8">
      <c r="A288" s="12">
        <f t="shared" si="59"/>
        <v>44409</v>
      </c>
      <c r="B288" s="155">
        <f t="shared" si="60"/>
        <v>44423</v>
      </c>
      <c r="C288" s="150">
        <f t="shared" si="61"/>
        <v>25</v>
      </c>
      <c r="D288" s="17">
        <f t="shared" si="62"/>
        <v>2.1262971536050164</v>
      </c>
      <c r="E288" s="17">
        <f t="shared" si="63"/>
        <v>2.1858334739059568</v>
      </c>
      <c r="F288" s="14">
        <f t="shared" si="64"/>
        <v>44380</v>
      </c>
      <c r="G288" s="14">
        <f t="shared" si="65"/>
        <v>44745</v>
      </c>
      <c r="H288" s="3">
        <f>CHOOSE(MATCH($A$2,{"D","C"},0),VLOOKUP($A288,$J$4:$N$39,COUNTA($J$4:$N$4)),TREND(D288:E288,F288:G288,B288))</f>
        <v>2.1333110214760858</v>
      </c>
    </row>
    <row r="289" spans="1:8">
      <c r="A289" s="12">
        <f t="shared" si="59"/>
        <v>44440</v>
      </c>
      <c r="B289" s="155">
        <f t="shared" si="60"/>
        <v>44454</v>
      </c>
      <c r="C289" s="150">
        <f t="shared" si="61"/>
        <v>25</v>
      </c>
      <c r="D289" s="17">
        <f t="shared" si="62"/>
        <v>2.1262971536050164</v>
      </c>
      <c r="E289" s="17">
        <f t="shared" si="63"/>
        <v>2.1858334739059568</v>
      </c>
      <c r="F289" s="14">
        <f t="shared" si="64"/>
        <v>44380</v>
      </c>
      <c r="G289" s="14">
        <f t="shared" si="65"/>
        <v>44745</v>
      </c>
      <c r="H289" s="3">
        <f>CHOOSE(MATCH($A$2,{"D","C"},0),VLOOKUP($A289,$J$4:$N$39,COUNTA($J$4:$N$4)),TREND(D289:E289,F289:G289,B289))</f>
        <v>2.1383675308715082</v>
      </c>
    </row>
    <row r="290" spans="1:8">
      <c r="A290" s="12">
        <f t="shared" si="59"/>
        <v>44470</v>
      </c>
      <c r="B290" s="155">
        <f t="shared" si="60"/>
        <v>44484</v>
      </c>
      <c r="C290" s="150">
        <f t="shared" si="61"/>
        <v>25</v>
      </c>
      <c r="D290" s="17">
        <f t="shared" si="62"/>
        <v>2.1262971536050164</v>
      </c>
      <c r="E290" s="17">
        <f t="shared" si="63"/>
        <v>2.1858334739059568</v>
      </c>
      <c r="F290" s="14">
        <f t="shared" si="64"/>
        <v>44380</v>
      </c>
      <c r="G290" s="14">
        <f t="shared" si="65"/>
        <v>44745</v>
      </c>
      <c r="H290" s="3">
        <f>CHOOSE(MATCH($A$2,{"D","C"},0),VLOOKUP($A290,$J$4:$N$39,COUNTA($J$4:$N$4)),TREND(D290:E290,F290:G290,B290))</f>
        <v>2.1432609270606262</v>
      </c>
    </row>
    <row r="291" spans="1:8">
      <c r="A291" s="12">
        <f t="shared" si="59"/>
        <v>44501</v>
      </c>
      <c r="B291" s="155">
        <f t="shared" si="60"/>
        <v>44515</v>
      </c>
      <c r="C291" s="150">
        <f t="shared" si="61"/>
        <v>25</v>
      </c>
      <c r="D291" s="17">
        <f t="shared" si="62"/>
        <v>2.1262971536050164</v>
      </c>
      <c r="E291" s="17">
        <f t="shared" si="63"/>
        <v>2.1858334739059568</v>
      </c>
      <c r="F291" s="14">
        <f t="shared" si="64"/>
        <v>44380</v>
      </c>
      <c r="G291" s="14">
        <f t="shared" si="65"/>
        <v>44745</v>
      </c>
      <c r="H291" s="3">
        <f>CHOOSE(MATCH($A$2,{"D","C"},0),VLOOKUP($A291,$J$4:$N$39,COUNTA($J$4:$N$4)),TREND(D291:E291,F291:G291,B291))</f>
        <v>2.1483174364560487</v>
      </c>
    </row>
    <row r="292" spans="1:8">
      <c r="A292" s="12">
        <f t="shared" si="59"/>
        <v>44531</v>
      </c>
      <c r="B292" s="155">
        <f t="shared" si="60"/>
        <v>44545</v>
      </c>
      <c r="C292" s="150">
        <f t="shared" si="61"/>
        <v>25</v>
      </c>
      <c r="D292" s="17">
        <f t="shared" si="62"/>
        <v>2.1262971536050164</v>
      </c>
      <c r="E292" s="17">
        <f t="shared" si="63"/>
        <v>2.1858334739059568</v>
      </c>
      <c r="F292" s="14">
        <f t="shared" si="64"/>
        <v>44380</v>
      </c>
      <c r="G292" s="14">
        <f t="shared" si="65"/>
        <v>44745</v>
      </c>
      <c r="H292" s="3">
        <f>CHOOSE(MATCH($A$2,{"D","C"},0),VLOOKUP($A292,$J$4:$N$39,COUNTA($J$4:$N$4)),TREND(D292:E292,F292:G292,B292))</f>
        <v>2.1532108326451667</v>
      </c>
    </row>
    <row r="293" spans="1:8">
      <c r="A293" s="12">
        <f t="shared" si="59"/>
        <v>44562</v>
      </c>
      <c r="B293" s="155">
        <f t="shared" si="60"/>
        <v>44576</v>
      </c>
      <c r="C293" s="150">
        <f t="shared" si="61"/>
        <v>25</v>
      </c>
      <c r="D293" s="17">
        <f t="shared" si="62"/>
        <v>2.1262971536050164</v>
      </c>
      <c r="E293" s="17">
        <f t="shared" si="63"/>
        <v>2.1858334739059568</v>
      </c>
      <c r="F293" s="14">
        <f t="shared" si="64"/>
        <v>44380</v>
      </c>
      <c r="G293" s="14">
        <f t="shared" si="65"/>
        <v>44745</v>
      </c>
      <c r="H293" s="3">
        <f>CHOOSE(MATCH($A$2,{"D","C"},0),VLOOKUP($A293,$J$4:$N$39,COUNTA($J$4:$N$4)),TREND(D293:E293,F293:G293,B293))</f>
        <v>2.1582673420405891</v>
      </c>
    </row>
    <row r="294" spans="1:8">
      <c r="A294" s="12">
        <f t="shared" si="59"/>
        <v>44593</v>
      </c>
      <c r="B294" s="155">
        <f t="shared" si="60"/>
        <v>44607</v>
      </c>
      <c r="C294" s="150">
        <f t="shared" si="61"/>
        <v>25</v>
      </c>
      <c r="D294" s="17">
        <f t="shared" si="62"/>
        <v>2.1262971536050164</v>
      </c>
      <c r="E294" s="17">
        <f t="shared" si="63"/>
        <v>2.1858334739059568</v>
      </c>
      <c r="F294" s="14">
        <f t="shared" si="64"/>
        <v>44380</v>
      </c>
      <c r="G294" s="14">
        <f t="shared" si="65"/>
        <v>44745</v>
      </c>
      <c r="H294" s="3">
        <f>CHOOSE(MATCH($A$2,{"D","C"},0),VLOOKUP($A294,$J$4:$N$39,COUNTA($J$4:$N$4)),TREND(D294:E294,F294:G294,B294))</f>
        <v>2.1633238514360116</v>
      </c>
    </row>
    <row r="295" spans="1:8">
      <c r="A295" s="12">
        <f t="shared" si="59"/>
        <v>44621</v>
      </c>
      <c r="B295" s="155">
        <f t="shared" si="60"/>
        <v>44635</v>
      </c>
      <c r="C295" s="150">
        <f t="shared" si="61"/>
        <v>25</v>
      </c>
      <c r="D295" s="17">
        <f t="shared" si="62"/>
        <v>2.1262971536050164</v>
      </c>
      <c r="E295" s="17">
        <f t="shared" si="63"/>
        <v>2.1858334739059568</v>
      </c>
      <c r="F295" s="14">
        <f t="shared" si="64"/>
        <v>44380</v>
      </c>
      <c r="G295" s="14">
        <f t="shared" si="65"/>
        <v>44745</v>
      </c>
      <c r="H295" s="3">
        <f>CHOOSE(MATCH($A$2,{"D","C"},0),VLOOKUP($A295,$J$4:$N$39,COUNTA($J$4:$N$4)),TREND(D295:E295,F295:G295,B295))</f>
        <v>2.1678910212125224</v>
      </c>
    </row>
    <row r="296" spans="1:8">
      <c r="A296" s="12">
        <f t="shared" si="59"/>
        <v>44652</v>
      </c>
      <c r="B296" s="155">
        <f t="shared" si="60"/>
        <v>44666</v>
      </c>
      <c r="C296" s="150">
        <f t="shared" si="61"/>
        <v>25</v>
      </c>
      <c r="D296" s="17">
        <f t="shared" si="62"/>
        <v>2.1262971536050164</v>
      </c>
      <c r="E296" s="17">
        <f t="shared" si="63"/>
        <v>2.1858334739059568</v>
      </c>
      <c r="F296" s="14">
        <f t="shared" si="64"/>
        <v>44380</v>
      </c>
      <c r="G296" s="14">
        <f t="shared" si="65"/>
        <v>44745</v>
      </c>
      <c r="H296" s="3">
        <f>CHOOSE(MATCH($A$2,{"D","C"},0),VLOOKUP($A296,$J$4:$N$39,COUNTA($J$4:$N$4)),TREND(D296:E296,F296:G296,B296))</f>
        <v>2.172947530607944</v>
      </c>
    </row>
    <row r="297" spans="1:8">
      <c r="A297" s="12">
        <f t="shared" si="59"/>
        <v>44682</v>
      </c>
      <c r="B297" s="155">
        <f t="shared" si="60"/>
        <v>44696</v>
      </c>
      <c r="C297" s="150">
        <f t="shared" si="61"/>
        <v>25</v>
      </c>
      <c r="D297" s="17">
        <f t="shared" si="62"/>
        <v>2.1262971536050164</v>
      </c>
      <c r="E297" s="17">
        <f t="shared" si="63"/>
        <v>2.1858334739059568</v>
      </c>
      <c r="F297" s="14">
        <f t="shared" si="64"/>
        <v>44380</v>
      </c>
      <c r="G297" s="14">
        <f t="shared" si="65"/>
        <v>44745</v>
      </c>
      <c r="H297" s="3">
        <f>CHOOSE(MATCH($A$2,{"D","C"},0),VLOOKUP($A297,$J$4:$N$39,COUNTA($J$4:$N$4)),TREND(D297:E297,F297:G297,B297))</f>
        <v>2.1778409267970629</v>
      </c>
    </row>
    <row r="298" spans="1:8">
      <c r="A298" s="12">
        <f t="shared" si="59"/>
        <v>44713</v>
      </c>
      <c r="B298" s="155">
        <f t="shared" si="60"/>
        <v>44727</v>
      </c>
      <c r="C298" s="150">
        <f t="shared" si="61"/>
        <v>25</v>
      </c>
      <c r="D298" s="17">
        <f t="shared" si="62"/>
        <v>2.1262971536050164</v>
      </c>
      <c r="E298" s="17">
        <f t="shared" si="63"/>
        <v>2.1858334739059568</v>
      </c>
      <c r="F298" s="14">
        <f t="shared" si="64"/>
        <v>44380</v>
      </c>
      <c r="G298" s="14">
        <f t="shared" si="65"/>
        <v>44745</v>
      </c>
      <c r="H298" s="3">
        <f>CHOOSE(MATCH($A$2,{"D","C"},0),VLOOKUP($A298,$J$4:$N$39,COUNTA($J$4:$N$4)),TREND(D298:E298,F298:G298,B298))</f>
        <v>2.1828974361924853</v>
      </c>
    </row>
    <row r="299" spans="1:8">
      <c r="A299" s="12">
        <f t="shared" si="59"/>
        <v>44743</v>
      </c>
      <c r="B299" s="155">
        <f t="shared" si="60"/>
        <v>44757</v>
      </c>
      <c r="C299" s="150">
        <f t="shared" si="61"/>
        <v>26</v>
      </c>
      <c r="D299" s="17">
        <f t="shared" si="62"/>
        <v>2.1858334739059568</v>
      </c>
      <c r="E299" s="17">
        <f t="shared" si="63"/>
        <v>2.2470368111753238</v>
      </c>
      <c r="F299" s="14">
        <f t="shared" si="64"/>
        <v>44745</v>
      </c>
      <c r="G299" s="14">
        <f t="shared" si="65"/>
        <v>45110</v>
      </c>
      <c r="H299" s="3">
        <f>CHOOSE(MATCH($A$2,{"D","C"},0),VLOOKUP($A299,$J$4:$N$39,COUNTA($J$4:$N$4)),TREND(D299:E299,F299:G299,B299))</f>
        <v>2.1878456384189224</v>
      </c>
    </row>
    <row r="300" spans="1:8">
      <c r="A300" s="12">
        <f t="shared" si="59"/>
        <v>44774</v>
      </c>
      <c r="B300" s="155">
        <f t="shared" si="60"/>
        <v>44788</v>
      </c>
      <c r="C300" s="150">
        <f t="shared" si="61"/>
        <v>26</v>
      </c>
      <c r="D300" s="17">
        <f t="shared" si="62"/>
        <v>2.1858334739059568</v>
      </c>
      <c r="E300" s="17">
        <f t="shared" si="63"/>
        <v>2.2470368111753238</v>
      </c>
      <c r="F300" s="14">
        <f t="shared" si="64"/>
        <v>44745</v>
      </c>
      <c r="G300" s="14">
        <f t="shared" si="65"/>
        <v>45110</v>
      </c>
      <c r="H300" s="3">
        <f>CHOOSE(MATCH($A$2,{"D","C"},0),VLOOKUP($A300,$J$4:$N$39,COUNTA($J$4:$N$4)),TREND(D300:E300,F300:G300,B300))</f>
        <v>2.1930437300774166</v>
      </c>
    </row>
    <row r="301" spans="1:8">
      <c r="A301" s="12">
        <f t="shared" si="59"/>
        <v>44805</v>
      </c>
      <c r="B301" s="155">
        <f t="shared" si="60"/>
        <v>44819</v>
      </c>
      <c r="C301" s="150">
        <f t="shared" si="61"/>
        <v>26</v>
      </c>
      <c r="D301" s="17">
        <f t="shared" si="62"/>
        <v>2.1858334739059568</v>
      </c>
      <c r="E301" s="17">
        <f t="shared" si="63"/>
        <v>2.2470368111753238</v>
      </c>
      <c r="F301" s="14">
        <f t="shared" si="64"/>
        <v>44745</v>
      </c>
      <c r="G301" s="14">
        <f t="shared" si="65"/>
        <v>45110</v>
      </c>
      <c r="H301" s="3">
        <f>CHOOSE(MATCH($A$2,{"D","C"},0),VLOOKUP($A301,$J$4:$N$39,COUNTA($J$4:$N$4)),TREND(D301:E301,F301:G301,B301))</f>
        <v>2.1982418217359108</v>
      </c>
    </row>
    <row r="302" spans="1:8">
      <c r="A302" s="12">
        <f t="shared" si="59"/>
        <v>44835</v>
      </c>
      <c r="B302" s="155">
        <f t="shared" si="60"/>
        <v>44849</v>
      </c>
      <c r="C302" s="150">
        <f t="shared" si="61"/>
        <v>26</v>
      </c>
      <c r="D302" s="17">
        <f t="shared" si="62"/>
        <v>2.1858334739059568</v>
      </c>
      <c r="E302" s="17">
        <f t="shared" si="63"/>
        <v>2.2470368111753238</v>
      </c>
      <c r="F302" s="14">
        <f t="shared" si="64"/>
        <v>44745</v>
      </c>
      <c r="G302" s="14">
        <f t="shared" si="65"/>
        <v>45110</v>
      </c>
      <c r="H302" s="3">
        <f>CHOOSE(MATCH($A$2,{"D","C"},0),VLOOKUP($A302,$J$4:$N$39,COUNTA($J$4:$N$4)),TREND(D302:E302,F302:G302,B302))</f>
        <v>2.2032722330183248</v>
      </c>
    </row>
    <row r="303" spans="1:8">
      <c r="A303" s="12">
        <f t="shared" si="59"/>
        <v>44866</v>
      </c>
      <c r="B303" s="155">
        <f t="shared" si="60"/>
        <v>44880</v>
      </c>
      <c r="C303" s="150">
        <f t="shared" si="61"/>
        <v>26</v>
      </c>
      <c r="D303" s="17">
        <f t="shared" si="62"/>
        <v>2.1858334739059568</v>
      </c>
      <c r="E303" s="17">
        <f t="shared" si="63"/>
        <v>2.2470368111753238</v>
      </c>
      <c r="F303" s="14">
        <f t="shared" si="64"/>
        <v>44745</v>
      </c>
      <c r="G303" s="14">
        <f t="shared" si="65"/>
        <v>45110</v>
      </c>
      <c r="H303" s="3">
        <f>CHOOSE(MATCH($A$2,{"D","C"},0),VLOOKUP($A303,$J$4:$N$39,COUNTA($J$4:$N$4)),TREND(D303:E303,F303:G303,B303))</f>
        <v>2.2084703246768189</v>
      </c>
    </row>
    <row r="304" spans="1:8">
      <c r="A304" s="12">
        <f t="shared" si="59"/>
        <v>44896</v>
      </c>
      <c r="B304" s="155">
        <f t="shared" si="60"/>
        <v>44910</v>
      </c>
      <c r="C304" s="150">
        <f t="shared" si="61"/>
        <v>26</v>
      </c>
      <c r="D304" s="17">
        <f t="shared" si="62"/>
        <v>2.1858334739059568</v>
      </c>
      <c r="E304" s="17">
        <f t="shared" si="63"/>
        <v>2.2470368111753238</v>
      </c>
      <c r="F304" s="14">
        <f t="shared" si="64"/>
        <v>44745</v>
      </c>
      <c r="G304" s="14">
        <f t="shared" si="65"/>
        <v>45110</v>
      </c>
      <c r="H304" s="3">
        <f>CHOOSE(MATCH($A$2,{"D","C"},0),VLOOKUP($A304,$J$4:$N$39,COUNTA($J$4:$N$4)),TREND(D304:E304,F304:G304,B304))</f>
        <v>2.2135007359592329</v>
      </c>
    </row>
    <row r="305" spans="1:8">
      <c r="A305" s="12">
        <f t="shared" si="59"/>
        <v>44927</v>
      </c>
      <c r="B305" s="155">
        <f t="shared" si="60"/>
        <v>44941</v>
      </c>
      <c r="C305" s="150">
        <f t="shared" si="61"/>
        <v>26</v>
      </c>
      <c r="D305" s="17">
        <f t="shared" si="62"/>
        <v>2.1858334739059568</v>
      </c>
      <c r="E305" s="17">
        <f t="shared" si="63"/>
        <v>2.2470368111753238</v>
      </c>
      <c r="F305" s="14">
        <f t="shared" si="64"/>
        <v>44745</v>
      </c>
      <c r="G305" s="14">
        <f t="shared" si="65"/>
        <v>45110</v>
      </c>
      <c r="H305" s="3">
        <f>CHOOSE(MATCH($A$2,{"D","C"},0),VLOOKUP($A305,$J$4:$N$39,COUNTA($J$4:$N$4)),TREND(D305:E305,F305:G305,B305))</f>
        <v>2.2186988276177271</v>
      </c>
    </row>
    <row r="306" spans="1:8">
      <c r="A306" s="12">
        <f t="shared" si="59"/>
        <v>44958</v>
      </c>
      <c r="B306" s="155">
        <f t="shared" si="60"/>
        <v>44972</v>
      </c>
      <c r="C306" s="150">
        <f t="shared" si="61"/>
        <v>26</v>
      </c>
      <c r="D306" s="17">
        <f t="shared" si="62"/>
        <v>2.1858334739059568</v>
      </c>
      <c r="E306" s="17">
        <f t="shared" si="63"/>
        <v>2.2470368111753238</v>
      </c>
      <c r="F306" s="14">
        <f t="shared" si="64"/>
        <v>44745</v>
      </c>
      <c r="G306" s="14">
        <f t="shared" si="65"/>
        <v>45110</v>
      </c>
      <c r="H306" s="3">
        <f>CHOOSE(MATCH($A$2,{"D","C"},0),VLOOKUP($A306,$J$4:$N$39,COUNTA($J$4:$N$4)),TREND(D306:E306,F306:G306,B306))</f>
        <v>2.2238969192762212</v>
      </c>
    </row>
    <row r="307" spans="1:8">
      <c r="A307" s="12">
        <f t="shared" si="59"/>
        <v>44986</v>
      </c>
      <c r="B307" s="155">
        <f t="shared" si="60"/>
        <v>45000</v>
      </c>
      <c r="C307" s="150">
        <f t="shared" si="61"/>
        <v>26</v>
      </c>
      <c r="D307" s="17">
        <f t="shared" si="62"/>
        <v>2.1858334739059568</v>
      </c>
      <c r="E307" s="17">
        <f t="shared" si="63"/>
        <v>2.2470368111753238</v>
      </c>
      <c r="F307" s="14">
        <f t="shared" si="64"/>
        <v>44745</v>
      </c>
      <c r="G307" s="14">
        <f t="shared" si="65"/>
        <v>45110</v>
      </c>
      <c r="H307" s="3">
        <f>CHOOSE(MATCH($A$2,{"D","C"},0),VLOOKUP($A307,$J$4:$N$39,COUNTA($J$4:$N$4)),TREND(D307:E307,F307:G307,B307))</f>
        <v>2.228591969806474</v>
      </c>
    </row>
    <row r="308" spans="1:8">
      <c r="A308" s="12">
        <f t="shared" si="59"/>
        <v>45017</v>
      </c>
      <c r="B308" s="155">
        <f t="shared" si="60"/>
        <v>45031</v>
      </c>
      <c r="C308" s="150">
        <f t="shared" si="61"/>
        <v>26</v>
      </c>
      <c r="D308" s="17">
        <f t="shared" si="62"/>
        <v>2.1858334739059568</v>
      </c>
      <c r="E308" s="17">
        <f t="shared" si="63"/>
        <v>2.2470368111753238</v>
      </c>
      <c r="F308" s="14">
        <f t="shared" si="64"/>
        <v>44745</v>
      </c>
      <c r="G308" s="14">
        <f t="shared" si="65"/>
        <v>45110</v>
      </c>
      <c r="H308" s="3">
        <f>CHOOSE(MATCH($A$2,{"D","C"},0),VLOOKUP($A308,$J$4:$N$39,COUNTA($J$4:$N$4)),TREND(D308:E308,F308:G308,B308))</f>
        <v>2.2337900614649682</v>
      </c>
    </row>
    <row r="309" spans="1:8">
      <c r="A309" s="12">
        <f t="shared" si="59"/>
        <v>45047</v>
      </c>
      <c r="B309" s="155">
        <f t="shared" si="60"/>
        <v>45061</v>
      </c>
      <c r="C309" s="150">
        <f t="shared" si="61"/>
        <v>26</v>
      </c>
      <c r="D309" s="17">
        <f t="shared" si="62"/>
        <v>2.1858334739059568</v>
      </c>
      <c r="E309" s="17">
        <f t="shared" si="63"/>
        <v>2.2470368111753238</v>
      </c>
      <c r="F309" s="14">
        <f t="shared" si="64"/>
        <v>44745</v>
      </c>
      <c r="G309" s="14">
        <f t="shared" si="65"/>
        <v>45110</v>
      </c>
      <c r="H309" s="3">
        <f>CHOOSE(MATCH($A$2,{"D","C"},0),VLOOKUP($A309,$J$4:$N$39,COUNTA($J$4:$N$4)),TREND(D309:E309,F309:G309,B309))</f>
        <v>2.2388204727473813</v>
      </c>
    </row>
    <row r="310" spans="1:8">
      <c r="A310" s="12">
        <f t="shared" si="59"/>
        <v>45078</v>
      </c>
      <c r="B310" s="155">
        <f t="shared" si="60"/>
        <v>45092</v>
      </c>
      <c r="C310" s="150">
        <f t="shared" si="61"/>
        <v>26</v>
      </c>
      <c r="D310" s="17">
        <f t="shared" si="62"/>
        <v>2.1858334739059568</v>
      </c>
      <c r="E310" s="17">
        <f t="shared" si="63"/>
        <v>2.2470368111753238</v>
      </c>
      <c r="F310" s="14">
        <f t="shared" si="64"/>
        <v>44745</v>
      </c>
      <c r="G310" s="14">
        <f t="shared" si="65"/>
        <v>45110</v>
      </c>
      <c r="H310" s="3">
        <f>CHOOSE(MATCH($A$2,{"D","C"},0),VLOOKUP($A310,$J$4:$N$39,COUNTA($J$4:$N$4)),TREND(D310:E310,F310:G310,B310))</f>
        <v>2.2440185644058754</v>
      </c>
    </row>
    <row r="311" spans="1:8">
      <c r="A311" s="12">
        <f t="shared" si="59"/>
        <v>45108</v>
      </c>
      <c r="B311" s="155">
        <f t="shared" si="60"/>
        <v>45122</v>
      </c>
      <c r="C311" s="150">
        <f t="shared" si="61"/>
        <v>27</v>
      </c>
      <c r="D311" s="17">
        <f t="shared" si="62"/>
        <v>2.2470368111753238</v>
      </c>
      <c r="E311" s="17">
        <f t="shared" si="63"/>
        <v>2.3099538418882331</v>
      </c>
      <c r="F311" s="14">
        <f t="shared" si="64"/>
        <v>45110</v>
      </c>
      <c r="G311" s="14">
        <f t="shared" si="65"/>
        <v>45475</v>
      </c>
      <c r="H311" s="3">
        <f>CHOOSE(MATCH($A$2,{"D","C"},0),VLOOKUP($A311,$J$4:$N$39,COUNTA($J$4:$N$4)),TREND(D311:E311,F311:G311,B311))</f>
        <v>2.2491053162946519</v>
      </c>
    </row>
    <row r="312" spans="1:8">
      <c r="A312" s="12">
        <f t="shared" si="59"/>
        <v>45139</v>
      </c>
      <c r="B312" s="155">
        <f t="shared" si="60"/>
        <v>45153</v>
      </c>
      <c r="C312" s="150">
        <f t="shared" si="61"/>
        <v>27</v>
      </c>
      <c r="D312" s="17">
        <f t="shared" si="62"/>
        <v>2.2470368111753238</v>
      </c>
      <c r="E312" s="17">
        <f t="shared" si="63"/>
        <v>2.3099538418882331</v>
      </c>
      <c r="F312" s="14">
        <f t="shared" si="64"/>
        <v>45110</v>
      </c>
      <c r="G312" s="14">
        <f t="shared" si="65"/>
        <v>45475</v>
      </c>
      <c r="H312" s="3">
        <f>CHOOSE(MATCH($A$2,{"D","C"},0),VLOOKUP($A312,$J$4:$N$39,COUNTA($J$4:$N$4)),TREND(D312:E312,F312:G312,B312))</f>
        <v>2.2544489545195834</v>
      </c>
    </row>
    <row r="313" spans="1:8">
      <c r="A313" s="12">
        <f t="shared" si="59"/>
        <v>45170</v>
      </c>
      <c r="B313" s="155">
        <f t="shared" si="60"/>
        <v>45184</v>
      </c>
      <c r="C313" s="150">
        <f t="shared" si="61"/>
        <v>27</v>
      </c>
      <c r="D313" s="17">
        <f t="shared" si="62"/>
        <v>2.2470368111753238</v>
      </c>
      <c r="E313" s="17">
        <f t="shared" si="63"/>
        <v>2.3099538418882331</v>
      </c>
      <c r="F313" s="14">
        <f t="shared" si="64"/>
        <v>45110</v>
      </c>
      <c r="G313" s="14">
        <f t="shared" si="65"/>
        <v>45475</v>
      </c>
      <c r="H313" s="3">
        <f>CHOOSE(MATCH($A$2,{"D","C"},0),VLOOKUP($A313,$J$4:$N$39,COUNTA($J$4:$N$4)),TREND(D313:E313,F313:G313,B313))</f>
        <v>2.2597925927445157</v>
      </c>
    </row>
    <row r="314" spans="1:8">
      <c r="A314" s="12">
        <f t="shared" si="59"/>
        <v>45200</v>
      </c>
      <c r="B314" s="155">
        <f t="shared" si="60"/>
        <v>45214</v>
      </c>
      <c r="C314" s="150">
        <f t="shared" si="61"/>
        <v>27</v>
      </c>
      <c r="D314" s="17">
        <f t="shared" si="62"/>
        <v>2.2470368111753238</v>
      </c>
      <c r="E314" s="17">
        <f t="shared" si="63"/>
        <v>2.3099538418882331</v>
      </c>
      <c r="F314" s="14">
        <f t="shared" si="64"/>
        <v>45110</v>
      </c>
      <c r="G314" s="14">
        <f t="shared" si="65"/>
        <v>45475</v>
      </c>
      <c r="H314" s="3">
        <f>CHOOSE(MATCH($A$2,{"D","C"},0),VLOOKUP($A314,$J$4:$N$39,COUNTA($J$4:$N$4)),TREND(D314:E314,F314:G314,B314))</f>
        <v>2.2649638555428373</v>
      </c>
    </row>
    <row r="315" spans="1:8">
      <c r="A315" s="12">
        <f t="shared" si="59"/>
        <v>45231</v>
      </c>
      <c r="B315" s="155">
        <f t="shared" si="60"/>
        <v>45245</v>
      </c>
      <c r="C315" s="150">
        <f t="shared" si="61"/>
        <v>27</v>
      </c>
      <c r="D315" s="17">
        <f t="shared" si="62"/>
        <v>2.2470368111753238</v>
      </c>
      <c r="E315" s="17">
        <f t="shared" si="63"/>
        <v>2.3099538418882331</v>
      </c>
      <c r="F315" s="14">
        <f t="shared" si="64"/>
        <v>45110</v>
      </c>
      <c r="G315" s="14">
        <f t="shared" si="65"/>
        <v>45475</v>
      </c>
      <c r="H315" s="3">
        <f>CHOOSE(MATCH($A$2,{"D","C"},0),VLOOKUP($A315,$J$4:$N$39,COUNTA($J$4:$N$4)),TREND(D315:E315,F315:G315,B315))</f>
        <v>2.2703074937677687</v>
      </c>
    </row>
    <row r="316" spans="1:8">
      <c r="A316" s="12">
        <f t="shared" si="59"/>
        <v>45261</v>
      </c>
      <c r="B316" s="155">
        <f t="shared" si="60"/>
        <v>45275</v>
      </c>
      <c r="C316" s="150">
        <f t="shared" si="61"/>
        <v>27</v>
      </c>
      <c r="D316" s="17">
        <f t="shared" si="62"/>
        <v>2.2470368111753238</v>
      </c>
      <c r="E316" s="17">
        <f t="shared" si="63"/>
        <v>2.3099538418882331</v>
      </c>
      <c r="F316" s="14">
        <f t="shared" si="64"/>
        <v>45110</v>
      </c>
      <c r="G316" s="14">
        <f t="shared" si="65"/>
        <v>45475</v>
      </c>
      <c r="H316" s="3">
        <f>CHOOSE(MATCH($A$2,{"D","C"},0),VLOOKUP($A316,$J$4:$N$39,COUNTA($J$4:$N$4)),TREND(D316:E316,F316:G316,B316))</f>
        <v>2.2754787565660903</v>
      </c>
    </row>
    <row r="317" spans="1:8">
      <c r="A317" s="12">
        <f t="shared" si="59"/>
        <v>45292</v>
      </c>
      <c r="B317" s="155">
        <f t="shared" si="60"/>
        <v>45306</v>
      </c>
      <c r="C317" s="150">
        <f t="shared" si="61"/>
        <v>27</v>
      </c>
      <c r="D317" s="17">
        <f t="shared" si="62"/>
        <v>2.2470368111753238</v>
      </c>
      <c r="E317" s="17">
        <f t="shared" si="63"/>
        <v>2.3099538418882331</v>
      </c>
      <c r="F317" s="14">
        <f t="shared" si="64"/>
        <v>45110</v>
      </c>
      <c r="G317" s="14">
        <f t="shared" si="65"/>
        <v>45475</v>
      </c>
      <c r="H317" s="3">
        <f>CHOOSE(MATCH($A$2,{"D","C"},0),VLOOKUP($A317,$J$4:$N$39,COUNTA($J$4:$N$4)),TREND(D317:E317,F317:G317,B317))</f>
        <v>2.2808223947910227</v>
      </c>
    </row>
    <row r="318" spans="1:8">
      <c r="A318" s="12">
        <f t="shared" si="59"/>
        <v>45323</v>
      </c>
      <c r="B318" s="155">
        <f t="shared" si="60"/>
        <v>45337</v>
      </c>
      <c r="C318" s="150">
        <f t="shared" si="61"/>
        <v>27</v>
      </c>
      <c r="D318" s="17">
        <f t="shared" si="62"/>
        <v>2.2470368111753238</v>
      </c>
      <c r="E318" s="17">
        <f t="shared" si="63"/>
        <v>2.3099538418882331</v>
      </c>
      <c r="F318" s="14">
        <f t="shared" si="64"/>
        <v>45110</v>
      </c>
      <c r="G318" s="14">
        <f t="shared" si="65"/>
        <v>45475</v>
      </c>
      <c r="H318" s="3">
        <f>CHOOSE(MATCH($A$2,{"D","C"},0),VLOOKUP($A318,$J$4:$N$39,COUNTA($J$4:$N$4)),TREND(D318:E318,F318:G318,B318))</f>
        <v>2.2861660330159541</v>
      </c>
    </row>
    <row r="319" spans="1:8">
      <c r="A319" s="12">
        <f t="shared" si="59"/>
        <v>45352</v>
      </c>
      <c r="B319" s="155">
        <f t="shared" si="60"/>
        <v>45366</v>
      </c>
      <c r="C319" s="150">
        <f t="shared" si="61"/>
        <v>27</v>
      </c>
      <c r="D319" s="17">
        <f t="shared" si="62"/>
        <v>2.2470368111753238</v>
      </c>
      <c r="E319" s="17">
        <f t="shared" si="63"/>
        <v>2.3099538418882331</v>
      </c>
      <c r="F319" s="14">
        <f t="shared" si="64"/>
        <v>45110</v>
      </c>
      <c r="G319" s="14">
        <f t="shared" si="65"/>
        <v>45475</v>
      </c>
      <c r="H319" s="3">
        <f>CHOOSE(MATCH($A$2,{"D","C"},0),VLOOKUP($A319,$J$4:$N$39,COUNTA($J$4:$N$4)),TREND(D319:E319,F319:G319,B319))</f>
        <v>2.2911649203876649</v>
      </c>
    </row>
    <row r="320" spans="1:8">
      <c r="A320" s="12">
        <f t="shared" si="59"/>
        <v>45383</v>
      </c>
      <c r="B320" s="155">
        <f t="shared" si="60"/>
        <v>45397</v>
      </c>
      <c r="C320" s="150">
        <f t="shared" si="61"/>
        <v>27</v>
      </c>
      <c r="D320" s="17">
        <f t="shared" si="62"/>
        <v>2.2470368111753238</v>
      </c>
      <c r="E320" s="17">
        <f t="shared" si="63"/>
        <v>2.3099538418882331</v>
      </c>
      <c r="F320" s="14">
        <f t="shared" si="64"/>
        <v>45110</v>
      </c>
      <c r="G320" s="14">
        <f t="shared" si="65"/>
        <v>45475</v>
      </c>
      <c r="H320" s="3">
        <f>CHOOSE(MATCH($A$2,{"D","C"},0),VLOOKUP($A320,$J$4:$N$39,COUNTA($J$4:$N$4)),TREND(D320:E320,F320:G320,B320))</f>
        <v>2.2965085586125973</v>
      </c>
    </row>
    <row r="321" spans="1:8">
      <c r="A321" s="12">
        <f t="shared" si="59"/>
        <v>45413</v>
      </c>
      <c r="B321" s="155">
        <f t="shared" si="60"/>
        <v>45427</v>
      </c>
      <c r="C321" s="150">
        <f t="shared" si="61"/>
        <v>27</v>
      </c>
      <c r="D321" s="17">
        <f t="shared" si="62"/>
        <v>2.2470368111753238</v>
      </c>
      <c r="E321" s="17">
        <f t="shared" si="63"/>
        <v>2.3099538418882331</v>
      </c>
      <c r="F321" s="14">
        <f t="shared" si="64"/>
        <v>45110</v>
      </c>
      <c r="G321" s="14">
        <f t="shared" si="65"/>
        <v>45475</v>
      </c>
      <c r="H321" s="3">
        <f>CHOOSE(MATCH($A$2,{"D","C"},0),VLOOKUP($A321,$J$4:$N$39,COUNTA($J$4:$N$4)),TREND(D321:E321,F321:G321,B321))</f>
        <v>2.301679821410918</v>
      </c>
    </row>
    <row r="322" spans="1:8">
      <c r="A322" s="12">
        <f t="shared" si="59"/>
        <v>45444</v>
      </c>
      <c r="B322" s="155">
        <f t="shared" si="60"/>
        <v>45458</v>
      </c>
      <c r="C322" s="150">
        <f t="shared" si="61"/>
        <v>27</v>
      </c>
      <c r="D322" s="17">
        <f t="shared" si="62"/>
        <v>2.2470368111753238</v>
      </c>
      <c r="E322" s="17">
        <f t="shared" si="63"/>
        <v>2.3099538418882331</v>
      </c>
      <c r="F322" s="14">
        <f t="shared" si="64"/>
        <v>45110</v>
      </c>
      <c r="G322" s="14">
        <f t="shared" si="65"/>
        <v>45475</v>
      </c>
      <c r="H322" s="3">
        <f>CHOOSE(MATCH($A$2,{"D","C"},0),VLOOKUP($A322,$J$4:$N$39,COUNTA($J$4:$N$4)),TREND(D322:E322,F322:G322,B322))</f>
        <v>2.3070234596358503</v>
      </c>
    </row>
    <row r="323" spans="1:8">
      <c r="A323" s="12">
        <f t="shared" si="59"/>
        <v>45474</v>
      </c>
      <c r="B323" s="155">
        <f t="shared" si="60"/>
        <v>45488</v>
      </c>
      <c r="C323" s="150">
        <f t="shared" si="61"/>
        <v>28</v>
      </c>
      <c r="D323" s="17">
        <f t="shared" si="62"/>
        <v>2.3099538418882331</v>
      </c>
      <c r="E323" s="17">
        <f t="shared" si="63"/>
        <v>2.3746325494611038</v>
      </c>
      <c r="F323" s="14">
        <f t="shared" si="64"/>
        <v>45475</v>
      </c>
      <c r="G323" s="14">
        <f t="shared" si="65"/>
        <v>45841</v>
      </c>
      <c r="H323" s="3">
        <f>CHOOSE(MATCH($A$2,{"D","C"},0),VLOOKUP($A323,$J$4:$N$39,COUNTA($J$4:$N$4)),TREND(D323:E323,F323:G323,B323))</f>
        <v>2.3122511730315312</v>
      </c>
    </row>
    <row r="324" spans="1:8">
      <c r="A324" s="12">
        <f t="shared" si="59"/>
        <v>45505</v>
      </c>
      <c r="B324" s="155">
        <f t="shared" si="60"/>
        <v>45519</v>
      </c>
      <c r="C324" s="150">
        <f t="shared" si="61"/>
        <v>28</v>
      </c>
      <c r="D324" s="17">
        <f t="shared" si="62"/>
        <v>2.3099538418882331</v>
      </c>
      <c r="E324" s="17">
        <f t="shared" si="63"/>
        <v>2.3746325494611038</v>
      </c>
      <c r="F324" s="14">
        <f t="shared" si="64"/>
        <v>45475</v>
      </c>
      <c r="G324" s="14">
        <f t="shared" si="65"/>
        <v>45841</v>
      </c>
      <c r="H324" s="3">
        <f>CHOOSE(MATCH($A$2,{"D","C"},0),VLOOKUP($A324,$J$4:$N$39,COUNTA($J$4:$N$4)),TREND(D324:E324,F324:G324,B324))</f>
        <v>2.3177294242193982</v>
      </c>
    </row>
    <row r="325" spans="1:8">
      <c r="A325" s="12">
        <f t="shared" si="59"/>
        <v>45536</v>
      </c>
      <c r="B325" s="155">
        <f t="shared" si="60"/>
        <v>45550</v>
      </c>
      <c r="C325" s="150">
        <f t="shared" si="61"/>
        <v>28</v>
      </c>
      <c r="D325" s="17">
        <f t="shared" si="62"/>
        <v>2.3099538418882331</v>
      </c>
      <c r="E325" s="17">
        <f t="shared" si="63"/>
        <v>2.3746325494611038</v>
      </c>
      <c r="F325" s="14">
        <f t="shared" si="64"/>
        <v>45475</v>
      </c>
      <c r="G325" s="14">
        <f t="shared" si="65"/>
        <v>45841</v>
      </c>
      <c r="H325" s="3">
        <f>CHOOSE(MATCH($A$2,{"D","C"},0),VLOOKUP($A325,$J$4:$N$39,COUNTA($J$4:$N$4)),TREND(D325:E325,F325:G325,B325))</f>
        <v>2.3232076754072635</v>
      </c>
    </row>
    <row r="326" spans="1:8">
      <c r="A326" s="12">
        <f t="shared" ref="A326:A389" si="66">EOMONTH(A325,$A$3-1)+1</f>
        <v>45566</v>
      </c>
      <c r="B326" s="155">
        <f t="shared" si="60"/>
        <v>45580</v>
      </c>
      <c r="C326" s="150">
        <f t="shared" si="61"/>
        <v>28</v>
      </c>
      <c r="D326" s="17">
        <f t="shared" si="62"/>
        <v>2.3099538418882331</v>
      </c>
      <c r="E326" s="17">
        <f t="shared" si="63"/>
        <v>2.3746325494611038</v>
      </c>
      <c r="F326" s="14">
        <f t="shared" si="64"/>
        <v>45475</v>
      </c>
      <c r="G326" s="14">
        <f t="shared" si="65"/>
        <v>45841</v>
      </c>
      <c r="H326" s="3">
        <f>CHOOSE(MATCH($A$2,{"D","C"},0),VLOOKUP($A326,$J$4:$N$39,COUNTA($J$4:$N$4)),TREND(D326:E326,F326:G326,B326))</f>
        <v>2.328509208814876</v>
      </c>
    </row>
    <row r="327" spans="1:8">
      <c r="A327" s="12">
        <f t="shared" si="66"/>
        <v>45597</v>
      </c>
      <c r="B327" s="155">
        <f t="shared" si="60"/>
        <v>45611</v>
      </c>
      <c r="C327" s="150">
        <f t="shared" si="61"/>
        <v>28</v>
      </c>
      <c r="D327" s="17">
        <f t="shared" si="62"/>
        <v>2.3099538418882331</v>
      </c>
      <c r="E327" s="17">
        <f t="shared" si="63"/>
        <v>2.3746325494611038</v>
      </c>
      <c r="F327" s="14">
        <f t="shared" si="64"/>
        <v>45475</v>
      </c>
      <c r="G327" s="14">
        <f t="shared" si="65"/>
        <v>45841</v>
      </c>
      <c r="H327" s="3">
        <f>CHOOSE(MATCH($A$2,{"D","C"},0),VLOOKUP($A327,$J$4:$N$39,COUNTA($J$4:$N$4)),TREND(D327:E327,F327:G327,B327))</f>
        <v>2.3339874600027413</v>
      </c>
    </row>
    <row r="328" spans="1:8">
      <c r="A328" s="12">
        <f t="shared" si="66"/>
        <v>45627</v>
      </c>
      <c r="B328" s="155">
        <f t="shared" si="60"/>
        <v>45641</v>
      </c>
      <c r="C328" s="150">
        <f t="shared" si="61"/>
        <v>28</v>
      </c>
      <c r="D328" s="17">
        <f t="shared" si="62"/>
        <v>2.3099538418882331</v>
      </c>
      <c r="E328" s="17">
        <f t="shared" si="63"/>
        <v>2.3746325494611038</v>
      </c>
      <c r="F328" s="14">
        <f t="shared" si="64"/>
        <v>45475</v>
      </c>
      <c r="G328" s="14">
        <f t="shared" si="65"/>
        <v>45841</v>
      </c>
      <c r="H328" s="3">
        <f>CHOOSE(MATCH($A$2,{"D","C"},0),VLOOKUP($A328,$J$4:$N$39,COUNTA($J$4:$N$4)),TREND(D328:E328,F328:G328,B328))</f>
        <v>2.3392889934103538</v>
      </c>
    </row>
    <row r="329" spans="1:8">
      <c r="A329" s="12">
        <f t="shared" si="66"/>
        <v>45658</v>
      </c>
      <c r="B329" s="155">
        <f t="shared" si="60"/>
        <v>45672</v>
      </c>
      <c r="C329" s="150">
        <f t="shared" si="61"/>
        <v>28</v>
      </c>
      <c r="D329" s="17">
        <f t="shared" si="62"/>
        <v>2.3099538418882331</v>
      </c>
      <c r="E329" s="17">
        <f t="shared" si="63"/>
        <v>2.3746325494611038</v>
      </c>
      <c r="F329" s="14">
        <f t="shared" si="64"/>
        <v>45475</v>
      </c>
      <c r="G329" s="14">
        <f t="shared" si="65"/>
        <v>45841</v>
      </c>
      <c r="H329" s="3">
        <f>CHOOSE(MATCH($A$2,{"D","C"},0),VLOOKUP($A329,$J$4:$N$39,COUNTA($J$4:$N$4)),TREND(D329:E329,F329:G329,B329))</f>
        <v>2.3447672445982208</v>
      </c>
    </row>
    <row r="330" spans="1:8">
      <c r="A330" s="12">
        <f t="shared" si="66"/>
        <v>45689</v>
      </c>
      <c r="B330" s="155">
        <f t="shared" si="60"/>
        <v>45703</v>
      </c>
      <c r="C330" s="150">
        <f t="shared" si="61"/>
        <v>28</v>
      </c>
      <c r="D330" s="17">
        <f t="shared" si="62"/>
        <v>2.3099538418882331</v>
      </c>
      <c r="E330" s="17">
        <f t="shared" si="63"/>
        <v>2.3746325494611038</v>
      </c>
      <c r="F330" s="14">
        <f t="shared" si="64"/>
        <v>45475</v>
      </c>
      <c r="G330" s="14">
        <f t="shared" si="65"/>
        <v>45841</v>
      </c>
      <c r="H330" s="3">
        <f>CHOOSE(MATCH($A$2,{"D","C"},0),VLOOKUP($A330,$J$4:$N$39,COUNTA($J$4:$N$4)),TREND(D330:E330,F330:G330,B330))</f>
        <v>2.3502454957860861</v>
      </c>
    </row>
    <row r="331" spans="1:8">
      <c r="A331" s="12">
        <f t="shared" si="66"/>
        <v>45717</v>
      </c>
      <c r="B331" s="155">
        <f t="shared" si="60"/>
        <v>45731</v>
      </c>
      <c r="C331" s="150">
        <f t="shared" si="61"/>
        <v>28</v>
      </c>
      <c r="D331" s="17">
        <f t="shared" si="62"/>
        <v>2.3099538418882331</v>
      </c>
      <c r="E331" s="17">
        <f t="shared" si="63"/>
        <v>2.3746325494611038</v>
      </c>
      <c r="F331" s="14">
        <f t="shared" si="64"/>
        <v>45475</v>
      </c>
      <c r="G331" s="14">
        <f t="shared" si="65"/>
        <v>45841</v>
      </c>
      <c r="H331" s="3">
        <f>CHOOSE(MATCH($A$2,{"D","C"},0),VLOOKUP($A331,$J$4:$N$39,COUNTA($J$4:$N$4)),TREND(D331:E331,F331:G331,B331))</f>
        <v>2.3551935936331914</v>
      </c>
    </row>
    <row r="332" spans="1:8">
      <c r="A332" s="12">
        <f t="shared" si="66"/>
        <v>45748</v>
      </c>
      <c r="B332" s="155">
        <f t="shared" si="60"/>
        <v>45762</v>
      </c>
      <c r="C332" s="150">
        <f t="shared" si="61"/>
        <v>28</v>
      </c>
      <c r="D332" s="17">
        <f t="shared" si="62"/>
        <v>2.3099538418882331</v>
      </c>
      <c r="E332" s="17">
        <f t="shared" si="63"/>
        <v>2.3746325494611038</v>
      </c>
      <c r="F332" s="14">
        <f t="shared" si="64"/>
        <v>45475</v>
      </c>
      <c r="G332" s="14">
        <f t="shared" si="65"/>
        <v>45841</v>
      </c>
      <c r="H332" s="3">
        <f>CHOOSE(MATCH($A$2,{"D","C"},0),VLOOKUP($A332,$J$4:$N$39,COUNTA($J$4:$N$4)),TREND(D332:E332,F332:G332,B332))</f>
        <v>2.3606718448210584</v>
      </c>
    </row>
    <row r="333" spans="1:8">
      <c r="A333" s="12">
        <f t="shared" si="66"/>
        <v>45778</v>
      </c>
      <c r="B333" s="155">
        <f t="shared" si="60"/>
        <v>45792</v>
      </c>
      <c r="C333" s="150">
        <f t="shared" si="61"/>
        <v>28</v>
      </c>
      <c r="D333" s="17">
        <f t="shared" si="62"/>
        <v>2.3099538418882331</v>
      </c>
      <c r="E333" s="17">
        <f t="shared" si="63"/>
        <v>2.3746325494611038</v>
      </c>
      <c r="F333" s="14">
        <f t="shared" si="64"/>
        <v>45475</v>
      </c>
      <c r="G333" s="14">
        <f t="shared" si="65"/>
        <v>45841</v>
      </c>
      <c r="H333" s="3">
        <f>CHOOSE(MATCH($A$2,{"D","C"},0),VLOOKUP($A333,$J$4:$N$39,COUNTA($J$4:$N$4)),TREND(D333:E333,F333:G333,B333))</f>
        <v>2.3659733782286692</v>
      </c>
    </row>
    <row r="334" spans="1:8">
      <c r="A334" s="12">
        <f t="shared" si="66"/>
        <v>45809</v>
      </c>
      <c r="B334" s="155">
        <f t="shared" si="60"/>
        <v>45823</v>
      </c>
      <c r="C334" s="150">
        <f t="shared" si="61"/>
        <v>28</v>
      </c>
      <c r="D334" s="17">
        <f t="shared" si="62"/>
        <v>2.3099538418882331</v>
      </c>
      <c r="E334" s="17">
        <f t="shared" si="63"/>
        <v>2.3746325494611038</v>
      </c>
      <c r="F334" s="14">
        <f t="shared" si="64"/>
        <v>45475</v>
      </c>
      <c r="G334" s="14">
        <f t="shared" si="65"/>
        <v>45841</v>
      </c>
      <c r="H334" s="3">
        <f>CHOOSE(MATCH($A$2,{"D","C"},0),VLOOKUP($A334,$J$4:$N$39,COUNTA($J$4:$N$4)),TREND(D334:E334,F334:G334,B334))</f>
        <v>2.3714516294165362</v>
      </c>
    </row>
    <row r="335" spans="1:8">
      <c r="A335" s="12">
        <f t="shared" si="66"/>
        <v>45839</v>
      </c>
      <c r="B335" s="155">
        <f t="shared" si="60"/>
        <v>45853</v>
      </c>
      <c r="C335" s="150">
        <f t="shared" si="61"/>
        <v>29</v>
      </c>
      <c r="D335" s="17">
        <f t="shared" si="62"/>
        <v>2.3746325494611038</v>
      </c>
      <c r="E335" s="17">
        <f t="shared" si="63"/>
        <v>2.4411222608460146</v>
      </c>
      <c r="F335" s="14">
        <f t="shared" si="64"/>
        <v>45841</v>
      </c>
      <c r="G335" s="14">
        <f t="shared" si="65"/>
        <v>46206</v>
      </c>
      <c r="H335" s="3">
        <f>CHOOSE(MATCH($A$2,{"D","C"},0),VLOOKUP($A335,$J$4:$N$39,COUNTA($J$4:$N$4)),TREND(D335:E335,F335:G335,B335))</f>
        <v>2.3768185125751291</v>
      </c>
    </row>
    <row r="336" spans="1:8">
      <c r="A336" s="12">
        <f t="shared" si="66"/>
        <v>45870</v>
      </c>
      <c r="B336" s="155">
        <f t="shared" si="60"/>
        <v>45884</v>
      </c>
      <c r="C336" s="150">
        <f t="shared" si="61"/>
        <v>29</v>
      </c>
      <c r="D336" s="17">
        <f t="shared" si="62"/>
        <v>2.3746325494611038</v>
      </c>
      <c r="E336" s="17">
        <f t="shared" si="63"/>
        <v>2.4411222608460146</v>
      </c>
      <c r="F336" s="14">
        <f t="shared" si="64"/>
        <v>45841</v>
      </c>
      <c r="G336" s="14">
        <f t="shared" si="65"/>
        <v>46206</v>
      </c>
      <c r="H336" s="3">
        <f>CHOOSE(MATCH($A$2,{"D","C"},0),VLOOKUP($A336,$J$4:$N$39,COUNTA($J$4:$N$4)),TREND(D336:E336,F336:G336,B336))</f>
        <v>2.3824655839530262</v>
      </c>
    </row>
    <row r="337" spans="1:8">
      <c r="A337" s="12">
        <f t="shared" si="66"/>
        <v>45901</v>
      </c>
      <c r="B337" s="155">
        <f t="shared" si="60"/>
        <v>45915</v>
      </c>
      <c r="C337" s="150">
        <f t="shared" si="61"/>
        <v>29</v>
      </c>
      <c r="D337" s="17">
        <f t="shared" si="62"/>
        <v>2.3746325494611038</v>
      </c>
      <c r="E337" s="17">
        <f t="shared" si="63"/>
        <v>2.4411222608460146</v>
      </c>
      <c r="F337" s="14">
        <f t="shared" si="64"/>
        <v>45841</v>
      </c>
      <c r="G337" s="14">
        <f t="shared" si="65"/>
        <v>46206</v>
      </c>
      <c r="H337" s="3">
        <f>CHOOSE(MATCH($A$2,{"D","C"},0),VLOOKUP($A337,$J$4:$N$39,COUNTA($J$4:$N$4)),TREND(D337:E337,F337:G337,B337))</f>
        <v>2.3881126553309233</v>
      </c>
    </row>
    <row r="338" spans="1:8">
      <c r="A338" s="12">
        <f t="shared" si="66"/>
        <v>45931</v>
      </c>
      <c r="B338" s="155">
        <f t="shared" si="60"/>
        <v>45945</v>
      </c>
      <c r="C338" s="150">
        <f t="shared" si="61"/>
        <v>29</v>
      </c>
      <c r="D338" s="17">
        <f t="shared" si="62"/>
        <v>2.3746325494611038</v>
      </c>
      <c r="E338" s="17">
        <f t="shared" si="63"/>
        <v>2.4411222608460146</v>
      </c>
      <c r="F338" s="14">
        <f t="shared" si="64"/>
        <v>45841</v>
      </c>
      <c r="G338" s="14">
        <f t="shared" si="65"/>
        <v>46206</v>
      </c>
      <c r="H338" s="3">
        <f>CHOOSE(MATCH($A$2,{"D","C"},0),VLOOKUP($A338,$J$4:$N$39,COUNTA($J$4:$N$4)),TREND(D338:E338,F338:G338,B338))</f>
        <v>2.3935775631159828</v>
      </c>
    </row>
    <row r="339" spans="1:8">
      <c r="A339" s="12">
        <f t="shared" si="66"/>
        <v>45962</v>
      </c>
      <c r="B339" s="155">
        <f t="shared" ref="B339:B389" si="67">DATE(YEAR(A339),MONTH(A339)+FLOOR(($M$2+$A$3)/2,1),1+14*MOD($M$2+$A$3,2))</f>
        <v>45976</v>
      </c>
      <c r="C339" s="150">
        <f t="shared" ref="C339:C389" si="68">MATCH($B339,$K$5:$K$39,1)</f>
        <v>29</v>
      </c>
      <c r="D339" s="17">
        <f t="shared" ref="D339:D389" si="69">INDEX($N$5:$N$39,C339)</f>
        <v>2.3746325494611038</v>
      </c>
      <c r="E339" s="17">
        <f t="shared" ref="E339:E389" si="70">INDEX($N$5:$N$39,C339+1)</f>
        <v>2.4411222608460146</v>
      </c>
      <c r="F339" s="14">
        <f t="shared" ref="F339:F389" si="71">INDEX($K$5:$K$39,C339)</f>
        <v>45841</v>
      </c>
      <c r="G339" s="14">
        <f t="shared" ref="G339:G389" si="72">INDEX($K$5:$K$39,C339+1)</f>
        <v>46206</v>
      </c>
      <c r="H339" s="3">
        <f>CHOOSE(MATCH($A$2,{"D","C"},0),VLOOKUP($A339,$J$4:$N$39,COUNTA($J$4:$N$4)),TREND(D339:E339,F339:G339,B339))</f>
        <v>2.3992246344938799</v>
      </c>
    </row>
    <row r="340" spans="1:8">
      <c r="A340" s="12">
        <f t="shared" si="66"/>
        <v>45992</v>
      </c>
      <c r="B340" s="155">
        <f t="shared" si="67"/>
        <v>46006</v>
      </c>
      <c r="C340" s="150">
        <f t="shared" si="68"/>
        <v>29</v>
      </c>
      <c r="D340" s="17">
        <f t="shared" si="69"/>
        <v>2.3746325494611038</v>
      </c>
      <c r="E340" s="17">
        <f t="shared" si="70"/>
        <v>2.4411222608460146</v>
      </c>
      <c r="F340" s="14">
        <f t="shared" si="71"/>
        <v>45841</v>
      </c>
      <c r="G340" s="14">
        <f t="shared" si="72"/>
        <v>46206</v>
      </c>
      <c r="H340" s="3">
        <f>CHOOSE(MATCH($A$2,{"D","C"},0),VLOOKUP($A340,$J$4:$N$39,COUNTA($J$4:$N$4)),TREND(D340:E340,F340:G340,B340))</f>
        <v>2.4046895422789412</v>
      </c>
    </row>
    <row r="341" spans="1:8">
      <c r="A341" s="12">
        <f t="shared" si="66"/>
        <v>46023</v>
      </c>
      <c r="B341" s="155">
        <f t="shared" si="67"/>
        <v>46037</v>
      </c>
      <c r="C341" s="150">
        <f t="shared" si="68"/>
        <v>29</v>
      </c>
      <c r="D341" s="17">
        <f t="shared" si="69"/>
        <v>2.3746325494611038</v>
      </c>
      <c r="E341" s="17">
        <f t="shared" si="70"/>
        <v>2.4411222608460146</v>
      </c>
      <c r="F341" s="14">
        <f t="shared" si="71"/>
        <v>45841</v>
      </c>
      <c r="G341" s="14">
        <f t="shared" si="72"/>
        <v>46206</v>
      </c>
      <c r="H341" s="3">
        <f>CHOOSE(MATCH($A$2,{"D","C"},0),VLOOKUP($A341,$J$4:$N$39,COUNTA($J$4:$N$4)),TREND(D341:E341,F341:G341,B341))</f>
        <v>2.4103366136568383</v>
      </c>
    </row>
    <row r="342" spans="1:8">
      <c r="A342" s="12">
        <f t="shared" si="66"/>
        <v>46054</v>
      </c>
      <c r="B342" s="155">
        <f t="shared" si="67"/>
        <v>46068</v>
      </c>
      <c r="C342" s="150">
        <f t="shared" si="68"/>
        <v>29</v>
      </c>
      <c r="D342" s="17">
        <f t="shared" si="69"/>
        <v>2.3746325494611038</v>
      </c>
      <c r="E342" s="17">
        <f t="shared" si="70"/>
        <v>2.4411222608460146</v>
      </c>
      <c r="F342" s="14">
        <f t="shared" si="71"/>
        <v>45841</v>
      </c>
      <c r="G342" s="14">
        <f t="shared" si="72"/>
        <v>46206</v>
      </c>
      <c r="H342" s="3">
        <f>CHOOSE(MATCH($A$2,{"D","C"},0),VLOOKUP($A342,$J$4:$N$39,COUNTA($J$4:$N$4)),TREND(D342:E342,F342:G342,B342))</f>
        <v>2.4159836850347336</v>
      </c>
    </row>
    <row r="343" spans="1:8">
      <c r="A343" s="12">
        <f t="shared" si="66"/>
        <v>46082</v>
      </c>
      <c r="B343" s="155">
        <f t="shared" si="67"/>
        <v>46096</v>
      </c>
      <c r="C343" s="150">
        <f t="shared" si="68"/>
        <v>29</v>
      </c>
      <c r="D343" s="17">
        <f t="shared" si="69"/>
        <v>2.3746325494611038</v>
      </c>
      <c r="E343" s="17">
        <f t="shared" si="70"/>
        <v>2.4411222608460146</v>
      </c>
      <c r="F343" s="14">
        <f t="shared" si="71"/>
        <v>45841</v>
      </c>
      <c r="G343" s="14">
        <f t="shared" si="72"/>
        <v>46206</v>
      </c>
      <c r="H343" s="3">
        <f>CHOOSE(MATCH($A$2,{"D","C"},0),VLOOKUP($A343,$J$4:$N$39,COUNTA($J$4:$N$4)),TREND(D343:E343,F343:G343,B343))</f>
        <v>2.4210842656341249</v>
      </c>
    </row>
    <row r="344" spans="1:8">
      <c r="A344" s="12">
        <f t="shared" si="66"/>
        <v>46113</v>
      </c>
      <c r="B344" s="155">
        <f t="shared" si="67"/>
        <v>46127</v>
      </c>
      <c r="C344" s="150">
        <f t="shared" si="68"/>
        <v>29</v>
      </c>
      <c r="D344" s="17">
        <f t="shared" si="69"/>
        <v>2.3746325494611038</v>
      </c>
      <c r="E344" s="17">
        <f t="shared" si="70"/>
        <v>2.4411222608460146</v>
      </c>
      <c r="F344" s="14">
        <f t="shared" si="71"/>
        <v>45841</v>
      </c>
      <c r="G344" s="14">
        <f t="shared" si="72"/>
        <v>46206</v>
      </c>
      <c r="H344" s="3">
        <f>CHOOSE(MATCH($A$2,{"D","C"},0),VLOOKUP($A344,$J$4:$N$39,COUNTA($J$4:$N$4)),TREND(D344:E344,F344:G344,B344))</f>
        <v>2.426731337012022</v>
      </c>
    </row>
    <row r="345" spans="1:8">
      <c r="A345" s="12">
        <f t="shared" si="66"/>
        <v>46143</v>
      </c>
      <c r="B345" s="155">
        <f t="shared" si="67"/>
        <v>46157</v>
      </c>
      <c r="C345" s="150">
        <f t="shared" si="68"/>
        <v>29</v>
      </c>
      <c r="D345" s="17">
        <f t="shared" si="69"/>
        <v>2.3746325494611038</v>
      </c>
      <c r="E345" s="17">
        <f t="shared" si="70"/>
        <v>2.4411222608460146</v>
      </c>
      <c r="F345" s="14">
        <f t="shared" si="71"/>
        <v>45841</v>
      </c>
      <c r="G345" s="14">
        <f t="shared" si="72"/>
        <v>46206</v>
      </c>
      <c r="H345" s="3">
        <f>CHOOSE(MATCH($A$2,{"D","C"},0),VLOOKUP($A345,$J$4:$N$39,COUNTA($J$4:$N$4)),TREND(D345:E345,F345:G345,B345))</f>
        <v>2.4321962447970833</v>
      </c>
    </row>
    <row r="346" spans="1:8">
      <c r="A346" s="12">
        <f t="shared" si="66"/>
        <v>46174</v>
      </c>
      <c r="B346" s="155">
        <f t="shared" si="67"/>
        <v>46188</v>
      </c>
      <c r="C346" s="150">
        <f t="shared" si="68"/>
        <v>29</v>
      </c>
      <c r="D346" s="17">
        <f t="shared" si="69"/>
        <v>2.3746325494611038</v>
      </c>
      <c r="E346" s="17">
        <f t="shared" si="70"/>
        <v>2.4411222608460146</v>
      </c>
      <c r="F346" s="14">
        <f t="shared" si="71"/>
        <v>45841</v>
      </c>
      <c r="G346" s="14">
        <f t="shared" si="72"/>
        <v>46206</v>
      </c>
      <c r="H346" s="3">
        <f>CHOOSE(MATCH($A$2,{"D","C"},0),VLOOKUP($A346,$J$4:$N$39,COUNTA($J$4:$N$4)),TREND(D346:E346,F346:G346,B346))</f>
        <v>2.4378433161749786</v>
      </c>
    </row>
    <row r="347" spans="1:8">
      <c r="A347" s="12">
        <f t="shared" si="66"/>
        <v>46204</v>
      </c>
      <c r="B347" s="155">
        <f t="shared" si="67"/>
        <v>46218</v>
      </c>
      <c r="C347" s="150">
        <f t="shared" si="68"/>
        <v>30</v>
      </c>
      <c r="D347" s="17">
        <f t="shared" si="69"/>
        <v>2.4411222608460146</v>
      </c>
      <c r="E347" s="17">
        <f t="shared" si="70"/>
        <v>2.509473684149703</v>
      </c>
      <c r="F347" s="14">
        <f t="shared" si="71"/>
        <v>46206</v>
      </c>
      <c r="G347" s="14">
        <f t="shared" si="72"/>
        <v>46571</v>
      </c>
      <c r="H347" s="3">
        <f>CHOOSE(MATCH($A$2,{"D","C"},0),VLOOKUP($A347,$J$4:$N$39,COUNTA($J$4:$N$4)),TREND(D347:E347,F347:G347,B347))</f>
        <v>2.4433694309272314</v>
      </c>
    </row>
    <row r="348" spans="1:8">
      <c r="A348" s="12">
        <f t="shared" si="66"/>
        <v>46235</v>
      </c>
      <c r="B348" s="155">
        <f t="shared" si="67"/>
        <v>46249</v>
      </c>
      <c r="C348" s="150">
        <f t="shared" si="68"/>
        <v>30</v>
      </c>
      <c r="D348" s="17">
        <f t="shared" si="69"/>
        <v>2.4411222608460146</v>
      </c>
      <c r="E348" s="17">
        <f t="shared" si="70"/>
        <v>2.509473684149703</v>
      </c>
      <c r="F348" s="14">
        <f t="shared" si="71"/>
        <v>46206</v>
      </c>
      <c r="G348" s="14">
        <f t="shared" si="72"/>
        <v>46571</v>
      </c>
      <c r="H348" s="3">
        <f>CHOOSE(MATCH($A$2,{"D","C"},0),VLOOKUP($A348,$J$4:$N$39,COUNTA($J$4:$N$4)),TREND(D348:E348,F348:G348,B348))</f>
        <v>2.449174620303709</v>
      </c>
    </row>
    <row r="349" spans="1:8">
      <c r="A349" s="12">
        <f t="shared" si="66"/>
        <v>46266</v>
      </c>
      <c r="B349" s="155">
        <f t="shared" si="67"/>
        <v>46280</v>
      </c>
      <c r="C349" s="150">
        <f t="shared" si="68"/>
        <v>30</v>
      </c>
      <c r="D349" s="17">
        <f t="shared" si="69"/>
        <v>2.4411222608460146</v>
      </c>
      <c r="E349" s="17">
        <f t="shared" si="70"/>
        <v>2.509473684149703</v>
      </c>
      <c r="F349" s="14">
        <f t="shared" si="71"/>
        <v>46206</v>
      </c>
      <c r="G349" s="14">
        <f t="shared" si="72"/>
        <v>46571</v>
      </c>
      <c r="H349" s="3">
        <f>CHOOSE(MATCH($A$2,{"D","C"},0),VLOOKUP($A349,$J$4:$N$39,COUNTA($J$4:$N$4)),TREND(D349:E349,F349:G349,B349))</f>
        <v>2.4549798096801867</v>
      </c>
    </row>
    <row r="350" spans="1:8">
      <c r="A350" s="12">
        <f t="shared" si="66"/>
        <v>46296</v>
      </c>
      <c r="B350" s="155">
        <f t="shared" si="67"/>
        <v>46310</v>
      </c>
      <c r="C350" s="150">
        <f t="shared" si="68"/>
        <v>30</v>
      </c>
      <c r="D350" s="17">
        <f t="shared" si="69"/>
        <v>2.4411222608460146</v>
      </c>
      <c r="E350" s="17">
        <f t="shared" si="70"/>
        <v>2.509473684149703</v>
      </c>
      <c r="F350" s="14">
        <f t="shared" si="71"/>
        <v>46206</v>
      </c>
      <c r="G350" s="14">
        <f t="shared" si="72"/>
        <v>46571</v>
      </c>
      <c r="H350" s="3">
        <f>CHOOSE(MATCH($A$2,{"D","C"},0),VLOOKUP($A350,$J$4:$N$39,COUNTA($J$4:$N$4)),TREND(D350:E350,F350:G350,B350))</f>
        <v>2.4605977348832306</v>
      </c>
    </row>
    <row r="351" spans="1:8">
      <c r="A351" s="12">
        <f t="shared" si="66"/>
        <v>46327</v>
      </c>
      <c r="B351" s="155">
        <f t="shared" si="67"/>
        <v>46341</v>
      </c>
      <c r="C351" s="150">
        <f t="shared" si="68"/>
        <v>30</v>
      </c>
      <c r="D351" s="17">
        <f t="shared" si="69"/>
        <v>2.4411222608460146</v>
      </c>
      <c r="E351" s="17">
        <f t="shared" si="70"/>
        <v>2.509473684149703</v>
      </c>
      <c r="F351" s="14">
        <f t="shared" si="71"/>
        <v>46206</v>
      </c>
      <c r="G351" s="14">
        <f t="shared" si="72"/>
        <v>46571</v>
      </c>
      <c r="H351" s="3">
        <f>CHOOSE(MATCH($A$2,{"D","C"},0),VLOOKUP($A351,$J$4:$N$39,COUNTA($J$4:$N$4)),TREND(D351:E351,F351:G351,B351))</f>
        <v>2.4664029242597083</v>
      </c>
    </row>
    <row r="352" spans="1:8">
      <c r="A352" s="12">
        <f t="shared" si="66"/>
        <v>46357</v>
      </c>
      <c r="B352" s="155">
        <f t="shared" si="67"/>
        <v>46371</v>
      </c>
      <c r="C352" s="150">
        <f t="shared" si="68"/>
        <v>30</v>
      </c>
      <c r="D352" s="17">
        <f t="shared" si="69"/>
        <v>2.4411222608460146</v>
      </c>
      <c r="E352" s="17">
        <f t="shared" si="70"/>
        <v>2.509473684149703</v>
      </c>
      <c r="F352" s="14">
        <f t="shared" si="71"/>
        <v>46206</v>
      </c>
      <c r="G352" s="14">
        <f t="shared" si="72"/>
        <v>46571</v>
      </c>
      <c r="H352" s="3">
        <f>CHOOSE(MATCH($A$2,{"D","C"},0),VLOOKUP($A352,$J$4:$N$39,COUNTA($J$4:$N$4)),TREND(D352:E352,F352:G352,B352))</f>
        <v>2.4720208494627505</v>
      </c>
    </row>
    <row r="353" spans="1:8">
      <c r="A353" s="12">
        <f t="shared" si="66"/>
        <v>46388</v>
      </c>
      <c r="B353" s="155">
        <f t="shared" si="67"/>
        <v>46402</v>
      </c>
      <c r="C353" s="150">
        <f t="shared" si="68"/>
        <v>30</v>
      </c>
      <c r="D353" s="17">
        <f t="shared" si="69"/>
        <v>2.4411222608460146</v>
      </c>
      <c r="E353" s="17">
        <f t="shared" si="70"/>
        <v>2.509473684149703</v>
      </c>
      <c r="F353" s="14">
        <f t="shared" si="71"/>
        <v>46206</v>
      </c>
      <c r="G353" s="14">
        <f t="shared" si="72"/>
        <v>46571</v>
      </c>
      <c r="H353" s="3">
        <f>CHOOSE(MATCH($A$2,{"D","C"},0),VLOOKUP($A353,$J$4:$N$39,COUNTA($J$4:$N$4)),TREND(D353:E353,F353:G353,B353))</f>
        <v>2.4778260388392281</v>
      </c>
    </row>
    <row r="354" spans="1:8">
      <c r="A354" s="12">
        <f t="shared" si="66"/>
        <v>46419</v>
      </c>
      <c r="B354" s="155">
        <f t="shared" si="67"/>
        <v>46433</v>
      </c>
      <c r="C354" s="150">
        <f t="shared" si="68"/>
        <v>30</v>
      </c>
      <c r="D354" s="17">
        <f t="shared" si="69"/>
        <v>2.4411222608460146</v>
      </c>
      <c r="E354" s="17">
        <f t="shared" si="70"/>
        <v>2.509473684149703</v>
      </c>
      <c r="F354" s="14">
        <f t="shared" si="71"/>
        <v>46206</v>
      </c>
      <c r="G354" s="14">
        <f t="shared" si="72"/>
        <v>46571</v>
      </c>
      <c r="H354" s="3">
        <f>CHOOSE(MATCH($A$2,{"D","C"},0),VLOOKUP($A354,$J$4:$N$39,COUNTA($J$4:$N$4)),TREND(D354:E354,F354:G354,B354))</f>
        <v>2.4836312282157058</v>
      </c>
    </row>
    <row r="355" spans="1:8">
      <c r="A355" s="12">
        <f t="shared" si="66"/>
        <v>46447</v>
      </c>
      <c r="B355" s="155">
        <f t="shared" si="67"/>
        <v>46461</v>
      </c>
      <c r="C355" s="150">
        <f t="shared" si="68"/>
        <v>30</v>
      </c>
      <c r="D355" s="17">
        <f t="shared" si="69"/>
        <v>2.4411222608460146</v>
      </c>
      <c r="E355" s="17">
        <f t="shared" si="70"/>
        <v>2.509473684149703</v>
      </c>
      <c r="F355" s="14">
        <f t="shared" si="71"/>
        <v>46206</v>
      </c>
      <c r="G355" s="14">
        <f t="shared" si="72"/>
        <v>46571</v>
      </c>
      <c r="H355" s="3">
        <f>CHOOSE(MATCH($A$2,{"D","C"},0),VLOOKUP($A355,$J$4:$N$39,COUNTA($J$4:$N$4)),TREND(D355:E355,F355:G355,B355))</f>
        <v>2.4888746250718787</v>
      </c>
    </row>
    <row r="356" spans="1:8">
      <c r="A356" s="12">
        <f t="shared" si="66"/>
        <v>46478</v>
      </c>
      <c r="B356" s="155">
        <f t="shared" si="67"/>
        <v>46492</v>
      </c>
      <c r="C356" s="150">
        <f t="shared" si="68"/>
        <v>30</v>
      </c>
      <c r="D356" s="17">
        <f t="shared" si="69"/>
        <v>2.4411222608460146</v>
      </c>
      <c r="E356" s="17">
        <f t="shared" si="70"/>
        <v>2.509473684149703</v>
      </c>
      <c r="F356" s="14">
        <f t="shared" si="71"/>
        <v>46206</v>
      </c>
      <c r="G356" s="14">
        <f t="shared" si="72"/>
        <v>46571</v>
      </c>
      <c r="H356" s="3">
        <f>CHOOSE(MATCH($A$2,{"D","C"},0),VLOOKUP($A356,$J$4:$N$39,COUNTA($J$4:$N$4)),TREND(D356:E356,F356:G356,B356))</f>
        <v>2.4946798144483564</v>
      </c>
    </row>
    <row r="357" spans="1:8">
      <c r="A357" s="12">
        <f t="shared" si="66"/>
        <v>46508</v>
      </c>
      <c r="B357" s="155">
        <f t="shared" si="67"/>
        <v>46522</v>
      </c>
      <c r="C357" s="150">
        <f t="shared" si="68"/>
        <v>30</v>
      </c>
      <c r="D357" s="17">
        <f t="shared" si="69"/>
        <v>2.4411222608460146</v>
      </c>
      <c r="E357" s="17">
        <f t="shared" si="70"/>
        <v>2.509473684149703</v>
      </c>
      <c r="F357" s="14">
        <f t="shared" si="71"/>
        <v>46206</v>
      </c>
      <c r="G357" s="14">
        <f t="shared" si="72"/>
        <v>46571</v>
      </c>
      <c r="H357" s="3">
        <f>CHOOSE(MATCH($A$2,{"D","C"},0),VLOOKUP($A357,$J$4:$N$39,COUNTA($J$4:$N$4)),TREND(D357:E357,F357:G357,B357))</f>
        <v>2.5002977396514003</v>
      </c>
    </row>
    <row r="358" spans="1:8">
      <c r="A358" s="12">
        <f t="shared" si="66"/>
        <v>46539</v>
      </c>
      <c r="B358" s="155">
        <f t="shared" si="67"/>
        <v>46553</v>
      </c>
      <c r="C358" s="150">
        <f t="shared" si="68"/>
        <v>30</v>
      </c>
      <c r="D358" s="17">
        <f t="shared" si="69"/>
        <v>2.4411222608460146</v>
      </c>
      <c r="E358" s="17">
        <f t="shared" si="70"/>
        <v>2.509473684149703</v>
      </c>
      <c r="F358" s="14">
        <f t="shared" si="71"/>
        <v>46206</v>
      </c>
      <c r="G358" s="14">
        <f t="shared" si="72"/>
        <v>46571</v>
      </c>
      <c r="H358" s="3">
        <f>CHOOSE(MATCH($A$2,{"D","C"},0),VLOOKUP($A358,$J$4:$N$39,COUNTA($J$4:$N$4)),TREND(D358:E358,F358:G358,B358))</f>
        <v>2.506102929027878</v>
      </c>
    </row>
    <row r="359" spans="1:8">
      <c r="A359" s="12">
        <f t="shared" si="66"/>
        <v>46569</v>
      </c>
      <c r="B359" s="155">
        <f t="shared" si="67"/>
        <v>46583</v>
      </c>
      <c r="C359" s="150">
        <f t="shared" si="68"/>
        <v>31</v>
      </c>
      <c r="D359" s="17">
        <f t="shared" si="69"/>
        <v>2.509473684149703</v>
      </c>
      <c r="E359" s="17">
        <f t="shared" si="70"/>
        <v>2.5797389473058945</v>
      </c>
      <c r="F359" s="14">
        <f t="shared" si="71"/>
        <v>46571</v>
      </c>
      <c r="G359" s="14">
        <f t="shared" si="72"/>
        <v>46936</v>
      </c>
      <c r="H359" s="3">
        <f>CHOOSE(MATCH($A$2,{"D","C"},0),VLOOKUP($A359,$J$4:$N$39,COUNTA($J$4:$N$4)),TREND(D359:E359,F359:G359,B359))</f>
        <v>2.5117837749931953</v>
      </c>
    </row>
    <row r="360" spans="1:8">
      <c r="A360" s="12">
        <f t="shared" si="66"/>
        <v>46600</v>
      </c>
      <c r="B360" s="155">
        <f t="shared" si="67"/>
        <v>46614</v>
      </c>
      <c r="C360" s="150">
        <f t="shared" si="68"/>
        <v>31</v>
      </c>
      <c r="D360" s="17">
        <f t="shared" si="69"/>
        <v>2.509473684149703</v>
      </c>
      <c r="E360" s="17">
        <f t="shared" si="70"/>
        <v>2.5797389473058945</v>
      </c>
      <c r="F360" s="14">
        <f t="shared" si="71"/>
        <v>46571</v>
      </c>
      <c r="G360" s="14">
        <f t="shared" si="72"/>
        <v>46936</v>
      </c>
      <c r="H360" s="3">
        <f>CHOOSE(MATCH($A$2,{"D","C"},0),VLOOKUP($A360,$J$4:$N$39,COUNTA($J$4:$N$4)),TREND(D360:E360,F360:G360,B360))</f>
        <v>2.5177515096722134</v>
      </c>
    </row>
    <row r="361" spans="1:8">
      <c r="A361" s="12">
        <f t="shared" si="66"/>
        <v>46631</v>
      </c>
      <c r="B361" s="155">
        <f t="shared" si="67"/>
        <v>46645</v>
      </c>
      <c r="C361" s="150">
        <f t="shared" si="68"/>
        <v>31</v>
      </c>
      <c r="D361" s="17">
        <f t="shared" si="69"/>
        <v>2.509473684149703</v>
      </c>
      <c r="E361" s="17">
        <f t="shared" si="70"/>
        <v>2.5797389473058945</v>
      </c>
      <c r="F361" s="14">
        <f t="shared" si="71"/>
        <v>46571</v>
      </c>
      <c r="G361" s="14">
        <f t="shared" si="72"/>
        <v>46936</v>
      </c>
      <c r="H361" s="3">
        <f>CHOOSE(MATCH($A$2,{"D","C"},0),VLOOKUP($A361,$J$4:$N$39,COUNTA($J$4:$N$4)),TREND(D361:E361,F361:G361,B361))</f>
        <v>2.5237192443512333</v>
      </c>
    </row>
    <row r="362" spans="1:8">
      <c r="A362" s="12">
        <f t="shared" si="66"/>
        <v>46661</v>
      </c>
      <c r="B362" s="155">
        <f t="shared" si="67"/>
        <v>46675</v>
      </c>
      <c r="C362" s="150">
        <f t="shared" si="68"/>
        <v>31</v>
      </c>
      <c r="D362" s="17">
        <f t="shared" si="69"/>
        <v>2.509473684149703</v>
      </c>
      <c r="E362" s="17">
        <f t="shared" si="70"/>
        <v>2.5797389473058945</v>
      </c>
      <c r="F362" s="14">
        <f t="shared" si="71"/>
        <v>46571</v>
      </c>
      <c r="G362" s="14">
        <f t="shared" si="72"/>
        <v>46936</v>
      </c>
      <c r="H362" s="3">
        <f>CHOOSE(MATCH($A$2,{"D","C"},0),VLOOKUP($A362,$J$4:$N$39,COUNTA($J$4:$N$4)),TREND(D362:E362,F362:G362,B362))</f>
        <v>2.5294944714599614</v>
      </c>
    </row>
    <row r="363" spans="1:8">
      <c r="A363" s="12">
        <f t="shared" si="66"/>
        <v>46692</v>
      </c>
      <c r="B363" s="155">
        <f t="shared" si="67"/>
        <v>46706</v>
      </c>
      <c r="C363" s="150">
        <f t="shared" si="68"/>
        <v>31</v>
      </c>
      <c r="D363" s="17">
        <f t="shared" si="69"/>
        <v>2.509473684149703</v>
      </c>
      <c r="E363" s="17">
        <f t="shared" si="70"/>
        <v>2.5797389473058945</v>
      </c>
      <c r="F363" s="14">
        <f t="shared" si="71"/>
        <v>46571</v>
      </c>
      <c r="G363" s="14">
        <f t="shared" si="72"/>
        <v>46936</v>
      </c>
      <c r="H363" s="3">
        <f>CHOOSE(MATCH($A$2,{"D","C"},0),VLOOKUP($A363,$J$4:$N$39,COUNTA($J$4:$N$4)),TREND(D363:E363,F363:G363,B363))</f>
        <v>2.5354622061389795</v>
      </c>
    </row>
    <row r="364" spans="1:8">
      <c r="A364" s="12">
        <f t="shared" si="66"/>
        <v>46722</v>
      </c>
      <c r="B364" s="155">
        <f t="shared" si="67"/>
        <v>46736</v>
      </c>
      <c r="C364" s="150">
        <f t="shared" si="68"/>
        <v>31</v>
      </c>
      <c r="D364" s="17">
        <f t="shared" si="69"/>
        <v>2.509473684149703</v>
      </c>
      <c r="E364" s="17">
        <f t="shared" si="70"/>
        <v>2.5797389473058945</v>
      </c>
      <c r="F364" s="14">
        <f t="shared" si="71"/>
        <v>46571</v>
      </c>
      <c r="G364" s="14">
        <f t="shared" si="72"/>
        <v>46936</v>
      </c>
      <c r="H364" s="3">
        <f>CHOOSE(MATCH($A$2,{"D","C"},0),VLOOKUP($A364,$J$4:$N$39,COUNTA($J$4:$N$4)),TREND(D364:E364,F364:G364,B364))</f>
        <v>2.5412374332477077</v>
      </c>
    </row>
    <row r="365" spans="1:8">
      <c r="A365" s="12">
        <f t="shared" si="66"/>
        <v>46753</v>
      </c>
      <c r="B365" s="155">
        <f t="shared" si="67"/>
        <v>46767</v>
      </c>
      <c r="C365" s="150">
        <f t="shared" si="68"/>
        <v>31</v>
      </c>
      <c r="D365" s="17">
        <f t="shared" si="69"/>
        <v>2.509473684149703</v>
      </c>
      <c r="E365" s="17">
        <f t="shared" si="70"/>
        <v>2.5797389473058945</v>
      </c>
      <c r="F365" s="14">
        <f t="shared" si="71"/>
        <v>46571</v>
      </c>
      <c r="G365" s="14">
        <f t="shared" si="72"/>
        <v>46936</v>
      </c>
      <c r="H365" s="3">
        <f>CHOOSE(MATCH($A$2,{"D","C"},0),VLOOKUP($A365,$J$4:$N$39,COUNTA($J$4:$N$4)),TREND(D365:E365,F365:G365,B365))</f>
        <v>2.5472051679267276</v>
      </c>
    </row>
    <row r="366" spans="1:8">
      <c r="A366" s="12">
        <f t="shared" si="66"/>
        <v>46784</v>
      </c>
      <c r="B366" s="155">
        <f t="shared" si="67"/>
        <v>46798</v>
      </c>
      <c r="C366" s="150">
        <f t="shared" si="68"/>
        <v>31</v>
      </c>
      <c r="D366" s="17">
        <f t="shared" si="69"/>
        <v>2.509473684149703</v>
      </c>
      <c r="E366" s="17">
        <f t="shared" si="70"/>
        <v>2.5797389473058945</v>
      </c>
      <c r="F366" s="14">
        <f t="shared" si="71"/>
        <v>46571</v>
      </c>
      <c r="G366" s="14">
        <f t="shared" si="72"/>
        <v>46936</v>
      </c>
      <c r="H366" s="3">
        <f>CHOOSE(MATCH($A$2,{"D","C"},0),VLOOKUP($A366,$J$4:$N$39,COUNTA($J$4:$N$4)),TREND(D366:E366,F366:G366,B366))</f>
        <v>2.5531729026057457</v>
      </c>
    </row>
    <row r="367" spans="1:8">
      <c r="A367" s="12">
        <f t="shared" si="66"/>
        <v>46813</v>
      </c>
      <c r="B367" s="155">
        <f t="shared" si="67"/>
        <v>46827</v>
      </c>
      <c r="C367" s="150">
        <f t="shared" si="68"/>
        <v>31</v>
      </c>
      <c r="D367" s="17">
        <f t="shared" si="69"/>
        <v>2.509473684149703</v>
      </c>
      <c r="E367" s="17">
        <f t="shared" si="70"/>
        <v>2.5797389473058945</v>
      </c>
      <c r="F367" s="14">
        <f t="shared" si="71"/>
        <v>46571</v>
      </c>
      <c r="G367" s="14">
        <f t="shared" si="72"/>
        <v>46936</v>
      </c>
      <c r="H367" s="3">
        <f>CHOOSE(MATCH($A$2,{"D","C"},0),VLOOKUP($A367,$J$4:$N$39,COUNTA($J$4:$N$4)),TREND(D367:E367,F367:G367,B367))</f>
        <v>2.5587556221441838</v>
      </c>
    </row>
    <row r="368" spans="1:8">
      <c r="A368" s="12">
        <f t="shared" si="66"/>
        <v>46844</v>
      </c>
      <c r="B368" s="155">
        <f t="shared" si="67"/>
        <v>46858</v>
      </c>
      <c r="C368" s="150">
        <f t="shared" si="68"/>
        <v>31</v>
      </c>
      <c r="D368" s="17">
        <f t="shared" si="69"/>
        <v>2.509473684149703</v>
      </c>
      <c r="E368" s="17">
        <f t="shared" si="70"/>
        <v>2.5797389473058945</v>
      </c>
      <c r="F368" s="14">
        <f t="shared" si="71"/>
        <v>46571</v>
      </c>
      <c r="G368" s="14">
        <f t="shared" si="72"/>
        <v>46936</v>
      </c>
      <c r="H368" s="3">
        <f>CHOOSE(MATCH($A$2,{"D","C"},0),VLOOKUP($A368,$J$4:$N$39,COUNTA($J$4:$N$4)),TREND(D368:E368,F368:G368,B368))</f>
        <v>2.564723356823202</v>
      </c>
    </row>
    <row r="369" spans="1:8">
      <c r="A369" s="12">
        <f t="shared" si="66"/>
        <v>46874</v>
      </c>
      <c r="B369" s="155">
        <f t="shared" si="67"/>
        <v>46888</v>
      </c>
      <c r="C369" s="150">
        <f t="shared" si="68"/>
        <v>31</v>
      </c>
      <c r="D369" s="17">
        <f t="shared" si="69"/>
        <v>2.509473684149703</v>
      </c>
      <c r="E369" s="17">
        <f t="shared" si="70"/>
        <v>2.5797389473058945</v>
      </c>
      <c r="F369" s="14">
        <f t="shared" si="71"/>
        <v>46571</v>
      </c>
      <c r="G369" s="14">
        <f t="shared" si="72"/>
        <v>46936</v>
      </c>
      <c r="H369" s="3">
        <f>CHOOSE(MATCH($A$2,{"D","C"},0),VLOOKUP($A369,$J$4:$N$39,COUNTA($J$4:$N$4)),TREND(D369:E369,F369:G369,B369))</f>
        <v>2.5704985839319301</v>
      </c>
    </row>
    <row r="370" spans="1:8">
      <c r="A370" s="12">
        <f t="shared" si="66"/>
        <v>46905</v>
      </c>
      <c r="B370" s="155">
        <f t="shared" si="67"/>
        <v>46919</v>
      </c>
      <c r="C370" s="150">
        <f t="shared" si="68"/>
        <v>31</v>
      </c>
      <c r="D370" s="17">
        <f t="shared" si="69"/>
        <v>2.509473684149703</v>
      </c>
      <c r="E370" s="17">
        <f t="shared" si="70"/>
        <v>2.5797389473058945</v>
      </c>
      <c r="F370" s="14">
        <f t="shared" si="71"/>
        <v>46571</v>
      </c>
      <c r="G370" s="14">
        <f t="shared" si="72"/>
        <v>46936</v>
      </c>
      <c r="H370" s="3">
        <f>CHOOSE(MATCH($A$2,{"D","C"},0),VLOOKUP($A370,$J$4:$N$39,COUNTA($J$4:$N$4)),TREND(D370:E370,F370:G370,B370))</f>
        <v>2.57646631861095</v>
      </c>
    </row>
    <row r="371" spans="1:8">
      <c r="A371" s="12">
        <f t="shared" si="66"/>
        <v>46935</v>
      </c>
      <c r="B371" s="155">
        <f t="shared" si="67"/>
        <v>46949</v>
      </c>
      <c r="C371" s="150">
        <f t="shared" si="68"/>
        <v>32</v>
      </c>
      <c r="D371" s="17">
        <f t="shared" si="69"/>
        <v>2.5797389473058945</v>
      </c>
      <c r="E371" s="17">
        <f t="shared" si="70"/>
        <v>2.6519716378304596</v>
      </c>
      <c r="F371" s="14">
        <f t="shared" si="71"/>
        <v>46936</v>
      </c>
      <c r="G371" s="14">
        <f t="shared" si="72"/>
        <v>47302</v>
      </c>
      <c r="H371" s="3">
        <f>CHOOSE(MATCH($A$2,{"D","C"},0),VLOOKUP($A371,$J$4:$N$39,COUNTA($J$4:$N$4)),TREND(D371:E371,F371:G371,B371))</f>
        <v>2.5823045893190635</v>
      </c>
    </row>
    <row r="372" spans="1:8">
      <c r="A372" s="12">
        <f t="shared" si="66"/>
        <v>46966</v>
      </c>
      <c r="B372" s="155">
        <f t="shared" si="67"/>
        <v>46980</v>
      </c>
      <c r="C372" s="150">
        <f t="shared" si="68"/>
        <v>32</v>
      </c>
      <c r="D372" s="17">
        <f t="shared" si="69"/>
        <v>2.5797389473058945</v>
      </c>
      <c r="E372" s="17">
        <f t="shared" si="70"/>
        <v>2.6519716378304596</v>
      </c>
      <c r="F372" s="14">
        <f t="shared" si="71"/>
        <v>46936</v>
      </c>
      <c r="G372" s="14">
        <f t="shared" si="72"/>
        <v>47302</v>
      </c>
      <c r="H372" s="3">
        <f>CHOOSE(MATCH($A$2,{"D","C"},0),VLOOKUP($A372,$J$4:$N$39,COUNTA($J$4:$N$4)),TREND(D372:E372,F372:G372,B372))</f>
        <v>2.5884226587350785</v>
      </c>
    </row>
    <row r="373" spans="1:8">
      <c r="A373" s="12">
        <f t="shared" si="66"/>
        <v>46997</v>
      </c>
      <c r="B373" s="155">
        <f t="shared" si="67"/>
        <v>47011</v>
      </c>
      <c r="C373" s="150">
        <f t="shared" si="68"/>
        <v>32</v>
      </c>
      <c r="D373" s="17">
        <f t="shared" si="69"/>
        <v>2.5797389473058945</v>
      </c>
      <c r="E373" s="17">
        <f t="shared" si="70"/>
        <v>2.6519716378304596</v>
      </c>
      <c r="F373" s="14">
        <f t="shared" si="71"/>
        <v>46936</v>
      </c>
      <c r="G373" s="14">
        <f t="shared" si="72"/>
        <v>47302</v>
      </c>
      <c r="H373" s="3">
        <f>CHOOSE(MATCH($A$2,{"D","C"},0),VLOOKUP($A373,$J$4:$N$39,COUNTA($J$4:$N$4)),TREND(D373:E373,F373:G373,B373))</f>
        <v>2.5945407281510935</v>
      </c>
    </row>
    <row r="374" spans="1:8">
      <c r="A374" s="12">
        <f t="shared" si="66"/>
        <v>47027</v>
      </c>
      <c r="B374" s="155">
        <f t="shared" si="67"/>
        <v>47041</v>
      </c>
      <c r="C374" s="150">
        <f t="shared" si="68"/>
        <v>32</v>
      </c>
      <c r="D374" s="17">
        <f t="shared" si="69"/>
        <v>2.5797389473058945</v>
      </c>
      <c r="E374" s="17">
        <f t="shared" si="70"/>
        <v>2.6519716378304596</v>
      </c>
      <c r="F374" s="14">
        <f t="shared" si="71"/>
        <v>46936</v>
      </c>
      <c r="G374" s="14">
        <f t="shared" si="72"/>
        <v>47302</v>
      </c>
      <c r="H374" s="3">
        <f>CHOOSE(MATCH($A$2,{"D","C"},0),VLOOKUP($A374,$J$4:$N$39,COUNTA($J$4:$N$4)),TREND(D374:E374,F374:G374,B374))</f>
        <v>2.6004614404891715</v>
      </c>
    </row>
    <row r="375" spans="1:8">
      <c r="A375" s="12">
        <f t="shared" si="66"/>
        <v>47058</v>
      </c>
      <c r="B375" s="155">
        <f t="shared" si="67"/>
        <v>47072</v>
      </c>
      <c r="C375" s="150">
        <f t="shared" si="68"/>
        <v>32</v>
      </c>
      <c r="D375" s="17">
        <f t="shared" si="69"/>
        <v>2.5797389473058945</v>
      </c>
      <c r="E375" s="17">
        <f t="shared" si="70"/>
        <v>2.6519716378304596</v>
      </c>
      <c r="F375" s="14">
        <f t="shared" si="71"/>
        <v>46936</v>
      </c>
      <c r="G375" s="14">
        <f t="shared" si="72"/>
        <v>47302</v>
      </c>
      <c r="H375" s="3">
        <f>CHOOSE(MATCH($A$2,{"D","C"},0),VLOOKUP($A375,$J$4:$N$39,COUNTA($J$4:$N$4)),TREND(D375:E375,F375:G375,B375))</f>
        <v>2.6065795099051865</v>
      </c>
    </row>
    <row r="376" spans="1:8">
      <c r="A376" s="12">
        <f t="shared" si="66"/>
        <v>47088</v>
      </c>
      <c r="B376" s="155">
        <f t="shared" si="67"/>
        <v>47102</v>
      </c>
      <c r="C376" s="150">
        <f t="shared" si="68"/>
        <v>32</v>
      </c>
      <c r="D376" s="17">
        <f t="shared" si="69"/>
        <v>2.5797389473058945</v>
      </c>
      <c r="E376" s="17">
        <f t="shared" si="70"/>
        <v>2.6519716378304596</v>
      </c>
      <c r="F376" s="14">
        <f t="shared" si="71"/>
        <v>46936</v>
      </c>
      <c r="G376" s="14">
        <f t="shared" si="72"/>
        <v>47302</v>
      </c>
      <c r="H376" s="3">
        <f>CHOOSE(MATCH($A$2,{"D","C"},0),VLOOKUP($A376,$J$4:$N$39,COUNTA($J$4:$N$4)),TREND(D376:E376,F376:G376,B376))</f>
        <v>2.6125002222432663</v>
      </c>
    </row>
    <row r="377" spans="1:8">
      <c r="A377" s="12">
        <f t="shared" si="66"/>
        <v>47119</v>
      </c>
      <c r="B377" s="155">
        <f t="shared" si="67"/>
        <v>47133</v>
      </c>
      <c r="C377" s="150">
        <f t="shared" si="68"/>
        <v>32</v>
      </c>
      <c r="D377" s="17">
        <f t="shared" si="69"/>
        <v>2.5797389473058945</v>
      </c>
      <c r="E377" s="17">
        <f t="shared" si="70"/>
        <v>2.6519716378304596</v>
      </c>
      <c r="F377" s="14">
        <f t="shared" si="71"/>
        <v>46936</v>
      </c>
      <c r="G377" s="14">
        <f t="shared" si="72"/>
        <v>47302</v>
      </c>
      <c r="H377" s="3">
        <f>CHOOSE(MATCH($A$2,{"D","C"},0),VLOOKUP($A377,$J$4:$N$39,COUNTA($J$4:$N$4)),TREND(D377:E377,F377:G377,B377))</f>
        <v>2.6186182916592813</v>
      </c>
    </row>
    <row r="378" spans="1:8">
      <c r="A378" s="12">
        <f t="shared" si="66"/>
        <v>47150</v>
      </c>
      <c r="B378" s="155">
        <f t="shared" si="67"/>
        <v>47164</v>
      </c>
      <c r="C378" s="150">
        <f t="shared" si="68"/>
        <v>32</v>
      </c>
      <c r="D378" s="17">
        <f t="shared" si="69"/>
        <v>2.5797389473058945</v>
      </c>
      <c r="E378" s="17">
        <f t="shared" si="70"/>
        <v>2.6519716378304596</v>
      </c>
      <c r="F378" s="14">
        <f t="shared" si="71"/>
        <v>46936</v>
      </c>
      <c r="G378" s="14">
        <f t="shared" si="72"/>
        <v>47302</v>
      </c>
      <c r="H378" s="3">
        <f>CHOOSE(MATCH($A$2,{"D","C"},0),VLOOKUP($A378,$J$4:$N$39,COUNTA($J$4:$N$4)),TREND(D378:E378,F378:G378,B378))</f>
        <v>2.6247363610752963</v>
      </c>
    </row>
    <row r="379" spans="1:8">
      <c r="A379" s="12">
        <f t="shared" si="66"/>
        <v>47178</v>
      </c>
      <c r="B379" s="155">
        <f t="shared" si="67"/>
        <v>47192</v>
      </c>
      <c r="C379" s="150">
        <f t="shared" si="68"/>
        <v>32</v>
      </c>
      <c r="D379" s="17">
        <f t="shared" si="69"/>
        <v>2.5797389473058945</v>
      </c>
      <c r="E379" s="17">
        <f t="shared" si="70"/>
        <v>2.6519716378304596</v>
      </c>
      <c r="F379" s="14">
        <f t="shared" si="71"/>
        <v>46936</v>
      </c>
      <c r="G379" s="14">
        <f t="shared" si="72"/>
        <v>47302</v>
      </c>
      <c r="H379" s="3">
        <f>CHOOSE(MATCH($A$2,{"D","C"},0),VLOOKUP($A379,$J$4:$N$39,COUNTA($J$4:$N$4)),TREND(D379:E379,F379:G379,B379))</f>
        <v>2.6302623592575038</v>
      </c>
    </row>
    <row r="380" spans="1:8">
      <c r="A380" s="12">
        <f t="shared" si="66"/>
        <v>47209</v>
      </c>
      <c r="B380" s="155">
        <f t="shared" si="67"/>
        <v>47223</v>
      </c>
      <c r="C380" s="150">
        <f t="shared" si="68"/>
        <v>32</v>
      </c>
      <c r="D380" s="17">
        <f t="shared" si="69"/>
        <v>2.5797389473058945</v>
      </c>
      <c r="E380" s="17">
        <f t="shared" si="70"/>
        <v>2.6519716378304596</v>
      </c>
      <c r="F380" s="14">
        <f t="shared" si="71"/>
        <v>46936</v>
      </c>
      <c r="G380" s="14">
        <f t="shared" si="72"/>
        <v>47302</v>
      </c>
      <c r="H380" s="3">
        <f>CHOOSE(MATCH($A$2,{"D","C"},0),VLOOKUP($A380,$J$4:$N$39,COUNTA($J$4:$N$4)),TREND(D380:E380,F380:G380,B380))</f>
        <v>2.6363804286735188</v>
      </c>
    </row>
    <row r="381" spans="1:8">
      <c r="A381" s="12">
        <f t="shared" si="66"/>
        <v>47239</v>
      </c>
      <c r="B381" s="155">
        <f t="shared" si="67"/>
        <v>47253</v>
      </c>
      <c r="C381" s="150">
        <f t="shared" si="68"/>
        <v>32</v>
      </c>
      <c r="D381" s="17">
        <f t="shared" si="69"/>
        <v>2.5797389473058945</v>
      </c>
      <c r="E381" s="17">
        <f t="shared" si="70"/>
        <v>2.6519716378304596</v>
      </c>
      <c r="F381" s="14">
        <f t="shared" si="71"/>
        <v>46936</v>
      </c>
      <c r="G381" s="14">
        <f t="shared" si="72"/>
        <v>47302</v>
      </c>
      <c r="H381" s="3">
        <f>CHOOSE(MATCH($A$2,{"D","C"},0),VLOOKUP($A381,$J$4:$N$39,COUNTA($J$4:$N$4)),TREND(D381:E381,F381:G381,B381))</f>
        <v>2.6423011410115986</v>
      </c>
    </row>
    <row r="382" spans="1:8">
      <c r="A382" s="12">
        <f t="shared" si="66"/>
        <v>47270</v>
      </c>
      <c r="B382" s="155">
        <f t="shared" si="67"/>
        <v>47284</v>
      </c>
      <c r="C382" s="150">
        <f t="shared" si="68"/>
        <v>32</v>
      </c>
      <c r="D382" s="17">
        <f t="shared" si="69"/>
        <v>2.5797389473058945</v>
      </c>
      <c r="E382" s="17">
        <f t="shared" si="70"/>
        <v>2.6519716378304596</v>
      </c>
      <c r="F382" s="14">
        <f t="shared" si="71"/>
        <v>46936</v>
      </c>
      <c r="G382" s="14">
        <f t="shared" si="72"/>
        <v>47302</v>
      </c>
      <c r="H382" s="3">
        <f>CHOOSE(MATCH($A$2,{"D","C"},0),VLOOKUP($A382,$J$4:$N$39,COUNTA($J$4:$N$4)),TREND(D382:E382,F382:G382,B382))</f>
        <v>2.6484192104276136</v>
      </c>
    </row>
    <row r="383" spans="1:8">
      <c r="A383" s="12">
        <f t="shared" si="66"/>
        <v>47300</v>
      </c>
      <c r="B383" s="155">
        <f t="shared" si="67"/>
        <v>47314</v>
      </c>
      <c r="C383" s="150">
        <f t="shared" si="68"/>
        <v>33</v>
      </c>
      <c r="D383" s="17">
        <f t="shared" si="69"/>
        <v>2.6519716378304596</v>
      </c>
      <c r="E383" s="17">
        <f t="shared" si="70"/>
        <v>2.7262268436897124</v>
      </c>
      <c r="F383" s="14">
        <f t="shared" si="71"/>
        <v>47302</v>
      </c>
      <c r="G383" s="14">
        <f t="shared" si="72"/>
        <v>47667</v>
      </c>
      <c r="H383" s="3">
        <f>CHOOSE(MATCH($A$2,{"D","C"},0),VLOOKUP($A383,$J$4:$N$39,COUNTA($J$4:$N$4)),TREND(D383:E383,F383:G383,B383))</f>
        <v>2.654412904872407</v>
      </c>
    </row>
    <row r="384" spans="1:8">
      <c r="A384" s="12">
        <f t="shared" si="66"/>
        <v>47331</v>
      </c>
      <c r="B384" s="155">
        <f t="shared" si="67"/>
        <v>47345</v>
      </c>
      <c r="C384" s="150">
        <f t="shared" si="68"/>
        <v>33</v>
      </c>
      <c r="D384" s="17">
        <f t="shared" si="69"/>
        <v>2.6519716378304596</v>
      </c>
      <c r="E384" s="17">
        <f t="shared" si="70"/>
        <v>2.7262268436897124</v>
      </c>
      <c r="F384" s="14">
        <f t="shared" si="71"/>
        <v>47302</v>
      </c>
      <c r="G384" s="14">
        <f t="shared" si="72"/>
        <v>47667</v>
      </c>
      <c r="H384" s="3">
        <f>CHOOSE(MATCH($A$2,{"D","C"},0),VLOOKUP($A384,$J$4:$N$39,COUNTA($J$4:$N$4)),TREND(D384:E384,F384:G384,B384))</f>
        <v>2.6607195113974402</v>
      </c>
    </row>
    <row r="385" spans="1:8">
      <c r="A385" s="12">
        <f t="shared" si="66"/>
        <v>47362</v>
      </c>
      <c r="B385" s="155">
        <f t="shared" si="67"/>
        <v>47376</v>
      </c>
      <c r="C385" s="150">
        <f t="shared" si="68"/>
        <v>33</v>
      </c>
      <c r="D385" s="17">
        <f t="shared" si="69"/>
        <v>2.6519716378304596</v>
      </c>
      <c r="E385" s="17">
        <f t="shared" si="70"/>
        <v>2.7262268436897124</v>
      </c>
      <c r="F385" s="14">
        <f t="shared" si="71"/>
        <v>47302</v>
      </c>
      <c r="G385" s="14">
        <f t="shared" si="72"/>
        <v>47667</v>
      </c>
      <c r="H385" s="3">
        <f>CHOOSE(MATCH($A$2,{"D","C"},0),VLOOKUP($A385,$J$4:$N$39,COUNTA($J$4:$N$4)),TREND(D385:E385,F385:G385,B385))</f>
        <v>2.6670261179224717</v>
      </c>
    </row>
    <row r="386" spans="1:8">
      <c r="A386" s="12">
        <f t="shared" si="66"/>
        <v>47392</v>
      </c>
      <c r="B386" s="155">
        <f t="shared" si="67"/>
        <v>47406</v>
      </c>
      <c r="C386" s="150">
        <f t="shared" si="68"/>
        <v>33</v>
      </c>
      <c r="D386" s="17">
        <f t="shared" si="69"/>
        <v>2.6519716378304596</v>
      </c>
      <c r="E386" s="17">
        <f t="shared" si="70"/>
        <v>2.7262268436897124</v>
      </c>
      <c r="F386" s="14">
        <f t="shared" si="71"/>
        <v>47302</v>
      </c>
      <c r="G386" s="14">
        <f t="shared" si="72"/>
        <v>47667</v>
      </c>
      <c r="H386" s="3">
        <f>CHOOSE(MATCH($A$2,{"D","C"},0),VLOOKUP($A386,$J$4:$N$39,COUNTA($J$4:$N$4)),TREND(D386:E386,F386:G386,B386))</f>
        <v>2.6731292855273434</v>
      </c>
    </row>
    <row r="387" spans="1:8">
      <c r="A387" s="12">
        <f t="shared" si="66"/>
        <v>47423</v>
      </c>
      <c r="B387" s="155">
        <f t="shared" si="67"/>
        <v>47437</v>
      </c>
      <c r="C387" s="150">
        <f t="shared" si="68"/>
        <v>33</v>
      </c>
      <c r="D387" s="17">
        <f t="shared" si="69"/>
        <v>2.6519716378304596</v>
      </c>
      <c r="E387" s="17">
        <f t="shared" si="70"/>
        <v>2.7262268436897124</v>
      </c>
      <c r="F387" s="14">
        <f t="shared" si="71"/>
        <v>47302</v>
      </c>
      <c r="G387" s="14">
        <f t="shared" si="72"/>
        <v>47667</v>
      </c>
      <c r="H387" s="3">
        <f>CHOOSE(MATCH($A$2,{"D","C"},0),VLOOKUP($A387,$J$4:$N$39,COUNTA($J$4:$N$4)),TREND(D387:E387,F387:G387,B387))</f>
        <v>2.6794358920523749</v>
      </c>
    </row>
    <row r="388" spans="1:8">
      <c r="A388" s="12">
        <f t="shared" si="66"/>
        <v>47453</v>
      </c>
      <c r="B388" s="155">
        <f t="shared" si="67"/>
        <v>47467</v>
      </c>
      <c r="C388" s="150">
        <f t="shared" si="68"/>
        <v>33</v>
      </c>
      <c r="D388" s="17">
        <f t="shared" si="69"/>
        <v>2.6519716378304596</v>
      </c>
      <c r="E388" s="17">
        <f t="shared" si="70"/>
        <v>2.7262268436897124</v>
      </c>
      <c r="F388" s="14">
        <f t="shared" si="71"/>
        <v>47302</v>
      </c>
      <c r="G388" s="14">
        <f t="shared" si="72"/>
        <v>47667</v>
      </c>
      <c r="H388" s="3">
        <f>CHOOSE(MATCH($A$2,{"D","C"},0),VLOOKUP($A388,$J$4:$N$39,COUNTA($J$4:$N$4)),TREND(D388:E388,F388:G388,B388))</f>
        <v>2.6855390596572448</v>
      </c>
    </row>
    <row r="389" spans="1:8">
      <c r="A389" s="12">
        <f t="shared" si="66"/>
        <v>47484</v>
      </c>
      <c r="B389" s="155">
        <f t="shared" si="67"/>
        <v>47498</v>
      </c>
      <c r="C389" s="150">
        <f t="shared" si="68"/>
        <v>33</v>
      </c>
      <c r="D389" s="17">
        <f t="shared" si="69"/>
        <v>2.6519716378304596</v>
      </c>
      <c r="E389" s="17">
        <f t="shared" si="70"/>
        <v>2.7262268436897124</v>
      </c>
      <c r="F389" s="14">
        <f t="shared" si="71"/>
        <v>47302</v>
      </c>
      <c r="G389" s="14">
        <f t="shared" si="72"/>
        <v>47667</v>
      </c>
      <c r="H389" s="3">
        <f>CHOOSE(MATCH($A$2,{"D","C"},0),VLOOKUP($A389,$J$4:$N$39,COUNTA($J$4:$N$4)),TREND(D389:E389,F389:G389,B389))</f>
        <v>2.6918456661822781</v>
      </c>
    </row>
    <row r="390" spans="1:8">
      <c r="A390" s="51"/>
      <c r="B390" s="52"/>
      <c r="C390" s="53"/>
      <c r="D390" s="53"/>
      <c r="E390" s="53"/>
      <c r="F390" s="53"/>
      <c r="G390" s="53"/>
      <c r="H390" s="53"/>
    </row>
  </sheetData>
  <phoneticPr fontId="9" type="noConversion"/>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T455"/>
  <sheetViews>
    <sheetView zoomScale="90" zoomScaleNormal="90" workbookViewId="0">
      <pane ySplit="4" topLeftCell="A118" activePane="bottomLeft" state="frozen"/>
      <selection activeCell="D6" sqref="D6"/>
      <selection pane="bottomLeft" activeCell="M127" sqref="M127"/>
    </sheetView>
  </sheetViews>
  <sheetFormatPr defaultColWidth="9.109375" defaultRowHeight="12.3"/>
  <cols>
    <col min="1" max="1" width="9.109375" style="259"/>
    <col min="2" max="2" width="10.6640625" style="259" customWidth="1"/>
    <col min="3" max="5" width="9.109375" style="259"/>
    <col min="6" max="7" width="10.109375" style="259" bestFit="1" customWidth="1"/>
    <col min="8" max="8" width="10.6640625" style="259" customWidth="1"/>
    <col min="9" max="9" width="9.109375" style="259"/>
    <col min="10" max="10" width="10.5546875" style="259" customWidth="1"/>
    <col min="11" max="11" width="10.109375" style="259" bestFit="1" customWidth="1"/>
    <col min="12" max="12" width="10.109375" style="261" customWidth="1"/>
    <col min="13" max="13" width="10.5546875" style="261" customWidth="1"/>
    <col min="14" max="15" width="10.109375" style="261" customWidth="1"/>
    <col min="16" max="16" width="10.6640625" style="112" customWidth="1"/>
    <col min="17" max="17" width="9.109375" style="259"/>
    <col min="18" max="18" width="11.33203125" style="259" bestFit="1" customWidth="1"/>
    <col min="19" max="16384" width="9.109375" style="259"/>
  </cols>
  <sheetData>
    <row r="1" spans="1:18">
      <c r="J1" s="260" t="s">
        <v>88</v>
      </c>
      <c r="K1" s="259" t="s">
        <v>17</v>
      </c>
      <c r="M1" s="262" t="str">
        <f>CHOOSE(MATCH($J$1,{"P","C","A"},0),"Policy","Calendar","Accident")</f>
        <v>Policy</v>
      </c>
      <c r="N1" s="262"/>
      <c r="O1" s="262"/>
    </row>
    <row r="2" spans="1:18">
      <c r="A2" s="260" t="s">
        <v>38</v>
      </c>
      <c r="B2" s="259" t="s">
        <v>39</v>
      </c>
      <c r="J2" s="260">
        <v>12</v>
      </c>
      <c r="K2" s="259" t="s">
        <v>19</v>
      </c>
      <c r="M2" s="263">
        <f>CHOOSE(MATCH($J$1,{"P","C","A"},0),$J$2,0,0)</f>
        <v>12</v>
      </c>
      <c r="N2" s="263"/>
      <c r="O2" s="262"/>
    </row>
    <row r="3" spans="1:18">
      <c r="A3" s="260">
        <v>1</v>
      </c>
      <c r="B3" s="264" t="s">
        <v>18</v>
      </c>
    </row>
    <row r="4" spans="1:18" s="270" customFormat="1" ht="24.6">
      <c r="A4" s="265" t="str">
        <f>$M$1&amp;" Period"</f>
        <v>Policy Period</v>
      </c>
      <c r="B4" s="266" t="s">
        <v>3</v>
      </c>
      <c r="C4" s="267" t="s">
        <v>15</v>
      </c>
      <c r="D4" s="268"/>
      <c r="E4" s="268"/>
      <c r="F4" s="268"/>
      <c r="G4" s="269"/>
      <c r="H4" s="265" t="s">
        <v>22</v>
      </c>
      <c r="J4" s="265" t="str">
        <f>$M$1&amp;" Period"</f>
        <v>Policy Period</v>
      </c>
      <c r="K4" s="265" t="s">
        <v>3</v>
      </c>
      <c r="L4" s="271" t="s">
        <v>198</v>
      </c>
      <c r="M4" s="298" t="s">
        <v>215</v>
      </c>
      <c r="N4" s="298" t="s">
        <v>216</v>
      </c>
      <c r="O4" s="271" t="s">
        <v>199</v>
      </c>
      <c r="P4" s="272" t="s">
        <v>55</v>
      </c>
      <c r="Q4" s="265" t="s">
        <v>200</v>
      </c>
      <c r="R4" s="345" t="s">
        <v>320</v>
      </c>
    </row>
    <row r="5" spans="1:18">
      <c r="A5" s="31">
        <v>33970</v>
      </c>
      <c r="B5" s="12">
        <f t="shared" ref="B5:B68" si="0">DATE(YEAR(A5),MONTH(A5)+FLOOR(($M$2+$A$3)/2,1),1+14*MOD($M$2+$A$3,2))</f>
        <v>34165</v>
      </c>
      <c r="C5" s="13">
        <f t="shared" ref="C5:C68" si="1">MATCH($B5,$K$5:$K$244,1)</f>
        <v>1</v>
      </c>
      <c r="D5" s="273">
        <f t="shared" ref="D5:D68" si="2">INDEX($Q$5:$Q$244,C5)</f>
        <v>1</v>
      </c>
      <c r="E5" s="273">
        <f t="shared" ref="E5:E68" si="3">INDEX($Q$5:$Q$244,C5+1)</f>
        <v>1.0713511454050784</v>
      </c>
      <c r="F5" s="274">
        <f t="shared" ref="F5:F68" si="4">INDEX($K$5:$K$244,C5)</f>
        <v>20667</v>
      </c>
      <c r="G5" s="274">
        <f t="shared" ref="G5:G68" si="5">INDEX($K$5:$K$244,C5+1)</f>
        <v>41169</v>
      </c>
      <c r="H5" s="275">
        <f>CHOOSE(MATCH($A$2,{"D","C"},0),VLOOKUP($A5,$J$4:$Q$244,COUNTA($J$4:$Q$4)),TREND(D5:E5,F5:G5,B5))</f>
        <v>1</v>
      </c>
      <c r="J5" s="276">
        <v>1</v>
      </c>
      <c r="K5" s="277">
        <f t="shared" ref="K5:K68" si="6">EDATE(J5+ROUND((J6-J5)/2,0),$M$2/2)+ROUND(30.5*MOD($M$2,1),0)</f>
        <v>20667</v>
      </c>
      <c r="L5" s="282">
        <v>1</v>
      </c>
      <c r="M5" s="351">
        <v>0</v>
      </c>
      <c r="N5" s="279">
        <f t="shared" ref="N5:N68" si="7">N6+M6</f>
        <v>-3.8325854057315437E-2</v>
      </c>
      <c r="O5" s="279">
        <f>L5+M5</f>
        <v>1</v>
      </c>
      <c r="P5" s="154">
        <v>0</v>
      </c>
      <c r="Q5" s="280">
        <f>(1+P5)</f>
        <v>1</v>
      </c>
      <c r="R5" s="3"/>
    </row>
    <row r="6" spans="1:18">
      <c r="A6" s="12">
        <f t="shared" ref="A6:A69" si="8">EOMONTH(A5,$A$3-1)+1</f>
        <v>34001</v>
      </c>
      <c r="B6" s="12">
        <f t="shared" si="0"/>
        <v>34196</v>
      </c>
      <c r="C6" s="13">
        <f t="shared" si="1"/>
        <v>1</v>
      </c>
      <c r="D6" s="273">
        <f t="shared" si="2"/>
        <v>1</v>
      </c>
      <c r="E6" s="273">
        <f t="shared" si="3"/>
        <v>1.0713511454050784</v>
      </c>
      <c r="F6" s="274">
        <f t="shared" si="4"/>
        <v>20667</v>
      </c>
      <c r="G6" s="274">
        <f t="shared" si="5"/>
        <v>41169</v>
      </c>
      <c r="H6" s="275">
        <f>CHOOSE(MATCH($A$2,{"D","C"},0),VLOOKUP($A6,$J$4:$Q$244,COUNTA($J$4:$Q$4)),TREND(D6:E6,F6:G6,B6))</f>
        <v>1</v>
      </c>
      <c r="J6" s="281">
        <v>40969</v>
      </c>
      <c r="K6" s="277">
        <f t="shared" si="6"/>
        <v>41169</v>
      </c>
      <c r="L6" s="278">
        <f t="shared" ref="L6:L11" si="9">L7</f>
        <v>1.1096769994623938</v>
      </c>
      <c r="M6" s="351">
        <v>0</v>
      </c>
      <c r="N6" s="279">
        <f t="shared" si="7"/>
        <v>-3.8325854057315437E-2</v>
      </c>
      <c r="O6" s="279">
        <f t="shared" ref="O6:O68" si="10">L6+N6</f>
        <v>1.0713511454050784</v>
      </c>
      <c r="P6" s="283">
        <f>O6/O5-1</f>
        <v>7.1351145405078364E-2</v>
      </c>
      <c r="Q6" s="151">
        <f t="shared" ref="Q6:Q33" si="11">(1+P6)*Q5</f>
        <v>1.0713511454050784</v>
      </c>
      <c r="R6" s="3"/>
    </row>
    <row r="7" spans="1:18">
      <c r="A7" s="12">
        <f t="shared" si="8"/>
        <v>34029</v>
      </c>
      <c r="B7" s="12">
        <f t="shared" si="0"/>
        <v>34227</v>
      </c>
      <c r="C7" s="13">
        <f t="shared" si="1"/>
        <v>1</v>
      </c>
      <c r="D7" s="273">
        <f t="shared" si="2"/>
        <v>1</v>
      </c>
      <c r="E7" s="273">
        <f t="shared" si="3"/>
        <v>1.0713511454050784</v>
      </c>
      <c r="F7" s="274">
        <f t="shared" si="4"/>
        <v>20667</v>
      </c>
      <c r="G7" s="274">
        <f t="shared" si="5"/>
        <v>41169</v>
      </c>
      <c r="H7" s="275">
        <f>CHOOSE(MATCH($A$2,{"D","C"},0),VLOOKUP($A7,$J$4:$Q$244,COUNTA($J$4:$Q$4)),TREND(D7:E7,F7:G7,B7))</f>
        <v>1</v>
      </c>
      <c r="J7" s="281">
        <v>41000</v>
      </c>
      <c r="K7" s="277">
        <f t="shared" si="6"/>
        <v>41198</v>
      </c>
      <c r="L7" s="278">
        <f t="shared" si="9"/>
        <v>1.1096769994623938</v>
      </c>
      <c r="M7" s="351">
        <v>0</v>
      </c>
      <c r="N7" s="279">
        <f t="shared" si="7"/>
        <v>-3.8325854057315437E-2</v>
      </c>
      <c r="O7" s="279">
        <f t="shared" si="10"/>
        <v>1.0713511454050784</v>
      </c>
      <c r="P7" s="283">
        <f t="shared" ref="P7:P70" si="12">O7/O6-1</f>
        <v>0</v>
      </c>
      <c r="Q7" s="151">
        <f t="shared" si="11"/>
        <v>1.0713511454050784</v>
      </c>
      <c r="R7" s="3"/>
    </row>
    <row r="8" spans="1:18">
      <c r="A8" s="12">
        <f t="shared" si="8"/>
        <v>34060</v>
      </c>
      <c r="B8" s="12">
        <f t="shared" si="0"/>
        <v>34257</v>
      </c>
      <c r="C8" s="13">
        <f t="shared" si="1"/>
        <v>1</v>
      </c>
      <c r="D8" s="273">
        <f t="shared" si="2"/>
        <v>1</v>
      </c>
      <c r="E8" s="273">
        <f t="shared" si="3"/>
        <v>1.0713511454050784</v>
      </c>
      <c r="F8" s="274">
        <f t="shared" si="4"/>
        <v>20667</v>
      </c>
      <c r="G8" s="274">
        <f t="shared" si="5"/>
        <v>41169</v>
      </c>
      <c r="H8" s="275">
        <f>CHOOSE(MATCH($A$2,{"D","C"},0),VLOOKUP($A8,$J$4:$Q$244,COUNTA($J$4:$Q$4)),TREND(D8:E8,F8:G8,B8))</f>
        <v>1</v>
      </c>
      <c r="J8" s="281">
        <v>41030</v>
      </c>
      <c r="K8" s="277">
        <f t="shared" si="6"/>
        <v>41230</v>
      </c>
      <c r="L8" s="278">
        <f t="shared" si="9"/>
        <v>1.1096769994623938</v>
      </c>
      <c r="M8" s="351">
        <v>0</v>
      </c>
      <c r="N8" s="279">
        <f t="shared" si="7"/>
        <v>-3.8325854057315437E-2</v>
      </c>
      <c r="O8" s="279">
        <f t="shared" si="10"/>
        <v>1.0713511454050784</v>
      </c>
      <c r="P8" s="283">
        <f t="shared" si="12"/>
        <v>0</v>
      </c>
      <c r="Q8" s="151">
        <f t="shared" si="11"/>
        <v>1.0713511454050784</v>
      </c>
      <c r="R8" s="3"/>
    </row>
    <row r="9" spans="1:18">
      <c r="A9" s="12">
        <f t="shared" si="8"/>
        <v>34090</v>
      </c>
      <c r="B9" s="12">
        <f t="shared" si="0"/>
        <v>34288</v>
      </c>
      <c r="C9" s="13">
        <f t="shared" si="1"/>
        <v>1</v>
      </c>
      <c r="D9" s="273">
        <f t="shared" si="2"/>
        <v>1</v>
      </c>
      <c r="E9" s="273">
        <f t="shared" si="3"/>
        <v>1.0713511454050784</v>
      </c>
      <c r="F9" s="274">
        <f t="shared" si="4"/>
        <v>20667</v>
      </c>
      <c r="G9" s="274">
        <f t="shared" si="5"/>
        <v>41169</v>
      </c>
      <c r="H9" s="275">
        <f>CHOOSE(MATCH($A$2,{"D","C"},0),VLOOKUP($A9,$J$4:$Q$244,COUNTA($J$4:$Q$4)),TREND(D9:E9,F9:G9,B9))</f>
        <v>1</v>
      </c>
      <c r="J9" s="281">
        <v>41061</v>
      </c>
      <c r="K9" s="277">
        <f t="shared" si="6"/>
        <v>41259</v>
      </c>
      <c r="L9" s="278">
        <f t="shared" si="9"/>
        <v>1.1096769994623938</v>
      </c>
      <c r="M9" s="351">
        <v>0</v>
      </c>
      <c r="N9" s="279">
        <f t="shared" si="7"/>
        <v>-3.8325854057315437E-2</v>
      </c>
      <c r="O9" s="279">
        <f t="shared" si="10"/>
        <v>1.0713511454050784</v>
      </c>
      <c r="P9" s="283">
        <f t="shared" si="12"/>
        <v>0</v>
      </c>
      <c r="Q9" s="151">
        <f t="shared" si="11"/>
        <v>1.0713511454050784</v>
      </c>
      <c r="R9" s="3">
        <f>ROUND(AVERAGE(Q7:Q9/L7:L9),3)</f>
        <v>0.96499999999999997</v>
      </c>
    </row>
    <row r="10" spans="1:18">
      <c r="A10" s="12">
        <f t="shared" si="8"/>
        <v>34121</v>
      </c>
      <c r="B10" s="12">
        <f t="shared" si="0"/>
        <v>34318</v>
      </c>
      <c r="C10" s="13">
        <f t="shared" si="1"/>
        <v>1</v>
      </c>
      <c r="D10" s="273">
        <f t="shared" si="2"/>
        <v>1</v>
      </c>
      <c r="E10" s="273">
        <f t="shared" si="3"/>
        <v>1.0713511454050784</v>
      </c>
      <c r="F10" s="274">
        <f t="shared" si="4"/>
        <v>20667</v>
      </c>
      <c r="G10" s="274">
        <f t="shared" si="5"/>
        <v>41169</v>
      </c>
      <c r="H10" s="275">
        <f>CHOOSE(MATCH($A$2,{"D","C"},0),VLOOKUP($A10,$J$4:$Q$244,COUNTA($J$4:$Q$4)),TREND(D10:E10,F10:G10,B10))</f>
        <v>1</v>
      </c>
      <c r="J10" s="281">
        <v>41091</v>
      </c>
      <c r="K10" s="277">
        <f t="shared" si="6"/>
        <v>41291</v>
      </c>
      <c r="L10" s="278">
        <f t="shared" si="9"/>
        <v>1.1096769994623938</v>
      </c>
      <c r="M10" s="351">
        <v>0</v>
      </c>
      <c r="N10" s="279">
        <f t="shared" si="7"/>
        <v>-3.8325854057315437E-2</v>
      </c>
      <c r="O10" s="279">
        <f t="shared" si="10"/>
        <v>1.0713511454050784</v>
      </c>
      <c r="P10" s="283">
        <f t="shared" si="12"/>
        <v>0</v>
      </c>
      <c r="Q10" s="151">
        <f t="shared" si="11"/>
        <v>1.0713511454050784</v>
      </c>
      <c r="R10" s="3"/>
    </row>
    <row r="11" spans="1:18">
      <c r="A11" s="12">
        <f t="shared" si="8"/>
        <v>34151</v>
      </c>
      <c r="B11" s="12">
        <f t="shared" si="0"/>
        <v>34349</v>
      </c>
      <c r="C11" s="13">
        <f t="shared" si="1"/>
        <v>1</v>
      </c>
      <c r="D11" s="273">
        <f t="shared" si="2"/>
        <v>1</v>
      </c>
      <c r="E11" s="273">
        <f t="shared" si="3"/>
        <v>1.0713511454050784</v>
      </c>
      <c r="F11" s="274">
        <f t="shared" si="4"/>
        <v>20667</v>
      </c>
      <c r="G11" s="274">
        <f t="shared" si="5"/>
        <v>41169</v>
      </c>
      <c r="H11" s="275">
        <f>CHOOSE(MATCH($A$2,{"D","C"},0),VLOOKUP($A11,$J$4:$Q$244,COUNTA($J$4:$Q$4)),TREND(D11:E11,F11:G11,B11))</f>
        <v>1</v>
      </c>
      <c r="J11" s="281">
        <v>41122</v>
      </c>
      <c r="K11" s="277">
        <f t="shared" si="6"/>
        <v>41322</v>
      </c>
      <c r="L11" s="278">
        <f t="shared" si="9"/>
        <v>1.1096769994623938</v>
      </c>
      <c r="M11" s="351">
        <v>0</v>
      </c>
      <c r="N11" s="279">
        <f t="shared" si="7"/>
        <v>-3.8325854057315437E-2</v>
      </c>
      <c r="O11" s="279">
        <f t="shared" si="10"/>
        <v>1.0713511454050784</v>
      </c>
      <c r="P11" s="283">
        <f t="shared" si="12"/>
        <v>0</v>
      </c>
      <c r="Q11" s="151">
        <f t="shared" si="11"/>
        <v>1.0713511454050784</v>
      </c>
      <c r="R11" s="3"/>
    </row>
    <row r="12" spans="1:18">
      <c r="A12" s="12">
        <f t="shared" si="8"/>
        <v>34182</v>
      </c>
      <c r="B12" s="12">
        <f t="shared" si="0"/>
        <v>34380</v>
      </c>
      <c r="C12" s="13">
        <f t="shared" si="1"/>
        <v>1</v>
      </c>
      <c r="D12" s="273">
        <f t="shared" si="2"/>
        <v>1</v>
      </c>
      <c r="E12" s="273">
        <f t="shared" si="3"/>
        <v>1.0713511454050784</v>
      </c>
      <c r="F12" s="274">
        <f t="shared" si="4"/>
        <v>20667</v>
      </c>
      <c r="G12" s="274">
        <f t="shared" si="5"/>
        <v>41169</v>
      </c>
      <c r="H12" s="275">
        <f>CHOOSE(MATCH($A$2,{"D","C"},0),VLOOKUP($A12,$J$4:$Q$244,COUNTA($J$4:$Q$4)),TREND(D12:E12,F12:G12,B12))</f>
        <v>1</v>
      </c>
      <c r="J12" s="281">
        <v>41153</v>
      </c>
      <c r="K12" s="277">
        <f t="shared" si="6"/>
        <v>41349</v>
      </c>
      <c r="L12" s="278">
        <f>L13</f>
        <v>1.1096769994623938</v>
      </c>
      <c r="M12" s="351">
        <v>0</v>
      </c>
      <c r="N12" s="279">
        <f t="shared" si="7"/>
        <v>-3.8325854057315437E-2</v>
      </c>
      <c r="O12" s="279">
        <f t="shared" si="10"/>
        <v>1.0713511454050784</v>
      </c>
      <c r="P12" s="283">
        <f t="shared" si="12"/>
        <v>0</v>
      </c>
      <c r="Q12" s="151">
        <f t="shared" si="11"/>
        <v>1.0713511454050784</v>
      </c>
      <c r="R12" s="3">
        <f>ROUND(AVERAGE(Q10:Q12/L10:L12),3)</f>
        <v>0.96499999999999997</v>
      </c>
    </row>
    <row r="13" spans="1:18">
      <c r="A13" s="12">
        <f t="shared" si="8"/>
        <v>34213</v>
      </c>
      <c r="B13" s="12">
        <f t="shared" si="0"/>
        <v>34408</v>
      </c>
      <c r="C13" s="13">
        <f t="shared" si="1"/>
        <v>1</v>
      </c>
      <c r="D13" s="273">
        <f t="shared" si="2"/>
        <v>1</v>
      </c>
      <c r="E13" s="273">
        <f t="shared" si="3"/>
        <v>1.0713511454050784</v>
      </c>
      <c r="F13" s="274">
        <f t="shared" si="4"/>
        <v>20667</v>
      </c>
      <c r="G13" s="274">
        <f t="shared" si="5"/>
        <v>41169</v>
      </c>
      <c r="H13" s="275">
        <f>CHOOSE(MATCH($A$2,{"D","C"},0),VLOOKUP($A13,$J$4:$Q$244,COUNTA($J$4:$Q$4)),TREND(D13:E13,F13:G13,B13))</f>
        <v>1</v>
      </c>
      <c r="J13" s="281">
        <v>41183</v>
      </c>
      <c r="K13" s="277">
        <f t="shared" si="6"/>
        <v>41381</v>
      </c>
      <c r="L13" s="351">
        <v>1.1096769994623938</v>
      </c>
      <c r="M13" s="351">
        <v>0</v>
      </c>
      <c r="N13" s="279">
        <f t="shared" si="7"/>
        <v>-3.8325854057315437E-2</v>
      </c>
      <c r="O13" s="279">
        <f t="shared" si="10"/>
        <v>1.0713511454050784</v>
      </c>
      <c r="P13" s="283">
        <f t="shared" si="12"/>
        <v>0</v>
      </c>
      <c r="Q13" s="151">
        <f t="shared" si="11"/>
        <v>1.0713511454050784</v>
      </c>
      <c r="R13" s="3"/>
    </row>
    <row r="14" spans="1:18">
      <c r="A14" s="12">
        <f t="shared" si="8"/>
        <v>34243</v>
      </c>
      <c r="B14" s="12">
        <f t="shared" si="0"/>
        <v>34439</v>
      </c>
      <c r="C14" s="13">
        <f t="shared" si="1"/>
        <v>1</v>
      </c>
      <c r="D14" s="273">
        <f t="shared" si="2"/>
        <v>1</v>
      </c>
      <c r="E14" s="273">
        <f t="shared" si="3"/>
        <v>1.0713511454050784</v>
      </c>
      <c r="F14" s="274">
        <f t="shared" si="4"/>
        <v>20667</v>
      </c>
      <c r="G14" s="274">
        <f t="shared" si="5"/>
        <v>41169</v>
      </c>
      <c r="H14" s="275">
        <f>CHOOSE(MATCH($A$2,{"D","C"},0),VLOOKUP($A14,$J$4:$Q$244,COUNTA($J$4:$Q$4)),TREND(D14:E14,F14:G14,B14))</f>
        <v>1</v>
      </c>
      <c r="J14" s="281">
        <v>41214</v>
      </c>
      <c r="K14" s="277">
        <f t="shared" si="6"/>
        <v>41410</v>
      </c>
      <c r="L14" s="405">
        <v>1</v>
      </c>
      <c r="M14" s="351">
        <v>0</v>
      </c>
      <c r="N14" s="279">
        <f t="shared" si="7"/>
        <v>-3.8325854057315437E-2</v>
      </c>
      <c r="O14" s="279">
        <f t="shared" si="10"/>
        <v>0.96167414594268452</v>
      </c>
      <c r="P14" s="283">
        <f t="shared" si="12"/>
        <v>-0.10237259738115545</v>
      </c>
      <c r="Q14" s="151">
        <f t="shared" si="11"/>
        <v>0.96167414594268452</v>
      </c>
      <c r="R14" s="3"/>
    </row>
    <row r="15" spans="1:18">
      <c r="A15" s="12">
        <f t="shared" si="8"/>
        <v>34274</v>
      </c>
      <c r="B15" s="12">
        <f t="shared" si="0"/>
        <v>34469</v>
      </c>
      <c r="C15" s="13">
        <f t="shared" si="1"/>
        <v>1</v>
      </c>
      <c r="D15" s="273">
        <f t="shared" si="2"/>
        <v>1</v>
      </c>
      <c r="E15" s="273">
        <f t="shared" si="3"/>
        <v>1.0713511454050784</v>
      </c>
      <c r="F15" s="274">
        <f t="shared" si="4"/>
        <v>20667</v>
      </c>
      <c r="G15" s="274">
        <f t="shared" si="5"/>
        <v>41169</v>
      </c>
      <c r="H15" s="275">
        <f>CHOOSE(MATCH($A$2,{"D","C"},0),VLOOKUP($A15,$J$4:$Q$244,COUNTA($J$4:$Q$4)),TREND(D15:E15,F15:G15,B15))</f>
        <v>1</v>
      </c>
      <c r="J15" s="281">
        <v>41244</v>
      </c>
      <c r="K15" s="277">
        <f t="shared" si="6"/>
        <v>41442</v>
      </c>
      <c r="L15" s="351">
        <v>1</v>
      </c>
      <c r="M15" s="351">
        <v>0</v>
      </c>
      <c r="N15" s="279">
        <f t="shared" si="7"/>
        <v>-3.8325854057315437E-2</v>
      </c>
      <c r="O15" s="279">
        <f t="shared" si="10"/>
        <v>0.96167414594268452</v>
      </c>
      <c r="P15" s="283">
        <f t="shared" si="12"/>
        <v>0</v>
      </c>
      <c r="Q15" s="151">
        <f t="shared" si="11"/>
        <v>0.96167414594268452</v>
      </c>
      <c r="R15" s="3">
        <f>ROUND(AVERAGE(Q13:Q15/L13:L15),3)</f>
        <v>0.96199999999999997</v>
      </c>
    </row>
    <row r="16" spans="1:18">
      <c r="A16" s="12">
        <f t="shared" si="8"/>
        <v>34304</v>
      </c>
      <c r="B16" s="12">
        <f t="shared" si="0"/>
        <v>34500</v>
      </c>
      <c r="C16" s="13">
        <f t="shared" si="1"/>
        <v>1</v>
      </c>
      <c r="D16" s="273">
        <f t="shared" si="2"/>
        <v>1</v>
      </c>
      <c r="E16" s="273">
        <f t="shared" si="3"/>
        <v>1.0713511454050784</v>
      </c>
      <c r="F16" s="274">
        <f t="shared" si="4"/>
        <v>20667</v>
      </c>
      <c r="G16" s="274">
        <f t="shared" si="5"/>
        <v>41169</v>
      </c>
      <c r="H16" s="275">
        <f>CHOOSE(MATCH($A$2,{"D","C"},0),VLOOKUP($A16,$J$4:$Q$244,COUNTA($J$4:$Q$4)),TREND(D16:E16,F16:G16,B16))</f>
        <v>1</v>
      </c>
      <c r="J16" s="281">
        <v>41275</v>
      </c>
      <c r="K16" s="277">
        <f t="shared" si="6"/>
        <v>41472</v>
      </c>
      <c r="L16" s="351">
        <v>0.80458144787311481</v>
      </c>
      <c r="M16" s="351">
        <v>0</v>
      </c>
      <c r="N16" s="279">
        <f t="shared" si="7"/>
        <v>-3.8325854057315437E-2</v>
      </c>
      <c r="O16" s="279">
        <f t="shared" si="10"/>
        <v>0.76625559381579933</v>
      </c>
      <c r="P16" s="283">
        <f t="shared" si="12"/>
        <v>-0.20320661936411466</v>
      </c>
      <c r="Q16" s="151">
        <f t="shared" si="11"/>
        <v>0.76625559381579933</v>
      </c>
      <c r="R16" s="3"/>
    </row>
    <row r="17" spans="1:20">
      <c r="A17" s="12">
        <f t="shared" si="8"/>
        <v>34335</v>
      </c>
      <c r="B17" s="12">
        <f t="shared" si="0"/>
        <v>34530</v>
      </c>
      <c r="C17" s="13">
        <f t="shared" si="1"/>
        <v>1</v>
      </c>
      <c r="D17" s="273">
        <f t="shared" si="2"/>
        <v>1</v>
      </c>
      <c r="E17" s="273">
        <f t="shared" si="3"/>
        <v>1.0713511454050784</v>
      </c>
      <c r="F17" s="274">
        <f t="shared" si="4"/>
        <v>20667</v>
      </c>
      <c r="G17" s="274">
        <f t="shared" si="5"/>
        <v>41169</v>
      </c>
      <c r="H17" s="275">
        <f>CHOOSE(MATCH($A$2,{"D","C"},0),VLOOKUP($A17,$J$4:$Q$244,COUNTA($J$4:$Q$4)),TREND(D17:E17,F17:G17,B17))</f>
        <v>1</v>
      </c>
      <c r="J17" s="281">
        <v>41306</v>
      </c>
      <c r="K17" s="277">
        <f t="shared" si="6"/>
        <v>41501</v>
      </c>
      <c r="L17" s="405">
        <v>0.98880570239433585</v>
      </c>
      <c r="M17" s="351">
        <v>0</v>
      </c>
      <c r="N17" s="279">
        <f t="shared" si="7"/>
        <v>-3.8325854057315437E-2</v>
      </c>
      <c r="O17" s="279">
        <f t="shared" si="10"/>
        <v>0.95047984833702037</v>
      </c>
      <c r="P17" s="283">
        <f t="shared" si="12"/>
        <v>0.24042141552771068</v>
      </c>
      <c r="Q17" s="151">
        <f t="shared" si="11"/>
        <v>0.95047984833702026</v>
      </c>
      <c r="R17" s="3"/>
    </row>
    <row r="18" spans="1:20">
      <c r="A18" s="12">
        <f t="shared" si="8"/>
        <v>34366</v>
      </c>
      <c r="B18" s="12">
        <f t="shared" si="0"/>
        <v>34561</v>
      </c>
      <c r="C18" s="13">
        <f t="shared" si="1"/>
        <v>1</v>
      </c>
      <c r="D18" s="273">
        <f t="shared" si="2"/>
        <v>1</v>
      </c>
      <c r="E18" s="273">
        <f t="shared" si="3"/>
        <v>1.0713511454050784</v>
      </c>
      <c r="F18" s="274">
        <f t="shared" si="4"/>
        <v>20667</v>
      </c>
      <c r="G18" s="274">
        <f t="shared" si="5"/>
        <v>41169</v>
      </c>
      <c r="H18" s="275">
        <f>CHOOSE(MATCH($A$2,{"D","C"},0),VLOOKUP($A18,$J$4:$Q$244,COUNTA($J$4:$Q$4)),TREND(D18:E18,F18:G18,B18))</f>
        <v>1</v>
      </c>
      <c r="J18" s="281">
        <v>41334</v>
      </c>
      <c r="K18" s="277">
        <f t="shared" si="6"/>
        <v>41534</v>
      </c>
      <c r="L18" s="351">
        <v>0.98880570239433585</v>
      </c>
      <c r="M18" s="351">
        <v>0</v>
      </c>
      <c r="N18" s="279">
        <f t="shared" si="7"/>
        <v>-3.8325854057315437E-2</v>
      </c>
      <c r="O18" s="279">
        <f t="shared" si="10"/>
        <v>0.95047984833702037</v>
      </c>
      <c r="P18" s="283">
        <f t="shared" si="12"/>
        <v>0</v>
      </c>
      <c r="Q18" s="151">
        <f t="shared" si="11"/>
        <v>0.95047984833702026</v>
      </c>
      <c r="R18" s="3">
        <f>ROUND(AVERAGE(Q16:Q18/L16:L18),3)</f>
        <v>0.96099999999999997</v>
      </c>
    </row>
    <row r="19" spans="1:20">
      <c r="A19" s="12">
        <f t="shared" si="8"/>
        <v>34394</v>
      </c>
      <c r="B19" s="12">
        <f t="shared" si="0"/>
        <v>34592</v>
      </c>
      <c r="C19" s="13">
        <f t="shared" si="1"/>
        <v>1</v>
      </c>
      <c r="D19" s="273">
        <f t="shared" si="2"/>
        <v>1</v>
      </c>
      <c r="E19" s="273">
        <f t="shared" si="3"/>
        <v>1.0713511454050784</v>
      </c>
      <c r="F19" s="274">
        <f t="shared" si="4"/>
        <v>20667</v>
      </c>
      <c r="G19" s="274">
        <f t="shared" si="5"/>
        <v>41169</v>
      </c>
      <c r="H19" s="275">
        <f>CHOOSE(MATCH($A$2,{"D","C"},0),VLOOKUP($A19,$J$4:$Q$244,COUNTA($J$4:$Q$4)),TREND(D19:E19,F19:G19,B19))</f>
        <v>1</v>
      </c>
      <c r="J19" s="281">
        <v>41365</v>
      </c>
      <c r="K19" s="277">
        <f t="shared" si="6"/>
        <v>41563</v>
      </c>
      <c r="L19" s="405">
        <v>0.92625636859617055</v>
      </c>
      <c r="M19" s="351">
        <v>0</v>
      </c>
      <c r="N19" s="279">
        <f t="shared" si="7"/>
        <v>-3.8325854057315437E-2</v>
      </c>
      <c r="O19" s="279">
        <f t="shared" si="10"/>
        <v>0.88793051453885508</v>
      </c>
      <c r="P19" s="283">
        <f t="shared" si="12"/>
        <v>-6.5808164063239194E-2</v>
      </c>
      <c r="Q19" s="151">
        <f t="shared" si="11"/>
        <v>0.88793051453885496</v>
      </c>
      <c r="R19" s="3"/>
    </row>
    <row r="20" spans="1:20">
      <c r="A20" s="12">
        <f t="shared" si="8"/>
        <v>34425</v>
      </c>
      <c r="B20" s="12">
        <f t="shared" si="0"/>
        <v>34622</v>
      </c>
      <c r="C20" s="13">
        <f t="shared" si="1"/>
        <v>1</v>
      </c>
      <c r="D20" s="273">
        <f t="shared" si="2"/>
        <v>1</v>
      </c>
      <c r="E20" s="273">
        <f t="shared" si="3"/>
        <v>1.0713511454050784</v>
      </c>
      <c r="F20" s="274">
        <f t="shared" si="4"/>
        <v>20667</v>
      </c>
      <c r="G20" s="274">
        <f t="shared" si="5"/>
        <v>41169</v>
      </c>
      <c r="H20" s="275">
        <f>CHOOSE(MATCH($A$2,{"D","C"},0),VLOOKUP($A20,$J$4:$Q$244,COUNTA($J$4:$Q$4)),TREND(D20:E20,F20:G20,B20))</f>
        <v>1</v>
      </c>
      <c r="J20" s="281">
        <v>41395</v>
      </c>
      <c r="K20" s="277">
        <f t="shared" si="6"/>
        <v>41595</v>
      </c>
      <c r="L20" s="405">
        <v>0.92625636859617055</v>
      </c>
      <c r="M20" s="351">
        <v>0</v>
      </c>
      <c r="N20" s="279">
        <f t="shared" si="7"/>
        <v>-3.8325854057315437E-2</v>
      </c>
      <c r="O20" s="279">
        <f t="shared" si="10"/>
        <v>0.88793051453885508</v>
      </c>
      <c r="P20" s="283">
        <f t="shared" si="12"/>
        <v>0</v>
      </c>
      <c r="Q20" s="151">
        <f t="shared" si="11"/>
        <v>0.88793051453885496</v>
      </c>
      <c r="R20" s="3"/>
    </row>
    <row r="21" spans="1:20">
      <c r="A21" s="12">
        <f t="shared" si="8"/>
        <v>34455</v>
      </c>
      <c r="B21" s="12">
        <f t="shared" si="0"/>
        <v>34653</v>
      </c>
      <c r="C21" s="13">
        <f t="shared" si="1"/>
        <v>1</v>
      </c>
      <c r="D21" s="273">
        <f t="shared" si="2"/>
        <v>1</v>
      </c>
      <c r="E21" s="273">
        <f t="shared" si="3"/>
        <v>1.0713511454050784</v>
      </c>
      <c r="F21" s="274">
        <f t="shared" si="4"/>
        <v>20667</v>
      </c>
      <c r="G21" s="274">
        <f t="shared" si="5"/>
        <v>41169</v>
      </c>
      <c r="H21" s="275">
        <f>CHOOSE(MATCH($A$2,{"D","C"},0),VLOOKUP($A21,$J$4:$Q$244,COUNTA($J$4:$Q$4)),TREND(D21:E21,F21:G21,B21))</f>
        <v>1</v>
      </c>
      <c r="J21" s="281">
        <v>41426</v>
      </c>
      <c r="K21" s="277">
        <f t="shared" si="6"/>
        <v>41624</v>
      </c>
      <c r="L21" s="351">
        <v>0.92625636859617055</v>
      </c>
      <c r="M21" s="351">
        <v>0</v>
      </c>
      <c r="N21" s="279">
        <f t="shared" si="7"/>
        <v>-3.8325854057315437E-2</v>
      </c>
      <c r="O21" s="279">
        <f t="shared" si="10"/>
        <v>0.88793051453885508</v>
      </c>
      <c r="P21" s="283">
        <f t="shared" si="12"/>
        <v>0</v>
      </c>
      <c r="Q21" s="151">
        <f t="shared" si="11"/>
        <v>0.88793051453885496</v>
      </c>
      <c r="R21" s="3">
        <f>ROUND(AVERAGE(Q19:Q21/L19:L21),3)</f>
        <v>0.95899999999999996</v>
      </c>
    </row>
    <row r="22" spans="1:20">
      <c r="A22" s="12">
        <f t="shared" si="8"/>
        <v>34486</v>
      </c>
      <c r="B22" s="12">
        <f t="shared" si="0"/>
        <v>34683</v>
      </c>
      <c r="C22" s="13">
        <f t="shared" si="1"/>
        <v>1</v>
      </c>
      <c r="D22" s="273">
        <f t="shared" si="2"/>
        <v>1</v>
      </c>
      <c r="E22" s="273">
        <f t="shared" si="3"/>
        <v>1.0713511454050784</v>
      </c>
      <c r="F22" s="274">
        <f t="shared" si="4"/>
        <v>20667</v>
      </c>
      <c r="G22" s="274">
        <f t="shared" si="5"/>
        <v>41169</v>
      </c>
      <c r="H22" s="275">
        <f>CHOOSE(MATCH($A$2,{"D","C"},0),VLOOKUP($A22,$J$4:$Q$244,COUNTA($J$4:$Q$4)),TREND(D22:E22,F22:G22,B22))</f>
        <v>1</v>
      </c>
      <c r="J22" s="281">
        <v>41456</v>
      </c>
      <c r="K22" s="277">
        <f t="shared" si="6"/>
        <v>41656</v>
      </c>
      <c r="L22" s="351">
        <v>0.95535540288538334</v>
      </c>
      <c r="M22" s="351">
        <v>0</v>
      </c>
      <c r="N22" s="279">
        <f t="shared" si="7"/>
        <v>-3.8325854057315437E-2</v>
      </c>
      <c r="O22" s="279">
        <f t="shared" si="10"/>
        <v>0.91702954882806786</v>
      </c>
      <c r="P22" s="283">
        <f t="shared" si="12"/>
        <v>3.277174712744868E-2</v>
      </c>
      <c r="Q22" s="151">
        <f t="shared" si="11"/>
        <v>0.91702954882806775</v>
      </c>
      <c r="R22" s="3"/>
    </row>
    <row r="23" spans="1:20">
      <c r="A23" s="12">
        <f t="shared" si="8"/>
        <v>34516</v>
      </c>
      <c r="B23" s="12">
        <f t="shared" si="0"/>
        <v>34714</v>
      </c>
      <c r="C23" s="13">
        <f t="shared" si="1"/>
        <v>1</v>
      </c>
      <c r="D23" s="273">
        <f t="shared" si="2"/>
        <v>1</v>
      </c>
      <c r="E23" s="273">
        <f t="shared" si="3"/>
        <v>1.0713511454050784</v>
      </c>
      <c r="F23" s="274">
        <f t="shared" si="4"/>
        <v>20667</v>
      </c>
      <c r="G23" s="274">
        <f t="shared" si="5"/>
        <v>41169</v>
      </c>
      <c r="H23" s="275">
        <f>CHOOSE(MATCH($A$2,{"D","C"},0),VLOOKUP($A23,$J$4:$Q$244,COUNTA($J$4:$Q$4)),TREND(D23:E23,F23:G23,B23))</f>
        <v>1</v>
      </c>
      <c r="J23" s="281">
        <v>41487</v>
      </c>
      <c r="K23" s="277">
        <f t="shared" si="6"/>
        <v>41687</v>
      </c>
      <c r="L23" s="405">
        <v>0.83851640840459285</v>
      </c>
      <c r="M23" s="351">
        <v>0</v>
      </c>
      <c r="N23" s="279">
        <f t="shared" si="7"/>
        <v>-3.8325854057315437E-2</v>
      </c>
      <c r="O23" s="279">
        <f t="shared" si="10"/>
        <v>0.80019055434727737</v>
      </c>
      <c r="P23" s="283">
        <f t="shared" si="12"/>
        <v>-0.12741028315838532</v>
      </c>
      <c r="Q23" s="151">
        <f t="shared" si="11"/>
        <v>0.80019055434727726</v>
      </c>
      <c r="R23" s="3"/>
    </row>
    <row r="24" spans="1:20">
      <c r="A24" s="12">
        <f t="shared" si="8"/>
        <v>34547</v>
      </c>
      <c r="B24" s="12">
        <f t="shared" si="0"/>
        <v>34745</v>
      </c>
      <c r="C24" s="13">
        <f t="shared" si="1"/>
        <v>1</v>
      </c>
      <c r="D24" s="273">
        <f t="shared" si="2"/>
        <v>1</v>
      </c>
      <c r="E24" s="273">
        <f t="shared" si="3"/>
        <v>1.0713511454050784</v>
      </c>
      <c r="F24" s="274">
        <f t="shared" si="4"/>
        <v>20667</v>
      </c>
      <c r="G24" s="274">
        <f t="shared" si="5"/>
        <v>41169</v>
      </c>
      <c r="H24" s="275">
        <f>CHOOSE(MATCH($A$2,{"D","C"},0),VLOOKUP($A24,$J$4:$Q$244,COUNTA($J$4:$Q$4)),TREND(D24:E24,F24:G24,B24))</f>
        <v>1</v>
      </c>
      <c r="J24" s="281">
        <v>41518</v>
      </c>
      <c r="K24" s="277">
        <f t="shared" si="6"/>
        <v>41714</v>
      </c>
      <c r="L24" s="351">
        <v>0.83851640840459285</v>
      </c>
      <c r="M24" s="351">
        <v>0</v>
      </c>
      <c r="N24" s="279">
        <f t="shared" si="7"/>
        <v>-3.8325854057315437E-2</v>
      </c>
      <c r="O24" s="279">
        <f t="shared" si="10"/>
        <v>0.80019055434727737</v>
      </c>
      <c r="P24" s="283">
        <f t="shared" si="12"/>
        <v>0</v>
      </c>
      <c r="Q24" s="151">
        <f t="shared" si="11"/>
        <v>0.80019055434727726</v>
      </c>
      <c r="R24" s="3">
        <f>ROUND(AVERAGE(Q22:Q24/L22:L24),3)</f>
        <v>0.95399999999999996</v>
      </c>
    </row>
    <row r="25" spans="1:20">
      <c r="A25" s="12">
        <f t="shared" si="8"/>
        <v>34578</v>
      </c>
      <c r="B25" s="12">
        <f t="shared" si="0"/>
        <v>34773</v>
      </c>
      <c r="C25" s="13">
        <f t="shared" si="1"/>
        <v>1</v>
      </c>
      <c r="D25" s="273">
        <f t="shared" si="2"/>
        <v>1</v>
      </c>
      <c r="E25" s="273">
        <f t="shared" si="3"/>
        <v>1.0713511454050784</v>
      </c>
      <c r="F25" s="274">
        <f t="shared" si="4"/>
        <v>20667</v>
      </c>
      <c r="G25" s="274">
        <f t="shared" si="5"/>
        <v>41169</v>
      </c>
      <c r="H25" s="275">
        <f>CHOOSE(MATCH($A$2,{"D","C"},0),VLOOKUP($A25,$J$4:$Q$244,COUNTA($J$4:$Q$4)),TREND(D25:E25,F25:G25,B25))</f>
        <v>1</v>
      </c>
      <c r="J25" s="281">
        <v>41548</v>
      </c>
      <c r="K25" s="277">
        <f t="shared" si="6"/>
        <v>41746</v>
      </c>
      <c r="L25" s="351">
        <v>0.84598138379920651</v>
      </c>
      <c r="M25" s="351">
        <v>0</v>
      </c>
      <c r="N25" s="279">
        <f t="shared" si="7"/>
        <v>-3.8325854057315437E-2</v>
      </c>
      <c r="O25" s="279">
        <f t="shared" si="10"/>
        <v>0.80765552974189103</v>
      </c>
      <c r="P25" s="283">
        <f t="shared" si="12"/>
        <v>9.3289971420655871E-3</v>
      </c>
      <c r="Q25" s="151">
        <f t="shared" si="11"/>
        <v>0.80765552974189092</v>
      </c>
      <c r="R25" s="3"/>
    </row>
    <row r="26" spans="1:20">
      <c r="A26" s="12">
        <f t="shared" si="8"/>
        <v>34608</v>
      </c>
      <c r="B26" s="12">
        <f t="shared" si="0"/>
        <v>34804</v>
      </c>
      <c r="C26" s="13">
        <f t="shared" si="1"/>
        <v>1</v>
      </c>
      <c r="D26" s="273">
        <f t="shared" si="2"/>
        <v>1</v>
      </c>
      <c r="E26" s="273">
        <f t="shared" si="3"/>
        <v>1.0713511454050784</v>
      </c>
      <c r="F26" s="274">
        <f t="shared" si="4"/>
        <v>20667</v>
      </c>
      <c r="G26" s="274">
        <f t="shared" si="5"/>
        <v>41169</v>
      </c>
      <c r="H26" s="275">
        <f>CHOOSE(MATCH($A$2,{"D","C"},0),VLOOKUP($A26,$J$4:$Q$244,COUNTA($J$4:$Q$4)),TREND(D26:E26,F26:G26,B26))</f>
        <v>1</v>
      </c>
      <c r="J26" s="281">
        <v>41579</v>
      </c>
      <c r="K26" s="277">
        <f t="shared" si="6"/>
        <v>41775</v>
      </c>
      <c r="L26" s="351">
        <v>0.86114129530863648</v>
      </c>
      <c r="M26" s="351">
        <v>0</v>
      </c>
      <c r="N26" s="279">
        <f t="shared" si="7"/>
        <v>-3.8325854057315437E-2</v>
      </c>
      <c r="O26" s="279">
        <f t="shared" si="10"/>
        <v>0.822815441251321</v>
      </c>
      <c r="P26" s="283">
        <f t="shared" si="12"/>
        <v>1.8770268946557866E-2</v>
      </c>
      <c r="Q26" s="151">
        <f t="shared" si="11"/>
        <v>0.82281544125132089</v>
      </c>
      <c r="R26" s="3"/>
    </row>
    <row r="27" spans="1:20">
      <c r="A27" s="12">
        <f t="shared" si="8"/>
        <v>34639</v>
      </c>
      <c r="B27" s="12">
        <f t="shared" si="0"/>
        <v>34834</v>
      </c>
      <c r="C27" s="13">
        <f t="shared" si="1"/>
        <v>1</v>
      </c>
      <c r="D27" s="273">
        <f t="shared" si="2"/>
        <v>1</v>
      </c>
      <c r="E27" s="273">
        <f t="shared" si="3"/>
        <v>1.0713511454050784</v>
      </c>
      <c r="F27" s="274">
        <f t="shared" si="4"/>
        <v>20667</v>
      </c>
      <c r="G27" s="274">
        <f t="shared" si="5"/>
        <v>41169</v>
      </c>
      <c r="H27" s="275">
        <f>CHOOSE(MATCH($A$2,{"D","C"},0),VLOOKUP($A27,$J$4:$Q$244,COUNTA($J$4:$Q$4)),TREND(D27:E27,F27:G27,B27))</f>
        <v>1</v>
      </c>
      <c r="J27" s="281">
        <v>41609</v>
      </c>
      <c r="K27" s="277">
        <f t="shared" si="6"/>
        <v>41807</v>
      </c>
      <c r="L27" s="351">
        <v>0.9210237920923291</v>
      </c>
      <c r="M27" s="351">
        <v>0</v>
      </c>
      <c r="N27" s="279">
        <f t="shared" si="7"/>
        <v>-3.8325854057315437E-2</v>
      </c>
      <c r="O27" s="279">
        <f t="shared" si="10"/>
        <v>0.88269793803501362</v>
      </c>
      <c r="P27" s="283">
        <f t="shared" si="12"/>
        <v>7.2777555915363612E-2</v>
      </c>
      <c r="Q27" s="151">
        <f t="shared" si="11"/>
        <v>0.88269793803501351</v>
      </c>
      <c r="R27" s="3">
        <f>ROUND(AVERAGE(Q25:Q27/L25:L27),3)</f>
        <v>0.95799999999999996</v>
      </c>
    </row>
    <row r="28" spans="1:20">
      <c r="A28" s="12">
        <f t="shared" si="8"/>
        <v>34669</v>
      </c>
      <c r="B28" s="12">
        <f t="shared" si="0"/>
        <v>34865</v>
      </c>
      <c r="C28" s="13">
        <f t="shared" si="1"/>
        <v>1</v>
      </c>
      <c r="D28" s="273">
        <f t="shared" si="2"/>
        <v>1</v>
      </c>
      <c r="E28" s="273">
        <f t="shared" si="3"/>
        <v>1.0713511454050784</v>
      </c>
      <c r="F28" s="274">
        <f t="shared" si="4"/>
        <v>20667</v>
      </c>
      <c r="G28" s="274">
        <f t="shared" si="5"/>
        <v>41169</v>
      </c>
      <c r="H28" s="275">
        <f>CHOOSE(MATCH($A$2,{"D","C"},0),VLOOKUP($A28,$J$4:$Q$244,COUNTA($J$4:$Q$4)),TREND(D28:E28,F28:G28,B28))</f>
        <v>1</v>
      </c>
      <c r="J28" s="281">
        <v>41640</v>
      </c>
      <c r="K28" s="277">
        <f t="shared" si="6"/>
        <v>41837</v>
      </c>
      <c r="L28" s="351">
        <v>0.87371285658508535</v>
      </c>
      <c r="M28" s="351">
        <v>0</v>
      </c>
      <c r="N28" s="279">
        <f t="shared" si="7"/>
        <v>-3.8325854057315437E-2</v>
      </c>
      <c r="O28" s="279">
        <f t="shared" si="10"/>
        <v>0.83538700252776987</v>
      </c>
      <c r="P28" s="283">
        <f t="shared" si="12"/>
        <v>-5.3598103573871847E-2</v>
      </c>
      <c r="Q28" s="151">
        <f t="shared" si="11"/>
        <v>0.83538700252776976</v>
      </c>
      <c r="R28" s="3"/>
    </row>
    <row r="29" spans="1:20">
      <c r="A29" s="12">
        <f t="shared" si="8"/>
        <v>34700</v>
      </c>
      <c r="B29" s="12">
        <f t="shared" si="0"/>
        <v>34895</v>
      </c>
      <c r="C29" s="13">
        <f t="shared" si="1"/>
        <v>1</v>
      </c>
      <c r="D29" s="273">
        <f t="shared" si="2"/>
        <v>1</v>
      </c>
      <c r="E29" s="273">
        <f t="shared" si="3"/>
        <v>1.0713511454050784</v>
      </c>
      <c r="F29" s="274">
        <f t="shared" si="4"/>
        <v>20667</v>
      </c>
      <c r="G29" s="274">
        <f t="shared" si="5"/>
        <v>41169</v>
      </c>
      <c r="H29" s="275">
        <f>CHOOSE(MATCH($A$2,{"D","C"},0),VLOOKUP($A29,$J$4:$Q$244,COUNTA($J$4:$Q$4)),TREND(D29:E29,F29:G29,B29))</f>
        <v>1</v>
      </c>
      <c r="J29" s="281">
        <v>41671</v>
      </c>
      <c r="K29" s="277">
        <f t="shared" si="6"/>
        <v>41866</v>
      </c>
      <c r="L29" s="351">
        <v>0.90791048678985753</v>
      </c>
      <c r="M29" s="351">
        <v>0</v>
      </c>
      <c r="N29" s="279">
        <f t="shared" si="7"/>
        <v>-3.8325854057315437E-2</v>
      </c>
      <c r="O29" s="279">
        <f t="shared" si="10"/>
        <v>0.86958463273254205</v>
      </c>
      <c r="P29" s="283">
        <f t="shared" si="12"/>
        <v>4.0936272770937032E-2</v>
      </c>
      <c r="Q29" s="151">
        <f t="shared" si="11"/>
        <v>0.86958463273254205</v>
      </c>
      <c r="R29" s="3"/>
    </row>
    <row r="30" spans="1:20">
      <c r="A30" s="12">
        <f t="shared" si="8"/>
        <v>34731</v>
      </c>
      <c r="B30" s="12">
        <f t="shared" si="0"/>
        <v>34926</v>
      </c>
      <c r="C30" s="13">
        <f t="shared" si="1"/>
        <v>1</v>
      </c>
      <c r="D30" s="273">
        <f t="shared" si="2"/>
        <v>1</v>
      </c>
      <c r="E30" s="273">
        <f t="shared" si="3"/>
        <v>1.0713511454050784</v>
      </c>
      <c r="F30" s="274">
        <f t="shared" si="4"/>
        <v>20667</v>
      </c>
      <c r="G30" s="274">
        <f t="shared" si="5"/>
        <v>41169</v>
      </c>
      <c r="H30" s="275">
        <f>CHOOSE(MATCH($A$2,{"D","C"},0),VLOOKUP($A30,$J$4:$Q$244,COUNTA($J$4:$Q$4)),TREND(D30:E30,F30:G30,B30))</f>
        <v>1</v>
      </c>
      <c r="J30" s="281">
        <v>41699</v>
      </c>
      <c r="K30" s="277">
        <f t="shared" si="6"/>
        <v>41899</v>
      </c>
      <c r="L30" s="351">
        <v>0.8896702581228112</v>
      </c>
      <c r="M30" s="351">
        <v>0</v>
      </c>
      <c r="N30" s="279">
        <f t="shared" si="7"/>
        <v>-3.8325854057315437E-2</v>
      </c>
      <c r="O30" s="279">
        <f t="shared" si="10"/>
        <v>0.85134440406549572</v>
      </c>
      <c r="P30" s="283">
        <f t="shared" si="12"/>
        <v>-2.0975794627061339E-2</v>
      </c>
      <c r="Q30" s="151">
        <f>(1+P30)*Q29</f>
        <v>0.85134440406549572</v>
      </c>
      <c r="R30" s="3">
        <f>ROUND(AVERAGE(Q28:Q30/L28:L30),3)</f>
        <v>0.95699999999999996</v>
      </c>
      <c r="T30" s="284"/>
    </row>
    <row r="31" spans="1:20">
      <c r="A31" s="12">
        <f t="shared" si="8"/>
        <v>34759</v>
      </c>
      <c r="B31" s="12">
        <f t="shared" si="0"/>
        <v>34957</v>
      </c>
      <c r="C31" s="13">
        <f t="shared" si="1"/>
        <v>1</v>
      </c>
      <c r="D31" s="273">
        <f t="shared" si="2"/>
        <v>1</v>
      </c>
      <c r="E31" s="273">
        <f t="shared" si="3"/>
        <v>1.0713511454050784</v>
      </c>
      <c r="F31" s="274">
        <f t="shared" si="4"/>
        <v>20667</v>
      </c>
      <c r="G31" s="274">
        <f t="shared" si="5"/>
        <v>41169</v>
      </c>
      <c r="H31" s="275">
        <f>CHOOSE(MATCH($A$2,{"D","C"},0),VLOOKUP($A31,$J$4:$Q$244,COUNTA($J$4:$Q$4)),TREND(D31:E31,F31:G31,B31))</f>
        <v>1</v>
      </c>
      <c r="J31" s="281">
        <v>41730</v>
      </c>
      <c r="K31" s="277">
        <f t="shared" si="6"/>
        <v>41928</v>
      </c>
      <c r="L31" s="351">
        <v>0.87565058857157074</v>
      </c>
      <c r="M31" s="351">
        <v>0</v>
      </c>
      <c r="N31" s="279">
        <f t="shared" si="7"/>
        <v>-3.8325854057315437E-2</v>
      </c>
      <c r="O31" s="279">
        <f t="shared" si="10"/>
        <v>0.83732473451425526</v>
      </c>
      <c r="P31" s="283">
        <f t="shared" si="12"/>
        <v>-1.6467682743072198E-2</v>
      </c>
      <c r="Q31" s="151">
        <f t="shared" si="11"/>
        <v>0.83732473451425526</v>
      </c>
      <c r="R31" s="3"/>
    </row>
    <row r="32" spans="1:20">
      <c r="A32" s="12">
        <f t="shared" si="8"/>
        <v>34790</v>
      </c>
      <c r="B32" s="12">
        <f t="shared" si="0"/>
        <v>34987</v>
      </c>
      <c r="C32" s="13">
        <f t="shared" si="1"/>
        <v>1</v>
      </c>
      <c r="D32" s="273">
        <f t="shared" si="2"/>
        <v>1</v>
      </c>
      <c r="E32" s="273">
        <f t="shared" si="3"/>
        <v>1.0713511454050784</v>
      </c>
      <c r="F32" s="274">
        <f t="shared" si="4"/>
        <v>20667</v>
      </c>
      <c r="G32" s="274">
        <f t="shared" si="5"/>
        <v>41169</v>
      </c>
      <c r="H32" s="275">
        <f>CHOOSE(MATCH($A$2,{"D","C"},0),VLOOKUP($A32,$J$4:$Q$244,COUNTA($J$4:$Q$4)),TREND(D32:E32,F32:G32,B32))</f>
        <v>1</v>
      </c>
      <c r="J32" s="281">
        <v>41760</v>
      </c>
      <c r="K32" s="277">
        <f t="shared" si="6"/>
        <v>41960</v>
      </c>
      <c r="L32" s="351">
        <v>0.90541437230123201</v>
      </c>
      <c r="M32" s="351">
        <v>0</v>
      </c>
      <c r="N32" s="279">
        <f t="shared" si="7"/>
        <v>-3.8325854057315437E-2</v>
      </c>
      <c r="O32" s="279">
        <f t="shared" si="10"/>
        <v>0.86708851824391653</v>
      </c>
      <c r="P32" s="283">
        <f t="shared" si="12"/>
        <v>3.5546285094429475E-2</v>
      </c>
      <c r="Q32" s="151">
        <f t="shared" si="11"/>
        <v>0.86708851824391642</v>
      </c>
      <c r="R32" s="3"/>
    </row>
    <row r="33" spans="1:18">
      <c r="A33" s="12">
        <f t="shared" si="8"/>
        <v>34820</v>
      </c>
      <c r="B33" s="12">
        <f t="shared" si="0"/>
        <v>35018</v>
      </c>
      <c r="C33" s="13">
        <f t="shared" si="1"/>
        <v>1</v>
      </c>
      <c r="D33" s="273">
        <f t="shared" si="2"/>
        <v>1</v>
      </c>
      <c r="E33" s="273">
        <f t="shared" si="3"/>
        <v>1.0713511454050784</v>
      </c>
      <c r="F33" s="274">
        <f t="shared" si="4"/>
        <v>20667</v>
      </c>
      <c r="G33" s="274">
        <f t="shared" si="5"/>
        <v>41169</v>
      </c>
      <c r="H33" s="275">
        <f>CHOOSE(MATCH($A$2,{"D","C"},0),VLOOKUP($A33,$J$4:$Q$244,COUNTA($J$4:$Q$4)),TREND(D33:E33,F33:G33,B33))</f>
        <v>1</v>
      </c>
      <c r="J33" s="281">
        <v>41791</v>
      </c>
      <c r="K33" s="277">
        <f t="shared" si="6"/>
        <v>41989</v>
      </c>
      <c r="L33" s="351">
        <v>0.87539948238932275</v>
      </c>
      <c r="M33" s="351">
        <v>0</v>
      </c>
      <c r="N33" s="279">
        <f t="shared" si="7"/>
        <v>-3.8325854057315437E-2</v>
      </c>
      <c r="O33" s="279">
        <f t="shared" si="10"/>
        <v>0.83707362833200727</v>
      </c>
      <c r="P33" s="283">
        <f t="shared" si="12"/>
        <v>-3.4615716020202081E-2</v>
      </c>
      <c r="Q33" s="151">
        <f t="shared" si="11"/>
        <v>0.83707362833200716</v>
      </c>
      <c r="R33" s="3">
        <f>ROUND(AVERAGE(Q31:Q33/L31:L33),3)</f>
        <v>0.95599999999999996</v>
      </c>
    </row>
    <row r="34" spans="1:18">
      <c r="A34" s="12">
        <f t="shared" si="8"/>
        <v>34851</v>
      </c>
      <c r="B34" s="12">
        <f t="shared" si="0"/>
        <v>35048</v>
      </c>
      <c r="C34" s="13">
        <f t="shared" si="1"/>
        <v>1</v>
      </c>
      <c r="D34" s="273">
        <f t="shared" si="2"/>
        <v>1</v>
      </c>
      <c r="E34" s="273">
        <f t="shared" si="3"/>
        <v>1.0713511454050784</v>
      </c>
      <c r="F34" s="274">
        <f t="shared" si="4"/>
        <v>20667</v>
      </c>
      <c r="G34" s="274">
        <f t="shared" si="5"/>
        <v>41169</v>
      </c>
      <c r="H34" s="275">
        <f>CHOOSE(MATCH($A$2,{"D","C"},0),VLOOKUP($A34,$J$4:$Q$244,COUNTA($J$4:$Q$4)),TREND(D34:E34,F34:G34,B34))</f>
        <v>1</v>
      </c>
      <c r="J34" s="281">
        <v>41821</v>
      </c>
      <c r="K34" s="277">
        <f t="shared" si="6"/>
        <v>42021</v>
      </c>
      <c r="L34" s="351">
        <v>0.91191012211318279</v>
      </c>
      <c r="M34" s="351">
        <v>0</v>
      </c>
      <c r="N34" s="279">
        <f t="shared" si="7"/>
        <v>-3.8325854057315437E-2</v>
      </c>
      <c r="O34" s="279">
        <f t="shared" si="10"/>
        <v>0.87358426805586731</v>
      </c>
      <c r="P34" s="283">
        <f t="shared" si="12"/>
        <v>4.3616999136160572E-2</v>
      </c>
      <c r="Q34" s="151">
        <f>(1+P34)*Q33</f>
        <v>0.87358426805586709</v>
      </c>
      <c r="R34" s="3"/>
    </row>
    <row r="35" spans="1:18">
      <c r="A35" s="12">
        <f t="shared" si="8"/>
        <v>34881</v>
      </c>
      <c r="B35" s="12">
        <f t="shared" si="0"/>
        <v>35079</v>
      </c>
      <c r="C35" s="13">
        <f t="shared" si="1"/>
        <v>1</v>
      </c>
      <c r="D35" s="273">
        <f t="shared" si="2"/>
        <v>1</v>
      </c>
      <c r="E35" s="273">
        <f t="shared" si="3"/>
        <v>1.0713511454050784</v>
      </c>
      <c r="F35" s="274">
        <f t="shared" si="4"/>
        <v>20667</v>
      </c>
      <c r="G35" s="274">
        <f t="shared" si="5"/>
        <v>41169</v>
      </c>
      <c r="H35" s="275">
        <f>CHOOSE(MATCH($A$2,{"D","C"},0),VLOOKUP($A35,$J$4:$Q$244,COUNTA($J$4:$Q$4)),TREND(D35:E35,F35:G35,B35))</f>
        <v>1</v>
      </c>
      <c r="J35" s="281">
        <v>41852</v>
      </c>
      <c r="K35" s="277">
        <f t="shared" si="6"/>
        <v>42052</v>
      </c>
      <c r="L35" s="351">
        <v>0.9741375678709332</v>
      </c>
      <c r="M35" s="351">
        <v>0</v>
      </c>
      <c r="N35" s="279">
        <f t="shared" si="7"/>
        <v>-3.8325854057315437E-2</v>
      </c>
      <c r="O35" s="279">
        <f t="shared" si="10"/>
        <v>0.93581171381361772</v>
      </c>
      <c r="P35" s="283">
        <f t="shared" si="12"/>
        <v>7.1232333311399332E-2</v>
      </c>
      <c r="Q35" s="151">
        <f>(1+P35)*Q34</f>
        <v>0.93581171381361739</v>
      </c>
      <c r="R35" s="3"/>
    </row>
    <row r="36" spans="1:18">
      <c r="A36" s="12">
        <f t="shared" si="8"/>
        <v>34912</v>
      </c>
      <c r="B36" s="12">
        <f t="shared" si="0"/>
        <v>35110</v>
      </c>
      <c r="C36" s="13">
        <f t="shared" si="1"/>
        <v>1</v>
      </c>
      <c r="D36" s="273">
        <f t="shared" si="2"/>
        <v>1</v>
      </c>
      <c r="E36" s="273">
        <f t="shared" si="3"/>
        <v>1.0713511454050784</v>
      </c>
      <c r="F36" s="274">
        <f t="shared" si="4"/>
        <v>20667</v>
      </c>
      <c r="G36" s="274">
        <f t="shared" si="5"/>
        <v>41169</v>
      </c>
      <c r="H36" s="275">
        <f>CHOOSE(MATCH($A$2,{"D","C"},0),VLOOKUP($A36,$J$4:$Q$244,COUNTA($J$4:$Q$4)),TREND(D36:E36,F36:G36,B36))</f>
        <v>1</v>
      </c>
      <c r="J36" s="281">
        <v>41883</v>
      </c>
      <c r="K36" s="277">
        <f t="shared" si="6"/>
        <v>42079</v>
      </c>
      <c r="L36" s="351">
        <v>0.87503407660153487</v>
      </c>
      <c r="M36" s="351">
        <v>0</v>
      </c>
      <c r="N36" s="279">
        <f t="shared" si="7"/>
        <v>-3.8325854057315437E-2</v>
      </c>
      <c r="O36" s="279">
        <f t="shared" si="10"/>
        <v>0.83670822254421939</v>
      </c>
      <c r="P36" s="283">
        <f t="shared" si="12"/>
        <v>-0.10590110147855702</v>
      </c>
      <c r="Q36" s="151">
        <f t="shared" ref="Q36:Q99" si="13">(1+P36)*Q35</f>
        <v>0.83670822254421917</v>
      </c>
      <c r="R36" s="3">
        <f>ROUND(AVERAGE(Q34:Q36/L34:L36),3)</f>
        <v>0.95599999999999996</v>
      </c>
    </row>
    <row r="37" spans="1:18">
      <c r="A37" s="12">
        <f t="shared" si="8"/>
        <v>34943</v>
      </c>
      <c r="B37" s="12">
        <f t="shared" si="0"/>
        <v>35139</v>
      </c>
      <c r="C37" s="13">
        <f t="shared" si="1"/>
        <v>1</v>
      </c>
      <c r="D37" s="273">
        <f t="shared" si="2"/>
        <v>1</v>
      </c>
      <c r="E37" s="273">
        <f t="shared" si="3"/>
        <v>1.0713511454050784</v>
      </c>
      <c r="F37" s="274">
        <f t="shared" si="4"/>
        <v>20667</v>
      </c>
      <c r="G37" s="274">
        <f t="shared" si="5"/>
        <v>41169</v>
      </c>
      <c r="H37" s="275">
        <f>CHOOSE(MATCH($A$2,{"D","C"},0),VLOOKUP($A37,$J$4:$Q$244,COUNTA($J$4:$Q$4)),TREND(D37:E37,F37:G37,B37))</f>
        <v>1</v>
      </c>
      <c r="J37" s="281">
        <v>41913</v>
      </c>
      <c r="K37" s="277">
        <f t="shared" si="6"/>
        <v>42111</v>
      </c>
      <c r="L37" s="351">
        <v>0.84984617927547768</v>
      </c>
      <c r="M37" s="351">
        <v>0</v>
      </c>
      <c r="N37" s="279">
        <f t="shared" si="7"/>
        <v>-3.8325854057315437E-2</v>
      </c>
      <c r="O37" s="279">
        <f t="shared" si="10"/>
        <v>0.8115203252181622</v>
      </c>
      <c r="P37" s="283">
        <f t="shared" si="12"/>
        <v>-3.0103561369896781E-2</v>
      </c>
      <c r="Q37" s="151">
        <f t="shared" si="13"/>
        <v>0.81152032521816198</v>
      </c>
      <c r="R37" s="3"/>
    </row>
    <row r="38" spans="1:18">
      <c r="A38" s="12">
        <f t="shared" si="8"/>
        <v>34973</v>
      </c>
      <c r="B38" s="12">
        <f t="shared" si="0"/>
        <v>35170</v>
      </c>
      <c r="C38" s="13">
        <f t="shared" si="1"/>
        <v>1</v>
      </c>
      <c r="D38" s="273">
        <f t="shared" si="2"/>
        <v>1</v>
      </c>
      <c r="E38" s="273">
        <f t="shared" si="3"/>
        <v>1.0713511454050784</v>
      </c>
      <c r="F38" s="274">
        <f t="shared" si="4"/>
        <v>20667</v>
      </c>
      <c r="G38" s="274">
        <f t="shared" si="5"/>
        <v>41169</v>
      </c>
      <c r="H38" s="275">
        <f>CHOOSE(MATCH($A$2,{"D","C"},0),VLOOKUP($A38,$J$4:$Q$244,COUNTA($J$4:$Q$4)),TREND(D38:E38,F38:G38,B38))</f>
        <v>1</v>
      </c>
      <c r="J38" s="281">
        <v>41944</v>
      </c>
      <c r="K38" s="277">
        <f t="shared" si="6"/>
        <v>42140</v>
      </c>
      <c r="L38" s="351">
        <v>0.99063264443740828</v>
      </c>
      <c r="M38" s="351">
        <v>0</v>
      </c>
      <c r="N38" s="279">
        <f t="shared" si="7"/>
        <v>-3.8325854057315437E-2</v>
      </c>
      <c r="O38" s="279">
        <f t="shared" si="10"/>
        <v>0.9523067903800928</v>
      </c>
      <c r="P38" s="283">
        <f t="shared" si="12"/>
        <v>0.17348482938376542</v>
      </c>
      <c r="Q38" s="151">
        <f t="shared" si="13"/>
        <v>0.95230679038009258</v>
      </c>
      <c r="R38" s="3"/>
    </row>
    <row r="39" spans="1:18">
      <c r="A39" s="12">
        <f t="shared" si="8"/>
        <v>35004</v>
      </c>
      <c r="B39" s="12">
        <f t="shared" si="0"/>
        <v>35200</v>
      </c>
      <c r="C39" s="13">
        <f t="shared" si="1"/>
        <v>1</v>
      </c>
      <c r="D39" s="273">
        <f t="shared" si="2"/>
        <v>1</v>
      </c>
      <c r="E39" s="273">
        <f t="shared" si="3"/>
        <v>1.0713511454050784</v>
      </c>
      <c r="F39" s="274">
        <f t="shared" si="4"/>
        <v>20667</v>
      </c>
      <c r="G39" s="274">
        <f t="shared" si="5"/>
        <v>41169</v>
      </c>
      <c r="H39" s="275">
        <f>CHOOSE(MATCH($A$2,{"D","C"},0),VLOOKUP($A39,$J$4:$Q$244,COUNTA($J$4:$Q$4)),TREND(D39:E39,F39:G39,B39))</f>
        <v>1</v>
      </c>
      <c r="J39" s="281">
        <v>41974</v>
      </c>
      <c r="K39" s="277">
        <f t="shared" si="6"/>
        <v>42172</v>
      </c>
      <c r="L39" s="351">
        <v>0.99587130108357469</v>
      </c>
      <c r="M39" s="351">
        <v>0</v>
      </c>
      <c r="N39" s="279">
        <f t="shared" si="7"/>
        <v>-3.8325854057315437E-2</v>
      </c>
      <c r="O39" s="279">
        <f t="shared" si="10"/>
        <v>0.95754544702625921</v>
      </c>
      <c r="P39" s="283">
        <f t="shared" si="12"/>
        <v>5.5010178432892687E-3</v>
      </c>
      <c r="Q39" s="151">
        <f t="shared" si="13"/>
        <v>0.95754544702625899</v>
      </c>
      <c r="R39" s="3">
        <f>ROUND(AVERAGE(Q37:Q39/L37:L39),3)</f>
        <v>0.96199999999999997</v>
      </c>
    </row>
    <row r="40" spans="1:18">
      <c r="A40" s="12">
        <f t="shared" si="8"/>
        <v>35034</v>
      </c>
      <c r="B40" s="12">
        <f t="shared" si="0"/>
        <v>35231</v>
      </c>
      <c r="C40" s="13">
        <f t="shared" si="1"/>
        <v>1</v>
      </c>
      <c r="D40" s="273">
        <f t="shared" si="2"/>
        <v>1</v>
      </c>
      <c r="E40" s="273">
        <f t="shared" si="3"/>
        <v>1.0713511454050784</v>
      </c>
      <c r="F40" s="274">
        <f t="shared" si="4"/>
        <v>20667</v>
      </c>
      <c r="G40" s="274">
        <f t="shared" si="5"/>
        <v>41169</v>
      </c>
      <c r="H40" s="275">
        <f>CHOOSE(MATCH($A$2,{"D","C"},0),VLOOKUP($A40,$J$4:$Q$244,COUNTA($J$4:$Q$4)),TREND(D40:E40,F40:G40,B40))</f>
        <v>1</v>
      </c>
      <c r="J40" s="281">
        <v>42005</v>
      </c>
      <c r="K40" s="277">
        <f t="shared" si="6"/>
        <v>42202</v>
      </c>
      <c r="L40" s="351">
        <v>0.95640965897888586</v>
      </c>
      <c r="M40" s="351">
        <v>0</v>
      </c>
      <c r="N40" s="279">
        <f t="shared" si="7"/>
        <v>-3.8325854057315437E-2</v>
      </c>
      <c r="O40" s="279">
        <f t="shared" si="10"/>
        <v>0.91808380492157038</v>
      </c>
      <c r="P40" s="283">
        <f t="shared" si="12"/>
        <v>-4.1211247181259569E-2</v>
      </c>
      <c r="Q40" s="151">
        <f t="shared" si="13"/>
        <v>0.91808380492157016</v>
      </c>
      <c r="R40" s="3"/>
    </row>
    <row r="41" spans="1:18">
      <c r="A41" s="12">
        <f t="shared" si="8"/>
        <v>35065</v>
      </c>
      <c r="B41" s="12">
        <f t="shared" si="0"/>
        <v>35261</v>
      </c>
      <c r="C41" s="13">
        <f t="shared" si="1"/>
        <v>1</v>
      </c>
      <c r="D41" s="273">
        <f t="shared" si="2"/>
        <v>1</v>
      </c>
      <c r="E41" s="273">
        <f t="shared" si="3"/>
        <v>1.0713511454050784</v>
      </c>
      <c r="F41" s="274">
        <f t="shared" si="4"/>
        <v>20667</v>
      </c>
      <c r="G41" s="274">
        <f t="shared" si="5"/>
        <v>41169</v>
      </c>
      <c r="H41" s="275">
        <f>CHOOSE(MATCH($A$2,{"D","C"},0),VLOOKUP($A41,$J$4:$Q$244,COUNTA($J$4:$Q$4)),TREND(D41:E41,F41:G41,B41))</f>
        <v>1</v>
      </c>
      <c r="J41" s="281">
        <v>42036</v>
      </c>
      <c r="K41" s="277">
        <f t="shared" si="6"/>
        <v>42231</v>
      </c>
      <c r="L41" s="351">
        <v>0.85343742745014994</v>
      </c>
      <c r="M41" s="351">
        <v>0</v>
      </c>
      <c r="N41" s="279">
        <f t="shared" si="7"/>
        <v>-3.8325854057315437E-2</v>
      </c>
      <c r="O41" s="279">
        <f t="shared" si="10"/>
        <v>0.81511157339283447</v>
      </c>
      <c r="P41" s="283">
        <f t="shared" si="12"/>
        <v>-0.11215994768313398</v>
      </c>
      <c r="Q41" s="151">
        <f t="shared" si="13"/>
        <v>0.81511157339283424</v>
      </c>
      <c r="R41" s="3"/>
    </row>
    <row r="42" spans="1:18">
      <c r="A42" s="12">
        <f t="shared" si="8"/>
        <v>35096</v>
      </c>
      <c r="B42" s="12">
        <f t="shared" si="0"/>
        <v>35292</v>
      </c>
      <c r="C42" s="13">
        <f t="shared" si="1"/>
        <v>1</v>
      </c>
      <c r="D42" s="273">
        <f t="shared" si="2"/>
        <v>1</v>
      </c>
      <c r="E42" s="273">
        <f t="shared" si="3"/>
        <v>1.0713511454050784</v>
      </c>
      <c r="F42" s="274">
        <f t="shared" si="4"/>
        <v>20667</v>
      </c>
      <c r="G42" s="274">
        <f t="shared" si="5"/>
        <v>41169</v>
      </c>
      <c r="H42" s="275">
        <f>CHOOSE(MATCH($A$2,{"D","C"},0),VLOOKUP($A42,$J$4:$Q$244,COUNTA($J$4:$Q$4)),TREND(D42:E42,F42:G42,B42))</f>
        <v>1</v>
      </c>
      <c r="J42" s="281">
        <v>42064</v>
      </c>
      <c r="K42" s="277">
        <f t="shared" si="6"/>
        <v>42264</v>
      </c>
      <c r="L42" s="351">
        <v>0.93511525481397129</v>
      </c>
      <c r="M42" s="351">
        <v>0</v>
      </c>
      <c r="N42" s="279">
        <f t="shared" si="7"/>
        <v>-3.8325854057315437E-2</v>
      </c>
      <c r="O42" s="279">
        <f t="shared" si="10"/>
        <v>0.89678940075665581</v>
      </c>
      <c r="P42" s="283">
        <f t="shared" si="12"/>
        <v>0.10020447510497754</v>
      </c>
      <c r="Q42" s="151">
        <f t="shared" si="13"/>
        <v>0.89678940075665559</v>
      </c>
      <c r="R42" s="3">
        <f>ROUND(AVERAGE(Q40:Q42/L40:L42),3)</f>
        <v>0.95899999999999996</v>
      </c>
    </row>
    <row r="43" spans="1:18">
      <c r="A43" s="12">
        <f t="shared" si="8"/>
        <v>35125</v>
      </c>
      <c r="B43" s="12">
        <f t="shared" si="0"/>
        <v>35323</v>
      </c>
      <c r="C43" s="13">
        <f t="shared" si="1"/>
        <v>1</v>
      </c>
      <c r="D43" s="273">
        <f t="shared" si="2"/>
        <v>1</v>
      </c>
      <c r="E43" s="273">
        <f t="shared" si="3"/>
        <v>1.0713511454050784</v>
      </c>
      <c r="F43" s="274">
        <f t="shared" si="4"/>
        <v>20667</v>
      </c>
      <c r="G43" s="274">
        <f t="shared" si="5"/>
        <v>41169</v>
      </c>
      <c r="H43" s="275">
        <f>CHOOSE(MATCH($A$2,{"D","C"},0),VLOOKUP($A43,$J$4:$Q$244,COUNTA($J$4:$Q$4)),TREND(D43:E43,F43:G43,B43))</f>
        <v>1</v>
      </c>
      <c r="J43" s="281">
        <v>42095</v>
      </c>
      <c r="K43" s="277">
        <f t="shared" si="6"/>
        <v>42293</v>
      </c>
      <c r="L43" s="351">
        <v>0.96454651087335641</v>
      </c>
      <c r="M43" s="351">
        <v>0</v>
      </c>
      <c r="N43" s="279">
        <f t="shared" si="7"/>
        <v>-3.8325854057315437E-2</v>
      </c>
      <c r="O43" s="279">
        <f t="shared" si="10"/>
        <v>0.92622065681604093</v>
      </c>
      <c r="P43" s="283">
        <f t="shared" si="12"/>
        <v>3.2818470015984591E-2</v>
      </c>
      <c r="Q43" s="151">
        <f t="shared" si="13"/>
        <v>0.92622065681604071</v>
      </c>
      <c r="R43" s="3"/>
    </row>
    <row r="44" spans="1:18">
      <c r="A44" s="12">
        <f t="shared" si="8"/>
        <v>35156</v>
      </c>
      <c r="B44" s="12">
        <f t="shared" si="0"/>
        <v>35353</v>
      </c>
      <c r="C44" s="13">
        <f t="shared" si="1"/>
        <v>1</v>
      </c>
      <c r="D44" s="273">
        <f t="shared" si="2"/>
        <v>1</v>
      </c>
      <c r="E44" s="273">
        <f t="shared" si="3"/>
        <v>1.0713511454050784</v>
      </c>
      <c r="F44" s="274">
        <f t="shared" si="4"/>
        <v>20667</v>
      </c>
      <c r="G44" s="274">
        <f t="shared" si="5"/>
        <v>41169</v>
      </c>
      <c r="H44" s="275">
        <f>CHOOSE(MATCH($A$2,{"D","C"},0),VLOOKUP($A44,$J$4:$Q$244,COUNTA($J$4:$Q$4)),TREND(D44:E44,F44:G44,B44))</f>
        <v>1</v>
      </c>
      <c r="J44" s="281">
        <v>42125</v>
      </c>
      <c r="K44" s="277">
        <f t="shared" si="6"/>
        <v>42325</v>
      </c>
      <c r="L44" s="351">
        <v>0.97717068366224169</v>
      </c>
      <c r="M44" s="351">
        <v>0</v>
      </c>
      <c r="N44" s="279">
        <f t="shared" si="7"/>
        <v>-3.8325854057315437E-2</v>
      </c>
      <c r="O44" s="279">
        <f t="shared" si="10"/>
        <v>0.93884482960492621</v>
      </c>
      <c r="P44" s="283">
        <f t="shared" si="12"/>
        <v>1.3629768129207909E-2</v>
      </c>
      <c r="Q44" s="151">
        <f t="shared" si="13"/>
        <v>0.93884482960492599</v>
      </c>
      <c r="R44" s="3"/>
    </row>
    <row r="45" spans="1:18">
      <c r="A45" s="12">
        <f t="shared" si="8"/>
        <v>35186</v>
      </c>
      <c r="B45" s="12">
        <f t="shared" si="0"/>
        <v>35384</v>
      </c>
      <c r="C45" s="13">
        <f t="shared" si="1"/>
        <v>1</v>
      </c>
      <c r="D45" s="273">
        <f t="shared" si="2"/>
        <v>1</v>
      </c>
      <c r="E45" s="273">
        <f t="shared" si="3"/>
        <v>1.0713511454050784</v>
      </c>
      <c r="F45" s="274">
        <f t="shared" si="4"/>
        <v>20667</v>
      </c>
      <c r="G45" s="274">
        <f t="shared" si="5"/>
        <v>41169</v>
      </c>
      <c r="H45" s="275">
        <f>CHOOSE(MATCH($A$2,{"D","C"},0),VLOOKUP($A45,$J$4:$Q$244,COUNTA($J$4:$Q$4)),TREND(D45:E45,F45:G45,B45))</f>
        <v>1</v>
      </c>
      <c r="J45" s="281">
        <v>42156</v>
      </c>
      <c r="K45" s="277">
        <f t="shared" si="6"/>
        <v>42354</v>
      </c>
      <c r="L45" s="351">
        <v>0.92289385541861524</v>
      </c>
      <c r="M45" s="351">
        <v>0</v>
      </c>
      <c r="N45" s="279">
        <f t="shared" si="7"/>
        <v>-3.8325854057315437E-2</v>
      </c>
      <c r="O45" s="279">
        <f t="shared" si="10"/>
        <v>0.88456800136129976</v>
      </c>
      <c r="P45" s="283">
        <f t="shared" si="12"/>
        <v>-5.7812352512466414E-2</v>
      </c>
      <c r="Q45" s="151">
        <f t="shared" si="13"/>
        <v>0.88456800136129954</v>
      </c>
      <c r="R45" s="3">
        <f>ROUND(AVERAGE(Q43:Q45/L43:L45),3)</f>
        <v>0.95799999999999996</v>
      </c>
    </row>
    <row r="46" spans="1:18">
      <c r="A46" s="12">
        <f t="shared" si="8"/>
        <v>35217</v>
      </c>
      <c r="B46" s="12">
        <f t="shared" si="0"/>
        <v>35414</v>
      </c>
      <c r="C46" s="13">
        <f t="shared" si="1"/>
        <v>1</v>
      </c>
      <c r="D46" s="273">
        <f t="shared" si="2"/>
        <v>1</v>
      </c>
      <c r="E46" s="273">
        <f t="shared" si="3"/>
        <v>1.0713511454050784</v>
      </c>
      <c r="F46" s="274">
        <f t="shared" si="4"/>
        <v>20667</v>
      </c>
      <c r="G46" s="274">
        <f t="shared" si="5"/>
        <v>41169</v>
      </c>
      <c r="H46" s="275">
        <f>CHOOSE(MATCH($A$2,{"D","C"},0),VLOOKUP($A46,$J$4:$Q$244,COUNTA($J$4:$Q$4)),TREND(D46:E46,F46:G46,B46))</f>
        <v>1</v>
      </c>
      <c r="J46" s="281">
        <v>42186</v>
      </c>
      <c r="K46" s="277">
        <f t="shared" si="6"/>
        <v>42386</v>
      </c>
      <c r="L46" s="351">
        <v>0.85348679032103358</v>
      </c>
      <c r="M46" s="351">
        <v>0</v>
      </c>
      <c r="N46" s="279">
        <f t="shared" si="7"/>
        <v>-3.8325854057315437E-2</v>
      </c>
      <c r="O46" s="279">
        <f t="shared" si="10"/>
        <v>0.81516093626371811</v>
      </c>
      <c r="P46" s="283">
        <f t="shared" si="12"/>
        <v>-7.8464363385028824E-2</v>
      </c>
      <c r="Q46" s="151">
        <f t="shared" si="13"/>
        <v>0.81516093626371788</v>
      </c>
      <c r="R46" s="3"/>
    </row>
    <row r="47" spans="1:18">
      <c r="A47" s="12">
        <f t="shared" si="8"/>
        <v>35247</v>
      </c>
      <c r="B47" s="12">
        <f t="shared" si="0"/>
        <v>35445</v>
      </c>
      <c r="C47" s="13">
        <f t="shared" si="1"/>
        <v>1</v>
      </c>
      <c r="D47" s="273">
        <f t="shared" si="2"/>
        <v>1</v>
      </c>
      <c r="E47" s="273">
        <f t="shared" si="3"/>
        <v>1.0713511454050784</v>
      </c>
      <c r="F47" s="274">
        <f t="shared" si="4"/>
        <v>20667</v>
      </c>
      <c r="G47" s="274">
        <f t="shared" si="5"/>
        <v>41169</v>
      </c>
      <c r="H47" s="275">
        <f>CHOOSE(MATCH($A$2,{"D","C"},0),VLOOKUP($A47,$J$4:$Q$244,COUNTA($J$4:$Q$4)),TREND(D47:E47,F47:G47,B47))</f>
        <v>1</v>
      </c>
      <c r="J47" s="281">
        <v>42217</v>
      </c>
      <c r="K47" s="277">
        <f t="shared" si="6"/>
        <v>42417</v>
      </c>
      <c r="L47" s="351">
        <v>1.0570511038159618</v>
      </c>
      <c r="M47" s="351">
        <v>0</v>
      </c>
      <c r="N47" s="279">
        <f t="shared" si="7"/>
        <v>-3.8325854057315437E-2</v>
      </c>
      <c r="O47" s="279">
        <f t="shared" si="10"/>
        <v>1.0187252497586463</v>
      </c>
      <c r="P47" s="283">
        <f t="shared" si="12"/>
        <v>0.24972285157328944</v>
      </c>
      <c r="Q47" s="151">
        <f t="shared" si="13"/>
        <v>1.0187252497586459</v>
      </c>
      <c r="R47" s="3"/>
    </row>
    <row r="48" spans="1:18">
      <c r="A48" s="12">
        <f t="shared" si="8"/>
        <v>35278</v>
      </c>
      <c r="B48" s="12">
        <f t="shared" si="0"/>
        <v>35476</v>
      </c>
      <c r="C48" s="13">
        <f t="shared" si="1"/>
        <v>1</v>
      </c>
      <c r="D48" s="273">
        <f t="shared" si="2"/>
        <v>1</v>
      </c>
      <c r="E48" s="273">
        <f t="shared" si="3"/>
        <v>1.0713511454050784</v>
      </c>
      <c r="F48" s="274">
        <f t="shared" si="4"/>
        <v>20667</v>
      </c>
      <c r="G48" s="274">
        <f t="shared" si="5"/>
        <v>41169</v>
      </c>
      <c r="H48" s="275">
        <f>CHOOSE(MATCH($A$2,{"D","C"},0),VLOOKUP($A48,$J$4:$Q$244,COUNTA($J$4:$Q$4)),TREND(D48:E48,F48:G48,B48))</f>
        <v>1</v>
      </c>
      <c r="J48" s="281">
        <v>42248</v>
      </c>
      <c r="K48" s="277">
        <f t="shared" si="6"/>
        <v>42445</v>
      </c>
      <c r="L48" s="351">
        <v>0.94503362201807695</v>
      </c>
      <c r="M48" s="351">
        <v>0</v>
      </c>
      <c r="N48" s="279">
        <f t="shared" si="7"/>
        <v>-3.8325854057315437E-2</v>
      </c>
      <c r="O48" s="279">
        <f t="shared" si="10"/>
        <v>0.90670776796076147</v>
      </c>
      <c r="P48" s="283">
        <f t="shared" si="12"/>
        <v>-0.10995848176377654</v>
      </c>
      <c r="Q48" s="151">
        <f t="shared" si="13"/>
        <v>0.90670776796076114</v>
      </c>
      <c r="R48" s="3">
        <f>ROUND(AVERAGE(Q46:Q48/L46:L48),3)</f>
        <v>0.95899999999999996</v>
      </c>
    </row>
    <row r="49" spans="1:18">
      <c r="A49" s="12">
        <f t="shared" si="8"/>
        <v>35309</v>
      </c>
      <c r="B49" s="12">
        <f t="shared" si="0"/>
        <v>35504</v>
      </c>
      <c r="C49" s="13">
        <f t="shared" si="1"/>
        <v>1</v>
      </c>
      <c r="D49" s="273">
        <f t="shared" si="2"/>
        <v>1</v>
      </c>
      <c r="E49" s="273">
        <f t="shared" si="3"/>
        <v>1.0713511454050784</v>
      </c>
      <c r="F49" s="274">
        <f t="shared" si="4"/>
        <v>20667</v>
      </c>
      <c r="G49" s="274">
        <f t="shared" si="5"/>
        <v>41169</v>
      </c>
      <c r="H49" s="275">
        <f>CHOOSE(MATCH($A$2,{"D","C"},0),VLOOKUP($A49,$J$4:$Q$244,COUNTA($J$4:$Q$4)),TREND(D49:E49,F49:G49,B49))</f>
        <v>1</v>
      </c>
      <c r="J49" s="281">
        <v>42278</v>
      </c>
      <c r="K49" s="277">
        <f t="shared" si="6"/>
        <v>42477</v>
      </c>
      <c r="L49" s="351">
        <v>0.92242014959613194</v>
      </c>
      <c r="M49" s="351">
        <v>0</v>
      </c>
      <c r="N49" s="279">
        <f t="shared" si="7"/>
        <v>-3.8325854057315437E-2</v>
      </c>
      <c r="O49" s="279">
        <f t="shared" si="10"/>
        <v>0.88409429553881647</v>
      </c>
      <c r="P49" s="283">
        <f t="shared" si="12"/>
        <v>-2.4940199280308328E-2</v>
      </c>
      <c r="Q49" s="151">
        <f t="shared" si="13"/>
        <v>0.88409429553881624</v>
      </c>
      <c r="R49" s="3"/>
    </row>
    <row r="50" spans="1:18">
      <c r="A50" s="12">
        <f t="shared" si="8"/>
        <v>35339</v>
      </c>
      <c r="B50" s="12">
        <f t="shared" si="0"/>
        <v>35535</v>
      </c>
      <c r="C50" s="13">
        <f t="shared" si="1"/>
        <v>1</v>
      </c>
      <c r="D50" s="273">
        <f t="shared" si="2"/>
        <v>1</v>
      </c>
      <c r="E50" s="273">
        <f t="shared" si="3"/>
        <v>1.0713511454050784</v>
      </c>
      <c r="F50" s="274">
        <f t="shared" si="4"/>
        <v>20667</v>
      </c>
      <c r="G50" s="274">
        <f t="shared" si="5"/>
        <v>41169</v>
      </c>
      <c r="H50" s="275">
        <f>CHOOSE(MATCH($A$2,{"D","C"},0),VLOOKUP($A50,$J$4:$Q$244,COUNTA($J$4:$Q$4)),TREND(D50:E50,F50:G50,B50))</f>
        <v>1</v>
      </c>
      <c r="J50" s="281">
        <v>42309</v>
      </c>
      <c r="K50" s="277">
        <f t="shared" si="6"/>
        <v>42506</v>
      </c>
      <c r="L50" s="351">
        <v>0.96840806371779631</v>
      </c>
      <c r="M50" s="351">
        <v>0</v>
      </c>
      <c r="N50" s="279">
        <f t="shared" si="7"/>
        <v>-3.8325854057315437E-2</v>
      </c>
      <c r="O50" s="279">
        <f t="shared" si="10"/>
        <v>0.93008220966048083</v>
      </c>
      <c r="P50" s="283">
        <f t="shared" si="12"/>
        <v>5.2016978679448211E-2</v>
      </c>
      <c r="Q50" s="151">
        <f t="shared" si="13"/>
        <v>0.93008220966048061</v>
      </c>
      <c r="R50" s="3"/>
    </row>
    <row r="51" spans="1:18">
      <c r="A51" s="12">
        <f t="shared" si="8"/>
        <v>35370</v>
      </c>
      <c r="B51" s="12">
        <f t="shared" si="0"/>
        <v>35565</v>
      </c>
      <c r="C51" s="13">
        <f t="shared" si="1"/>
        <v>1</v>
      </c>
      <c r="D51" s="273">
        <f t="shared" si="2"/>
        <v>1</v>
      </c>
      <c r="E51" s="273">
        <f t="shared" si="3"/>
        <v>1.0713511454050784</v>
      </c>
      <c r="F51" s="274">
        <f t="shared" si="4"/>
        <v>20667</v>
      </c>
      <c r="G51" s="274">
        <f t="shared" si="5"/>
        <v>41169</v>
      </c>
      <c r="H51" s="275">
        <f>CHOOSE(MATCH($A$2,{"D","C"},0),VLOOKUP($A51,$J$4:$Q$244,COUNTA($J$4:$Q$4)),TREND(D51:E51,F51:G51,B51))</f>
        <v>1</v>
      </c>
      <c r="J51" s="281">
        <v>42339</v>
      </c>
      <c r="K51" s="277">
        <f t="shared" si="6"/>
        <v>42538</v>
      </c>
      <c r="L51" s="351">
        <v>0.99265902489927282</v>
      </c>
      <c r="M51" s="351">
        <v>0</v>
      </c>
      <c r="N51" s="279">
        <f t="shared" si="7"/>
        <v>-3.8325854057315437E-2</v>
      </c>
      <c r="O51" s="279">
        <f t="shared" si="10"/>
        <v>0.95433317084195735</v>
      </c>
      <c r="P51" s="283">
        <f t="shared" si="12"/>
        <v>2.6073997469889365E-2</v>
      </c>
      <c r="Q51" s="151">
        <f t="shared" si="13"/>
        <v>0.95433317084195712</v>
      </c>
      <c r="R51" s="3">
        <f>ROUND(AVERAGE(Q49:Q51/L49:L51),3)</f>
        <v>0.96099999999999997</v>
      </c>
    </row>
    <row r="52" spans="1:18">
      <c r="A52" s="12">
        <f t="shared" si="8"/>
        <v>35400</v>
      </c>
      <c r="B52" s="12">
        <f t="shared" si="0"/>
        <v>35596</v>
      </c>
      <c r="C52" s="13">
        <f t="shared" si="1"/>
        <v>1</v>
      </c>
      <c r="D52" s="273">
        <f t="shared" si="2"/>
        <v>1</v>
      </c>
      <c r="E52" s="273">
        <f t="shared" si="3"/>
        <v>1.0713511454050784</v>
      </c>
      <c r="F52" s="274">
        <f t="shared" si="4"/>
        <v>20667</v>
      </c>
      <c r="G52" s="274">
        <f t="shared" si="5"/>
        <v>41169</v>
      </c>
      <c r="H52" s="275">
        <f>CHOOSE(MATCH($A$2,{"D","C"},0),VLOOKUP($A52,$J$4:$Q$244,COUNTA($J$4:$Q$4)),TREND(D52:E52,F52:G52,B52))</f>
        <v>1</v>
      </c>
      <c r="J52" s="281">
        <v>42370</v>
      </c>
      <c r="K52" s="277">
        <f t="shared" si="6"/>
        <v>42568</v>
      </c>
      <c r="L52" s="351">
        <v>0.95155198543373609</v>
      </c>
      <c r="M52" s="351">
        <v>0</v>
      </c>
      <c r="N52" s="279">
        <f t="shared" si="7"/>
        <v>-3.8325854057315437E-2</v>
      </c>
      <c r="O52" s="279">
        <f t="shared" si="10"/>
        <v>0.91322613137642061</v>
      </c>
      <c r="P52" s="283">
        <f t="shared" si="12"/>
        <v>-4.3074096889318181E-2</v>
      </c>
      <c r="Q52" s="151">
        <f t="shared" si="13"/>
        <v>0.91322613137642039</v>
      </c>
      <c r="R52" s="3"/>
    </row>
    <row r="53" spans="1:18">
      <c r="A53" s="12">
        <f t="shared" si="8"/>
        <v>35431</v>
      </c>
      <c r="B53" s="12">
        <f t="shared" si="0"/>
        <v>35626</v>
      </c>
      <c r="C53" s="13">
        <f t="shared" si="1"/>
        <v>1</v>
      </c>
      <c r="D53" s="273">
        <f t="shared" si="2"/>
        <v>1</v>
      </c>
      <c r="E53" s="273">
        <f t="shared" si="3"/>
        <v>1.0713511454050784</v>
      </c>
      <c r="F53" s="274">
        <f t="shared" si="4"/>
        <v>20667</v>
      </c>
      <c r="G53" s="274">
        <f t="shared" si="5"/>
        <v>41169</v>
      </c>
      <c r="H53" s="275">
        <f>CHOOSE(MATCH($A$2,{"D","C"},0),VLOOKUP($A53,$J$4:$Q$244,COUNTA($J$4:$Q$4)),TREND(D53:E53,F53:G53,B53))</f>
        <v>1</v>
      </c>
      <c r="J53" s="281">
        <v>42401</v>
      </c>
      <c r="K53" s="277">
        <f t="shared" si="6"/>
        <v>42598</v>
      </c>
      <c r="L53" s="351">
        <v>0.8243621784631554</v>
      </c>
      <c r="M53" s="351">
        <v>0</v>
      </c>
      <c r="N53" s="279">
        <f t="shared" si="7"/>
        <v>-3.8325854057315437E-2</v>
      </c>
      <c r="O53" s="279">
        <f t="shared" si="10"/>
        <v>0.78603632440583993</v>
      </c>
      <c r="P53" s="283">
        <f t="shared" si="12"/>
        <v>-0.13927526009234903</v>
      </c>
      <c r="Q53" s="151">
        <f t="shared" si="13"/>
        <v>0.7860363244058397</v>
      </c>
      <c r="R53" s="3"/>
    </row>
    <row r="54" spans="1:18">
      <c r="A54" s="12">
        <f t="shared" si="8"/>
        <v>35462</v>
      </c>
      <c r="B54" s="12">
        <f t="shared" si="0"/>
        <v>35657</v>
      </c>
      <c r="C54" s="13">
        <f t="shared" si="1"/>
        <v>1</v>
      </c>
      <c r="D54" s="273">
        <f t="shared" si="2"/>
        <v>1</v>
      </c>
      <c r="E54" s="273">
        <f t="shared" si="3"/>
        <v>1.0713511454050784</v>
      </c>
      <c r="F54" s="274">
        <f t="shared" si="4"/>
        <v>20667</v>
      </c>
      <c r="G54" s="274">
        <f t="shared" si="5"/>
        <v>41169</v>
      </c>
      <c r="H54" s="275">
        <f>CHOOSE(MATCH($A$2,{"D","C"},0),VLOOKUP($A54,$J$4:$Q$244,COUNTA($J$4:$Q$4)),TREND(D54:E54,F54:G54,B54))</f>
        <v>1</v>
      </c>
      <c r="J54" s="281">
        <v>42430</v>
      </c>
      <c r="K54" s="277">
        <f t="shared" si="6"/>
        <v>42630</v>
      </c>
      <c r="L54" s="351">
        <v>0.85136039122157259</v>
      </c>
      <c r="M54" s="351">
        <v>0</v>
      </c>
      <c r="N54" s="279">
        <f t="shared" si="7"/>
        <v>-3.8325854057315437E-2</v>
      </c>
      <c r="O54" s="279">
        <f t="shared" si="10"/>
        <v>0.81303453716425711</v>
      </c>
      <c r="P54" s="283">
        <f t="shared" si="12"/>
        <v>3.4347283859718525E-2</v>
      </c>
      <c r="Q54" s="151">
        <f t="shared" si="13"/>
        <v>0.81303453716425689</v>
      </c>
      <c r="R54" s="3">
        <f>ROUND(AVERAGE(Q52:Q54/L52:L54),3)</f>
        <v>0.95499999999999996</v>
      </c>
    </row>
    <row r="55" spans="1:18">
      <c r="A55" s="12">
        <f t="shared" si="8"/>
        <v>35490</v>
      </c>
      <c r="B55" s="12">
        <f t="shared" si="0"/>
        <v>35688</v>
      </c>
      <c r="C55" s="13">
        <f t="shared" si="1"/>
        <v>1</v>
      </c>
      <c r="D55" s="273">
        <f t="shared" si="2"/>
        <v>1</v>
      </c>
      <c r="E55" s="273">
        <f t="shared" si="3"/>
        <v>1.0713511454050784</v>
      </c>
      <c r="F55" s="274">
        <f t="shared" si="4"/>
        <v>20667</v>
      </c>
      <c r="G55" s="274">
        <f t="shared" si="5"/>
        <v>41169</v>
      </c>
      <c r="H55" s="275">
        <f>CHOOSE(MATCH($A$2,{"D","C"},0),VLOOKUP($A55,$J$4:$Q$244,COUNTA($J$4:$Q$4)),TREND(D55:E55,F55:G55,B55))</f>
        <v>1</v>
      </c>
      <c r="J55" s="281">
        <v>42461</v>
      </c>
      <c r="K55" s="277">
        <f t="shared" si="6"/>
        <v>42659</v>
      </c>
      <c r="L55" s="351">
        <v>0.9784919054205039</v>
      </c>
      <c r="M55" s="351">
        <v>0</v>
      </c>
      <c r="N55" s="279">
        <f t="shared" si="7"/>
        <v>-3.8325854057315437E-2</v>
      </c>
      <c r="O55" s="279">
        <f t="shared" si="10"/>
        <v>0.94016605136318843</v>
      </c>
      <c r="P55" s="283">
        <f t="shared" si="12"/>
        <v>0.15636668356346473</v>
      </c>
      <c r="Q55" s="151">
        <f t="shared" si="13"/>
        <v>0.9401660513631882</v>
      </c>
      <c r="R55" s="3"/>
    </row>
    <row r="56" spans="1:18">
      <c r="A56" s="12">
        <f t="shared" si="8"/>
        <v>35521</v>
      </c>
      <c r="B56" s="12">
        <f t="shared" si="0"/>
        <v>35718</v>
      </c>
      <c r="C56" s="13">
        <f t="shared" si="1"/>
        <v>1</v>
      </c>
      <c r="D56" s="273">
        <f t="shared" si="2"/>
        <v>1</v>
      </c>
      <c r="E56" s="273">
        <f t="shared" si="3"/>
        <v>1.0713511454050784</v>
      </c>
      <c r="F56" s="274">
        <f t="shared" si="4"/>
        <v>20667</v>
      </c>
      <c r="G56" s="274">
        <f t="shared" si="5"/>
        <v>41169</v>
      </c>
      <c r="H56" s="275">
        <f>CHOOSE(MATCH($A$2,{"D","C"},0),VLOOKUP($A56,$J$4:$Q$244,COUNTA($J$4:$Q$4)),TREND(D56:E56,F56:G56,B56))</f>
        <v>1</v>
      </c>
      <c r="J56" s="281">
        <v>42491</v>
      </c>
      <c r="K56" s="277">
        <f t="shared" si="6"/>
        <v>42691</v>
      </c>
      <c r="L56" s="351">
        <v>1.0205894463762344</v>
      </c>
      <c r="M56" s="351">
        <v>0</v>
      </c>
      <c r="N56" s="279">
        <f t="shared" si="7"/>
        <v>-3.8325854057315437E-2</v>
      </c>
      <c r="O56" s="279">
        <f t="shared" si="10"/>
        <v>0.98226359231891891</v>
      </c>
      <c r="P56" s="283">
        <f t="shared" si="12"/>
        <v>4.477670821520463E-2</v>
      </c>
      <c r="Q56" s="151">
        <f t="shared" si="13"/>
        <v>0.9822635923189188</v>
      </c>
      <c r="R56" s="3"/>
    </row>
    <row r="57" spans="1:18">
      <c r="A57" s="12">
        <f t="shared" si="8"/>
        <v>35551</v>
      </c>
      <c r="B57" s="12">
        <f t="shared" si="0"/>
        <v>35749</v>
      </c>
      <c r="C57" s="13">
        <f t="shared" si="1"/>
        <v>1</v>
      </c>
      <c r="D57" s="273">
        <f t="shared" si="2"/>
        <v>1</v>
      </c>
      <c r="E57" s="273">
        <f t="shared" si="3"/>
        <v>1.0713511454050784</v>
      </c>
      <c r="F57" s="274">
        <f t="shared" si="4"/>
        <v>20667</v>
      </c>
      <c r="G57" s="274">
        <f t="shared" si="5"/>
        <v>41169</v>
      </c>
      <c r="H57" s="275">
        <f>CHOOSE(MATCH($A$2,{"D","C"},0),VLOOKUP($A57,$J$4:$Q$244,COUNTA($J$4:$Q$4)),TREND(D57:E57,F57:G57,B57))</f>
        <v>1</v>
      </c>
      <c r="J57" s="281">
        <v>42522</v>
      </c>
      <c r="K57" s="277">
        <f t="shared" si="6"/>
        <v>42720</v>
      </c>
      <c r="L57" s="351">
        <v>0.77333143786553871</v>
      </c>
      <c r="M57" s="351">
        <v>0</v>
      </c>
      <c r="N57" s="279">
        <f t="shared" si="7"/>
        <v>-3.8325854057315437E-2</v>
      </c>
      <c r="O57" s="279">
        <f t="shared" si="10"/>
        <v>0.73500558380822323</v>
      </c>
      <c r="P57" s="283">
        <f t="shared" si="12"/>
        <v>-0.25172266430741996</v>
      </c>
      <c r="Q57" s="151">
        <f t="shared" si="13"/>
        <v>0.73500558380822323</v>
      </c>
      <c r="R57" s="3">
        <f>ROUND(AVERAGE(Q55:Q57/L55:L57),3)</f>
        <v>0.95</v>
      </c>
    </row>
    <row r="58" spans="1:18">
      <c r="A58" s="12">
        <f t="shared" si="8"/>
        <v>35582</v>
      </c>
      <c r="B58" s="12">
        <f t="shared" si="0"/>
        <v>35779</v>
      </c>
      <c r="C58" s="13">
        <f t="shared" si="1"/>
        <v>1</v>
      </c>
      <c r="D58" s="273">
        <f t="shared" si="2"/>
        <v>1</v>
      </c>
      <c r="E58" s="273">
        <f t="shared" si="3"/>
        <v>1.0713511454050784</v>
      </c>
      <c r="F58" s="274">
        <f t="shared" si="4"/>
        <v>20667</v>
      </c>
      <c r="G58" s="274">
        <f t="shared" si="5"/>
        <v>41169</v>
      </c>
      <c r="H58" s="275">
        <f>CHOOSE(MATCH($A$2,{"D","C"},0),VLOOKUP($A58,$J$4:$Q$244,COUNTA($J$4:$Q$4)),TREND(D58:E58,F58:G58,B58))</f>
        <v>1</v>
      </c>
      <c r="J58" s="281">
        <v>42552</v>
      </c>
      <c r="K58" s="277">
        <f t="shared" si="6"/>
        <v>42752</v>
      </c>
      <c r="L58" s="351">
        <v>0.86041339423852492</v>
      </c>
      <c r="M58" s="351">
        <v>0</v>
      </c>
      <c r="N58" s="279">
        <f t="shared" si="7"/>
        <v>-3.8325854057315437E-2</v>
      </c>
      <c r="O58" s="279">
        <f t="shared" si="10"/>
        <v>0.82208754018120944</v>
      </c>
      <c r="P58" s="283">
        <f t="shared" si="12"/>
        <v>0.11847795212901069</v>
      </c>
      <c r="Q58" s="151">
        <f t="shared" si="13"/>
        <v>0.82208754018120944</v>
      </c>
      <c r="R58" s="3"/>
    </row>
    <row r="59" spans="1:18">
      <c r="A59" s="12">
        <f t="shared" si="8"/>
        <v>35612</v>
      </c>
      <c r="B59" s="12">
        <f t="shared" si="0"/>
        <v>35810</v>
      </c>
      <c r="C59" s="13">
        <f t="shared" si="1"/>
        <v>1</v>
      </c>
      <c r="D59" s="273">
        <f t="shared" si="2"/>
        <v>1</v>
      </c>
      <c r="E59" s="273">
        <f t="shared" si="3"/>
        <v>1.0713511454050784</v>
      </c>
      <c r="F59" s="274">
        <f t="shared" si="4"/>
        <v>20667</v>
      </c>
      <c r="G59" s="274">
        <f t="shared" si="5"/>
        <v>41169</v>
      </c>
      <c r="H59" s="275">
        <f>CHOOSE(MATCH($A$2,{"D","C"},0),VLOOKUP($A59,$J$4:$Q$244,COUNTA($J$4:$Q$4)),TREND(D59:E59,F59:G59,B59))</f>
        <v>1</v>
      </c>
      <c r="J59" s="281">
        <v>42583</v>
      </c>
      <c r="K59" s="277">
        <f t="shared" si="6"/>
        <v>42783</v>
      </c>
      <c r="L59" s="351">
        <v>0.90659646168023422</v>
      </c>
      <c r="M59" s="351">
        <v>0</v>
      </c>
      <c r="N59" s="279">
        <f t="shared" si="7"/>
        <v>-3.8325854057315437E-2</v>
      </c>
      <c r="O59" s="279">
        <f t="shared" si="10"/>
        <v>0.86827060762291874</v>
      </c>
      <c r="P59" s="283">
        <f t="shared" si="12"/>
        <v>5.6177797599911816E-2</v>
      </c>
      <c r="Q59" s="151">
        <f t="shared" si="13"/>
        <v>0.86827060762291874</v>
      </c>
      <c r="R59" s="3"/>
    </row>
    <row r="60" spans="1:18">
      <c r="A60" s="12">
        <f t="shared" si="8"/>
        <v>35643</v>
      </c>
      <c r="B60" s="12">
        <f t="shared" si="0"/>
        <v>35841</v>
      </c>
      <c r="C60" s="13">
        <f t="shared" si="1"/>
        <v>1</v>
      </c>
      <c r="D60" s="273">
        <f t="shared" si="2"/>
        <v>1</v>
      </c>
      <c r="E60" s="273">
        <f t="shared" si="3"/>
        <v>1.0713511454050784</v>
      </c>
      <c r="F60" s="274">
        <f t="shared" si="4"/>
        <v>20667</v>
      </c>
      <c r="G60" s="274">
        <f t="shared" si="5"/>
        <v>41169</v>
      </c>
      <c r="H60" s="275">
        <f>CHOOSE(MATCH($A$2,{"D","C"},0),VLOOKUP($A60,$J$4:$Q$244,COUNTA($J$4:$Q$4)),TREND(D60:E60,F60:G60,B60))</f>
        <v>1</v>
      </c>
      <c r="J60" s="281">
        <v>42614</v>
      </c>
      <c r="K60" s="277">
        <f t="shared" si="6"/>
        <v>42810</v>
      </c>
      <c r="L60" s="351">
        <v>0.89188855325594563</v>
      </c>
      <c r="M60" s="351">
        <v>0</v>
      </c>
      <c r="N60" s="279">
        <f t="shared" si="7"/>
        <v>-3.8325854057315437E-2</v>
      </c>
      <c r="O60" s="279">
        <f t="shared" si="10"/>
        <v>0.85356269919863015</v>
      </c>
      <c r="P60" s="283">
        <f t="shared" si="12"/>
        <v>-1.6939313959451807E-2</v>
      </c>
      <c r="Q60" s="151">
        <f t="shared" si="13"/>
        <v>0.85356269919863015</v>
      </c>
      <c r="R60" s="3">
        <f>ROUND(AVERAGE(Q58:Q60/L58:L60),3)</f>
        <v>0.95699999999999996</v>
      </c>
    </row>
    <row r="61" spans="1:18">
      <c r="A61" s="12">
        <f t="shared" si="8"/>
        <v>35674</v>
      </c>
      <c r="B61" s="12">
        <f t="shared" si="0"/>
        <v>35869</v>
      </c>
      <c r="C61" s="13">
        <f t="shared" si="1"/>
        <v>1</v>
      </c>
      <c r="D61" s="273">
        <f t="shared" si="2"/>
        <v>1</v>
      </c>
      <c r="E61" s="273">
        <f t="shared" si="3"/>
        <v>1.0713511454050784</v>
      </c>
      <c r="F61" s="274">
        <f t="shared" si="4"/>
        <v>20667</v>
      </c>
      <c r="G61" s="274">
        <f t="shared" si="5"/>
        <v>41169</v>
      </c>
      <c r="H61" s="275">
        <f>CHOOSE(MATCH($A$2,{"D","C"},0),VLOOKUP($A61,$J$4:$Q$244,COUNTA($J$4:$Q$4)),TREND(D61:E61,F61:G61,B61))</f>
        <v>1</v>
      </c>
      <c r="J61" s="281">
        <v>42644</v>
      </c>
      <c r="K61" s="277">
        <f t="shared" si="6"/>
        <v>42842</v>
      </c>
      <c r="L61" s="351">
        <v>0.96028541684633095</v>
      </c>
      <c r="M61" s="351">
        <v>0</v>
      </c>
      <c r="N61" s="279">
        <f t="shared" si="7"/>
        <v>-3.8325854057315437E-2</v>
      </c>
      <c r="O61" s="279">
        <f t="shared" si="10"/>
        <v>0.92195956278901547</v>
      </c>
      <c r="P61" s="283">
        <f t="shared" si="12"/>
        <v>8.0131036249123655E-2</v>
      </c>
      <c r="Q61" s="151">
        <f t="shared" si="13"/>
        <v>0.92195956278901536</v>
      </c>
      <c r="R61" s="3"/>
    </row>
    <row r="62" spans="1:18">
      <c r="A62" s="12">
        <f t="shared" si="8"/>
        <v>35704</v>
      </c>
      <c r="B62" s="12">
        <f t="shared" si="0"/>
        <v>35900</v>
      </c>
      <c r="C62" s="13">
        <f t="shared" si="1"/>
        <v>1</v>
      </c>
      <c r="D62" s="273">
        <f t="shared" si="2"/>
        <v>1</v>
      </c>
      <c r="E62" s="273">
        <f t="shared" si="3"/>
        <v>1.0713511454050784</v>
      </c>
      <c r="F62" s="274">
        <f t="shared" si="4"/>
        <v>20667</v>
      </c>
      <c r="G62" s="274">
        <f t="shared" si="5"/>
        <v>41169</v>
      </c>
      <c r="H62" s="275">
        <f>CHOOSE(MATCH($A$2,{"D","C"},0),VLOOKUP($A62,$J$4:$Q$244,COUNTA($J$4:$Q$4)),TREND(D62:E62,F62:G62,B62))</f>
        <v>1</v>
      </c>
      <c r="J62" s="281">
        <v>42675</v>
      </c>
      <c r="K62" s="277">
        <f t="shared" si="6"/>
        <v>42871</v>
      </c>
      <c r="L62" s="351">
        <v>0.85250519170848882</v>
      </c>
      <c r="M62" s="351">
        <v>0</v>
      </c>
      <c r="N62" s="279">
        <f t="shared" si="7"/>
        <v>-3.8325854057315437E-2</v>
      </c>
      <c r="O62" s="279">
        <f t="shared" si="10"/>
        <v>0.81417933765117334</v>
      </c>
      <c r="P62" s="283">
        <f t="shared" si="12"/>
        <v>-0.11690341907382218</v>
      </c>
      <c r="Q62" s="151">
        <f t="shared" si="13"/>
        <v>0.81417933765117323</v>
      </c>
      <c r="R62" s="3"/>
    </row>
    <row r="63" spans="1:18">
      <c r="A63" s="12">
        <f t="shared" si="8"/>
        <v>35735</v>
      </c>
      <c r="B63" s="12">
        <f t="shared" si="0"/>
        <v>35930</v>
      </c>
      <c r="C63" s="13">
        <f t="shared" si="1"/>
        <v>1</v>
      </c>
      <c r="D63" s="273">
        <f t="shared" si="2"/>
        <v>1</v>
      </c>
      <c r="E63" s="273">
        <f t="shared" si="3"/>
        <v>1.0713511454050784</v>
      </c>
      <c r="F63" s="274">
        <f t="shared" si="4"/>
        <v>20667</v>
      </c>
      <c r="G63" s="274">
        <f t="shared" si="5"/>
        <v>41169</v>
      </c>
      <c r="H63" s="275">
        <f>CHOOSE(MATCH($A$2,{"D","C"},0),VLOOKUP($A63,$J$4:$Q$244,COUNTA($J$4:$Q$4)),TREND(D63:E63,F63:G63,B63))</f>
        <v>1</v>
      </c>
      <c r="J63" s="281">
        <v>42705</v>
      </c>
      <c r="K63" s="277">
        <f t="shared" si="6"/>
        <v>42903</v>
      </c>
      <c r="L63" s="351">
        <v>0.92110639137637229</v>
      </c>
      <c r="M63" s="351">
        <v>0</v>
      </c>
      <c r="N63" s="279">
        <f t="shared" si="7"/>
        <v>-3.8325854057315437E-2</v>
      </c>
      <c r="O63" s="279">
        <f t="shared" si="10"/>
        <v>0.88278053731905681</v>
      </c>
      <c r="P63" s="283">
        <f t="shared" si="12"/>
        <v>8.4258094618061774E-2</v>
      </c>
      <c r="Q63" s="151">
        <f t="shared" si="13"/>
        <v>0.8827805373190567</v>
      </c>
      <c r="R63" s="3">
        <f>ROUND(AVERAGE(Q61:Q63/L61:L63),3)</f>
        <v>0.95799999999999996</v>
      </c>
    </row>
    <row r="64" spans="1:18">
      <c r="A64" s="12">
        <f t="shared" si="8"/>
        <v>35765</v>
      </c>
      <c r="B64" s="12">
        <f t="shared" si="0"/>
        <v>35961</v>
      </c>
      <c r="C64" s="13">
        <f t="shared" si="1"/>
        <v>1</v>
      </c>
      <c r="D64" s="273">
        <f t="shared" si="2"/>
        <v>1</v>
      </c>
      <c r="E64" s="273">
        <f t="shared" si="3"/>
        <v>1.0713511454050784</v>
      </c>
      <c r="F64" s="274">
        <f t="shared" si="4"/>
        <v>20667</v>
      </c>
      <c r="G64" s="274">
        <f t="shared" si="5"/>
        <v>41169</v>
      </c>
      <c r="H64" s="275">
        <f>CHOOSE(MATCH($A$2,{"D","C"},0),VLOOKUP($A64,$J$4:$Q$244,COUNTA($J$4:$Q$4)),TREND(D64:E64,F64:G64,B64))</f>
        <v>1</v>
      </c>
      <c r="J64" s="281">
        <v>42736</v>
      </c>
      <c r="K64" s="277">
        <f t="shared" si="6"/>
        <v>42933</v>
      </c>
      <c r="L64" s="351">
        <v>0.93008641071253151</v>
      </c>
      <c r="M64" s="351">
        <v>0</v>
      </c>
      <c r="N64" s="279">
        <f t="shared" si="7"/>
        <v>-3.8325854057315437E-2</v>
      </c>
      <c r="O64" s="279">
        <f t="shared" si="10"/>
        <v>0.89176055665521603</v>
      </c>
      <c r="P64" s="283">
        <f t="shared" si="12"/>
        <v>1.0172425599040524E-2</v>
      </c>
      <c r="Q64" s="151">
        <f t="shared" si="13"/>
        <v>0.89176055665521581</v>
      </c>
      <c r="R64" s="3"/>
    </row>
    <row r="65" spans="1:18">
      <c r="A65" s="12">
        <f t="shared" si="8"/>
        <v>35796</v>
      </c>
      <c r="B65" s="12">
        <f t="shared" si="0"/>
        <v>35991</v>
      </c>
      <c r="C65" s="13">
        <f t="shared" si="1"/>
        <v>1</v>
      </c>
      <c r="D65" s="273">
        <f t="shared" si="2"/>
        <v>1</v>
      </c>
      <c r="E65" s="273">
        <f t="shared" si="3"/>
        <v>1.0713511454050784</v>
      </c>
      <c r="F65" s="274">
        <f t="shared" si="4"/>
        <v>20667</v>
      </c>
      <c r="G65" s="274">
        <f t="shared" si="5"/>
        <v>41169</v>
      </c>
      <c r="H65" s="275">
        <f>CHOOSE(MATCH($A$2,{"D","C"},0),VLOOKUP($A65,$J$4:$Q$244,COUNTA($J$4:$Q$4)),TREND(D65:E65,F65:G65,B65))</f>
        <v>1</v>
      </c>
      <c r="J65" s="281">
        <v>42767</v>
      </c>
      <c r="K65" s="277">
        <f t="shared" si="6"/>
        <v>42962</v>
      </c>
      <c r="L65" s="351">
        <v>0.99129968716584982</v>
      </c>
      <c r="M65" s="351">
        <v>0</v>
      </c>
      <c r="N65" s="279">
        <f t="shared" si="7"/>
        <v>-3.8325854057315437E-2</v>
      </c>
      <c r="O65" s="279">
        <f t="shared" si="10"/>
        <v>0.95297383310853434</v>
      </c>
      <c r="P65" s="283">
        <f t="shared" si="12"/>
        <v>6.8643175566000414E-2</v>
      </c>
      <c r="Q65" s="151">
        <f t="shared" si="13"/>
        <v>0.95297383310853401</v>
      </c>
      <c r="R65" s="3"/>
    </row>
    <row r="66" spans="1:18">
      <c r="A66" s="12">
        <f t="shared" si="8"/>
        <v>35827</v>
      </c>
      <c r="B66" s="12">
        <f t="shared" si="0"/>
        <v>36022</v>
      </c>
      <c r="C66" s="13">
        <f t="shared" si="1"/>
        <v>1</v>
      </c>
      <c r="D66" s="273">
        <f t="shared" si="2"/>
        <v>1</v>
      </c>
      <c r="E66" s="273">
        <f t="shared" si="3"/>
        <v>1.0713511454050784</v>
      </c>
      <c r="F66" s="274">
        <f t="shared" si="4"/>
        <v>20667</v>
      </c>
      <c r="G66" s="274">
        <f t="shared" si="5"/>
        <v>41169</v>
      </c>
      <c r="H66" s="275">
        <f>CHOOSE(MATCH($A$2,{"D","C"},0),VLOOKUP($A66,$J$4:$Q$244,COUNTA($J$4:$Q$4)),TREND(D66:E66,F66:G66,B66))</f>
        <v>1</v>
      </c>
      <c r="J66" s="281">
        <v>42795</v>
      </c>
      <c r="K66" s="277">
        <f t="shared" si="6"/>
        <v>42995</v>
      </c>
      <c r="L66" s="351">
        <v>0.93179998625223226</v>
      </c>
      <c r="M66" s="351">
        <v>0</v>
      </c>
      <c r="N66" s="279">
        <f t="shared" si="7"/>
        <v>-3.8325854057315437E-2</v>
      </c>
      <c r="O66" s="279">
        <f t="shared" si="10"/>
        <v>0.89347413219491678</v>
      </c>
      <c r="P66" s="283">
        <f t="shared" si="12"/>
        <v>-6.2435818116362785E-2</v>
      </c>
      <c r="Q66" s="151">
        <f t="shared" si="13"/>
        <v>0.89347413219491656</v>
      </c>
      <c r="R66" s="3">
        <f>ROUND(AVERAGE(Q64:Q66/L64:L66),3)</f>
        <v>0.95899999999999996</v>
      </c>
    </row>
    <row r="67" spans="1:18">
      <c r="A67" s="12">
        <f t="shared" si="8"/>
        <v>35855</v>
      </c>
      <c r="B67" s="12">
        <f t="shared" si="0"/>
        <v>36053</v>
      </c>
      <c r="C67" s="13">
        <f t="shared" si="1"/>
        <v>1</v>
      </c>
      <c r="D67" s="273">
        <f t="shared" si="2"/>
        <v>1</v>
      </c>
      <c r="E67" s="273">
        <f t="shared" si="3"/>
        <v>1.0713511454050784</v>
      </c>
      <c r="F67" s="274">
        <f t="shared" si="4"/>
        <v>20667</v>
      </c>
      <c r="G67" s="274">
        <f t="shared" si="5"/>
        <v>41169</v>
      </c>
      <c r="H67" s="275">
        <f>CHOOSE(MATCH($A$2,{"D","C"},0),VLOOKUP($A67,$J$4:$Q$244,COUNTA($J$4:$Q$4)),TREND(D67:E67,F67:G67,B67))</f>
        <v>1</v>
      </c>
      <c r="J67" s="281">
        <v>42826</v>
      </c>
      <c r="K67" s="277">
        <f t="shared" si="6"/>
        <v>43024</v>
      </c>
      <c r="L67" s="351">
        <v>0.95147877255670932</v>
      </c>
      <c r="M67" s="400">
        <v>-0.03</v>
      </c>
      <c r="N67" s="279">
        <f t="shared" si="7"/>
        <v>-8.3258540573154377E-3</v>
      </c>
      <c r="O67" s="279">
        <f t="shared" si="10"/>
        <v>0.94315291849939387</v>
      </c>
      <c r="P67" s="283">
        <f t="shared" si="12"/>
        <v>5.56018182445146E-2</v>
      </c>
      <c r="Q67" s="151">
        <f t="shared" si="13"/>
        <v>0.94315291849939376</v>
      </c>
      <c r="R67" s="3"/>
    </row>
    <row r="68" spans="1:18">
      <c r="A68" s="12">
        <f t="shared" si="8"/>
        <v>35886</v>
      </c>
      <c r="B68" s="12">
        <f t="shared" si="0"/>
        <v>36083</v>
      </c>
      <c r="C68" s="13">
        <f t="shared" si="1"/>
        <v>1</v>
      </c>
      <c r="D68" s="273">
        <f t="shared" si="2"/>
        <v>1</v>
      </c>
      <c r="E68" s="273">
        <f t="shared" si="3"/>
        <v>1.0713511454050784</v>
      </c>
      <c r="F68" s="274">
        <f t="shared" si="4"/>
        <v>20667</v>
      </c>
      <c r="G68" s="274">
        <f t="shared" si="5"/>
        <v>41169</v>
      </c>
      <c r="H68" s="275">
        <f>CHOOSE(MATCH($A$2,{"D","C"},0),VLOOKUP($A68,$J$4:$Q$244,COUNTA($J$4:$Q$4)),TREND(D68:E68,F68:G68,B68))</f>
        <v>1</v>
      </c>
      <c r="J68" s="281">
        <v>42856</v>
      </c>
      <c r="K68" s="277">
        <f t="shared" si="6"/>
        <v>43056</v>
      </c>
      <c r="L68" s="351">
        <v>1.0143411398737294</v>
      </c>
      <c r="M68" s="351">
        <v>0</v>
      </c>
      <c r="N68" s="279">
        <f t="shared" si="7"/>
        <v>-8.3258540573154377E-3</v>
      </c>
      <c r="O68" s="279">
        <f t="shared" si="10"/>
        <v>1.006015285816414</v>
      </c>
      <c r="P68" s="283">
        <f t="shared" si="12"/>
        <v>6.6651299152037158E-2</v>
      </c>
      <c r="Q68" s="151">
        <f t="shared" si="13"/>
        <v>1.0060152858164138</v>
      </c>
      <c r="R68" s="3"/>
    </row>
    <row r="69" spans="1:18">
      <c r="A69" s="12">
        <f t="shared" si="8"/>
        <v>35916</v>
      </c>
      <c r="B69" s="12">
        <f t="shared" ref="B69:B132" si="14">DATE(YEAR(A69),MONTH(A69)+FLOOR(($M$2+$A$3)/2,1),1+14*MOD($M$2+$A$3,2))</f>
        <v>36114</v>
      </c>
      <c r="C69" s="13">
        <f t="shared" ref="C69:C132" si="15">MATCH($B69,$K$5:$K$244,1)</f>
        <v>1</v>
      </c>
      <c r="D69" s="273">
        <f t="shared" ref="D69:D132" si="16">INDEX($Q$5:$Q$244,C69)</f>
        <v>1</v>
      </c>
      <c r="E69" s="273">
        <f t="shared" ref="E69:E132" si="17">INDEX($Q$5:$Q$244,C69+1)</f>
        <v>1.0713511454050784</v>
      </c>
      <c r="F69" s="274">
        <f t="shared" ref="F69:F132" si="18">INDEX($K$5:$K$244,C69)</f>
        <v>20667</v>
      </c>
      <c r="G69" s="274">
        <f t="shared" ref="G69:G132" si="19">INDEX($K$5:$K$244,C69+1)</f>
        <v>41169</v>
      </c>
      <c r="H69" s="275">
        <f>CHOOSE(MATCH($A$2,{"D","C"},0),VLOOKUP($A69,$J$4:$Q$244,COUNTA($J$4:$Q$4)),TREND(D69:E69,F69:G69,B69))</f>
        <v>1</v>
      </c>
      <c r="J69" s="281">
        <v>42887</v>
      </c>
      <c r="K69" s="277">
        <f t="shared" ref="K69:K132" si="20">EDATE(J69+ROUND((J70-J69)/2,0),$M$2/2)+ROUND(30.5*MOD($M$2,1),0)</f>
        <v>43085</v>
      </c>
      <c r="L69" s="351">
        <v>0.86072702436592752</v>
      </c>
      <c r="M69" s="351">
        <v>0</v>
      </c>
      <c r="N69" s="279">
        <f t="shared" ref="N69:N132" si="21">N70+M70</f>
        <v>-8.3258540573154377E-3</v>
      </c>
      <c r="O69" s="279">
        <f t="shared" ref="O69:O132" si="22">L69+N69</f>
        <v>0.85240117030861207</v>
      </c>
      <c r="P69" s="283">
        <f t="shared" si="12"/>
        <v>-0.15269560778406965</v>
      </c>
      <c r="Q69" s="151">
        <f t="shared" si="13"/>
        <v>0.85240117030861196</v>
      </c>
      <c r="R69" s="3">
        <f>ROUND(AVERAGE(Q67:Q69/L67:L69),3)</f>
        <v>0.99</v>
      </c>
    </row>
    <row r="70" spans="1:18">
      <c r="A70" s="12">
        <f t="shared" ref="A70:A133" si="23">EOMONTH(A69,$A$3-1)+1</f>
        <v>35947</v>
      </c>
      <c r="B70" s="12">
        <f t="shared" si="14"/>
        <v>36144</v>
      </c>
      <c r="C70" s="13">
        <f t="shared" si="15"/>
        <v>1</v>
      </c>
      <c r="D70" s="273">
        <f t="shared" si="16"/>
        <v>1</v>
      </c>
      <c r="E70" s="273">
        <f t="shared" si="17"/>
        <v>1.0713511454050784</v>
      </c>
      <c r="F70" s="274">
        <f t="shared" si="18"/>
        <v>20667</v>
      </c>
      <c r="G70" s="274">
        <f t="shared" si="19"/>
        <v>41169</v>
      </c>
      <c r="H70" s="275">
        <f>CHOOSE(MATCH($A$2,{"D","C"},0),VLOOKUP($A70,$J$4:$Q$244,COUNTA($J$4:$Q$4)),TREND(D70:E70,F70:G70,B70))</f>
        <v>1</v>
      </c>
      <c r="J70" s="281">
        <v>42917</v>
      </c>
      <c r="K70" s="277">
        <f t="shared" si="20"/>
        <v>43117</v>
      </c>
      <c r="L70" s="351">
        <v>0.94116147089549329</v>
      </c>
      <c r="M70" s="400">
        <v>-4.1000000000000002E-2</v>
      </c>
      <c r="N70" s="279">
        <f t="shared" si="21"/>
        <v>3.2674145942684564E-2</v>
      </c>
      <c r="O70" s="279">
        <f t="shared" si="22"/>
        <v>0.97383561683817788</v>
      </c>
      <c r="P70" s="283">
        <f t="shared" si="12"/>
        <v>0.14246161403743773</v>
      </c>
      <c r="Q70" s="151">
        <f t="shared" si="13"/>
        <v>0.97383561683817765</v>
      </c>
      <c r="R70" s="3"/>
    </row>
    <row r="71" spans="1:18">
      <c r="A71" s="12">
        <f t="shared" si="23"/>
        <v>35977</v>
      </c>
      <c r="B71" s="12">
        <f t="shared" si="14"/>
        <v>36175</v>
      </c>
      <c r="C71" s="13">
        <f t="shared" si="15"/>
        <v>1</v>
      </c>
      <c r="D71" s="273">
        <f t="shared" si="16"/>
        <v>1</v>
      </c>
      <c r="E71" s="273">
        <f t="shared" si="17"/>
        <v>1.0713511454050784</v>
      </c>
      <c r="F71" s="274">
        <f t="shared" si="18"/>
        <v>20667</v>
      </c>
      <c r="G71" s="274">
        <f t="shared" si="19"/>
        <v>41169</v>
      </c>
      <c r="H71" s="275">
        <f>CHOOSE(MATCH($A$2,{"D","C"},0),VLOOKUP($A71,$J$4:$Q$244,COUNTA($J$4:$Q$4)),TREND(D71:E71,F71:G71,B71))</f>
        <v>1</v>
      </c>
      <c r="J71" s="281">
        <v>42948</v>
      </c>
      <c r="K71" s="277">
        <f t="shared" si="20"/>
        <v>43148</v>
      </c>
      <c r="L71" s="351">
        <v>0.91322380132274494</v>
      </c>
      <c r="M71" s="351">
        <v>0</v>
      </c>
      <c r="N71" s="279">
        <f t="shared" si="21"/>
        <v>3.2674145942684564E-2</v>
      </c>
      <c r="O71" s="279">
        <f t="shared" si="22"/>
        <v>0.94589794726542953</v>
      </c>
      <c r="P71" s="283">
        <f t="shared" ref="P71:P134" si="24">O71/O70-1</f>
        <v>-2.8688280742344974E-2</v>
      </c>
      <c r="Q71" s="151">
        <f t="shared" si="13"/>
        <v>0.94589794726542931</v>
      </c>
      <c r="R71" s="3"/>
    </row>
    <row r="72" spans="1:18">
      <c r="A72" s="12">
        <f t="shared" si="23"/>
        <v>36008</v>
      </c>
      <c r="B72" s="12">
        <f t="shared" si="14"/>
        <v>36206</v>
      </c>
      <c r="C72" s="13">
        <f t="shared" si="15"/>
        <v>1</v>
      </c>
      <c r="D72" s="273">
        <f t="shared" si="16"/>
        <v>1</v>
      </c>
      <c r="E72" s="273">
        <f t="shared" si="17"/>
        <v>1.0713511454050784</v>
      </c>
      <c r="F72" s="274">
        <f t="shared" si="18"/>
        <v>20667</v>
      </c>
      <c r="G72" s="274">
        <f t="shared" si="19"/>
        <v>41169</v>
      </c>
      <c r="H72" s="275">
        <f>CHOOSE(MATCH($A$2,{"D","C"},0),VLOOKUP($A72,$J$4:$Q$244,COUNTA($J$4:$Q$4)),TREND(D72:E72,F72:G72,B72))</f>
        <v>1</v>
      </c>
      <c r="J72" s="281">
        <v>42979</v>
      </c>
      <c r="K72" s="277">
        <f t="shared" si="20"/>
        <v>43175</v>
      </c>
      <c r="L72" s="351">
        <v>0.95254552191953912</v>
      </c>
      <c r="M72" s="351">
        <v>0</v>
      </c>
      <c r="N72" s="279">
        <f t="shared" si="21"/>
        <v>3.2674145942684564E-2</v>
      </c>
      <c r="O72" s="279">
        <f t="shared" si="22"/>
        <v>0.9852196678622237</v>
      </c>
      <c r="P72" s="283">
        <f t="shared" si="24"/>
        <v>4.1570785421907841E-2</v>
      </c>
      <c r="Q72" s="151">
        <f t="shared" si="13"/>
        <v>0.98521966786222359</v>
      </c>
      <c r="R72" s="3">
        <f>ROUND(AVERAGE(Q70:Q72/L70:L72),3)</f>
        <v>1.034</v>
      </c>
    </row>
    <row r="73" spans="1:18">
      <c r="A73" s="12">
        <f t="shared" si="23"/>
        <v>36039</v>
      </c>
      <c r="B73" s="12">
        <f t="shared" si="14"/>
        <v>36234</v>
      </c>
      <c r="C73" s="13">
        <f t="shared" si="15"/>
        <v>1</v>
      </c>
      <c r="D73" s="273">
        <f t="shared" si="16"/>
        <v>1</v>
      </c>
      <c r="E73" s="273">
        <f t="shared" si="17"/>
        <v>1.0713511454050784</v>
      </c>
      <c r="F73" s="274">
        <f t="shared" si="18"/>
        <v>20667</v>
      </c>
      <c r="G73" s="274">
        <f t="shared" si="19"/>
        <v>41169</v>
      </c>
      <c r="H73" s="275">
        <f>CHOOSE(MATCH($A$2,{"D","C"},0),VLOOKUP($A73,$J$4:$Q$244,COUNTA($J$4:$Q$4)),TREND(D73:E73,F73:G73,B73))</f>
        <v>1</v>
      </c>
      <c r="J73" s="281">
        <v>43009</v>
      </c>
      <c r="K73" s="277">
        <f t="shared" si="20"/>
        <v>43207</v>
      </c>
      <c r="L73" s="351">
        <v>1.0093536802157159</v>
      </c>
      <c r="M73" s="351">
        <v>0</v>
      </c>
      <c r="N73" s="279">
        <f t="shared" si="21"/>
        <v>3.2674145942684564E-2</v>
      </c>
      <c r="O73" s="279">
        <f t="shared" si="22"/>
        <v>1.0420278261584004</v>
      </c>
      <c r="P73" s="283">
        <f t="shared" si="24"/>
        <v>5.7660398131760493E-2</v>
      </c>
      <c r="Q73" s="151">
        <f t="shared" si="13"/>
        <v>1.0420278261584002</v>
      </c>
      <c r="R73" s="3"/>
    </row>
    <row r="74" spans="1:18">
      <c r="A74" s="12">
        <f t="shared" si="23"/>
        <v>36069</v>
      </c>
      <c r="B74" s="12">
        <f t="shared" si="14"/>
        <v>36265</v>
      </c>
      <c r="C74" s="13">
        <f t="shared" si="15"/>
        <v>1</v>
      </c>
      <c r="D74" s="273">
        <f t="shared" si="16"/>
        <v>1</v>
      </c>
      <c r="E74" s="273">
        <f t="shared" si="17"/>
        <v>1.0713511454050784</v>
      </c>
      <c r="F74" s="274">
        <f t="shared" si="18"/>
        <v>20667</v>
      </c>
      <c r="G74" s="274">
        <f t="shared" si="19"/>
        <v>41169</v>
      </c>
      <c r="H74" s="275">
        <f>CHOOSE(MATCH($A$2,{"D","C"},0),VLOOKUP($A74,$J$4:$Q$244,COUNTA($J$4:$Q$4)),TREND(D74:E74,F74:G74,B74))</f>
        <v>1</v>
      </c>
      <c r="J74" s="281">
        <v>43040</v>
      </c>
      <c r="K74" s="277">
        <f t="shared" si="20"/>
        <v>43236</v>
      </c>
      <c r="L74" s="351">
        <v>0.99265070942429223</v>
      </c>
      <c r="M74" s="351">
        <v>0</v>
      </c>
      <c r="N74" s="279">
        <f t="shared" si="21"/>
        <v>3.2674145942684564E-2</v>
      </c>
      <c r="O74" s="279">
        <f t="shared" si="22"/>
        <v>1.0253248553669767</v>
      </c>
      <c r="P74" s="283">
        <f t="shared" si="24"/>
        <v>-1.6029294393223426E-2</v>
      </c>
      <c r="Q74" s="151">
        <f t="shared" si="13"/>
        <v>1.0253248553669765</v>
      </c>
      <c r="R74" s="3"/>
    </row>
    <row r="75" spans="1:18">
      <c r="A75" s="12">
        <f t="shared" si="23"/>
        <v>36100</v>
      </c>
      <c r="B75" s="12">
        <f t="shared" si="14"/>
        <v>36295</v>
      </c>
      <c r="C75" s="13">
        <f t="shared" si="15"/>
        <v>1</v>
      </c>
      <c r="D75" s="273">
        <f t="shared" si="16"/>
        <v>1</v>
      </c>
      <c r="E75" s="273">
        <f t="shared" si="17"/>
        <v>1.0713511454050784</v>
      </c>
      <c r="F75" s="274">
        <f t="shared" si="18"/>
        <v>20667</v>
      </c>
      <c r="G75" s="274">
        <f t="shared" si="19"/>
        <v>41169</v>
      </c>
      <c r="H75" s="275">
        <f>CHOOSE(MATCH($A$2,{"D","C"},0),VLOOKUP($A75,$J$4:$Q$244,COUNTA($J$4:$Q$4)),TREND(D75:E75,F75:G75,B75))</f>
        <v>1</v>
      </c>
      <c r="J75" s="281">
        <v>43070</v>
      </c>
      <c r="K75" s="277">
        <f t="shared" si="20"/>
        <v>43268</v>
      </c>
      <c r="L75" s="351">
        <v>0.9705030893220391</v>
      </c>
      <c r="M75" s="351">
        <v>0</v>
      </c>
      <c r="N75" s="279">
        <f t="shared" si="21"/>
        <v>3.2674145942684564E-2</v>
      </c>
      <c r="O75" s="279">
        <f t="shared" si="22"/>
        <v>1.0031772352647237</v>
      </c>
      <c r="P75" s="283">
        <f t="shared" si="24"/>
        <v>-2.160058832702938E-2</v>
      </c>
      <c r="Q75" s="151">
        <f t="shared" si="13"/>
        <v>1.0031772352647235</v>
      </c>
      <c r="R75" s="3">
        <f>ROUND(AVERAGE(Q73:Q75/L73:L75),3)</f>
        <v>1.034</v>
      </c>
    </row>
    <row r="76" spans="1:18">
      <c r="A76" s="12">
        <f t="shared" si="23"/>
        <v>36130</v>
      </c>
      <c r="B76" s="12">
        <f t="shared" si="14"/>
        <v>36326</v>
      </c>
      <c r="C76" s="13">
        <f t="shared" si="15"/>
        <v>1</v>
      </c>
      <c r="D76" s="273">
        <f t="shared" si="16"/>
        <v>1</v>
      </c>
      <c r="E76" s="273">
        <f t="shared" si="17"/>
        <v>1.0713511454050784</v>
      </c>
      <c r="F76" s="274">
        <f t="shared" si="18"/>
        <v>20667</v>
      </c>
      <c r="G76" s="274">
        <f t="shared" si="19"/>
        <v>41169</v>
      </c>
      <c r="H76" s="275">
        <f>CHOOSE(MATCH($A$2,{"D","C"},0),VLOOKUP($A76,$J$4:$Q$244,COUNTA($J$4:$Q$4)),TREND(D76:E76,F76:G76,B76))</f>
        <v>1</v>
      </c>
      <c r="J76" s="281">
        <v>43101</v>
      </c>
      <c r="K76" s="277">
        <f t="shared" si="20"/>
        <v>43298</v>
      </c>
      <c r="L76" s="351">
        <v>0.99458903203113591</v>
      </c>
      <c r="M76" s="351">
        <v>0</v>
      </c>
      <c r="N76" s="279">
        <f t="shared" si="21"/>
        <v>3.2674145942684564E-2</v>
      </c>
      <c r="O76" s="279">
        <f t="shared" si="22"/>
        <v>1.0272631779738204</v>
      </c>
      <c r="P76" s="283">
        <f t="shared" si="24"/>
        <v>2.4009658375811149E-2</v>
      </c>
      <c r="Q76" s="151">
        <f t="shared" si="13"/>
        <v>1.0272631779738202</v>
      </c>
      <c r="R76" s="3">
        <f t="shared" ref="R76:R139" si="25">ROUND(Q76/L76,3)</f>
        <v>1.0329999999999999</v>
      </c>
    </row>
    <row r="77" spans="1:18">
      <c r="A77" s="12">
        <f t="shared" si="23"/>
        <v>36161</v>
      </c>
      <c r="B77" s="12">
        <f t="shared" si="14"/>
        <v>36356</v>
      </c>
      <c r="C77" s="13">
        <f t="shared" si="15"/>
        <v>1</v>
      </c>
      <c r="D77" s="273">
        <f t="shared" si="16"/>
        <v>1</v>
      </c>
      <c r="E77" s="273">
        <f t="shared" si="17"/>
        <v>1.0713511454050784</v>
      </c>
      <c r="F77" s="274">
        <f t="shared" si="18"/>
        <v>20667</v>
      </c>
      <c r="G77" s="274">
        <f t="shared" si="19"/>
        <v>41169</v>
      </c>
      <c r="H77" s="275">
        <f>CHOOSE(MATCH($A$2,{"D","C"},0),VLOOKUP($A77,$J$4:$Q$244,COUNTA($J$4:$Q$4)),TREND(D77:E77,F77:G77,B77))</f>
        <v>1</v>
      </c>
      <c r="J77" s="281">
        <v>43132</v>
      </c>
      <c r="K77" s="277">
        <f t="shared" si="20"/>
        <v>43327</v>
      </c>
      <c r="L77" s="351">
        <v>0.85787251892704552</v>
      </c>
      <c r="M77" s="351">
        <v>0</v>
      </c>
      <c r="N77" s="279">
        <f t="shared" si="21"/>
        <v>3.2674145942684564E-2</v>
      </c>
      <c r="O77" s="279">
        <f t="shared" si="22"/>
        <v>0.89054666486973011</v>
      </c>
      <c r="P77" s="283">
        <f t="shared" si="24"/>
        <v>-0.1330881083207428</v>
      </c>
      <c r="Q77" s="151">
        <f t="shared" si="13"/>
        <v>0.89054666486972989</v>
      </c>
      <c r="R77" s="3">
        <f t="shared" si="25"/>
        <v>1.038</v>
      </c>
    </row>
    <row r="78" spans="1:18">
      <c r="A78" s="12">
        <f t="shared" si="23"/>
        <v>36192</v>
      </c>
      <c r="B78" s="12">
        <f t="shared" si="14"/>
        <v>36387</v>
      </c>
      <c r="C78" s="13">
        <f t="shared" si="15"/>
        <v>1</v>
      </c>
      <c r="D78" s="273">
        <f t="shared" si="16"/>
        <v>1</v>
      </c>
      <c r="E78" s="273">
        <f t="shared" si="17"/>
        <v>1.0713511454050784</v>
      </c>
      <c r="F78" s="274">
        <f t="shared" si="18"/>
        <v>20667</v>
      </c>
      <c r="G78" s="274">
        <f t="shared" si="19"/>
        <v>41169</v>
      </c>
      <c r="H78" s="275">
        <f>CHOOSE(MATCH($A$2,{"D","C"},0),VLOOKUP($A78,$J$4:$Q$244,COUNTA($J$4:$Q$4)),TREND(D78:E78,F78:G78,B78))</f>
        <v>1</v>
      </c>
      <c r="J78" s="281">
        <v>43160</v>
      </c>
      <c r="K78" s="277">
        <f t="shared" si="20"/>
        <v>43360</v>
      </c>
      <c r="L78" s="351">
        <v>0.87771298268347719</v>
      </c>
      <c r="M78" s="351">
        <v>0</v>
      </c>
      <c r="N78" s="279">
        <f t="shared" si="21"/>
        <v>3.2674145942684564E-2</v>
      </c>
      <c r="O78" s="279">
        <f t="shared" si="22"/>
        <v>0.91038712862616178</v>
      </c>
      <c r="P78" s="283">
        <f t="shared" si="24"/>
        <v>2.2278971489196442E-2</v>
      </c>
      <c r="Q78" s="151">
        <f t="shared" si="13"/>
        <v>0.91038712862616156</v>
      </c>
      <c r="R78" s="3">
        <f t="shared" si="25"/>
        <v>1.0369999999999999</v>
      </c>
    </row>
    <row r="79" spans="1:18">
      <c r="A79" s="12">
        <f t="shared" si="23"/>
        <v>36220</v>
      </c>
      <c r="B79" s="12">
        <f t="shared" si="14"/>
        <v>36418</v>
      </c>
      <c r="C79" s="13">
        <f t="shared" si="15"/>
        <v>1</v>
      </c>
      <c r="D79" s="273">
        <f t="shared" si="16"/>
        <v>1</v>
      </c>
      <c r="E79" s="273">
        <f t="shared" si="17"/>
        <v>1.0713511454050784</v>
      </c>
      <c r="F79" s="274">
        <f t="shared" si="18"/>
        <v>20667</v>
      </c>
      <c r="G79" s="274">
        <f t="shared" si="19"/>
        <v>41169</v>
      </c>
      <c r="H79" s="275">
        <f>CHOOSE(MATCH($A$2,{"D","C"},0),VLOOKUP($A79,$J$4:$Q$244,COUNTA($J$4:$Q$4)),TREND(D79:E79,F79:G79,B79))</f>
        <v>1</v>
      </c>
      <c r="J79" s="281">
        <v>43191</v>
      </c>
      <c r="K79" s="277">
        <f t="shared" si="20"/>
        <v>43389</v>
      </c>
      <c r="L79" s="351">
        <v>0.9785053031723161</v>
      </c>
      <c r="M79" s="400">
        <v>0.04</v>
      </c>
      <c r="N79" s="279">
        <f t="shared" si="21"/>
        <v>-7.3258540573154394E-3</v>
      </c>
      <c r="O79" s="279">
        <f t="shared" si="22"/>
        <v>0.97117944911500065</v>
      </c>
      <c r="P79" s="283">
        <f t="shared" si="24"/>
        <v>6.6776340061594164E-2</v>
      </c>
      <c r="Q79" s="151">
        <f t="shared" si="13"/>
        <v>0.97117944911500043</v>
      </c>
      <c r="R79" s="3">
        <f t="shared" si="25"/>
        <v>0.99299999999999999</v>
      </c>
    </row>
    <row r="80" spans="1:18">
      <c r="A80" s="12">
        <f t="shared" si="23"/>
        <v>36251</v>
      </c>
      <c r="B80" s="12">
        <f t="shared" si="14"/>
        <v>36448</v>
      </c>
      <c r="C80" s="13">
        <f t="shared" si="15"/>
        <v>1</v>
      </c>
      <c r="D80" s="273">
        <f t="shared" si="16"/>
        <v>1</v>
      </c>
      <c r="E80" s="273">
        <f t="shared" si="17"/>
        <v>1.0713511454050784</v>
      </c>
      <c r="F80" s="274">
        <f t="shared" si="18"/>
        <v>20667</v>
      </c>
      <c r="G80" s="274">
        <f t="shared" si="19"/>
        <v>41169</v>
      </c>
      <c r="H80" s="275">
        <f>CHOOSE(MATCH($A$2,{"D","C"},0),VLOOKUP($A80,$J$4:$Q$244,COUNTA($J$4:$Q$4)),TREND(D80:E80,F80:G80,B80))</f>
        <v>1</v>
      </c>
      <c r="J80" s="281">
        <v>43221</v>
      </c>
      <c r="K80" s="277">
        <f t="shared" si="20"/>
        <v>43421</v>
      </c>
      <c r="L80" s="351">
        <v>0.96378019372672097</v>
      </c>
      <c r="M80" s="351">
        <v>0</v>
      </c>
      <c r="N80" s="279">
        <f t="shared" si="21"/>
        <v>-7.3258540573154394E-3</v>
      </c>
      <c r="O80" s="279">
        <f t="shared" si="22"/>
        <v>0.95645433966940552</v>
      </c>
      <c r="P80" s="283">
        <f t="shared" si="24"/>
        <v>-1.5162089209170948E-2</v>
      </c>
      <c r="Q80" s="151">
        <f t="shared" si="13"/>
        <v>0.9564543396694053</v>
      </c>
      <c r="R80" s="3">
        <f t="shared" si="25"/>
        <v>0.99199999999999999</v>
      </c>
    </row>
    <row r="81" spans="1:18">
      <c r="A81" s="12">
        <f t="shared" si="23"/>
        <v>36281</v>
      </c>
      <c r="B81" s="12">
        <f t="shared" si="14"/>
        <v>36479</v>
      </c>
      <c r="C81" s="13">
        <f t="shared" si="15"/>
        <v>1</v>
      </c>
      <c r="D81" s="273">
        <f t="shared" si="16"/>
        <v>1</v>
      </c>
      <c r="E81" s="273">
        <f t="shared" si="17"/>
        <v>1.0713511454050784</v>
      </c>
      <c r="F81" s="274">
        <f t="shared" si="18"/>
        <v>20667</v>
      </c>
      <c r="G81" s="274">
        <f t="shared" si="19"/>
        <v>41169</v>
      </c>
      <c r="H81" s="275">
        <f>CHOOSE(MATCH($A$2,{"D","C"},0),VLOOKUP($A81,$J$4:$Q$244,COUNTA($J$4:$Q$4)),TREND(D81:E81,F81:G81,B81))</f>
        <v>1</v>
      </c>
      <c r="J81" s="281">
        <v>43252</v>
      </c>
      <c r="K81" s="277">
        <f t="shared" si="20"/>
        <v>43450</v>
      </c>
      <c r="L81" s="351">
        <v>0.97399805108508664</v>
      </c>
      <c r="M81" s="351">
        <v>0</v>
      </c>
      <c r="N81" s="279">
        <f t="shared" si="21"/>
        <v>-7.3258540573154394E-3</v>
      </c>
      <c r="O81" s="279">
        <f t="shared" si="22"/>
        <v>0.96667219702777119</v>
      </c>
      <c r="P81" s="283">
        <f t="shared" si="24"/>
        <v>1.0683058181216953E-2</v>
      </c>
      <c r="Q81" s="151">
        <f t="shared" si="13"/>
        <v>0.96667219702777096</v>
      </c>
      <c r="R81" s="3">
        <f t="shared" si="25"/>
        <v>0.99199999999999999</v>
      </c>
    </row>
    <row r="82" spans="1:18">
      <c r="A82" s="12">
        <f t="shared" si="23"/>
        <v>36312</v>
      </c>
      <c r="B82" s="12">
        <f t="shared" si="14"/>
        <v>36509</v>
      </c>
      <c r="C82" s="13">
        <f t="shared" si="15"/>
        <v>1</v>
      </c>
      <c r="D82" s="273">
        <f t="shared" si="16"/>
        <v>1</v>
      </c>
      <c r="E82" s="273">
        <f t="shared" si="17"/>
        <v>1.0713511454050784</v>
      </c>
      <c r="F82" s="274">
        <f t="shared" si="18"/>
        <v>20667</v>
      </c>
      <c r="G82" s="274">
        <f t="shared" si="19"/>
        <v>41169</v>
      </c>
      <c r="H82" s="275">
        <f>CHOOSE(MATCH($A$2,{"D","C"},0),VLOOKUP($A82,$J$4:$Q$244,COUNTA($J$4:$Q$4)),TREND(D82:E82,F82:G82,B82))</f>
        <v>1</v>
      </c>
      <c r="J82" s="281">
        <v>43282</v>
      </c>
      <c r="K82" s="277">
        <f t="shared" si="20"/>
        <v>43482</v>
      </c>
      <c r="L82" s="351">
        <v>0.94383818105570128</v>
      </c>
      <c r="M82" s="400">
        <v>7.0000000000000001E-3</v>
      </c>
      <c r="N82" s="279">
        <f t="shared" si="21"/>
        <v>-1.432585405731544E-2</v>
      </c>
      <c r="O82" s="279">
        <f t="shared" si="22"/>
        <v>0.92951232699838582</v>
      </c>
      <c r="P82" s="283">
        <f t="shared" si="24"/>
        <v>-3.844102493445134E-2</v>
      </c>
      <c r="Q82" s="151">
        <f t="shared" si="13"/>
        <v>0.9295123269983856</v>
      </c>
      <c r="R82" s="3">
        <f t="shared" si="25"/>
        <v>0.98499999999999999</v>
      </c>
    </row>
    <row r="83" spans="1:18">
      <c r="A83" s="12">
        <f t="shared" si="23"/>
        <v>36342</v>
      </c>
      <c r="B83" s="12">
        <f t="shared" si="14"/>
        <v>36540</v>
      </c>
      <c r="C83" s="13">
        <f t="shared" si="15"/>
        <v>1</v>
      </c>
      <c r="D83" s="273">
        <f t="shared" si="16"/>
        <v>1</v>
      </c>
      <c r="E83" s="273">
        <f t="shared" si="17"/>
        <v>1.0713511454050784</v>
      </c>
      <c r="F83" s="274">
        <f t="shared" si="18"/>
        <v>20667</v>
      </c>
      <c r="G83" s="274">
        <f t="shared" si="19"/>
        <v>41169</v>
      </c>
      <c r="H83" s="275">
        <f>CHOOSE(MATCH($A$2,{"D","C"},0),VLOOKUP($A83,$J$4:$Q$244,COUNTA($J$4:$Q$4)),TREND(D83:E83,F83:G83,B83))</f>
        <v>1</v>
      </c>
      <c r="J83" s="281">
        <v>43313</v>
      </c>
      <c r="K83" s="277">
        <f t="shared" si="20"/>
        <v>43513</v>
      </c>
      <c r="L83" s="351">
        <v>0.95465610653813959</v>
      </c>
      <c r="M83" s="351">
        <v>0</v>
      </c>
      <c r="N83" s="279">
        <f t="shared" si="21"/>
        <v>-1.432585405731544E-2</v>
      </c>
      <c r="O83" s="279">
        <f t="shared" si="22"/>
        <v>0.94033025248082414</v>
      </c>
      <c r="P83" s="283">
        <f t="shared" si="24"/>
        <v>1.1638280814813884E-2</v>
      </c>
      <c r="Q83" s="151">
        <f t="shared" si="13"/>
        <v>0.94033025248082391</v>
      </c>
      <c r="R83" s="3">
        <f t="shared" si="25"/>
        <v>0.98499999999999999</v>
      </c>
    </row>
    <row r="84" spans="1:18">
      <c r="A84" s="12">
        <f t="shared" si="23"/>
        <v>36373</v>
      </c>
      <c r="B84" s="12">
        <f t="shared" si="14"/>
        <v>36571</v>
      </c>
      <c r="C84" s="13">
        <f t="shared" si="15"/>
        <v>1</v>
      </c>
      <c r="D84" s="273">
        <f t="shared" si="16"/>
        <v>1</v>
      </c>
      <c r="E84" s="273">
        <f t="shared" si="17"/>
        <v>1.0713511454050784</v>
      </c>
      <c r="F84" s="274">
        <f t="shared" si="18"/>
        <v>20667</v>
      </c>
      <c r="G84" s="274">
        <f t="shared" si="19"/>
        <v>41169</v>
      </c>
      <c r="H84" s="275">
        <f>CHOOSE(MATCH($A$2,{"D","C"},0),VLOOKUP($A84,$J$4:$Q$244,COUNTA($J$4:$Q$4)),TREND(D84:E84,F84:G84,B84))</f>
        <v>1</v>
      </c>
      <c r="J84" s="281">
        <v>43344</v>
      </c>
      <c r="K84" s="277">
        <f t="shared" si="20"/>
        <v>43540</v>
      </c>
      <c r="L84" s="351">
        <v>0.94209621797538179</v>
      </c>
      <c r="M84" s="351">
        <v>0</v>
      </c>
      <c r="N84" s="279">
        <f t="shared" si="21"/>
        <v>-1.432585405731544E-2</v>
      </c>
      <c r="O84" s="279">
        <f t="shared" si="22"/>
        <v>0.92777036391806633</v>
      </c>
      <c r="P84" s="283">
        <f t="shared" si="24"/>
        <v>-1.3356890868523763E-2</v>
      </c>
      <c r="Q84" s="151">
        <f t="shared" si="13"/>
        <v>0.92777036391806611</v>
      </c>
      <c r="R84" s="3">
        <f t="shared" si="25"/>
        <v>0.98499999999999999</v>
      </c>
    </row>
    <row r="85" spans="1:18">
      <c r="A85" s="12">
        <f t="shared" si="23"/>
        <v>36404</v>
      </c>
      <c r="B85" s="12">
        <f t="shared" si="14"/>
        <v>36600</v>
      </c>
      <c r="C85" s="13">
        <f t="shared" si="15"/>
        <v>1</v>
      </c>
      <c r="D85" s="273">
        <f t="shared" si="16"/>
        <v>1</v>
      </c>
      <c r="E85" s="273">
        <f t="shared" si="17"/>
        <v>1.0713511454050784</v>
      </c>
      <c r="F85" s="274">
        <f t="shared" si="18"/>
        <v>20667</v>
      </c>
      <c r="G85" s="274">
        <f t="shared" si="19"/>
        <v>41169</v>
      </c>
      <c r="H85" s="275">
        <f>CHOOSE(MATCH($A$2,{"D","C"},0),VLOOKUP($A85,$J$4:$Q$244,COUNTA($J$4:$Q$4)),TREND(D85:E85,F85:G85,B85))</f>
        <v>1</v>
      </c>
      <c r="J85" s="281">
        <v>43374</v>
      </c>
      <c r="K85" s="277">
        <f t="shared" si="20"/>
        <v>43572</v>
      </c>
      <c r="L85" s="351">
        <v>0.96067907876396708</v>
      </c>
      <c r="M85" s="400">
        <v>0.02</v>
      </c>
      <c r="N85" s="279">
        <f t="shared" si="21"/>
        <v>-3.432585405731544E-2</v>
      </c>
      <c r="O85" s="279">
        <f t="shared" si="22"/>
        <v>0.9263532247066516</v>
      </c>
      <c r="P85" s="283">
        <f t="shared" si="24"/>
        <v>-1.5274676434263723E-3</v>
      </c>
      <c r="Q85" s="151">
        <f t="shared" si="13"/>
        <v>0.92635322470665138</v>
      </c>
      <c r="R85" s="3">
        <f t="shared" si="25"/>
        <v>0.96399999999999997</v>
      </c>
    </row>
    <row r="86" spans="1:18">
      <c r="A86" s="12">
        <f t="shared" si="23"/>
        <v>36434</v>
      </c>
      <c r="B86" s="12">
        <f t="shared" si="14"/>
        <v>36631</v>
      </c>
      <c r="C86" s="13">
        <f t="shared" si="15"/>
        <v>1</v>
      </c>
      <c r="D86" s="273">
        <f t="shared" si="16"/>
        <v>1</v>
      </c>
      <c r="E86" s="273">
        <f t="shared" si="17"/>
        <v>1.0713511454050784</v>
      </c>
      <c r="F86" s="274">
        <f t="shared" si="18"/>
        <v>20667</v>
      </c>
      <c r="G86" s="274">
        <f t="shared" si="19"/>
        <v>41169</v>
      </c>
      <c r="H86" s="275">
        <f>CHOOSE(MATCH($A$2,{"D","C"},0),VLOOKUP($A86,$J$4:$Q$244,COUNTA($J$4:$Q$4)),TREND(D86:E86,F86:G86,B86))</f>
        <v>1</v>
      </c>
      <c r="J86" s="281">
        <v>43405</v>
      </c>
      <c r="K86" s="277">
        <f t="shared" si="20"/>
        <v>43601</v>
      </c>
      <c r="L86" s="351">
        <v>0.9366024763065498</v>
      </c>
      <c r="M86" s="351">
        <v>0</v>
      </c>
      <c r="N86" s="279">
        <f t="shared" si="21"/>
        <v>-3.432585405731544E-2</v>
      </c>
      <c r="O86" s="279">
        <f t="shared" si="22"/>
        <v>0.90227662224923433</v>
      </c>
      <c r="P86" s="283">
        <f t="shared" si="24"/>
        <v>-2.5990736379248425E-2</v>
      </c>
      <c r="Q86" s="151">
        <f t="shared" si="13"/>
        <v>0.90227662224923411</v>
      </c>
      <c r="R86" s="3">
        <f t="shared" si="25"/>
        <v>0.96299999999999997</v>
      </c>
    </row>
    <row r="87" spans="1:18">
      <c r="A87" s="12">
        <f t="shared" si="23"/>
        <v>36465</v>
      </c>
      <c r="B87" s="12">
        <f t="shared" si="14"/>
        <v>36661</v>
      </c>
      <c r="C87" s="13">
        <f t="shared" si="15"/>
        <v>1</v>
      </c>
      <c r="D87" s="273">
        <f t="shared" si="16"/>
        <v>1</v>
      </c>
      <c r="E87" s="273">
        <f t="shared" si="17"/>
        <v>1.0713511454050784</v>
      </c>
      <c r="F87" s="274">
        <f t="shared" si="18"/>
        <v>20667</v>
      </c>
      <c r="G87" s="274">
        <f t="shared" si="19"/>
        <v>41169</v>
      </c>
      <c r="H87" s="275">
        <f>CHOOSE(MATCH($A$2,{"D","C"},0),VLOOKUP($A87,$J$4:$Q$244,COUNTA($J$4:$Q$4)),TREND(D87:E87,F87:G87,B87))</f>
        <v>1</v>
      </c>
      <c r="J87" s="281">
        <v>43435</v>
      </c>
      <c r="K87" s="277">
        <f t="shared" si="20"/>
        <v>43633</v>
      </c>
      <c r="L87" s="351">
        <v>0.98173890157885579</v>
      </c>
      <c r="M87" s="351">
        <v>0</v>
      </c>
      <c r="N87" s="279">
        <f t="shared" si="21"/>
        <v>-3.432585405731544E-2</v>
      </c>
      <c r="O87" s="279">
        <f t="shared" si="22"/>
        <v>0.94741304752154032</v>
      </c>
      <c r="P87" s="283">
        <f t="shared" si="24"/>
        <v>5.0025041278126015E-2</v>
      </c>
      <c r="Q87" s="151">
        <f t="shared" si="13"/>
        <v>0.94741304752154021</v>
      </c>
      <c r="R87" s="3">
        <f t="shared" si="25"/>
        <v>0.96499999999999997</v>
      </c>
    </row>
    <row r="88" spans="1:18">
      <c r="A88" s="12">
        <f t="shared" si="23"/>
        <v>36495</v>
      </c>
      <c r="B88" s="12">
        <f t="shared" si="14"/>
        <v>36692</v>
      </c>
      <c r="C88" s="13">
        <f t="shared" si="15"/>
        <v>1</v>
      </c>
      <c r="D88" s="273">
        <f t="shared" si="16"/>
        <v>1</v>
      </c>
      <c r="E88" s="273">
        <f t="shared" si="17"/>
        <v>1.0713511454050784</v>
      </c>
      <c r="F88" s="274">
        <f t="shared" si="18"/>
        <v>20667</v>
      </c>
      <c r="G88" s="274">
        <f t="shared" si="19"/>
        <v>41169</v>
      </c>
      <c r="H88" s="275">
        <f>CHOOSE(MATCH($A$2,{"D","C"},0),VLOOKUP($A88,$J$4:$Q$244,COUNTA($J$4:$Q$4)),TREND(D88:E88,F88:G88,B88))</f>
        <v>1</v>
      </c>
      <c r="J88" s="281">
        <v>43466</v>
      </c>
      <c r="K88" s="277">
        <f t="shared" si="20"/>
        <v>43663</v>
      </c>
      <c r="L88" s="351">
        <v>0.93371045937691866</v>
      </c>
      <c r="M88" s="400">
        <v>5.0000000000000001E-3</v>
      </c>
      <c r="N88" s="279">
        <f t="shared" si="21"/>
        <v>-3.9325854057315437E-2</v>
      </c>
      <c r="O88" s="279">
        <f t="shared" si="22"/>
        <v>0.89438460531960318</v>
      </c>
      <c r="P88" s="283">
        <f t="shared" si="24"/>
        <v>-5.5971830175509107E-2</v>
      </c>
      <c r="Q88" s="151">
        <f t="shared" si="13"/>
        <v>0.89438460531960307</v>
      </c>
      <c r="R88" s="3">
        <f t="shared" si="25"/>
        <v>0.95799999999999996</v>
      </c>
    </row>
    <row r="89" spans="1:18">
      <c r="A89" s="12">
        <f t="shared" si="23"/>
        <v>36526</v>
      </c>
      <c r="B89" s="12">
        <f t="shared" si="14"/>
        <v>36722</v>
      </c>
      <c r="C89" s="13">
        <f t="shared" si="15"/>
        <v>1</v>
      </c>
      <c r="D89" s="273">
        <f t="shared" si="16"/>
        <v>1</v>
      </c>
      <c r="E89" s="273">
        <f t="shared" si="17"/>
        <v>1.0713511454050784</v>
      </c>
      <c r="F89" s="274">
        <f t="shared" si="18"/>
        <v>20667</v>
      </c>
      <c r="G89" s="274">
        <f t="shared" si="19"/>
        <v>41169</v>
      </c>
      <c r="H89" s="275">
        <f>CHOOSE(MATCH($A$2,{"D","C"},0),VLOOKUP($A89,$J$4:$Q$244,COUNTA($J$4:$Q$4)),TREND(D89:E89,F89:G89,B89))</f>
        <v>1</v>
      </c>
      <c r="J89" s="281">
        <v>43497</v>
      </c>
      <c r="K89" s="277">
        <f t="shared" si="20"/>
        <v>43692</v>
      </c>
      <c r="L89" s="351">
        <v>0.83501402314540774</v>
      </c>
      <c r="M89" s="351">
        <v>0</v>
      </c>
      <c r="N89" s="279">
        <f t="shared" si="21"/>
        <v>-3.9325854057315437E-2</v>
      </c>
      <c r="O89" s="279">
        <f t="shared" si="22"/>
        <v>0.79568816908809226</v>
      </c>
      <c r="P89" s="283">
        <f t="shared" si="24"/>
        <v>-0.11035122434407552</v>
      </c>
      <c r="Q89" s="151">
        <f t="shared" si="13"/>
        <v>0.79568816908809215</v>
      </c>
      <c r="R89" s="3">
        <f t="shared" si="25"/>
        <v>0.95299999999999996</v>
      </c>
    </row>
    <row r="90" spans="1:18">
      <c r="A90" s="12">
        <f t="shared" si="23"/>
        <v>36557</v>
      </c>
      <c r="B90" s="12">
        <f t="shared" si="14"/>
        <v>36753</v>
      </c>
      <c r="C90" s="13">
        <f t="shared" si="15"/>
        <v>1</v>
      </c>
      <c r="D90" s="273">
        <f t="shared" si="16"/>
        <v>1</v>
      </c>
      <c r="E90" s="273">
        <f t="shared" si="17"/>
        <v>1.0713511454050784</v>
      </c>
      <c r="F90" s="274">
        <f t="shared" si="18"/>
        <v>20667</v>
      </c>
      <c r="G90" s="274">
        <f t="shared" si="19"/>
        <v>41169</v>
      </c>
      <c r="H90" s="275">
        <f>CHOOSE(MATCH($A$2,{"D","C"},0),VLOOKUP($A90,$J$4:$Q$244,COUNTA($J$4:$Q$4)),TREND(D90:E90,F90:G90,B90))</f>
        <v>1</v>
      </c>
      <c r="J90" s="281">
        <v>43525</v>
      </c>
      <c r="K90" s="277">
        <f t="shared" si="20"/>
        <v>43725</v>
      </c>
      <c r="L90" s="351">
        <v>0.91227326165709699</v>
      </c>
      <c r="M90" s="351">
        <v>0</v>
      </c>
      <c r="N90" s="279">
        <f t="shared" si="21"/>
        <v>-3.9325854057315437E-2</v>
      </c>
      <c r="O90" s="279">
        <f t="shared" si="22"/>
        <v>0.87294740759978151</v>
      </c>
      <c r="P90" s="283">
        <f t="shared" si="24"/>
        <v>9.7097382508820163E-2</v>
      </c>
      <c r="Q90" s="151">
        <f t="shared" si="13"/>
        <v>0.8729474075997814</v>
      </c>
      <c r="R90" s="3">
        <f t="shared" si="25"/>
        <v>0.95699999999999996</v>
      </c>
    </row>
    <row r="91" spans="1:18">
      <c r="A91" s="12">
        <f t="shared" si="23"/>
        <v>36586</v>
      </c>
      <c r="B91" s="12">
        <f t="shared" si="14"/>
        <v>36784</v>
      </c>
      <c r="C91" s="13">
        <f t="shared" si="15"/>
        <v>1</v>
      </c>
      <c r="D91" s="273">
        <f t="shared" si="16"/>
        <v>1</v>
      </c>
      <c r="E91" s="273">
        <f t="shared" si="17"/>
        <v>1.0713511454050784</v>
      </c>
      <c r="F91" s="274">
        <f t="shared" si="18"/>
        <v>20667</v>
      </c>
      <c r="G91" s="274">
        <f t="shared" si="19"/>
        <v>41169</v>
      </c>
      <c r="H91" s="275">
        <f>CHOOSE(MATCH($A$2,{"D","C"},0),VLOOKUP($A91,$J$4:$Q$244,COUNTA($J$4:$Q$4)),TREND(D91:E91,F91:G91,B91))</f>
        <v>1</v>
      </c>
      <c r="J91" s="281">
        <v>43556</v>
      </c>
      <c r="K91" s="277">
        <f t="shared" si="20"/>
        <v>43754</v>
      </c>
      <c r="L91" s="351">
        <v>0.94274935005771121</v>
      </c>
      <c r="M91" s="400">
        <v>3.0000000000000001E-3</v>
      </c>
      <c r="N91" s="279">
        <f t="shared" si="21"/>
        <v>-4.232585405731544E-2</v>
      </c>
      <c r="O91" s="279">
        <f t="shared" si="22"/>
        <v>0.90042349600039573</v>
      </c>
      <c r="P91" s="283">
        <f t="shared" si="24"/>
        <v>3.1475078752065233E-2</v>
      </c>
      <c r="Q91" s="151">
        <f t="shared" si="13"/>
        <v>0.90042349600039573</v>
      </c>
      <c r="R91" s="3">
        <f t="shared" si="25"/>
        <v>0.95499999999999996</v>
      </c>
    </row>
    <row r="92" spans="1:18">
      <c r="A92" s="12">
        <f t="shared" si="23"/>
        <v>36617</v>
      </c>
      <c r="B92" s="12">
        <f t="shared" si="14"/>
        <v>36814</v>
      </c>
      <c r="C92" s="13">
        <f t="shared" si="15"/>
        <v>1</v>
      </c>
      <c r="D92" s="273">
        <f t="shared" si="16"/>
        <v>1</v>
      </c>
      <c r="E92" s="273">
        <f t="shared" si="17"/>
        <v>1.0713511454050784</v>
      </c>
      <c r="F92" s="274">
        <f t="shared" si="18"/>
        <v>20667</v>
      </c>
      <c r="G92" s="274">
        <f t="shared" si="19"/>
        <v>41169</v>
      </c>
      <c r="H92" s="275">
        <f>CHOOSE(MATCH($A$2,{"D","C"},0),VLOOKUP($A92,$J$4:$Q$244,COUNTA($J$4:$Q$4)),TREND(D92:E92,F92:G92,B92))</f>
        <v>1</v>
      </c>
      <c r="J92" s="281">
        <v>43586</v>
      </c>
      <c r="K92" s="277">
        <f t="shared" si="20"/>
        <v>43786</v>
      </c>
      <c r="L92" s="351">
        <v>1.0044482806920441</v>
      </c>
      <c r="M92" s="351">
        <v>0</v>
      </c>
      <c r="N92" s="279">
        <f t="shared" si="21"/>
        <v>-4.232585405731544E-2</v>
      </c>
      <c r="O92" s="279">
        <f t="shared" si="22"/>
        <v>0.96212242663472858</v>
      </c>
      <c r="P92" s="283">
        <f t="shared" si="24"/>
        <v>6.852212420976822E-2</v>
      </c>
      <c r="Q92" s="151">
        <f t="shared" si="13"/>
        <v>0.96212242663472858</v>
      </c>
      <c r="R92" s="3">
        <f t="shared" si="25"/>
        <v>0.95799999999999996</v>
      </c>
    </row>
    <row r="93" spans="1:18">
      <c r="A93" s="12">
        <f t="shared" si="23"/>
        <v>36647</v>
      </c>
      <c r="B93" s="12">
        <f t="shared" si="14"/>
        <v>36845</v>
      </c>
      <c r="C93" s="13">
        <f t="shared" si="15"/>
        <v>1</v>
      </c>
      <c r="D93" s="273">
        <f t="shared" si="16"/>
        <v>1</v>
      </c>
      <c r="E93" s="273">
        <f t="shared" si="17"/>
        <v>1.0713511454050784</v>
      </c>
      <c r="F93" s="274">
        <f t="shared" si="18"/>
        <v>20667</v>
      </c>
      <c r="G93" s="274">
        <f t="shared" si="19"/>
        <v>41169</v>
      </c>
      <c r="H93" s="275">
        <f>CHOOSE(MATCH($A$2,{"D","C"},0),VLOOKUP($A93,$J$4:$Q$244,COUNTA($J$4:$Q$4)),TREND(D93:E93,F93:G93,B93))</f>
        <v>1</v>
      </c>
      <c r="J93" s="281">
        <v>43617</v>
      </c>
      <c r="K93" s="277">
        <f t="shared" si="20"/>
        <v>43815</v>
      </c>
      <c r="L93" s="351">
        <v>1.0140764709899825</v>
      </c>
      <c r="M93" s="351">
        <v>0</v>
      </c>
      <c r="N93" s="279">
        <f t="shared" si="21"/>
        <v>-4.232585405731544E-2</v>
      </c>
      <c r="O93" s="279">
        <f t="shared" si="22"/>
        <v>0.97175061693266707</v>
      </c>
      <c r="P93" s="283">
        <f t="shared" si="24"/>
        <v>1.0007240275663909E-2</v>
      </c>
      <c r="Q93" s="151">
        <f t="shared" si="13"/>
        <v>0.97175061693266718</v>
      </c>
      <c r="R93" s="3">
        <f t="shared" si="25"/>
        <v>0.95799999999999996</v>
      </c>
    </row>
    <row r="94" spans="1:18">
      <c r="A94" s="12">
        <f t="shared" si="23"/>
        <v>36678</v>
      </c>
      <c r="B94" s="12">
        <f t="shared" si="14"/>
        <v>36875</v>
      </c>
      <c r="C94" s="13">
        <f t="shared" si="15"/>
        <v>1</v>
      </c>
      <c r="D94" s="273">
        <f t="shared" si="16"/>
        <v>1</v>
      </c>
      <c r="E94" s="273">
        <f t="shared" si="17"/>
        <v>1.0713511454050784</v>
      </c>
      <c r="F94" s="274">
        <f t="shared" si="18"/>
        <v>20667</v>
      </c>
      <c r="G94" s="274">
        <f t="shared" si="19"/>
        <v>41169</v>
      </c>
      <c r="H94" s="275">
        <f>CHOOSE(MATCH($A$2,{"D","C"},0),VLOOKUP($A94,$J$4:$Q$244,COUNTA($J$4:$Q$4)),TREND(D94:E94,F94:G94,B94))</f>
        <v>1</v>
      </c>
      <c r="J94" s="281">
        <v>43647</v>
      </c>
      <c r="K94" s="277">
        <f t="shared" si="20"/>
        <v>43847</v>
      </c>
      <c r="L94" s="351">
        <v>0.95593804060952237</v>
      </c>
      <c r="M94" s="351">
        <v>0</v>
      </c>
      <c r="N94" s="279">
        <f t="shared" si="21"/>
        <v>-4.232585405731544E-2</v>
      </c>
      <c r="O94" s="279">
        <f t="shared" si="22"/>
        <v>0.91361218655220688</v>
      </c>
      <c r="P94" s="283">
        <f t="shared" si="24"/>
        <v>-5.9828550007999248E-2</v>
      </c>
      <c r="Q94" s="151">
        <f t="shared" si="13"/>
        <v>0.913612186552207</v>
      </c>
      <c r="R94" s="3">
        <f t="shared" si="25"/>
        <v>0.95599999999999996</v>
      </c>
    </row>
    <row r="95" spans="1:18">
      <c r="A95" s="12">
        <f t="shared" si="23"/>
        <v>36708</v>
      </c>
      <c r="B95" s="12">
        <f t="shared" si="14"/>
        <v>36906</v>
      </c>
      <c r="C95" s="13">
        <f t="shared" si="15"/>
        <v>1</v>
      </c>
      <c r="D95" s="273">
        <f t="shared" si="16"/>
        <v>1</v>
      </c>
      <c r="E95" s="273">
        <f t="shared" si="17"/>
        <v>1.0713511454050784</v>
      </c>
      <c r="F95" s="274">
        <f t="shared" si="18"/>
        <v>20667</v>
      </c>
      <c r="G95" s="274">
        <f t="shared" si="19"/>
        <v>41169</v>
      </c>
      <c r="H95" s="275">
        <f>CHOOSE(MATCH($A$2,{"D","C"},0),VLOOKUP($A95,$J$4:$Q$244,COUNTA($J$4:$Q$4)),TREND(D95:E95,F95:G95,B95))</f>
        <v>1</v>
      </c>
      <c r="J95" s="281">
        <v>43678</v>
      </c>
      <c r="K95" s="277">
        <f t="shared" si="20"/>
        <v>43878</v>
      </c>
      <c r="L95" s="351">
        <v>0.95542270956331943</v>
      </c>
      <c r="M95" s="351">
        <f t="shared" ref="M95:M143" si="26">$M$243</f>
        <v>0</v>
      </c>
      <c r="N95" s="279">
        <f t="shared" si="21"/>
        <v>-4.232585405731544E-2</v>
      </c>
      <c r="O95" s="279">
        <f t="shared" si="22"/>
        <v>0.91309685550600395</v>
      </c>
      <c r="P95" s="283">
        <f t="shared" si="24"/>
        <v>-5.6405885756372065E-4</v>
      </c>
      <c r="Q95" s="151">
        <f t="shared" si="13"/>
        <v>0.91309685550600406</v>
      </c>
      <c r="R95" s="3">
        <f t="shared" si="25"/>
        <v>0.95599999999999996</v>
      </c>
    </row>
    <row r="96" spans="1:18">
      <c r="A96" s="12">
        <f t="shared" si="23"/>
        <v>36739</v>
      </c>
      <c r="B96" s="12">
        <f t="shared" si="14"/>
        <v>36937</v>
      </c>
      <c r="C96" s="13">
        <f t="shared" si="15"/>
        <v>1</v>
      </c>
      <c r="D96" s="273">
        <f t="shared" si="16"/>
        <v>1</v>
      </c>
      <c r="E96" s="273">
        <f t="shared" si="17"/>
        <v>1.0713511454050784</v>
      </c>
      <c r="F96" s="274">
        <f t="shared" si="18"/>
        <v>20667</v>
      </c>
      <c r="G96" s="274">
        <f t="shared" si="19"/>
        <v>41169</v>
      </c>
      <c r="H96" s="275">
        <f>CHOOSE(MATCH($A$2,{"D","C"},0),VLOOKUP($A96,$J$4:$Q$244,COUNTA($J$4:$Q$4)),TREND(D96:E96,F96:G96,B96))</f>
        <v>1</v>
      </c>
      <c r="J96" s="281">
        <v>43709</v>
      </c>
      <c r="K96" s="277">
        <f t="shared" si="20"/>
        <v>43906</v>
      </c>
      <c r="L96" s="351">
        <v>0.93626299919244871</v>
      </c>
      <c r="M96" s="351">
        <f t="shared" si="26"/>
        <v>0</v>
      </c>
      <c r="N96" s="279">
        <f t="shared" si="21"/>
        <v>-4.232585405731544E-2</v>
      </c>
      <c r="O96" s="279">
        <f t="shared" si="22"/>
        <v>0.89393714513513323</v>
      </c>
      <c r="P96" s="283">
        <f t="shared" si="24"/>
        <v>-2.0983217996357162E-2</v>
      </c>
      <c r="Q96" s="151">
        <f t="shared" si="13"/>
        <v>0.89393714513513334</v>
      </c>
      <c r="R96" s="3">
        <f t="shared" si="25"/>
        <v>0.95499999999999996</v>
      </c>
    </row>
    <row r="97" spans="1:18">
      <c r="A97" s="12">
        <f t="shared" si="23"/>
        <v>36770</v>
      </c>
      <c r="B97" s="12">
        <f t="shared" si="14"/>
        <v>36965</v>
      </c>
      <c r="C97" s="13">
        <f t="shared" si="15"/>
        <v>1</v>
      </c>
      <c r="D97" s="273">
        <f t="shared" si="16"/>
        <v>1</v>
      </c>
      <c r="E97" s="273">
        <f t="shared" si="17"/>
        <v>1.0713511454050784</v>
      </c>
      <c r="F97" s="274">
        <f t="shared" si="18"/>
        <v>20667</v>
      </c>
      <c r="G97" s="274">
        <f t="shared" si="19"/>
        <v>41169</v>
      </c>
      <c r="H97" s="275">
        <f>CHOOSE(MATCH($A$2,{"D","C"},0),VLOOKUP($A97,$J$4:$Q$244,COUNTA($J$4:$Q$4)),TREND(D97:E97,F97:G97,B97))</f>
        <v>1</v>
      </c>
      <c r="J97" s="281">
        <v>43739</v>
      </c>
      <c r="K97" s="277">
        <f t="shared" si="20"/>
        <v>43938</v>
      </c>
      <c r="L97" s="351">
        <v>0.99044311719352152</v>
      </c>
      <c r="M97" s="400">
        <v>-5.0000000000000001E-3</v>
      </c>
      <c r="N97" s="279">
        <f t="shared" si="21"/>
        <v>-3.7325854057315443E-2</v>
      </c>
      <c r="O97" s="279">
        <f t="shared" si="22"/>
        <v>0.95311726313620604</v>
      </c>
      <c r="P97" s="283">
        <f t="shared" si="24"/>
        <v>6.6201654471049753E-2</v>
      </c>
      <c r="Q97" s="151">
        <f t="shared" si="13"/>
        <v>0.95311726313620604</v>
      </c>
      <c r="R97" s="3">
        <f t="shared" si="25"/>
        <v>0.96199999999999997</v>
      </c>
    </row>
    <row r="98" spans="1:18">
      <c r="A98" s="12">
        <f t="shared" si="23"/>
        <v>36800</v>
      </c>
      <c r="B98" s="12">
        <f t="shared" si="14"/>
        <v>36996</v>
      </c>
      <c r="C98" s="13">
        <f t="shared" si="15"/>
        <v>1</v>
      </c>
      <c r="D98" s="273">
        <f t="shared" si="16"/>
        <v>1</v>
      </c>
      <c r="E98" s="273">
        <f t="shared" si="17"/>
        <v>1.0713511454050784</v>
      </c>
      <c r="F98" s="274">
        <f t="shared" si="18"/>
        <v>20667</v>
      </c>
      <c r="G98" s="274">
        <f t="shared" si="19"/>
        <v>41169</v>
      </c>
      <c r="H98" s="275">
        <f>CHOOSE(MATCH($A$2,{"D","C"},0),VLOOKUP($A98,$J$4:$Q$244,COUNTA($J$4:$Q$4)),TREND(D98:E98,F98:G98,B98))</f>
        <v>1</v>
      </c>
      <c r="J98" s="281">
        <v>43770</v>
      </c>
      <c r="K98" s="277">
        <f t="shared" si="20"/>
        <v>43967</v>
      </c>
      <c r="L98" s="351">
        <v>0.91885490584681817</v>
      </c>
      <c r="M98" s="351">
        <f t="shared" si="26"/>
        <v>0</v>
      </c>
      <c r="N98" s="279">
        <f t="shared" si="21"/>
        <v>-3.7325854057315443E-2</v>
      </c>
      <c r="O98" s="279">
        <f t="shared" si="22"/>
        <v>0.88152905178950269</v>
      </c>
      <c r="P98" s="283">
        <f t="shared" si="24"/>
        <v>-7.5109552743955477E-2</v>
      </c>
      <c r="Q98" s="151">
        <f t="shared" si="13"/>
        <v>0.88152905178950269</v>
      </c>
      <c r="R98" s="3">
        <f t="shared" si="25"/>
        <v>0.95899999999999996</v>
      </c>
    </row>
    <row r="99" spans="1:18">
      <c r="A99" s="12">
        <f t="shared" si="23"/>
        <v>36831</v>
      </c>
      <c r="B99" s="12">
        <f t="shared" si="14"/>
        <v>37026</v>
      </c>
      <c r="C99" s="13">
        <f t="shared" si="15"/>
        <v>1</v>
      </c>
      <c r="D99" s="273">
        <f t="shared" si="16"/>
        <v>1</v>
      </c>
      <c r="E99" s="273">
        <f t="shared" si="17"/>
        <v>1.0713511454050784</v>
      </c>
      <c r="F99" s="274">
        <f t="shared" si="18"/>
        <v>20667</v>
      </c>
      <c r="G99" s="274">
        <f t="shared" si="19"/>
        <v>41169</v>
      </c>
      <c r="H99" s="275">
        <f>CHOOSE(MATCH($A$2,{"D","C"},0),VLOOKUP($A99,$J$4:$Q$244,COUNTA($J$4:$Q$4)),TREND(D99:E99,F99:G99,B99))</f>
        <v>1</v>
      </c>
      <c r="J99" s="281">
        <v>43800</v>
      </c>
      <c r="K99" s="277">
        <f t="shared" si="20"/>
        <v>43999</v>
      </c>
      <c r="L99" s="351">
        <v>1.0094141395829141</v>
      </c>
      <c r="M99" s="351">
        <f t="shared" si="26"/>
        <v>0</v>
      </c>
      <c r="N99" s="279">
        <f t="shared" si="21"/>
        <v>-3.7325854057315443E-2</v>
      </c>
      <c r="O99" s="279">
        <f t="shared" si="22"/>
        <v>0.97208828552559867</v>
      </c>
      <c r="P99" s="283">
        <f t="shared" si="24"/>
        <v>0.10272972121821833</v>
      </c>
      <c r="Q99" s="151">
        <f t="shared" si="13"/>
        <v>0.97208828552559867</v>
      </c>
      <c r="R99" s="3">
        <f t="shared" si="25"/>
        <v>0.96299999999999997</v>
      </c>
    </row>
    <row r="100" spans="1:18">
      <c r="A100" s="12">
        <f t="shared" si="23"/>
        <v>36861</v>
      </c>
      <c r="B100" s="12">
        <f t="shared" si="14"/>
        <v>37057</v>
      </c>
      <c r="C100" s="13">
        <f t="shared" si="15"/>
        <v>1</v>
      </c>
      <c r="D100" s="273">
        <f t="shared" si="16"/>
        <v>1</v>
      </c>
      <c r="E100" s="273">
        <f t="shared" si="17"/>
        <v>1.0713511454050784</v>
      </c>
      <c r="F100" s="274">
        <f t="shared" si="18"/>
        <v>20667</v>
      </c>
      <c r="G100" s="274">
        <f t="shared" si="19"/>
        <v>41169</v>
      </c>
      <c r="H100" s="275">
        <f>CHOOSE(MATCH($A$2,{"D","C"},0),VLOOKUP($A100,$J$4:$Q$244,COUNTA($J$4:$Q$4)),TREND(D100:E100,F100:G100,B100))</f>
        <v>1</v>
      </c>
      <c r="J100" s="281">
        <v>43831</v>
      </c>
      <c r="K100" s="277">
        <f t="shared" si="20"/>
        <v>44029</v>
      </c>
      <c r="L100" s="351">
        <v>1.025474882565671</v>
      </c>
      <c r="M100" s="400">
        <v>-3.0000000000000001E-3</v>
      </c>
      <c r="N100" s="279">
        <f t="shared" si="21"/>
        <v>-3.432585405731544E-2</v>
      </c>
      <c r="O100" s="279">
        <f t="shared" si="22"/>
        <v>0.99114902850835551</v>
      </c>
      <c r="P100" s="283">
        <f t="shared" si="24"/>
        <v>1.960803691040347E-2</v>
      </c>
      <c r="Q100" s="151">
        <f t="shared" ref="Q100:Q163" si="27">(1+P100)*Q99</f>
        <v>0.9911490285083554</v>
      </c>
      <c r="R100" s="3">
        <f t="shared" si="25"/>
        <v>0.96699999999999997</v>
      </c>
    </row>
    <row r="101" spans="1:18">
      <c r="A101" s="12">
        <f t="shared" si="23"/>
        <v>36892</v>
      </c>
      <c r="B101" s="12">
        <f t="shared" si="14"/>
        <v>37087</v>
      </c>
      <c r="C101" s="13">
        <f t="shared" si="15"/>
        <v>1</v>
      </c>
      <c r="D101" s="273">
        <f t="shared" si="16"/>
        <v>1</v>
      </c>
      <c r="E101" s="273">
        <f t="shared" si="17"/>
        <v>1.0713511454050784</v>
      </c>
      <c r="F101" s="274">
        <f t="shared" si="18"/>
        <v>20667</v>
      </c>
      <c r="G101" s="274">
        <f t="shared" si="19"/>
        <v>41169</v>
      </c>
      <c r="H101" s="275">
        <f>CHOOSE(MATCH($A$2,{"D","C"},0),VLOOKUP($A101,$J$4:$Q$244,COUNTA($J$4:$Q$4)),TREND(D101:E101,F101:G101,B101))</f>
        <v>1</v>
      </c>
      <c r="J101" s="281">
        <v>43862</v>
      </c>
      <c r="K101" s="277">
        <f t="shared" si="20"/>
        <v>44059</v>
      </c>
      <c r="L101" s="351">
        <v>0.97966061313614861</v>
      </c>
      <c r="M101" s="351">
        <f t="shared" si="26"/>
        <v>0</v>
      </c>
      <c r="N101" s="279">
        <f t="shared" si="21"/>
        <v>-3.432585405731544E-2</v>
      </c>
      <c r="O101" s="279">
        <f t="shared" si="22"/>
        <v>0.94533475907883313</v>
      </c>
      <c r="P101" s="283">
        <f t="shared" si="24"/>
        <v>-4.6223391348595877E-2</v>
      </c>
      <c r="Q101" s="151">
        <f t="shared" si="27"/>
        <v>0.94533475907883313</v>
      </c>
      <c r="R101" s="3">
        <f t="shared" si="25"/>
        <v>0.96499999999999997</v>
      </c>
    </row>
    <row r="102" spans="1:18">
      <c r="A102" s="12">
        <f t="shared" si="23"/>
        <v>36923</v>
      </c>
      <c r="B102" s="12">
        <f t="shared" si="14"/>
        <v>37118</v>
      </c>
      <c r="C102" s="13">
        <f t="shared" si="15"/>
        <v>1</v>
      </c>
      <c r="D102" s="273">
        <f t="shared" si="16"/>
        <v>1</v>
      </c>
      <c r="E102" s="273">
        <f t="shared" si="17"/>
        <v>1.0713511454050784</v>
      </c>
      <c r="F102" s="274">
        <f t="shared" si="18"/>
        <v>20667</v>
      </c>
      <c r="G102" s="274">
        <f t="shared" si="19"/>
        <v>41169</v>
      </c>
      <c r="H102" s="275">
        <f>CHOOSE(MATCH($A$2,{"D","C"},0),VLOOKUP($A102,$J$4:$Q$244,COUNTA($J$4:$Q$4)),TREND(D102:E102,F102:G102,B102))</f>
        <v>1</v>
      </c>
      <c r="J102" s="281">
        <v>43891</v>
      </c>
      <c r="K102" s="277">
        <f t="shared" si="20"/>
        <v>44091</v>
      </c>
      <c r="L102" s="351">
        <v>1.0179495888004995</v>
      </c>
      <c r="M102" s="351">
        <f t="shared" si="26"/>
        <v>0</v>
      </c>
      <c r="N102" s="279">
        <f t="shared" si="21"/>
        <v>-3.432585405731544E-2</v>
      </c>
      <c r="O102" s="279">
        <f t="shared" si="22"/>
        <v>0.98362373474318399</v>
      </c>
      <c r="P102" s="283">
        <f t="shared" si="24"/>
        <v>4.050308665436253E-2</v>
      </c>
      <c r="Q102" s="151">
        <f t="shared" si="27"/>
        <v>0.98362373474318399</v>
      </c>
      <c r="R102" s="3">
        <f t="shared" si="25"/>
        <v>0.96599999999999997</v>
      </c>
    </row>
    <row r="103" spans="1:18">
      <c r="A103" s="12">
        <f t="shared" si="23"/>
        <v>36951</v>
      </c>
      <c r="B103" s="12">
        <f t="shared" si="14"/>
        <v>37149</v>
      </c>
      <c r="C103" s="13">
        <f t="shared" si="15"/>
        <v>1</v>
      </c>
      <c r="D103" s="273">
        <f t="shared" si="16"/>
        <v>1</v>
      </c>
      <c r="E103" s="273">
        <f t="shared" si="17"/>
        <v>1.0713511454050784</v>
      </c>
      <c r="F103" s="274">
        <f t="shared" si="18"/>
        <v>20667</v>
      </c>
      <c r="G103" s="274">
        <f t="shared" si="19"/>
        <v>41169</v>
      </c>
      <c r="H103" s="275">
        <f>CHOOSE(MATCH($A$2,{"D","C"},0),VLOOKUP($A103,$J$4:$Q$244,COUNTA($J$4:$Q$4)),TREND(D103:E103,F103:G103,B103))</f>
        <v>1</v>
      </c>
      <c r="J103" s="281">
        <v>43922</v>
      </c>
      <c r="K103" s="277">
        <f t="shared" si="20"/>
        <v>44120</v>
      </c>
      <c r="L103" s="351">
        <v>1.069972134203784</v>
      </c>
      <c r="M103" s="400">
        <v>0</v>
      </c>
      <c r="N103" s="279">
        <f t="shared" si="21"/>
        <v>-3.432585405731544E-2</v>
      </c>
      <c r="O103" s="279">
        <f t="shared" si="22"/>
        <v>1.0356462801464685</v>
      </c>
      <c r="P103" s="283">
        <f t="shared" si="24"/>
        <v>5.2888664197257462E-2</v>
      </c>
      <c r="Q103" s="151">
        <f t="shared" si="27"/>
        <v>1.0356462801464685</v>
      </c>
      <c r="R103" s="3">
        <f t="shared" si="25"/>
        <v>0.96799999999999997</v>
      </c>
    </row>
    <row r="104" spans="1:18">
      <c r="A104" s="12">
        <f t="shared" si="23"/>
        <v>36982</v>
      </c>
      <c r="B104" s="12">
        <f t="shared" si="14"/>
        <v>37179</v>
      </c>
      <c r="C104" s="13">
        <f t="shared" si="15"/>
        <v>1</v>
      </c>
      <c r="D104" s="273">
        <f t="shared" si="16"/>
        <v>1</v>
      </c>
      <c r="E104" s="273">
        <f t="shared" si="17"/>
        <v>1.0713511454050784</v>
      </c>
      <c r="F104" s="274">
        <f t="shared" si="18"/>
        <v>20667</v>
      </c>
      <c r="G104" s="274">
        <f t="shared" si="19"/>
        <v>41169</v>
      </c>
      <c r="H104" s="275">
        <f>CHOOSE(MATCH($A$2,{"D","C"},0),VLOOKUP($A104,$J$4:$Q$244,COUNTA($J$4:$Q$4)),TREND(D104:E104,F104:G104,B104))</f>
        <v>1</v>
      </c>
      <c r="J104" s="281">
        <v>43952</v>
      </c>
      <c r="K104" s="277">
        <f t="shared" si="20"/>
        <v>44152</v>
      </c>
      <c r="L104" s="351">
        <v>0.9689259752872762</v>
      </c>
      <c r="M104" s="351">
        <f t="shared" si="26"/>
        <v>0</v>
      </c>
      <c r="N104" s="279">
        <f t="shared" si="21"/>
        <v>-3.432585405731544E-2</v>
      </c>
      <c r="O104" s="279">
        <f t="shared" si="22"/>
        <v>0.93460012122996072</v>
      </c>
      <c r="P104" s="283">
        <f t="shared" si="24"/>
        <v>-9.7568214991528901E-2</v>
      </c>
      <c r="Q104" s="151">
        <f t="shared" si="27"/>
        <v>0.93460012122996072</v>
      </c>
      <c r="R104" s="3">
        <f t="shared" si="25"/>
        <v>0.96499999999999997</v>
      </c>
    </row>
    <row r="105" spans="1:18">
      <c r="A105" s="12">
        <f t="shared" si="23"/>
        <v>37012</v>
      </c>
      <c r="B105" s="12">
        <f t="shared" si="14"/>
        <v>37210</v>
      </c>
      <c r="C105" s="13">
        <f t="shared" si="15"/>
        <v>1</v>
      </c>
      <c r="D105" s="273">
        <f t="shared" si="16"/>
        <v>1</v>
      </c>
      <c r="E105" s="273">
        <f t="shared" si="17"/>
        <v>1.0713511454050784</v>
      </c>
      <c r="F105" s="274">
        <f t="shared" si="18"/>
        <v>20667</v>
      </c>
      <c r="G105" s="274">
        <f t="shared" si="19"/>
        <v>41169</v>
      </c>
      <c r="H105" s="275">
        <f>CHOOSE(MATCH($A$2,{"D","C"},0),VLOOKUP($A105,$J$4:$Q$244,COUNTA($J$4:$Q$4)),TREND(D105:E105,F105:G105,B105))</f>
        <v>1</v>
      </c>
      <c r="J105" s="281">
        <v>43983</v>
      </c>
      <c r="K105" s="277">
        <f t="shared" si="20"/>
        <v>44181</v>
      </c>
      <c r="L105" s="351">
        <v>0.98379380363149571</v>
      </c>
      <c r="M105" s="351">
        <f t="shared" si="26"/>
        <v>0</v>
      </c>
      <c r="N105" s="279">
        <f t="shared" si="21"/>
        <v>-3.432585405731544E-2</v>
      </c>
      <c r="O105" s="279">
        <f t="shared" si="22"/>
        <v>0.94946794957418024</v>
      </c>
      <c r="P105" s="283">
        <f t="shared" si="24"/>
        <v>1.5908224283828432E-2</v>
      </c>
      <c r="Q105" s="151">
        <f t="shared" si="27"/>
        <v>0.94946794957418013</v>
      </c>
      <c r="R105" s="3">
        <f t="shared" si="25"/>
        <v>0.96499999999999997</v>
      </c>
    </row>
    <row r="106" spans="1:18">
      <c r="A106" s="12">
        <f t="shared" si="23"/>
        <v>37043</v>
      </c>
      <c r="B106" s="12">
        <f t="shared" si="14"/>
        <v>37240</v>
      </c>
      <c r="C106" s="13">
        <f t="shared" si="15"/>
        <v>1</v>
      </c>
      <c r="D106" s="273">
        <f t="shared" si="16"/>
        <v>1</v>
      </c>
      <c r="E106" s="273">
        <f t="shared" si="17"/>
        <v>1.0713511454050784</v>
      </c>
      <c r="F106" s="274">
        <f t="shared" si="18"/>
        <v>20667</v>
      </c>
      <c r="G106" s="274">
        <f t="shared" si="19"/>
        <v>41169</v>
      </c>
      <c r="H106" s="275">
        <f>CHOOSE(MATCH($A$2,{"D","C"},0),VLOOKUP($A106,$J$4:$Q$244,COUNTA($J$4:$Q$4)),TREND(D106:E106,F106:G106,B106))</f>
        <v>1</v>
      </c>
      <c r="J106" s="281">
        <v>44013</v>
      </c>
      <c r="K106" s="277">
        <f t="shared" si="20"/>
        <v>44213</v>
      </c>
      <c r="L106" s="351">
        <v>1.0056002873496563</v>
      </c>
      <c r="M106" s="400">
        <v>-8.0000000000000002E-3</v>
      </c>
      <c r="N106" s="279">
        <f t="shared" si="21"/>
        <v>-2.632585405731544E-2</v>
      </c>
      <c r="O106" s="279">
        <f t="shared" si="22"/>
        <v>0.97927443329234087</v>
      </c>
      <c r="P106" s="283">
        <f t="shared" si="24"/>
        <v>3.1392827668936363E-2</v>
      </c>
      <c r="Q106" s="151">
        <f t="shared" si="27"/>
        <v>0.97927443329234076</v>
      </c>
      <c r="R106" s="3">
        <f t="shared" si="25"/>
        <v>0.97399999999999998</v>
      </c>
    </row>
    <row r="107" spans="1:18">
      <c r="A107" s="12">
        <f t="shared" si="23"/>
        <v>37073</v>
      </c>
      <c r="B107" s="12">
        <f t="shared" si="14"/>
        <v>37271</v>
      </c>
      <c r="C107" s="13">
        <f t="shared" si="15"/>
        <v>1</v>
      </c>
      <c r="D107" s="273">
        <f t="shared" si="16"/>
        <v>1</v>
      </c>
      <c r="E107" s="273">
        <f t="shared" si="17"/>
        <v>1.0713511454050784</v>
      </c>
      <c r="F107" s="274">
        <f t="shared" si="18"/>
        <v>20667</v>
      </c>
      <c r="G107" s="274">
        <f t="shared" si="19"/>
        <v>41169</v>
      </c>
      <c r="H107" s="275">
        <f>CHOOSE(MATCH($A$2,{"D","C"},0),VLOOKUP($A107,$J$4:$Q$244,COUNTA($J$4:$Q$4)),TREND(D107:E107,F107:G107,B107))</f>
        <v>1</v>
      </c>
      <c r="J107" s="281">
        <v>44044</v>
      </c>
      <c r="K107" s="277">
        <f t="shared" si="20"/>
        <v>44244</v>
      </c>
      <c r="L107" s="351">
        <v>0.96879013420583071</v>
      </c>
      <c r="M107" s="351">
        <f t="shared" si="26"/>
        <v>0</v>
      </c>
      <c r="N107" s="279">
        <f t="shared" si="21"/>
        <v>-2.632585405731544E-2</v>
      </c>
      <c r="O107" s="279">
        <f t="shared" si="22"/>
        <v>0.94246428014851524</v>
      </c>
      <c r="P107" s="283">
        <f t="shared" si="24"/>
        <v>-3.7589210840590526E-2</v>
      </c>
      <c r="Q107" s="151">
        <f t="shared" si="27"/>
        <v>0.94246428014851513</v>
      </c>
      <c r="R107" s="3">
        <f t="shared" si="25"/>
        <v>0.97299999999999998</v>
      </c>
    </row>
    <row r="108" spans="1:18">
      <c r="A108" s="12">
        <f t="shared" si="23"/>
        <v>37104</v>
      </c>
      <c r="B108" s="12">
        <f t="shared" si="14"/>
        <v>37302</v>
      </c>
      <c r="C108" s="13">
        <f t="shared" si="15"/>
        <v>1</v>
      </c>
      <c r="D108" s="273">
        <f t="shared" si="16"/>
        <v>1</v>
      </c>
      <c r="E108" s="273">
        <f t="shared" si="17"/>
        <v>1.0713511454050784</v>
      </c>
      <c r="F108" s="274">
        <f t="shared" si="18"/>
        <v>20667</v>
      </c>
      <c r="G108" s="274">
        <f t="shared" si="19"/>
        <v>41169</v>
      </c>
      <c r="H108" s="275">
        <f>CHOOSE(MATCH($A$2,{"D","C"},0),VLOOKUP($A108,$J$4:$Q$244,COUNTA($J$4:$Q$4)),TREND(D108:E108,F108:G108,B108))</f>
        <v>1</v>
      </c>
      <c r="J108" s="281">
        <v>44075</v>
      </c>
      <c r="K108" s="277">
        <f t="shared" si="20"/>
        <v>44271</v>
      </c>
      <c r="L108" s="351">
        <v>1.0244077628294836</v>
      </c>
      <c r="M108" s="351">
        <f t="shared" si="26"/>
        <v>0</v>
      </c>
      <c r="N108" s="279">
        <f t="shared" si="21"/>
        <v>-2.632585405731544E-2</v>
      </c>
      <c r="O108" s="279">
        <f t="shared" si="22"/>
        <v>0.99808190877216818</v>
      </c>
      <c r="P108" s="283">
        <f t="shared" si="24"/>
        <v>5.9012983086094817E-2</v>
      </c>
      <c r="Q108" s="151">
        <f t="shared" si="27"/>
        <v>0.99808190877216796</v>
      </c>
      <c r="R108" s="3">
        <f t="shared" si="25"/>
        <v>0.97399999999999998</v>
      </c>
    </row>
    <row r="109" spans="1:18">
      <c r="A109" s="12">
        <f t="shared" si="23"/>
        <v>37135</v>
      </c>
      <c r="B109" s="12">
        <f t="shared" si="14"/>
        <v>37330</v>
      </c>
      <c r="C109" s="13">
        <f t="shared" si="15"/>
        <v>1</v>
      </c>
      <c r="D109" s="273">
        <f t="shared" si="16"/>
        <v>1</v>
      </c>
      <c r="E109" s="273">
        <f t="shared" si="17"/>
        <v>1.0713511454050784</v>
      </c>
      <c r="F109" s="274">
        <f t="shared" si="18"/>
        <v>20667</v>
      </c>
      <c r="G109" s="274">
        <f t="shared" si="19"/>
        <v>41169</v>
      </c>
      <c r="H109" s="275">
        <f>CHOOSE(MATCH($A$2,{"D","C"},0),VLOOKUP($A109,$J$4:$Q$244,COUNTA($J$4:$Q$4)),TREND(D109:E109,F109:G109,B109))</f>
        <v>1</v>
      </c>
      <c r="J109" s="281">
        <v>44105</v>
      </c>
      <c r="K109" s="277">
        <f t="shared" si="20"/>
        <v>44303</v>
      </c>
      <c r="L109" s="351">
        <v>1.0329161369220732</v>
      </c>
      <c r="M109" s="400">
        <v>-1.4999999999999999E-2</v>
      </c>
      <c r="N109" s="279">
        <f t="shared" si="21"/>
        <v>-1.1325854057315442E-2</v>
      </c>
      <c r="O109" s="279">
        <f t="shared" si="22"/>
        <v>1.0215902828647578</v>
      </c>
      <c r="P109" s="283">
        <f t="shared" si="24"/>
        <v>2.3553551953976903E-2</v>
      </c>
      <c r="Q109" s="151">
        <f t="shared" si="27"/>
        <v>1.0215902828647576</v>
      </c>
      <c r="R109" s="3">
        <f t="shared" si="25"/>
        <v>0.98899999999999999</v>
      </c>
    </row>
    <row r="110" spans="1:18">
      <c r="A110" s="12">
        <f t="shared" si="23"/>
        <v>37165</v>
      </c>
      <c r="B110" s="12">
        <f t="shared" si="14"/>
        <v>37361</v>
      </c>
      <c r="C110" s="13">
        <f t="shared" si="15"/>
        <v>1</v>
      </c>
      <c r="D110" s="273">
        <f t="shared" si="16"/>
        <v>1</v>
      </c>
      <c r="E110" s="273">
        <f t="shared" si="17"/>
        <v>1.0713511454050784</v>
      </c>
      <c r="F110" s="274">
        <f t="shared" si="18"/>
        <v>20667</v>
      </c>
      <c r="G110" s="274">
        <f t="shared" si="19"/>
        <v>41169</v>
      </c>
      <c r="H110" s="275">
        <f>CHOOSE(MATCH($A$2,{"D","C"},0),VLOOKUP($A110,$J$4:$Q$244,COUNTA($J$4:$Q$4)),TREND(D110:E110,F110:G110,B110))</f>
        <v>1</v>
      </c>
      <c r="J110" s="281">
        <v>44136</v>
      </c>
      <c r="K110" s="277">
        <f t="shared" si="20"/>
        <v>44332</v>
      </c>
      <c r="L110" s="351">
        <v>0.9857001044822864</v>
      </c>
      <c r="M110" s="351">
        <f t="shared" si="26"/>
        <v>0</v>
      </c>
      <c r="N110" s="279">
        <f t="shared" si="21"/>
        <v>-1.1325854057315442E-2</v>
      </c>
      <c r="O110" s="279">
        <f t="shared" si="22"/>
        <v>0.97437425042497094</v>
      </c>
      <c r="P110" s="283">
        <f t="shared" si="24"/>
        <v>-4.6218169095523343E-2</v>
      </c>
      <c r="Q110" s="151">
        <f t="shared" si="27"/>
        <v>0.97437425042497072</v>
      </c>
      <c r="R110" s="3">
        <f t="shared" si="25"/>
        <v>0.98899999999999999</v>
      </c>
    </row>
    <row r="111" spans="1:18">
      <c r="A111" s="12">
        <f t="shared" si="23"/>
        <v>37196</v>
      </c>
      <c r="B111" s="12">
        <f t="shared" si="14"/>
        <v>37391</v>
      </c>
      <c r="C111" s="13">
        <f t="shared" si="15"/>
        <v>1</v>
      </c>
      <c r="D111" s="273">
        <f t="shared" si="16"/>
        <v>1</v>
      </c>
      <c r="E111" s="273">
        <f t="shared" si="17"/>
        <v>1.0713511454050784</v>
      </c>
      <c r="F111" s="274">
        <f t="shared" si="18"/>
        <v>20667</v>
      </c>
      <c r="G111" s="274">
        <f t="shared" si="19"/>
        <v>41169</v>
      </c>
      <c r="H111" s="275">
        <f>CHOOSE(MATCH($A$2,{"D","C"},0),VLOOKUP($A111,$J$4:$Q$244,COUNTA($J$4:$Q$4)),TREND(D111:E111,F111:G111,B111))</f>
        <v>1</v>
      </c>
      <c r="J111" s="281">
        <v>44166</v>
      </c>
      <c r="K111" s="277">
        <f t="shared" si="20"/>
        <v>44364</v>
      </c>
      <c r="L111" s="351">
        <v>1.003831863465553</v>
      </c>
      <c r="M111" s="351">
        <f t="shared" si="26"/>
        <v>0</v>
      </c>
      <c r="N111" s="279">
        <f t="shared" si="21"/>
        <v>-1.1325854057315442E-2</v>
      </c>
      <c r="O111" s="279">
        <f t="shared" si="22"/>
        <v>0.99250600940823752</v>
      </c>
      <c r="P111" s="283">
        <f t="shared" si="24"/>
        <v>1.8608618788271913E-2</v>
      </c>
      <c r="Q111" s="151">
        <f t="shared" si="27"/>
        <v>0.99250600940823719</v>
      </c>
      <c r="R111" s="3">
        <f t="shared" si="25"/>
        <v>0.98899999999999999</v>
      </c>
    </row>
    <row r="112" spans="1:18">
      <c r="A112" s="12">
        <f t="shared" si="23"/>
        <v>37226</v>
      </c>
      <c r="B112" s="12">
        <f t="shared" si="14"/>
        <v>37422</v>
      </c>
      <c r="C112" s="13">
        <f t="shared" si="15"/>
        <v>1</v>
      </c>
      <c r="D112" s="273">
        <f t="shared" si="16"/>
        <v>1</v>
      </c>
      <c r="E112" s="273">
        <f t="shared" si="17"/>
        <v>1.0713511454050784</v>
      </c>
      <c r="F112" s="274">
        <f t="shared" si="18"/>
        <v>20667</v>
      </c>
      <c r="G112" s="274">
        <f t="shared" si="19"/>
        <v>41169</v>
      </c>
      <c r="H112" s="275">
        <f>CHOOSE(MATCH($A$2,{"D","C"},0),VLOOKUP($A112,$J$4:$Q$244,COUNTA($J$4:$Q$4)),TREND(D112:E112,F112:G112,B112))</f>
        <v>1</v>
      </c>
      <c r="J112" s="281">
        <v>44197</v>
      </c>
      <c r="K112" s="277">
        <f t="shared" si="20"/>
        <v>44394</v>
      </c>
      <c r="L112" s="351">
        <v>0.99102930940094525</v>
      </c>
      <c r="M112" s="400">
        <v>2E-3</v>
      </c>
      <c r="N112" s="279">
        <f t="shared" si="21"/>
        <v>-1.3325854057315442E-2</v>
      </c>
      <c r="O112" s="279">
        <f t="shared" si="22"/>
        <v>0.97770345534362979</v>
      </c>
      <c r="P112" s="283">
        <f t="shared" si="24"/>
        <v>-1.4914321852251056E-2</v>
      </c>
      <c r="Q112" s="151">
        <f t="shared" si="27"/>
        <v>0.97770345534362946</v>
      </c>
      <c r="R112" s="3">
        <f t="shared" si="25"/>
        <v>0.98699999999999999</v>
      </c>
    </row>
    <row r="113" spans="1:18">
      <c r="A113" s="12">
        <f t="shared" si="23"/>
        <v>37257</v>
      </c>
      <c r="B113" s="12">
        <f t="shared" si="14"/>
        <v>37452</v>
      </c>
      <c r="C113" s="13">
        <f t="shared" si="15"/>
        <v>1</v>
      </c>
      <c r="D113" s="273">
        <f t="shared" si="16"/>
        <v>1</v>
      </c>
      <c r="E113" s="273">
        <f t="shared" si="17"/>
        <v>1.0713511454050784</v>
      </c>
      <c r="F113" s="274">
        <f t="shared" si="18"/>
        <v>20667</v>
      </c>
      <c r="G113" s="274">
        <f t="shared" si="19"/>
        <v>41169</v>
      </c>
      <c r="H113" s="275">
        <f>CHOOSE(MATCH($A$2,{"D","C"},0),VLOOKUP($A113,$J$4:$Q$244,COUNTA($J$4:$Q$4)),TREND(D113:E113,F113:G113,B113))</f>
        <v>1</v>
      </c>
      <c r="J113" s="281">
        <v>44228</v>
      </c>
      <c r="K113" s="277">
        <f t="shared" si="20"/>
        <v>44423</v>
      </c>
      <c r="L113" s="351">
        <v>0.97069213263592302</v>
      </c>
      <c r="M113" s="351">
        <f t="shared" si="26"/>
        <v>0</v>
      </c>
      <c r="N113" s="279">
        <f t="shared" si="21"/>
        <v>-1.3325854057315442E-2</v>
      </c>
      <c r="O113" s="279">
        <f t="shared" si="22"/>
        <v>0.95736627857860757</v>
      </c>
      <c r="P113" s="283">
        <f t="shared" si="24"/>
        <v>-2.0800966442196311E-2</v>
      </c>
      <c r="Q113" s="151">
        <f t="shared" si="27"/>
        <v>0.95736627857860723</v>
      </c>
      <c r="R113" s="3">
        <f t="shared" si="25"/>
        <v>0.98599999999999999</v>
      </c>
    </row>
    <row r="114" spans="1:18">
      <c r="A114" s="12">
        <f t="shared" si="23"/>
        <v>37288</v>
      </c>
      <c r="B114" s="12">
        <f t="shared" si="14"/>
        <v>37483</v>
      </c>
      <c r="C114" s="13">
        <f t="shared" si="15"/>
        <v>1</v>
      </c>
      <c r="D114" s="273">
        <f t="shared" si="16"/>
        <v>1</v>
      </c>
      <c r="E114" s="273">
        <f t="shared" si="17"/>
        <v>1.0713511454050784</v>
      </c>
      <c r="F114" s="274">
        <f t="shared" si="18"/>
        <v>20667</v>
      </c>
      <c r="G114" s="274">
        <f t="shared" si="19"/>
        <v>41169</v>
      </c>
      <c r="H114" s="275">
        <f>CHOOSE(MATCH($A$2,{"D","C"},0),VLOOKUP($A114,$J$4:$Q$244,COUNTA($J$4:$Q$4)),TREND(D114:E114,F114:G114,B114))</f>
        <v>1</v>
      </c>
      <c r="J114" s="281">
        <v>44256</v>
      </c>
      <c r="K114" s="277">
        <f t="shared" si="20"/>
        <v>44456</v>
      </c>
      <c r="L114" s="351">
        <v>1.0344275593372523</v>
      </c>
      <c r="M114" s="351">
        <f t="shared" si="26"/>
        <v>0</v>
      </c>
      <c r="N114" s="279">
        <f t="shared" si="21"/>
        <v>-1.3325854057315442E-2</v>
      </c>
      <c r="O114" s="279">
        <f t="shared" si="22"/>
        <v>1.0211017052799369</v>
      </c>
      <c r="P114" s="283">
        <f t="shared" si="24"/>
        <v>6.6573711783495026E-2</v>
      </c>
      <c r="Q114" s="151">
        <f t="shared" si="27"/>
        <v>1.0211017052799367</v>
      </c>
      <c r="R114" s="3">
        <f t="shared" si="25"/>
        <v>0.98699999999999999</v>
      </c>
    </row>
    <row r="115" spans="1:18">
      <c r="A115" s="12">
        <f t="shared" si="23"/>
        <v>37316</v>
      </c>
      <c r="B115" s="12">
        <f t="shared" si="14"/>
        <v>37514</v>
      </c>
      <c r="C115" s="13">
        <f t="shared" si="15"/>
        <v>1</v>
      </c>
      <c r="D115" s="273">
        <f t="shared" si="16"/>
        <v>1</v>
      </c>
      <c r="E115" s="273">
        <f t="shared" si="17"/>
        <v>1.0713511454050784</v>
      </c>
      <c r="F115" s="274">
        <f t="shared" si="18"/>
        <v>20667</v>
      </c>
      <c r="G115" s="274">
        <f t="shared" si="19"/>
        <v>41169</v>
      </c>
      <c r="H115" s="275">
        <f>CHOOSE(MATCH($A$2,{"D","C"},0),VLOOKUP($A115,$J$4:$Q$244,COUNTA($J$4:$Q$4)),TREND(D115:E115,F115:G115,B115))</f>
        <v>1</v>
      </c>
      <c r="J115" s="281">
        <v>44287</v>
      </c>
      <c r="K115" s="277">
        <f t="shared" si="20"/>
        <v>44485</v>
      </c>
      <c r="L115" s="351">
        <v>1.0477372073977926</v>
      </c>
      <c r="M115" s="400">
        <v>1.6741459426845573E-3</v>
      </c>
      <c r="N115" s="279">
        <f t="shared" si="21"/>
        <v>-1.4999999999999999E-2</v>
      </c>
      <c r="O115" s="279">
        <f t="shared" si="22"/>
        <v>1.0327372073977927</v>
      </c>
      <c r="P115" s="283">
        <f t="shared" si="24"/>
        <v>1.1395047190393193E-2</v>
      </c>
      <c r="Q115" s="151">
        <f t="shared" si="27"/>
        <v>1.0327372073977925</v>
      </c>
      <c r="R115" s="3">
        <f t="shared" si="25"/>
        <v>0.98599999999999999</v>
      </c>
    </row>
    <row r="116" spans="1:18">
      <c r="A116" s="12">
        <f t="shared" si="23"/>
        <v>37347</v>
      </c>
      <c r="B116" s="12">
        <f t="shared" si="14"/>
        <v>37544</v>
      </c>
      <c r="C116" s="13">
        <f t="shared" si="15"/>
        <v>1</v>
      </c>
      <c r="D116" s="273">
        <f t="shared" si="16"/>
        <v>1</v>
      </c>
      <c r="E116" s="273">
        <f t="shared" si="17"/>
        <v>1.0713511454050784</v>
      </c>
      <c r="F116" s="274">
        <f t="shared" si="18"/>
        <v>20667</v>
      </c>
      <c r="G116" s="274">
        <f t="shared" si="19"/>
        <v>41169</v>
      </c>
      <c r="H116" s="275">
        <f>CHOOSE(MATCH($A$2,{"D","C"},0),VLOOKUP($A116,$J$4:$Q$244,COUNTA($J$4:$Q$4)),TREND(D116:E116,F116:G116,B116))</f>
        <v>1</v>
      </c>
      <c r="J116" s="281">
        <v>44317</v>
      </c>
      <c r="K116" s="277">
        <f t="shared" si="20"/>
        <v>44517</v>
      </c>
      <c r="L116" s="351">
        <v>1.0228136993084422</v>
      </c>
      <c r="M116" s="351">
        <f t="shared" si="26"/>
        <v>0</v>
      </c>
      <c r="N116" s="279">
        <f t="shared" si="21"/>
        <v>-1.4999999999999999E-2</v>
      </c>
      <c r="O116" s="279">
        <f t="shared" si="22"/>
        <v>1.0078136993084423</v>
      </c>
      <c r="P116" s="283">
        <f t="shared" si="24"/>
        <v>-2.4133446447766382E-2</v>
      </c>
      <c r="Q116" s="151">
        <f t="shared" si="27"/>
        <v>1.0078136993084421</v>
      </c>
      <c r="R116" s="3">
        <f t="shared" si="25"/>
        <v>0.98499999999999999</v>
      </c>
    </row>
    <row r="117" spans="1:18">
      <c r="A117" s="12">
        <f t="shared" si="23"/>
        <v>37377</v>
      </c>
      <c r="B117" s="12">
        <f t="shared" si="14"/>
        <v>37575</v>
      </c>
      <c r="C117" s="13">
        <f t="shared" si="15"/>
        <v>1</v>
      </c>
      <c r="D117" s="273">
        <f t="shared" si="16"/>
        <v>1</v>
      </c>
      <c r="E117" s="273">
        <f t="shared" si="17"/>
        <v>1.0713511454050784</v>
      </c>
      <c r="F117" s="274">
        <f t="shared" si="18"/>
        <v>20667</v>
      </c>
      <c r="G117" s="274">
        <f t="shared" si="19"/>
        <v>41169</v>
      </c>
      <c r="H117" s="275">
        <f>CHOOSE(MATCH($A$2,{"D","C"},0),VLOOKUP($A117,$J$4:$Q$244,COUNTA($J$4:$Q$4)),TREND(D117:E117,F117:G117,B117))</f>
        <v>1</v>
      </c>
      <c r="J117" s="281">
        <v>44348</v>
      </c>
      <c r="K117" s="277">
        <f t="shared" si="20"/>
        <v>44546</v>
      </c>
      <c r="L117" s="351">
        <v>1.0407785759473602</v>
      </c>
      <c r="M117" s="351">
        <f t="shared" si="26"/>
        <v>0</v>
      </c>
      <c r="N117" s="279">
        <f t="shared" si="21"/>
        <v>-1.4999999999999999E-2</v>
      </c>
      <c r="O117" s="279">
        <f t="shared" si="22"/>
        <v>1.0257785759473603</v>
      </c>
      <c r="P117" s="283">
        <f t="shared" si="24"/>
        <v>1.7825592816653968E-2</v>
      </c>
      <c r="Q117" s="151">
        <f t="shared" si="27"/>
        <v>1.0257785759473601</v>
      </c>
      <c r="R117" s="3">
        <f t="shared" si="25"/>
        <v>0.98599999999999999</v>
      </c>
    </row>
    <row r="118" spans="1:18">
      <c r="A118" s="12">
        <f t="shared" si="23"/>
        <v>37408</v>
      </c>
      <c r="B118" s="12">
        <f t="shared" si="14"/>
        <v>37605</v>
      </c>
      <c r="C118" s="13">
        <f t="shared" si="15"/>
        <v>1</v>
      </c>
      <c r="D118" s="273">
        <f t="shared" si="16"/>
        <v>1</v>
      </c>
      <c r="E118" s="273">
        <f t="shared" si="17"/>
        <v>1.0713511454050784</v>
      </c>
      <c r="F118" s="274">
        <f t="shared" si="18"/>
        <v>20667</v>
      </c>
      <c r="G118" s="274">
        <f t="shared" si="19"/>
        <v>41169</v>
      </c>
      <c r="H118" s="275">
        <f>CHOOSE(MATCH($A$2,{"D","C"},0),VLOOKUP($A118,$J$4:$Q$244,COUNTA($J$4:$Q$4)),TREND(D118:E118,F118:G118,B118))</f>
        <v>1</v>
      </c>
      <c r="J118" s="281">
        <v>44378</v>
      </c>
      <c r="K118" s="277">
        <f t="shared" si="20"/>
        <v>44578</v>
      </c>
      <c r="L118" s="351">
        <v>1.0257854953677514</v>
      </c>
      <c r="M118" s="400">
        <v>-3.0000000000000001E-3</v>
      </c>
      <c r="N118" s="279">
        <f t="shared" si="21"/>
        <v>-1.2E-2</v>
      </c>
      <c r="O118" s="279">
        <f t="shared" si="22"/>
        <v>1.0137854953677514</v>
      </c>
      <c r="P118" s="283">
        <f t="shared" si="24"/>
        <v>-1.1691685575059618E-2</v>
      </c>
      <c r="Q118" s="151">
        <f t="shared" si="27"/>
        <v>1.0137854953677512</v>
      </c>
      <c r="R118" s="3">
        <f t="shared" si="25"/>
        <v>0.98799999999999999</v>
      </c>
    </row>
    <row r="119" spans="1:18">
      <c r="A119" s="12">
        <f t="shared" si="23"/>
        <v>37438</v>
      </c>
      <c r="B119" s="12">
        <f t="shared" si="14"/>
        <v>37636</v>
      </c>
      <c r="C119" s="13">
        <f t="shared" si="15"/>
        <v>1</v>
      </c>
      <c r="D119" s="273">
        <f t="shared" si="16"/>
        <v>1</v>
      </c>
      <c r="E119" s="273">
        <f t="shared" si="17"/>
        <v>1.0713511454050784</v>
      </c>
      <c r="F119" s="274">
        <f t="shared" si="18"/>
        <v>20667</v>
      </c>
      <c r="G119" s="274">
        <f t="shared" si="19"/>
        <v>41169</v>
      </c>
      <c r="H119" s="275">
        <f>CHOOSE(MATCH($A$2,{"D","C"},0),VLOOKUP($A119,$J$4:$Q$244,COUNTA($J$4:$Q$4)),TREND(D119:E119,F119:G119,B119))</f>
        <v>1</v>
      </c>
      <c r="J119" s="281">
        <v>44409</v>
      </c>
      <c r="K119" s="277">
        <f t="shared" si="20"/>
        <v>44609</v>
      </c>
      <c r="L119" s="351">
        <v>1.0525253743077747</v>
      </c>
      <c r="M119" s="351">
        <f t="shared" si="26"/>
        <v>0</v>
      </c>
      <c r="N119" s="279">
        <f t="shared" si="21"/>
        <v>-1.2E-2</v>
      </c>
      <c r="O119" s="279">
        <f t="shared" si="22"/>
        <v>1.0405253743077747</v>
      </c>
      <c r="P119" s="283">
        <f t="shared" si="24"/>
        <v>2.6376269005824904E-2</v>
      </c>
      <c r="Q119" s="151">
        <f t="shared" si="27"/>
        <v>1.0405253743077745</v>
      </c>
      <c r="R119" s="3">
        <f t="shared" si="25"/>
        <v>0.98899999999999999</v>
      </c>
    </row>
    <row r="120" spans="1:18">
      <c r="A120" s="12">
        <f t="shared" si="23"/>
        <v>37469</v>
      </c>
      <c r="B120" s="12">
        <f t="shared" si="14"/>
        <v>37667</v>
      </c>
      <c r="C120" s="13">
        <f t="shared" si="15"/>
        <v>1</v>
      </c>
      <c r="D120" s="273">
        <f t="shared" si="16"/>
        <v>1</v>
      </c>
      <c r="E120" s="273">
        <f t="shared" si="17"/>
        <v>1.0713511454050784</v>
      </c>
      <c r="F120" s="274">
        <f t="shared" si="18"/>
        <v>20667</v>
      </c>
      <c r="G120" s="274">
        <f t="shared" si="19"/>
        <v>41169</v>
      </c>
      <c r="H120" s="275">
        <f>CHOOSE(MATCH($A$2,{"D","C"},0),VLOOKUP($A120,$J$4:$Q$244,COUNTA($J$4:$Q$4)),TREND(D120:E120,F120:G120,B120))</f>
        <v>1</v>
      </c>
      <c r="J120" s="281">
        <v>44440</v>
      </c>
      <c r="K120" s="277">
        <f t="shared" si="20"/>
        <v>44636</v>
      </c>
      <c r="L120" s="351">
        <v>1.0410055984792692</v>
      </c>
      <c r="M120" s="351">
        <f t="shared" si="26"/>
        <v>0</v>
      </c>
      <c r="N120" s="279">
        <f t="shared" si="21"/>
        <v>-1.2E-2</v>
      </c>
      <c r="O120" s="279">
        <f t="shared" si="22"/>
        <v>1.0290055984792692</v>
      </c>
      <c r="P120" s="283">
        <f t="shared" si="24"/>
        <v>-1.1071114758896883E-2</v>
      </c>
      <c r="Q120" s="151">
        <f t="shared" si="27"/>
        <v>1.029005598479269</v>
      </c>
      <c r="R120" s="3">
        <f t="shared" si="25"/>
        <v>0.98799999999999999</v>
      </c>
    </row>
    <row r="121" spans="1:18">
      <c r="A121" s="12">
        <f t="shared" si="23"/>
        <v>37500</v>
      </c>
      <c r="B121" s="12">
        <f t="shared" si="14"/>
        <v>37695</v>
      </c>
      <c r="C121" s="13">
        <f t="shared" si="15"/>
        <v>1</v>
      </c>
      <c r="D121" s="273">
        <f t="shared" si="16"/>
        <v>1</v>
      </c>
      <c r="E121" s="273">
        <f t="shared" si="17"/>
        <v>1.0713511454050784</v>
      </c>
      <c r="F121" s="274">
        <f t="shared" si="18"/>
        <v>20667</v>
      </c>
      <c r="G121" s="274">
        <f t="shared" si="19"/>
        <v>41169</v>
      </c>
      <c r="H121" s="275">
        <f>CHOOSE(MATCH($A$2,{"D","C"},0),VLOOKUP($A121,$J$4:$Q$244,COUNTA($J$4:$Q$4)),TREND(D121:E121,F121:G121,B121))</f>
        <v>1</v>
      </c>
      <c r="J121" s="281">
        <v>44470</v>
      </c>
      <c r="K121" s="277">
        <f t="shared" si="20"/>
        <v>44668</v>
      </c>
      <c r="L121" s="351">
        <v>1.053716231698703</v>
      </c>
      <c r="M121" s="400">
        <v>-1E-3</v>
      </c>
      <c r="N121" s="279">
        <f t="shared" si="21"/>
        <v>-1.1000000000000001E-2</v>
      </c>
      <c r="O121" s="279">
        <f t="shared" si="22"/>
        <v>1.0427162316987031</v>
      </c>
      <c r="P121" s="283">
        <f t="shared" si="24"/>
        <v>1.3324158041216005E-2</v>
      </c>
      <c r="Q121" s="151">
        <f t="shared" si="27"/>
        <v>1.0427162316987029</v>
      </c>
      <c r="R121" s="3">
        <f t="shared" si="25"/>
        <v>0.99</v>
      </c>
    </row>
    <row r="122" spans="1:18">
      <c r="A122" s="12">
        <f t="shared" si="23"/>
        <v>37530</v>
      </c>
      <c r="B122" s="12">
        <f t="shared" si="14"/>
        <v>37726</v>
      </c>
      <c r="C122" s="13">
        <f t="shared" si="15"/>
        <v>1</v>
      </c>
      <c r="D122" s="273">
        <f t="shared" si="16"/>
        <v>1</v>
      </c>
      <c r="E122" s="273">
        <f t="shared" si="17"/>
        <v>1.0713511454050784</v>
      </c>
      <c r="F122" s="274">
        <f t="shared" si="18"/>
        <v>20667</v>
      </c>
      <c r="G122" s="274">
        <f t="shared" si="19"/>
        <v>41169</v>
      </c>
      <c r="H122" s="275">
        <f>CHOOSE(MATCH($A$2,{"D","C"},0),VLOOKUP($A122,$J$4:$Q$244,COUNTA($J$4:$Q$4)),TREND(D122:E122,F122:G122,B122))</f>
        <v>1</v>
      </c>
      <c r="J122" s="281">
        <v>44501</v>
      </c>
      <c r="K122" s="277">
        <f t="shared" si="20"/>
        <v>44697</v>
      </c>
      <c r="L122" s="351">
        <v>1.003713689462588</v>
      </c>
      <c r="M122" s="351">
        <f t="shared" si="26"/>
        <v>0</v>
      </c>
      <c r="N122" s="279">
        <f t="shared" si="21"/>
        <v>-1.1000000000000001E-2</v>
      </c>
      <c r="O122" s="279">
        <f t="shared" si="22"/>
        <v>0.99271368946258798</v>
      </c>
      <c r="P122" s="283">
        <f t="shared" si="24"/>
        <v>-4.7954122815039857E-2</v>
      </c>
      <c r="Q122" s="151">
        <f t="shared" si="27"/>
        <v>0.99271368946258776</v>
      </c>
      <c r="R122" s="3">
        <f t="shared" si="25"/>
        <v>0.98899999999999999</v>
      </c>
    </row>
    <row r="123" spans="1:18">
      <c r="A123" s="12">
        <f t="shared" si="23"/>
        <v>37561</v>
      </c>
      <c r="B123" s="12">
        <f t="shared" si="14"/>
        <v>37756</v>
      </c>
      <c r="C123" s="13">
        <f t="shared" si="15"/>
        <v>1</v>
      </c>
      <c r="D123" s="273">
        <f t="shared" si="16"/>
        <v>1</v>
      </c>
      <c r="E123" s="273">
        <f t="shared" si="17"/>
        <v>1.0713511454050784</v>
      </c>
      <c r="F123" s="274">
        <f t="shared" si="18"/>
        <v>20667</v>
      </c>
      <c r="G123" s="274">
        <f t="shared" si="19"/>
        <v>41169</v>
      </c>
      <c r="H123" s="275">
        <f>CHOOSE(MATCH($A$2,{"D","C"},0),VLOOKUP($A123,$J$4:$Q$244,COUNTA($J$4:$Q$4)),TREND(D123:E123,F123:G123,B123))</f>
        <v>1</v>
      </c>
      <c r="J123" s="281">
        <v>44531</v>
      </c>
      <c r="K123" s="277">
        <f t="shared" si="20"/>
        <v>44729</v>
      </c>
      <c r="L123" s="351">
        <v>1.0500309016452765</v>
      </c>
      <c r="M123" s="351">
        <f t="shared" si="26"/>
        <v>0</v>
      </c>
      <c r="N123" s="279">
        <f t="shared" si="21"/>
        <v>-1.1000000000000001E-2</v>
      </c>
      <c r="O123" s="279">
        <f t="shared" si="22"/>
        <v>1.0390309016452766</v>
      </c>
      <c r="P123" s="283">
        <f t="shared" si="24"/>
        <v>4.6657170818066085E-2</v>
      </c>
      <c r="Q123" s="151">
        <f t="shared" si="27"/>
        <v>1.0390309016452763</v>
      </c>
      <c r="R123" s="3">
        <f t="shared" si="25"/>
        <v>0.99</v>
      </c>
    </row>
    <row r="124" spans="1:18">
      <c r="A124" s="12">
        <f t="shared" si="23"/>
        <v>37591</v>
      </c>
      <c r="B124" s="12">
        <f t="shared" si="14"/>
        <v>37787</v>
      </c>
      <c r="C124" s="13">
        <f t="shared" si="15"/>
        <v>1</v>
      </c>
      <c r="D124" s="273">
        <f t="shared" si="16"/>
        <v>1</v>
      </c>
      <c r="E124" s="273">
        <f t="shared" si="17"/>
        <v>1.0713511454050784</v>
      </c>
      <c r="F124" s="274">
        <f t="shared" si="18"/>
        <v>20667</v>
      </c>
      <c r="G124" s="274">
        <f t="shared" si="19"/>
        <v>41169</v>
      </c>
      <c r="H124" s="275">
        <f>CHOOSE(MATCH($A$2,{"D","C"},0),VLOOKUP($A124,$J$4:$Q$244,COUNTA($J$4:$Q$4)),TREND(D124:E124,F124:G124,B124))</f>
        <v>1</v>
      </c>
      <c r="J124" s="281">
        <v>44562</v>
      </c>
      <c r="K124" s="277">
        <f t="shared" si="20"/>
        <v>44759</v>
      </c>
      <c r="L124" s="351">
        <v>0.99788466914538698</v>
      </c>
      <c r="M124" s="400">
        <v>-0.02</v>
      </c>
      <c r="N124" s="279">
        <f t="shared" si="21"/>
        <v>8.9999999999999993E-3</v>
      </c>
      <c r="O124" s="279">
        <f t="shared" si="22"/>
        <v>1.006884669145387</v>
      </c>
      <c r="P124" s="283">
        <f t="shared" si="24"/>
        <v>-3.093866837741488E-2</v>
      </c>
      <c r="Q124" s="151">
        <f t="shared" si="27"/>
        <v>1.0068846691453868</v>
      </c>
      <c r="R124" s="3">
        <f t="shared" si="25"/>
        <v>1.0089999999999999</v>
      </c>
    </row>
    <row r="125" spans="1:18">
      <c r="A125" s="12">
        <f t="shared" si="23"/>
        <v>37622</v>
      </c>
      <c r="B125" s="12">
        <f t="shared" si="14"/>
        <v>37817</v>
      </c>
      <c r="C125" s="13">
        <f t="shared" si="15"/>
        <v>1</v>
      </c>
      <c r="D125" s="273">
        <f t="shared" si="16"/>
        <v>1</v>
      </c>
      <c r="E125" s="273">
        <f t="shared" si="17"/>
        <v>1.0713511454050784</v>
      </c>
      <c r="F125" s="274">
        <f t="shared" si="18"/>
        <v>20667</v>
      </c>
      <c r="G125" s="274">
        <f t="shared" si="19"/>
        <v>41169</v>
      </c>
      <c r="H125" s="275">
        <f>CHOOSE(MATCH($A$2,{"D","C"},0),VLOOKUP($A125,$J$4:$Q$244,COUNTA($J$4:$Q$4)),TREND(D125:E125,F125:G125,B125))</f>
        <v>1</v>
      </c>
      <c r="J125" s="281">
        <v>44593</v>
      </c>
      <c r="K125" s="277">
        <f t="shared" si="20"/>
        <v>44788</v>
      </c>
      <c r="L125" s="351">
        <v>0.99887341547568331</v>
      </c>
      <c r="M125" s="351">
        <f t="shared" si="26"/>
        <v>0</v>
      </c>
      <c r="N125" s="279">
        <f t="shared" si="21"/>
        <v>8.9999999999999993E-3</v>
      </c>
      <c r="O125" s="279">
        <f t="shared" si="22"/>
        <v>1.0078734154756832</v>
      </c>
      <c r="P125" s="283">
        <f t="shared" si="24"/>
        <v>9.8198568375806872E-4</v>
      </c>
      <c r="Q125" s="151">
        <f t="shared" si="27"/>
        <v>1.007873415475683</v>
      </c>
      <c r="R125" s="3">
        <f t="shared" si="25"/>
        <v>1.0089999999999999</v>
      </c>
    </row>
    <row r="126" spans="1:18">
      <c r="A126" s="12">
        <f t="shared" si="23"/>
        <v>37653</v>
      </c>
      <c r="B126" s="12">
        <f t="shared" si="14"/>
        <v>37848</v>
      </c>
      <c r="C126" s="13">
        <f t="shared" si="15"/>
        <v>1</v>
      </c>
      <c r="D126" s="273">
        <f t="shared" si="16"/>
        <v>1</v>
      </c>
      <c r="E126" s="273">
        <f t="shared" si="17"/>
        <v>1.0713511454050784</v>
      </c>
      <c r="F126" s="274">
        <f t="shared" si="18"/>
        <v>20667</v>
      </c>
      <c r="G126" s="274">
        <f t="shared" si="19"/>
        <v>41169</v>
      </c>
      <c r="H126" s="275">
        <f>CHOOSE(MATCH($A$2,{"D","C"},0),VLOOKUP($A126,$J$4:$Q$244,COUNTA($J$4:$Q$4)),TREND(D126:E126,F126:G126,B126))</f>
        <v>1</v>
      </c>
      <c r="J126" s="281">
        <v>44621</v>
      </c>
      <c r="K126" s="277">
        <f t="shared" si="20"/>
        <v>44821</v>
      </c>
      <c r="L126" s="278">
        <f t="shared" ref="L126:L139" si="28">L125</f>
        <v>0.99887341547568331</v>
      </c>
      <c r="M126" s="351">
        <f t="shared" si="26"/>
        <v>0</v>
      </c>
      <c r="N126" s="279">
        <f t="shared" si="21"/>
        <v>8.9999999999999993E-3</v>
      </c>
      <c r="O126" s="279">
        <f t="shared" si="22"/>
        <v>1.0078734154756832</v>
      </c>
      <c r="P126" s="283">
        <f t="shared" si="24"/>
        <v>0</v>
      </c>
      <c r="Q126" s="151">
        <f t="shared" si="27"/>
        <v>1.007873415475683</v>
      </c>
      <c r="R126" s="3">
        <f t="shared" si="25"/>
        <v>1.0089999999999999</v>
      </c>
    </row>
    <row r="127" spans="1:18">
      <c r="A127" s="12">
        <f t="shared" si="23"/>
        <v>37681</v>
      </c>
      <c r="B127" s="12">
        <f t="shared" si="14"/>
        <v>37879</v>
      </c>
      <c r="C127" s="13">
        <f t="shared" si="15"/>
        <v>1</v>
      </c>
      <c r="D127" s="273">
        <f t="shared" si="16"/>
        <v>1</v>
      </c>
      <c r="E127" s="273">
        <f t="shared" si="17"/>
        <v>1.0713511454050784</v>
      </c>
      <c r="F127" s="274">
        <f t="shared" si="18"/>
        <v>20667</v>
      </c>
      <c r="G127" s="274">
        <f t="shared" si="19"/>
        <v>41169</v>
      </c>
      <c r="H127" s="275">
        <f>CHOOSE(MATCH($A$2,{"D","C"},0),VLOOKUP($A127,$J$4:$Q$244,COUNTA($J$4:$Q$4)),TREND(D127:E127,F127:G127,B127))</f>
        <v>1</v>
      </c>
      <c r="J127" s="281">
        <v>44652</v>
      </c>
      <c r="K127" s="277">
        <f t="shared" si="20"/>
        <v>44850</v>
      </c>
      <c r="L127" s="278">
        <f t="shared" si="28"/>
        <v>0.99887341547568331</v>
      </c>
      <c r="M127" s="492">
        <v>8.9999999999999993E-3</v>
      </c>
      <c r="N127" s="279">
        <f t="shared" si="21"/>
        <v>0</v>
      </c>
      <c r="O127" s="279">
        <f t="shared" si="22"/>
        <v>0.99887341547568331</v>
      </c>
      <c r="P127" s="283">
        <f t="shared" si="24"/>
        <v>-8.9296928183706381E-3</v>
      </c>
      <c r="Q127" s="151">
        <f t="shared" si="27"/>
        <v>0.99887341547568309</v>
      </c>
      <c r="R127" s="3">
        <f t="shared" si="25"/>
        <v>1</v>
      </c>
    </row>
    <row r="128" spans="1:18">
      <c r="A128" s="12">
        <f t="shared" si="23"/>
        <v>37712</v>
      </c>
      <c r="B128" s="12">
        <f t="shared" si="14"/>
        <v>37909</v>
      </c>
      <c r="C128" s="13">
        <f t="shared" si="15"/>
        <v>1</v>
      </c>
      <c r="D128" s="273">
        <f t="shared" si="16"/>
        <v>1</v>
      </c>
      <c r="E128" s="273">
        <f t="shared" si="17"/>
        <v>1.0713511454050784</v>
      </c>
      <c r="F128" s="274">
        <f t="shared" si="18"/>
        <v>20667</v>
      </c>
      <c r="G128" s="274">
        <f t="shared" si="19"/>
        <v>41169</v>
      </c>
      <c r="H128" s="275">
        <f>CHOOSE(MATCH($A$2,{"D","C"},0),VLOOKUP($A128,$J$4:$Q$244,COUNTA($J$4:$Q$4)),TREND(D128:E128,F128:G128,B128))</f>
        <v>1</v>
      </c>
      <c r="J128" s="281">
        <v>44682</v>
      </c>
      <c r="K128" s="277">
        <f t="shared" si="20"/>
        <v>44882</v>
      </c>
      <c r="L128" s="278">
        <f t="shared" si="28"/>
        <v>0.99887341547568331</v>
      </c>
      <c r="M128" s="303">
        <f t="shared" si="26"/>
        <v>0</v>
      </c>
      <c r="N128" s="279">
        <f t="shared" si="21"/>
        <v>0</v>
      </c>
      <c r="O128" s="279">
        <f t="shared" si="22"/>
        <v>0.99887341547568331</v>
      </c>
      <c r="P128" s="283">
        <f t="shared" si="24"/>
        <v>0</v>
      </c>
      <c r="Q128" s="151">
        <f t="shared" si="27"/>
        <v>0.99887341547568309</v>
      </c>
      <c r="R128" s="3">
        <f t="shared" si="25"/>
        <v>1</v>
      </c>
    </row>
    <row r="129" spans="1:18">
      <c r="A129" s="12">
        <f t="shared" si="23"/>
        <v>37742</v>
      </c>
      <c r="B129" s="12">
        <f t="shared" si="14"/>
        <v>37940</v>
      </c>
      <c r="C129" s="13">
        <f t="shared" si="15"/>
        <v>1</v>
      </c>
      <c r="D129" s="273">
        <f t="shared" si="16"/>
        <v>1</v>
      </c>
      <c r="E129" s="273">
        <f t="shared" si="17"/>
        <v>1.0713511454050784</v>
      </c>
      <c r="F129" s="274">
        <f t="shared" si="18"/>
        <v>20667</v>
      </c>
      <c r="G129" s="274">
        <f t="shared" si="19"/>
        <v>41169</v>
      </c>
      <c r="H129" s="275">
        <f>CHOOSE(MATCH($A$2,{"D","C"},0),VLOOKUP($A129,$J$4:$Q$244,COUNTA($J$4:$Q$4)),TREND(D129:E129,F129:G129,B129))</f>
        <v>1</v>
      </c>
      <c r="J129" s="281">
        <v>44713</v>
      </c>
      <c r="K129" s="277">
        <f t="shared" si="20"/>
        <v>44911</v>
      </c>
      <c r="L129" s="278">
        <f t="shared" si="28"/>
        <v>0.99887341547568331</v>
      </c>
      <c r="M129" s="303">
        <f t="shared" si="26"/>
        <v>0</v>
      </c>
      <c r="N129" s="279">
        <f t="shared" si="21"/>
        <v>0</v>
      </c>
      <c r="O129" s="279">
        <f t="shared" si="22"/>
        <v>0.99887341547568331</v>
      </c>
      <c r="P129" s="283">
        <f t="shared" si="24"/>
        <v>0</v>
      </c>
      <c r="Q129" s="151">
        <f t="shared" si="27"/>
        <v>0.99887341547568309</v>
      </c>
      <c r="R129" s="3">
        <f t="shared" si="25"/>
        <v>1</v>
      </c>
    </row>
    <row r="130" spans="1:18">
      <c r="A130" s="12">
        <f t="shared" si="23"/>
        <v>37773</v>
      </c>
      <c r="B130" s="12">
        <f t="shared" si="14"/>
        <v>37970</v>
      </c>
      <c r="C130" s="13">
        <f t="shared" si="15"/>
        <v>1</v>
      </c>
      <c r="D130" s="273">
        <f t="shared" si="16"/>
        <v>1</v>
      </c>
      <c r="E130" s="273">
        <f t="shared" si="17"/>
        <v>1.0713511454050784</v>
      </c>
      <c r="F130" s="274">
        <f t="shared" si="18"/>
        <v>20667</v>
      </c>
      <c r="G130" s="274">
        <f t="shared" si="19"/>
        <v>41169</v>
      </c>
      <c r="H130" s="275">
        <f>CHOOSE(MATCH($A$2,{"D","C"},0),VLOOKUP($A130,$J$4:$Q$244,COUNTA($J$4:$Q$4)),TREND(D130:E130,F130:G130,B130))</f>
        <v>1</v>
      </c>
      <c r="J130" s="281">
        <v>44743</v>
      </c>
      <c r="K130" s="277">
        <f t="shared" si="20"/>
        <v>44943</v>
      </c>
      <c r="L130" s="278">
        <f t="shared" si="28"/>
        <v>0.99887341547568331</v>
      </c>
      <c r="M130" s="303">
        <f t="shared" si="26"/>
        <v>0</v>
      </c>
      <c r="N130" s="279">
        <f t="shared" si="21"/>
        <v>0</v>
      </c>
      <c r="O130" s="279">
        <f t="shared" si="22"/>
        <v>0.99887341547568331</v>
      </c>
      <c r="P130" s="283">
        <f t="shared" si="24"/>
        <v>0</v>
      </c>
      <c r="Q130" s="151">
        <f t="shared" si="27"/>
        <v>0.99887341547568309</v>
      </c>
      <c r="R130" s="3">
        <f t="shared" si="25"/>
        <v>1</v>
      </c>
    </row>
    <row r="131" spans="1:18">
      <c r="A131" s="12">
        <f t="shared" si="23"/>
        <v>37803</v>
      </c>
      <c r="B131" s="12">
        <f t="shared" si="14"/>
        <v>38001</v>
      </c>
      <c r="C131" s="13">
        <f t="shared" si="15"/>
        <v>1</v>
      </c>
      <c r="D131" s="273">
        <f t="shared" si="16"/>
        <v>1</v>
      </c>
      <c r="E131" s="273">
        <f t="shared" si="17"/>
        <v>1.0713511454050784</v>
      </c>
      <c r="F131" s="274">
        <f t="shared" si="18"/>
        <v>20667</v>
      </c>
      <c r="G131" s="274">
        <f t="shared" si="19"/>
        <v>41169</v>
      </c>
      <c r="H131" s="275">
        <f>CHOOSE(MATCH($A$2,{"D","C"},0),VLOOKUP($A131,$J$4:$Q$244,COUNTA($J$4:$Q$4)),TREND(D131:E131,F131:G131,B131))</f>
        <v>1</v>
      </c>
      <c r="J131" s="281">
        <v>44774</v>
      </c>
      <c r="K131" s="277">
        <f t="shared" si="20"/>
        <v>44974</v>
      </c>
      <c r="L131" s="278">
        <f t="shared" si="28"/>
        <v>0.99887341547568331</v>
      </c>
      <c r="M131" s="303">
        <f t="shared" si="26"/>
        <v>0</v>
      </c>
      <c r="N131" s="279">
        <f t="shared" si="21"/>
        <v>0</v>
      </c>
      <c r="O131" s="279">
        <f t="shared" si="22"/>
        <v>0.99887341547568331</v>
      </c>
      <c r="P131" s="283">
        <f t="shared" si="24"/>
        <v>0</v>
      </c>
      <c r="Q131" s="151">
        <f t="shared" si="27"/>
        <v>0.99887341547568309</v>
      </c>
      <c r="R131" s="3">
        <f t="shared" si="25"/>
        <v>1</v>
      </c>
    </row>
    <row r="132" spans="1:18">
      <c r="A132" s="12">
        <f t="shared" si="23"/>
        <v>37834</v>
      </c>
      <c r="B132" s="12">
        <f t="shared" si="14"/>
        <v>38032</v>
      </c>
      <c r="C132" s="13">
        <f t="shared" si="15"/>
        <v>1</v>
      </c>
      <c r="D132" s="273">
        <f t="shared" si="16"/>
        <v>1</v>
      </c>
      <c r="E132" s="273">
        <f t="shared" si="17"/>
        <v>1.0713511454050784</v>
      </c>
      <c r="F132" s="274">
        <f t="shared" si="18"/>
        <v>20667</v>
      </c>
      <c r="G132" s="274">
        <f t="shared" si="19"/>
        <v>41169</v>
      </c>
      <c r="H132" s="275">
        <f>CHOOSE(MATCH($A$2,{"D","C"},0),VLOOKUP($A132,$J$4:$Q$244,COUNTA($J$4:$Q$4)),TREND(D132:E132,F132:G132,B132))</f>
        <v>1</v>
      </c>
      <c r="J132" s="281">
        <v>44805</v>
      </c>
      <c r="K132" s="277">
        <f t="shared" si="20"/>
        <v>45001</v>
      </c>
      <c r="L132" s="278">
        <f t="shared" si="28"/>
        <v>0.99887341547568331</v>
      </c>
      <c r="M132" s="303">
        <f t="shared" si="26"/>
        <v>0</v>
      </c>
      <c r="N132" s="279">
        <f t="shared" si="21"/>
        <v>0</v>
      </c>
      <c r="O132" s="279">
        <f t="shared" si="22"/>
        <v>0.99887341547568331</v>
      </c>
      <c r="P132" s="283">
        <f t="shared" si="24"/>
        <v>0</v>
      </c>
      <c r="Q132" s="151">
        <f t="shared" si="27"/>
        <v>0.99887341547568309</v>
      </c>
      <c r="R132" s="3">
        <f t="shared" si="25"/>
        <v>1</v>
      </c>
    </row>
    <row r="133" spans="1:18">
      <c r="A133" s="12">
        <f t="shared" si="23"/>
        <v>37865</v>
      </c>
      <c r="B133" s="12">
        <f t="shared" ref="B133:B196" si="29">DATE(YEAR(A133),MONTH(A133)+FLOOR(($M$2+$A$3)/2,1),1+14*MOD($M$2+$A$3,2))</f>
        <v>38061</v>
      </c>
      <c r="C133" s="13">
        <f t="shared" ref="C133:C196" si="30">MATCH($B133,$K$5:$K$244,1)</f>
        <v>1</v>
      </c>
      <c r="D133" s="273">
        <f t="shared" ref="D133:D196" si="31">INDEX($Q$5:$Q$244,C133)</f>
        <v>1</v>
      </c>
      <c r="E133" s="273">
        <f t="shared" ref="E133:E196" si="32">INDEX($Q$5:$Q$244,C133+1)</f>
        <v>1.0713511454050784</v>
      </c>
      <c r="F133" s="274">
        <f t="shared" ref="F133:F196" si="33">INDEX($K$5:$K$244,C133)</f>
        <v>20667</v>
      </c>
      <c r="G133" s="274">
        <f t="shared" ref="G133:G196" si="34">INDEX($K$5:$K$244,C133+1)</f>
        <v>41169</v>
      </c>
      <c r="H133" s="275">
        <f>CHOOSE(MATCH($A$2,{"D","C"},0),VLOOKUP($A133,$J$4:$Q$244,COUNTA($J$4:$Q$4)),TREND(D133:E133,F133:G133,B133))</f>
        <v>1</v>
      </c>
      <c r="J133" s="281">
        <v>44835</v>
      </c>
      <c r="K133" s="277">
        <f t="shared" ref="K133:K196" si="35">EDATE(J133+ROUND((J134-J133)/2,0),$M$2/2)+ROUND(30.5*MOD($M$2,1),0)</f>
        <v>45033</v>
      </c>
      <c r="L133" s="278">
        <f t="shared" si="28"/>
        <v>0.99887341547568331</v>
      </c>
      <c r="M133" s="303">
        <f t="shared" si="26"/>
        <v>0</v>
      </c>
      <c r="N133" s="279">
        <f t="shared" ref="N133:N196" si="36">N134+M134</f>
        <v>0</v>
      </c>
      <c r="O133" s="279">
        <f t="shared" ref="O133:O196" si="37">L133+N133</f>
        <v>0.99887341547568331</v>
      </c>
      <c r="P133" s="283">
        <f t="shared" si="24"/>
        <v>0</v>
      </c>
      <c r="Q133" s="151">
        <f t="shared" si="27"/>
        <v>0.99887341547568309</v>
      </c>
      <c r="R133" s="3">
        <f t="shared" si="25"/>
        <v>1</v>
      </c>
    </row>
    <row r="134" spans="1:18">
      <c r="A134" s="12">
        <f t="shared" ref="A134:A197" si="38">EOMONTH(A133,$A$3-1)+1</f>
        <v>37895</v>
      </c>
      <c r="B134" s="12">
        <f t="shared" si="29"/>
        <v>38092</v>
      </c>
      <c r="C134" s="13">
        <f t="shared" si="30"/>
        <v>1</v>
      </c>
      <c r="D134" s="273">
        <f t="shared" si="31"/>
        <v>1</v>
      </c>
      <c r="E134" s="273">
        <f t="shared" si="32"/>
        <v>1.0713511454050784</v>
      </c>
      <c r="F134" s="274">
        <f t="shared" si="33"/>
        <v>20667</v>
      </c>
      <c r="G134" s="274">
        <f t="shared" si="34"/>
        <v>41169</v>
      </c>
      <c r="H134" s="275">
        <f>CHOOSE(MATCH($A$2,{"D","C"},0),VLOOKUP($A134,$J$4:$Q$244,COUNTA($J$4:$Q$4)),TREND(D134:E134,F134:G134,B134))</f>
        <v>1</v>
      </c>
      <c r="J134" s="281">
        <v>44866</v>
      </c>
      <c r="K134" s="277">
        <f t="shared" si="35"/>
        <v>45062</v>
      </c>
      <c r="L134" s="278">
        <f t="shared" si="28"/>
        <v>0.99887341547568331</v>
      </c>
      <c r="M134" s="303">
        <f t="shared" si="26"/>
        <v>0</v>
      </c>
      <c r="N134" s="279">
        <f t="shared" si="36"/>
        <v>0</v>
      </c>
      <c r="O134" s="279">
        <f t="shared" si="37"/>
        <v>0.99887341547568331</v>
      </c>
      <c r="P134" s="283">
        <f t="shared" si="24"/>
        <v>0</v>
      </c>
      <c r="Q134" s="151">
        <f t="shared" si="27"/>
        <v>0.99887341547568309</v>
      </c>
      <c r="R134" s="3">
        <f t="shared" si="25"/>
        <v>1</v>
      </c>
    </row>
    <row r="135" spans="1:18">
      <c r="A135" s="12">
        <f t="shared" si="38"/>
        <v>37926</v>
      </c>
      <c r="B135" s="12">
        <f t="shared" si="29"/>
        <v>38122</v>
      </c>
      <c r="C135" s="13">
        <f t="shared" si="30"/>
        <v>1</v>
      </c>
      <c r="D135" s="273">
        <f t="shared" si="31"/>
        <v>1</v>
      </c>
      <c r="E135" s="273">
        <f t="shared" si="32"/>
        <v>1.0713511454050784</v>
      </c>
      <c r="F135" s="274">
        <f t="shared" si="33"/>
        <v>20667</v>
      </c>
      <c r="G135" s="274">
        <f t="shared" si="34"/>
        <v>41169</v>
      </c>
      <c r="H135" s="275">
        <f>CHOOSE(MATCH($A$2,{"D","C"},0),VLOOKUP($A135,$J$4:$Q$244,COUNTA($J$4:$Q$4)),TREND(D135:E135,F135:G135,B135))</f>
        <v>1</v>
      </c>
      <c r="J135" s="281">
        <v>44896</v>
      </c>
      <c r="K135" s="277">
        <f t="shared" si="35"/>
        <v>45094</v>
      </c>
      <c r="L135" s="278">
        <f t="shared" si="28"/>
        <v>0.99887341547568331</v>
      </c>
      <c r="M135" s="303">
        <f t="shared" si="26"/>
        <v>0</v>
      </c>
      <c r="N135" s="279">
        <f t="shared" si="36"/>
        <v>0</v>
      </c>
      <c r="O135" s="279">
        <f t="shared" si="37"/>
        <v>0.99887341547568331</v>
      </c>
      <c r="P135" s="283">
        <f t="shared" ref="P135:P198" si="39">O135/O134-1</f>
        <v>0</v>
      </c>
      <c r="Q135" s="151">
        <f t="shared" si="27"/>
        <v>0.99887341547568309</v>
      </c>
      <c r="R135" s="3">
        <f t="shared" si="25"/>
        <v>1</v>
      </c>
    </row>
    <row r="136" spans="1:18">
      <c r="A136" s="12">
        <f t="shared" si="38"/>
        <v>37956</v>
      </c>
      <c r="B136" s="12">
        <f t="shared" si="29"/>
        <v>38153</v>
      </c>
      <c r="C136" s="13">
        <f t="shared" si="30"/>
        <v>1</v>
      </c>
      <c r="D136" s="273">
        <f t="shared" si="31"/>
        <v>1</v>
      </c>
      <c r="E136" s="273">
        <f t="shared" si="32"/>
        <v>1.0713511454050784</v>
      </c>
      <c r="F136" s="274">
        <f t="shared" si="33"/>
        <v>20667</v>
      </c>
      <c r="G136" s="274">
        <f t="shared" si="34"/>
        <v>41169</v>
      </c>
      <c r="H136" s="275">
        <f>CHOOSE(MATCH($A$2,{"D","C"},0),VLOOKUP($A136,$J$4:$Q$244,COUNTA($J$4:$Q$4)),TREND(D136:E136,F136:G136,B136))</f>
        <v>1</v>
      </c>
      <c r="J136" s="281">
        <v>44927</v>
      </c>
      <c r="K136" s="277">
        <f t="shared" si="35"/>
        <v>45124</v>
      </c>
      <c r="L136" s="278">
        <f t="shared" si="28"/>
        <v>0.99887341547568331</v>
      </c>
      <c r="M136" s="303">
        <f t="shared" si="26"/>
        <v>0</v>
      </c>
      <c r="N136" s="279">
        <f t="shared" si="36"/>
        <v>0</v>
      </c>
      <c r="O136" s="279">
        <f t="shared" si="37"/>
        <v>0.99887341547568331</v>
      </c>
      <c r="P136" s="283">
        <f t="shared" si="39"/>
        <v>0</v>
      </c>
      <c r="Q136" s="151">
        <f t="shared" si="27"/>
        <v>0.99887341547568309</v>
      </c>
      <c r="R136" s="3">
        <f t="shared" si="25"/>
        <v>1</v>
      </c>
    </row>
    <row r="137" spans="1:18">
      <c r="A137" s="12">
        <f t="shared" si="38"/>
        <v>37987</v>
      </c>
      <c r="B137" s="12">
        <f t="shared" si="29"/>
        <v>38183</v>
      </c>
      <c r="C137" s="13">
        <f t="shared" si="30"/>
        <v>1</v>
      </c>
      <c r="D137" s="273">
        <f t="shared" si="31"/>
        <v>1</v>
      </c>
      <c r="E137" s="273">
        <f t="shared" si="32"/>
        <v>1.0713511454050784</v>
      </c>
      <c r="F137" s="274">
        <f t="shared" si="33"/>
        <v>20667</v>
      </c>
      <c r="G137" s="274">
        <f t="shared" si="34"/>
        <v>41169</v>
      </c>
      <c r="H137" s="275">
        <f>CHOOSE(MATCH($A$2,{"D","C"},0),VLOOKUP($A137,$J$4:$Q$244,COUNTA($J$4:$Q$4)),TREND(D137:E137,F137:G137,B137))</f>
        <v>1</v>
      </c>
      <c r="J137" s="281">
        <v>44958</v>
      </c>
      <c r="K137" s="277">
        <f t="shared" si="35"/>
        <v>45153</v>
      </c>
      <c r="L137" s="278">
        <f t="shared" si="28"/>
        <v>0.99887341547568331</v>
      </c>
      <c r="M137" s="303">
        <f t="shared" si="26"/>
        <v>0</v>
      </c>
      <c r="N137" s="279">
        <f t="shared" si="36"/>
        <v>0</v>
      </c>
      <c r="O137" s="279">
        <f t="shared" si="37"/>
        <v>0.99887341547568331</v>
      </c>
      <c r="P137" s="283">
        <f t="shared" si="39"/>
        <v>0</v>
      </c>
      <c r="Q137" s="151">
        <f t="shared" si="27"/>
        <v>0.99887341547568309</v>
      </c>
      <c r="R137" s="3">
        <f t="shared" si="25"/>
        <v>1</v>
      </c>
    </row>
    <row r="138" spans="1:18">
      <c r="A138" s="12">
        <f t="shared" si="38"/>
        <v>38018</v>
      </c>
      <c r="B138" s="12">
        <f t="shared" si="29"/>
        <v>38214</v>
      </c>
      <c r="C138" s="13">
        <f t="shared" si="30"/>
        <v>1</v>
      </c>
      <c r="D138" s="273">
        <f t="shared" si="31"/>
        <v>1</v>
      </c>
      <c r="E138" s="273">
        <f t="shared" si="32"/>
        <v>1.0713511454050784</v>
      </c>
      <c r="F138" s="274">
        <f t="shared" si="33"/>
        <v>20667</v>
      </c>
      <c r="G138" s="274">
        <f t="shared" si="34"/>
        <v>41169</v>
      </c>
      <c r="H138" s="275">
        <f>CHOOSE(MATCH($A$2,{"D","C"},0),VLOOKUP($A138,$J$4:$Q$244,COUNTA($J$4:$Q$4)),TREND(D138:E138,F138:G138,B138))</f>
        <v>1</v>
      </c>
      <c r="J138" s="281">
        <v>44986</v>
      </c>
      <c r="K138" s="277">
        <f t="shared" si="35"/>
        <v>45186</v>
      </c>
      <c r="L138" s="278">
        <f t="shared" si="28"/>
        <v>0.99887341547568331</v>
      </c>
      <c r="M138" s="303">
        <f t="shared" si="26"/>
        <v>0</v>
      </c>
      <c r="N138" s="279">
        <f t="shared" si="36"/>
        <v>0</v>
      </c>
      <c r="O138" s="279">
        <f t="shared" si="37"/>
        <v>0.99887341547568331</v>
      </c>
      <c r="P138" s="283">
        <f t="shared" si="39"/>
        <v>0</v>
      </c>
      <c r="Q138" s="151">
        <f t="shared" si="27"/>
        <v>0.99887341547568309</v>
      </c>
      <c r="R138" s="3">
        <f t="shared" si="25"/>
        <v>1</v>
      </c>
    </row>
    <row r="139" spans="1:18">
      <c r="A139" s="12">
        <f t="shared" si="38"/>
        <v>38047</v>
      </c>
      <c r="B139" s="12">
        <f t="shared" si="29"/>
        <v>38245</v>
      </c>
      <c r="C139" s="13">
        <f t="shared" si="30"/>
        <v>1</v>
      </c>
      <c r="D139" s="273">
        <f t="shared" si="31"/>
        <v>1</v>
      </c>
      <c r="E139" s="273">
        <f t="shared" si="32"/>
        <v>1.0713511454050784</v>
      </c>
      <c r="F139" s="274">
        <f t="shared" si="33"/>
        <v>20667</v>
      </c>
      <c r="G139" s="274">
        <f t="shared" si="34"/>
        <v>41169</v>
      </c>
      <c r="H139" s="275">
        <f>CHOOSE(MATCH($A$2,{"D","C"},0),VLOOKUP($A139,$J$4:$Q$244,COUNTA($J$4:$Q$4)),TREND(D139:E139,F139:G139,B139))</f>
        <v>1</v>
      </c>
      <c r="J139" s="281">
        <v>45017</v>
      </c>
      <c r="K139" s="277">
        <f t="shared" si="35"/>
        <v>45215</v>
      </c>
      <c r="L139" s="278">
        <f t="shared" si="28"/>
        <v>0.99887341547568331</v>
      </c>
      <c r="M139" s="303">
        <f t="shared" si="26"/>
        <v>0</v>
      </c>
      <c r="N139" s="279">
        <f t="shared" si="36"/>
        <v>0</v>
      </c>
      <c r="O139" s="279">
        <f t="shared" si="37"/>
        <v>0.99887341547568331</v>
      </c>
      <c r="P139" s="283">
        <f t="shared" si="39"/>
        <v>0</v>
      </c>
      <c r="Q139" s="151">
        <f t="shared" si="27"/>
        <v>0.99887341547568309</v>
      </c>
      <c r="R139" s="3">
        <f t="shared" si="25"/>
        <v>1</v>
      </c>
    </row>
    <row r="140" spans="1:18">
      <c r="A140" s="12">
        <f t="shared" si="38"/>
        <v>38078</v>
      </c>
      <c r="B140" s="12">
        <f t="shared" si="29"/>
        <v>38275</v>
      </c>
      <c r="C140" s="13">
        <f t="shared" si="30"/>
        <v>1</v>
      </c>
      <c r="D140" s="273">
        <f t="shared" si="31"/>
        <v>1</v>
      </c>
      <c r="E140" s="273">
        <f t="shared" si="32"/>
        <v>1.0713511454050784</v>
      </c>
      <c r="F140" s="274">
        <f t="shared" si="33"/>
        <v>20667</v>
      </c>
      <c r="G140" s="274">
        <f t="shared" si="34"/>
        <v>41169</v>
      </c>
      <c r="H140" s="275">
        <f>CHOOSE(MATCH($A$2,{"D","C"},0),VLOOKUP($A140,$J$4:$Q$244,COUNTA($J$4:$Q$4)),TREND(D140:E140,F140:G140,B140))</f>
        <v>1</v>
      </c>
      <c r="J140" s="281">
        <v>45047</v>
      </c>
      <c r="K140" s="277">
        <f t="shared" si="35"/>
        <v>45247</v>
      </c>
      <c r="L140" s="278">
        <f t="shared" ref="L140:L155" si="40">L139</f>
        <v>0.99887341547568331</v>
      </c>
      <c r="M140" s="303">
        <f t="shared" si="26"/>
        <v>0</v>
      </c>
      <c r="N140" s="279">
        <f t="shared" si="36"/>
        <v>0</v>
      </c>
      <c r="O140" s="279">
        <f t="shared" si="37"/>
        <v>0.99887341547568331</v>
      </c>
      <c r="P140" s="283">
        <f t="shared" si="39"/>
        <v>0</v>
      </c>
      <c r="Q140" s="151">
        <f t="shared" si="27"/>
        <v>0.99887341547568309</v>
      </c>
      <c r="R140" s="3">
        <f t="shared" ref="R140:R203" si="41">ROUND(Q140/L140,3)</f>
        <v>1</v>
      </c>
    </row>
    <row r="141" spans="1:18">
      <c r="A141" s="12">
        <f t="shared" si="38"/>
        <v>38108</v>
      </c>
      <c r="B141" s="12">
        <f t="shared" si="29"/>
        <v>38306</v>
      </c>
      <c r="C141" s="13">
        <f t="shared" si="30"/>
        <v>1</v>
      </c>
      <c r="D141" s="273">
        <f t="shared" si="31"/>
        <v>1</v>
      </c>
      <c r="E141" s="273">
        <f t="shared" si="32"/>
        <v>1.0713511454050784</v>
      </c>
      <c r="F141" s="274">
        <f t="shared" si="33"/>
        <v>20667</v>
      </c>
      <c r="G141" s="274">
        <f t="shared" si="34"/>
        <v>41169</v>
      </c>
      <c r="H141" s="275">
        <f>CHOOSE(MATCH($A$2,{"D","C"},0),VLOOKUP($A141,$J$4:$Q$244,COUNTA($J$4:$Q$4)),TREND(D141:E141,F141:G141,B141))</f>
        <v>1</v>
      </c>
      <c r="J141" s="281">
        <v>45078</v>
      </c>
      <c r="K141" s="277">
        <f t="shared" si="35"/>
        <v>45276</v>
      </c>
      <c r="L141" s="278">
        <f t="shared" si="40"/>
        <v>0.99887341547568331</v>
      </c>
      <c r="M141" s="303">
        <f t="shared" si="26"/>
        <v>0</v>
      </c>
      <c r="N141" s="279">
        <f t="shared" si="36"/>
        <v>0</v>
      </c>
      <c r="O141" s="279">
        <f t="shared" si="37"/>
        <v>0.99887341547568331</v>
      </c>
      <c r="P141" s="283">
        <f t="shared" si="39"/>
        <v>0</v>
      </c>
      <c r="Q141" s="151">
        <f t="shared" si="27"/>
        <v>0.99887341547568309</v>
      </c>
      <c r="R141" s="3">
        <f t="shared" si="41"/>
        <v>1</v>
      </c>
    </row>
    <row r="142" spans="1:18">
      <c r="A142" s="12">
        <f t="shared" si="38"/>
        <v>38139</v>
      </c>
      <c r="B142" s="12">
        <f t="shared" si="29"/>
        <v>38336</v>
      </c>
      <c r="C142" s="13">
        <f t="shared" si="30"/>
        <v>1</v>
      </c>
      <c r="D142" s="273">
        <f t="shared" si="31"/>
        <v>1</v>
      </c>
      <c r="E142" s="273">
        <f t="shared" si="32"/>
        <v>1.0713511454050784</v>
      </c>
      <c r="F142" s="274">
        <f t="shared" si="33"/>
        <v>20667</v>
      </c>
      <c r="G142" s="274">
        <f t="shared" si="34"/>
        <v>41169</v>
      </c>
      <c r="H142" s="275">
        <f>CHOOSE(MATCH($A$2,{"D","C"},0),VLOOKUP($A142,$J$4:$Q$244,COUNTA($J$4:$Q$4)),TREND(D142:E142,F142:G142,B142))</f>
        <v>1</v>
      </c>
      <c r="J142" s="281">
        <v>45108</v>
      </c>
      <c r="K142" s="277">
        <f t="shared" si="35"/>
        <v>45308</v>
      </c>
      <c r="L142" s="278">
        <f t="shared" si="40"/>
        <v>0.99887341547568331</v>
      </c>
      <c r="M142" s="303">
        <f t="shared" si="26"/>
        <v>0</v>
      </c>
      <c r="N142" s="279">
        <f t="shared" si="36"/>
        <v>0</v>
      </c>
      <c r="O142" s="279">
        <f t="shared" si="37"/>
        <v>0.99887341547568331</v>
      </c>
      <c r="P142" s="283">
        <f t="shared" si="39"/>
        <v>0</v>
      </c>
      <c r="Q142" s="151">
        <f t="shared" si="27"/>
        <v>0.99887341547568309</v>
      </c>
      <c r="R142" s="3">
        <f t="shared" si="41"/>
        <v>1</v>
      </c>
    </row>
    <row r="143" spans="1:18">
      <c r="A143" s="12">
        <f t="shared" si="38"/>
        <v>38169</v>
      </c>
      <c r="B143" s="12">
        <f t="shared" si="29"/>
        <v>38367</v>
      </c>
      <c r="C143" s="13">
        <f t="shared" si="30"/>
        <v>1</v>
      </c>
      <c r="D143" s="273">
        <f t="shared" si="31"/>
        <v>1</v>
      </c>
      <c r="E143" s="273">
        <f t="shared" si="32"/>
        <v>1.0713511454050784</v>
      </c>
      <c r="F143" s="274">
        <f t="shared" si="33"/>
        <v>20667</v>
      </c>
      <c r="G143" s="274">
        <f t="shared" si="34"/>
        <v>41169</v>
      </c>
      <c r="H143" s="275">
        <f>CHOOSE(MATCH($A$2,{"D","C"},0),VLOOKUP($A143,$J$4:$Q$244,COUNTA($J$4:$Q$4)),TREND(D143:E143,F143:G143,B143))</f>
        <v>1</v>
      </c>
      <c r="J143" s="281">
        <v>45139</v>
      </c>
      <c r="K143" s="277">
        <f t="shared" si="35"/>
        <v>45339</v>
      </c>
      <c r="L143" s="278">
        <f t="shared" si="40"/>
        <v>0.99887341547568331</v>
      </c>
      <c r="M143" s="303">
        <f t="shared" si="26"/>
        <v>0</v>
      </c>
      <c r="N143" s="279">
        <f t="shared" si="36"/>
        <v>0</v>
      </c>
      <c r="O143" s="279">
        <f t="shared" si="37"/>
        <v>0.99887341547568331</v>
      </c>
      <c r="P143" s="283">
        <f t="shared" si="39"/>
        <v>0</v>
      </c>
      <c r="Q143" s="151">
        <f t="shared" si="27"/>
        <v>0.99887341547568309</v>
      </c>
      <c r="R143" s="3">
        <f t="shared" si="41"/>
        <v>1</v>
      </c>
    </row>
    <row r="144" spans="1:18">
      <c r="A144" s="12">
        <f t="shared" si="38"/>
        <v>38200</v>
      </c>
      <c r="B144" s="12">
        <f t="shared" si="29"/>
        <v>38398</v>
      </c>
      <c r="C144" s="13">
        <f t="shared" si="30"/>
        <v>1</v>
      </c>
      <c r="D144" s="273">
        <f t="shared" si="31"/>
        <v>1</v>
      </c>
      <c r="E144" s="273">
        <f t="shared" si="32"/>
        <v>1.0713511454050784</v>
      </c>
      <c r="F144" s="274">
        <f t="shared" si="33"/>
        <v>20667</v>
      </c>
      <c r="G144" s="274">
        <f t="shared" si="34"/>
        <v>41169</v>
      </c>
      <c r="H144" s="275">
        <f>CHOOSE(MATCH($A$2,{"D","C"},0),VLOOKUP($A144,$J$4:$Q$244,COUNTA($J$4:$Q$4)),TREND(D144:E144,F144:G144,B144))</f>
        <v>1</v>
      </c>
      <c r="J144" s="281">
        <v>45170</v>
      </c>
      <c r="K144" s="277">
        <f t="shared" si="35"/>
        <v>45367</v>
      </c>
      <c r="L144" s="278">
        <f t="shared" si="40"/>
        <v>0.99887341547568331</v>
      </c>
      <c r="M144" s="303">
        <f t="shared" ref="M144:M207" si="42">$M$243</f>
        <v>0</v>
      </c>
      <c r="N144" s="279">
        <f t="shared" si="36"/>
        <v>0</v>
      </c>
      <c r="O144" s="279">
        <f t="shared" si="37"/>
        <v>0.99887341547568331</v>
      </c>
      <c r="P144" s="283">
        <f t="shared" si="39"/>
        <v>0</v>
      </c>
      <c r="Q144" s="151">
        <f t="shared" si="27"/>
        <v>0.99887341547568309</v>
      </c>
      <c r="R144" s="3">
        <f t="shared" si="41"/>
        <v>1</v>
      </c>
    </row>
    <row r="145" spans="1:18">
      <c r="A145" s="12">
        <f t="shared" si="38"/>
        <v>38231</v>
      </c>
      <c r="B145" s="12">
        <f t="shared" si="29"/>
        <v>38426</v>
      </c>
      <c r="C145" s="13">
        <f t="shared" si="30"/>
        <v>1</v>
      </c>
      <c r="D145" s="273">
        <f t="shared" si="31"/>
        <v>1</v>
      </c>
      <c r="E145" s="273">
        <f t="shared" si="32"/>
        <v>1.0713511454050784</v>
      </c>
      <c r="F145" s="274">
        <f t="shared" si="33"/>
        <v>20667</v>
      </c>
      <c r="G145" s="274">
        <f t="shared" si="34"/>
        <v>41169</v>
      </c>
      <c r="H145" s="275">
        <f>CHOOSE(MATCH($A$2,{"D","C"},0),VLOOKUP($A145,$J$4:$Q$244,COUNTA($J$4:$Q$4)),TREND(D145:E145,F145:G145,B145))</f>
        <v>1</v>
      </c>
      <c r="J145" s="281">
        <v>45200</v>
      </c>
      <c r="K145" s="277">
        <f t="shared" si="35"/>
        <v>45399</v>
      </c>
      <c r="L145" s="278">
        <f t="shared" si="40"/>
        <v>0.99887341547568331</v>
      </c>
      <c r="M145" s="303">
        <f t="shared" si="42"/>
        <v>0</v>
      </c>
      <c r="N145" s="279">
        <f t="shared" si="36"/>
        <v>0</v>
      </c>
      <c r="O145" s="279">
        <f t="shared" si="37"/>
        <v>0.99887341547568331</v>
      </c>
      <c r="P145" s="283">
        <f t="shared" si="39"/>
        <v>0</v>
      </c>
      <c r="Q145" s="151">
        <f t="shared" si="27"/>
        <v>0.99887341547568309</v>
      </c>
      <c r="R145" s="3">
        <f t="shared" si="41"/>
        <v>1</v>
      </c>
    </row>
    <row r="146" spans="1:18">
      <c r="A146" s="12">
        <f t="shared" si="38"/>
        <v>38261</v>
      </c>
      <c r="B146" s="12">
        <f t="shared" si="29"/>
        <v>38457</v>
      </c>
      <c r="C146" s="13">
        <f t="shared" si="30"/>
        <v>1</v>
      </c>
      <c r="D146" s="273">
        <f t="shared" si="31"/>
        <v>1</v>
      </c>
      <c r="E146" s="273">
        <f t="shared" si="32"/>
        <v>1.0713511454050784</v>
      </c>
      <c r="F146" s="274">
        <f t="shared" si="33"/>
        <v>20667</v>
      </c>
      <c r="G146" s="274">
        <f t="shared" si="34"/>
        <v>41169</v>
      </c>
      <c r="H146" s="275">
        <f>CHOOSE(MATCH($A$2,{"D","C"},0),VLOOKUP($A146,$J$4:$Q$244,COUNTA($J$4:$Q$4)),TREND(D146:E146,F146:G146,B146))</f>
        <v>1</v>
      </c>
      <c r="J146" s="281">
        <v>45231</v>
      </c>
      <c r="K146" s="277">
        <f t="shared" si="35"/>
        <v>45428</v>
      </c>
      <c r="L146" s="278">
        <f t="shared" si="40"/>
        <v>0.99887341547568331</v>
      </c>
      <c r="M146" s="303">
        <f t="shared" si="42"/>
        <v>0</v>
      </c>
      <c r="N146" s="279">
        <f t="shared" si="36"/>
        <v>0</v>
      </c>
      <c r="O146" s="279">
        <f t="shared" si="37"/>
        <v>0.99887341547568331</v>
      </c>
      <c r="P146" s="283">
        <f t="shared" si="39"/>
        <v>0</v>
      </c>
      <c r="Q146" s="151">
        <f t="shared" si="27"/>
        <v>0.99887341547568309</v>
      </c>
      <c r="R146" s="3">
        <f t="shared" si="41"/>
        <v>1</v>
      </c>
    </row>
    <row r="147" spans="1:18">
      <c r="A147" s="12">
        <f t="shared" si="38"/>
        <v>38292</v>
      </c>
      <c r="B147" s="12">
        <f t="shared" si="29"/>
        <v>38487</v>
      </c>
      <c r="C147" s="13">
        <f t="shared" si="30"/>
        <v>1</v>
      </c>
      <c r="D147" s="273">
        <f t="shared" si="31"/>
        <v>1</v>
      </c>
      <c r="E147" s="273">
        <f t="shared" si="32"/>
        <v>1.0713511454050784</v>
      </c>
      <c r="F147" s="274">
        <f t="shared" si="33"/>
        <v>20667</v>
      </c>
      <c r="G147" s="274">
        <f t="shared" si="34"/>
        <v>41169</v>
      </c>
      <c r="H147" s="275">
        <f>CHOOSE(MATCH($A$2,{"D","C"},0),VLOOKUP($A147,$J$4:$Q$244,COUNTA($J$4:$Q$4)),TREND(D147:E147,F147:G147,B147))</f>
        <v>1</v>
      </c>
      <c r="J147" s="281">
        <v>45261</v>
      </c>
      <c r="K147" s="277">
        <f t="shared" si="35"/>
        <v>45460</v>
      </c>
      <c r="L147" s="278">
        <f t="shared" si="40"/>
        <v>0.99887341547568331</v>
      </c>
      <c r="M147" s="303">
        <f t="shared" si="42"/>
        <v>0</v>
      </c>
      <c r="N147" s="279">
        <f t="shared" si="36"/>
        <v>0</v>
      </c>
      <c r="O147" s="279">
        <f t="shared" si="37"/>
        <v>0.99887341547568331</v>
      </c>
      <c r="P147" s="283">
        <f t="shared" si="39"/>
        <v>0</v>
      </c>
      <c r="Q147" s="151">
        <f t="shared" si="27"/>
        <v>0.99887341547568309</v>
      </c>
      <c r="R147" s="3">
        <f t="shared" si="41"/>
        <v>1</v>
      </c>
    </row>
    <row r="148" spans="1:18">
      <c r="A148" s="12">
        <f t="shared" si="38"/>
        <v>38322</v>
      </c>
      <c r="B148" s="12">
        <f t="shared" si="29"/>
        <v>38518</v>
      </c>
      <c r="C148" s="13">
        <f t="shared" si="30"/>
        <v>1</v>
      </c>
      <c r="D148" s="273">
        <f t="shared" si="31"/>
        <v>1</v>
      </c>
      <c r="E148" s="273">
        <f t="shared" si="32"/>
        <v>1.0713511454050784</v>
      </c>
      <c r="F148" s="274">
        <f t="shared" si="33"/>
        <v>20667</v>
      </c>
      <c r="G148" s="274">
        <f t="shared" si="34"/>
        <v>41169</v>
      </c>
      <c r="H148" s="275">
        <f>CHOOSE(MATCH($A$2,{"D","C"},0),VLOOKUP($A148,$J$4:$Q$244,COUNTA($J$4:$Q$4)),TREND(D148:E148,F148:G148,B148))</f>
        <v>1</v>
      </c>
      <c r="J148" s="281">
        <v>45292</v>
      </c>
      <c r="K148" s="277">
        <f t="shared" si="35"/>
        <v>45490</v>
      </c>
      <c r="L148" s="278">
        <f t="shared" si="40"/>
        <v>0.99887341547568331</v>
      </c>
      <c r="M148" s="303">
        <f t="shared" si="42"/>
        <v>0</v>
      </c>
      <c r="N148" s="279">
        <f t="shared" si="36"/>
        <v>0</v>
      </c>
      <c r="O148" s="279">
        <f t="shared" si="37"/>
        <v>0.99887341547568331</v>
      </c>
      <c r="P148" s="283">
        <f t="shared" si="39"/>
        <v>0</v>
      </c>
      <c r="Q148" s="151">
        <f t="shared" si="27"/>
        <v>0.99887341547568309</v>
      </c>
      <c r="R148" s="3">
        <f t="shared" si="41"/>
        <v>1</v>
      </c>
    </row>
    <row r="149" spans="1:18">
      <c r="A149" s="12">
        <f t="shared" si="38"/>
        <v>38353</v>
      </c>
      <c r="B149" s="12">
        <f t="shared" si="29"/>
        <v>38548</v>
      </c>
      <c r="C149" s="13">
        <f t="shared" si="30"/>
        <v>1</v>
      </c>
      <c r="D149" s="273">
        <f t="shared" si="31"/>
        <v>1</v>
      </c>
      <c r="E149" s="273">
        <f t="shared" si="32"/>
        <v>1.0713511454050784</v>
      </c>
      <c r="F149" s="274">
        <f t="shared" si="33"/>
        <v>20667</v>
      </c>
      <c r="G149" s="274">
        <f t="shared" si="34"/>
        <v>41169</v>
      </c>
      <c r="H149" s="275">
        <f>CHOOSE(MATCH($A$2,{"D","C"},0),VLOOKUP($A149,$J$4:$Q$244,COUNTA($J$4:$Q$4)),TREND(D149:E149,F149:G149,B149))</f>
        <v>1</v>
      </c>
      <c r="J149" s="281">
        <v>45323</v>
      </c>
      <c r="K149" s="277">
        <f t="shared" si="35"/>
        <v>45520</v>
      </c>
      <c r="L149" s="278">
        <f t="shared" si="40"/>
        <v>0.99887341547568331</v>
      </c>
      <c r="M149" s="303">
        <f t="shared" si="42"/>
        <v>0</v>
      </c>
      <c r="N149" s="279">
        <f t="shared" si="36"/>
        <v>0</v>
      </c>
      <c r="O149" s="279">
        <f t="shared" si="37"/>
        <v>0.99887341547568331</v>
      </c>
      <c r="P149" s="283">
        <f t="shared" si="39"/>
        <v>0</v>
      </c>
      <c r="Q149" s="151">
        <f t="shared" si="27"/>
        <v>0.99887341547568309</v>
      </c>
      <c r="R149" s="3">
        <f t="shared" si="41"/>
        <v>1</v>
      </c>
    </row>
    <row r="150" spans="1:18">
      <c r="A150" s="12">
        <f t="shared" si="38"/>
        <v>38384</v>
      </c>
      <c r="B150" s="12">
        <f t="shared" si="29"/>
        <v>38579</v>
      </c>
      <c r="C150" s="13">
        <f t="shared" si="30"/>
        <v>1</v>
      </c>
      <c r="D150" s="273">
        <f t="shared" si="31"/>
        <v>1</v>
      </c>
      <c r="E150" s="273">
        <f t="shared" si="32"/>
        <v>1.0713511454050784</v>
      </c>
      <c r="F150" s="274">
        <f t="shared" si="33"/>
        <v>20667</v>
      </c>
      <c r="G150" s="274">
        <f t="shared" si="34"/>
        <v>41169</v>
      </c>
      <c r="H150" s="275">
        <f>CHOOSE(MATCH($A$2,{"D","C"},0),VLOOKUP($A150,$J$4:$Q$244,COUNTA($J$4:$Q$4)),TREND(D150:E150,F150:G150,B150))</f>
        <v>1</v>
      </c>
      <c r="J150" s="281">
        <v>45352</v>
      </c>
      <c r="K150" s="277">
        <f t="shared" si="35"/>
        <v>45552</v>
      </c>
      <c r="L150" s="278">
        <f t="shared" si="40"/>
        <v>0.99887341547568331</v>
      </c>
      <c r="M150" s="303">
        <f t="shared" si="42"/>
        <v>0</v>
      </c>
      <c r="N150" s="279">
        <f t="shared" si="36"/>
        <v>0</v>
      </c>
      <c r="O150" s="279">
        <f t="shared" si="37"/>
        <v>0.99887341547568331</v>
      </c>
      <c r="P150" s="283">
        <f t="shared" si="39"/>
        <v>0</v>
      </c>
      <c r="Q150" s="151">
        <f t="shared" si="27"/>
        <v>0.99887341547568309</v>
      </c>
      <c r="R150" s="3">
        <f t="shared" si="41"/>
        <v>1</v>
      </c>
    </row>
    <row r="151" spans="1:18">
      <c r="A151" s="12">
        <f t="shared" si="38"/>
        <v>38412</v>
      </c>
      <c r="B151" s="12">
        <f t="shared" si="29"/>
        <v>38610</v>
      </c>
      <c r="C151" s="13">
        <f t="shared" si="30"/>
        <v>1</v>
      </c>
      <c r="D151" s="273">
        <f t="shared" si="31"/>
        <v>1</v>
      </c>
      <c r="E151" s="273">
        <f t="shared" si="32"/>
        <v>1.0713511454050784</v>
      </c>
      <c r="F151" s="274">
        <f t="shared" si="33"/>
        <v>20667</v>
      </c>
      <c r="G151" s="274">
        <f t="shared" si="34"/>
        <v>41169</v>
      </c>
      <c r="H151" s="275">
        <f>CHOOSE(MATCH($A$2,{"D","C"},0),VLOOKUP($A151,$J$4:$Q$244,COUNTA($J$4:$Q$4)),TREND(D151:E151,F151:G151,B151))</f>
        <v>1</v>
      </c>
      <c r="J151" s="281">
        <v>45383</v>
      </c>
      <c r="K151" s="277">
        <f t="shared" si="35"/>
        <v>45581</v>
      </c>
      <c r="L151" s="278">
        <f t="shared" si="40"/>
        <v>0.99887341547568331</v>
      </c>
      <c r="M151" s="303">
        <f t="shared" si="42"/>
        <v>0</v>
      </c>
      <c r="N151" s="279">
        <f t="shared" si="36"/>
        <v>0</v>
      </c>
      <c r="O151" s="279">
        <f t="shared" si="37"/>
        <v>0.99887341547568331</v>
      </c>
      <c r="P151" s="283">
        <f t="shared" si="39"/>
        <v>0</v>
      </c>
      <c r="Q151" s="151">
        <f t="shared" si="27"/>
        <v>0.99887341547568309</v>
      </c>
      <c r="R151" s="3">
        <f t="shared" si="41"/>
        <v>1</v>
      </c>
    </row>
    <row r="152" spans="1:18">
      <c r="A152" s="12">
        <f t="shared" si="38"/>
        <v>38443</v>
      </c>
      <c r="B152" s="12">
        <f t="shared" si="29"/>
        <v>38640</v>
      </c>
      <c r="C152" s="13">
        <f t="shared" si="30"/>
        <v>1</v>
      </c>
      <c r="D152" s="273">
        <f t="shared" si="31"/>
        <v>1</v>
      </c>
      <c r="E152" s="273">
        <f t="shared" si="32"/>
        <v>1.0713511454050784</v>
      </c>
      <c r="F152" s="274">
        <f t="shared" si="33"/>
        <v>20667</v>
      </c>
      <c r="G152" s="274">
        <f t="shared" si="34"/>
        <v>41169</v>
      </c>
      <c r="H152" s="275">
        <f>CHOOSE(MATCH($A$2,{"D","C"},0),VLOOKUP($A152,$J$4:$Q$244,COUNTA($J$4:$Q$4)),TREND(D152:E152,F152:G152,B152))</f>
        <v>1</v>
      </c>
      <c r="J152" s="281">
        <v>45413</v>
      </c>
      <c r="K152" s="277">
        <f t="shared" si="35"/>
        <v>45613</v>
      </c>
      <c r="L152" s="278">
        <f t="shared" si="40"/>
        <v>0.99887341547568331</v>
      </c>
      <c r="M152" s="303">
        <f t="shared" si="42"/>
        <v>0</v>
      </c>
      <c r="N152" s="279">
        <f t="shared" si="36"/>
        <v>0</v>
      </c>
      <c r="O152" s="279">
        <f t="shared" si="37"/>
        <v>0.99887341547568331</v>
      </c>
      <c r="P152" s="283">
        <f t="shared" si="39"/>
        <v>0</v>
      </c>
      <c r="Q152" s="151">
        <f t="shared" si="27"/>
        <v>0.99887341547568309</v>
      </c>
      <c r="R152" s="3">
        <f t="shared" si="41"/>
        <v>1</v>
      </c>
    </row>
    <row r="153" spans="1:18">
      <c r="A153" s="12">
        <f t="shared" si="38"/>
        <v>38473</v>
      </c>
      <c r="B153" s="12">
        <f t="shared" si="29"/>
        <v>38671</v>
      </c>
      <c r="C153" s="13">
        <f t="shared" si="30"/>
        <v>1</v>
      </c>
      <c r="D153" s="273">
        <f t="shared" si="31"/>
        <v>1</v>
      </c>
      <c r="E153" s="273">
        <f t="shared" si="32"/>
        <v>1.0713511454050784</v>
      </c>
      <c r="F153" s="274">
        <f t="shared" si="33"/>
        <v>20667</v>
      </c>
      <c r="G153" s="274">
        <f t="shared" si="34"/>
        <v>41169</v>
      </c>
      <c r="H153" s="275">
        <f>CHOOSE(MATCH($A$2,{"D","C"},0),VLOOKUP($A153,$J$4:$Q$244,COUNTA($J$4:$Q$4)),TREND(D153:E153,F153:G153,B153))</f>
        <v>1</v>
      </c>
      <c r="J153" s="281">
        <v>45444</v>
      </c>
      <c r="K153" s="277">
        <f t="shared" si="35"/>
        <v>45642</v>
      </c>
      <c r="L153" s="278">
        <f t="shared" si="40"/>
        <v>0.99887341547568331</v>
      </c>
      <c r="M153" s="303">
        <f t="shared" si="42"/>
        <v>0</v>
      </c>
      <c r="N153" s="279">
        <f t="shared" si="36"/>
        <v>0</v>
      </c>
      <c r="O153" s="279">
        <f t="shared" si="37"/>
        <v>0.99887341547568331</v>
      </c>
      <c r="P153" s="283">
        <f t="shared" si="39"/>
        <v>0</v>
      </c>
      <c r="Q153" s="151">
        <f t="shared" si="27"/>
        <v>0.99887341547568309</v>
      </c>
      <c r="R153" s="3">
        <f t="shared" si="41"/>
        <v>1</v>
      </c>
    </row>
    <row r="154" spans="1:18">
      <c r="A154" s="12">
        <f t="shared" si="38"/>
        <v>38504</v>
      </c>
      <c r="B154" s="12">
        <f t="shared" si="29"/>
        <v>38701</v>
      </c>
      <c r="C154" s="13">
        <f t="shared" si="30"/>
        <v>1</v>
      </c>
      <c r="D154" s="273">
        <f t="shared" si="31"/>
        <v>1</v>
      </c>
      <c r="E154" s="273">
        <f t="shared" si="32"/>
        <v>1.0713511454050784</v>
      </c>
      <c r="F154" s="274">
        <f t="shared" si="33"/>
        <v>20667</v>
      </c>
      <c r="G154" s="274">
        <f t="shared" si="34"/>
        <v>41169</v>
      </c>
      <c r="H154" s="275">
        <f>CHOOSE(MATCH($A$2,{"D","C"},0),VLOOKUP($A154,$J$4:$Q$244,COUNTA($J$4:$Q$4)),TREND(D154:E154,F154:G154,B154))</f>
        <v>1</v>
      </c>
      <c r="J154" s="281">
        <v>45474</v>
      </c>
      <c r="K154" s="277">
        <f t="shared" si="35"/>
        <v>45674</v>
      </c>
      <c r="L154" s="278">
        <f t="shared" si="40"/>
        <v>0.99887341547568331</v>
      </c>
      <c r="M154" s="303">
        <f t="shared" si="42"/>
        <v>0</v>
      </c>
      <c r="N154" s="279">
        <f t="shared" si="36"/>
        <v>0</v>
      </c>
      <c r="O154" s="279">
        <f t="shared" si="37"/>
        <v>0.99887341547568331</v>
      </c>
      <c r="P154" s="283">
        <f t="shared" si="39"/>
        <v>0</v>
      </c>
      <c r="Q154" s="151">
        <f t="shared" si="27"/>
        <v>0.99887341547568309</v>
      </c>
      <c r="R154" s="3">
        <f t="shared" si="41"/>
        <v>1</v>
      </c>
    </row>
    <row r="155" spans="1:18">
      <c r="A155" s="12">
        <f t="shared" si="38"/>
        <v>38534</v>
      </c>
      <c r="B155" s="12">
        <f t="shared" si="29"/>
        <v>38732</v>
      </c>
      <c r="C155" s="13">
        <f t="shared" si="30"/>
        <v>1</v>
      </c>
      <c r="D155" s="273">
        <f t="shared" si="31"/>
        <v>1</v>
      </c>
      <c r="E155" s="273">
        <f t="shared" si="32"/>
        <v>1.0713511454050784</v>
      </c>
      <c r="F155" s="274">
        <f t="shared" si="33"/>
        <v>20667</v>
      </c>
      <c r="G155" s="274">
        <f t="shared" si="34"/>
        <v>41169</v>
      </c>
      <c r="H155" s="275">
        <f>CHOOSE(MATCH($A$2,{"D","C"},0),VLOOKUP($A155,$J$4:$Q$244,COUNTA($J$4:$Q$4)),TREND(D155:E155,F155:G155,B155))</f>
        <v>1</v>
      </c>
      <c r="J155" s="281">
        <v>45505</v>
      </c>
      <c r="K155" s="277">
        <f t="shared" si="35"/>
        <v>45705</v>
      </c>
      <c r="L155" s="278">
        <f t="shared" si="40"/>
        <v>0.99887341547568331</v>
      </c>
      <c r="M155" s="303">
        <f t="shared" si="42"/>
        <v>0</v>
      </c>
      <c r="N155" s="279">
        <f t="shared" si="36"/>
        <v>0</v>
      </c>
      <c r="O155" s="279">
        <f t="shared" si="37"/>
        <v>0.99887341547568331</v>
      </c>
      <c r="P155" s="283">
        <f t="shared" si="39"/>
        <v>0</v>
      </c>
      <c r="Q155" s="151">
        <f t="shared" si="27"/>
        <v>0.99887341547568309</v>
      </c>
      <c r="R155" s="3">
        <f t="shared" si="41"/>
        <v>1</v>
      </c>
    </row>
    <row r="156" spans="1:18">
      <c r="A156" s="12">
        <f t="shared" si="38"/>
        <v>38565</v>
      </c>
      <c r="B156" s="12">
        <f t="shared" si="29"/>
        <v>38763</v>
      </c>
      <c r="C156" s="13">
        <f t="shared" si="30"/>
        <v>1</v>
      </c>
      <c r="D156" s="273">
        <f t="shared" si="31"/>
        <v>1</v>
      </c>
      <c r="E156" s="273">
        <f t="shared" si="32"/>
        <v>1.0713511454050784</v>
      </c>
      <c r="F156" s="274">
        <f t="shared" si="33"/>
        <v>20667</v>
      </c>
      <c r="G156" s="274">
        <f t="shared" si="34"/>
        <v>41169</v>
      </c>
      <c r="H156" s="275">
        <f>CHOOSE(MATCH($A$2,{"D","C"},0),VLOOKUP($A156,$J$4:$Q$244,COUNTA($J$4:$Q$4)),TREND(D156:E156,F156:G156,B156))</f>
        <v>1</v>
      </c>
      <c r="J156" s="281">
        <v>45536</v>
      </c>
      <c r="K156" s="277">
        <f t="shared" si="35"/>
        <v>45732</v>
      </c>
      <c r="L156" s="278">
        <f t="shared" ref="L156:L171" si="43">L155</f>
        <v>0.99887341547568331</v>
      </c>
      <c r="M156" s="303">
        <f t="shared" si="42"/>
        <v>0</v>
      </c>
      <c r="N156" s="279">
        <f t="shared" si="36"/>
        <v>0</v>
      </c>
      <c r="O156" s="279">
        <f t="shared" si="37"/>
        <v>0.99887341547568331</v>
      </c>
      <c r="P156" s="283">
        <f t="shared" si="39"/>
        <v>0</v>
      </c>
      <c r="Q156" s="151">
        <f t="shared" si="27"/>
        <v>0.99887341547568309</v>
      </c>
      <c r="R156" s="3">
        <f t="shared" si="41"/>
        <v>1</v>
      </c>
    </row>
    <row r="157" spans="1:18">
      <c r="A157" s="12">
        <f t="shared" si="38"/>
        <v>38596</v>
      </c>
      <c r="B157" s="12">
        <f t="shared" si="29"/>
        <v>38791</v>
      </c>
      <c r="C157" s="13">
        <f t="shared" si="30"/>
        <v>1</v>
      </c>
      <c r="D157" s="273">
        <f t="shared" si="31"/>
        <v>1</v>
      </c>
      <c r="E157" s="273">
        <f t="shared" si="32"/>
        <v>1.0713511454050784</v>
      </c>
      <c r="F157" s="274">
        <f t="shared" si="33"/>
        <v>20667</v>
      </c>
      <c r="G157" s="274">
        <f t="shared" si="34"/>
        <v>41169</v>
      </c>
      <c r="H157" s="275">
        <f>CHOOSE(MATCH($A$2,{"D","C"},0),VLOOKUP($A157,$J$4:$Q$244,COUNTA($J$4:$Q$4)),TREND(D157:E157,F157:G157,B157))</f>
        <v>1</v>
      </c>
      <c r="J157" s="281">
        <v>45566</v>
      </c>
      <c r="K157" s="277">
        <f t="shared" si="35"/>
        <v>45764</v>
      </c>
      <c r="L157" s="278">
        <f t="shared" si="43"/>
        <v>0.99887341547568331</v>
      </c>
      <c r="M157" s="303">
        <f t="shared" si="42"/>
        <v>0</v>
      </c>
      <c r="N157" s="279">
        <f t="shared" si="36"/>
        <v>0</v>
      </c>
      <c r="O157" s="279">
        <f t="shared" si="37"/>
        <v>0.99887341547568331</v>
      </c>
      <c r="P157" s="283">
        <f t="shared" si="39"/>
        <v>0</v>
      </c>
      <c r="Q157" s="151">
        <f t="shared" si="27"/>
        <v>0.99887341547568309</v>
      </c>
      <c r="R157" s="3">
        <f t="shared" si="41"/>
        <v>1</v>
      </c>
    </row>
    <row r="158" spans="1:18">
      <c r="A158" s="12">
        <f t="shared" si="38"/>
        <v>38626</v>
      </c>
      <c r="B158" s="12">
        <f t="shared" si="29"/>
        <v>38822</v>
      </c>
      <c r="C158" s="13">
        <f t="shared" si="30"/>
        <v>1</v>
      </c>
      <c r="D158" s="273">
        <f t="shared" si="31"/>
        <v>1</v>
      </c>
      <c r="E158" s="273">
        <f t="shared" si="32"/>
        <v>1.0713511454050784</v>
      </c>
      <c r="F158" s="274">
        <f t="shared" si="33"/>
        <v>20667</v>
      </c>
      <c r="G158" s="274">
        <f t="shared" si="34"/>
        <v>41169</v>
      </c>
      <c r="H158" s="275">
        <f>CHOOSE(MATCH($A$2,{"D","C"},0),VLOOKUP($A158,$J$4:$Q$244,COUNTA($J$4:$Q$4)),TREND(D158:E158,F158:G158,B158))</f>
        <v>1</v>
      </c>
      <c r="J158" s="281">
        <v>45597</v>
      </c>
      <c r="K158" s="277">
        <f t="shared" si="35"/>
        <v>45793</v>
      </c>
      <c r="L158" s="278">
        <f t="shared" si="43"/>
        <v>0.99887341547568331</v>
      </c>
      <c r="M158" s="303">
        <f t="shared" si="42"/>
        <v>0</v>
      </c>
      <c r="N158" s="279">
        <f t="shared" si="36"/>
        <v>0</v>
      </c>
      <c r="O158" s="279">
        <f t="shared" si="37"/>
        <v>0.99887341547568331</v>
      </c>
      <c r="P158" s="283">
        <f t="shared" si="39"/>
        <v>0</v>
      </c>
      <c r="Q158" s="151">
        <f t="shared" si="27"/>
        <v>0.99887341547568309</v>
      </c>
      <c r="R158" s="3">
        <f t="shared" si="41"/>
        <v>1</v>
      </c>
    </row>
    <row r="159" spans="1:18">
      <c r="A159" s="12">
        <f t="shared" si="38"/>
        <v>38657</v>
      </c>
      <c r="B159" s="12">
        <f t="shared" si="29"/>
        <v>38852</v>
      </c>
      <c r="C159" s="13">
        <f t="shared" si="30"/>
        <v>1</v>
      </c>
      <c r="D159" s="273">
        <f t="shared" si="31"/>
        <v>1</v>
      </c>
      <c r="E159" s="273">
        <f t="shared" si="32"/>
        <v>1.0713511454050784</v>
      </c>
      <c r="F159" s="274">
        <f t="shared" si="33"/>
        <v>20667</v>
      </c>
      <c r="G159" s="274">
        <f t="shared" si="34"/>
        <v>41169</v>
      </c>
      <c r="H159" s="275">
        <f>CHOOSE(MATCH($A$2,{"D","C"},0),VLOOKUP($A159,$J$4:$Q$244,COUNTA($J$4:$Q$4)),TREND(D159:E159,F159:G159,B159))</f>
        <v>1</v>
      </c>
      <c r="J159" s="281">
        <v>45627</v>
      </c>
      <c r="K159" s="277">
        <f t="shared" si="35"/>
        <v>45825</v>
      </c>
      <c r="L159" s="278">
        <f t="shared" si="43"/>
        <v>0.99887341547568331</v>
      </c>
      <c r="M159" s="303">
        <f t="shared" si="42"/>
        <v>0</v>
      </c>
      <c r="N159" s="279">
        <f t="shared" si="36"/>
        <v>0</v>
      </c>
      <c r="O159" s="279">
        <f t="shared" si="37"/>
        <v>0.99887341547568331</v>
      </c>
      <c r="P159" s="283">
        <f t="shared" si="39"/>
        <v>0</v>
      </c>
      <c r="Q159" s="151">
        <f t="shared" si="27"/>
        <v>0.99887341547568309</v>
      </c>
      <c r="R159" s="3">
        <f t="shared" si="41"/>
        <v>1</v>
      </c>
    </row>
    <row r="160" spans="1:18">
      <c r="A160" s="12">
        <f t="shared" si="38"/>
        <v>38687</v>
      </c>
      <c r="B160" s="12">
        <f t="shared" si="29"/>
        <v>38883</v>
      </c>
      <c r="C160" s="13">
        <f t="shared" si="30"/>
        <v>1</v>
      </c>
      <c r="D160" s="273">
        <f t="shared" si="31"/>
        <v>1</v>
      </c>
      <c r="E160" s="273">
        <f t="shared" si="32"/>
        <v>1.0713511454050784</v>
      </c>
      <c r="F160" s="274">
        <f t="shared" si="33"/>
        <v>20667</v>
      </c>
      <c r="G160" s="274">
        <f t="shared" si="34"/>
        <v>41169</v>
      </c>
      <c r="H160" s="275">
        <f>CHOOSE(MATCH($A$2,{"D","C"},0),VLOOKUP($A160,$J$4:$Q$244,COUNTA($J$4:$Q$4)),TREND(D160:E160,F160:G160,B160))</f>
        <v>1</v>
      </c>
      <c r="J160" s="281">
        <v>45658</v>
      </c>
      <c r="K160" s="277">
        <f t="shared" si="35"/>
        <v>45855</v>
      </c>
      <c r="L160" s="278">
        <f t="shared" si="43"/>
        <v>0.99887341547568331</v>
      </c>
      <c r="M160" s="303">
        <f t="shared" si="42"/>
        <v>0</v>
      </c>
      <c r="N160" s="279">
        <f t="shared" si="36"/>
        <v>0</v>
      </c>
      <c r="O160" s="279">
        <f t="shared" si="37"/>
        <v>0.99887341547568331</v>
      </c>
      <c r="P160" s="283">
        <f t="shared" si="39"/>
        <v>0</v>
      </c>
      <c r="Q160" s="151">
        <f t="shared" si="27"/>
        <v>0.99887341547568309</v>
      </c>
      <c r="R160" s="3">
        <f t="shared" si="41"/>
        <v>1</v>
      </c>
    </row>
    <row r="161" spans="1:18">
      <c r="A161" s="12">
        <f t="shared" si="38"/>
        <v>38718</v>
      </c>
      <c r="B161" s="12">
        <f t="shared" si="29"/>
        <v>38913</v>
      </c>
      <c r="C161" s="13">
        <f t="shared" si="30"/>
        <v>1</v>
      </c>
      <c r="D161" s="273">
        <f t="shared" si="31"/>
        <v>1</v>
      </c>
      <c r="E161" s="273">
        <f t="shared" si="32"/>
        <v>1.0713511454050784</v>
      </c>
      <c r="F161" s="274">
        <f t="shared" si="33"/>
        <v>20667</v>
      </c>
      <c r="G161" s="274">
        <f t="shared" si="34"/>
        <v>41169</v>
      </c>
      <c r="H161" s="275">
        <f>CHOOSE(MATCH($A$2,{"D","C"},0),VLOOKUP($A161,$J$4:$Q$244,COUNTA($J$4:$Q$4)),TREND(D161:E161,F161:G161,B161))</f>
        <v>1</v>
      </c>
      <c r="J161" s="281">
        <v>45689</v>
      </c>
      <c r="K161" s="277">
        <f t="shared" si="35"/>
        <v>45884</v>
      </c>
      <c r="L161" s="278">
        <f t="shared" si="43"/>
        <v>0.99887341547568331</v>
      </c>
      <c r="M161" s="303">
        <f t="shared" si="42"/>
        <v>0</v>
      </c>
      <c r="N161" s="279">
        <f t="shared" si="36"/>
        <v>0</v>
      </c>
      <c r="O161" s="279">
        <f t="shared" si="37"/>
        <v>0.99887341547568331</v>
      </c>
      <c r="P161" s="283">
        <f t="shared" si="39"/>
        <v>0</v>
      </c>
      <c r="Q161" s="151">
        <f t="shared" si="27"/>
        <v>0.99887341547568309</v>
      </c>
      <c r="R161" s="3">
        <f t="shared" si="41"/>
        <v>1</v>
      </c>
    </row>
    <row r="162" spans="1:18">
      <c r="A162" s="12">
        <f t="shared" si="38"/>
        <v>38749</v>
      </c>
      <c r="B162" s="12">
        <f t="shared" si="29"/>
        <v>38944</v>
      </c>
      <c r="C162" s="13">
        <f t="shared" si="30"/>
        <v>1</v>
      </c>
      <c r="D162" s="273">
        <f t="shared" si="31"/>
        <v>1</v>
      </c>
      <c r="E162" s="273">
        <f t="shared" si="32"/>
        <v>1.0713511454050784</v>
      </c>
      <c r="F162" s="274">
        <f t="shared" si="33"/>
        <v>20667</v>
      </c>
      <c r="G162" s="274">
        <f t="shared" si="34"/>
        <v>41169</v>
      </c>
      <c r="H162" s="275">
        <f>CHOOSE(MATCH($A$2,{"D","C"},0),VLOOKUP($A162,$J$4:$Q$244,COUNTA($J$4:$Q$4)),TREND(D162:E162,F162:G162,B162))</f>
        <v>1</v>
      </c>
      <c r="J162" s="281">
        <v>45717</v>
      </c>
      <c r="K162" s="277">
        <f t="shared" si="35"/>
        <v>45917</v>
      </c>
      <c r="L162" s="278">
        <f t="shared" si="43"/>
        <v>0.99887341547568331</v>
      </c>
      <c r="M162" s="303">
        <f t="shared" si="42"/>
        <v>0</v>
      </c>
      <c r="N162" s="279">
        <f t="shared" si="36"/>
        <v>0</v>
      </c>
      <c r="O162" s="279">
        <f t="shared" si="37"/>
        <v>0.99887341547568331</v>
      </c>
      <c r="P162" s="283">
        <f t="shared" si="39"/>
        <v>0</v>
      </c>
      <c r="Q162" s="151">
        <f t="shared" si="27"/>
        <v>0.99887341547568309</v>
      </c>
      <c r="R162" s="3">
        <f t="shared" si="41"/>
        <v>1</v>
      </c>
    </row>
    <row r="163" spans="1:18">
      <c r="A163" s="12">
        <f t="shared" si="38"/>
        <v>38777</v>
      </c>
      <c r="B163" s="12">
        <f t="shared" si="29"/>
        <v>38975</v>
      </c>
      <c r="C163" s="13">
        <f t="shared" si="30"/>
        <v>1</v>
      </c>
      <c r="D163" s="273">
        <f t="shared" si="31"/>
        <v>1</v>
      </c>
      <c r="E163" s="273">
        <f t="shared" si="32"/>
        <v>1.0713511454050784</v>
      </c>
      <c r="F163" s="274">
        <f t="shared" si="33"/>
        <v>20667</v>
      </c>
      <c r="G163" s="274">
        <f t="shared" si="34"/>
        <v>41169</v>
      </c>
      <c r="H163" s="275">
        <f>CHOOSE(MATCH($A$2,{"D","C"},0),VLOOKUP($A163,$J$4:$Q$244,COUNTA($J$4:$Q$4)),TREND(D163:E163,F163:G163,B163))</f>
        <v>1</v>
      </c>
      <c r="J163" s="281">
        <v>45748</v>
      </c>
      <c r="K163" s="277">
        <f t="shared" si="35"/>
        <v>45946</v>
      </c>
      <c r="L163" s="278">
        <f t="shared" si="43"/>
        <v>0.99887341547568331</v>
      </c>
      <c r="M163" s="303">
        <f t="shared" si="42"/>
        <v>0</v>
      </c>
      <c r="N163" s="279">
        <f t="shared" si="36"/>
        <v>0</v>
      </c>
      <c r="O163" s="279">
        <f t="shared" si="37"/>
        <v>0.99887341547568331</v>
      </c>
      <c r="P163" s="283">
        <f t="shared" si="39"/>
        <v>0</v>
      </c>
      <c r="Q163" s="151">
        <f t="shared" si="27"/>
        <v>0.99887341547568309</v>
      </c>
      <c r="R163" s="3">
        <f t="shared" si="41"/>
        <v>1</v>
      </c>
    </row>
    <row r="164" spans="1:18">
      <c r="A164" s="12">
        <f t="shared" si="38"/>
        <v>38808</v>
      </c>
      <c r="B164" s="12">
        <f t="shared" si="29"/>
        <v>39005</v>
      </c>
      <c r="C164" s="13">
        <f t="shared" si="30"/>
        <v>1</v>
      </c>
      <c r="D164" s="273">
        <f t="shared" si="31"/>
        <v>1</v>
      </c>
      <c r="E164" s="273">
        <f t="shared" si="32"/>
        <v>1.0713511454050784</v>
      </c>
      <c r="F164" s="274">
        <f t="shared" si="33"/>
        <v>20667</v>
      </c>
      <c r="G164" s="274">
        <f t="shared" si="34"/>
        <v>41169</v>
      </c>
      <c r="H164" s="275">
        <f>CHOOSE(MATCH($A$2,{"D","C"},0),VLOOKUP($A164,$J$4:$Q$244,COUNTA($J$4:$Q$4)),TREND(D164:E164,F164:G164,B164))</f>
        <v>1</v>
      </c>
      <c r="J164" s="281">
        <v>45778</v>
      </c>
      <c r="K164" s="277">
        <f t="shared" si="35"/>
        <v>45978</v>
      </c>
      <c r="L164" s="278">
        <f t="shared" si="43"/>
        <v>0.99887341547568331</v>
      </c>
      <c r="M164" s="303">
        <f t="shared" si="42"/>
        <v>0</v>
      </c>
      <c r="N164" s="279">
        <f t="shared" si="36"/>
        <v>0</v>
      </c>
      <c r="O164" s="279">
        <f t="shared" si="37"/>
        <v>0.99887341547568331</v>
      </c>
      <c r="P164" s="283">
        <f t="shared" si="39"/>
        <v>0</v>
      </c>
      <c r="Q164" s="151">
        <f t="shared" ref="Q164:Q227" si="44">(1+P164)*Q163</f>
        <v>0.99887341547568309</v>
      </c>
      <c r="R164" s="3">
        <f t="shared" si="41"/>
        <v>1</v>
      </c>
    </row>
    <row r="165" spans="1:18">
      <c r="A165" s="12">
        <f t="shared" si="38"/>
        <v>38838</v>
      </c>
      <c r="B165" s="12">
        <f t="shared" si="29"/>
        <v>39036</v>
      </c>
      <c r="C165" s="13">
        <f t="shared" si="30"/>
        <v>1</v>
      </c>
      <c r="D165" s="273">
        <f t="shared" si="31"/>
        <v>1</v>
      </c>
      <c r="E165" s="273">
        <f t="shared" si="32"/>
        <v>1.0713511454050784</v>
      </c>
      <c r="F165" s="274">
        <f t="shared" si="33"/>
        <v>20667</v>
      </c>
      <c r="G165" s="274">
        <f t="shared" si="34"/>
        <v>41169</v>
      </c>
      <c r="H165" s="275">
        <f>CHOOSE(MATCH($A$2,{"D","C"},0),VLOOKUP($A165,$J$4:$Q$244,COUNTA($J$4:$Q$4)),TREND(D165:E165,F165:G165,B165))</f>
        <v>1</v>
      </c>
      <c r="J165" s="281">
        <v>45809</v>
      </c>
      <c r="K165" s="277">
        <f t="shared" si="35"/>
        <v>46007</v>
      </c>
      <c r="L165" s="278">
        <f t="shared" si="43"/>
        <v>0.99887341547568331</v>
      </c>
      <c r="M165" s="303">
        <f t="shared" si="42"/>
        <v>0</v>
      </c>
      <c r="N165" s="279">
        <f t="shared" si="36"/>
        <v>0</v>
      </c>
      <c r="O165" s="279">
        <f t="shared" si="37"/>
        <v>0.99887341547568331</v>
      </c>
      <c r="P165" s="283">
        <f t="shared" si="39"/>
        <v>0</v>
      </c>
      <c r="Q165" s="151">
        <f t="shared" si="44"/>
        <v>0.99887341547568309</v>
      </c>
      <c r="R165" s="3">
        <f t="shared" si="41"/>
        <v>1</v>
      </c>
    </row>
    <row r="166" spans="1:18">
      <c r="A166" s="12">
        <f t="shared" si="38"/>
        <v>38869</v>
      </c>
      <c r="B166" s="12">
        <f t="shared" si="29"/>
        <v>39066</v>
      </c>
      <c r="C166" s="13">
        <f t="shared" si="30"/>
        <v>1</v>
      </c>
      <c r="D166" s="273">
        <f t="shared" si="31"/>
        <v>1</v>
      </c>
      <c r="E166" s="273">
        <f t="shared" si="32"/>
        <v>1.0713511454050784</v>
      </c>
      <c r="F166" s="274">
        <f t="shared" si="33"/>
        <v>20667</v>
      </c>
      <c r="G166" s="274">
        <f t="shared" si="34"/>
        <v>41169</v>
      </c>
      <c r="H166" s="275">
        <f>CHOOSE(MATCH($A$2,{"D","C"},0),VLOOKUP($A166,$J$4:$Q$244,COUNTA($J$4:$Q$4)),TREND(D166:E166,F166:G166,B166))</f>
        <v>1</v>
      </c>
      <c r="J166" s="281">
        <v>45839</v>
      </c>
      <c r="K166" s="277">
        <f t="shared" si="35"/>
        <v>46039</v>
      </c>
      <c r="L166" s="278">
        <f t="shared" si="43"/>
        <v>0.99887341547568331</v>
      </c>
      <c r="M166" s="303">
        <f t="shared" si="42"/>
        <v>0</v>
      </c>
      <c r="N166" s="279">
        <f t="shared" si="36"/>
        <v>0</v>
      </c>
      <c r="O166" s="279">
        <f t="shared" si="37"/>
        <v>0.99887341547568331</v>
      </c>
      <c r="P166" s="283">
        <f t="shared" si="39"/>
        <v>0</v>
      </c>
      <c r="Q166" s="151">
        <f t="shared" si="44"/>
        <v>0.99887341547568309</v>
      </c>
      <c r="R166" s="3">
        <f t="shared" si="41"/>
        <v>1</v>
      </c>
    </row>
    <row r="167" spans="1:18">
      <c r="A167" s="12">
        <f t="shared" si="38"/>
        <v>38899</v>
      </c>
      <c r="B167" s="12">
        <f t="shared" si="29"/>
        <v>39097</v>
      </c>
      <c r="C167" s="13">
        <f t="shared" si="30"/>
        <v>1</v>
      </c>
      <c r="D167" s="273">
        <f t="shared" si="31"/>
        <v>1</v>
      </c>
      <c r="E167" s="273">
        <f t="shared" si="32"/>
        <v>1.0713511454050784</v>
      </c>
      <c r="F167" s="274">
        <f t="shared" si="33"/>
        <v>20667</v>
      </c>
      <c r="G167" s="274">
        <f t="shared" si="34"/>
        <v>41169</v>
      </c>
      <c r="H167" s="275">
        <f>CHOOSE(MATCH($A$2,{"D","C"},0),VLOOKUP($A167,$J$4:$Q$244,COUNTA($J$4:$Q$4)),TREND(D167:E167,F167:G167,B167))</f>
        <v>1</v>
      </c>
      <c r="J167" s="281">
        <v>45870</v>
      </c>
      <c r="K167" s="277">
        <f t="shared" si="35"/>
        <v>46070</v>
      </c>
      <c r="L167" s="278">
        <f t="shared" si="43"/>
        <v>0.99887341547568331</v>
      </c>
      <c r="M167" s="303">
        <f t="shared" si="42"/>
        <v>0</v>
      </c>
      <c r="N167" s="279">
        <f t="shared" si="36"/>
        <v>0</v>
      </c>
      <c r="O167" s="279">
        <f t="shared" si="37"/>
        <v>0.99887341547568331</v>
      </c>
      <c r="P167" s="283">
        <f t="shared" si="39"/>
        <v>0</v>
      </c>
      <c r="Q167" s="151">
        <f t="shared" si="44"/>
        <v>0.99887341547568309</v>
      </c>
      <c r="R167" s="3">
        <f t="shared" si="41"/>
        <v>1</v>
      </c>
    </row>
    <row r="168" spans="1:18">
      <c r="A168" s="12">
        <f t="shared" si="38"/>
        <v>38930</v>
      </c>
      <c r="B168" s="12">
        <f t="shared" si="29"/>
        <v>39128</v>
      </c>
      <c r="C168" s="13">
        <f t="shared" si="30"/>
        <v>1</v>
      </c>
      <c r="D168" s="273">
        <f t="shared" si="31"/>
        <v>1</v>
      </c>
      <c r="E168" s="273">
        <f t="shared" si="32"/>
        <v>1.0713511454050784</v>
      </c>
      <c r="F168" s="274">
        <f t="shared" si="33"/>
        <v>20667</v>
      </c>
      <c r="G168" s="274">
        <f t="shared" si="34"/>
        <v>41169</v>
      </c>
      <c r="H168" s="275">
        <f>CHOOSE(MATCH($A$2,{"D","C"},0),VLOOKUP($A168,$J$4:$Q$244,COUNTA($J$4:$Q$4)),TREND(D168:E168,F168:G168,B168))</f>
        <v>1</v>
      </c>
      <c r="J168" s="281">
        <v>45901</v>
      </c>
      <c r="K168" s="277">
        <f t="shared" si="35"/>
        <v>46097</v>
      </c>
      <c r="L168" s="278">
        <f t="shared" si="43"/>
        <v>0.99887341547568331</v>
      </c>
      <c r="M168" s="303">
        <f t="shared" si="42"/>
        <v>0</v>
      </c>
      <c r="N168" s="279">
        <f t="shared" si="36"/>
        <v>0</v>
      </c>
      <c r="O168" s="279">
        <f t="shared" si="37"/>
        <v>0.99887341547568331</v>
      </c>
      <c r="P168" s="283">
        <f t="shared" si="39"/>
        <v>0</v>
      </c>
      <c r="Q168" s="151">
        <f t="shared" si="44"/>
        <v>0.99887341547568309</v>
      </c>
      <c r="R168" s="3">
        <f t="shared" si="41"/>
        <v>1</v>
      </c>
    </row>
    <row r="169" spans="1:18">
      <c r="A169" s="12">
        <f t="shared" si="38"/>
        <v>38961</v>
      </c>
      <c r="B169" s="12">
        <f t="shared" si="29"/>
        <v>39156</v>
      </c>
      <c r="C169" s="13">
        <f t="shared" si="30"/>
        <v>1</v>
      </c>
      <c r="D169" s="273">
        <f t="shared" si="31"/>
        <v>1</v>
      </c>
      <c r="E169" s="273">
        <f t="shared" si="32"/>
        <v>1.0713511454050784</v>
      </c>
      <c r="F169" s="274">
        <f t="shared" si="33"/>
        <v>20667</v>
      </c>
      <c r="G169" s="274">
        <f t="shared" si="34"/>
        <v>41169</v>
      </c>
      <c r="H169" s="275">
        <f>CHOOSE(MATCH($A$2,{"D","C"},0),VLOOKUP($A169,$J$4:$Q$244,COUNTA($J$4:$Q$4)),TREND(D169:E169,F169:G169,B169))</f>
        <v>1</v>
      </c>
      <c r="J169" s="281">
        <v>45931</v>
      </c>
      <c r="K169" s="277">
        <f t="shared" si="35"/>
        <v>46129</v>
      </c>
      <c r="L169" s="278">
        <f t="shared" si="43"/>
        <v>0.99887341547568331</v>
      </c>
      <c r="M169" s="303">
        <f t="shared" si="42"/>
        <v>0</v>
      </c>
      <c r="N169" s="279">
        <f t="shared" si="36"/>
        <v>0</v>
      </c>
      <c r="O169" s="279">
        <f t="shared" si="37"/>
        <v>0.99887341547568331</v>
      </c>
      <c r="P169" s="283">
        <f t="shared" si="39"/>
        <v>0</v>
      </c>
      <c r="Q169" s="151">
        <f t="shared" si="44"/>
        <v>0.99887341547568309</v>
      </c>
      <c r="R169" s="3">
        <f t="shared" si="41"/>
        <v>1</v>
      </c>
    </row>
    <row r="170" spans="1:18">
      <c r="A170" s="12">
        <f t="shared" si="38"/>
        <v>38991</v>
      </c>
      <c r="B170" s="12">
        <f t="shared" si="29"/>
        <v>39187</v>
      </c>
      <c r="C170" s="13">
        <f t="shared" si="30"/>
        <v>1</v>
      </c>
      <c r="D170" s="273">
        <f t="shared" si="31"/>
        <v>1</v>
      </c>
      <c r="E170" s="273">
        <f t="shared" si="32"/>
        <v>1.0713511454050784</v>
      </c>
      <c r="F170" s="274">
        <f t="shared" si="33"/>
        <v>20667</v>
      </c>
      <c r="G170" s="274">
        <f t="shared" si="34"/>
        <v>41169</v>
      </c>
      <c r="H170" s="275">
        <f>CHOOSE(MATCH($A$2,{"D","C"},0),VLOOKUP($A170,$J$4:$Q$244,COUNTA($J$4:$Q$4)),TREND(D170:E170,F170:G170,B170))</f>
        <v>1</v>
      </c>
      <c r="J170" s="281">
        <v>45962</v>
      </c>
      <c r="K170" s="277">
        <f t="shared" si="35"/>
        <v>46158</v>
      </c>
      <c r="L170" s="278">
        <f t="shared" si="43"/>
        <v>0.99887341547568331</v>
      </c>
      <c r="M170" s="303">
        <f t="shared" si="42"/>
        <v>0</v>
      </c>
      <c r="N170" s="279">
        <f t="shared" si="36"/>
        <v>0</v>
      </c>
      <c r="O170" s="279">
        <f t="shared" si="37"/>
        <v>0.99887341547568331</v>
      </c>
      <c r="P170" s="283">
        <f t="shared" si="39"/>
        <v>0</v>
      </c>
      <c r="Q170" s="151">
        <f t="shared" si="44"/>
        <v>0.99887341547568309</v>
      </c>
      <c r="R170" s="3">
        <f t="shared" si="41"/>
        <v>1</v>
      </c>
    </row>
    <row r="171" spans="1:18">
      <c r="A171" s="12">
        <f t="shared" si="38"/>
        <v>39022</v>
      </c>
      <c r="B171" s="12">
        <f t="shared" si="29"/>
        <v>39217</v>
      </c>
      <c r="C171" s="13">
        <f t="shared" si="30"/>
        <v>1</v>
      </c>
      <c r="D171" s="273">
        <f t="shared" si="31"/>
        <v>1</v>
      </c>
      <c r="E171" s="273">
        <f t="shared" si="32"/>
        <v>1.0713511454050784</v>
      </c>
      <c r="F171" s="274">
        <f t="shared" si="33"/>
        <v>20667</v>
      </c>
      <c r="G171" s="274">
        <f t="shared" si="34"/>
        <v>41169</v>
      </c>
      <c r="H171" s="275">
        <f>CHOOSE(MATCH($A$2,{"D","C"},0),VLOOKUP($A171,$J$4:$Q$244,COUNTA($J$4:$Q$4)),TREND(D171:E171,F171:G171,B171))</f>
        <v>1</v>
      </c>
      <c r="J171" s="281">
        <v>45992</v>
      </c>
      <c r="K171" s="277">
        <f t="shared" si="35"/>
        <v>46190</v>
      </c>
      <c r="L171" s="278">
        <f t="shared" si="43"/>
        <v>0.99887341547568331</v>
      </c>
      <c r="M171" s="303">
        <f t="shared" si="42"/>
        <v>0</v>
      </c>
      <c r="N171" s="279">
        <f t="shared" si="36"/>
        <v>0</v>
      </c>
      <c r="O171" s="279">
        <f t="shared" si="37"/>
        <v>0.99887341547568331</v>
      </c>
      <c r="P171" s="283">
        <f t="shared" si="39"/>
        <v>0</v>
      </c>
      <c r="Q171" s="151">
        <f t="shared" si="44"/>
        <v>0.99887341547568309</v>
      </c>
      <c r="R171" s="3">
        <f t="shared" si="41"/>
        <v>1</v>
      </c>
    </row>
    <row r="172" spans="1:18">
      <c r="A172" s="12">
        <f t="shared" si="38"/>
        <v>39052</v>
      </c>
      <c r="B172" s="12">
        <f t="shared" si="29"/>
        <v>39248</v>
      </c>
      <c r="C172" s="13">
        <f t="shared" si="30"/>
        <v>1</v>
      </c>
      <c r="D172" s="273">
        <f t="shared" si="31"/>
        <v>1</v>
      </c>
      <c r="E172" s="273">
        <f t="shared" si="32"/>
        <v>1.0713511454050784</v>
      </c>
      <c r="F172" s="274">
        <f t="shared" si="33"/>
        <v>20667</v>
      </c>
      <c r="G172" s="274">
        <f t="shared" si="34"/>
        <v>41169</v>
      </c>
      <c r="H172" s="275">
        <f>CHOOSE(MATCH($A$2,{"D","C"},0),VLOOKUP($A172,$J$4:$Q$244,COUNTA($J$4:$Q$4)),TREND(D172:E172,F172:G172,B172))</f>
        <v>1</v>
      </c>
      <c r="J172" s="281">
        <v>46023</v>
      </c>
      <c r="K172" s="277">
        <f t="shared" si="35"/>
        <v>46220</v>
      </c>
      <c r="L172" s="278">
        <f t="shared" ref="L172:L187" si="45">L171</f>
        <v>0.99887341547568331</v>
      </c>
      <c r="M172" s="303">
        <f t="shared" si="42"/>
        <v>0</v>
      </c>
      <c r="N172" s="279">
        <f t="shared" si="36"/>
        <v>0</v>
      </c>
      <c r="O172" s="279">
        <f t="shared" si="37"/>
        <v>0.99887341547568331</v>
      </c>
      <c r="P172" s="283">
        <f t="shared" si="39"/>
        <v>0</v>
      </c>
      <c r="Q172" s="151">
        <f t="shared" si="44"/>
        <v>0.99887341547568309</v>
      </c>
      <c r="R172" s="3">
        <f t="shared" si="41"/>
        <v>1</v>
      </c>
    </row>
    <row r="173" spans="1:18">
      <c r="A173" s="12">
        <f t="shared" si="38"/>
        <v>39083</v>
      </c>
      <c r="B173" s="12">
        <f t="shared" si="29"/>
        <v>39278</v>
      </c>
      <c r="C173" s="13">
        <f t="shared" si="30"/>
        <v>1</v>
      </c>
      <c r="D173" s="273">
        <f t="shared" si="31"/>
        <v>1</v>
      </c>
      <c r="E173" s="273">
        <f t="shared" si="32"/>
        <v>1.0713511454050784</v>
      </c>
      <c r="F173" s="274">
        <f t="shared" si="33"/>
        <v>20667</v>
      </c>
      <c r="G173" s="274">
        <f t="shared" si="34"/>
        <v>41169</v>
      </c>
      <c r="H173" s="275">
        <f>CHOOSE(MATCH($A$2,{"D","C"},0),VLOOKUP($A173,$J$4:$Q$244,COUNTA($J$4:$Q$4)),TREND(D173:E173,F173:G173,B173))</f>
        <v>1</v>
      </c>
      <c r="J173" s="281">
        <v>46054</v>
      </c>
      <c r="K173" s="277">
        <f t="shared" si="35"/>
        <v>46249</v>
      </c>
      <c r="L173" s="278">
        <f t="shared" si="45"/>
        <v>0.99887341547568331</v>
      </c>
      <c r="M173" s="303">
        <f t="shared" si="42"/>
        <v>0</v>
      </c>
      <c r="N173" s="279">
        <f t="shared" si="36"/>
        <v>0</v>
      </c>
      <c r="O173" s="279">
        <f t="shared" si="37"/>
        <v>0.99887341547568331</v>
      </c>
      <c r="P173" s="283">
        <f t="shared" si="39"/>
        <v>0</v>
      </c>
      <c r="Q173" s="151">
        <f t="shared" si="44"/>
        <v>0.99887341547568309</v>
      </c>
      <c r="R173" s="3">
        <f t="shared" si="41"/>
        <v>1</v>
      </c>
    </row>
    <row r="174" spans="1:18">
      <c r="A174" s="12">
        <f t="shared" si="38"/>
        <v>39114</v>
      </c>
      <c r="B174" s="12">
        <f t="shared" si="29"/>
        <v>39309</v>
      </c>
      <c r="C174" s="13">
        <f t="shared" si="30"/>
        <v>1</v>
      </c>
      <c r="D174" s="273">
        <f t="shared" si="31"/>
        <v>1</v>
      </c>
      <c r="E174" s="273">
        <f t="shared" si="32"/>
        <v>1.0713511454050784</v>
      </c>
      <c r="F174" s="274">
        <f t="shared" si="33"/>
        <v>20667</v>
      </c>
      <c r="G174" s="274">
        <f t="shared" si="34"/>
        <v>41169</v>
      </c>
      <c r="H174" s="275">
        <f>CHOOSE(MATCH($A$2,{"D","C"},0),VLOOKUP($A174,$J$4:$Q$244,COUNTA($J$4:$Q$4)),TREND(D174:E174,F174:G174,B174))</f>
        <v>1</v>
      </c>
      <c r="J174" s="281">
        <v>46082</v>
      </c>
      <c r="K174" s="277">
        <f t="shared" si="35"/>
        <v>46282</v>
      </c>
      <c r="L174" s="278">
        <f t="shared" si="45"/>
        <v>0.99887341547568331</v>
      </c>
      <c r="M174" s="303">
        <f t="shared" si="42"/>
        <v>0</v>
      </c>
      <c r="N174" s="279">
        <f t="shared" si="36"/>
        <v>0</v>
      </c>
      <c r="O174" s="279">
        <f t="shared" si="37"/>
        <v>0.99887341547568331</v>
      </c>
      <c r="P174" s="283">
        <f t="shared" si="39"/>
        <v>0</v>
      </c>
      <c r="Q174" s="151">
        <f t="shared" si="44"/>
        <v>0.99887341547568309</v>
      </c>
      <c r="R174" s="3">
        <f t="shared" si="41"/>
        <v>1</v>
      </c>
    </row>
    <row r="175" spans="1:18">
      <c r="A175" s="12">
        <f t="shared" si="38"/>
        <v>39142</v>
      </c>
      <c r="B175" s="12">
        <f t="shared" si="29"/>
        <v>39340</v>
      </c>
      <c r="C175" s="13">
        <f t="shared" si="30"/>
        <v>1</v>
      </c>
      <c r="D175" s="273">
        <f t="shared" si="31"/>
        <v>1</v>
      </c>
      <c r="E175" s="273">
        <f t="shared" si="32"/>
        <v>1.0713511454050784</v>
      </c>
      <c r="F175" s="274">
        <f t="shared" si="33"/>
        <v>20667</v>
      </c>
      <c r="G175" s="274">
        <f t="shared" si="34"/>
        <v>41169</v>
      </c>
      <c r="H175" s="275">
        <f>CHOOSE(MATCH($A$2,{"D","C"},0),VLOOKUP($A175,$J$4:$Q$244,COUNTA($J$4:$Q$4)),TREND(D175:E175,F175:G175,B175))</f>
        <v>1</v>
      </c>
      <c r="J175" s="281">
        <v>46113</v>
      </c>
      <c r="K175" s="277">
        <f t="shared" si="35"/>
        <v>46311</v>
      </c>
      <c r="L175" s="278">
        <f t="shared" si="45"/>
        <v>0.99887341547568331</v>
      </c>
      <c r="M175" s="303">
        <f t="shared" si="42"/>
        <v>0</v>
      </c>
      <c r="N175" s="279">
        <f t="shared" si="36"/>
        <v>0</v>
      </c>
      <c r="O175" s="279">
        <f t="shared" si="37"/>
        <v>0.99887341547568331</v>
      </c>
      <c r="P175" s="283">
        <f t="shared" si="39"/>
        <v>0</v>
      </c>
      <c r="Q175" s="151">
        <f t="shared" si="44"/>
        <v>0.99887341547568309</v>
      </c>
      <c r="R175" s="3">
        <f t="shared" si="41"/>
        <v>1</v>
      </c>
    </row>
    <row r="176" spans="1:18">
      <c r="A176" s="12">
        <f t="shared" si="38"/>
        <v>39173</v>
      </c>
      <c r="B176" s="12">
        <f t="shared" si="29"/>
        <v>39370</v>
      </c>
      <c r="C176" s="13">
        <f t="shared" si="30"/>
        <v>1</v>
      </c>
      <c r="D176" s="273">
        <f t="shared" si="31"/>
        <v>1</v>
      </c>
      <c r="E176" s="273">
        <f t="shared" si="32"/>
        <v>1.0713511454050784</v>
      </c>
      <c r="F176" s="274">
        <f t="shared" si="33"/>
        <v>20667</v>
      </c>
      <c r="G176" s="274">
        <f t="shared" si="34"/>
        <v>41169</v>
      </c>
      <c r="H176" s="275">
        <f>CHOOSE(MATCH($A$2,{"D","C"},0),VLOOKUP($A176,$J$4:$Q$244,COUNTA($J$4:$Q$4)),TREND(D176:E176,F176:G176,B176))</f>
        <v>1</v>
      </c>
      <c r="J176" s="281">
        <v>46143</v>
      </c>
      <c r="K176" s="277">
        <f t="shared" si="35"/>
        <v>46343</v>
      </c>
      <c r="L176" s="278">
        <f t="shared" si="45"/>
        <v>0.99887341547568331</v>
      </c>
      <c r="M176" s="303">
        <f t="shared" si="42"/>
        <v>0</v>
      </c>
      <c r="N176" s="279">
        <f t="shared" si="36"/>
        <v>0</v>
      </c>
      <c r="O176" s="279">
        <f t="shared" si="37"/>
        <v>0.99887341547568331</v>
      </c>
      <c r="P176" s="283">
        <f t="shared" si="39"/>
        <v>0</v>
      </c>
      <c r="Q176" s="151">
        <f t="shared" si="44"/>
        <v>0.99887341547568309</v>
      </c>
      <c r="R176" s="3">
        <f t="shared" si="41"/>
        <v>1</v>
      </c>
    </row>
    <row r="177" spans="1:18">
      <c r="A177" s="12">
        <f t="shared" si="38"/>
        <v>39203</v>
      </c>
      <c r="B177" s="12">
        <f t="shared" si="29"/>
        <v>39401</v>
      </c>
      <c r="C177" s="13">
        <f t="shared" si="30"/>
        <v>1</v>
      </c>
      <c r="D177" s="273">
        <f t="shared" si="31"/>
        <v>1</v>
      </c>
      <c r="E177" s="273">
        <f t="shared" si="32"/>
        <v>1.0713511454050784</v>
      </c>
      <c r="F177" s="274">
        <f t="shared" si="33"/>
        <v>20667</v>
      </c>
      <c r="G177" s="274">
        <f t="shared" si="34"/>
        <v>41169</v>
      </c>
      <c r="H177" s="275">
        <f>CHOOSE(MATCH($A$2,{"D","C"},0),VLOOKUP($A177,$J$4:$Q$244,COUNTA($J$4:$Q$4)),TREND(D177:E177,F177:G177,B177))</f>
        <v>1</v>
      </c>
      <c r="J177" s="281">
        <v>46174</v>
      </c>
      <c r="K177" s="277">
        <f t="shared" si="35"/>
        <v>46372</v>
      </c>
      <c r="L177" s="278">
        <f t="shared" si="45"/>
        <v>0.99887341547568331</v>
      </c>
      <c r="M177" s="303">
        <f t="shared" si="42"/>
        <v>0</v>
      </c>
      <c r="N177" s="279">
        <f t="shared" si="36"/>
        <v>0</v>
      </c>
      <c r="O177" s="279">
        <f t="shared" si="37"/>
        <v>0.99887341547568331</v>
      </c>
      <c r="P177" s="283">
        <f t="shared" si="39"/>
        <v>0</v>
      </c>
      <c r="Q177" s="151">
        <f t="shared" si="44"/>
        <v>0.99887341547568309</v>
      </c>
      <c r="R177" s="3">
        <f t="shared" si="41"/>
        <v>1</v>
      </c>
    </row>
    <row r="178" spans="1:18">
      <c r="A178" s="12">
        <f t="shared" si="38"/>
        <v>39234</v>
      </c>
      <c r="B178" s="12">
        <f t="shared" si="29"/>
        <v>39431</v>
      </c>
      <c r="C178" s="13">
        <f t="shared" si="30"/>
        <v>1</v>
      </c>
      <c r="D178" s="273">
        <f t="shared" si="31"/>
        <v>1</v>
      </c>
      <c r="E178" s="273">
        <f t="shared" si="32"/>
        <v>1.0713511454050784</v>
      </c>
      <c r="F178" s="274">
        <f t="shared" si="33"/>
        <v>20667</v>
      </c>
      <c r="G178" s="274">
        <f t="shared" si="34"/>
        <v>41169</v>
      </c>
      <c r="H178" s="275">
        <f>CHOOSE(MATCH($A$2,{"D","C"},0),VLOOKUP($A178,$J$4:$Q$244,COUNTA($J$4:$Q$4)),TREND(D178:E178,F178:G178,B178))</f>
        <v>1</v>
      </c>
      <c r="J178" s="281">
        <v>46204</v>
      </c>
      <c r="K178" s="277">
        <f t="shared" si="35"/>
        <v>46404</v>
      </c>
      <c r="L178" s="278">
        <f t="shared" si="45"/>
        <v>0.99887341547568331</v>
      </c>
      <c r="M178" s="303">
        <f t="shared" si="42"/>
        <v>0</v>
      </c>
      <c r="N178" s="279">
        <f t="shared" si="36"/>
        <v>0</v>
      </c>
      <c r="O178" s="279">
        <f t="shared" si="37"/>
        <v>0.99887341547568331</v>
      </c>
      <c r="P178" s="283">
        <f t="shared" si="39"/>
        <v>0</v>
      </c>
      <c r="Q178" s="151">
        <f t="shared" si="44"/>
        <v>0.99887341547568309</v>
      </c>
      <c r="R178" s="3">
        <f t="shared" si="41"/>
        <v>1</v>
      </c>
    </row>
    <row r="179" spans="1:18">
      <c r="A179" s="12">
        <f t="shared" si="38"/>
        <v>39264</v>
      </c>
      <c r="B179" s="12">
        <f t="shared" si="29"/>
        <v>39462</v>
      </c>
      <c r="C179" s="13">
        <f t="shared" si="30"/>
        <v>1</v>
      </c>
      <c r="D179" s="273">
        <f t="shared" si="31"/>
        <v>1</v>
      </c>
      <c r="E179" s="273">
        <f t="shared" si="32"/>
        <v>1.0713511454050784</v>
      </c>
      <c r="F179" s="274">
        <f t="shared" si="33"/>
        <v>20667</v>
      </c>
      <c r="G179" s="274">
        <f t="shared" si="34"/>
        <v>41169</v>
      </c>
      <c r="H179" s="275">
        <f>CHOOSE(MATCH($A$2,{"D","C"},0),VLOOKUP($A179,$J$4:$Q$244,COUNTA($J$4:$Q$4)),TREND(D179:E179,F179:G179,B179))</f>
        <v>1</v>
      </c>
      <c r="J179" s="281">
        <v>46235</v>
      </c>
      <c r="K179" s="277">
        <f t="shared" si="35"/>
        <v>46435</v>
      </c>
      <c r="L179" s="278">
        <f t="shared" si="45"/>
        <v>0.99887341547568331</v>
      </c>
      <c r="M179" s="303">
        <f t="shared" si="42"/>
        <v>0</v>
      </c>
      <c r="N179" s="279">
        <f t="shared" si="36"/>
        <v>0</v>
      </c>
      <c r="O179" s="279">
        <f t="shared" si="37"/>
        <v>0.99887341547568331</v>
      </c>
      <c r="P179" s="283">
        <f t="shared" si="39"/>
        <v>0</v>
      </c>
      <c r="Q179" s="151">
        <f t="shared" si="44"/>
        <v>0.99887341547568309</v>
      </c>
      <c r="R179" s="3">
        <f t="shared" si="41"/>
        <v>1</v>
      </c>
    </row>
    <row r="180" spans="1:18">
      <c r="A180" s="12">
        <f t="shared" si="38"/>
        <v>39295</v>
      </c>
      <c r="B180" s="12">
        <f t="shared" si="29"/>
        <v>39493</v>
      </c>
      <c r="C180" s="13">
        <f t="shared" si="30"/>
        <v>1</v>
      </c>
      <c r="D180" s="273">
        <f t="shared" si="31"/>
        <v>1</v>
      </c>
      <c r="E180" s="273">
        <f t="shared" si="32"/>
        <v>1.0713511454050784</v>
      </c>
      <c r="F180" s="274">
        <f t="shared" si="33"/>
        <v>20667</v>
      </c>
      <c r="G180" s="274">
        <f t="shared" si="34"/>
        <v>41169</v>
      </c>
      <c r="H180" s="275">
        <f>CHOOSE(MATCH($A$2,{"D","C"},0),VLOOKUP($A180,$J$4:$Q$244,COUNTA($J$4:$Q$4)),TREND(D180:E180,F180:G180,B180))</f>
        <v>1</v>
      </c>
      <c r="J180" s="281">
        <v>46266</v>
      </c>
      <c r="K180" s="277">
        <f t="shared" si="35"/>
        <v>46462</v>
      </c>
      <c r="L180" s="278">
        <f t="shared" si="45"/>
        <v>0.99887341547568331</v>
      </c>
      <c r="M180" s="303">
        <f t="shared" si="42"/>
        <v>0</v>
      </c>
      <c r="N180" s="279">
        <f t="shared" si="36"/>
        <v>0</v>
      </c>
      <c r="O180" s="279">
        <f t="shared" si="37"/>
        <v>0.99887341547568331</v>
      </c>
      <c r="P180" s="283">
        <f t="shared" si="39"/>
        <v>0</v>
      </c>
      <c r="Q180" s="151">
        <f t="shared" si="44"/>
        <v>0.99887341547568309</v>
      </c>
      <c r="R180" s="3">
        <f t="shared" si="41"/>
        <v>1</v>
      </c>
    </row>
    <row r="181" spans="1:18">
      <c r="A181" s="12">
        <f t="shared" si="38"/>
        <v>39326</v>
      </c>
      <c r="B181" s="12">
        <f t="shared" si="29"/>
        <v>39522</v>
      </c>
      <c r="C181" s="13">
        <f t="shared" si="30"/>
        <v>1</v>
      </c>
      <c r="D181" s="273">
        <f t="shared" si="31"/>
        <v>1</v>
      </c>
      <c r="E181" s="273">
        <f t="shared" si="32"/>
        <v>1.0713511454050784</v>
      </c>
      <c r="F181" s="274">
        <f t="shared" si="33"/>
        <v>20667</v>
      </c>
      <c r="G181" s="274">
        <f t="shared" si="34"/>
        <v>41169</v>
      </c>
      <c r="H181" s="275">
        <f>CHOOSE(MATCH($A$2,{"D","C"},0),VLOOKUP($A181,$J$4:$Q$244,COUNTA($J$4:$Q$4)),TREND(D181:E181,F181:G181,B181))</f>
        <v>1</v>
      </c>
      <c r="J181" s="281">
        <v>46296</v>
      </c>
      <c r="K181" s="277">
        <f t="shared" si="35"/>
        <v>46494</v>
      </c>
      <c r="L181" s="278">
        <f t="shared" si="45"/>
        <v>0.99887341547568331</v>
      </c>
      <c r="M181" s="303">
        <f t="shared" si="42"/>
        <v>0</v>
      </c>
      <c r="N181" s="279">
        <f t="shared" si="36"/>
        <v>0</v>
      </c>
      <c r="O181" s="279">
        <f t="shared" si="37"/>
        <v>0.99887341547568331</v>
      </c>
      <c r="P181" s="283">
        <f t="shared" si="39"/>
        <v>0</v>
      </c>
      <c r="Q181" s="151">
        <f t="shared" si="44"/>
        <v>0.99887341547568309</v>
      </c>
      <c r="R181" s="3">
        <f t="shared" si="41"/>
        <v>1</v>
      </c>
    </row>
    <row r="182" spans="1:18">
      <c r="A182" s="12">
        <f t="shared" si="38"/>
        <v>39356</v>
      </c>
      <c r="B182" s="12">
        <f t="shared" si="29"/>
        <v>39553</v>
      </c>
      <c r="C182" s="13">
        <f t="shared" si="30"/>
        <v>1</v>
      </c>
      <c r="D182" s="273">
        <f t="shared" si="31"/>
        <v>1</v>
      </c>
      <c r="E182" s="273">
        <f t="shared" si="32"/>
        <v>1.0713511454050784</v>
      </c>
      <c r="F182" s="274">
        <f t="shared" si="33"/>
        <v>20667</v>
      </c>
      <c r="G182" s="274">
        <f t="shared" si="34"/>
        <v>41169</v>
      </c>
      <c r="H182" s="275">
        <f>CHOOSE(MATCH($A$2,{"D","C"},0),VLOOKUP($A182,$J$4:$Q$244,COUNTA($J$4:$Q$4)),TREND(D182:E182,F182:G182,B182))</f>
        <v>1</v>
      </c>
      <c r="J182" s="281">
        <v>46327</v>
      </c>
      <c r="K182" s="277">
        <f t="shared" si="35"/>
        <v>46523</v>
      </c>
      <c r="L182" s="278">
        <f t="shared" si="45"/>
        <v>0.99887341547568331</v>
      </c>
      <c r="M182" s="303">
        <f t="shared" si="42"/>
        <v>0</v>
      </c>
      <c r="N182" s="279">
        <f t="shared" si="36"/>
        <v>0</v>
      </c>
      <c r="O182" s="279">
        <f t="shared" si="37"/>
        <v>0.99887341547568331</v>
      </c>
      <c r="P182" s="283">
        <f t="shared" si="39"/>
        <v>0</v>
      </c>
      <c r="Q182" s="151">
        <f t="shared" si="44"/>
        <v>0.99887341547568309</v>
      </c>
      <c r="R182" s="3">
        <f t="shared" si="41"/>
        <v>1</v>
      </c>
    </row>
    <row r="183" spans="1:18">
      <c r="A183" s="12">
        <f t="shared" si="38"/>
        <v>39387</v>
      </c>
      <c r="B183" s="12">
        <f t="shared" si="29"/>
        <v>39583</v>
      </c>
      <c r="C183" s="13">
        <f t="shared" si="30"/>
        <v>1</v>
      </c>
      <c r="D183" s="273">
        <f t="shared" si="31"/>
        <v>1</v>
      </c>
      <c r="E183" s="273">
        <f t="shared" si="32"/>
        <v>1.0713511454050784</v>
      </c>
      <c r="F183" s="274">
        <f t="shared" si="33"/>
        <v>20667</v>
      </c>
      <c r="G183" s="274">
        <f t="shared" si="34"/>
        <v>41169</v>
      </c>
      <c r="H183" s="275">
        <f>CHOOSE(MATCH($A$2,{"D","C"},0),VLOOKUP($A183,$J$4:$Q$244,COUNTA($J$4:$Q$4)),TREND(D183:E183,F183:G183,B183))</f>
        <v>1</v>
      </c>
      <c r="J183" s="281">
        <v>46357</v>
      </c>
      <c r="K183" s="277">
        <f t="shared" si="35"/>
        <v>46555</v>
      </c>
      <c r="L183" s="278">
        <f t="shared" si="45"/>
        <v>0.99887341547568331</v>
      </c>
      <c r="M183" s="303">
        <f t="shared" si="42"/>
        <v>0</v>
      </c>
      <c r="N183" s="279">
        <f t="shared" si="36"/>
        <v>0</v>
      </c>
      <c r="O183" s="279">
        <f t="shared" si="37"/>
        <v>0.99887341547568331</v>
      </c>
      <c r="P183" s="283">
        <f t="shared" si="39"/>
        <v>0</v>
      </c>
      <c r="Q183" s="151">
        <f t="shared" si="44"/>
        <v>0.99887341547568309</v>
      </c>
      <c r="R183" s="3">
        <f t="shared" si="41"/>
        <v>1</v>
      </c>
    </row>
    <row r="184" spans="1:18">
      <c r="A184" s="12">
        <f t="shared" si="38"/>
        <v>39417</v>
      </c>
      <c r="B184" s="12">
        <f t="shared" si="29"/>
        <v>39614</v>
      </c>
      <c r="C184" s="13">
        <f t="shared" si="30"/>
        <v>1</v>
      </c>
      <c r="D184" s="273">
        <f t="shared" si="31"/>
        <v>1</v>
      </c>
      <c r="E184" s="273">
        <f t="shared" si="32"/>
        <v>1.0713511454050784</v>
      </c>
      <c r="F184" s="274">
        <f t="shared" si="33"/>
        <v>20667</v>
      </c>
      <c r="G184" s="274">
        <f t="shared" si="34"/>
        <v>41169</v>
      </c>
      <c r="H184" s="275">
        <f>CHOOSE(MATCH($A$2,{"D","C"},0),VLOOKUP($A184,$J$4:$Q$244,COUNTA($J$4:$Q$4)),TREND(D184:E184,F184:G184,B184))</f>
        <v>1</v>
      </c>
      <c r="J184" s="281">
        <v>46388</v>
      </c>
      <c r="K184" s="277">
        <f t="shared" si="35"/>
        <v>46585</v>
      </c>
      <c r="L184" s="278">
        <f t="shared" si="45"/>
        <v>0.99887341547568331</v>
      </c>
      <c r="M184" s="303">
        <f t="shared" si="42"/>
        <v>0</v>
      </c>
      <c r="N184" s="279">
        <f t="shared" si="36"/>
        <v>0</v>
      </c>
      <c r="O184" s="279">
        <f t="shared" si="37"/>
        <v>0.99887341547568331</v>
      </c>
      <c r="P184" s="283">
        <f t="shared" si="39"/>
        <v>0</v>
      </c>
      <c r="Q184" s="151">
        <f t="shared" si="44"/>
        <v>0.99887341547568309</v>
      </c>
      <c r="R184" s="3">
        <f t="shared" si="41"/>
        <v>1</v>
      </c>
    </row>
    <row r="185" spans="1:18">
      <c r="A185" s="12">
        <f t="shared" si="38"/>
        <v>39448</v>
      </c>
      <c r="B185" s="12">
        <f t="shared" si="29"/>
        <v>39644</v>
      </c>
      <c r="C185" s="13">
        <f t="shared" si="30"/>
        <v>1</v>
      </c>
      <c r="D185" s="273">
        <f t="shared" si="31"/>
        <v>1</v>
      </c>
      <c r="E185" s="273">
        <f t="shared" si="32"/>
        <v>1.0713511454050784</v>
      </c>
      <c r="F185" s="274">
        <f t="shared" si="33"/>
        <v>20667</v>
      </c>
      <c r="G185" s="274">
        <f t="shared" si="34"/>
        <v>41169</v>
      </c>
      <c r="H185" s="275">
        <f>CHOOSE(MATCH($A$2,{"D","C"},0),VLOOKUP($A185,$J$4:$Q$244,COUNTA($J$4:$Q$4)),TREND(D185:E185,F185:G185,B185))</f>
        <v>1</v>
      </c>
      <c r="J185" s="281">
        <v>46419</v>
      </c>
      <c r="K185" s="277">
        <f t="shared" si="35"/>
        <v>46614</v>
      </c>
      <c r="L185" s="278">
        <f t="shared" si="45"/>
        <v>0.99887341547568331</v>
      </c>
      <c r="M185" s="303">
        <f t="shared" si="42"/>
        <v>0</v>
      </c>
      <c r="N185" s="279">
        <f t="shared" si="36"/>
        <v>0</v>
      </c>
      <c r="O185" s="279">
        <f t="shared" si="37"/>
        <v>0.99887341547568331</v>
      </c>
      <c r="P185" s="283">
        <f t="shared" si="39"/>
        <v>0</v>
      </c>
      <c r="Q185" s="151">
        <f t="shared" si="44"/>
        <v>0.99887341547568309</v>
      </c>
      <c r="R185" s="3">
        <f t="shared" si="41"/>
        <v>1</v>
      </c>
    </row>
    <row r="186" spans="1:18">
      <c r="A186" s="12">
        <f t="shared" si="38"/>
        <v>39479</v>
      </c>
      <c r="B186" s="12">
        <f t="shared" si="29"/>
        <v>39675</v>
      </c>
      <c r="C186" s="13">
        <f t="shared" si="30"/>
        <v>1</v>
      </c>
      <c r="D186" s="273">
        <f t="shared" si="31"/>
        <v>1</v>
      </c>
      <c r="E186" s="273">
        <f t="shared" si="32"/>
        <v>1.0713511454050784</v>
      </c>
      <c r="F186" s="274">
        <f t="shared" si="33"/>
        <v>20667</v>
      </c>
      <c r="G186" s="274">
        <f t="shared" si="34"/>
        <v>41169</v>
      </c>
      <c r="H186" s="275">
        <f>CHOOSE(MATCH($A$2,{"D","C"},0),VLOOKUP($A186,$J$4:$Q$244,COUNTA($J$4:$Q$4)),TREND(D186:E186,F186:G186,B186))</f>
        <v>1</v>
      </c>
      <c r="J186" s="281">
        <v>46447</v>
      </c>
      <c r="K186" s="277">
        <f t="shared" si="35"/>
        <v>46647</v>
      </c>
      <c r="L186" s="278">
        <f t="shared" si="45"/>
        <v>0.99887341547568331</v>
      </c>
      <c r="M186" s="303">
        <f t="shared" si="42"/>
        <v>0</v>
      </c>
      <c r="N186" s="279">
        <f t="shared" si="36"/>
        <v>0</v>
      </c>
      <c r="O186" s="279">
        <f t="shared" si="37"/>
        <v>0.99887341547568331</v>
      </c>
      <c r="P186" s="283">
        <f t="shared" si="39"/>
        <v>0</v>
      </c>
      <c r="Q186" s="151">
        <f t="shared" si="44"/>
        <v>0.99887341547568309</v>
      </c>
      <c r="R186" s="3">
        <f t="shared" si="41"/>
        <v>1</v>
      </c>
    </row>
    <row r="187" spans="1:18">
      <c r="A187" s="12">
        <f t="shared" si="38"/>
        <v>39508</v>
      </c>
      <c r="B187" s="12">
        <f t="shared" si="29"/>
        <v>39706</v>
      </c>
      <c r="C187" s="13">
        <f t="shared" si="30"/>
        <v>1</v>
      </c>
      <c r="D187" s="273">
        <f t="shared" si="31"/>
        <v>1</v>
      </c>
      <c r="E187" s="273">
        <f t="shared" si="32"/>
        <v>1.0713511454050784</v>
      </c>
      <c r="F187" s="274">
        <f t="shared" si="33"/>
        <v>20667</v>
      </c>
      <c r="G187" s="274">
        <f t="shared" si="34"/>
        <v>41169</v>
      </c>
      <c r="H187" s="275">
        <f>CHOOSE(MATCH($A$2,{"D","C"},0),VLOOKUP($A187,$J$4:$Q$244,COUNTA($J$4:$Q$4)),TREND(D187:E187,F187:G187,B187))</f>
        <v>1</v>
      </c>
      <c r="J187" s="281">
        <v>46478</v>
      </c>
      <c r="K187" s="277">
        <f t="shared" si="35"/>
        <v>46676</v>
      </c>
      <c r="L187" s="278">
        <f t="shared" si="45"/>
        <v>0.99887341547568331</v>
      </c>
      <c r="M187" s="303">
        <f t="shared" si="42"/>
        <v>0</v>
      </c>
      <c r="N187" s="279">
        <f t="shared" si="36"/>
        <v>0</v>
      </c>
      <c r="O187" s="279">
        <f t="shared" si="37"/>
        <v>0.99887341547568331</v>
      </c>
      <c r="P187" s="283">
        <f t="shared" si="39"/>
        <v>0</v>
      </c>
      <c r="Q187" s="151">
        <f t="shared" si="44"/>
        <v>0.99887341547568309</v>
      </c>
      <c r="R187" s="3">
        <f t="shared" si="41"/>
        <v>1</v>
      </c>
    </row>
    <row r="188" spans="1:18">
      <c r="A188" s="12">
        <f t="shared" si="38"/>
        <v>39539</v>
      </c>
      <c r="B188" s="12">
        <f t="shared" si="29"/>
        <v>39736</v>
      </c>
      <c r="C188" s="13">
        <f t="shared" si="30"/>
        <v>1</v>
      </c>
      <c r="D188" s="273">
        <f t="shared" si="31"/>
        <v>1</v>
      </c>
      <c r="E188" s="273">
        <f t="shared" si="32"/>
        <v>1.0713511454050784</v>
      </c>
      <c r="F188" s="274">
        <f t="shared" si="33"/>
        <v>20667</v>
      </c>
      <c r="G188" s="274">
        <f t="shared" si="34"/>
        <v>41169</v>
      </c>
      <c r="H188" s="275">
        <f>CHOOSE(MATCH($A$2,{"D","C"},0),VLOOKUP($A188,$J$4:$Q$244,COUNTA($J$4:$Q$4)),TREND(D188:E188,F188:G188,B188))</f>
        <v>1</v>
      </c>
      <c r="J188" s="281">
        <v>46508</v>
      </c>
      <c r="K188" s="277">
        <f t="shared" si="35"/>
        <v>46708</v>
      </c>
      <c r="L188" s="278">
        <f t="shared" ref="L188:L203" si="46">L187</f>
        <v>0.99887341547568331</v>
      </c>
      <c r="M188" s="303">
        <f t="shared" si="42"/>
        <v>0</v>
      </c>
      <c r="N188" s="279">
        <f t="shared" si="36"/>
        <v>0</v>
      </c>
      <c r="O188" s="279">
        <f t="shared" si="37"/>
        <v>0.99887341547568331</v>
      </c>
      <c r="P188" s="283">
        <f t="shared" si="39"/>
        <v>0</v>
      </c>
      <c r="Q188" s="151">
        <f t="shared" si="44"/>
        <v>0.99887341547568309</v>
      </c>
      <c r="R188" s="3">
        <f t="shared" si="41"/>
        <v>1</v>
      </c>
    </row>
    <row r="189" spans="1:18">
      <c r="A189" s="12">
        <f t="shared" si="38"/>
        <v>39569</v>
      </c>
      <c r="B189" s="12">
        <f t="shared" si="29"/>
        <v>39767</v>
      </c>
      <c r="C189" s="13">
        <f t="shared" si="30"/>
        <v>1</v>
      </c>
      <c r="D189" s="273">
        <f t="shared" si="31"/>
        <v>1</v>
      </c>
      <c r="E189" s="273">
        <f t="shared" si="32"/>
        <v>1.0713511454050784</v>
      </c>
      <c r="F189" s="274">
        <f t="shared" si="33"/>
        <v>20667</v>
      </c>
      <c r="G189" s="274">
        <f t="shared" si="34"/>
        <v>41169</v>
      </c>
      <c r="H189" s="275">
        <f>CHOOSE(MATCH($A$2,{"D","C"},0),VLOOKUP($A189,$J$4:$Q$244,COUNTA($J$4:$Q$4)),TREND(D189:E189,F189:G189,B189))</f>
        <v>1</v>
      </c>
      <c r="J189" s="281">
        <v>46539</v>
      </c>
      <c r="K189" s="277">
        <f t="shared" si="35"/>
        <v>46737</v>
      </c>
      <c r="L189" s="278">
        <f t="shared" si="46"/>
        <v>0.99887341547568331</v>
      </c>
      <c r="M189" s="303">
        <f t="shared" si="42"/>
        <v>0</v>
      </c>
      <c r="N189" s="279">
        <f t="shared" si="36"/>
        <v>0</v>
      </c>
      <c r="O189" s="279">
        <f t="shared" si="37"/>
        <v>0.99887341547568331</v>
      </c>
      <c r="P189" s="283">
        <f t="shared" si="39"/>
        <v>0</v>
      </c>
      <c r="Q189" s="151">
        <f t="shared" si="44"/>
        <v>0.99887341547568309</v>
      </c>
      <c r="R189" s="3">
        <f t="shared" si="41"/>
        <v>1</v>
      </c>
    </row>
    <row r="190" spans="1:18">
      <c r="A190" s="12">
        <f t="shared" si="38"/>
        <v>39600</v>
      </c>
      <c r="B190" s="12">
        <f t="shared" si="29"/>
        <v>39797</v>
      </c>
      <c r="C190" s="13">
        <f t="shared" si="30"/>
        <v>1</v>
      </c>
      <c r="D190" s="273">
        <f t="shared" si="31"/>
        <v>1</v>
      </c>
      <c r="E190" s="273">
        <f t="shared" si="32"/>
        <v>1.0713511454050784</v>
      </c>
      <c r="F190" s="274">
        <f t="shared" si="33"/>
        <v>20667</v>
      </c>
      <c r="G190" s="274">
        <f t="shared" si="34"/>
        <v>41169</v>
      </c>
      <c r="H190" s="275">
        <f>CHOOSE(MATCH($A$2,{"D","C"},0),VLOOKUP($A190,$J$4:$Q$244,COUNTA($J$4:$Q$4)),TREND(D190:E190,F190:G190,B190))</f>
        <v>1</v>
      </c>
      <c r="J190" s="281">
        <v>46569</v>
      </c>
      <c r="K190" s="277">
        <f t="shared" si="35"/>
        <v>46769</v>
      </c>
      <c r="L190" s="278">
        <f t="shared" si="46"/>
        <v>0.99887341547568331</v>
      </c>
      <c r="M190" s="303">
        <f t="shared" si="42"/>
        <v>0</v>
      </c>
      <c r="N190" s="279">
        <f t="shared" si="36"/>
        <v>0</v>
      </c>
      <c r="O190" s="279">
        <f t="shared" si="37"/>
        <v>0.99887341547568331</v>
      </c>
      <c r="P190" s="283">
        <f t="shared" si="39"/>
        <v>0</v>
      </c>
      <c r="Q190" s="151">
        <f t="shared" si="44"/>
        <v>0.99887341547568309</v>
      </c>
      <c r="R190" s="3">
        <f t="shared" si="41"/>
        <v>1</v>
      </c>
    </row>
    <row r="191" spans="1:18">
      <c r="A191" s="12">
        <f t="shared" si="38"/>
        <v>39630</v>
      </c>
      <c r="B191" s="12">
        <f t="shared" si="29"/>
        <v>39828</v>
      </c>
      <c r="C191" s="13">
        <f t="shared" si="30"/>
        <v>1</v>
      </c>
      <c r="D191" s="273">
        <f t="shared" si="31"/>
        <v>1</v>
      </c>
      <c r="E191" s="273">
        <f t="shared" si="32"/>
        <v>1.0713511454050784</v>
      </c>
      <c r="F191" s="274">
        <f t="shared" si="33"/>
        <v>20667</v>
      </c>
      <c r="G191" s="274">
        <f t="shared" si="34"/>
        <v>41169</v>
      </c>
      <c r="H191" s="275">
        <f>CHOOSE(MATCH($A$2,{"D","C"},0),VLOOKUP($A191,$J$4:$Q$244,COUNTA($J$4:$Q$4)),TREND(D191:E191,F191:G191,B191))</f>
        <v>1</v>
      </c>
      <c r="J191" s="281">
        <v>46600</v>
      </c>
      <c r="K191" s="277">
        <f t="shared" si="35"/>
        <v>46800</v>
      </c>
      <c r="L191" s="278">
        <f t="shared" si="46"/>
        <v>0.99887341547568331</v>
      </c>
      <c r="M191" s="303">
        <f t="shared" si="42"/>
        <v>0</v>
      </c>
      <c r="N191" s="279">
        <f t="shared" si="36"/>
        <v>0</v>
      </c>
      <c r="O191" s="279">
        <f t="shared" si="37"/>
        <v>0.99887341547568331</v>
      </c>
      <c r="P191" s="283">
        <f t="shared" si="39"/>
        <v>0</v>
      </c>
      <c r="Q191" s="151">
        <f t="shared" si="44"/>
        <v>0.99887341547568309</v>
      </c>
      <c r="R191" s="3">
        <f t="shared" si="41"/>
        <v>1</v>
      </c>
    </row>
    <row r="192" spans="1:18">
      <c r="A192" s="12">
        <f t="shared" si="38"/>
        <v>39661</v>
      </c>
      <c r="B192" s="12">
        <f t="shared" si="29"/>
        <v>39859</v>
      </c>
      <c r="C192" s="13">
        <f t="shared" si="30"/>
        <v>1</v>
      </c>
      <c r="D192" s="273">
        <f t="shared" si="31"/>
        <v>1</v>
      </c>
      <c r="E192" s="273">
        <f t="shared" si="32"/>
        <v>1.0713511454050784</v>
      </c>
      <c r="F192" s="274">
        <f t="shared" si="33"/>
        <v>20667</v>
      </c>
      <c r="G192" s="274">
        <f t="shared" si="34"/>
        <v>41169</v>
      </c>
      <c r="H192" s="275">
        <f>CHOOSE(MATCH($A$2,{"D","C"},0),VLOOKUP($A192,$J$4:$Q$244,COUNTA($J$4:$Q$4)),TREND(D192:E192,F192:G192,B192))</f>
        <v>1</v>
      </c>
      <c r="J192" s="281">
        <v>46631</v>
      </c>
      <c r="K192" s="277">
        <f t="shared" si="35"/>
        <v>46828</v>
      </c>
      <c r="L192" s="278">
        <f t="shared" si="46"/>
        <v>0.99887341547568331</v>
      </c>
      <c r="M192" s="303">
        <f t="shared" si="42"/>
        <v>0</v>
      </c>
      <c r="N192" s="279">
        <f t="shared" si="36"/>
        <v>0</v>
      </c>
      <c r="O192" s="279">
        <f t="shared" si="37"/>
        <v>0.99887341547568331</v>
      </c>
      <c r="P192" s="283">
        <f t="shared" si="39"/>
        <v>0</v>
      </c>
      <c r="Q192" s="151">
        <f t="shared" si="44"/>
        <v>0.99887341547568309</v>
      </c>
      <c r="R192" s="3">
        <f t="shared" si="41"/>
        <v>1</v>
      </c>
    </row>
    <row r="193" spans="1:18">
      <c r="A193" s="12">
        <f t="shared" si="38"/>
        <v>39692</v>
      </c>
      <c r="B193" s="12">
        <f t="shared" si="29"/>
        <v>39887</v>
      </c>
      <c r="C193" s="13">
        <f t="shared" si="30"/>
        <v>1</v>
      </c>
      <c r="D193" s="273">
        <f t="shared" si="31"/>
        <v>1</v>
      </c>
      <c r="E193" s="273">
        <f t="shared" si="32"/>
        <v>1.0713511454050784</v>
      </c>
      <c r="F193" s="274">
        <f t="shared" si="33"/>
        <v>20667</v>
      </c>
      <c r="G193" s="274">
        <f t="shared" si="34"/>
        <v>41169</v>
      </c>
      <c r="H193" s="275">
        <f>CHOOSE(MATCH($A$2,{"D","C"},0),VLOOKUP($A193,$J$4:$Q$244,COUNTA($J$4:$Q$4)),TREND(D193:E193,F193:G193,B193))</f>
        <v>1</v>
      </c>
      <c r="J193" s="281">
        <v>46661</v>
      </c>
      <c r="K193" s="277">
        <f t="shared" si="35"/>
        <v>46860</v>
      </c>
      <c r="L193" s="278">
        <f t="shared" si="46"/>
        <v>0.99887341547568331</v>
      </c>
      <c r="M193" s="303">
        <f t="shared" si="42"/>
        <v>0</v>
      </c>
      <c r="N193" s="279">
        <f t="shared" si="36"/>
        <v>0</v>
      </c>
      <c r="O193" s="279">
        <f t="shared" si="37"/>
        <v>0.99887341547568331</v>
      </c>
      <c r="P193" s="283">
        <f t="shared" si="39"/>
        <v>0</v>
      </c>
      <c r="Q193" s="151">
        <f t="shared" si="44"/>
        <v>0.99887341547568309</v>
      </c>
      <c r="R193" s="3">
        <f t="shared" si="41"/>
        <v>1</v>
      </c>
    </row>
    <row r="194" spans="1:18">
      <c r="A194" s="12">
        <f t="shared" si="38"/>
        <v>39722</v>
      </c>
      <c r="B194" s="12">
        <f t="shared" si="29"/>
        <v>39918</v>
      </c>
      <c r="C194" s="13">
        <f t="shared" si="30"/>
        <v>1</v>
      </c>
      <c r="D194" s="273">
        <f t="shared" si="31"/>
        <v>1</v>
      </c>
      <c r="E194" s="273">
        <f t="shared" si="32"/>
        <v>1.0713511454050784</v>
      </c>
      <c r="F194" s="274">
        <f t="shared" si="33"/>
        <v>20667</v>
      </c>
      <c r="G194" s="274">
        <f t="shared" si="34"/>
        <v>41169</v>
      </c>
      <c r="H194" s="275">
        <f>CHOOSE(MATCH($A$2,{"D","C"},0),VLOOKUP($A194,$J$4:$Q$244,COUNTA($J$4:$Q$4)),TREND(D194:E194,F194:G194,B194))</f>
        <v>1</v>
      </c>
      <c r="J194" s="281">
        <v>46692</v>
      </c>
      <c r="K194" s="277">
        <f t="shared" si="35"/>
        <v>46889</v>
      </c>
      <c r="L194" s="278">
        <f t="shared" si="46"/>
        <v>0.99887341547568331</v>
      </c>
      <c r="M194" s="303">
        <f t="shared" si="42"/>
        <v>0</v>
      </c>
      <c r="N194" s="279">
        <f t="shared" si="36"/>
        <v>0</v>
      </c>
      <c r="O194" s="279">
        <f t="shared" si="37"/>
        <v>0.99887341547568331</v>
      </c>
      <c r="P194" s="283">
        <f t="shared" si="39"/>
        <v>0</v>
      </c>
      <c r="Q194" s="151">
        <f t="shared" si="44"/>
        <v>0.99887341547568309</v>
      </c>
      <c r="R194" s="3">
        <f t="shared" si="41"/>
        <v>1</v>
      </c>
    </row>
    <row r="195" spans="1:18">
      <c r="A195" s="12">
        <f t="shared" si="38"/>
        <v>39753</v>
      </c>
      <c r="B195" s="12">
        <f t="shared" si="29"/>
        <v>39948</v>
      </c>
      <c r="C195" s="13">
        <f t="shared" si="30"/>
        <v>1</v>
      </c>
      <c r="D195" s="273">
        <f t="shared" si="31"/>
        <v>1</v>
      </c>
      <c r="E195" s="273">
        <f t="shared" si="32"/>
        <v>1.0713511454050784</v>
      </c>
      <c r="F195" s="274">
        <f t="shared" si="33"/>
        <v>20667</v>
      </c>
      <c r="G195" s="274">
        <f t="shared" si="34"/>
        <v>41169</v>
      </c>
      <c r="H195" s="275">
        <f>CHOOSE(MATCH($A$2,{"D","C"},0),VLOOKUP($A195,$J$4:$Q$244,COUNTA($J$4:$Q$4)),TREND(D195:E195,F195:G195,B195))</f>
        <v>1</v>
      </c>
      <c r="J195" s="281">
        <v>46722</v>
      </c>
      <c r="K195" s="277">
        <f t="shared" si="35"/>
        <v>46921</v>
      </c>
      <c r="L195" s="278">
        <f t="shared" si="46"/>
        <v>0.99887341547568331</v>
      </c>
      <c r="M195" s="303">
        <f t="shared" si="42"/>
        <v>0</v>
      </c>
      <c r="N195" s="279">
        <f t="shared" si="36"/>
        <v>0</v>
      </c>
      <c r="O195" s="279">
        <f t="shared" si="37"/>
        <v>0.99887341547568331</v>
      </c>
      <c r="P195" s="283">
        <f t="shared" si="39"/>
        <v>0</v>
      </c>
      <c r="Q195" s="151">
        <f t="shared" si="44"/>
        <v>0.99887341547568309</v>
      </c>
      <c r="R195" s="3">
        <f t="shared" si="41"/>
        <v>1</v>
      </c>
    </row>
    <row r="196" spans="1:18">
      <c r="A196" s="12">
        <f t="shared" si="38"/>
        <v>39783</v>
      </c>
      <c r="B196" s="12">
        <f t="shared" si="29"/>
        <v>39979</v>
      </c>
      <c r="C196" s="13">
        <f t="shared" si="30"/>
        <v>1</v>
      </c>
      <c r="D196" s="273">
        <f t="shared" si="31"/>
        <v>1</v>
      </c>
      <c r="E196" s="273">
        <f t="shared" si="32"/>
        <v>1.0713511454050784</v>
      </c>
      <c r="F196" s="274">
        <f t="shared" si="33"/>
        <v>20667</v>
      </c>
      <c r="G196" s="274">
        <f t="shared" si="34"/>
        <v>41169</v>
      </c>
      <c r="H196" s="275">
        <f>CHOOSE(MATCH($A$2,{"D","C"},0),VLOOKUP($A196,$J$4:$Q$244,COUNTA($J$4:$Q$4)),TREND(D196:E196,F196:G196,B196))</f>
        <v>1</v>
      </c>
      <c r="J196" s="281">
        <v>46753</v>
      </c>
      <c r="K196" s="277">
        <f t="shared" si="35"/>
        <v>46951</v>
      </c>
      <c r="L196" s="278">
        <f t="shared" si="46"/>
        <v>0.99887341547568331</v>
      </c>
      <c r="M196" s="303">
        <f t="shared" si="42"/>
        <v>0</v>
      </c>
      <c r="N196" s="279">
        <f t="shared" si="36"/>
        <v>0</v>
      </c>
      <c r="O196" s="279">
        <f t="shared" si="37"/>
        <v>0.99887341547568331</v>
      </c>
      <c r="P196" s="283">
        <f t="shared" si="39"/>
        <v>0</v>
      </c>
      <c r="Q196" s="151">
        <f t="shared" si="44"/>
        <v>0.99887341547568309</v>
      </c>
      <c r="R196" s="3">
        <f t="shared" si="41"/>
        <v>1</v>
      </c>
    </row>
    <row r="197" spans="1:18">
      <c r="A197" s="12">
        <f t="shared" si="38"/>
        <v>39814</v>
      </c>
      <c r="B197" s="12">
        <f t="shared" ref="B197:B260" si="47">DATE(YEAR(A197),MONTH(A197)+FLOOR(($M$2+$A$3)/2,1),1+14*MOD($M$2+$A$3,2))</f>
        <v>40009</v>
      </c>
      <c r="C197" s="13">
        <f t="shared" ref="C197:C260" si="48">MATCH($B197,$K$5:$K$244,1)</f>
        <v>1</v>
      </c>
      <c r="D197" s="273">
        <f t="shared" ref="D197:D260" si="49">INDEX($Q$5:$Q$244,C197)</f>
        <v>1</v>
      </c>
      <c r="E197" s="273">
        <f t="shared" ref="E197:E260" si="50">INDEX($Q$5:$Q$244,C197+1)</f>
        <v>1.0713511454050784</v>
      </c>
      <c r="F197" s="274">
        <f t="shared" ref="F197:F260" si="51">INDEX($K$5:$K$244,C197)</f>
        <v>20667</v>
      </c>
      <c r="G197" s="274">
        <f t="shared" ref="G197:G260" si="52">INDEX($K$5:$K$244,C197+1)</f>
        <v>41169</v>
      </c>
      <c r="H197" s="275">
        <f>CHOOSE(MATCH($A$2,{"D","C"},0),VLOOKUP($A197,$J$4:$Q$244,COUNTA($J$4:$Q$4)),TREND(D197:E197,F197:G197,B197))</f>
        <v>1</v>
      </c>
      <c r="J197" s="281">
        <v>46784</v>
      </c>
      <c r="K197" s="277">
        <f t="shared" ref="K197:K243" si="53">EDATE(J197+ROUND((J198-J197)/2,0),$M$2/2)+ROUND(30.5*MOD($M$2,1),0)</f>
        <v>46981</v>
      </c>
      <c r="L197" s="278">
        <f t="shared" si="46"/>
        <v>0.99887341547568331</v>
      </c>
      <c r="M197" s="303">
        <f t="shared" si="42"/>
        <v>0</v>
      </c>
      <c r="N197" s="279">
        <f t="shared" ref="N197:N242" si="54">N198+M198</f>
        <v>0</v>
      </c>
      <c r="O197" s="279">
        <f t="shared" ref="O197:O243" si="55">L197+N197</f>
        <v>0.99887341547568331</v>
      </c>
      <c r="P197" s="283">
        <f t="shared" si="39"/>
        <v>0</v>
      </c>
      <c r="Q197" s="151">
        <f t="shared" si="44"/>
        <v>0.99887341547568309</v>
      </c>
      <c r="R197" s="3">
        <f t="shared" si="41"/>
        <v>1</v>
      </c>
    </row>
    <row r="198" spans="1:18">
      <c r="A198" s="12">
        <f t="shared" ref="A198:A261" si="56">EOMONTH(A197,$A$3-1)+1</f>
        <v>39845</v>
      </c>
      <c r="B198" s="12">
        <f t="shared" si="47"/>
        <v>40040</v>
      </c>
      <c r="C198" s="13">
        <f t="shared" si="48"/>
        <v>1</v>
      </c>
      <c r="D198" s="273">
        <f t="shared" si="49"/>
        <v>1</v>
      </c>
      <c r="E198" s="273">
        <f t="shared" si="50"/>
        <v>1.0713511454050784</v>
      </c>
      <c r="F198" s="274">
        <f t="shared" si="51"/>
        <v>20667</v>
      </c>
      <c r="G198" s="274">
        <f t="shared" si="52"/>
        <v>41169</v>
      </c>
      <c r="H198" s="275">
        <f>CHOOSE(MATCH($A$2,{"D","C"},0),VLOOKUP($A198,$J$4:$Q$244,COUNTA($J$4:$Q$4)),TREND(D198:E198,F198:G198,B198))</f>
        <v>1</v>
      </c>
      <c r="J198" s="281">
        <v>46813</v>
      </c>
      <c r="K198" s="277">
        <f t="shared" si="53"/>
        <v>47013</v>
      </c>
      <c r="L198" s="278">
        <f t="shared" si="46"/>
        <v>0.99887341547568331</v>
      </c>
      <c r="M198" s="303">
        <f t="shared" si="42"/>
        <v>0</v>
      </c>
      <c r="N198" s="279">
        <f t="shared" si="54"/>
        <v>0</v>
      </c>
      <c r="O198" s="279">
        <f t="shared" si="55"/>
        <v>0.99887341547568331</v>
      </c>
      <c r="P198" s="283">
        <f t="shared" si="39"/>
        <v>0</v>
      </c>
      <c r="Q198" s="151">
        <f t="shared" si="44"/>
        <v>0.99887341547568309</v>
      </c>
      <c r="R198" s="3">
        <f t="shared" si="41"/>
        <v>1</v>
      </c>
    </row>
    <row r="199" spans="1:18">
      <c r="A199" s="12">
        <f t="shared" si="56"/>
        <v>39873</v>
      </c>
      <c r="B199" s="12">
        <f t="shared" si="47"/>
        <v>40071</v>
      </c>
      <c r="C199" s="13">
        <f t="shared" si="48"/>
        <v>1</v>
      </c>
      <c r="D199" s="273">
        <f t="shared" si="49"/>
        <v>1</v>
      </c>
      <c r="E199" s="273">
        <f t="shared" si="50"/>
        <v>1.0713511454050784</v>
      </c>
      <c r="F199" s="274">
        <f t="shared" si="51"/>
        <v>20667</v>
      </c>
      <c r="G199" s="274">
        <f t="shared" si="52"/>
        <v>41169</v>
      </c>
      <c r="H199" s="275">
        <f>CHOOSE(MATCH($A$2,{"D","C"},0),VLOOKUP($A199,$J$4:$Q$244,COUNTA($J$4:$Q$4)),TREND(D199:E199,F199:G199,B199))</f>
        <v>1</v>
      </c>
      <c r="J199" s="281">
        <v>46844</v>
      </c>
      <c r="K199" s="277">
        <f t="shared" si="53"/>
        <v>47042</v>
      </c>
      <c r="L199" s="278">
        <f t="shared" si="46"/>
        <v>0.99887341547568331</v>
      </c>
      <c r="M199" s="303">
        <f t="shared" si="42"/>
        <v>0</v>
      </c>
      <c r="N199" s="279">
        <f t="shared" si="54"/>
        <v>0</v>
      </c>
      <c r="O199" s="279">
        <f t="shared" si="55"/>
        <v>0.99887341547568331</v>
      </c>
      <c r="P199" s="283">
        <f t="shared" ref="P199:P243" si="57">O199/O198-1</f>
        <v>0</v>
      </c>
      <c r="Q199" s="151">
        <f t="shared" si="44"/>
        <v>0.99887341547568309</v>
      </c>
      <c r="R199" s="3">
        <f t="shared" si="41"/>
        <v>1</v>
      </c>
    </row>
    <row r="200" spans="1:18">
      <c r="A200" s="12">
        <f t="shared" si="56"/>
        <v>39904</v>
      </c>
      <c r="B200" s="12">
        <f t="shared" si="47"/>
        <v>40101</v>
      </c>
      <c r="C200" s="13">
        <f t="shared" si="48"/>
        <v>1</v>
      </c>
      <c r="D200" s="273">
        <f t="shared" si="49"/>
        <v>1</v>
      </c>
      <c r="E200" s="273">
        <f t="shared" si="50"/>
        <v>1.0713511454050784</v>
      </c>
      <c r="F200" s="274">
        <f t="shared" si="51"/>
        <v>20667</v>
      </c>
      <c r="G200" s="274">
        <f t="shared" si="52"/>
        <v>41169</v>
      </c>
      <c r="H200" s="275">
        <f>CHOOSE(MATCH($A$2,{"D","C"},0),VLOOKUP($A200,$J$4:$Q$244,COUNTA($J$4:$Q$4)),TREND(D200:E200,F200:G200,B200))</f>
        <v>1</v>
      </c>
      <c r="J200" s="281">
        <v>46874</v>
      </c>
      <c r="K200" s="277">
        <f t="shared" si="53"/>
        <v>47074</v>
      </c>
      <c r="L200" s="278">
        <f t="shared" si="46"/>
        <v>0.99887341547568331</v>
      </c>
      <c r="M200" s="303">
        <f t="shared" si="42"/>
        <v>0</v>
      </c>
      <c r="N200" s="279">
        <f t="shared" si="54"/>
        <v>0</v>
      </c>
      <c r="O200" s="279">
        <f t="shared" si="55"/>
        <v>0.99887341547568331</v>
      </c>
      <c r="P200" s="283">
        <f t="shared" si="57"/>
        <v>0</v>
      </c>
      <c r="Q200" s="151">
        <f t="shared" si="44"/>
        <v>0.99887341547568309</v>
      </c>
      <c r="R200" s="3">
        <f t="shared" si="41"/>
        <v>1</v>
      </c>
    </row>
    <row r="201" spans="1:18">
      <c r="A201" s="12">
        <f t="shared" si="56"/>
        <v>39934</v>
      </c>
      <c r="B201" s="12">
        <f t="shared" si="47"/>
        <v>40132</v>
      </c>
      <c r="C201" s="13">
        <f t="shared" si="48"/>
        <v>1</v>
      </c>
      <c r="D201" s="273">
        <f t="shared" si="49"/>
        <v>1</v>
      </c>
      <c r="E201" s="273">
        <f t="shared" si="50"/>
        <v>1.0713511454050784</v>
      </c>
      <c r="F201" s="274">
        <f t="shared" si="51"/>
        <v>20667</v>
      </c>
      <c r="G201" s="274">
        <f t="shared" si="52"/>
        <v>41169</v>
      </c>
      <c r="H201" s="275">
        <f>CHOOSE(MATCH($A$2,{"D","C"},0),VLOOKUP($A201,$J$4:$Q$244,COUNTA($J$4:$Q$4)),TREND(D201:E201,F201:G201,B201))</f>
        <v>1</v>
      </c>
      <c r="J201" s="281">
        <v>46905</v>
      </c>
      <c r="K201" s="277">
        <f t="shared" si="53"/>
        <v>47103</v>
      </c>
      <c r="L201" s="278">
        <f t="shared" si="46"/>
        <v>0.99887341547568331</v>
      </c>
      <c r="M201" s="303">
        <f t="shared" si="42"/>
        <v>0</v>
      </c>
      <c r="N201" s="279">
        <f t="shared" si="54"/>
        <v>0</v>
      </c>
      <c r="O201" s="279">
        <f t="shared" si="55"/>
        <v>0.99887341547568331</v>
      </c>
      <c r="P201" s="283">
        <f t="shared" si="57"/>
        <v>0</v>
      </c>
      <c r="Q201" s="151">
        <f t="shared" si="44"/>
        <v>0.99887341547568309</v>
      </c>
      <c r="R201" s="3">
        <f t="shared" si="41"/>
        <v>1</v>
      </c>
    </row>
    <row r="202" spans="1:18">
      <c r="A202" s="12">
        <f t="shared" si="56"/>
        <v>39965</v>
      </c>
      <c r="B202" s="12">
        <f t="shared" si="47"/>
        <v>40162</v>
      </c>
      <c r="C202" s="13">
        <f t="shared" si="48"/>
        <v>1</v>
      </c>
      <c r="D202" s="273">
        <f t="shared" si="49"/>
        <v>1</v>
      </c>
      <c r="E202" s="273">
        <f t="shared" si="50"/>
        <v>1.0713511454050784</v>
      </c>
      <c r="F202" s="274">
        <f t="shared" si="51"/>
        <v>20667</v>
      </c>
      <c r="G202" s="274">
        <f t="shared" si="52"/>
        <v>41169</v>
      </c>
      <c r="H202" s="275">
        <f>CHOOSE(MATCH($A$2,{"D","C"},0),VLOOKUP($A202,$J$4:$Q$244,COUNTA($J$4:$Q$4)),TREND(D202:E202,F202:G202,B202))</f>
        <v>1</v>
      </c>
      <c r="J202" s="281">
        <v>46935</v>
      </c>
      <c r="K202" s="277">
        <f t="shared" si="53"/>
        <v>47135</v>
      </c>
      <c r="L202" s="278">
        <f t="shared" si="46"/>
        <v>0.99887341547568331</v>
      </c>
      <c r="M202" s="303">
        <f t="shared" si="42"/>
        <v>0</v>
      </c>
      <c r="N202" s="279">
        <f t="shared" si="54"/>
        <v>0</v>
      </c>
      <c r="O202" s="279">
        <f t="shared" si="55"/>
        <v>0.99887341547568331</v>
      </c>
      <c r="P202" s="283">
        <f t="shared" si="57"/>
        <v>0</v>
      </c>
      <c r="Q202" s="151">
        <f t="shared" si="44"/>
        <v>0.99887341547568309</v>
      </c>
      <c r="R202" s="3">
        <f t="shared" si="41"/>
        <v>1</v>
      </c>
    </row>
    <row r="203" spans="1:18">
      <c r="A203" s="12">
        <f t="shared" si="56"/>
        <v>39995</v>
      </c>
      <c r="B203" s="12">
        <f t="shared" si="47"/>
        <v>40193</v>
      </c>
      <c r="C203" s="13">
        <f t="shared" si="48"/>
        <v>1</v>
      </c>
      <c r="D203" s="273">
        <f t="shared" si="49"/>
        <v>1</v>
      </c>
      <c r="E203" s="273">
        <f t="shared" si="50"/>
        <v>1.0713511454050784</v>
      </c>
      <c r="F203" s="274">
        <f t="shared" si="51"/>
        <v>20667</v>
      </c>
      <c r="G203" s="274">
        <f t="shared" si="52"/>
        <v>41169</v>
      </c>
      <c r="H203" s="275">
        <f>CHOOSE(MATCH($A$2,{"D","C"},0),VLOOKUP($A203,$J$4:$Q$244,COUNTA($J$4:$Q$4)),TREND(D203:E203,F203:G203,B203))</f>
        <v>1</v>
      </c>
      <c r="J203" s="281">
        <v>46966</v>
      </c>
      <c r="K203" s="277">
        <f t="shared" si="53"/>
        <v>47166</v>
      </c>
      <c r="L203" s="278">
        <f t="shared" si="46"/>
        <v>0.99887341547568331</v>
      </c>
      <c r="M203" s="303">
        <f t="shared" si="42"/>
        <v>0</v>
      </c>
      <c r="N203" s="279">
        <f t="shared" si="54"/>
        <v>0</v>
      </c>
      <c r="O203" s="279">
        <f t="shared" si="55"/>
        <v>0.99887341547568331</v>
      </c>
      <c r="P203" s="283">
        <f t="shared" si="57"/>
        <v>0</v>
      </c>
      <c r="Q203" s="151">
        <f t="shared" si="44"/>
        <v>0.99887341547568309</v>
      </c>
      <c r="R203" s="3">
        <f t="shared" si="41"/>
        <v>1</v>
      </c>
    </row>
    <row r="204" spans="1:18">
      <c r="A204" s="12">
        <f t="shared" si="56"/>
        <v>40026</v>
      </c>
      <c r="B204" s="12">
        <f t="shared" si="47"/>
        <v>40224</v>
      </c>
      <c r="C204" s="13">
        <f t="shared" si="48"/>
        <v>1</v>
      </c>
      <c r="D204" s="273">
        <f t="shared" si="49"/>
        <v>1</v>
      </c>
      <c r="E204" s="273">
        <f t="shared" si="50"/>
        <v>1.0713511454050784</v>
      </c>
      <c r="F204" s="274">
        <f t="shared" si="51"/>
        <v>20667</v>
      </c>
      <c r="G204" s="274">
        <f t="shared" si="52"/>
        <v>41169</v>
      </c>
      <c r="H204" s="275">
        <f>CHOOSE(MATCH($A$2,{"D","C"},0),VLOOKUP($A204,$J$4:$Q$244,COUNTA($J$4:$Q$4)),TREND(D204:E204,F204:G204,B204))</f>
        <v>1</v>
      </c>
      <c r="J204" s="281">
        <v>46997</v>
      </c>
      <c r="K204" s="277">
        <f t="shared" si="53"/>
        <v>47193</v>
      </c>
      <c r="L204" s="278">
        <f t="shared" ref="L204:L219" si="58">L203</f>
        <v>0.99887341547568331</v>
      </c>
      <c r="M204" s="303">
        <f t="shared" si="42"/>
        <v>0</v>
      </c>
      <c r="N204" s="279">
        <f t="shared" si="54"/>
        <v>0</v>
      </c>
      <c r="O204" s="279">
        <f t="shared" si="55"/>
        <v>0.99887341547568331</v>
      </c>
      <c r="P204" s="283">
        <f t="shared" si="57"/>
        <v>0</v>
      </c>
      <c r="Q204" s="151">
        <f t="shared" si="44"/>
        <v>0.99887341547568309</v>
      </c>
      <c r="R204" s="3">
        <f t="shared" ref="R204:R242" si="59">ROUND(Q204/L204,3)</f>
        <v>1</v>
      </c>
    </row>
    <row r="205" spans="1:18">
      <c r="A205" s="12">
        <f t="shared" si="56"/>
        <v>40057</v>
      </c>
      <c r="B205" s="12">
        <f t="shared" si="47"/>
        <v>40252</v>
      </c>
      <c r="C205" s="13">
        <f t="shared" si="48"/>
        <v>1</v>
      </c>
      <c r="D205" s="273">
        <f t="shared" si="49"/>
        <v>1</v>
      </c>
      <c r="E205" s="273">
        <f t="shared" si="50"/>
        <v>1.0713511454050784</v>
      </c>
      <c r="F205" s="274">
        <f t="shared" si="51"/>
        <v>20667</v>
      </c>
      <c r="G205" s="274">
        <f t="shared" si="52"/>
        <v>41169</v>
      </c>
      <c r="H205" s="275">
        <f>CHOOSE(MATCH($A$2,{"D","C"},0),VLOOKUP($A205,$J$4:$Q$244,COUNTA($J$4:$Q$4)),TREND(D205:E205,F205:G205,B205))</f>
        <v>1</v>
      </c>
      <c r="J205" s="281">
        <v>47027</v>
      </c>
      <c r="K205" s="277">
        <f t="shared" si="53"/>
        <v>47225</v>
      </c>
      <c r="L205" s="278">
        <f t="shared" si="58"/>
        <v>0.99887341547568331</v>
      </c>
      <c r="M205" s="303">
        <f t="shared" si="42"/>
        <v>0</v>
      </c>
      <c r="N205" s="279">
        <f t="shared" si="54"/>
        <v>0</v>
      </c>
      <c r="O205" s="279">
        <f t="shared" si="55"/>
        <v>0.99887341547568331</v>
      </c>
      <c r="P205" s="283">
        <f t="shared" si="57"/>
        <v>0</v>
      </c>
      <c r="Q205" s="151">
        <f t="shared" si="44"/>
        <v>0.99887341547568309</v>
      </c>
      <c r="R205" s="3">
        <f t="shared" si="59"/>
        <v>1</v>
      </c>
    </row>
    <row r="206" spans="1:18">
      <c r="A206" s="12">
        <f t="shared" si="56"/>
        <v>40087</v>
      </c>
      <c r="B206" s="12">
        <f t="shared" si="47"/>
        <v>40283</v>
      </c>
      <c r="C206" s="13">
        <f t="shared" si="48"/>
        <v>1</v>
      </c>
      <c r="D206" s="273">
        <f t="shared" si="49"/>
        <v>1</v>
      </c>
      <c r="E206" s="273">
        <f t="shared" si="50"/>
        <v>1.0713511454050784</v>
      </c>
      <c r="F206" s="274">
        <f t="shared" si="51"/>
        <v>20667</v>
      </c>
      <c r="G206" s="274">
        <f t="shared" si="52"/>
        <v>41169</v>
      </c>
      <c r="H206" s="275">
        <f>CHOOSE(MATCH($A$2,{"D","C"},0),VLOOKUP($A206,$J$4:$Q$244,COUNTA($J$4:$Q$4)),TREND(D206:E206,F206:G206,B206))</f>
        <v>1</v>
      </c>
      <c r="J206" s="281">
        <v>47058</v>
      </c>
      <c r="K206" s="277">
        <f t="shared" si="53"/>
        <v>47254</v>
      </c>
      <c r="L206" s="278">
        <f t="shared" si="58"/>
        <v>0.99887341547568331</v>
      </c>
      <c r="M206" s="303">
        <f t="shared" si="42"/>
        <v>0</v>
      </c>
      <c r="N206" s="279">
        <f t="shared" si="54"/>
        <v>0</v>
      </c>
      <c r="O206" s="279">
        <f t="shared" si="55"/>
        <v>0.99887341547568331</v>
      </c>
      <c r="P206" s="283">
        <f t="shared" si="57"/>
        <v>0</v>
      </c>
      <c r="Q206" s="151">
        <f t="shared" si="44"/>
        <v>0.99887341547568309</v>
      </c>
      <c r="R206" s="3">
        <f t="shared" si="59"/>
        <v>1</v>
      </c>
    </row>
    <row r="207" spans="1:18">
      <c r="A207" s="12">
        <f t="shared" si="56"/>
        <v>40118</v>
      </c>
      <c r="B207" s="12">
        <f t="shared" si="47"/>
        <v>40313</v>
      </c>
      <c r="C207" s="13">
        <f t="shared" si="48"/>
        <v>1</v>
      </c>
      <c r="D207" s="273">
        <f t="shared" si="49"/>
        <v>1</v>
      </c>
      <c r="E207" s="273">
        <f t="shared" si="50"/>
        <v>1.0713511454050784</v>
      </c>
      <c r="F207" s="274">
        <f t="shared" si="51"/>
        <v>20667</v>
      </c>
      <c r="G207" s="274">
        <f t="shared" si="52"/>
        <v>41169</v>
      </c>
      <c r="H207" s="275">
        <f>CHOOSE(MATCH($A$2,{"D","C"},0),VLOOKUP($A207,$J$4:$Q$244,COUNTA($J$4:$Q$4)),TREND(D207:E207,F207:G207,B207))</f>
        <v>1</v>
      </c>
      <c r="J207" s="281">
        <v>47088</v>
      </c>
      <c r="K207" s="277">
        <f t="shared" si="53"/>
        <v>47286</v>
      </c>
      <c r="L207" s="278">
        <f t="shared" si="58"/>
        <v>0.99887341547568331</v>
      </c>
      <c r="M207" s="303">
        <f t="shared" si="42"/>
        <v>0</v>
      </c>
      <c r="N207" s="279">
        <f t="shared" si="54"/>
        <v>0</v>
      </c>
      <c r="O207" s="279">
        <f t="shared" si="55"/>
        <v>0.99887341547568331</v>
      </c>
      <c r="P207" s="283">
        <f t="shared" si="57"/>
        <v>0</v>
      </c>
      <c r="Q207" s="151">
        <f t="shared" si="44"/>
        <v>0.99887341547568309</v>
      </c>
      <c r="R207" s="3">
        <f t="shared" si="59"/>
        <v>1</v>
      </c>
    </row>
    <row r="208" spans="1:18">
      <c r="A208" s="12">
        <f t="shared" si="56"/>
        <v>40148</v>
      </c>
      <c r="B208" s="12">
        <f t="shared" si="47"/>
        <v>40344</v>
      </c>
      <c r="C208" s="13">
        <f t="shared" si="48"/>
        <v>1</v>
      </c>
      <c r="D208" s="273">
        <f t="shared" si="49"/>
        <v>1</v>
      </c>
      <c r="E208" s="273">
        <f t="shared" si="50"/>
        <v>1.0713511454050784</v>
      </c>
      <c r="F208" s="274">
        <f t="shared" si="51"/>
        <v>20667</v>
      </c>
      <c r="G208" s="274">
        <f t="shared" si="52"/>
        <v>41169</v>
      </c>
      <c r="H208" s="275">
        <f>CHOOSE(MATCH($A$2,{"D","C"},0),VLOOKUP($A208,$J$4:$Q$244,COUNTA($J$4:$Q$4)),TREND(D208:E208,F208:G208,B208))</f>
        <v>1</v>
      </c>
      <c r="J208" s="281">
        <v>47119</v>
      </c>
      <c r="K208" s="277">
        <f t="shared" si="53"/>
        <v>47316</v>
      </c>
      <c r="L208" s="278">
        <f t="shared" si="58"/>
        <v>0.99887341547568331</v>
      </c>
      <c r="M208" s="303">
        <f t="shared" ref="M208:M241" si="60">$M$243</f>
        <v>0</v>
      </c>
      <c r="N208" s="279">
        <f t="shared" si="54"/>
        <v>0</v>
      </c>
      <c r="O208" s="279">
        <f t="shared" si="55"/>
        <v>0.99887341547568331</v>
      </c>
      <c r="P208" s="283">
        <f t="shared" si="57"/>
        <v>0</v>
      </c>
      <c r="Q208" s="151">
        <f t="shared" si="44"/>
        <v>0.99887341547568309</v>
      </c>
      <c r="R208" s="3">
        <f t="shared" si="59"/>
        <v>1</v>
      </c>
    </row>
    <row r="209" spans="1:18">
      <c r="A209" s="12">
        <f t="shared" si="56"/>
        <v>40179</v>
      </c>
      <c r="B209" s="12">
        <f t="shared" si="47"/>
        <v>40374</v>
      </c>
      <c r="C209" s="13">
        <f t="shared" si="48"/>
        <v>1</v>
      </c>
      <c r="D209" s="273">
        <f t="shared" si="49"/>
        <v>1</v>
      </c>
      <c r="E209" s="273">
        <f t="shared" si="50"/>
        <v>1.0713511454050784</v>
      </c>
      <c r="F209" s="274">
        <f t="shared" si="51"/>
        <v>20667</v>
      </c>
      <c r="G209" s="274">
        <f t="shared" si="52"/>
        <v>41169</v>
      </c>
      <c r="H209" s="275">
        <f>CHOOSE(MATCH($A$2,{"D","C"},0),VLOOKUP($A209,$J$4:$Q$244,COUNTA($J$4:$Q$4)),TREND(D209:E209,F209:G209,B209))</f>
        <v>1</v>
      </c>
      <c r="J209" s="281">
        <v>47150</v>
      </c>
      <c r="K209" s="277">
        <f t="shared" si="53"/>
        <v>47345</v>
      </c>
      <c r="L209" s="278">
        <f t="shared" si="58"/>
        <v>0.99887341547568331</v>
      </c>
      <c r="M209" s="303">
        <f t="shared" si="60"/>
        <v>0</v>
      </c>
      <c r="N209" s="279">
        <f t="shared" si="54"/>
        <v>0</v>
      </c>
      <c r="O209" s="279">
        <f t="shared" si="55"/>
        <v>0.99887341547568331</v>
      </c>
      <c r="P209" s="283">
        <f t="shared" si="57"/>
        <v>0</v>
      </c>
      <c r="Q209" s="151">
        <f t="shared" si="44"/>
        <v>0.99887341547568309</v>
      </c>
      <c r="R209" s="3">
        <f t="shared" si="59"/>
        <v>1</v>
      </c>
    </row>
    <row r="210" spans="1:18">
      <c r="A210" s="12">
        <f t="shared" si="56"/>
        <v>40210</v>
      </c>
      <c r="B210" s="12">
        <f t="shared" si="47"/>
        <v>40405</v>
      </c>
      <c r="C210" s="13">
        <f t="shared" si="48"/>
        <v>1</v>
      </c>
      <c r="D210" s="273">
        <f t="shared" si="49"/>
        <v>1</v>
      </c>
      <c r="E210" s="273">
        <f t="shared" si="50"/>
        <v>1.0713511454050784</v>
      </c>
      <c r="F210" s="274">
        <f t="shared" si="51"/>
        <v>20667</v>
      </c>
      <c r="G210" s="274">
        <f t="shared" si="52"/>
        <v>41169</v>
      </c>
      <c r="H210" s="275">
        <f>CHOOSE(MATCH($A$2,{"D","C"},0),VLOOKUP($A210,$J$4:$Q$244,COUNTA($J$4:$Q$4)),TREND(D210:E210,F210:G210,B210))</f>
        <v>1</v>
      </c>
      <c r="J210" s="281">
        <v>47178</v>
      </c>
      <c r="K210" s="277">
        <f t="shared" si="53"/>
        <v>47378</v>
      </c>
      <c r="L210" s="278">
        <f t="shared" si="58"/>
        <v>0.99887341547568331</v>
      </c>
      <c r="M210" s="303">
        <f t="shared" si="60"/>
        <v>0</v>
      </c>
      <c r="N210" s="279">
        <f t="shared" si="54"/>
        <v>0</v>
      </c>
      <c r="O210" s="279">
        <f t="shared" si="55"/>
        <v>0.99887341547568331</v>
      </c>
      <c r="P210" s="283">
        <f t="shared" si="57"/>
        <v>0</v>
      </c>
      <c r="Q210" s="151">
        <f t="shared" si="44"/>
        <v>0.99887341547568309</v>
      </c>
      <c r="R210" s="3">
        <f t="shared" si="59"/>
        <v>1</v>
      </c>
    </row>
    <row r="211" spans="1:18">
      <c r="A211" s="12">
        <f t="shared" si="56"/>
        <v>40238</v>
      </c>
      <c r="B211" s="12">
        <f t="shared" si="47"/>
        <v>40436</v>
      </c>
      <c r="C211" s="13">
        <f t="shared" si="48"/>
        <v>1</v>
      </c>
      <c r="D211" s="273">
        <f t="shared" si="49"/>
        <v>1</v>
      </c>
      <c r="E211" s="273">
        <f t="shared" si="50"/>
        <v>1.0713511454050784</v>
      </c>
      <c r="F211" s="274">
        <f t="shared" si="51"/>
        <v>20667</v>
      </c>
      <c r="G211" s="274">
        <f t="shared" si="52"/>
        <v>41169</v>
      </c>
      <c r="H211" s="275">
        <f>CHOOSE(MATCH($A$2,{"D","C"},0),VLOOKUP($A211,$J$4:$Q$244,COUNTA($J$4:$Q$4)),TREND(D211:E211,F211:G211,B211))</f>
        <v>1</v>
      </c>
      <c r="J211" s="281">
        <v>47209</v>
      </c>
      <c r="K211" s="277">
        <f t="shared" si="53"/>
        <v>47407</v>
      </c>
      <c r="L211" s="278">
        <f t="shared" si="58"/>
        <v>0.99887341547568331</v>
      </c>
      <c r="M211" s="303">
        <f t="shared" si="60"/>
        <v>0</v>
      </c>
      <c r="N211" s="279">
        <f t="shared" si="54"/>
        <v>0</v>
      </c>
      <c r="O211" s="279">
        <f t="shared" si="55"/>
        <v>0.99887341547568331</v>
      </c>
      <c r="P211" s="283">
        <f t="shared" si="57"/>
        <v>0</v>
      </c>
      <c r="Q211" s="151">
        <f t="shared" si="44"/>
        <v>0.99887341547568309</v>
      </c>
      <c r="R211" s="3">
        <f t="shared" si="59"/>
        <v>1</v>
      </c>
    </row>
    <row r="212" spans="1:18">
      <c r="A212" s="12">
        <f t="shared" si="56"/>
        <v>40269</v>
      </c>
      <c r="B212" s="12">
        <f t="shared" si="47"/>
        <v>40466</v>
      </c>
      <c r="C212" s="13">
        <f t="shared" si="48"/>
        <v>1</v>
      </c>
      <c r="D212" s="273">
        <f t="shared" si="49"/>
        <v>1</v>
      </c>
      <c r="E212" s="273">
        <f t="shared" si="50"/>
        <v>1.0713511454050784</v>
      </c>
      <c r="F212" s="274">
        <f t="shared" si="51"/>
        <v>20667</v>
      </c>
      <c r="G212" s="274">
        <f t="shared" si="52"/>
        <v>41169</v>
      </c>
      <c r="H212" s="275">
        <f>CHOOSE(MATCH($A$2,{"D","C"},0),VLOOKUP($A212,$J$4:$Q$244,COUNTA($J$4:$Q$4)),TREND(D212:E212,F212:G212,B212))</f>
        <v>1</v>
      </c>
      <c r="J212" s="281">
        <v>47239</v>
      </c>
      <c r="K212" s="277">
        <f t="shared" si="53"/>
        <v>47439</v>
      </c>
      <c r="L212" s="278">
        <f t="shared" si="58"/>
        <v>0.99887341547568331</v>
      </c>
      <c r="M212" s="303">
        <f t="shared" si="60"/>
        <v>0</v>
      </c>
      <c r="N212" s="279">
        <f t="shared" si="54"/>
        <v>0</v>
      </c>
      <c r="O212" s="279">
        <f t="shared" si="55"/>
        <v>0.99887341547568331</v>
      </c>
      <c r="P212" s="283">
        <f t="shared" si="57"/>
        <v>0</v>
      </c>
      <c r="Q212" s="151">
        <f t="shared" si="44"/>
        <v>0.99887341547568309</v>
      </c>
      <c r="R212" s="3">
        <f t="shared" si="59"/>
        <v>1</v>
      </c>
    </row>
    <row r="213" spans="1:18">
      <c r="A213" s="12">
        <f t="shared" si="56"/>
        <v>40299</v>
      </c>
      <c r="B213" s="12">
        <f t="shared" si="47"/>
        <v>40497</v>
      </c>
      <c r="C213" s="13">
        <f t="shared" si="48"/>
        <v>1</v>
      </c>
      <c r="D213" s="273">
        <f t="shared" si="49"/>
        <v>1</v>
      </c>
      <c r="E213" s="273">
        <f t="shared" si="50"/>
        <v>1.0713511454050784</v>
      </c>
      <c r="F213" s="274">
        <f t="shared" si="51"/>
        <v>20667</v>
      </c>
      <c r="G213" s="274">
        <f t="shared" si="52"/>
        <v>41169</v>
      </c>
      <c r="H213" s="275">
        <f>CHOOSE(MATCH($A$2,{"D","C"},0),VLOOKUP($A213,$J$4:$Q$244,COUNTA($J$4:$Q$4)),TREND(D213:E213,F213:G213,B213))</f>
        <v>1</v>
      </c>
      <c r="J213" s="281">
        <v>47270</v>
      </c>
      <c r="K213" s="277">
        <f t="shared" si="53"/>
        <v>47468</v>
      </c>
      <c r="L213" s="278">
        <f t="shared" si="58"/>
        <v>0.99887341547568331</v>
      </c>
      <c r="M213" s="303">
        <f t="shared" si="60"/>
        <v>0</v>
      </c>
      <c r="N213" s="279">
        <f t="shared" si="54"/>
        <v>0</v>
      </c>
      <c r="O213" s="279">
        <f t="shared" si="55"/>
        <v>0.99887341547568331</v>
      </c>
      <c r="P213" s="283">
        <f t="shared" si="57"/>
        <v>0</v>
      </c>
      <c r="Q213" s="151">
        <f t="shared" si="44"/>
        <v>0.99887341547568309</v>
      </c>
      <c r="R213" s="3">
        <f t="shared" si="59"/>
        <v>1</v>
      </c>
    </row>
    <row r="214" spans="1:18">
      <c r="A214" s="12">
        <f t="shared" si="56"/>
        <v>40330</v>
      </c>
      <c r="B214" s="12">
        <f t="shared" si="47"/>
        <v>40527</v>
      </c>
      <c r="C214" s="13">
        <f t="shared" si="48"/>
        <v>1</v>
      </c>
      <c r="D214" s="273">
        <f t="shared" si="49"/>
        <v>1</v>
      </c>
      <c r="E214" s="273">
        <f t="shared" si="50"/>
        <v>1.0713511454050784</v>
      </c>
      <c r="F214" s="274">
        <f t="shared" si="51"/>
        <v>20667</v>
      </c>
      <c r="G214" s="274">
        <f t="shared" si="52"/>
        <v>41169</v>
      </c>
      <c r="H214" s="275">
        <f>CHOOSE(MATCH($A$2,{"D","C"},0),VLOOKUP($A214,$J$4:$Q$244,COUNTA($J$4:$Q$4)),TREND(D214:E214,F214:G214,B214))</f>
        <v>1</v>
      </c>
      <c r="J214" s="281">
        <v>47300</v>
      </c>
      <c r="K214" s="277">
        <f t="shared" si="53"/>
        <v>47500</v>
      </c>
      <c r="L214" s="278">
        <f t="shared" si="58"/>
        <v>0.99887341547568331</v>
      </c>
      <c r="M214" s="303">
        <f t="shared" si="60"/>
        <v>0</v>
      </c>
      <c r="N214" s="279">
        <f t="shared" si="54"/>
        <v>0</v>
      </c>
      <c r="O214" s="279">
        <f t="shared" si="55"/>
        <v>0.99887341547568331</v>
      </c>
      <c r="P214" s="283">
        <f t="shared" si="57"/>
        <v>0</v>
      </c>
      <c r="Q214" s="151">
        <f t="shared" si="44"/>
        <v>0.99887341547568309</v>
      </c>
      <c r="R214" s="3">
        <f t="shared" si="59"/>
        <v>1</v>
      </c>
    </row>
    <row r="215" spans="1:18">
      <c r="A215" s="12">
        <f t="shared" si="56"/>
        <v>40360</v>
      </c>
      <c r="B215" s="12">
        <f t="shared" si="47"/>
        <v>40558</v>
      </c>
      <c r="C215" s="13">
        <f t="shared" si="48"/>
        <v>1</v>
      </c>
      <c r="D215" s="273">
        <f t="shared" si="49"/>
        <v>1</v>
      </c>
      <c r="E215" s="273">
        <f t="shared" si="50"/>
        <v>1.0713511454050784</v>
      </c>
      <c r="F215" s="274">
        <f t="shared" si="51"/>
        <v>20667</v>
      </c>
      <c r="G215" s="274">
        <f t="shared" si="52"/>
        <v>41169</v>
      </c>
      <c r="H215" s="275">
        <f>CHOOSE(MATCH($A$2,{"D","C"},0),VLOOKUP($A215,$J$4:$Q$244,COUNTA($J$4:$Q$4)),TREND(D215:E215,F215:G215,B215))</f>
        <v>1</v>
      </c>
      <c r="J215" s="281">
        <v>47331</v>
      </c>
      <c r="K215" s="277">
        <f t="shared" si="53"/>
        <v>47531</v>
      </c>
      <c r="L215" s="278">
        <f t="shared" si="58"/>
        <v>0.99887341547568331</v>
      </c>
      <c r="M215" s="303">
        <f t="shared" si="60"/>
        <v>0</v>
      </c>
      <c r="N215" s="279">
        <f t="shared" si="54"/>
        <v>0</v>
      </c>
      <c r="O215" s="279">
        <f t="shared" si="55"/>
        <v>0.99887341547568331</v>
      </c>
      <c r="P215" s="283">
        <f t="shared" si="57"/>
        <v>0</v>
      </c>
      <c r="Q215" s="151">
        <f t="shared" si="44"/>
        <v>0.99887341547568309</v>
      </c>
      <c r="R215" s="3">
        <f t="shared" si="59"/>
        <v>1</v>
      </c>
    </row>
    <row r="216" spans="1:18">
      <c r="A216" s="12">
        <f t="shared" si="56"/>
        <v>40391</v>
      </c>
      <c r="B216" s="12">
        <f t="shared" si="47"/>
        <v>40589</v>
      </c>
      <c r="C216" s="13">
        <f t="shared" si="48"/>
        <v>1</v>
      </c>
      <c r="D216" s="273">
        <f t="shared" si="49"/>
        <v>1</v>
      </c>
      <c r="E216" s="273">
        <f t="shared" si="50"/>
        <v>1.0713511454050784</v>
      </c>
      <c r="F216" s="274">
        <f t="shared" si="51"/>
        <v>20667</v>
      </c>
      <c r="G216" s="274">
        <f t="shared" si="52"/>
        <v>41169</v>
      </c>
      <c r="H216" s="275">
        <f>CHOOSE(MATCH($A$2,{"D","C"},0),VLOOKUP($A216,$J$4:$Q$244,COUNTA($J$4:$Q$4)),TREND(D216:E216,F216:G216,B216))</f>
        <v>1</v>
      </c>
      <c r="J216" s="281">
        <v>47362</v>
      </c>
      <c r="K216" s="277">
        <f t="shared" si="53"/>
        <v>47558</v>
      </c>
      <c r="L216" s="278">
        <f t="shared" si="58"/>
        <v>0.99887341547568331</v>
      </c>
      <c r="M216" s="303">
        <f t="shared" si="60"/>
        <v>0</v>
      </c>
      <c r="N216" s="279">
        <f t="shared" si="54"/>
        <v>0</v>
      </c>
      <c r="O216" s="279">
        <f t="shared" si="55"/>
        <v>0.99887341547568331</v>
      </c>
      <c r="P216" s="283">
        <f t="shared" si="57"/>
        <v>0</v>
      </c>
      <c r="Q216" s="151">
        <f t="shared" si="44"/>
        <v>0.99887341547568309</v>
      </c>
      <c r="R216" s="3">
        <f t="shared" si="59"/>
        <v>1</v>
      </c>
    </row>
    <row r="217" spans="1:18">
      <c r="A217" s="12">
        <f t="shared" si="56"/>
        <v>40422</v>
      </c>
      <c r="B217" s="12">
        <f t="shared" si="47"/>
        <v>40617</v>
      </c>
      <c r="C217" s="13">
        <f t="shared" si="48"/>
        <v>1</v>
      </c>
      <c r="D217" s="273">
        <f t="shared" si="49"/>
        <v>1</v>
      </c>
      <c r="E217" s="273">
        <f t="shared" si="50"/>
        <v>1.0713511454050784</v>
      </c>
      <c r="F217" s="274">
        <f t="shared" si="51"/>
        <v>20667</v>
      </c>
      <c r="G217" s="274">
        <f t="shared" si="52"/>
        <v>41169</v>
      </c>
      <c r="H217" s="275">
        <f>CHOOSE(MATCH($A$2,{"D","C"},0),VLOOKUP($A217,$J$4:$Q$244,COUNTA($J$4:$Q$4)),TREND(D217:E217,F217:G217,B217))</f>
        <v>1</v>
      </c>
      <c r="J217" s="281">
        <v>47392</v>
      </c>
      <c r="K217" s="277">
        <f t="shared" si="53"/>
        <v>47590</v>
      </c>
      <c r="L217" s="278">
        <f t="shared" si="58"/>
        <v>0.99887341547568331</v>
      </c>
      <c r="M217" s="303">
        <f t="shared" si="60"/>
        <v>0</v>
      </c>
      <c r="N217" s="279">
        <f t="shared" si="54"/>
        <v>0</v>
      </c>
      <c r="O217" s="279">
        <f t="shared" si="55"/>
        <v>0.99887341547568331</v>
      </c>
      <c r="P217" s="283">
        <f t="shared" si="57"/>
        <v>0</v>
      </c>
      <c r="Q217" s="151">
        <f t="shared" si="44"/>
        <v>0.99887341547568309</v>
      </c>
      <c r="R217" s="3">
        <f t="shared" si="59"/>
        <v>1</v>
      </c>
    </row>
    <row r="218" spans="1:18">
      <c r="A218" s="12">
        <f t="shared" si="56"/>
        <v>40452</v>
      </c>
      <c r="B218" s="12">
        <f t="shared" si="47"/>
        <v>40648</v>
      </c>
      <c r="C218" s="13">
        <f t="shared" si="48"/>
        <v>1</v>
      </c>
      <c r="D218" s="273">
        <f t="shared" si="49"/>
        <v>1</v>
      </c>
      <c r="E218" s="273">
        <f t="shared" si="50"/>
        <v>1.0713511454050784</v>
      </c>
      <c r="F218" s="274">
        <f t="shared" si="51"/>
        <v>20667</v>
      </c>
      <c r="G218" s="274">
        <f t="shared" si="52"/>
        <v>41169</v>
      </c>
      <c r="H218" s="275">
        <f>CHOOSE(MATCH($A$2,{"D","C"},0),VLOOKUP($A218,$J$4:$Q$244,COUNTA($J$4:$Q$4)),TREND(D218:E218,F218:G218,B218))</f>
        <v>1</v>
      </c>
      <c r="J218" s="281">
        <v>47423</v>
      </c>
      <c r="K218" s="277">
        <f t="shared" si="53"/>
        <v>47619</v>
      </c>
      <c r="L218" s="278">
        <f t="shared" si="58"/>
        <v>0.99887341547568331</v>
      </c>
      <c r="M218" s="303">
        <f t="shared" si="60"/>
        <v>0</v>
      </c>
      <c r="N218" s="279">
        <f t="shared" si="54"/>
        <v>0</v>
      </c>
      <c r="O218" s="279">
        <f t="shared" si="55"/>
        <v>0.99887341547568331</v>
      </c>
      <c r="P218" s="283">
        <f t="shared" si="57"/>
        <v>0</v>
      </c>
      <c r="Q218" s="151">
        <f t="shared" si="44"/>
        <v>0.99887341547568309</v>
      </c>
      <c r="R218" s="3">
        <f t="shared" si="59"/>
        <v>1</v>
      </c>
    </row>
    <row r="219" spans="1:18">
      <c r="A219" s="12">
        <f t="shared" si="56"/>
        <v>40483</v>
      </c>
      <c r="B219" s="12">
        <f t="shared" si="47"/>
        <v>40678</v>
      </c>
      <c r="C219" s="13">
        <f t="shared" si="48"/>
        <v>1</v>
      </c>
      <c r="D219" s="273">
        <f t="shared" si="49"/>
        <v>1</v>
      </c>
      <c r="E219" s="273">
        <f t="shared" si="50"/>
        <v>1.0713511454050784</v>
      </c>
      <c r="F219" s="274">
        <f t="shared" si="51"/>
        <v>20667</v>
      </c>
      <c r="G219" s="274">
        <f t="shared" si="52"/>
        <v>41169</v>
      </c>
      <c r="H219" s="275">
        <f>CHOOSE(MATCH($A$2,{"D","C"},0),VLOOKUP($A219,$J$4:$Q$244,COUNTA($J$4:$Q$4)),TREND(D219:E219,F219:G219,B219))</f>
        <v>1</v>
      </c>
      <c r="J219" s="281">
        <v>47453</v>
      </c>
      <c r="K219" s="277">
        <f t="shared" si="53"/>
        <v>47651</v>
      </c>
      <c r="L219" s="278">
        <f t="shared" si="58"/>
        <v>0.99887341547568331</v>
      </c>
      <c r="M219" s="303">
        <f t="shared" si="60"/>
        <v>0</v>
      </c>
      <c r="N219" s="279">
        <f t="shared" si="54"/>
        <v>0</v>
      </c>
      <c r="O219" s="279">
        <f t="shared" si="55"/>
        <v>0.99887341547568331</v>
      </c>
      <c r="P219" s="283">
        <f t="shared" si="57"/>
        <v>0</v>
      </c>
      <c r="Q219" s="151">
        <f t="shared" si="44"/>
        <v>0.99887341547568309</v>
      </c>
      <c r="R219" s="3">
        <f t="shared" si="59"/>
        <v>1</v>
      </c>
    </row>
    <row r="220" spans="1:18">
      <c r="A220" s="12">
        <f t="shared" si="56"/>
        <v>40513</v>
      </c>
      <c r="B220" s="12">
        <f t="shared" si="47"/>
        <v>40709</v>
      </c>
      <c r="C220" s="13">
        <f t="shared" si="48"/>
        <v>1</v>
      </c>
      <c r="D220" s="273">
        <f t="shared" si="49"/>
        <v>1</v>
      </c>
      <c r="E220" s="273">
        <f t="shared" si="50"/>
        <v>1.0713511454050784</v>
      </c>
      <c r="F220" s="274">
        <f t="shared" si="51"/>
        <v>20667</v>
      </c>
      <c r="G220" s="274">
        <f t="shared" si="52"/>
        <v>41169</v>
      </c>
      <c r="H220" s="275">
        <f>CHOOSE(MATCH($A$2,{"D","C"},0),VLOOKUP($A220,$J$4:$Q$244,COUNTA($J$4:$Q$4)),TREND(D220:E220,F220:G220,B220))</f>
        <v>1</v>
      </c>
      <c r="J220" s="281">
        <v>47484</v>
      </c>
      <c r="K220" s="277">
        <f t="shared" si="53"/>
        <v>47681</v>
      </c>
      <c r="L220" s="278">
        <f t="shared" ref="L220:L235" si="61">L219</f>
        <v>0.99887341547568331</v>
      </c>
      <c r="M220" s="303">
        <f t="shared" si="60"/>
        <v>0</v>
      </c>
      <c r="N220" s="279">
        <f t="shared" si="54"/>
        <v>0</v>
      </c>
      <c r="O220" s="279">
        <f t="shared" si="55"/>
        <v>0.99887341547568331</v>
      </c>
      <c r="P220" s="283">
        <f t="shared" si="57"/>
        <v>0</v>
      </c>
      <c r="Q220" s="151">
        <f t="shared" si="44"/>
        <v>0.99887341547568309</v>
      </c>
      <c r="R220" s="3">
        <f t="shared" si="59"/>
        <v>1</v>
      </c>
    </row>
    <row r="221" spans="1:18">
      <c r="A221" s="12">
        <f t="shared" si="56"/>
        <v>40544</v>
      </c>
      <c r="B221" s="12">
        <f t="shared" si="47"/>
        <v>40739</v>
      </c>
      <c r="C221" s="13">
        <f t="shared" si="48"/>
        <v>1</v>
      </c>
      <c r="D221" s="273">
        <f t="shared" si="49"/>
        <v>1</v>
      </c>
      <c r="E221" s="273">
        <f t="shared" si="50"/>
        <v>1.0713511454050784</v>
      </c>
      <c r="F221" s="274">
        <f t="shared" si="51"/>
        <v>20667</v>
      </c>
      <c r="G221" s="274">
        <f t="shared" si="52"/>
        <v>41169</v>
      </c>
      <c r="H221" s="275">
        <f>CHOOSE(MATCH($A$2,{"D","C"},0),VLOOKUP($A221,$J$4:$Q$244,COUNTA($J$4:$Q$4)),TREND(D221:E221,F221:G221,B221))</f>
        <v>1</v>
      </c>
      <c r="J221" s="281">
        <v>47515</v>
      </c>
      <c r="K221" s="277">
        <f t="shared" si="53"/>
        <v>47710</v>
      </c>
      <c r="L221" s="278">
        <f t="shared" si="61"/>
        <v>0.99887341547568331</v>
      </c>
      <c r="M221" s="303">
        <f t="shared" si="60"/>
        <v>0</v>
      </c>
      <c r="N221" s="279">
        <f t="shared" si="54"/>
        <v>0</v>
      </c>
      <c r="O221" s="279">
        <f t="shared" si="55"/>
        <v>0.99887341547568331</v>
      </c>
      <c r="P221" s="283">
        <f t="shared" si="57"/>
        <v>0</v>
      </c>
      <c r="Q221" s="151">
        <f t="shared" si="44"/>
        <v>0.99887341547568309</v>
      </c>
      <c r="R221" s="3">
        <f t="shared" si="59"/>
        <v>1</v>
      </c>
    </row>
    <row r="222" spans="1:18">
      <c r="A222" s="12">
        <f t="shared" si="56"/>
        <v>40575</v>
      </c>
      <c r="B222" s="12">
        <f t="shared" si="47"/>
        <v>40770</v>
      </c>
      <c r="C222" s="13">
        <f t="shared" si="48"/>
        <v>1</v>
      </c>
      <c r="D222" s="273">
        <f t="shared" si="49"/>
        <v>1</v>
      </c>
      <c r="E222" s="273">
        <f t="shared" si="50"/>
        <v>1.0713511454050784</v>
      </c>
      <c r="F222" s="274">
        <f t="shared" si="51"/>
        <v>20667</v>
      </c>
      <c r="G222" s="274">
        <f t="shared" si="52"/>
        <v>41169</v>
      </c>
      <c r="H222" s="275">
        <f>CHOOSE(MATCH($A$2,{"D","C"},0),VLOOKUP($A222,$J$4:$Q$244,COUNTA($J$4:$Q$4)),TREND(D222:E222,F222:G222,B222))</f>
        <v>1</v>
      </c>
      <c r="J222" s="281">
        <v>47543</v>
      </c>
      <c r="K222" s="277">
        <f t="shared" si="53"/>
        <v>47743</v>
      </c>
      <c r="L222" s="278">
        <f t="shared" si="61"/>
        <v>0.99887341547568331</v>
      </c>
      <c r="M222" s="303">
        <f t="shared" si="60"/>
        <v>0</v>
      </c>
      <c r="N222" s="279">
        <f t="shared" si="54"/>
        <v>0</v>
      </c>
      <c r="O222" s="279">
        <f t="shared" si="55"/>
        <v>0.99887341547568331</v>
      </c>
      <c r="P222" s="283">
        <f t="shared" si="57"/>
        <v>0</v>
      </c>
      <c r="Q222" s="151">
        <f t="shared" si="44"/>
        <v>0.99887341547568309</v>
      </c>
      <c r="R222" s="3">
        <f t="shared" si="59"/>
        <v>1</v>
      </c>
    </row>
    <row r="223" spans="1:18">
      <c r="A223" s="12">
        <f t="shared" si="56"/>
        <v>40603</v>
      </c>
      <c r="B223" s="12">
        <f t="shared" si="47"/>
        <v>40801</v>
      </c>
      <c r="C223" s="13">
        <f t="shared" si="48"/>
        <v>1</v>
      </c>
      <c r="D223" s="273">
        <f t="shared" si="49"/>
        <v>1</v>
      </c>
      <c r="E223" s="273">
        <f t="shared" si="50"/>
        <v>1.0713511454050784</v>
      </c>
      <c r="F223" s="274">
        <f t="shared" si="51"/>
        <v>20667</v>
      </c>
      <c r="G223" s="274">
        <f t="shared" si="52"/>
        <v>41169</v>
      </c>
      <c r="H223" s="275">
        <f>CHOOSE(MATCH($A$2,{"D","C"},0),VLOOKUP($A223,$J$4:$Q$244,COUNTA($J$4:$Q$4)),TREND(D223:E223,F223:G223,B223))</f>
        <v>1</v>
      </c>
      <c r="J223" s="281">
        <v>47574</v>
      </c>
      <c r="K223" s="277">
        <f t="shared" si="53"/>
        <v>47772</v>
      </c>
      <c r="L223" s="278">
        <f t="shared" si="61"/>
        <v>0.99887341547568331</v>
      </c>
      <c r="M223" s="303">
        <f t="shared" si="60"/>
        <v>0</v>
      </c>
      <c r="N223" s="279">
        <f t="shared" si="54"/>
        <v>0</v>
      </c>
      <c r="O223" s="279">
        <f t="shared" si="55"/>
        <v>0.99887341547568331</v>
      </c>
      <c r="P223" s="283">
        <f t="shared" si="57"/>
        <v>0</v>
      </c>
      <c r="Q223" s="151">
        <f t="shared" si="44"/>
        <v>0.99887341547568309</v>
      </c>
      <c r="R223" s="3">
        <f t="shared" si="59"/>
        <v>1</v>
      </c>
    </row>
    <row r="224" spans="1:18">
      <c r="A224" s="12">
        <f t="shared" si="56"/>
        <v>40634</v>
      </c>
      <c r="B224" s="12">
        <f t="shared" si="47"/>
        <v>40831</v>
      </c>
      <c r="C224" s="13">
        <f t="shared" si="48"/>
        <v>1</v>
      </c>
      <c r="D224" s="273">
        <f t="shared" si="49"/>
        <v>1</v>
      </c>
      <c r="E224" s="273">
        <f t="shared" si="50"/>
        <v>1.0713511454050784</v>
      </c>
      <c r="F224" s="274">
        <f t="shared" si="51"/>
        <v>20667</v>
      </c>
      <c r="G224" s="274">
        <f t="shared" si="52"/>
        <v>41169</v>
      </c>
      <c r="H224" s="275">
        <f>CHOOSE(MATCH($A$2,{"D","C"},0),VLOOKUP($A224,$J$4:$Q$244,COUNTA($J$4:$Q$4)),TREND(D224:E224,F224:G224,B224))</f>
        <v>1</v>
      </c>
      <c r="J224" s="281">
        <v>47604</v>
      </c>
      <c r="K224" s="277">
        <f t="shared" si="53"/>
        <v>47804</v>
      </c>
      <c r="L224" s="278">
        <f t="shared" si="61"/>
        <v>0.99887341547568331</v>
      </c>
      <c r="M224" s="303">
        <f t="shared" si="60"/>
        <v>0</v>
      </c>
      <c r="N224" s="279">
        <f t="shared" si="54"/>
        <v>0</v>
      </c>
      <c r="O224" s="279">
        <f t="shared" si="55"/>
        <v>0.99887341547568331</v>
      </c>
      <c r="P224" s="283">
        <f t="shared" si="57"/>
        <v>0</v>
      </c>
      <c r="Q224" s="151">
        <f t="shared" si="44"/>
        <v>0.99887341547568309</v>
      </c>
      <c r="R224" s="3">
        <f t="shared" si="59"/>
        <v>1</v>
      </c>
    </row>
    <row r="225" spans="1:18">
      <c r="A225" s="12">
        <f t="shared" si="56"/>
        <v>40664</v>
      </c>
      <c r="B225" s="12">
        <f t="shared" si="47"/>
        <v>40862</v>
      </c>
      <c r="C225" s="13">
        <f t="shared" si="48"/>
        <v>1</v>
      </c>
      <c r="D225" s="273">
        <f t="shared" si="49"/>
        <v>1</v>
      </c>
      <c r="E225" s="273">
        <f t="shared" si="50"/>
        <v>1.0713511454050784</v>
      </c>
      <c r="F225" s="274">
        <f t="shared" si="51"/>
        <v>20667</v>
      </c>
      <c r="G225" s="274">
        <f t="shared" si="52"/>
        <v>41169</v>
      </c>
      <c r="H225" s="275">
        <f>CHOOSE(MATCH($A$2,{"D","C"},0),VLOOKUP($A225,$J$4:$Q$244,COUNTA($J$4:$Q$4)),TREND(D225:E225,F225:G225,B225))</f>
        <v>1</v>
      </c>
      <c r="J225" s="281">
        <v>47635</v>
      </c>
      <c r="K225" s="277">
        <f t="shared" si="53"/>
        <v>47833</v>
      </c>
      <c r="L225" s="278">
        <f t="shared" si="61"/>
        <v>0.99887341547568331</v>
      </c>
      <c r="M225" s="303">
        <f t="shared" si="60"/>
        <v>0</v>
      </c>
      <c r="N225" s="279">
        <f t="shared" si="54"/>
        <v>0</v>
      </c>
      <c r="O225" s="279">
        <f t="shared" si="55"/>
        <v>0.99887341547568331</v>
      </c>
      <c r="P225" s="283">
        <f t="shared" si="57"/>
        <v>0</v>
      </c>
      <c r="Q225" s="151">
        <f t="shared" si="44"/>
        <v>0.99887341547568309</v>
      </c>
      <c r="R225" s="3">
        <f t="shared" si="59"/>
        <v>1</v>
      </c>
    </row>
    <row r="226" spans="1:18">
      <c r="A226" s="12">
        <f t="shared" si="56"/>
        <v>40695</v>
      </c>
      <c r="B226" s="12">
        <f t="shared" si="47"/>
        <v>40892</v>
      </c>
      <c r="C226" s="13">
        <f t="shared" si="48"/>
        <v>1</v>
      </c>
      <c r="D226" s="273">
        <f t="shared" si="49"/>
        <v>1</v>
      </c>
      <c r="E226" s="273">
        <f t="shared" si="50"/>
        <v>1.0713511454050784</v>
      </c>
      <c r="F226" s="274">
        <f t="shared" si="51"/>
        <v>20667</v>
      </c>
      <c r="G226" s="274">
        <f t="shared" si="52"/>
        <v>41169</v>
      </c>
      <c r="H226" s="275">
        <f>CHOOSE(MATCH($A$2,{"D","C"},0),VLOOKUP($A226,$J$4:$Q$244,COUNTA($J$4:$Q$4)),TREND(D226:E226,F226:G226,B226))</f>
        <v>1</v>
      </c>
      <c r="J226" s="281">
        <v>47665</v>
      </c>
      <c r="K226" s="277">
        <f t="shared" si="53"/>
        <v>47865</v>
      </c>
      <c r="L226" s="278">
        <f t="shared" si="61"/>
        <v>0.99887341547568331</v>
      </c>
      <c r="M226" s="303">
        <f t="shared" si="60"/>
        <v>0</v>
      </c>
      <c r="N226" s="279">
        <f t="shared" si="54"/>
        <v>0</v>
      </c>
      <c r="O226" s="279">
        <f t="shared" si="55"/>
        <v>0.99887341547568331</v>
      </c>
      <c r="P226" s="283">
        <f t="shared" si="57"/>
        <v>0</v>
      </c>
      <c r="Q226" s="151">
        <f t="shared" si="44"/>
        <v>0.99887341547568309</v>
      </c>
      <c r="R226" s="3">
        <f t="shared" si="59"/>
        <v>1</v>
      </c>
    </row>
    <row r="227" spans="1:18">
      <c r="A227" s="12">
        <f t="shared" si="56"/>
        <v>40725</v>
      </c>
      <c r="B227" s="12">
        <f t="shared" si="47"/>
        <v>40923</v>
      </c>
      <c r="C227" s="13">
        <f t="shared" si="48"/>
        <v>1</v>
      </c>
      <c r="D227" s="273">
        <f t="shared" si="49"/>
        <v>1</v>
      </c>
      <c r="E227" s="273">
        <f t="shared" si="50"/>
        <v>1.0713511454050784</v>
      </c>
      <c r="F227" s="274">
        <f t="shared" si="51"/>
        <v>20667</v>
      </c>
      <c r="G227" s="274">
        <f t="shared" si="52"/>
        <v>41169</v>
      </c>
      <c r="H227" s="275">
        <f>CHOOSE(MATCH($A$2,{"D","C"},0),VLOOKUP($A227,$J$4:$Q$244,COUNTA($J$4:$Q$4)),TREND(D227:E227,F227:G227,B227))</f>
        <v>1</v>
      </c>
      <c r="J227" s="281">
        <v>47696</v>
      </c>
      <c r="K227" s="277">
        <f t="shared" si="53"/>
        <v>47896</v>
      </c>
      <c r="L227" s="278">
        <f t="shared" si="61"/>
        <v>0.99887341547568331</v>
      </c>
      <c r="M227" s="303">
        <f t="shared" si="60"/>
        <v>0</v>
      </c>
      <c r="N227" s="279">
        <f t="shared" si="54"/>
        <v>0</v>
      </c>
      <c r="O227" s="279">
        <f t="shared" si="55"/>
        <v>0.99887341547568331</v>
      </c>
      <c r="P227" s="283">
        <f t="shared" si="57"/>
        <v>0</v>
      </c>
      <c r="Q227" s="151">
        <f t="shared" si="44"/>
        <v>0.99887341547568309</v>
      </c>
      <c r="R227" s="3">
        <f t="shared" si="59"/>
        <v>1</v>
      </c>
    </row>
    <row r="228" spans="1:18">
      <c r="A228" s="12">
        <f t="shared" si="56"/>
        <v>40756</v>
      </c>
      <c r="B228" s="12">
        <f t="shared" si="47"/>
        <v>40954</v>
      </c>
      <c r="C228" s="13">
        <f t="shared" si="48"/>
        <v>1</v>
      </c>
      <c r="D228" s="273">
        <f t="shared" si="49"/>
        <v>1</v>
      </c>
      <c r="E228" s="273">
        <f t="shared" si="50"/>
        <v>1.0713511454050784</v>
      </c>
      <c r="F228" s="274">
        <f t="shared" si="51"/>
        <v>20667</v>
      </c>
      <c r="G228" s="274">
        <f t="shared" si="52"/>
        <v>41169</v>
      </c>
      <c r="H228" s="275">
        <f>CHOOSE(MATCH($A$2,{"D","C"},0),VLOOKUP($A228,$J$4:$Q$244,COUNTA($J$4:$Q$4)),TREND(D228:E228,F228:G228,B228))</f>
        <v>1</v>
      </c>
      <c r="J228" s="281">
        <v>47727</v>
      </c>
      <c r="K228" s="277">
        <f t="shared" si="53"/>
        <v>47923</v>
      </c>
      <c r="L228" s="278">
        <f t="shared" si="61"/>
        <v>0.99887341547568331</v>
      </c>
      <c r="M228" s="303">
        <f t="shared" si="60"/>
        <v>0</v>
      </c>
      <c r="N228" s="279">
        <f t="shared" si="54"/>
        <v>0</v>
      </c>
      <c r="O228" s="279">
        <f t="shared" si="55"/>
        <v>0.99887341547568331</v>
      </c>
      <c r="P228" s="283">
        <f t="shared" si="57"/>
        <v>0</v>
      </c>
      <c r="Q228" s="151">
        <f t="shared" ref="Q228:Q243" si="62">(1+P228)*Q227</f>
        <v>0.99887341547568309</v>
      </c>
      <c r="R228" s="3">
        <f t="shared" si="59"/>
        <v>1</v>
      </c>
    </row>
    <row r="229" spans="1:18">
      <c r="A229" s="12">
        <f t="shared" si="56"/>
        <v>40787</v>
      </c>
      <c r="B229" s="12">
        <f t="shared" si="47"/>
        <v>40983</v>
      </c>
      <c r="C229" s="13">
        <f t="shared" si="48"/>
        <v>1</v>
      </c>
      <c r="D229" s="273">
        <f t="shared" si="49"/>
        <v>1</v>
      </c>
      <c r="E229" s="273">
        <f t="shared" si="50"/>
        <v>1.0713511454050784</v>
      </c>
      <c r="F229" s="274">
        <f t="shared" si="51"/>
        <v>20667</v>
      </c>
      <c r="G229" s="274">
        <f t="shared" si="52"/>
        <v>41169</v>
      </c>
      <c r="H229" s="275">
        <f>CHOOSE(MATCH($A$2,{"D","C"},0),VLOOKUP($A229,$J$4:$Q$244,COUNTA($J$4:$Q$4)),TREND(D229:E229,F229:G229,B229))</f>
        <v>1</v>
      </c>
      <c r="J229" s="281">
        <v>47757</v>
      </c>
      <c r="K229" s="277">
        <f t="shared" si="53"/>
        <v>47955</v>
      </c>
      <c r="L229" s="278">
        <f t="shared" si="61"/>
        <v>0.99887341547568331</v>
      </c>
      <c r="M229" s="303">
        <f t="shared" si="60"/>
        <v>0</v>
      </c>
      <c r="N229" s="279">
        <f t="shared" si="54"/>
        <v>0</v>
      </c>
      <c r="O229" s="279">
        <f t="shared" si="55"/>
        <v>0.99887341547568331</v>
      </c>
      <c r="P229" s="283">
        <f t="shared" si="57"/>
        <v>0</v>
      </c>
      <c r="Q229" s="151">
        <f t="shared" si="62"/>
        <v>0.99887341547568309</v>
      </c>
      <c r="R229" s="3">
        <f t="shared" si="59"/>
        <v>1</v>
      </c>
    </row>
    <row r="230" spans="1:18">
      <c r="A230" s="12">
        <f t="shared" si="56"/>
        <v>40817</v>
      </c>
      <c r="B230" s="12">
        <f t="shared" si="47"/>
        <v>41014</v>
      </c>
      <c r="C230" s="13">
        <f t="shared" si="48"/>
        <v>1</v>
      </c>
      <c r="D230" s="273">
        <f t="shared" si="49"/>
        <v>1</v>
      </c>
      <c r="E230" s="273">
        <f t="shared" si="50"/>
        <v>1.0713511454050784</v>
      </c>
      <c r="F230" s="274">
        <f t="shared" si="51"/>
        <v>20667</v>
      </c>
      <c r="G230" s="274">
        <f t="shared" si="52"/>
        <v>41169</v>
      </c>
      <c r="H230" s="275">
        <f>CHOOSE(MATCH($A$2,{"D","C"},0),VLOOKUP($A230,$J$4:$Q$244,COUNTA($J$4:$Q$4)),TREND(D230:E230,F230:G230,B230))</f>
        <v>1</v>
      </c>
      <c r="J230" s="281">
        <v>47788</v>
      </c>
      <c r="K230" s="277">
        <f t="shared" si="53"/>
        <v>47984</v>
      </c>
      <c r="L230" s="278">
        <f t="shared" si="61"/>
        <v>0.99887341547568331</v>
      </c>
      <c r="M230" s="303">
        <f t="shared" si="60"/>
        <v>0</v>
      </c>
      <c r="N230" s="279">
        <f t="shared" si="54"/>
        <v>0</v>
      </c>
      <c r="O230" s="279">
        <f t="shared" si="55"/>
        <v>0.99887341547568331</v>
      </c>
      <c r="P230" s="283">
        <f t="shared" si="57"/>
        <v>0</v>
      </c>
      <c r="Q230" s="151">
        <f t="shared" si="62"/>
        <v>0.99887341547568309</v>
      </c>
      <c r="R230" s="3">
        <f t="shared" si="59"/>
        <v>1</v>
      </c>
    </row>
    <row r="231" spans="1:18">
      <c r="A231" s="12">
        <f t="shared" si="56"/>
        <v>40848</v>
      </c>
      <c r="B231" s="12">
        <f t="shared" si="47"/>
        <v>41044</v>
      </c>
      <c r="C231" s="13">
        <f t="shared" si="48"/>
        <v>1</v>
      </c>
      <c r="D231" s="273">
        <f t="shared" si="49"/>
        <v>1</v>
      </c>
      <c r="E231" s="273">
        <f t="shared" si="50"/>
        <v>1.0713511454050784</v>
      </c>
      <c r="F231" s="274">
        <f t="shared" si="51"/>
        <v>20667</v>
      </c>
      <c r="G231" s="274">
        <f t="shared" si="52"/>
        <v>41169</v>
      </c>
      <c r="H231" s="275">
        <f>CHOOSE(MATCH($A$2,{"D","C"},0),VLOOKUP($A231,$J$4:$Q$244,COUNTA($J$4:$Q$4)),TREND(D231:E231,F231:G231,B231))</f>
        <v>1</v>
      </c>
      <c r="J231" s="281">
        <v>47818</v>
      </c>
      <c r="K231" s="277">
        <f t="shared" si="53"/>
        <v>48016</v>
      </c>
      <c r="L231" s="278">
        <f t="shared" si="61"/>
        <v>0.99887341547568331</v>
      </c>
      <c r="M231" s="303">
        <f t="shared" si="60"/>
        <v>0</v>
      </c>
      <c r="N231" s="279">
        <f t="shared" si="54"/>
        <v>0</v>
      </c>
      <c r="O231" s="279">
        <f t="shared" si="55"/>
        <v>0.99887341547568331</v>
      </c>
      <c r="P231" s="283">
        <f t="shared" si="57"/>
        <v>0</v>
      </c>
      <c r="Q231" s="151">
        <f t="shared" si="62"/>
        <v>0.99887341547568309</v>
      </c>
      <c r="R231" s="3">
        <f t="shared" si="59"/>
        <v>1</v>
      </c>
    </row>
    <row r="232" spans="1:18">
      <c r="A232" s="12">
        <f t="shared" si="56"/>
        <v>40878</v>
      </c>
      <c r="B232" s="12">
        <f t="shared" si="47"/>
        <v>41075</v>
      </c>
      <c r="C232" s="13">
        <f t="shared" si="48"/>
        <v>1</v>
      </c>
      <c r="D232" s="273">
        <f t="shared" si="49"/>
        <v>1</v>
      </c>
      <c r="E232" s="273">
        <f t="shared" si="50"/>
        <v>1.0713511454050784</v>
      </c>
      <c r="F232" s="274">
        <f t="shared" si="51"/>
        <v>20667</v>
      </c>
      <c r="G232" s="274">
        <f t="shared" si="52"/>
        <v>41169</v>
      </c>
      <c r="H232" s="275">
        <f>CHOOSE(MATCH($A$2,{"D","C"},0),VLOOKUP($A232,$J$4:$Q$244,COUNTA($J$4:$Q$4)),TREND(D232:E232,F232:G232,B232))</f>
        <v>1</v>
      </c>
      <c r="J232" s="281">
        <v>47849</v>
      </c>
      <c r="K232" s="277">
        <f t="shared" si="53"/>
        <v>48046</v>
      </c>
      <c r="L232" s="278">
        <f t="shared" si="61"/>
        <v>0.99887341547568331</v>
      </c>
      <c r="M232" s="303">
        <f t="shared" si="60"/>
        <v>0</v>
      </c>
      <c r="N232" s="279">
        <f t="shared" si="54"/>
        <v>0</v>
      </c>
      <c r="O232" s="279">
        <f t="shared" si="55"/>
        <v>0.99887341547568331</v>
      </c>
      <c r="P232" s="283">
        <f t="shared" si="57"/>
        <v>0</v>
      </c>
      <c r="Q232" s="151">
        <f t="shared" si="62"/>
        <v>0.99887341547568309</v>
      </c>
      <c r="R232" s="3">
        <f t="shared" si="59"/>
        <v>1</v>
      </c>
    </row>
    <row r="233" spans="1:18">
      <c r="A233" s="12">
        <f t="shared" si="56"/>
        <v>40909</v>
      </c>
      <c r="B233" s="12">
        <f t="shared" si="47"/>
        <v>41105</v>
      </c>
      <c r="C233" s="13">
        <f t="shared" si="48"/>
        <v>1</v>
      </c>
      <c r="D233" s="273">
        <f t="shared" si="49"/>
        <v>1</v>
      </c>
      <c r="E233" s="273">
        <f t="shared" si="50"/>
        <v>1.0713511454050784</v>
      </c>
      <c r="F233" s="274">
        <f t="shared" si="51"/>
        <v>20667</v>
      </c>
      <c r="G233" s="274">
        <f t="shared" si="52"/>
        <v>41169</v>
      </c>
      <c r="H233" s="275">
        <f>CHOOSE(MATCH($A$2,{"D","C"},0),VLOOKUP($A233,$J$4:$Q$244,COUNTA($J$4:$Q$4)),TREND(D233:E233,F233:G233,B233))</f>
        <v>1</v>
      </c>
      <c r="J233" s="281">
        <v>47880</v>
      </c>
      <c r="K233" s="277">
        <f t="shared" si="53"/>
        <v>48075</v>
      </c>
      <c r="L233" s="278">
        <f t="shared" si="61"/>
        <v>0.99887341547568331</v>
      </c>
      <c r="M233" s="303">
        <f t="shared" si="60"/>
        <v>0</v>
      </c>
      <c r="N233" s="279">
        <f t="shared" si="54"/>
        <v>0</v>
      </c>
      <c r="O233" s="279">
        <f t="shared" si="55"/>
        <v>0.99887341547568331</v>
      </c>
      <c r="P233" s="283">
        <f t="shared" si="57"/>
        <v>0</v>
      </c>
      <c r="Q233" s="151">
        <f t="shared" si="62"/>
        <v>0.99887341547568309</v>
      </c>
      <c r="R233" s="3">
        <f t="shared" si="59"/>
        <v>1</v>
      </c>
    </row>
    <row r="234" spans="1:18">
      <c r="A234" s="12">
        <f t="shared" si="56"/>
        <v>40940</v>
      </c>
      <c r="B234" s="12">
        <f t="shared" si="47"/>
        <v>41136</v>
      </c>
      <c r="C234" s="13">
        <f t="shared" si="48"/>
        <v>1</v>
      </c>
      <c r="D234" s="273">
        <f t="shared" si="49"/>
        <v>1</v>
      </c>
      <c r="E234" s="273">
        <f t="shared" si="50"/>
        <v>1.0713511454050784</v>
      </c>
      <c r="F234" s="274">
        <f t="shared" si="51"/>
        <v>20667</v>
      </c>
      <c r="G234" s="274">
        <f t="shared" si="52"/>
        <v>41169</v>
      </c>
      <c r="H234" s="275">
        <f>CHOOSE(MATCH($A$2,{"D","C"},0),VLOOKUP($A234,$J$4:$Q$244,COUNTA($J$4:$Q$4)),TREND(D234:E234,F234:G234,B234))</f>
        <v>1</v>
      </c>
      <c r="J234" s="281">
        <v>47908</v>
      </c>
      <c r="K234" s="277">
        <f t="shared" si="53"/>
        <v>48108</v>
      </c>
      <c r="L234" s="278">
        <f t="shared" si="61"/>
        <v>0.99887341547568331</v>
      </c>
      <c r="M234" s="303">
        <f t="shared" si="60"/>
        <v>0</v>
      </c>
      <c r="N234" s="279">
        <f t="shared" si="54"/>
        <v>0</v>
      </c>
      <c r="O234" s="279">
        <f t="shared" si="55"/>
        <v>0.99887341547568331</v>
      </c>
      <c r="P234" s="283">
        <f t="shared" si="57"/>
        <v>0</v>
      </c>
      <c r="Q234" s="151">
        <f t="shared" si="62"/>
        <v>0.99887341547568309</v>
      </c>
      <c r="R234" s="3">
        <f t="shared" si="59"/>
        <v>1</v>
      </c>
    </row>
    <row r="235" spans="1:18">
      <c r="A235" s="12">
        <f t="shared" si="56"/>
        <v>40969</v>
      </c>
      <c r="B235" s="12">
        <f t="shared" si="47"/>
        <v>41167</v>
      </c>
      <c r="C235" s="13">
        <f t="shared" si="48"/>
        <v>1</v>
      </c>
      <c r="D235" s="273">
        <f t="shared" si="49"/>
        <v>1</v>
      </c>
      <c r="E235" s="273">
        <f t="shared" si="50"/>
        <v>1.0713511454050784</v>
      </c>
      <c r="F235" s="274">
        <f t="shared" si="51"/>
        <v>20667</v>
      </c>
      <c r="G235" s="274">
        <f t="shared" si="52"/>
        <v>41169</v>
      </c>
      <c r="H235" s="275">
        <f>CHOOSE(MATCH($A$2,{"D","C"},0),VLOOKUP($A235,$J$4:$Q$244,COUNTA($J$4:$Q$4)),TREND(D235:E235,F235:G235,B235))</f>
        <v>1.0713511454050784</v>
      </c>
      <c r="J235" s="281">
        <v>47939</v>
      </c>
      <c r="K235" s="277">
        <f t="shared" si="53"/>
        <v>48137</v>
      </c>
      <c r="L235" s="278">
        <f t="shared" si="61"/>
        <v>0.99887341547568331</v>
      </c>
      <c r="M235" s="303">
        <f t="shared" si="60"/>
        <v>0</v>
      </c>
      <c r="N235" s="279">
        <f t="shared" si="54"/>
        <v>0</v>
      </c>
      <c r="O235" s="279">
        <f t="shared" si="55"/>
        <v>0.99887341547568331</v>
      </c>
      <c r="P235" s="283">
        <f t="shared" si="57"/>
        <v>0</v>
      </c>
      <c r="Q235" s="151">
        <f t="shared" si="62"/>
        <v>0.99887341547568309</v>
      </c>
      <c r="R235" s="3">
        <f t="shared" si="59"/>
        <v>1</v>
      </c>
    </row>
    <row r="236" spans="1:18">
      <c r="A236" s="12">
        <f t="shared" si="56"/>
        <v>41000</v>
      </c>
      <c r="B236" s="12">
        <f t="shared" si="47"/>
        <v>41197</v>
      </c>
      <c r="C236" s="13">
        <f t="shared" si="48"/>
        <v>2</v>
      </c>
      <c r="D236" s="273">
        <f t="shared" si="49"/>
        <v>1.0713511454050784</v>
      </c>
      <c r="E236" s="273">
        <f t="shared" si="50"/>
        <v>1.0713511454050784</v>
      </c>
      <c r="F236" s="274">
        <f t="shared" si="51"/>
        <v>41169</v>
      </c>
      <c r="G236" s="274">
        <f t="shared" si="52"/>
        <v>41198</v>
      </c>
      <c r="H236" s="275">
        <f>CHOOSE(MATCH($A$2,{"D","C"},0),VLOOKUP($A236,$J$4:$Q$244,COUNTA($J$4:$Q$4)),TREND(D236:E236,F236:G236,B236))</f>
        <v>1.0713511454050784</v>
      </c>
      <c r="J236" s="281">
        <v>47969</v>
      </c>
      <c r="K236" s="277">
        <f t="shared" si="53"/>
        <v>48169</v>
      </c>
      <c r="L236" s="278">
        <f t="shared" ref="L236:L243" si="63">L235</f>
        <v>0.99887341547568331</v>
      </c>
      <c r="M236" s="303">
        <f t="shared" si="60"/>
        <v>0</v>
      </c>
      <c r="N236" s="279">
        <f t="shared" si="54"/>
        <v>0</v>
      </c>
      <c r="O236" s="279">
        <f t="shared" si="55"/>
        <v>0.99887341547568331</v>
      </c>
      <c r="P236" s="283">
        <f t="shared" si="57"/>
        <v>0</v>
      </c>
      <c r="Q236" s="151">
        <f t="shared" si="62"/>
        <v>0.99887341547568309</v>
      </c>
      <c r="R236" s="3">
        <f t="shared" si="59"/>
        <v>1</v>
      </c>
    </row>
    <row r="237" spans="1:18">
      <c r="A237" s="12">
        <f t="shared" si="56"/>
        <v>41030</v>
      </c>
      <c r="B237" s="12">
        <f t="shared" si="47"/>
        <v>41228</v>
      </c>
      <c r="C237" s="13">
        <f t="shared" si="48"/>
        <v>3</v>
      </c>
      <c r="D237" s="273">
        <f t="shared" si="49"/>
        <v>1.0713511454050784</v>
      </c>
      <c r="E237" s="273">
        <f t="shared" si="50"/>
        <v>1.0713511454050784</v>
      </c>
      <c r="F237" s="274">
        <f t="shared" si="51"/>
        <v>41198</v>
      </c>
      <c r="G237" s="274">
        <f t="shared" si="52"/>
        <v>41230</v>
      </c>
      <c r="H237" s="275">
        <f>CHOOSE(MATCH($A$2,{"D","C"},0),VLOOKUP($A237,$J$4:$Q$244,COUNTA($J$4:$Q$4)),TREND(D237:E237,F237:G237,B237))</f>
        <v>1.0713511454050784</v>
      </c>
      <c r="J237" s="281">
        <v>48000</v>
      </c>
      <c r="K237" s="277">
        <f t="shared" si="53"/>
        <v>48198</v>
      </c>
      <c r="L237" s="278">
        <f t="shared" si="63"/>
        <v>0.99887341547568331</v>
      </c>
      <c r="M237" s="303">
        <f t="shared" si="60"/>
        <v>0</v>
      </c>
      <c r="N237" s="279">
        <f t="shared" si="54"/>
        <v>0</v>
      </c>
      <c r="O237" s="279">
        <f t="shared" si="55"/>
        <v>0.99887341547568331</v>
      </c>
      <c r="P237" s="283">
        <f t="shared" si="57"/>
        <v>0</v>
      </c>
      <c r="Q237" s="151">
        <f t="shared" si="62"/>
        <v>0.99887341547568309</v>
      </c>
      <c r="R237" s="3">
        <f t="shared" si="59"/>
        <v>1</v>
      </c>
    </row>
    <row r="238" spans="1:18">
      <c r="A238" s="12">
        <f t="shared" si="56"/>
        <v>41061</v>
      </c>
      <c r="B238" s="12">
        <f t="shared" si="47"/>
        <v>41258</v>
      </c>
      <c r="C238" s="13">
        <f t="shared" si="48"/>
        <v>4</v>
      </c>
      <c r="D238" s="273">
        <f t="shared" si="49"/>
        <v>1.0713511454050784</v>
      </c>
      <c r="E238" s="273">
        <f t="shared" si="50"/>
        <v>1.0713511454050784</v>
      </c>
      <c r="F238" s="274">
        <f t="shared" si="51"/>
        <v>41230</v>
      </c>
      <c r="G238" s="274">
        <f t="shared" si="52"/>
        <v>41259</v>
      </c>
      <c r="H238" s="275">
        <f>CHOOSE(MATCH($A$2,{"D","C"},0),VLOOKUP($A238,$J$4:$Q$244,COUNTA($J$4:$Q$4)),TREND(D238:E238,F238:G238,B238))</f>
        <v>1.0713511454050784</v>
      </c>
      <c r="J238" s="281">
        <v>48030</v>
      </c>
      <c r="K238" s="277">
        <f t="shared" si="53"/>
        <v>48230</v>
      </c>
      <c r="L238" s="278">
        <f t="shared" si="63"/>
        <v>0.99887341547568331</v>
      </c>
      <c r="M238" s="303">
        <f t="shared" si="60"/>
        <v>0</v>
      </c>
      <c r="N238" s="279">
        <f t="shared" si="54"/>
        <v>0</v>
      </c>
      <c r="O238" s="279">
        <f t="shared" si="55"/>
        <v>0.99887341547568331</v>
      </c>
      <c r="P238" s="283">
        <f t="shared" si="57"/>
        <v>0</v>
      </c>
      <c r="Q238" s="151">
        <f t="shared" si="62"/>
        <v>0.99887341547568309</v>
      </c>
      <c r="R238" s="3">
        <f t="shared" si="59"/>
        <v>1</v>
      </c>
    </row>
    <row r="239" spans="1:18">
      <c r="A239" s="12">
        <f t="shared" si="56"/>
        <v>41091</v>
      </c>
      <c r="B239" s="12">
        <f t="shared" si="47"/>
        <v>41289</v>
      </c>
      <c r="C239" s="13">
        <f t="shared" si="48"/>
        <v>5</v>
      </c>
      <c r="D239" s="273">
        <f t="shared" si="49"/>
        <v>1.0713511454050784</v>
      </c>
      <c r="E239" s="273">
        <f t="shared" si="50"/>
        <v>1.0713511454050784</v>
      </c>
      <c r="F239" s="274">
        <f t="shared" si="51"/>
        <v>41259</v>
      </c>
      <c r="G239" s="274">
        <f t="shared" si="52"/>
        <v>41291</v>
      </c>
      <c r="H239" s="275">
        <f>CHOOSE(MATCH($A$2,{"D","C"},0),VLOOKUP($A239,$J$4:$Q$244,COUNTA($J$4:$Q$4)),TREND(D239:E239,F239:G239,B239))</f>
        <v>1.0713511454050784</v>
      </c>
      <c r="J239" s="281">
        <v>48061</v>
      </c>
      <c r="K239" s="277">
        <f t="shared" si="53"/>
        <v>48261</v>
      </c>
      <c r="L239" s="278">
        <f t="shared" si="63"/>
        <v>0.99887341547568331</v>
      </c>
      <c r="M239" s="303">
        <f t="shared" si="60"/>
        <v>0</v>
      </c>
      <c r="N239" s="279">
        <f t="shared" si="54"/>
        <v>0</v>
      </c>
      <c r="O239" s="279">
        <f t="shared" si="55"/>
        <v>0.99887341547568331</v>
      </c>
      <c r="P239" s="283">
        <f t="shared" si="57"/>
        <v>0</v>
      </c>
      <c r="Q239" s="151">
        <f t="shared" si="62"/>
        <v>0.99887341547568309</v>
      </c>
      <c r="R239" s="3">
        <f t="shared" si="59"/>
        <v>1</v>
      </c>
    </row>
    <row r="240" spans="1:18">
      <c r="A240" s="12">
        <f t="shared" si="56"/>
        <v>41122</v>
      </c>
      <c r="B240" s="12">
        <f t="shared" si="47"/>
        <v>41320</v>
      </c>
      <c r="C240" s="13">
        <f t="shared" si="48"/>
        <v>6</v>
      </c>
      <c r="D240" s="273">
        <f t="shared" si="49"/>
        <v>1.0713511454050784</v>
      </c>
      <c r="E240" s="273">
        <f t="shared" si="50"/>
        <v>1.0713511454050784</v>
      </c>
      <c r="F240" s="274">
        <f t="shared" si="51"/>
        <v>41291</v>
      </c>
      <c r="G240" s="274">
        <f t="shared" si="52"/>
        <v>41322</v>
      </c>
      <c r="H240" s="275">
        <f>CHOOSE(MATCH($A$2,{"D","C"},0),VLOOKUP($A240,$J$4:$Q$244,COUNTA($J$4:$Q$4)),TREND(D240:E240,F240:G240,B240))</f>
        <v>1.0713511454050784</v>
      </c>
      <c r="J240" s="281">
        <v>48092</v>
      </c>
      <c r="K240" s="277">
        <f t="shared" si="53"/>
        <v>48289</v>
      </c>
      <c r="L240" s="278">
        <f t="shared" si="63"/>
        <v>0.99887341547568331</v>
      </c>
      <c r="M240" s="303">
        <f t="shared" si="60"/>
        <v>0</v>
      </c>
      <c r="N240" s="279">
        <f t="shared" si="54"/>
        <v>0</v>
      </c>
      <c r="O240" s="279">
        <f t="shared" si="55"/>
        <v>0.99887341547568331</v>
      </c>
      <c r="P240" s="283">
        <f t="shared" si="57"/>
        <v>0</v>
      </c>
      <c r="Q240" s="151">
        <f t="shared" si="62"/>
        <v>0.99887341547568309</v>
      </c>
      <c r="R240" s="3">
        <f t="shared" si="59"/>
        <v>1</v>
      </c>
    </row>
    <row r="241" spans="1:18">
      <c r="A241" s="12">
        <f t="shared" si="56"/>
        <v>41153</v>
      </c>
      <c r="B241" s="12">
        <f t="shared" si="47"/>
        <v>41348</v>
      </c>
      <c r="C241" s="13">
        <f t="shared" si="48"/>
        <v>7</v>
      </c>
      <c r="D241" s="273">
        <f t="shared" si="49"/>
        <v>1.0713511454050784</v>
      </c>
      <c r="E241" s="273">
        <f t="shared" si="50"/>
        <v>1.0713511454050784</v>
      </c>
      <c r="F241" s="274">
        <f t="shared" si="51"/>
        <v>41322</v>
      </c>
      <c r="G241" s="274">
        <f t="shared" si="52"/>
        <v>41349</v>
      </c>
      <c r="H241" s="275">
        <f>CHOOSE(MATCH($A$2,{"D","C"},0),VLOOKUP($A241,$J$4:$Q$244,COUNTA($J$4:$Q$4)),TREND(D241:E241,F241:G241,B241))</f>
        <v>1.0713511454050784</v>
      </c>
      <c r="J241" s="281">
        <v>48122</v>
      </c>
      <c r="K241" s="277">
        <f t="shared" si="53"/>
        <v>48321</v>
      </c>
      <c r="L241" s="278">
        <f t="shared" si="63"/>
        <v>0.99887341547568331</v>
      </c>
      <c r="M241" s="303">
        <f t="shared" si="60"/>
        <v>0</v>
      </c>
      <c r="N241" s="279">
        <f t="shared" si="54"/>
        <v>0</v>
      </c>
      <c r="O241" s="279">
        <f t="shared" si="55"/>
        <v>0.99887341547568331</v>
      </c>
      <c r="P241" s="283">
        <f t="shared" si="57"/>
        <v>0</v>
      </c>
      <c r="Q241" s="151">
        <f t="shared" si="62"/>
        <v>0.99887341547568309</v>
      </c>
      <c r="R241" s="3">
        <f t="shared" si="59"/>
        <v>1</v>
      </c>
    </row>
    <row r="242" spans="1:18">
      <c r="A242" s="12">
        <f t="shared" si="56"/>
        <v>41183</v>
      </c>
      <c r="B242" s="12">
        <f t="shared" si="47"/>
        <v>41379</v>
      </c>
      <c r="C242" s="13">
        <f t="shared" si="48"/>
        <v>8</v>
      </c>
      <c r="D242" s="273">
        <f t="shared" si="49"/>
        <v>1.0713511454050784</v>
      </c>
      <c r="E242" s="273">
        <f t="shared" si="50"/>
        <v>1.0713511454050784</v>
      </c>
      <c r="F242" s="274">
        <f t="shared" si="51"/>
        <v>41349</v>
      </c>
      <c r="G242" s="274">
        <f t="shared" si="52"/>
        <v>41381</v>
      </c>
      <c r="H242" s="275">
        <f>CHOOSE(MATCH($A$2,{"D","C"},0),VLOOKUP($A242,$J$4:$Q$244,COUNTA($J$4:$Q$4)),TREND(D242:E242,F242:G242,B242))</f>
        <v>1.0713511454050784</v>
      </c>
      <c r="J242" s="281">
        <v>48153</v>
      </c>
      <c r="K242" s="277">
        <f t="shared" si="53"/>
        <v>48350</v>
      </c>
      <c r="L242" s="278">
        <f t="shared" si="63"/>
        <v>0.99887341547568331</v>
      </c>
      <c r="M242" s="303">
        <f>$M$243</f>
        <v>0</v>
      </c>
      <c r="N242" s="279">
        <f t="shared" si="54"/>
        <v>0</v>
      </c>
      <c r="O242" s="279">
        <f t="shared" si="55"/>
        <v>0.99887341547568331</v>
      </c>
      <c r="P242" s="283">
        <f t="shared" si="57"/>
        <v>0</v>
      </c>
      <c r="Q242" s="151">
        <f t="shared" si="62"/>
        <v>0.99887341547568309</v>
      </c>
      <c r="R242" s="3">
        <f t="shared" si="59"/>
        <v>1</v>
      </c>
    </row>
    <row r="243" spans="1:18">
      <c r="A243" s="12">
        <f t="shared" si="56"/>
        <v>41214</v>
      </c>
      <c r="B243" s="12">
        <f t="shared" si="47"/>
        <v>41409</v>
      </c>
      <c r="C243" s="13">
        <f t="shared" si="48"/>
        <v>9</v>
      </c>
      <c r="D243" s="273">
        <f t="shared" si="49"/>
        <v>1.0713511454050784</v>
      </c>
      <c r="E243" s="273">
        <f t="shared" si="50"/>
        <v>0.96167414594268452</v>
      </c>
      <c r="F243" s="274">
        <f t="shared" si="51"/>
        <v>41381</v>
      </c>
      <c r="G243" s="274">
        <f t="shared" si="52"/>
        <v>41410</v>
      </c>
      <c r="H243" s="275">
        <f>CHOOSE(MATCH($A$2,{"D","C"},0),VLOOKUP($A243,$J$4:$Q$244,COUNTA($J$4:$Q$4)),TREND(D243:E243,F243:G243,B243))</f>
        <v>0.96167414594268452</v>
      </c>
      <c r="J243" s="281">
        <v>48183</v>
      </c>
      <c r="K243" s="277">
        <f t="shared" si="53"/>
        <v>48382</v>
      </c>
      <c r="L243" s="278">
        <f t="shared" si="63"/>
        <v>0.99887341547568331</v>
      </c>
      <c r="M243" s="278">
        <v>0</v>
      </c>
      <c r="N243" s="279">
        <f>N244+M244</f>
        <v>0</v>
      </c>
      <c r="O243" s="279">
        <f t="shared" si="55"/>
        <v>0.99887341547568331</v>
      </c>
      <c r="P243" s="283">
        <f t="shared" si="57"/>
        <v>0</v>
      </c>
      <c r="Q243" s="151">
        <f t="shared" si="62"/>
        <v>0.99887341547568309</v>
      </c>
      <c r="R243" s="3">
        <f>ROUND(Q243/L243,3)</f>
        <v>1</v>
      </c>
    </row>
    <row r="244" spans="1:18">
      <c r="A244" s="12">
        <f t="shared" si="56"/>
        <v>41244</v>
      </c>
      <c r="B244" s="12">
        <f t="shared" si="47"/>
        <v>41440</v>
      </c>
      <c r="C244" s="13">
        <f t="shared" si="48"/>
        <v>10</v>
      </c>
      <c r="D244" s="273">
        <f t="shared" si="49"/>
        <v>0.96167414594268452</v>
      </c>
      <c r="E244" s="273">
        <f t="shared" si="50"/>
        <v>0.96167414594268452</v>
      </c>
      <c r="F244" s="274">
        <f t="shared" si="51"/>
        <v>41410</v>
      </c>
      <c r="G244" s="274">
        <f t="shared" si="52"/>
        <v>41442</v>
      </c>
      <c r="H244" s="275">
        <f>CHOOSE(MATCH($A$2,{"D","C"},0),VLOOKUP($A244,$J$4:$Q$244,COUNTA($J$4:$Q$4)),TREND(D244:E244,F244:G244,B244))</f>
        <v>0.96167414594268452</v>
      </c>
      <c r="J244" s="158">
        <v>48214</v>
      </c>
      <c r="K244" s="285"/>
      <c r="L244" s="286"/>
      <c r="M244" s="286"/>
      <c r="N244" s="286"/>
      <c r="O244" s="286"/>
      <c r="P244" s="287"/>
      <c r="Q244" s="285"/>
    </row>
    <row r="245" spans="1:18">
      <c r="A245" s="12">
        <f t="shared" si="56"/>
        <v>41275</v>
      </c>
      <c r="B245" s="12">
        <f t="shared" si="47"/>
        <v>41470</v>
      </c>
      <c r="C245" s="13">
        <f t="shared" si="48"/>
        <v>11</v>
      </c>
      <c r="D245" s="273">
        <f t="shared" si="49"/>
        <v>0.96167414594268452</v>
      </c>
      <c r="E245" s="273">
        <f t="shared" si="50"/>
        <v>0.76625559381579933</v>
      </c>
      <c r="F245" s="274">
        <f t="shared" si="51"/>
        <v>41442</v>
      </c>
      <c r="G245" s="274">
        <f t="shared" si="52"/>
        <v>41472</v>
      </c>
      <c r="H245" s="275">
        <f>CHOOSE(MATCH($A$2,{"D","C"},0),VLOOKUP($A245,$J$4:$Q$244,COUNTA($J$4:$Q$4)),TREND(D245:E245,F245:G245,B245))</f>
        <v>0.76625559381579933</v>
      </c>
    </row>
    <row r="246" spans="1:18">
      <c r="A246" s="12">
        <f t="shared" si="56"/>
        <v>41306</v>
      </c>
      <c r="B246" s="12">
        <f t="shared" si="47"/>
        <v>41501</v>
      </c>
      <c r="C246" s="13">
        <f t="shared" si="48"/>
        <v>13</v>
      </c>
      <c r="D246" s="273">
        <f t="shared" si="49"/>
        <v>0.95047984833702026</v>
      </c>
      <c r="E246" s="273">
        <f t="shared" si="50"/>
        <v>0.95047984833702026</v>
      </c>
      <c r="F246" s="274">
        <f t="shared" si="51"/>
        <v>41501</v>
      </c>
      <c r="G246" s="274">
        <f t="shared" si="52"/>
        <v>41534</v>
      </c>
      <c r="H246" s="275">
        <f>CHOOSE(MATCH($A$2,{"D","C"},0),VLOOKUP($A246,$J$4:$Q$244,COUNTA($J$4:$Q$4)),TREND(D246:E246,F246:G246,B246))</f>
        <v>0.95047984833702026</v>
      </c>
      <c r="J246" s="302" t="s">
        <v>244</v>
      </c>
      <c r="K246" s="289"/>
      <c r="L246" s="290"/>
      <c r="M246" s="290"/>
      <c r="N246" s="290"/>
      <c r="O246" s="290"/>
    </row>
    <row r="247" spans="1:18">
      <c r="A247" s="12">
        <f t="shared" si="56"/>
        <v>41334</v>
      </c>
      <c r="B247" s="12">
        <f t="shared" si="47"/>
        <v>41532</v>
      </c>
      <c r="C247" s="13">
        <f t="shared" si="48"/>
        <v>13</v>
      </c>
      <c r="D247" s="273">
        <f t="shared" si="49"/>
        <v>0.95047984833702026</v>
      </c>
      <c r="E247" s="273">
        <f t="shared" si="50"/>
        <v>0.95047984833702026</v>
      </c>
      <c r="F247" s="274">
        <f t="shared" si="51"/>
        <v>41501</v>
      </c>
      <c r="G247" s="274">
        <f t="shared" si="52"/>
        <v>41534</v>
      </c>
      <c r="H247" s="275">
        <f>CHOOSE(MATCH($A$2,{"D","C"},0),VLOOKUP($A247,$J$4:$Q$244,COUNTA($J$4:$Q$4)),TREND(D247:E247,F247:G247,B247))</f>
        <v>0.95047984833702026</v>
      </c>
      <c r="J247" s="193" t="s">
        <v>225</v>
      </c>
      <c r="K247" s="291"/>
      <c r="L247" s="292"/>
      <c r="M247" s="292"/>
      <c r="N247" s="292"/>
      <c r="O247" s="292"/>
    </row>
    <row r="248" spans="1:18">
      <c r="A248" s="12">
        <f t="shared" si="56"/>
        <v>41365</v>
      </c>
      <c r="B248" s="12">
        <f t="shared" si="47"/>
        <v>41562</v>
      </c>
      <c r="C248" s="13">
        <f t="shared" si="48"/>
        <v>14</v>
      </c>
      <c r="D248" s="273">
        <f t="shared" si="49"/>
        <v>0.95047984833702026</v>
      </c>
      <c r="E248" s="273">
        <f t="shared" si="50"/>
        <v>0.88793051453885496</v>
      </c>
      <c r="F248" s="274">
        <f t="shared" si="51"/>
        <v>41534</v>
      </c>
      <c r="G248" s="274">
        <f t="shared" si="52"/>
        <v>41563</v>
      </c>
      <c r="H248" s="275">
        <f>CHOOSE(MATCH($A$2,{"D","C"},0),VLOOKUP($A248,$J$4:$Q$244,COUNTA($J$4:$Q$4)),TREND(D248:E248,F248:G248,B248))</f>
        <v>0.88793051453885496</v>
      </c>
    </row>
    <row r="249" spans="1:18">
      <c r="A249" s="12">
        <f t="shared" si="56"/>
        <v>41395</v>
      </c>
      <c r="B249" s="12">
        <f t="shared" si="47"/>
        <v>41593</v>
      </c>
      <c r="C249" s="13">
        <f t="shared" si="48"/>
        <v>15</v>
      </c>
      <c r="D249" s="273">
        <f t="shared" si="49"/>
        <v>0.88793051453885496</v>
      </c>
      <c r="E249" s="273">
        <f t="shared" si="50"/>
        <v>0.88793051453885496</v>
      </c>
      <c r="F249" s="274">
        <f t="shared" si="51"/>
        <v>41563</v>
      </c>
      <c r="G249" s="274">
        <f t="shared" si="52"/>
        <v>41595</v>
      </c>
      <c r="H249" s="275">
        <f>CHOOSE(MATCH($A$2,{"D","C"},0),VLOOKUP($A249,$J$4:$Q$244,COUNTA($J$4:$Q$4)),TREND(D249:E249,F249:G249,B249))</f>
        <v>0.88793051453885496</v>
      </c>
    </row>
    <row r="250" spans="1:18">
      <c r="A250" s="12">
        <f t="shared" si="56"/>
        <v>41426</v>
      </c>
      <c r="B250" s="12">
        <f t="shared" si="47"/>
        <v>41623</v>
      </c>
      <c r="C250" s="13">
        <f t="shared" si="48"/>
        <v>16</v>
      </c>
      <c r="D250" s="273">
        <f t="shared" si="49"/>
        <v>0.88793051453885496</v>
      </c>
      <c r="E250" s="273">
        <f t="shared" si="50"/>
        <v>0.88793051453885496</v>
      </c>
      <c r="F250" s="274">
        <f t="shared" si="51"/>
        <v>41595</v>
      </c>
      <c r="G250" s="274">
        <f t="shared" si="52"/>
        <v>41624</v>
      </c>
      <c r="H250" s="275">
        <f>CHOOSE(MATCH($A$2,{"D","C"},0),VLOOKUP($A250,$J$4:$Q$244,COUNTA($J$4:$Q$4)),TREND(D250:E250,F250:G250,B250))</f>
        <v>0.88793051453885496</v>
      </c>
    </row>
    <row r="251" spans="1:18">
      <c r="A251" s="12">
        <f t="shared" si="56"/>
        <v>41456</v>
      </c>
      <c r="B251" s="12">
        <f t="shared" si="47"/>
        <v>41654</v>
      </c>
      <c r="C251" s="13">
        <f t="shared" si="48"/>
        <v>17</v>
      </c>
      <c r="D251" s="273">
        <f t="shared" si="49"/>
        <v>0.88793051453885496</v>
      </c>
      <c r="E251" s="273">
        <f t="shared" si="50"/>
        <v>0.91702954882806775</v>
      </c>
      <c r="F251" s="274">
        <f t="shared" si="51"/>
        <v>41624</v>
      </c>
      <c r="G251" s="274">
        <f t="shared" si="52"/>
        <v>41656</v>
      </c>
      <c r="H251" s="275">
        <f>CHOOSE(MATCH($A$2,{"D","C"},0),VLOOKUP($A251,$J$4:$Q$244,COUNTA($J$4:$Q$4)),TREND(D251:E251,F251:G251,B251))</f>
        <v>0.91702954882806775</v>
      </c>
    </row>
    <row r="252" spans="1:18">
      <c r="A252" s="12">
        <f t="shared" si="56"/>
        <v>41487</v>
      </c>
      <c r="B252" s="12">
        <f t="shared" si="47"/>
        <v>41685</v>
      </c>
      <c r="C252" s="13">
        <f t="shared" si="48"/>
        <v>18</v>
      </c>
      <c r="D252" s="273">
        <f t="shared" si="49"/>
        <v>0.91702954882806775</v>
      </c>
      <c r="E252" s="273">
        <f t="shared" si="50"/>
        <v>0.80019055434727726</v>
      </c>
      <c r="F252" s="274">
        <f t="shared" si="51"/>
        <v>41656</v>
      </c>
      <c r="G252" s="274">
        <f t="shared" si="52"/>
        <v>41687</v>
      </c>
      <c r="H252" s="275">
        <f>CHOOSE(MATCH($A$2,{"D","C"},0),VLOOKUP($A252,$J$4:$Q$244,COUNTA($J$4:$Q$4)),TREND(D252:E252,F252:G252,B252))</f>
        <v>0.80019055434727726</v>
      </c>
    </row>
    <row r="253" spans="1:18">
      <c r="A253" s="12">
        <f t="shared" si="56"/>
        <v>41518</v>
      </c>
      <c r="B253" s="12">
        <f t="shared" si="47"/>
        <v>41713</v>
      </c>
      <c r="C253" s="13">
        <f t="shared" si="48"/>
        <v>19</v>
      </c>
      <c r="D253" s="273">
        <f t="shared" si="49"/>
        <v>0.80019055434727726</v>
      </c>
      <c r="E253" s="273">
        <f t="shared" si="50"/>
        <v>0.80019055434727726</v>
      </c>
      <c r="F253" s="274">
        <f t="shared" si="51"/>
        <v>41687</v>
      </c>
      <c r="G253" s="274">
        <f t="shared" si="52"/>
        <v>41714</v>
      </c>
      <c r="H253" s="275">
        <f>CHOOSE(MATCH($A$2,{"D","C"},0),VLOOKUP($A253,$J$4:$Q$244,COUNTA($J$4:$Q$4)),TREND(D253:E253,F253:G253,B253))</f>
        <v>0.80019055434727726</v>
      </c>
    </row>
    <row r="254" spans="1:18">
      <c r="A254" s="12">
        <f t="shared" si="56"/>
        <v>41548</v>
      </c>
      <c r="B254" s="12">
        <f t="shared" si="47"/>
        <v>41744</v>
      </c>
      <c r="C254" s="13">
        <f t="shared" si="48"/>
        <v>20</v>
      </c>
      <c r="D254" s="273">
        <f t="shared" si="49"/>
        <v>0.80019055434727726</v>
      </c>
      <c r="E254" s="273">
        <f t="shared" si="50"/>
        <v>0.80765552974189092</v>
      </c>
      <c r="F254" s="274">
        <f t="shared" si="51"/>
        <v>41714</v>
      </c>
      <c r="G254" s="274">
        <f t="shared" si="52"/>
        <v>41746</v>
      </c>
      <c r="H254" s="275">
        <f>CHOOSE(MATCH($A$2,{"D","C"},0),VLOOKUP($A254,$J$4:$Q$244,COUNTA($J$4:$Q$4)),TREND(D254:E254,F254:G254,B254))</f>
        <v>0.80765552974189092</v>
      </c>
    </row>
    <row r="255" spans="1:18">
      <c r="A255" s="12">
        <f t="shared" si="56"/>
        <v>41579</v>
      </c>
      <c r="B255" s="12">
        <f t="shared" si="47"/>
        <v>41774</v>
      </c>
      <c r="C255" s="13">
        <f t="shared" si="48"/>
        <v>21</v>
      </c>
      <c r="D255" s="273">
        <f t="shared" si="49"/>
        <v>0.80765552974189092</v>
      </c>
      <c r="E255" s="273">
        <f t="shared" si="50"/>
        <v>0.82281544125132089</v>
      </c>
      <c r="F255" s="274">
        <f t="shared" si="51"/>
        <v>41746</v>
      </c>
      <c r="G255" s="274">
        <f t="shared" si="52"/>
        <v>41775</v>
      </c>
      <c r="H255" s="275">
        <f>CHOOSE(MATCH($A$2,{"D","C"},0),VLOOKUP($A255,$J$4:$Q$244,COUNTA($J$4:$Q$4)),TREND(D255:E255,F255:G255,B255))</f>
        <v>0.82281544125132089</v>
      </c>
    </row>
    <row r="256" spans="1:18">
      <c r="A256" s="12">
        <f t="shared" si="56"/>
        <v>41609</v>
      </c>
      <c r="B256" s="12">
        <f t="shared" si="47"/>
        <v>41805</v>
      </c>
      <c r="C256" s="13">
        <f t="shared" si="48"/>
        <v>22</v>
      </c>
      <c r="D256" s="273">
        <f t="shared" si="49"/>
        <v>0.82281544125132089</v>
      </c>
      <c r="E256" s="273">
        <f t="shared" si="50"/>
        <v>0.88269793803501351</v>
      </c>
      <c r="F256" s="274">
        <f t="shared" si="51"/>
        <v>41775</v>
      </c>
      <c r="G256" s="274">
        <f t="shared" si="52"/>
        <v>41807</v>
      </c>
      <c r="H256" s="275">
        <f>CHOOSE(MATCH($A$2,{"D","C"},0),VLOOKUP($A256,$J$4:$Q$244,COUNTA($J$4:$Q$4)),TREND(D256:E256,F256:G256,B256))</f>
        <v>0.88269793803501351</v>
      </c>
    </row>
    <row r="257" spans="1:8">
      <c r="A257" s="12">
        <f t="shared" si="56"/>
        <v>41640</v>
      </c>
      <c r="B257" s="12">
        <f t="shared" si="47"/>
        <v>41835</v>
      </c>
      <c r="C257" s="13">
        <f t="shared" si="48"/>
        <v>23</v>
      </c>
      <c r="D257" s="273">
        <f t="shared" si="49"/>
        <v>0.88269793803501351</v>
      </c>
      <c r="E257" s="273">
        <f t="shared" si="50"/>
        <v>0.83538700252776976</v>
      </c>
      <c r="F257" s="274">
        <f t="shared" si="51"/>
        <v>41807</v>
      </c>
      <c r="G257" s="274">
        <f t="shared" si="52"/>
        <v>41837</v>
      </c>
      <c r="H257" s="275">
        <f>CHOOSE(MATCH($A$2,{"D","C"},0),VLOOKUP($A257,$J$4:$Q$244,COUNTA($J$4:$Q$4)),TREND(D257:E257,F257:G257,B257))</f>
        <v>0.83538700252776976</v>
      </c>
    </row>
    <row r="258" spans="1:8">
      <c r="A258" s="12">
        <f t="shared" si="56"/>
        <v>41671</v>
      </c>
      <c r="B258" s="12">
        <f t="shared" si="47"/>
        <v>41866</v>
      </c>
      <c r="C258" s="13">
        <f t="shared" si="48"/>
        <v>25</v>
      </c>
      <c r="D258" s="273">
        <f t="shared" si="49"/>
        <v>0.86958463273254205</v>
      </c>
      <c r="E258" s="273">
        <f t="shared" si="50"/>
        <v>0.85134440406549572</v>
      </c>
      <c r="F258" s="274">
        <f t="shared" si="51"/>
        <v>41866</v>
      </c>
      <c r="G258" s="274">
        <f t="shared" si="52"/>
        <v>41899</v>
      </c>
      <c r="H258" s="275">
        <f>CHOOSE(MATCH($A$2,{"D","C"},0),VLOOKUP($A258,$J$4:$Q$244,COUNTA($J$4:$Q$4)),TREND(D258:E258,F258:G258,B258))</f>
        <v>0.86958463273254205</v>
      </c>
    </row>
    <row r="259" spans="1:8">
      <c r="A259" s="12">
        <f t="shared" si="56"/>
        <v>41699</v>
      </c>
      <c r="B259" s="12">
        <f t="shared" si="47"/>
        <v>41897</v>
      </c>
      <c r="C259" s="13">
        <f t="shared" si="48"/>
        <v>25</v>
      </c>
      <c r="D259" s="273">
        <f t="shared" si="49"/>
        <v>0.86958463273254205</v>
      </c>
      <c r="E259" s="273">
        <f t="shared" si="50"/>
        <v>0.85134440406549572</v>
      </c>
      <c r="F259" s="274">
        <f t="shared" si="51"/>
        <v>41866</v>
      </c>
      <c r="G259" s="274">
        <f t="shared" si="52"/>
        <v>41899</v>
      </c>
      <c r="H259" s="275">
        <f>CHOOSE(MATCH($A$2,{"D","C"},0),VLOOKUP($A259,$J$4:$Q$244,COUNTA($J$4:$Q$4)),TREND(D259:E259,F259:G259,B259))</f>
        <v>0.85134440406549572</v>
      </c>
    </row>
    <row r="260" spans="1:8">
      <c r="A260" s="12">
        <f t="shared" si="56"/>
        <v>41730</v>
      </c>
      <c r="B260" s="12">
        <f t="shared" si="47"/>
        <v>41927</v>
      </c>
      <c r="C260" s="13">
        <f t="shared" si="48"/>
        <v>26</v>
      </c>
      <c r="D260" s="273">
        <f t="shared" si="49"/>
        <v>0.85134440406549572</v>
      </c>
      <c r="E260" s="273">
        <f t="shared" si="50"/>
        <v>0.83732473451425526</v>
      </c>
      <c r="F260" s="274">
        <f t="shared" si="51"/>
        <v>41899</v>
      </c>
      <c r="G260" s="274">
        <f t="shared" si="52"/>
        <v>41928</v>
      </c>
      <c r="H260" s="275">
        <f>CHOOSE(MATCH($A$2,{"D","C"},0),VLOOKUP($A260,$J$4:$Q$244,COUNTA($J$4:$Q$4)),TREND(D260:E260,F260:G260,B260))</f>
        <v>0.83732473451425526</v>
      </c>
    </row>
    <row r="261" spans="1:8">
      <c r="A261" s="12">
        <f t="shared" si="56"/>
        <v>41760</v>
      </c>
      <c r="B261" s="12">
        <f t="shared" ref="B261:B324" si="64">DATE(YEAR(A261),MONTH(A261)+FLOOR(($M$2+$A$3)/2,1),1+14*MOD($M$2+$A$3,2))</f>
        <v>41958</v>
      </c>
      <c r="C261" s="13">
        <f t="shared" ref="C261:C324" si="65">MATCH($B261,$K$5:$K$244,1)</f>
        <v>27</v>
      </c>
      <c r="D261" s="273">
        <f t="shared" ref="D261:D324" si="66">INDEX($Q$5:$Q$244,C261)</f>
        <v>0.83732473451425526</v>
      </c>
      <c r="E261" s="273">
        <f t="shared" ref="E261:E324" si="67">INDEX($Q$5:$Q$244,C261+1)</f>
        <v>0.86708851824391642</v>
      </c>
      <c r="F261" s="274">
        <f t="shared" ref="F261:F324" si="68">INDEX($K$5:$K$244,C261)</f>
        <v>41928</v>
      </c>
      <c r="G261" s="274">
        <f t="shared" ref="G261:G324" si="69">INDEX($K$5:$K$244,C261+1)</f>
        <v>41960</v>
      </c>
      <c r="H261" s="275">
        <f>CHOOSE(MATCH($A$2,{"D","C"},0),VLOOKUP($A261,$J$4:$Q$244,COUNTA($J$4:$Q$4)),TREND(D261:E261,F261:G261,B261))</f>
        <v>0.86708851824391642</v>
      </c>
    </row>
    <row r="262" spans="1:8">
      <c r="A262" s="12">
        <f t="shared" ref="A262:A325" si="70">EOMONTH(A261,$A$3-1)+1</f>
        <v>41791</v>
      </c>
      <c r="B262" s="12">
        <f t="shared" si="64"/>
        <v>41988</v>
      </c>
      <c r="C262" s="13">
        <f t="shared" si="65"/>
        <v>28</v>
      </c>
      <c r="D262" s="273">
        <f t="shared" si="66"/>
        <v>0.86708851824391642</v>
      </c>
      <c r="E262" s="273">
        <f t="shared" si="67"/>
        <v>0.83707362833200716</v>
      </c>
      <c r="F262" s="274">
        <f t="shared" si="68"/>
        <v>41960</v>
      </c>
      <c r="G262" s="274">
        <f t="shared" si="69"/>
        <v>41989</v>
      </c>
      <c r="H262" s="275">
        <f>CHOOSE(MATCH($A$2,{"D","C"},0),VLOOKUP($A262,$J$4:$Q$244,COUNTA($J$4:$Q$4)),TREND(D262:E262,F262:G262,B262))</f>
        <v>0.83707362833200716</v>
      </c>
    </row>
    <row r="263" spans="1:8">
      <c r="A263" s="12">
        <f t="shared" si="70"/>
        <v>41821</v>
      </c>
      <c r="B263" s="12">
        <f t="shared" si="64"/>
        <v>42019</v>
      </c>
      <c r="C263" s="13">
        <f t="shared" si="65"/>
        <v>29</v>
      </c>
      <c r="D263" s="273">
        <f t="shared" si="66"/>
        <v>0.83707362833200716</v>
      </c>
      <c r="E263" s="273">
        <f t="shared" si="67"/>
        <v>0.87358426805586709</v>
      </c>
      <c r="F263" s="274">
        <f t="shared" si="68"/>
        <v>41989</v>
      </c>
      <c r="G263" s="274">
        <f t="shared" si="69"/>
        <v>42021</v>
      </c>
      <c r="H263" s="275">
        <f>CHOOSE(MATCH($A$2,{"D","C"},0),VLOOKUP($A263,$J$4:$Q$244,COUNTA($J$4:$Q$4)),TREND(D263:E263,F263:G263,B263))</f>
        <v>0.87358426805586709</v>
      </c>
    </row>
    <row r="264" spans="1:8">
      <c r="A264" s="12">
        <f t="shared" si="70"/>
        <v>41852</v>
      </c>
      <c r="B264" s="12">
        <f t="shared" si="64"/>
        <v>42050</v>
      </c>
      <c r="C264" s="13">
        <f t="shared" si="65"/>
        <v>30</v>
      </c>
      <c r="D264" s="273">
        <f t="shared" si="66"/>
        <v>0.87358426805586709</v>
      </c>
      <c r="E264" s="273">
        <f t="shared" si="67"/>
        <v>0.93581171381361739</v>
      </c>
      <c r="F264" s="274">
        <f t="shared" si="68"/>
        <v>42021</v>
      </c>
      <c r="G264" s="274">
        <f t="shared" si="69"/>
        <v>42052</v>
      </c>
      <c r="H264" s="275">
        <f>CHOOSE(MATCH($A$2,{"D","C"},0),VLOOKUP($A264,$J$4:$Q$244,COUNTA($J$4:$Q$4)),TREND(D264:E264,F264:G264,B264))</f>
        <v>0.93581171381361739</v>
      </c>
    </row>
    <row r="265" spans="1:8">
      <c r="A265" s="12">
        <f t="shared" si="70"/>
        <v>41883</v>
      </c>
      <c r="B265" s="12">
        <f t="shared" si="64"/>
        <v>42078</v>
      </c>
      <c r="C265" s="13">
        <f t="shared" si="65"/>
        <v>31</v>
      </c>
      <c r="D265" s="273">
        <f t="shared" si="66"/>
        <v>0.93581171381361739</v>
      </c>
      <c r="E265" s="273">
        <f t="shared" si="67"/>
        <v>0.83670822254421917</v>
      </c>
      <c r="F265" s="274">
        <f t="shared" si="68"/>
        <v>42052</v>
      </c>
      <c r="G265" s="274">
        <f t="shared" si="69"/>
        <v>42079</v>
      </c>
      <c r="H265" s="275">
        <f>CHOOSE(MATCH($A$2,{"D","C"},0),VLOOKUP($A265,$J$4:$Q$244,COUNTA($J$4:$Q$4)),TREND(D265:E265,F265:G265,B265))</f>
        <v>0.83670822254421917</v>
      </c>
    </row>
    <row r="266" spans="1:8">
      <c r="A266" s="12">
        <f t="shared" si="70"/>
        <v>41913</v>
      </c>
      <c r="B266" s="12">
        <f t="shared" si="64"/>
        <v>42109</v>
      </c>
      <c r="C266" s="13">
        <f t="shared" si="65"/>
        <v>32</v>
      </c>
      <c r="D266" s="273">
        <f t="shared" si="66"/>
        <v>0.83670822254421917</v>
      </c>
      <c r="E266" s="273">
        <f t="shared" si="67"/>
        <v>0.81152032521816198</v>
      </c>
      <c r="F266" s="274">
        <f t="shared" si="68"/>
        <v>42079</v>
      </c>
      <c r="G266" s="274">
        <f t="shared" si="69"/>
        <v>42111</v>
      </c>
      <c r="H266" s="275">
        <f>CHOOSE(MATCH($A$2,{"D","C"},0),VLOOKUP($A266,$J$4:$Q$244,COUNTA($J$4:$Q$4)),TREND(D266:E266,F266:G266,B266))</f>
        <v>0.81152032521816198</v>
      </c>
    </row>
    <row r="267" spans="1:8">
      <c r="A267" s="12">
        <f t="shared" si="70"/>
        <v>41944</v>
      </c>
      <c r="B267" s="12">
        <f t="shared" si="64"/>
        <v>42139</v>
      </c>
      <c r="C267" s="13">
        <f t="shared" si="65"/>
        <v>33</v>
      </c>
      <c r="D267" s="273">
        <f t="shared" si="66"/>
        <v>0.81152032521816198</v>
      </c>
      <c r="E267" s="273">
        <f t="shared" si="67"/>
        <v>0.95230679038009258</v>
      </c>
      <c r="F267" s="274">
        <f t="shared" si="68"/>
        <v>42111</v>
      </c>
      <c r="G267" s="274">
        <f t="shared" si="69"/>
        <v>42140</v>
      </c>
      <c r="H267" s="275">
        <f>CHOOSE(MATCH($A$2,{"D","C"},0),VLOOKUP($A267,$J$4:$Q$244,COUNTA($J$4:$Q$4)),TREND(D267:E267,F267:G267,B267))</f>
        <v>0.95230679038009258</v>
      </c>
    </row>
    <row r="268" spans="1:8">
      <c r="A268" s="12">
        <f t="shared" si="70"/>
        <v>41974</v>
      </c>
      <c r="B268" s="12">
        <f t="shared" si="64"/>
        <v>42170</v>
      </c>
      <c r="C268" s="13">
        <f t="shared" si="65"/>
        <v>34</v>
      </c>
      <c r="D268" s="273">
        <f t="shared" si="66"/>
        <v>0.95230679038009258</v>
      </c>
      <c r="E268" s="273">
        <f t="shared" si="67"/>
        <v>0.95754544702625899</v>
      </c>
      <c r="F268" s="274">
        <f t="shared" si="68"/>
        <v>42140</v>
      </c>
      <c r="G268" s="274">
        <f t="shared" si="69"/>
        <v>42172</v>
      </c>
      <c r="H268" s="275">
        <f>CHOOSE(MATCH($A$2,{"D","C"},0),VLOOKUP($A268,$J$4:$Q$244,COUNTA($J$4:$Q$4)),TREND(D268:E268,F268:G268,B268))</f>
        <v>0.95754544702625899</v>
      </c>
    </row>
    <row r="269" spans="1:8">
      <c r="A269" s="12">
        <f t="shared" si="70"/>
        <v>42005</v>
      </c>
      <c r="B269" s="12">
        <f t="shared" si="64"/>
        <v>42200</v>
      </c>
      <c r="C269" s="13">
        <f t="shared" si="65"/>
        <v>35</v>
      </c>
      <c r="D269" s="273">
        <f t="shared" si="66"/>
        <v>0.95754544702625899</v>
      </c>
      <c r="E269" s="273">
        <f t="shared" si="67"/>
        <v>0.91808380492157016</v>
      </c>
      <c r="F269" s="274">
        <f t="shared" si="68"/>
        <v>42172</v>
      </c>
      <c r="G269" s="274">
        <f t="shared" si="69"/>
        <v>42202</v>
      </c>
      <c r="H269" s="275">
        <f>CHOOSE(MATCH($A$2,{"D","C"},0),VLOOKUP($A269,$J$4:$Q$244,COUNTA($J$4:$Q$4)),TREND(D269:E269,F269:G269,B269))</f>
        <v>0.91808380492157016</v>
      </c>
    </row>
    <row r="270" spans="1:8">
      <c r="A270" s="12">
        <f t="shared" si="70"/>
        <v>42036</v>
      </c>
      <c r="B270" s="12">
        <f t="shared" si="64"/>
        <v>42231</v>
      </c>
      <c r="C270" s="13">
        <f t="shared" si="65"/>
        <v>37</v>
      </c>
      <c r="D270" s="273">
        <f t="shared" si="66"/>
        <v>0.81511157339283424</v>
      </c>
      <c r="E270" s="273">
        <f t="shared" si="67"/>
        <v>0.89678940075665559</v>
      </c>
      <c r="F270" s="274">
        <f t="shared" si="68"/>
        <v>42231</v>
      </c>
      <c r="G270" s="274">
        <f t="shared" si="69"/>
        <v>42264</v>
      </c>
      <c r="H270" s="275">
        <f>CHOOSE(MATCH($A$2,{"D","C"},0),VLOOKUP($A270,$J$4:$Q$244,COUNTA($J$4:$Q$4)),TREND(D270:E270,F270:G270,B270))</f>
        <v>0.81511157339283424</v>
      </c>
    </row>
    <row r="271" spans="1:8">
      <c r="A271" s="12">
        <f t="shared" si="70"/>
        <v>42064</v>
      </c>
      <c r="B271" s="12">
        <f t="shared" si="64"/>
        <v>42262</v>
      </c>
      <c r="C271" s="13">
        <f t="shared" si="65"/>
        <v>37</v>
      </c>
      <c r="D271" s="273">
        <f t="shared" si="66"/>
        <v>0.81511157339283424</v>
      </c>
      <c r="E271" s="273">
        <f t="shared" si="67"/>
        <v>0.89678940075665559</v>
      </c>
      <c r="F271" s="274">
        <f t="shared" si="68"/>
        <v>42231</v>
      </c>
      <c r="G271" s="274">
        <f t="shared" si="69"/>
        <v>42264</v>
      </c>
      <c r="H271" s="275">
        <f>CHOOSE(MATCH($A$2,{"D","C"},0),VLOOKUP($A271,$J$4:$Q$244,COUNTA($J$4:$Q$4)),TREND(D271:E271,F271:G271,B271))</f>
        <v>0.89678940075665559</v>
      </c>
    </row>
    <row r="272" spans="1:8">
      <c r="A272" s="12">
        <f t="shared" si="70"/>
        <v>42095</v>
      </c>
      <c r="B272" s="12">
        <f t="shared" si="64"/>
        <v>42292</v>
      </c>
      <c r="C272" s="13">
        <f t="shared" si="65"/>
        <v>38</v>
      </c>
      <c r="D272" s="273">
        <f t="shared" si="66"/>
        <v>0.89678940075665559</v>
      </c>
      <c r="E272" s="273">
        <f t="shared" si="67"/>
        <v>0.92622065681604071</v>
      </c>
      <c r="F272" s="274">
        <f t="shared" si="68"/>
        <v>42264</v>
      </c>
      <c r="G272" s="274">
        <f t="shared" si="69"/>
        <v>42293</v>
      </c>
      <c r="H272" s="275">
        <f>CHOOSE(MATCH($A$2,{"D","C"},0),VLOOKUP($A272,$J$4:$Q$244,COUNTA($J$4:$Q$4)),TREND(D272:E272,F272:G272,B272))</f>
        <v>0.92622065681604071</v>
      </c>
    </row>
    <row r="273" spans="1:8">
      <c r="A273" s="12">
        <f t="shared" si="70"/>
        <v>42125</v>
      </c>
      <c r="B273" s="12">
        <f t="shared" si="64"/>
        <v>42323</v>
      </c>
      <c r="C273" s="13">
        <f t="shared" si="65"/>
        <v>39</v>
      </c>
      <c r="D273" s="273">
        <f t="shared" si="66"/>
        <v>0.92622065681604071</v>
      </c>
      <c r="E273" s="273">
        <f t="shared" si="67"/>
        <v>0.93884482960492599</v>
      </c>
      <c r="F273" s="274">
        <f t="shared" si="68"/>
        <v>42293</v>
      </c>
      <c r="G273" s="274">
        <f t="shared" si="69"/>
        <v>42325</v>
      </c>
      <c r="H273" s="275">
        <f>CHOOSE(MATCH($A$2,{"D","C"},0),VLOOKUP($A273,$J$4:$Q$244,COUNTA($J$4:$Q$4)),TREND(D273:E273,F273:G273,B273))</f>
        <v>0.93884482960492599</v>
      </c>
    </row>
    <row r="274" spans="1:8">
      <c r="A274" s="12">
        <f t="shared" si="70"/>
        <v>42156</v>
      </c>
      <c r="B274" s="12">
        <f t="shared" si="64"/>
        <v>42353</v>
      </c>
      <c r="C274" s="13">
        <f t="shared" si="65"/>
        <v>40</v>
      </c>
      <c r="D274" s="273">
        <f t="shared" si="66"/>
        <v>0.93884482960492599</v>
      </c>
      <c r="E274" s="273">
        <f t="shared" si="67"/>
        <v>0.88456800136129954</v>
      </c>
      <c r="F274" s="274">
        <f t="shared" si="68"/>
        <v>42325</v>
      </c>
      <c r="G274" s="274">
        <f t="shared" si="69"/>
        <v>42354</v>
      </c>
      <c r="H274" s="275">
        <f>CHOOSE(MATCH($A$2,{"D","C"},0),VLOOKUP($A274,$J$4:$Q$244,COUNTA($J$4:$Q$4)),TREND(D274:E274,F274:G274,B274))</f>
        <v>0.88456800136129954</v>
      </c>
    </row>
    <row r="275" spans="1:8">
      <c r="A275" s="12">
        <f t="shared" si="70"/>
        <v>42186</v>
      </c>
      <c r="B275" s="12">
        <f t="shared" si="64"/>
        <v>42384</v>
      </c>
      <c r="C275" s="13">
        <f t="shared" si="65"/>
        <v>41</v>
      </c>
      <c r="D275" s="273">
        <f t="shared" si="66"/>
        <v>0.88456800136129954</v>
      </c>
      <c r="E275" s="273">
        <f t="shared" si="67"/>
        <v>0.81516093626371788</v>
      </c>
      <c r="F275" s="274">
        <f t="shared" si="68"/>
        <v>42354</v>
      </c>
      <c r="G275" s="274">
        <f t="shared" si="69"/>
        <v>42386</v>
      </c>
      <c r="H275" s="275">
        <f>CHOOSE(MATCH($A$2,{"D","C"},0),VLOOKUP($A275,$J$4:$Q$244,COUNTA($J$4:$Q$4)),TREND(D275:E275,F275:G275,B275))</f>
        <v>0.81516093626371788</v>
      </c>
    </row>
    <row r="276" spans="1:8">
      <c r="A276" s="12">
        <f t="shared" si="70"/>
        <v>42217</v>
      </c>
      <c r="B276" s="12">
        <f t="shared" si="64"/>
        <v>42415</v>
      </c>
      <c r="C276" s="13">
        <f t="shared" si="65"/>
        <v>42</v>
      </c>
      <c r="D276" s="273">
        <f t="shared" si="66"/>
        <v>0.81516093626371788</v>
      </c>
      <c r="E276" s="273">
        <f t="shared" si="67"/>
        <v>1.0187252497586459</v>
      </c>
      <c r="F276" s="274">
        <f t="shared" si="68"/>
        <v>42386</v>
      </c>
      <c r="G276" s="274">
        <f t="shared" si="69"/>
        <v>42417</v>
      </c>
      <c r="H276" s="275">
        <f>CHOOSE(MATCH($A$2,{"D","C"},0),VLOOKUP($A276,$J$4:$Q$244,COUNTA($J$4:$Q$4)),TREND(D276:E276,F276:G276,B276))</f>
        <v>1.0187252497586459</v>
      </c>
    </row>
    <row r="277" spans="1:8">
      <c r="A277" s="12">
        <f t="shared" si="70"/>
        <v>42248</v>
      </c>
      <c r="B277" s="12">
        <f t="shared" si="64"/>
        <v>42444</v>
      </c>
      <c r="C277" s="13">
        <f t="shared" si="65"/>
        <v>43</v>
      </c>
      <c r="D277" s="273">
        <f t="shared" si="66"/>
        <v>1.0187252497586459</v>
      </c>
      <c r="E277" s="273">
        <f t="shared" si="67"/>
        <v>0.90670776796076114</v>
      </c>
      <c r="F277" s="274">
        <f t="shared" si="68"/>
        <v>42417</v>
      </c>
      <c r="G277" s="274">
        <f t="shared" si="69"/>
        <v>42445</v>
      </c>
      <c r="H277" s="275">
        <f>CHOOSE(MATCH($A$2,{"D","C"},0),VLOOKUP($A277,$J$4:$Q$244,COUNTA($J$4:$Q$4)),TREND(D277:E277,F277:G277,B277))</f>
        <v>0.90670776796076114</v>
      </c>
    </row>
    <row r="278" spans="1:8">
      <c r="A278" s="12">
        <f t="shared" si="70"/>
        <v>42278</v>
      </c>
      <c r="B278" s="12">
        <f t="shared" si="64"/>
        <v>42475</v>
      </c>
      <c r="C278" s="13">
        <f t="shared" si="65"/>
        <v>44</v>
      </c>
      <c r="D278" s="273">
        <f t="shared" si="66"/>
        <v>0.90670776796076114</v>
      </c>
      <c r="E278" s="273">
        <f t="shared" si="67"/>
        <v>0.88409429553881624</v>
      </c>
      <c r="F278" s="274">
        <f t="shared" si="68"/>
        <v>42445</v>
      </c>
      <c r="G278" s="274">
        <f t="shared" si="69"/>
        <v>42477</v>
      </c>
      <c r="H278" s="275">
        <f>CHOOSE(MATCH($A$2,{"D","C"},0),VLOOKUP($A278,$J$4:$Q$244,COUNTA($J$4:$Q$4)),TREND(D278:E278,F278:G278,B278))</f>
        <v>0.88409429553881624</v>
      </c>
    </row>
    <row r="279" spans="1:8">
      <c r="A279" s="12">
        <f t="shared" si="70"/>
        <v>42309</v>
      </c>
      <c r="B279" s="12">
        <f t="shared" si="64"/>
        <v>42505</v>
      </c>
      <c r="C279" s="13">
        <f t="shared" si="65"/>
        <v>45</v>
      </c>
      <c r="D279" s="273">
        <f t="shared" si="66"/>
        <v>0.88409429553881624</v>
      </c>
      <c r="E279" s="273">
        <f t="shared" si="67"/>
        <v>0.93008220966048061</v>
      </c>
      <c r="F279" s="274">
        <f t="shared" si="68"/>
        <v>42477</v>
      </c>
      <c r="G279" s="274">
        <f t="shared" si="69"/>
        <v>42506</v>
      </c>
      <c r="H279" s="275">
        <f>CHOOSE(MATCH($A$2,{"D","C"},0),VLOOKUP($A279,$J$4:$Q$244,COUNTA($J$4:$Q$4)),TREND(D279:E279,F279:G279,B279))</f>
        <v>0.93008220966048061</v>
      </c>
    </row>
    <row r="280" spans="1:8">
      <c r="A280" s="12">
        <f t="shared" si="70"/>
        <v>42339</v>
      </c>
      <c r="B280" s="12">
        <f t="shared" si="64"/>
        <v>42536</v>
      </c>
      <c r="C280" s="13">
        <f t="shared" si="65"/>
        <v>46</v>
      </c>
      <c r="D280" s="273">
        <f t="shared" si="66"/>
        <v>0.93008220966048061</v>
      </c>
      <c r="E280" s="273">
        <f t="shared" si="67"/>
        <v>0.95433317084195712</v>
      </c>
      <c r="F280" s="274">
        <f t="shared" si="68"/>
        <v>42506</v>
      </c>
      <c r="G280" s="274">
        <f t="shared" si="69"/>
        <v>42538</v>
      </c>
      <c r="H280" s="275">
        <f>CHOOSE(MATCH($A$2,{"D","C"},0),VLOOKUP($A280,$J$4:$Q$244,COUNTA($J$4:$Q$4)),TREND(D280:E280,F280:G280,B280))</f>
        <v>0.95433317084195712</v>
      </c>
    </row>
    <row r="281" spans="1:8">
      <c r="A281" s="12">
        <f t="shared" si="70"/>
        <v>42370</v>
      </c>
      <c r="B281" s="12">
        <f t="shared" si="64"/>
        <v>42566</v>
      </c>
      <c r="C281" s="13">
        <f t="shared" si="65"/>
        <v>47</v>
      </c>
      <c r="D281" s="273">
        <f t="shared" si="66"/>
        <v>0.95433317084195712</v>
      </c>
      <c r="E281" s="273">
        <f t="shared" si="67"/>
        <v>0.91322613137642039</v>
      </c>
      <c r="F281" s="274">
        <f t="shared" si="68"/>
        <v>42538</v>
      </c>
      <c r="G281" s="274">
        <f t="shared" si="69"/>
        <v>42568</v>
      </c>
      <c r="H281" s="275">
        <f>CHOOSE(MATCH($A$2,{"D","C"},0),VLOOKUP($A281,$J$4:$Q$244,COUNTA($J$4:$Q$4)),TREND(D281:E281,F281:G281,B281))</f>
        <v>0.91322613137642039</v>
      </c>
    </row>
    <row r="282" spans="1:8">
      <c r="A282" s="12">
        <f t="shared" si="70"/>
        <v>42401</v>
      </c>
      <c r="B282" s="12">
        <f t="shared" si="64"/>
        <v>42597</v>
      </c>
      <c r="C282" s="13">
        <f t="shared" si="65"/>
        <v>48</v>
      </c>
      <c r="D282" s="273">
        <f t="shared" si="66"/>
        <v>0.91322613137642039</v>
      </c>
      <c r="E282" s="273">
        <f t="shared" si="67"/>
        <v>0.7860363244058397</v>
      </c>
      <c r="F282" s="274">
        <f t="shared" si="68"/>
        <v>42568</v>
      </c>
      <c r="G282" s="274">
        <f t="shared" si="69"/>
        <v>42598</v>
      </c>
      <c r="H282" s="275">
        <f>CHOOSE(MATCH($A$2,{"D","C"},0),VLOOKUP($A282,$J$4:$Q$244,COUNTA($J$4:$Q$4)),TREND(D282:E282,F282:G282,B282))</f>
        <v>0.7860363244058397</v>
      </c>
    </row>
    <row r="283" spans="1:8">
      <c r="A283" s="12">
        <f t="shared" si="70"/>
        <v>42430</v>
      </c>
      <c r="B283" s="12">
        <f t="shared" si="64"/>
        <v>42628</v>
      </c>
      <c r="C283" s="13">
        <f t="shared" si="65"/>
        <v>49</v>
      </c>
      <c r="D283" s="273">
        <f t="shared" si="66"/>
        <v>0.7860363244058397</v>
      </c>
      <c r="E283" s="273">
        <f t="shared" si="67"/>
        <v>0.81303453716425689</v>
      </c>
      <c r="F283" s="274">
        <f t="shared" si="68"/>
        <v>42598</v>
      </c>
      <c r="G283" s="274">
        <f t="shared" si="69"/>
        <v>42630</v>
      </c>
      <c r="H283" s="275">
        <f>CHOOSE(MATCH($A$2,{"D","C"},0),VLOOKUP($A283,$J$4:$Q$244,COUNTA($J$4:$Q$4)),TREND(D283:E283,F283:G283,B283))</f>
        <v>0.81303453716425689</v>
      </c>
    </row>
    <row r="284" spans="1:8">
      <c r="A284" s="12">
        <f t="shared" si="70"/>
        <v>42461</v>
      </c>
      <c r="B284" s="12">
        <f t="shared" si="64"/>
        <v>42658</v>
      </c>
      <c r="C284" s="13">
        <f t="shared" si="65"/>
        <v>50</v>
      </c>
      <c r="D284" s="273">
        <f t="shared" si="66"/>
        <v>0.81303453716425689</v>
      </c>
      <c r="E284" s="273">
        <f t="shared" si="67"/>
        <v>0.9401660513631882</v>
      </c>
      <c r="F284" s="274">
        <f t="shared" si="68"/>
        <v>42630</v>
      </c>
      <c r="G284" s="274">
        <f t="shared" si="69"/>
        <v>42659</v>
      </c>
      <c r="H284" s="275">
        <f>CHOOSE(MATCH($A$2,{"D","C"},0),VLOOKUP($A284,$J$4:$Q$244,COUNTA($J$4:$Q$4)),TREND(D284:E284,F284:G284,B284))</f>
        <v>0.9401660513631882</v>
      </c>
    </row>
    <row r="285" spans="1:8">
      <c r="A285" s="12">
        <f t="shared" si="70"/>
        <v>42491</v>
      </c>
      <c r="B285" s="12">
        <f t="shared" si="64"/>
        <v>42689</v>
      </c>
      <c r="C285" s="13">
        <f t="shared" si="65"/>
        <v>51</v>
      </c>
      <c r="D285" s="273">
        <f t="shared" si="66"/>
        <v>0.9401660513631882</v>
      </c>
      <c r="E285" s="273">
        <f t="shared" si="67"/>
        <v>0.9822635923189188</v>
      </c>
      <c r="F285" s="274">
        <f t="shared" si="68"/>
        <v>42659</v>
      </c>
      <c r="G285" s="274">
        <f t="shared" si="69"/>
        <v>42691</v>
      </c>
      <c r="H285" s="275">
        <f>CHOOSE(MATCH($A$2,{"D","C"},0),VLOOKUP($A285,$J$4:$Q$244,COUNTA($J$4:$Q$4)),TREND(D285:E285,F285:G285,B285))</f>
        <v>0.9822635923189188</v>
      </c>
    </row>
    <row r="286" spans="1:8">
      <c r="A286" s="12">
        <f t="shared" si="70"/>
        <v>42522</v>
      </c>
      <c r="B286" s="12">
        <f t="shared" si="64"/>
        <v>42719</v>
      </c>
      <c r="C286" s="13">
        <f t="shared" si="65"/>
        <v>52</v>
      </c>
      <c r="D286" s="273">
        <f t="shared" si="66"/>
        <v>0.9822635923189188</v>
      </c>
      <c r="E286" s="273">
        <f t="shared" si="67"/>
        <v>0.73500558380822323</v>
      </c>
      <c r="F286" s="274">
        <f t="shared" si="68"/>
        <v>42691</v>
      </c>
      <c r="G286" s="274">
        <f t="shared" si="69"/>
        <v>42720</v>
      </c>
      <c r="H286" s="275">
        <f>CHOOSE(MATCH($A$2,{"D","C"},0),VLOOKUP($A286,$J$4:$Q$244,COUNTA($J$4:$Q$4)),TREND(D286:E286,F286:G286,B286))</f>
        <v>0.73500558380822323</v>
      </c>
    </row>
    <row r="287" spans="1:8">
      <c r="A287" s="12">
        <f t="shared" si="70"/>
        <v>42552</v>
      </c>
      <c r="B287" s="12">
        <f t="shared" si="64"/>
        <v>42750</v>
      </c>
      <c r="C287" s="13">
        <f t="shared" si="65"/>
        <v>53</v>
      </c>
      <c r="D287" s="273">
        <f t="shared" si="66"/>
        <v>0.73500558380822323</v>
      </c>
      <c r="E287" s="273">
        <f t="shared" si="67"/>
        <v>0.82208754018120944</v>
      </c>
      <c r="F287" s="274">
        <f t="shared" si="68"/>
        <v>42720</v>
      </c>
      <c r="G287" s="274">
        <f t="shared" si="69"/>
        <v>42752</v>
      </c>
      <c r="H287" s="275">
        <f>CHOOSE(MATCH($A$2,{"D","C"},0),VLOOKUP($A287,$J$4:$Q$244,COUNTA($J$4:$Q$4)),TREND(D287:E287,F287:G287,B287))</f>
        <v>0.82208754018120944</v>
      </c>
    </row>
    <row r="288" spans="1:8">
      <c r="A288" s="12">
        <f t="shared" si="70"/>
        <v>42583</v>
      </c>
      <c r="B288" s="12">
        <f t="shared" si="64"/>
        <v>42781</v>
      </c>
      <c r="C288" s="13">
        <f t="shared" si="65"/>
        <v>54</v>
      </c>
      <c r="D288" s="273">
        <f t="shared" si="66"/>
        <v>0.82208754018120944</v>
      </c>
      <c r="E288" s="273">
        <f t="shared" si="67"/>
        <v>0.86827060762291874</v>
      </c>
      <c r="F288" s="274">
        <f t="shared" si="68"/>
        <v>42752</v>
      </c>
      <c r="G288" s="274">
        <f t="shared" si="69"/>
        <v>42783</v>
      </c>
      <c r="H288" s="275">
        <f>CHOOSE(MATCH($A$2,{"D","C"},0),VLOOKUP($A288,$J$4:$Q$244,COUNTA($J$4:$Q$4)),TREND(D288:E288,F288:G288,B288))</f>
        <v>0.86827060762291874</v>
      </c>
    </row>
    <row r="289" spans="1:8">
      <c r="A289" s="12">
        <f t="shared" si="70"/>
        <v>42614</v>
      </c>
      <c r="B289" s="12">
        <f t="shared" si="64"/>
        <v>42809</v>
      </c>
      <c r="C289" s="13">
        <f t="shared" si="65"/>
        <v>55</v>
      </c>
      <c r="D289" s="273">
        <f t="shared" si="66"/>
        <v>0.86827060762291874</v>
      </c>
      <c r="E289" s="273">
        <f t="shared" si="67"/>
        <v>0.85356269919863015</v>
      </c>
      <c r="F289" s="274">
        <f t="shared" si="68"/>
        <v>42783</v>
      </c>
      <c r="G289" s="274">
        <f t="shared" si="69"/>
        <v>42810</v>
      </c>
      <c r="H289" s="275">
        <f>CHOOSE(MATCH($A$2,{"D","C"},0),VLOOKUP($A289,$J$4:$Q$244,COUNTA($J$4:$Q$4)),TREND(D289:E289,F289:G289,B289))</f>
        <v>0.85356269919863015</v>
      </c>
    </row>
    <row r="290" spans="1:8">
      <c r="A290" s="12">
        <f t="shared" si="70"/>
        <v>42644</v>
      </c>
      <c r="B290" s="12">
        <f t="shared" si="64"/>
        <v>42840</v>
      </c>
      <c r="C290" s="13">
        <f t="shared" si="65"/>
        <v>56</v>
      </c>
      <c r="D290" s="273">
        <f t="shared" si="66"/>
        <v>0.85356269919863015</v>
      </c>
      <c r="E290" s="273">
        <f t="shared" si="67"/>
        <v>0.92195956278901536</v>
      </c>
      <c r="F290" s="274">
        <f t="shared" si="68"/>
        <v>42810</v>
      </c>
      <c r="G290" s="274">
        <f t="shared" si="69"/>
        <v>42842</v>
      </c>
      <c r="H290" s="275">
        <f>CHOOSE(MATCH($A$2,{"D","C"},0),VLOOKUP($A290,$J$4:$Q$244,COUNTA($J$4:$Q$4)),TREND(D290:E290,F290:G290,B290))</f>
        <v>0.92195956278901536</v>
      </c>
    </row>
    <row r="291" spans="1:8">
      <c r="A291" s="12">
        <f t="shared" si="70"/>
        <v>42675</v>
      </c>
      <c r="B291" s="12">
        <f t="shared" si="64"/>
        <v>42870</v>
      </c>
      <c r="C291" s="13">
        <f t="shared" si="65"/>
        <v>57</v>
      </c>
      <c r="D291" s="273">
        <f t="shared" si="66"/>
        <v>0.92195956278901536</v>
      </c>
      <c r="E291" s="273">
        <f t="shared" si="67"/>
        <v>0.81417933765117323</v>
      </c>
      <c r="F291" s="274">
        <f t="shared" si="68"/>
        <v>42842</v>
      </c>
      <c r="G291" s="274">
        <f t="shared" si="69"/>
        <v>42871</v>
      </c>
      <c r="H291" s="275">
        <f>CHOOSE(MATCH($A$2,{"D","C"},0),VLOOKUP($A291,$J$4:$Q$244,COUNTA($J$4:$Q$4)),TREND(D291:E291,F291:G291,B291))</f>
        <v>0.81417933765117323</v>
      </c>
    </row>
    <row r="292" spans="1:8">
      <c r="A292" s="12">
        <f t="shared" si="70"/>
        <v>42705</v>
      </c>
      <c r="B292" s="12">
        <f t="shared" si="64"/>
        <v>42901</v>
      </c>
      <c r="C292" s="13">
        <f t="shared" si="65"/>
        <v>58</v>
      </c>
      <c r="D292" s="273">
        <f t="shared" si="66"/>
        <v>0.81417933765117323</v>
      </c>
      <c r="E292" s="273">
        <f t="shared" si="67"/>
        <v>0.8827805373190567</v>
      </c>
      <c r="F292" s="274">
        <f t="shared" si="68"/>
        <v>42871</v>
      </c>
      <c r="G292" s="274">
        <f t="shared" si="69"/>
        <v>42903</v>
      </c>
      <c r="H292" s="275">
        <f>CHOOSE(MATCH($A$2,{"D","C"},0),VLOOKUP($A292,$J$4:$Q$244,COUNTA($J$4:$Q$4)),TREND(D292:E292,F292:G292,B292))</f>
        <v>0.8827805373190567</v>
      </c>
    </row>
    <row r="293" spans="1:8">
      <c r="A293" s="12">
        <f t="shared" si="70"/>
        <v>42736</v>
      </c>
      <c r="B293" s="12">
        <f t="shared" si="64"/>
        <v>42931</v>
      </c>
      <c r="C293" s="13">
        <f t="shared" si="65"/>
        <v>59</v>
      </c>
      <c r="D293" s="273">
        <f t="shared" si="66"/>
        <v>0.8827805373190567</v>
      </c>
      <c r="E293" s="273">
        <f t="shared" si="67"/>
        <v>0.89176055665521581</v>
      </c>
      <c r="F293" s="274">
        <f t="shared" si="68"/>
        <v>42903</v>
      </c>
      <c r="G293" s="274">
        <f t="shared" si="69"/>
        <v>42933</v>
      </c>
      <c r="H293" s="275">
        <f>CHOOSE(MATCH($A$2,{"D","C"},0),VLOOKUP($A293,$J$4:$Q$244,COUNTA($J$4:$Q$4)),TREND(D293:E293,F293:G293,B293))</f>
        <v>0.89176055665521581</v>
      </c>
    </row>
    <row r="294" spans="1:8">
      <c r="A294" s="12">
        <f t="shared" si="70"/>
        <v>42767</v>
      </c>
      <c r="B294" s="12">
        <f t="shared" si="64"/>
        <v>42962</v>
      </c>
      <c r="C294" s="13">
        <f t="shared" si="65"/>
        <v>61</v>
      </c>
      <c r="D294" s="273">
        <f t="shared" si="66"/>
        <v>0.95297383310853401</v>
      </c>
      <c r="E294" s="273">
        <f t="shared" si="67"/>
        <v>0.89347413219491656</v>
      </c>
      <c r="F294" s="274">
        <f t="shared" si="68"/>
        <v>42962</v>
      </c>
      <c r="G294" s="274">
        <f t="shared" si="69"/>
        <v>42995</v>
      </c>
      <c r="H294" s="275">
        <f>CHOOSE(MATCH($A$2,{"D","C"},0),VLOOKUP($A294,$J$4:$Q$244,COUNTA($J$4:$Q$4)),TREND(D294:E294,F294:G294,B294))</f>
        <v>0.95297383310853401</v>
      </c>
    </row>
    <row r="295" spans="1:8">
      <c r="A295" s="12">
        <f t="shared" si="70"/>
        <v>42795</v>
      </c>
      <c r="B295" s="12">
        <f t="shared" si="64"/>
        <v>42993</v>
      </c>
      <c r="C295" s="13">
        <f t="shared" si="65"/>
        <v>61</v>
      </c>
      <c r="D295" s="273">
        <f t="shared" si="66"/>
        <v>0.95297383310853401</v>
      </c>
      <c r="E295" s="273">
        <f t="shared" si="67"/>
        <v>0.89347413219491656</v>
      </c>
      <c r="F295" s="274">
        <f t="shared" si="68"/>
        <v>42962</v>
      </c>
      <c r="G295" s="274">
        <f t="shared" si="69"/>
        <v>42995</v>
      </c>
      <c r="H295" s="275">
        <f>CHOOSE(MATCH($A$2,{"D","C"},0),VLOOKUP($A295,$J$4:$Q$244,COUNTA($J$4:$Q$4)),TREND(D295:E295,F295:G295,B295))</f>
        <v>0.89347413219491656</v>
      </c>
    </row>
    <row r="296" spans="1:8">
      <c r="A296" s="12">
        <f t="shared" si="70"/>
        <v>42826</v>
      </c>
      <c r="B296" s="12">
        <f t="shared" si="64"/>
        <v>43023</v>
      </c>
      <c r="C296" s="13">
        <f t="shared" si="65"/>
        <v>62</v>
      </c>
      <c r="D296" s="273">
        <f t="shared" si="66"/>
        <v>0.89347413219491656</v>
      </c>
      <c r="E296" s="273">
        <f t="shared" si="67"/>
        <v>0.94315291849939376</v>
      </c>
      <c r="F296" s="274">
        <f t="shared" si="68"/>
        <v>42995</v>
      </c>
      <c r="G296" s="274">
        <f t="shared" si="69"/>
        <v>43024</v>
      </c>
      <c r="H296" s="275">
        <f>CHOOSE(MATCH($A$2,{"D","C"},0),VLOOKUP($A296,$J$4:$Q$244,COUNTA($J$4:$Q$4)),TREND(D296:E296,F296:G296,B296))</f>
        <v>0.94315291849939376</v>
      </c>
    </row>
    <row r="297" spans="1:8">
      <c r="A297" s="12">
        <f t="shared" si="70"/>
        <v>42856</v>
      </c>
      <c r="B297" s="12">
        <f t="shared" si="64"/>
        <v>43054</v>
      </c>
      <c r="C297" s="13">
        <f t="shared" si="65"/>
        <v>63</v>
      </c>
      <c r="D297" s="273">
        <f t="shared" si="66"/>
        <v>0.94315291849939376</v>
      </c>
      <c r="E297" s="273">
        <f t="shared" si="67"/>
        <v>1.0060152858164138</v>
      </c>
      <c r="F297" s="274">
        <f t="shared" si="68"/>
        <v>43024</v>
      </c>
      <c r="G297" s="274">
        <f t="shared" si="69"/>
        <v>43056</v>
      </c>
      <c r="H297" s="275">
        <f>CHOOSE(MATCH($A$2,{"D","C"},0),VLOOKUP($A297,$J$4:$Q$244,COUNTA($J$4:$Q$4)),TREND(D297:E297,F297:G297,B297))</f>
        <v>1.0060152858164138</v>
      </c>
    </row>
    <row r="298" spans="1:8">
      <c r="A298" s="12">
        <f t="shared" si="70"/>
        <v>42887</v>
      </c>
      <c r="B298" s="12">
        <f t="shared" si="64"/>
        <v>43084</v>
      </c>
      <c r="C298" s="13">
        <f t="shared" si="65"/>
        <v>64</v>
      </c>
      <c r="D298" s="273">
        <f t="shared" si="66"/>
        <v>1.0060152858164138</v>
      </c>
      <c r="E298" s="273">
        <f t="shared" si="67"/>
        <v>0.85240117030861196</v>
      </c>
      <c r="F298" s="274">
        <f t="shared" si="68"/>
        <v>43056</v>
      </c>
      <c r="G298" s="274">
        <f t="shared" si="69"/>
        <v>43085</v>
      </c>
      <c r="H298" s="275">
        <f>CHOOSE(MATCH($A$2,{"D","C"},0),VLOOKUP($A298,$J$4:$Q$244,COUNTA($J$4:$Q$4)),TREND(D298:E298,F298:G298,B298))</f>
        <v>0.85240117030861196</v>
      </c>
    </row>
    <row r="299" spans="1:8">
      <c r="A299" s="12">
        <f t="shared" si="70"/>
        <v>42917</v>
      </c>
      <c r="B299" s="12">
        <f t="shared" si="64"/>
        <v>43115</v>
      </c>
      <c r="C299" s="13">
        <f t="shared" si="65"/>
        <v>65</v>
      </c>
      <c r="D299" s="273">
        <f t="shared" si="66"/>
        <v>0.85240117030861196</v>
      </c>
      <c r="E299" s="273">
        <f t="shared" si="67"/>
        <v>0.97383561683817765</v>
      </c>
      <c r="F299" s="274">
        <f t="shared" si="68"/>
        <v>43085</v>
      </c>
      <c r="G299" s="274">
        <f t="shared" si="69"/>
        <v>43117</v>
      </c>
      <c r="H299" s="275">
        <f>CHOOSE(MATCH($A$2,{"D","C"},0),VLOOKUP($A299,$J$4:$Q$244,COUNTA($J$4:$Q$4)),TREND(D299:E299,F299:G299,B299))</f>
        <v>0.97383561683817765</v>
      </c>
    </row>
    <row r="300" spans="1:8">
      <c r="A300" s="12">
        <f t="shared" si="70"/>
        <v>42948</v>
      </c>
      <c r="B300" s="12">
        <f t="shared" si="64"/>
        <v>43146</v>
      </c>
      <c r="C300" s="13">
        <f t="shared" si="65"/>
        <v>66</v>
      </c>
      <c r="D300" s="273">
        <f t="shared" si="66"/>
        <v>0.97383561683817765</v>
      </c>
      <c r="E300" s="273">
        <f t="shared" si="67"/>
        <v>0.94589794726542931</v>
      </c>
      <c r="F300" s="274">
        <f t="shared" si="68"/>
        <v>43117</v>
      </c>
      <c r="G300" s="274">
        <f t="shared" si="69"/>
        <v>43148</v>
      </c>
      <c r="H300" s="275">
        <f>CHOOSE(MATCH($A$2,{"D","C"},0),VLOOKUP($A300,$J$4:$Q$244,COUNTA($J$4:$Q$4)),TREND(D300:E300,F300:G300,B300))</f>
        <v>0.94589794726542931</v>
      </c>
    </row>
    <row r="301" spans="1:8">
      <c r="A301" s="12">
        <f t="shared" si="70"/>
        <v>42979</v>
      </c>
      <c r="B301" s="12">
        <f t="shared" si="64"/>
        <v>43174</v>
      </c>
      <c r="C301" s="13">
        <f t="shared" si="65"/>
        <v>67</v>
      </c>
      <c r="D301" s="273">
        <f t="shared" si="66"/>
        <v>0.94589794726542931</v>
      </c>
      <c r="E301" s="273">
        <f t="shared" si="67"/>
        <v>0.98521966786222359</v>
      </c>
      <c r="F301" s="274">
        <f t="shared" si="68"/>
        <v>43148</v>
      </c>
      <c r="G301" s="274">
        <f t="shared" si="69"/>
        <v>43175</v>
      </c>
      <c r="H301" s="275">
        <f>CHOOSE(MATCH($A$2,{"D","C"},0),VLOOKUP($A301,$J$4:$Q$244,COUNTA($J$4:$Q$4)),TREND(D301:E301,F301:G301,B301))</f>
        <v>0.98521966786222359</v>
      </c>
    </row>
    <row r="302" spans="1:8">
      <c r="A302" s="12">
        <f t="shared" si="70"/>
        <v>43009</v>
      </c>
      <c r="B302" s="12">
        <f t="shared" si="64"/>
        <v>43205</v>
      </c>
      <c r="C302" s="13">
        <f t="shared" si="65"/>
        <v>68</v>
      </c>
      <c r="D302" s="273">
        <f t="shared" si="66"/>
        <v>0.98521966786222359</v>
      </c>
      <c r="E302" s="273">
        <f t="shared" si="67"/>
        <v>1.0420278261584002</v>
      </c>
      <c r="F302" s="274">
        <f t="shared" si="68"/>
        <v>43175</v>
      </c>
      <c r="G302" s="274">
        <f t="shared" si="69"/>
        <v>43207</v>
      </c>
      <c r="H302" s="275">
        <f>CHOOSE(MATCH($A$2,{"D","C"},0),VLOOKUP($A302,$J$4:$Q$244,COUNTA($J$4:$Q$4)),TREND(D302:E302,F302:G302,B302))</f>
        <v>1.0420278261584002</v>
      </c>
    </row>
    <row r="303" spans="1:8">
      <c r="A303" s="12">
        <f t="shared" si="70"/>
        <v>43040</v>
      </c>
      <c r="B303" s="12">
        <f t="shared" si="64"/>
        <v>43235</v>
      </c>
      <c r="C303" s="13">
        <f t="shared" si="65"/>
        <v>69</v>
      </c>
      <c r="D303" s="273">
        <f t="shared" si="66"/>
        <v>1.0420278261584002</v>
      </c>
      <c r="E303" s="273">
        <f t="shared" si="67"/>
        <v>1.0253248553669765</v>
      </c>
      <c r="F303" s="274">
        <f t="shared" si="68"/>
        <v>43207</v>
      </c>
      <c r="G303" s="274">
        <f t="shared" si="69"/>
        <v>43236</v>
      </c>
      <c r="H303" s="275">
        <f>CHOOSE(MATCH($A$2,{"D","C"},0),VLOOKUP($A303,$J$4:$Q$244,COUNTA($J$4:$Q$4)),TREND(D303:E303,F303:G303,B303))</f>
        <v>1.0253248553669765</v>
      </c>
    </row>
    <row r="304" spans="1:8">
      <c r="A304" s="12">
        <f t="shared" si="70"/>
        <v>43070</v>
      </c>
      <c r="B304" s="12">
        <f t="shared" si="64"/>
        <v>43266</v>
      </c>
      <c r="C304" s="13">
        <f t="shared" si="65"/>
        <v>70</v>
      </c>
      <c r="D304" s="273">
        <f t="shared" si="66"/>
        <v>1.0253248553669765</v>
      </c>
      <c r="E304" s="273">
        <f t="shared" si="67"/>
        <v>1.0031772352647235</v>
      </c>
      <c r="F304" s="274">
        <f t="shared" si="68"/>
        <v>43236</v>
      </c>
      <c r="G304" s="274">
        <f t="shared" si="69"/>
        <v>43268</v>
      </c>
      <c r="H304" s="275">
        <f>CHOOSE(MATCH($A$2,{"D","C"},0),VLOOKUP($A304,$J$4:$Q$244,COUNTA($J$4:$Q$4)),TREND(D304:E304,F304:G304,B304))</f>
        <v>1.0031772352647235</v>
      </c>
    </row>
    <row r="305" spans="1:8">
      <c r="A305" s="12">
        <f t="shared" si="70"/>
        <v>43101</v>
      </c>
      <c r="B305" s="12">
        <f t="shared" si="64"/>
        <v>43296</v>
      </c>
      <c r="C305" s="13">
        <f t="shared" si="65"/>
        <v>71</v>
      </c>
      <c r="D305" s="273">
        <f t="shared" si="66"/>
        <v>1.0031772352647235</v>
      </c>
      <c r="E305" s="273">
        <f t="shared" si="67"/>
        <v>1.0272631779738202</v>
      </c>
      <c r="F305" s="274">
        <f t="shared" si="68"/>
        <v>43268</v>
      </c>
      <c r="G305" s="274">
        <f t="shared" si="69"/>
        <v>43298</v>
      </c>
      <c r="H305" s="275">
        <f>CHOOSE(MATCH($A$2,{"D","C"},0),VLOOKUP($A305,$J$4:$Q$244,COUNTA($J$4:$Q$4)),TREND(D305:E305,F305:G305,B305))</f>
        <v>1.0272631779738202</v>
      </c>
    </row>
    <row r="306" spans="1:8">
      <c r="A306" s="12">
        <f t="shared" si="70"/>
        <v>43132</v>
      </c>
      <c r="B306" s="12">
        <f t="shared" si="64"/>
        <v>43327</v>
      </c>
      <c r="C306" s="13">
        <f t="shared" si="65"/>
        <v>73</v>
      </c>
      <c r="D306" s="273">
        <f t="shared" si="66"/>
        <v>0.89054666486972989</v>
      </c>
      <c r="E306" s="273">
        <f t="shared" si="67"/>
        <v>0.91038712862616156</v>
      </c>
      <c r="F306" s="274">
        <f t="shared" si="68"/>
        <v>43327</v>
      </c>
      <c r="G306" s="274">
        <f t="shared" si="69"/>
        <v>43360</v>
      </c>
      <c r="H306" s="275">
        <f>CHOOSE(MATCH($A$2,{"D","C"},0),VLOOKUP($A306,$J$4:$Q$244,COUNTA($J$4:$Q$4)),TREND(D306:E306,F306:G306,B306))</f>
        <v>0.89054666486972989</v>
      </c>
    </row>
    <row r="307" spans="1:8">
      <c r="A307" s="12">
        <f t="shared" si="70"/>
        <v>43160</v>
      </c>
      <c r="B307" s="12">
        <f t="shared" si="64"/>
        <v>43358</v>
      </c>
      <c r="C307" s="13">
        <f t="shared" si="65"/>
        <v>73</v>
      </c>
      <c r="D307" s="273">
        <f t="shared" si="66"/>
        <v>0.89054666486972989</v>
      </c>
      <c r="E307" s="273">
        <f t="shared" si="67"/>
        <v>0.91038712862616156</v>
      </c>
      <c r="F307" s="274">
        <f t="shared" si="68"/>
        <v>43327</v>
      </c>
      <c r="G307" s="274">
        <f t="shared" si="69"/>
        <v>43360</v>
      </c>
      <c r="H307" s="275">
        <f>CHOOSE(MATCH($A$2,{"D","C"},0),VLOOKUP($A307,$J$4:$Q$244,COUNTA($J$4:$Q$4)),TREND(D307:E307,F307:G307,B307))</f>
        <v>0.91038712862616156</v>
      </c>
    </row>
    <row r="308" spans="1:8">
      <c r="A308" s="12">
        <f t="shared" si="70"/>
        <v>43191</v>
      </c>
      <c r="B308" s="12">
        <f t="shared" si="64"/>
        <v>43388</v>
      </c>
      <c r="C308" s="13">
        <f t="shared" si="65"/>
        <v>74</v>
      </c>
      <c r="D308" s="273">
        <f t="shared" si="66"/>
        <v>0.91038712862616156</v>
      </c>
      <c r="E308" s="273">
        <f t="shared" si="67"/>
        <v>0.97117944911500043</v>
      </c>
      <c r="F308" s="274">
        <f t="shared" si="68"/>
        <v>43360</v>
      </c>
      <c r="G308" s="274">
        <f t="shared" si="69"/>
        <v>43389</v>
      </c>
      <c r="H308" s="275">
        <f>CHOOSE(MATCH($A$2,{"D","C"},0),VLOOKUP($A308,$J$4:$Q$244,COUNTA($J$4:$Q$4)),TREND(D308:E308,F308:G308,B308))</f>
        <v>0.97117944911500043</v>
      </c>
    </row>
    <row r="309" spans="1:8">
      <c r="A309" s="12">
        <f t="shared" si="70"/>
        <v>43221</v>
      </c>
      <c r="B309" s="12">
        <f t="shared" si="64"/>
        <v>43419</v>
      </c>
      <c r="C309" s="13">
        <f t="shared" si="65"/>
        <v>75</v>
      </c>
      <c r="D309" s="273">
        <f t="shared" si="66"/>
        <v>0.97117944911500043</v>
      </c>
      <c r="E309" s="273">
        <f t="shared" si="67"/>
        <v>0.9564543396694053</v>
      </c>
      <c r="F309" s="274">
        <f t="shared" si="68"/>
        <v>43389</v>
      </c>
      <c r="G309" s="274">
        <f t="shared" si="69"/>
        <v>43421</v>
      </c>
      <c r="H309" s="275">
        <f>CHOOSE(MATCH($A$2,{"D","C"},0),VLOOKUP($A309,$J$4:$Q$244,COUNTA($J$4:$Q$4)),TREND(D309:E309,F309:G309,B309))</f>
        <v>0.9564543396694053</v>
      </c>
    </row>
    <row r="310" spans="1:8">
      <c r="A310" s="12">
        <f t="shared" si="70"/>
        <v>43252</v>
      </c>
      <c r="B310" s="12">
        <f t="shared" si="64"/>
        <v>43449</v>
      </c>
      <c r="C310" s="13">
        <f t="shared" si="65"/>
        <v>76</v>
      </c>
      <c r="D310" s="273">
        <f t="shared" si="66"/>
        <v>0.9564543396694053</v>
      </c>
      <c r="E310" s="273">
        <f t="shared" si="67"/>
        <v>0.96667219702777096</v>
      </c>
      <c r="F310" s="274">
        <f t="shared" si="68"/>
        <v>43421</v>
      </c>
      <c r="G310" s="274">
        <f t="shared" si="69"/>
        <v>43450</v>
      </c>
      <c r="H310" s="275">
        <f>CHOOSE(MATCH($A$2,{"D","C"},0),VLOOKUP($A310,$J$4:$Q$244,COUNTA($J$4:$Q$4)),TREND(D310:E310,F310:G310,B310))</f>
        <v>0.96667219702777096</v>
      </c>
    </row>
    <row r="311" spans="1:8">
      <c r="A311" s="12">
        <f t="shared" si="70"/>
        <v>43282</v>
      </c>
      <c r="B311" s="12">
        <f t="shared" si="64"/>
        <v>43480</v>
      </c>
      <c r="C311" s="13">
        <f t="shared" si="65"/>
        <v>77</v>
      </c>
      <c r="D311" s="273">
        <f t="shared" si="66"/>
        <v>0.96667219702777096</v>
      </c>
      <c r="E311" s="273">
        <f t="shared" si="67"/>
        <v>0.9295123269983856</v>
      </c>
      <c r="F311" s="274">
        <f t="shared" si="68"/>
        <v>43450</v>
      </c>
      <c r="G311" s="274">
        <f t="shared" si="69"/>
        <v>43482</v>
      </c>
      <c r="H311" s="275">
        <f>CHOOSE(MATCH($A$2,{"D","C"},0),VLOOKUP($A311,$J$4:$Q$244,COUNTA($J$4:$Q$4)),TREND(D311:E311,F311:G311,B311))</f>
        <v>0.9295123269983856</v>
      </c>
    </row>
    <row r="312" spans="1:8">
      <c r="A312" s="12">
        <f t="shared" si="70"/>
        <v>43313</v>
      </c>
      <c r="B312" s="12">
        <f t="shared" si="64"/>
        <v>43511</v>
      </c>
      <c r="C312" s="13">
        <f t="shared" si="65"/>
        <v>78</v>
      </c>
      <c r="D312" s="273">
        <f t="shared" si="66"/>
        <v>0.9295123269983856</v>
      </c>
      <c r="E312" s="273">
        <f t="shared" si="67"/>
        <v>0.94033025248082391</v>
      </c>
      <c r="F312" s="274">
        <f t="shared" si="68"/>
        <v>43482</v>
      </c>
      <c r="G312" s="274">
        <f t="shared" si="69"/>
        <v>43513</v>
      </c>
      <c r="H312" s="275">
        <f>CHOOSE(MATCH($A$2,{"D","C"},0),VLOOKUP($A312,$J$4:$Q$244,COUNTA($J$4:$Q$4)),TREND(D312:E312,F312:G312,B312))</f>
        <v>0.94033025248082391</v>
      </c>
    </row>
    <row r="313" spans="1:8">
      <c r="A313" s="12">
        <f t="shared" si="70"/>
        <v>43344</v>
      </c>
      <c r="B313" s="12">
        <f t="shared" si="64"/>
        <v>43539</v>
      </c>
      <c r="C313" s="13">
        <f t="shared" si="65"/>
        <v>79</v>
      </c>
      <c r="D313" s="273">
        <f t="shared" si="66"/>
        <v>0.94033025248082391</v>
      </c>
      <c r="E313" s="273">
        <f t="shared" si="67"/>
        <v>0.92777036391806611</v>
      </c>
      <c r="F313" s="274">
        <f t="shared" si="68"/>
        <v>43513</v>
      </c>
      <c r="G313" s="274">
        <f t="shared" si="69"/>
        <v>43540</v>
      </c>
      <c r="H313" s="275">
        <f>CHOOSE(MATCH($A$2,{"D","C"},0),VLOOKUP($A313,$J$4:$Q$244,COUNTA($J$4:$Q$4)),TREND(D313:E313,F313:G313,B313))</f>
        <v>0.92777036391806611</v>
      </c>
    </row>
    <row r="314" spans="1:8">
      <c r="A314" s="12">
        <f t="shared" si="70"/>
        <v>43374</v>
      </c>
      <c r="B314" s="12">
        <f t="shared" si="64"/>
        <v>43570</v>
      </c>
      <c r="C314" s="13">
        <f t="shared" si="65"/>
        <v>80</v>
      </c>
      <c r="D314" s="273">
        <f t="shared" si="66"/>
        <v>0.92777036391806611</v>
      </c>
      <c r="E314" s="273">
        <f t="shared" si="67"/>
        <v>0.92635322470665138</v>
      </c>
      <c r="F314" s="274">
        <f t="shared" si="68"/>
        <v>43540</v>
      </c>
      <c r="G314" s="274">
        <f t="shared" si="69"/>
        <v>43572</v>
      </c>
      <c r="H314" s="275">
        <f>CHOOSE(MATCH($A$2,{"D","C"},0),VLOOKUP($A314,$J$4:$Q$244,COUNTA($J$4:$Q$4)),TREND(D314:E314,F314:G314,B314))</f>
        <v>0.92635322470665138</v>
      </c>
    </row>
    <row r="315" spans="1:8">
      <c r="A315" s="12">
        <f t="shared" si="70"/>
        <v>43405</v>
      </c>
      <c r="B315" s="12">
        <f t="shared" si="64"/>
        <v>43600</v>
      </c>
      <c r="C315" s="13">
        <f t="shared" si="65"/>
        <v>81</v>
      </c>
      <c r="D315" s="273">
        <f t="shared" si="66"/>
        <v>0.92635322470665138</v>
      </c>
      <c r="E315" s="273">
        <f t="shared" si="67"/>
        <v>0.90227662224923411</v>
      </c>
      <c r="F315" s="274">
        <f t="shared" si="68"/>
        <v>43572</v>
      </c>
      <c r="G315" s="274">
        <f t="shared" si="69"/>
        <v>43601</v>
      </c>
      <c r="H315" s="275">
        <f>CHOOSE(MATCH($A$2,{"D","C"},0),VLOOKUP($A315,$J$4:$Q$244,COUNTA($J$4:$Q$4)),TREND(D315:E315,F315:G315,B315))</f>
        <v>0.90227662224923411</v>
      </c>
    </row>
    <row r="316" spans="1:8">
      <c r="A316" s="12">
        <f t="shared" si="70"/>
        <v>43435</v>
      </c>
      <c r="B316" s="12">
        <f t="shared" si="64"/>
        <v>43631</v>
      </c>
      <c r="C316" s="13">
        <f t="shared" si="65"/>
        <v>82</v>
      </c>
      <c r="D316" s="273">
        <f t="shared" si="66"/>
        <v>0.90227662224923411</v>
      </c>
      <c r="E316" s="273">
        <f t="shared" si="67"/>
        <v>0.94741304752154021</v>
      </c>
      <c r="F316" s="274">
        <f t="shared" si="68"/>
        <v>43601</v>
      </c>
      <c r="G316" s="274">
        <f t="shared" si="69"/>
        <v>43633</v>
      </c>
      <c r="H316" s="275">
        <f>CHOOSE(MATCH($A$2,{"D","C"},0),VLOOKUP($A316,$J$4:$Q$244,COUNTA($J$4:$Q$4)),TREND(D316:E316,F316:G316,B316))</f>
        <v>0.94741304752154021</v>
      </c>
    </row>
    <row r="317" spans="1:8">
      <c r="A317" s="12">
        <f t="shared" si="70"/>
        <v>43466</v>
      </c>
      <c r="B317" s="12">
        <f t="shared" si="64"/>
        <v>43661</v>
      </c>
      <c r="C317" s="13">
        <f t="shared" si="65"/>
        <v>83</v>
      </c>
      <c r="D317" s="273">
        <f t="shared" si="66"/>
        <v>0.94741304752154021</v>
      </c>
      <c r="E317" s="273">
        <f t="shared" si="67"/>
        <v>0.89438460531960307</v>
      </c>
      <c r="F317" s="274">
        <f t="shared" si="68"/>
        <v>43633</v>
      </c>
      <c r="G317" s="274">
        <f t="shared" si="69"/>
        <v>43663</v>
      </c>
      <c r="H317" s="275">
        <f>CHOOSE(MATCH($A$2,{"D","C"},0),VLOOKUP($A317,$J$4:$Q$244,COUNTA($J$4:$Q$4)),TREND(D317:E317,F317:G317,B317))</f>
        <v>0.89438460531960307</v>
      </c>
    </row>
    <row r="318" spans="1:8">
      <c r="A318" s="12">
        <f t="shared" si="70"/>
        <v>43497</v>
      </c>
      <c r="B318" s="12">
        <f t="shared" si="64"/>
        <v>43692</v>
      </c>
      <c r="C318" s="13">
        <f t="shared" si="65"/>
        <v>85</v>
      </c>
      <c r="D318" s="273">
        <f t="shared" si="66"/>
        <v>0.79568816908809215</v>
      </c>
      <c r="E318" s="273">
        <f t="shared" si="67"/>
        <v>0.8729474075997814</v>
      </c>
      <c r="F318" s="274">
        <f t="shared" si="68"/>
        <v>43692</v>
      </c>
      <c r="G318" s="274">
        <f t="shared" si="69"/>
        <v>43725</v>
      </c>
      <c r="H318" s="275">
        <f>CHOOSE(MATCH($A$2,{"D","C"},0),VLOOKUP($A318,$J$4:$Q$244,COUNTA($J$4:$Q$4)),TREND(D318:E318,F318:G318,B318))</f>
        <v>0.79568816908809215</v>
      </c>
    </row>
    <row r="319" spans="1:8">
      <c r="A319" s="12">
        <f t="shared" si="70"/>
        <v>43525</v>
      </c>
      <c r="B319" s="12">
        <f t="shared" si="64"/>
        <v>43723</v>
      </c>
      <c r="C319" s="13">
        <f t="shared" si="65"/>
        <v>85</v>
      </c>
      <c r="D319" s="273">
        <f t="shared" si="66"/>
        <v>0.79568816908809215</v>
      </c>
      <c r="E319" s="273">
        <f t="shared" si="67"/>
        <v>0.8729474075997814</v>
      </c>
      <c r="F319" s="274">
        <f t="shared" si="68"/>
        <v>43692</v>
      </c>
      <c r="G319" s="274">
        <f t="shared" si="69"/>
        <v>43725</v>
      </c>
      <c r="H319" s="275">
        <f>CHOOSE(MATCH($A$2,{"D","C"},0),VLOOKUP($A319,$J$4:$Q$244,COUNTA($J$4:$Q$4)),TREND(D319:E319,F319:G319,B319))</f>
        <v>0.8729474075997814</v>
      </c>
    </row>
    <row r="320" spans="1:8">
      <c r="A320" s="12">
        <f t="shared" si="70"/>
        <v>43556</v>
      </c>
      <c r="B320" s="12">
        <f t="shared" si="64"/>
        <v>43753</v>
      </c>
      <c r="C320" s="13">
        <f t="shared" si="65"/>
        <v>86</v>
      </c>
      <c r="D320" s="273">
        <f t="shared" si="66"/>
        <v>0.8729474075997814</v>
      </c>
      <c r="E320" s="273">
        <f t="shared" si="67"/>
        <v>0.90042349600039573</v>
      </c>
      <c r="F320" s="274">
        <f t="shared" si="68"/>
        <v>43725</v>
      </c>
      <c r="G320" s="274">
        <f t="shared" si="69"/>
        <v>43754</v>
      </c>
      <c r="H320" s="275">
        <f>CHOOSE(MATCH($A$2,{"D","C"},0),VLOOKUP($A320,$J$4:$Q$244,COUNTA($J$4:$Q$4)),TREND(D320:E320,F320:G320,B320))</f>
        <v>0.90042349600039573</v>
      </c>
    </row>
    <row r="321" spans="1:8">
      <c r="A321" s="12">
        <f t="shared" si="70"/>
        <v>43586</v>
      </c>
      <c r="B321" s="12">
        <f t="shared" si="64"/>
        <v>43784</v>
      </c>
      <c r="C321" s="13">
        <f t="shared" si="65"/>
        <v>87</v>
      </c>
      <c r="D321" s="273">
        <f t="shared" si="66"/>
        <v>0.90042349600039573</v>
      </c>
      <c r="E321" s="273">
        <f t="shared" si="67"/>
        <v>0.96212242663472858</v>
      </c>
      <c r="F321" s="274">
        <f t="shared" si="68"/>
        <v>43754</v>
      </c>
      <c r="G321" s="274">
        <f t="shared" si="69"/>
        <v>43786</v>
      </c>
      <c r="H321" s="275">
        <f>CHOOSE(MATCH($A$2,{"D","C"},0),VLOOKUP($A321,$J$4:$Q$244,COUNTA($J$4:$Q$4)),TREND(D321:E321,F321:G321,B321))</f>
        <v>0.96212242663472858</v>
      </c>
    </row>
    <row r="322" spans="1:8">
      <c r="A322" s="12">
        <f t="shared" si="70"/>
        <v>43617</v>
      </c>
      <c r="B322" s="12">
        <f t="shared" si="64"/>
        <v>43814</v>
      </c>
      <c r="C322" s="13">
        <f t="shared" si="65"/>
        <v>88</v>
      </c>
      <c r="D322" s="273">
        <f t="shared" si="66"/>
        <v>0.96212242663472858</v>
      </c>
      <c r="E322" s="273">
        <f t="shared" si="67"/>
        <v>0.97175061693266718</v>
      </c>
      <c r="F322" s="274">
        <f t="shared" si="68"/>
        <v>43786</v>
      </c>
      <c r="G322" s="274">
        <f t="shared" si="69"/>
        <v>43815</v>
      </c>
      <c r="H322" s="275">
        <f>CHOOSE(MATCH($A$2,{"D","C"},0),VLOOKUP($A322,$J$4:$Q$244,COUNTA($J$4:$Q$4)),TREND(D322:E322,F322:G322,B322))</f>
        <v>0.97175061693266718</v>
      </c>
    </row>
    <row r="323" spans="1:8">
      <c r="A323" s="12">
        <f t="shared" si="70"/>
        <v>43647</v>
      </c>
      <c r="B323" s="12">
        <f t="shared" si="64"/>
        <v>43845</v>
      </c>
      <c r="C323" s="13">
        <f t="shared" si="65"/>
        <v>89</v>
      </c>
      <c r="D323" s="273">
        <f t="shared" si="66"/>
        <v>0.97175061693266718</v>
      </c>
      <c r="E323" s="273">
        <f t="shared" si="67"/>
        <v>0.913612186552207</v>
      </c>
      <c r="F323" s="274">
        <f t="shared" si="68"/>
        <v>43815</v>
      </c>
      <c r="G323" s="274">
        <f t="shared" si="69"/>
        <v>43847</v>
      </c>
      <c r="H323" s="275">
        <f>CHOOSE(MATCH($A$2,{"D","C"},0),VLOOKUP($A323,$J$4:$Q$244,COUNTA($J$4:$Q$4)),TREND(D323:E323,F323:G323,B323))</f>
        <v>0.913612186552207</v>
      </c>
    </row>
    <row r="324" spans="1:8">
      <c r="A324" s="12">
        <f t="shared" si="70"/>
        <v>43678</v>
      </c>
      <c r="B324" s="12">
        <f t="shared" si="64"/>
        <v>43876</v>
      </c>
      <c r="C324" s="13">
        <f t="shared" si="65"/>
        <v>90</v>
      </c>
      <c r="D324" s="273">
        <f t="shared" si="66"/>
        <v>0.913612186552207</v>
      </c>
      <c r="E324" s="273">
        <f t="shared" si="67"/>
        <v>0.91309685550600406</v>
      </c>
      <c r="F324" s="274">
        <f t="shared" si="68"/>
        <v>43847</v>
      </c>
      <c r="G324" s="274">
        <f t="shared" si="69"/>
        <v>43878</v>
      </c>
      <c r="H324" s="275">
        <f>CHOOSE(MATCH($A$2,{"D","C"},0),VLOOKUP($A324,$J$4:$Q$244,COUNTA($J$4:$Q$4)),TREND(D324:E324,F324:G324,B324))</f>
        <v>0.91309685550600406</v>
      </c>
    </row>
    <row r="325" spans="1:8">
      <c r="A325" s="12">
        <f t="shared" si="70"/>
        <v>43709</v>
      </c>
      <c r="B325" s="12">
        <f t="shared" ref="B325:B388" si="71">DATE(YEAR(A325),MONTH(A325)+FLOOR(($M$2+$A$3)/2,1),1+14*MOD($M$2+$A$3,2))</f>
        <v>43905</v>
      </c>
      <c r="C325" s="13">
        <f t="shared" ref="C325:C388" si="72">MATCH($B325,$K$5:$K$244,1)</f>
        <v>91</v>
      </c>
      <c r="D325" s="273">
        <f t="shared" ref="D325:D388" si="73">INDEX($Q$5:$Q$244,C325)</f>
        <v>0.91309685550600406</v>
      </c>
      <c r="E325" s="273">
        <f t="shared" ref="E325:E388" si="74">INDEX($Q$5:$Q$244,C325+1)</f>
        <v>0.89393714513513334</v>
      </c>
      <c r="F325" s="274">
        <f t="shared" ref="F325:F388" si="75">INDEX($K$5:$K$244,C325)</f>
        <v>43878</v>
      </c>
      <c r="G325" s="274">
        <f t="shared" ref="G325:G388" si="76">INDEX($K$5:$K$244,C325+1)</f>
        <v>43906</v>
      </c>
      <c r="H325" s="275">
        <f>CHOOSE(MATCH($A$2,{"D","C"},0),VLOOKUP($A325,$J$4:$Q$244,COUNTA($J$4:$Q$4)),TREND(D325:E325,F325:G325,B325))</f>
        <v>0.89393714513513334</v>
      </c>
    </row>
    <row r="326" spans="1:8">
      <c r="A326" s="12">
        <f t="shared" ref="A326:A389" si="77">EOMONTH(A325,$A$3-1)+1</f>
        <v>43739</v>
      </c>
      <c r="B326" s="12">
        <f t="shared" si="71"/>
        <v>43936</v>
      </c>
      <c r="C326" s="13">
        <f t="shared" si="72"/>
        <v>92</v>
      </c>
      <c r="D326" s="273">
        <f t="shared" si="73"/>
        <v>0.89393714513513334</v>
      </c>
      <c r="E326" s="273">
        <f t="shared" si="74"/>
        <v>0.95311726313620604</v>
      </c>
      <c r="F326" s="274">
        <f t="shared" si="75"/>
        <v>43906</v>
      </c>
      <c r="G326" s="274">
        <f t="shared" si="76"/>
        <v>43938</v>
      </c>
      <c r="H326" s="275">
        <f>CHOOSE(MATCH($A$2,{"D","C"},0),VLOOKUP($A326,$J$4:$Q$244,COUNTA($J$4:$Q$4)),TREND(D326:E326,F326:G326,B326))</f>
        <v>0.95311726313620604</v>
      </c>
    </row>
    <row r="327" spans="1:8">
      <c r="A327" s="12">
        <f t="shared" si="77"/>
        <v>43770</v>
      </c>
      <c r="B327" s="12">
        <f t="shared" si="71"/>
        <v>43966</v>
      </c>
      <c r="C327" s="13">
        <f t="shared" si="72"/>
        <v>93</v>
      </c>
      <c r="D327" s="273">
        <f t="shared" si="73"/>
        <v>0.95311726313620604</v>
      </c>
      <c r="E327" s="273">
        <f t="shared" si="74"/>
        <v>0.88152905178950269</v>
      </c>
      <c r="F327" s="274">
        <f t="shared" si="75"/>
        <v>43938</v>
      </c>
      <c r="G327" s="274">
        <f t="shared" si="76"/>
        <v>43967</v>
      </c>
      <c r="H327" s="275">
        <f>CHOOSE(MATCH($A$2,{"D","C"},0),VLOOKUP($A327,$J$4:$Q$244,COUNTA($J$4:$Q$4)),TREND(D327:E327,F327:G327,B327))</f>
        <v>0.88152905178950269</v>
      </c>
    </row>
    <row r="328" spans="1:8">
      <c r="A328" s="12">
        <f t="shared" si="77"/>
        <v>43800</v>
      </c>
      <c r="B328" s="12">
        <f t="shared" si="71"/>
        <v>43997</v>
      </c>
      <c r="C328" s="13">
        <f t="shared" si="72"/>
        <v>94</v>
      </c>
      <c r="D328" s="273">
        <f t="shared" si="73"/>
        <v>0.88152905178950269</v>
      </c>
      <c r="E328" s="273">
        <f t="shared" si="74"/>
        <v>0.97208828552559867</v>
      </c>
      <c r="F328" s="274">
        <f t="shared" si="75"/>
        <v>43967</v>
      </c>
      <c r="G328" s="274">
        <f t="shared" si="76"/>
        <v>43999</v>
      </c>
      <c r="H328" s="275">
        <f>CHOOSE(MATCH($A$2,{"D","C"},0),VLOOKUP($A328,$J$4:$Q$244,COUNTA($J$4:$Q$4)),TREND(D328:E328,F328:G328,B328))</f>
        <v>0.97208828552559867</v>
      </c>
    </row>
    <row r="329" spans="1:8">
      <c r="A329" s="12">
        <f t="shared" si="77"/>
        <v>43831</v>
      </c>
      <c r="B329" s="12">
        <f t="shared" si="71"/>
        <v>44027</v>
      </c>
      <c r="C329" s="13">
        <f t="shared" si="72"/>
        <v>95</v>
      </c>
      <c r="D329" s="273">
        <f t="shared" si="73"/>
        <v>0.97208828552559867</v>
      </c>
      <c r="E329" s="273">
        <f t="shared" si="74"/>
        <v>0.9911490285083554</v>
      </c>
      <c r="F329" s="274">
        <f t="shared" si="75"/>
        <v>43999</v>
      </c>
      <c r="G329" s="274">
        <f t="shared" si="76"/>
        <v>44029</v>
      </c>
      <c r="H329" s="275">
        <f>CHOOSE(MATCH($A$2,{"D","C"},0),VLOOKUP($A329,$J$4:$Q$244,COUNTA($J$4:$Q$4)),TREND(D329:E329,F329:G329,B329))</f>
        <v>0.9911490285083554</v>
      </c>
    </row>
    <row r="330" spans="1:8">
      <c r="A330" s="12">
        <f t="shared" si="77"/>
        <v>43862</v>
      </c>
      <c r="B330" s="12">
        <f t="shared" si="71"/>
        <v>44058</v>
      </c>
      <c r="C330" s="13">
        <f t="shared" si="72"/>
        <v>96</v>
      </c>
      <c r="D330" s="273">
        <f t="shared" si="73"/>
        <v>0.9911490285083554</v>
      </c>
      <c r="E330" s="273">
        <f t="shared" si="74"/>
        <v>0.94533475907883313</v>
      </c>
      <c r="F330" s="274">
        <f t="shared" si="75"/>
        <v>44029</v>
      </c>
      <c r="G330" s="274">
        <f t="shared" si="76"/>
        <v>44059</v>
      </c>
      <c r="H330" s="275">
        <f>CHOOSE(MATCH($A$2,{"D","C"},0),VLOOKUP($A330,$J$4:$Q$244,COUNTA($J$4:$Q$4)),TREND(D330:E330,F330:G330,B330))</f>
        <v>0.94533475907883313</v>
      </c>
    </row>
    <row r="331" spans="1:8">
      <c r="A331" s="12">
        <f t="shared" si="77"/>
        <v>43891</v>
      </c>
      <c r="B331" s="12">
        <f t="shared" si="71"/>
        <v>44089</v>
      </c>
      <c r="C331" s="13">
        <f t="shared" si="72"/>
        <v>97</v>
      </c>
      <c r="D331" s="273">
        <f t="shared" si="73"/>
        <v>0.94533475907883313</v>
      </c>
      <c r="E331" s="273">
        <f t="shared" si="74"/>
        <v>0.98362373474318399</v>
      </c>
      <c r="F331" s="274">
        <f t="shared" si="75"/>
        <v>44059</v>
      </c>
      <c r="G331" s="274">
        <f t="shared" si="76"/>
        <v>44091</v>
      </c>
      <c r="H331" s="275">
        <f>CHOOSE(MATCH($A$2,{"D","C"},0),VLOOKUP($A331,$J$4:$Q$244,COUNTA($J$4:$Q$4)),TREND(D331:E331,F331:G331,B331))</f>
        <v>0.98362373474318399</v>
      </c>
    </row>
    <row r="332" spans="1:8">
      <c r="A332" s="12">
        <f t="shared" si="77"/>
        <v>43922</v>
      </c>
      <c r="B332" s="12">
        <f t="shared" si="71"/>
        <v>44119</v>
      </c>
      <c r="C332" s="13">
        <f t="shared" si="72"/>
        <v>98</v>
      </c>
      <c r="D332" s="273">
        <f t="shared" si="73"/>
        <v>0.98362373474318399</v>
      </c>
      <c r="E332" s="273">
        <f t="shared" si="74"/>
        <v>1.0356462801464685</v>
      </c>
      <c r="F332" s="274">
        <f t="shared" si="75"/>
        <v>44091</v>
      </c>
      <c r="G332" s="274">
        <f t="shared" si="76"/>
        <v>44120</v>
      </c>
      <c r="H332" s="275">
        <f>CHOOSE(MATCH($A$2,{"D","C"},0),VLOOKUP($A332,$J$4:$Q$244,COUNTA($J$4:$Q$4)),TREND(D332:E332,F332:G332,B332))</f>
        <v>1.0356462801464685</v>
      </c>
    </row>
    <row r="333" spans="1:8">
      <c r="A333" s="12">
        <f t="shared" si="77"/>
        <v>43952</v>
      </c>
      <c r="B333" s="12">
        <f t="shared" si="71"/>
        <v>44150</v>
      </c>
      <c r="C333" s="13">
        <f t="shared" si="72"/>
        <v>99</v>
      </c>
      <c r="D333" s="273">
        <f t="shared" si="73"/>
        <v>1.0356462801464685</v>
      </c>
      <c r="E333" s="273">
        <f t="shared" si="74"/>
        <v>0.93460012122996072</v>
      </c>
      <c r="F333" s="274">
        <f t="shared" si="75"/>
        <v>44120</v>
      </c>
      <c r="G333" s="274">
        <f t="shared" si="76"/>
        <v>44152</v>
      </c>
      <c r="H333" s="275">
        <f>CHOOSE(MATCH($A$2,{"D","C"},0),VLOOKUP($A333,$J$4:$Q$244,COUNTA($J$4:$Q$4)),TREND(D333:E333,F333:G333,B333))</f>
        <v>0.93460012122996072</v>
      </c>
    </row>
    <row r="334" spans="1:8">
      <c r="A334" s="12">
        <f t="shared" si="77"/>
        <v>43983</v>
      </c>
      <c r="B334" s="12">
        <f t="shared" si="71"/>
        <v>44180</v>
      </c>
      <c r="C334" s="13">
        <f t="shared" si="72"/>
        <v>100</v>
      </c>
      <c r="D334" s="273">
        <f t="shared" si="73"/>
        <v>0.93460012122996072</v>
      </c>
      <c r="E334" s="273">
        <f t="shared" si="74"/>
        <v>0.94946794957418013</v>
      </c>
      <c r="F334" s="274">
        <f t="shared" si="75"/>
        <v>44152</v>
      </c>
      <c r="G334" s="274">
        <f t="shared" si="76"/>
        <v>44181</v>
      </c>
      <c r="H334" s="275">
        <f>CHOOSE(MATCH($A$2,{"D","C"},0),VLOOKUP($A334,$J$4:$Q$244,COUNTA($J$4:$Q$4)),TREND(D334:E334,F334:G334,B334))</f>
        <v>0.94946794957418013</v>
      </c>
    </row>
    <row r="335" spans="1:8">
      <c r="A335" s="12">
        <f t="shared" si="77"/>
        <v>44013</v>
      </c>
      <c r="B335" s="12">
        <f t="shared" si="71"/>
        <v>44211</v>
      </c>
      <c r="C335" s="13">
        <f t="shared" si="72"/>
        <v>101</v>
      </c>
      <c r="D335" s="273">
        <f t="shared" si="73"/>
        <v>0.94946794957418013</v>
      </c>
      <c r="E335" s="273">
        <f t="shared" si="74"/>
        <v>0.97927443329234076</v>
      </c>
      <c r="F335" s="274">
        <f t="shared" si="75"/>
        <v>44181</v>
      </c>
      <c r="G335" s="274">
        <f t="shared" si="76"/>
        <v>44213</v>
      </c>
      <c r="H335" s="275">
        <f>CHOOSE(MATCH($A$2,{"D","C"},0),VLOOKUP($A335,$J$4:$Q$244,COUNTA($J$4:$Q$4)),TREND(D335:E335,F335:G335,B335))</f>
        <v>0.97927443329234076</v>
      </c>
    </row>
    <row r="336" spans="1:8">
      <c r="A336" s="12">
        <f t="shared" si="77"/>
        <v>44044</v>
      </c>
      <c r="B336" s="12">
        <f t="shared" si="71"/>
        <v>44242</v>
      </c>
      <c r="C336" s="13">
        <f t="shared" si="72"/>
        <v>102</v>
      </c>
      <c r="D336" s="273">
        <f t="shared" si="73"/>
        <v>0.97927443329234076</v>
      </c>
      <c r="E336" s="273">
        <f t="shared" si="74"/>
        <v>0.94246428014851513</v>
      </c>
      <c r="F336" s="274">
        <f t="shared" si="75"/>
        <v>44213</v>
      </c>
      <c r="G336" s="274">
        <f t="shared" si="76"/>
        <v>44244</v>
      </c>
      <c r="H336" s="275">
        <f>CHOOSE(MATCH($A$2,{"D","C"},0),VLOOKUP($A336,$J$4:$Q$244,COUNTA($J$4:$Q$4)),TREND(D336:E336,F336:G336,B336))</f>
        <v>0.94246428014851513</v>
      </c>
    </row>
    <row r="337" spans="1:8">
      <c r="A337" s="12">
        <f t="shared" si="77"/>
        <v>44075</v>
      </c>
      <c r="B337" s="12">
        <f t="shared" si="71"/>
        <v>44270</v>
      </c>
      <c r="C337" s="13">
        <f t="shared" si="72"/>
        <v>103</v>
      </c>
      <c r="D337" s="273">
        <f t="shared" si="73"/>
        <v>0.94246428014851513</v>
      </c>
      <c r="E337" s="273">
        <f t="shared" si="74"/>
        <v>0.99808190877216796</v>
      </c>
      <c r="F337" s="274">
        <f t="shared" si="75"/>
        <v>44244</v>
      </c>
      <c r="G337" s="274">
        <f t="shared" si="76"/>
        <v>44271</v>
      </c>
      <c r="H337" s="275">
        <f>CHOOSE(MATCH($A$2,{"D","C"},0),VLOOKUP($A337,$J$4:$Q$244,COUNTA($J$4:$Q$4)),TREND(D337:E337,F337:G337,B337))</f>
        <v>0.99808190877216796</v>
      </c>
    </row>
    <row r="338" spans="1:8">
      <c r="A338" s="12">
        <f t="shared" si="77"/>
        <v>44105</v>
      </c>
      <c r="B338" s="12">
        <f t="shared" si="71"/>
        <v>44301</v>
      </c>
      <c r="C338" s="13">
        <f t="shared" si="72"/>
        <v>104</v>
      </c>
      <c r="D338" s="273">
        <f t="shared" si="73"/>
        <v>0.99808190877216796</v>
      </c>
      <c r="E338" s="273">
        <f t="shared" si="74"/>
        <v>1.0215902828647576</v>
      </c>
      <c r="F338" s="274">
        <f t="shared" si="75"/>
        <v>44271</v>
      </c>
      <c r="G338" s="274">
        <f t="shared" si="76"/>
        <v>44303</v>
      </c>
      <c r="H338" s="275">
        <f>CHOOSE(MATCH($A$2,{"D","C"},0),VLOOKUP($A338,$J$4:$Q$244,COUNTA($J$4:$Q$4)),TREND(D338:E338,F338:G338,B338))</f>
        <v>1.0215902828647576</v>
      </c>
    </row>
    <row r="339" spans="1:8">
      <c r="A339" s="12">
        <f t="shared" si="77"/>
        <v>44136</v>
      </c>
      <c r="B339" s="12">
        <f t="shared" si="71"/>
        <v>44331</v>
      </c>
      <c r="C339" s="13">
        <f t="shared" si="72"/>
        <v>105</v>
      </c>
      <c r="D339" s="273">
        <f t="shared" si="73"/>
        <v>1.0215902828647576</v>
      </c>
      <c r="E339" s="273">
        <f t="shared" si="74"/>
        <v>0.97437425042497072</v>
      </c>
      <c r="F339" s="274">
        <f t="shared" si="75"/>
        <v>44303</v>
      </c>
      <c r="G339" s="274">
        <f t="shared" si="76"/>
        <v>44332</v>
      </c>
      <c r="H339" s="275">
        <f>CHOOSE(MATCH($A$2,{"D","C"},0),VLOOKUP($A339,$J$4:$Q$244,COUNTA($J$4:$Q$4)),TREND(D339:E339,F339:G339,B339))</f>
        <v>0.97437425042497072</v>
      </c>
    </row>
    <row r="340" spans="1:8">
      <c r="A340" s="12">
        <f t="shared" si="77"/>
        <v>44166</v>
      </c>
      <c r="B340" s="12">
        <f t="shared" si="71"/>
        <v>44362</v>
      </c>
      <c r="C340" s="13">
        <f t="shared" si="72"/>
        <v>106</v>
      </c>
      <c r="D340" s="273">
        <f t="shared" si="73"/>
        <v>0.97437425042497072</v>
      </c>
      <c r="E340" s="273">
        <f t="shared" si="74"/>
        <v>0.99250600940823719</v>
      </c>
      <c r="F340" s="274">
        <f t="shared" si="75"/>
        <v>44332</v>
      </c>
      <c r="G340" s="274">
        <f t="shared" si="76"/>
        <v>44364</v>
      </c>
      <c r="H340" s="275">
        <f>CHOOSE(MATCH($A$2,{"D","C"},0),VLOOKUP($A340,$J$4:$Q$244,COUNTA($J$4:$Q$4)),TREND(D340:E340,F340:G340,B340))</f>
        <v>0.99250600940823719</v>
      </c>
    </row>
    <row r="341" spans="1:8">
      <c r="A341" s="12">
        <f t="shared" si="77"/>
        <v>44197</v>
      </c>
      <c r="B341" s="12">
        <f t="shared" si="71"/>
        <v>44392</v>
      </c>
      <c r="C341" s="13">
        <f t="shared" si="72"/>
        <v>107</v>
      </c>
      <c r="D341" s="273">
        <f t="shared" si="73"/>
        <v>0.99250600940823719</v>
      </c>
      <c r="E341" s="273">
        <f t="shared" si="74"/>
        <v>0.97770345534362946</v>
      </c>
      <c r="F341" s="274">
        <f t="shared" si="75"/>
        <v>44364</v>
      </c>
      <c r="G341" s="274">
        <f t="shared" si="76"/>
        <v>44394</v>
      </c>
      <c r="H341" s="275">
        <f>CHOOSE(MATCH($A$2,{"D","C"},0),VLOOKUP($A341,$J$4:$Q$244,COUNTA($J$4:$Q$4)),TREND(D341:E341,F341:G341,B341))</f>
        <v>0.97770345534362946</v>
      </c>
    </row>
    <row r="342" spans="1:8">
      <c r="A342" s="12">
        <f t="shared" si="77"/>
        <v>44228</v>
      </c>
      <c r="B342" s="12">
        <f t="shared" si="71"/>
        <v>44423</v>
      </c>
      <c r="C342" s="13">
        <f t="shared" si="72"/>
        <v>109</v>
      </c>
      <c r="D342" s="273">
        <f t="shared" si="73"/>
        <v>0.95736627857860723</v>
      </c>
      <c r="E342" s="273">
        <f t="shared" si="74"/>
        <v>1.0211017052799367</v>
      </c>
      <c r="F342" s="274">
        <f t="shared" si="75"/>
        <v>44423</v>
      </c>
      <c r="G342" s="274">
        <f t="shared" si="76"/>
        <v>44456</v>
      </c>
      <c r="H342" s="275">
        <f>CHOOSE(MATCH($A$2,{"D","C"},0),VLOOKUP($A342,$J$4:$Q$244,COUNTA($J$4:$Q$4)),TREND(D342:E342,F342:G342,B342))</f>
        <v>0.95736627857860723</v>
      </c>
    </row>
    <row r="343" spans="1:8">
      <c r="A343" s="12">
        <f t="shared" si="77"/>
        <v>44256</v>
      </c>
      <c r="B343" s="12">
        <f t="shared" si="71"/>
        <v>44454</v>
      </c>
      <c r="C343" s="13">
        <f t="shared" si="72"/>
        <v>109</v>
      </c>
      <c r="D343" s="273">
        <f t="shared" si="73"/>
        <v>0.95736627857860723</v>
      </c>
      <c r="E343" s="273">
        <f t="shared" si="74"/>
        <v>1.0211017052799367</v>
      </c>
      <c r="F343" s="274">
        <f t="shared" si="75"/>
        <v>44423</v>
      </c>
      <c r="G343" s="274">
        <f t="shared" si="76"/>
        <v>44456</v>
      </c>
      <c r="H343" s="275">
        <f>CHOOSE(MATCH($A$2,{"D","C"},0),VLOOKUP($A343,$J$4:$Q$244,COUNTA($J$4:$Q$4)),TREND(D343:E343,F343:G343,B343))</f>
        <v>1.0211017052799367</v>
      </c>
    </row>
    <row r="344" spans="1:8">
      <c r="A344" s="12">
        <f t="shared" si="77"/>
        <v>44287</v>
      </c>
      <c r="B344" s="12">
        <f t="shared" si="71"/>
        <v>44484</v>
      </c>
      <c r="C344" s="13">
        <f t="shared" si="72"/>
        <v>110</v>
      </c>
      <c r="D344" s="273">
        <f t="shared" si="73"/>
        <v>1.0211017052799367</v>
      </c>
      <c r="E344" s="273">
        <f t="shared" si="74"/>
        <v>1.0327372073977925</v>
      </c>
      <c r="F344" s="274">
        <f t="shared" si="75"/>
        <v>44456</v>
      </c>
      <c r="G344" s="274">
        <f t="shared" si="76"/>
        <v>44485</v>
      </c>
      <c r="H344" s="275">
        <f>CHOOSE(MATCH($A$2,{"D","C"},0),VLOOKUP($A344,$J$4:$Q$244,COUNTA($J$4:$Q$4)),TREND(D344:E344,F344:G344,B344))</f>
        <v>1.0327372073977925</v>
      </c>
    </row>
    <row r="345" spans="1:8">
      <c r="A345" s="12">
        <f t="shared" si="77"/>
        <v>44317</v>
      </c>
      <c r="B345" s="12">
        <f t="shared" si="71"/>
        <v>44515</v>
      </c>
      <c r="C345" s="13">
        <f t="shared" si="72"/>
        <v>111</v>
      </c>
      <c r="D345" s="273">
        <f t="shared" si="73"/>
        <v>1.0327372073977925</v>
      </c>
      <c r="E345" s="273">
        <f t="shared" si="74"/>
        <v>1.0078136993084421</v>
      </c>
      <c r="F345" s="274">
        <f t="shared" si="75"/>
        <v>44485</v>
      </c>
      <c r="G345" s="274">
        <f t="shared" si="76"/>
        <v>44517</v>
      </c>
      <c r="H345" s="275">
        <f>CHOOSE(MATCH($A$2,{"D","C"},0),VLOOKUP($A345,$J$4:$Q$244,COUNTA($J$4:$Q$4)),TREND(D345:E345,F345:G345,B345))</f>
        <v>1.0078136993084421</v>
      </c>
    </row>
    <row r="346" spans="1:8">
      <c r="A346" s="12">
        <f t="shared" si="77"/>
        <v>44348</v>
      </c>
      <c r="B346" s="12">
        <f t="shared" si="71"/>
        <v>44545</v>
      </c>
      <c r="C346" s="13">
        <f t="shared" si="72"/>
        <v>112</v>
      </c>
      <c r="D346" s="273">
        <f t="shared" si="73"/>
        <v>1.0078136993084421</v>
      </c>
      <c r="E346" s="273">
        <f t="shared" si="74"/>
        <v>1.0257785759473601</v>
      </c>
      <c r="F346" s="274">
        <f t="shared" si="75"/>
        <v>44517</v>
      </c>
      <c r="G346" s="274">
        <f t="shared" si="76"/>
        <v>44546</v>
      </c>
      <c r="H346" s="275">
        <f>CHOOSE(MATCH($A$2,{"D","C"},0),VLOOKUP($A346,$J$4:$Q$244,COUNTA($J$4:$Q$4)),TREND(D346:E346,F346:G346,B346))</f>
        <v>1.0257785759473601</v>
      </c>
    </row>
    <row r="347" spans="1:8">
      <c r="A347" s="12">
        <f t="shared" si="77"/>
        <v>44378</v>
      </c>
      <c r="B347" s="12">
        <f t="shared" si="71"/>
        <v>44576</v>
      </c>
      <c r="C347" s="13">
        <f t="shared" si="72"/>
        <v>113</v>
      </c>
      <c r="D347" s="273">
        <f t="shared" si="73"/>
        <v>1.0257785759473601</v>
      </c>
      <c r="E347" s="273">
        <f t="shared" si="74"/>
        <v>1.0137854953677512</v>
      </c>
      <c r="F347" s="274">
        <f t="shared" si="75"/>
        <v>44546</v>
      </c>
      <c r="G347" s="274">
        <f t="shared" si="76"/>
        <v>44578</v>
      </c>
      <c r="H347" s="275">
        <f>CHOOSE(MATCH($A$2,{"D","C"},0),VLOOKUP($A347,$J$4:$Q$244,COUNTA($J$4:$Q$4)),TREND(D347:E347,F347:G347,B347))</f>
        <v>1.0137854953677512</v>
      </c>
    </row>
    <row r="348" spans="1:8">
      <c r="A348" s="12">
        <f t="shared" si="77"/>
        <v>44409</v>
      </c>
      <c r="B348" s="12">
        <f t="shared" si="71"/>
        <v>44607</v>
      </c>
      <c r="C348" s="13">
        <f t="shared" si="72"/>
        <v>114</v>
      </c>
      <c r="D348" s="273">
        <f t="shared" si="73"/>
        <v>1.0137854953677512</v>
      </c>
      <c r="E348" s="273">
        <f t="shared" si="74"/>
        <v>1.0405253743077745</v>
      </c>
      <c r="F348" s="274">
        <f t="shared" si="75"/>
        <v>44578</v>
      </c>
      <c r="G348" s="274">
        <f t="shared" si="76"/>
        <v>44609</v>
      </c>
      <c r="H348" s="275">
        <f>CHOOSE(MATCH($A$2,{"D","C"},0),VLOOKUP($A348,$J$4:$Q$244,COUNTA($J$4:$Q$4)),TREND(D348:E348,F348:G348,B348))</f>
        <v>1.0405253743077745</v>
      </c>
    </row>
    <row r="349" spans="1:8">
      <c r="A349" s="12">
        <f t="shared" si="77"/>
        <v>44440</v>
      </c>
      <c r="B349" s="12">
        <f t="shared" si="71"/>
        <v>44635</v>
      </c>
      <c r="C349" s="13">
        <f t="shared" si="72"/>
        <v>115</v>
      </c>
      <c r="D349" s="273">
        <f t="shared" si="73"/>
        <v>1.0405253743077745</v>
      </c>
      <c r="E349" s="273">
        <f t="shared" si="74"/>
        <v>1.029005598479269</v>
      </c>
      <c r="F349" s="274">
        <f t="shared" si="75"/>
        <v>44609</v>
      </c>
      <c r="G349" s="274">
        <f t="shared" si="76"/>
        <v>44636</v>
      </c>
      <c r="H349" s="275">
        <f>CHOOSE(MATCH($A$2,{"D","C"},0),VLOOKUP($A349,$J$4:$Q$244,COUNTA($J$4:$Q$4)),TREND(D349:E349,F349:G349,B349))</f>
        <v>1.029005598479269</v>
      </c>
    </row>
    <row r="350" spans="1:8">
      <c r="A350" s="12">
        <f t="shared" si="77"/>
        <v>44470</v>
      </c>
      <c r="B350" s="12">
        <f t="shared" si="71"/>
        <v>44666</v>
      </c>
      <c r="C350" s="13">
        <f t="shared" si="72"/>
        <v>116</v>
      </c>
      <c r="D350" s="273">
        <f t="shared" si="73"/>
        <v>1.029005598479269</v>
      </c>
      <c r="E350" s="273">
        <f t="shared" si="74"/>
        <v>1.0427162316987029</v>
      </c>
      <c r="F350" s="274">
        <f t="shared" si="75"/>
        <v>44636</v>
      </c>
      <c r="G350" s="274">
        <f t="shared" si="76"/>
        <v>44668</v>
      </c>
      <c r="H350" s="275">
        <f>CHOOSE(MATCH($A$2,{"D","C"},0),VLOOKUP($A350,$J$4:$Q$244,COUNTA($J$4:$Q$4)),TREND(D350:E350,F350:G350,B350))</f>
        <v>1.0427162316987029</v>
      </c>
    </row>
    <row r="351" spans="1:8">
      <c r="A351" s="12">
        <f t="shared" si="77"/>
        <v>44501</v>
      </c>
      <c r="B351" s="12">
        <f t="shared" si="71"/>
        <v>44696</v>
      </c>
      <c r="C351" s="13">
        <f t="shared" si="72"/>
        <v>117</v>
      </c>
      <c r="D351" s="273">
        <f t="shared" si="73"/>
        <v>1.0427162316987029</v>
      </c>
      <c r="E351" s="273">
        <f t="shared" si="74"/>
        <v>0.99271368946258776</v>
      </c>
      <c r="F351" s="274">
        <f t="shared" si="75"/>
        <v>44668</v>
      </c>
      <c r="G351" s="274">
        <f t="shared" si="76"/>
        <v>44697</v>
      </c>
      <c r="H351" s="275">
        <f>CHOOSE(MATCH($A$2,{"D","C"},0),VLOOKUP($A351,$J$4:$Q$244,COUNTA($J$4:$Q$4)),TREND(D351:E351,F351:G351,B351))</f>
        <v>0.99271368946258776</v>
      </c>
    </row>
    <row r="352" spans="1:8">
      <c r="A352" s="12">
        <f t="shared" si="77"/>
        <v>44531</v>
      </c>
      <c r="B352" s="12">
        <f t="shared" si="71"/>
        <v>44727</v>
      </c>
      <c r="C352" s="13">
        <f t="shared" si="72"/>
        <v>118</v>
      </c>
      <c r="D352" s="273">
        <f t="shared" si="73"/>
        <v>0.99271368946258776</v>
      </c>
      <c r="E352" s="273">
        <f t="shared" si="74"/>
        <v>1.0390309016452763</v>
      </c>
      <c r="F352" s="274">
        <f t="shared" si="75"/>
        <v>44697</v>
      </c>
      <c r="G352" s="274">
        <f t="shared" si="76"/>
        <v>44729</v>
      </c>
      <c r="H352" s="275">
        <f>CHOOSE(MATCH($A$2,{"D","C"},0),VLOOKUP($A352,$J$4:$Q$244,COUNTA($J$4:$Q$4)),TREND(D352:E352,F352:G352,B352))</f>
        <v>1.0390309016452763</v>
      </c>
    </row>
    <row r="353" spans="1:8">
      <c r="A353" s="12">
        <f t="shared" si="77"/>
        <v>44562</v>
      </c>
      <c r="B353" s="12">
        <f t="shared" si="71"/>
        <v>44757</v>
      </c>
      <c r="C353" s="13">
        <f t="shared" si="72"/>
        <v>119</v>
      </c>
      <c r="D353" s="273">
        <f t="shared" si="73"/>
        <v>1.0390309016452763</v>
      </c>
      <c r="E353" s="273">
        <f t="shared" si="74"/>
        <v>1.0068846691453868</v>
      </c>
      <c r="F353" s="274">
        <f t="shared" si="75"/>
        <v>44729</v>
      </c>
      <c r="G353" s="274">
        <f t="shared" si="76"/>
        <v>44759</v>
      </c>
      <c r="H353" s="275">
        <f>CHOOSE(MATCH($A$2,{"D","C"},0),VLOOKUP($A353,$J$4:$Q$244,COUNTA($J$4:$Q$4)),TREND(D353:E353,F353:G353,B353))</f>
        <v>1.0068846691453868</v>
      </c>
    </row>
    <row r="354" spans="1:8">
      <c r="A354" s="12">
        <f t="shared" si="77"/>
        <v>44593</v>
      </c>
      <c r="B354" s="12">
        <f t="shared" si="71"/>
        <v>44788</v>
      </c>
      <c r="C354" s="13">
        <f t="shared" si="72"/>
        <v>121</v>
      </c>
      <c r="D354" s="273">
        <f t="shared" si="73"/>
        <v>1.007873415475683</v>
      </c>
      <c r="E354" s="273">
        <f t="shared" si="74"/>
        <v>1.007873415475683</v>
      </c>
      <c r="F354" s="274">
        <f t="shared" si="75"/>
        <v>44788</v>
      </c>
      <c r="G354" s="274">
        <f t="shared" si="76"/>
        <v>44821</v>
      </c>
      <c r="H354" s="275">
        <f>CHOOSE(MATCH($A$2,{"D","C"},0),VLOOKUP($A354,$J$4:$Q$244,COUNTA($J$4:$Q$4)),TREND(D354:E354,F354:G354,B354))</f>
        <v>1.007873415475683</v>
      </c>
    </row>
    <row r="355" spans="1:8">
      <c r="A355" s="12">
        <f t="shared" si="77"/>
        <v>44621</v>
      </c>
      <c r="B355" s="12">
        <f t="shared" si="71"/>
        <v>44819</v>
      </c>
      <c r="C355" s="13">
        <f t="shared" si="72"/>
        <v>121</v>
      </c>
      <c r="D355" s="273">
        <f t="shared" si="73"/>
        <v>1.007873415475683</v>
      </c>
      <c r="E355" s="273">
        <f t="shared" si="74"/>
        <v>1.007873415475683</v>
      </c>
      <c r="F355" s="274">
        <f t="shared" si="75"/>
        <v>44788</v>
      </c>
      <c r="G355" s="274">
        <f t="shared" si="76"/>
        <v>44821</v>
      </c>
      <c r="H355" s="275">
        <f>CHOOSE(MATCH($A$2,{"D","C"},0),VLOOKUP($A355,$J$4:$Q$244,COUNTA($J$4:$Q$4)),TREND(D355:E355,F355:G355,B355))</f>
        <v>1.007873415475683</v>
      </c>
    </row>
    <row r="356" spans="1:8">
      <c r="A356" s="12">
        <f t="shared" si="77"/>
        <v>44652</v>
      </c>
      <c r="B356" s="12">
        <f t="shared" si="71"/>
        <v>44849</v>
      </c>
      <c r="C356" s="13">
        <f t="shared" si="72"/>
        <v>122</v>
      </c>
      <c r="D356" s="273">
        <f t="shared" si="73"/>
        <v>1.007873415475683</v>
      </c>
      <c r="E356" s="273">
        <f t="shared" si="74"/>
        <v>0.99887341547568309</v>
      </c>
      <c r="F356" s="274">
        <f t="shared" si="75"/>
        <v>44821</v>
      </c>
      <c r="G356" s="274">
        <f t="shared" si="76"/>
        <v>44850</v>
      </c>
      <c r="H356" s="275">
        <f>CHOOSE(MATCH($A$2,{"D","C"},0),VLOOKUP($A356,$J$4:$Q$244,COUNTA($J$4:$Q$4)),TREND(D356:E356,F356:G356,B356))</f>
        <v>0.99887341547568309</v>
      </c>
    </row>
    <row r="357" spans="1:8">
      <c r="A357" s="12">
        <f t="shared" si="77"/>
        <v>44682</v>
      </c>
      <c r="B357" s="12">
        <f t="shared" si="71"/>
        <v>44880</v>
      </c>
      <c r="C357" s="13">
        <f t="shared" si="72"/>
        <v>123</v>
      </c>
      <c r="D357" s="273">
        <f t="shared" si="73"/>
        <v>0.99887341547568309</v>
      </c>
      <c r="E357" s="273">
        <f t="shared" si="74"/>
        <v>0.99887341547568309</v>
      </c>
      <c r="F357" s="274">
        <f t="shared" si="75"/>
        <v>44850</v>
      </c>
      <c r="G357" s="274">
        <f t="shared" si="76"/>
        <v>44882</v>
      </c>
      <c r="H357" s="275">
        <f>CHOOSE(MATCH($A$2,{"D","C"},0),VLOOKUP($A357,$J$4:$Q$244,COUNTA($J$4:$Q$4)),TREND(D357:E357,F357:G357,B357))</f>
        <v>0.99887341547568309</v>
      </c>
    </row>
    <row r="358" spans="1:8">
      <c r="A358" s="12">
        <f t="shared" si="77"/>
        <v>44713</v>
      </c>
      <c r="B358" s="12">
        <f t="shared" si="71"/>
        <v>44910</v>
      </c>
      <c r="C358" s="13">
        <f t="shared" si="72"/>
        <v>124</v>
      </c>
      <c r="D358" s="273">
        <f t="shared" si="73"/>
        <v>0.99887341547568309</v>
      </c>
      <c r="E358" s="273">
        <f t="shared" si="74"/>
        <v>0.99887341547568309</v>
      </c>
      <c r="F358" s="274">
        <f t="shared" si="75"/>
        <v>44882</v>
      </c>
      <c r="G358" s="274">
        <f t="shared" si="76"/>
        <v>44911</v>
      </c>
      <c r="H358" s="275">
        <f>CHOOSE(MATCH($A$2,{"D","C"},0),VLOOKUP($A358,$J$4:$Q$244,COUNTA($J$4:$Q$4)),TREND(D358:E358,F358:G358,B358))</f>
        <v>0.99887341547568309</v>
      </c>
    </row>
    <row r="359" spans="1:8">
      <c r="A359" s="12">
        <f t="shared" si="77"/>
        <v>44743</v>
      </c>
      <c r="B359" s="12">
        <f t="shared" si="71"/>
        <v>44941</v>
      </c>
      <c r="C359" s="13">
        <f t="shared" si="72"/>
        <v>125</v>
      </c>
      <c r="D359" s="273">
        <f t="shared" si="73"/>
        <v>0.99887341547568309</v>
      </c>
      <c r="E359" s="273">
        <f t="shared" si="74"/>
        <v>0.99887341547568309</v>
      </c>
      <c r="F359" s="274">
        <f t="shared" si="75"/>
        <v>44911</v>
      </c>
      <c r="G359" s="274">
        <f t="shared" si="76"/>
        <v>44943</v>
      </c>
      <c r="H359" s="275">
        <f>CHOOSE(MATCH($A$2,{"D","C"},0),VLOOKUP($A359,$J$4:$Q$244,COUNTA($J$4:$Q$4)),TREND(D359:E359,F359:G359,B359))</f>
        <v>0.99887341547568309</v>
      </c>
    </row>
    <row r="360" spans="1:8">
      <c r="A360" s="12">
        <f t="shared" si="77"/>
        <v>44774</v>
      </c>
      <c r="B360" s="12">
        <f t="shared" si="71"/>
        <v>44972</v>
      </c>
      <c r="C360" s="13">
        <f t="shared" si="72"/>
        <v>126</v>
      </c>
      <c r="D360" s="273">
        <f t="shared" si="73"/>
        <v>0.99887341547568309</v>
      </c>
      <c r="E360" s="273">
        <f t="shared" si="74"/>
        <v>0.99887341547568309</v>
      </c>
      <c r="F360" s="274">
        <f t="shared" si="75"/>
        <v>44943</v>
      </c>
      <c r="G360" s="274">
        <f t="shared" si="76"/>
        <v>44974</v>
      </c>
      <c r="H360" s="275">
        <f>CHOOSE(MATCH($A$2,{"D","C"},0),VLOOKUP($A360,$J$4:$Q$244,COUNTA($J$4:$Q$4)),TREND(D360:E360,F360:G360,B360))</f>
        <v>0.99887341547568309</v>
      </c>
    </row>
    <row r="361" spans="1:8">
      <c r="A361" s="12">
        <f t="shared" si="77"/>
        <v>44805</v>
      </c>
      <c r="B361" s="12">
        <f t="shared" si="71"/>
        <v>45000</v>
      </c>
      <c r="C361" s="13">
        <f t="shared" si="72"/>
        <v>127</v>
      </c>
      <c r="D361" s="273">
        <f t="shared" si="73"/>
        <v>0.99887341547568309</v>
      </c>
      <c r="E361" s="273">
        <f t="shared" si="74"/>
        <v>0.99887341547568309</v>
      </c>
      <c r="F361" s="274">
        <f t="shared" si="75"/>
        <v>44974</v>
      </c>
      <c r="G361" s="274">
        <f t="shared" si="76"/>
        <v>45001</v>
      </c>
      <c r="H361" s="275">
        <f>CHOOSE(MATCH($A$2,{"D","C"},0),VLOOKUP($A361,$J$4:$Q$244,COUNTA($J$4:$Q$4)),TREND(D361:E361,F361:G361,B361))</f>
        <v>0.99887341547568309</v>
      </c>
    </row>
    <row r="362" spans="1:8">
      <c r="A362" s="12">
        <f t="shared" si="77"/>
        <v>44835</v>
      </c>
      <c r="B362" s="12">
        <f t="shared" si="71"/>
        <v>45031</v>
      </c>
      <c r="C362" s="13">
        <f t="shared" si="72"/>
        <v>128</v>
      </c>
      <c r="D362" s="273">
        <f t="shared" si="73"/>
        <v>0.99887341547568309</v>
      </c>
      <c r="E362" s="273">
        <f t="shared" si="74"/>
        <v>0.99887341547568309</v>
      </c>
      <c r="F362" s="274">
        <f t="shared" si="75"/>
        <v>45001</v>
      </c>
      <c r="G362" s="274">
        <f t="shared" si="76"/>
        <v>45033</v>
      </c>
      <c r="H362" s="275">
        <f>CHOOSE(MATCH($A$2,{"D","C"},0),VLOOKUP($A362,$J$4:$Q$244,COUNTA($J$4:$Q$4)),TREND(D362:E362,F362:G362,B362))</f>
        <v>0.99887341547568309</v>
      </c>
    </row>
    <row r="363" spans="1:8">
      <c r="A363" s="12">
        <f t="shared" si="77"/>
        <v>44866</v>
      </c>
      <c r="B363" s="12">
        <f t="shared" si="71"/>
        <v>45061</v>
      </c>
      <c r="C363" s="13">
        <f t="shared" si="72"/>
        <v>129</v>
      </c>
      <c r="D363" s="273">
        <f t="shared" si="73"/>
        <v>0.99887341547568309</v>
      </c>
      <c r="E363" s="273">
        <f t="shared" si="74"/>
        <v>0.99887341547568309</v>
      </c>
      <c r="F363" s="274">
        <f t="shared" si="75"/>
        <v>45033</v>
      </c>
      <c r="G363" s="274">
        <f t="shared" si="76"/>
        <v>45062</v>
      </c>
      <c r="H363" s="275">
        <f>CHOOSE(MATCH($A$2,{"D","C"},0),VLOOKUP($A363,$J$4:$Q$244,COUNTA($J$4:$Q$4)),TREND(D363:E363,F363:G363,B363))</f>
        <v>0.99887341547568309</v>
      </c>
    </row>
    <row r="364" spans="1:8">
      <c r="A364" s="12">
        <f t="shared" si="77"/>
        <v>44896</v>
      </c>
      <c r="B364" s="12">
        <f t="shared" si="71"/>
        <v>45092</v>
      </c>
      <c r="C364" s="13">
        <f t="shared" si="72"/>
        <v>130</v>
      </c>
      <c r="D364" s="273">
        <f t="shared" si="73"/>
        <v>0.99887341547568309</v>
      </c>
      <c r="E364" s="273">
        <f t="shared" si="74"/>
        <v>0.99887341547568309</v>
      </c>
      <c r="F364" s="274">
        <f t="shared" si="75"/>
        <v>45062</v>
      </c>
      <c r="G364" s="274">
        <f t="shared" si="76"/>
        <v>45094</v>
      </c>
      <c r="H364" s="275">
        <f>CHOOSE(MATCH($A$2,{"D","C"},0),VLOOKUP($A364,$J$4:$Q$244,COUNTA($J$4:$Q$4)),TREND(D364:E364,F364:G364,B364))</f>
        <v>0.99887341547568309</v>
      </c>
    </row>
    <row r="365" spans="1:8">
      <c r="A365" s="12">
        <f t="shared" si="77"/>
        <v>44927</v>
      </c>
      <c r="B365" s="12">
        <f t="shared" si="71"/>
        <v>45122</v>
      </c>
      <c r="C365" s="13">
        <f t="shared" si="72"/>
        <v>131</v>
      </c>
      <c r="D365" s="273">
        <f t="shared" si="73"/>
        <v>0.99887341547568309</v>
      </c>
      <c r="E365" s="273">
        <f t="shared" si="74"/>
        <v>0.99887341547568309</v>
      </c>
      <c r="F365" s="274">
        <f t="shared" si="75"/>
        <v>45094</v>
      </c>
      <c r="G365" s="274">
        <f t="shared" si="76"/>
        <v>45124</v>
      </c>
      <c r="H365" s="275">
        <f>CHOOSE(MATCH($A$2,{"D","C"},0),VLOOKUP($A365,$J$4:$Q$244,COUNTA($J$4:$Q$4)),TREND(D365:E365,F365:G365,B365))</f>
        <v>0.99887341547568309</v>
      </c>
    </row>
    <row r="366" spans="1:8">
      <c r="A366" s="12">
        <f t="shared" si="77"/>
        <v>44958</v>
      </c>
      <c r="B366" s="12">
        <f t="shared" si="71"/>
        <v>45153</v>
      </c>
      <c r="C366" s="13">
        <f t="shared" si="72"/>
        <v>133</v>
      </c>
      <c r="D366" s="273">
        <f t="shared" si="73"/>
        <v>0.99887341547568309</v>
      </c>
      <c r="E366" s="273">
        <f t="shared" si="74"/>
        <v>0.99887341547568309</v>
      </c>
      <c r="F366" s="274">
        <f t="shared" si="75"/>
        <v>45153</v>
      </c>
      <c r="G366" s="274">
        <f t="shared" si="76"/>
        <v>45186</v>
      </c>
      <c r="H366" s="275">
        <f>CHOOSE(MATCH($A$2,{"D","C"},0),VLOOKUP($A366,$J$4:$Q$244,COUNTA($J$4:$Q$4)),TREND(D366:E366,F366:G366,B366))</f>
        <v>0.99887341547568309</v>
      </c>
    </row>
    <row r="367" spans="1:8">
      <c r="A367" s="12">
        <f t="shared" si="77"/>
        <v>44986</v>
      </c>
      <c r="B367" s="12">
        <f t="shared" si="71"/>
        <v>45184</v>
      </c>
      <c r="C367" s="13">
        <f t="shared" si="72"/>
        <v>133</v>
      </c>
      <c r="D367" s="273">
        <f t="shared" si="73"/>
        <v>0.99887341547568309</v>
      </c>
      <c r="E367" s="273">
        <f t="shared" si="74"/>
        <v>0.99887341547568309</v>
      </c>
      <c r="F367" s="274">
        <f t="shared" si="75"/>
        <v>45153</v>
      </c>
      <c r="G367" s="274">
        <f t="shared" si="76"/>
        <v>45186</v>
      </c>
      <c r="H367" s="275">
        <f>CHOOSE(MATCH($A$2,{"D","C"},0),VLOOKUP($A367,$J$4:$Q$244,COUNTA($J$4:$Q$4)),TREND(D367:E367,F367:G367,B367))</f>
        <v>0.99887341547568309</v>
      </c>
    </row>
    <row r="368" spans="1:8">
      <c r="A368" s="12">
        <f t="shared" si="77"/>
        <v>45017</v>
      </c>
      <c r="B368" s="12">
        <f t="shared" si="71"/>
        <v>45214</v>
      </c>
      <c r="C368" s="13">
        <f t="shared" si="72"/>
        <v>134</v>
      </c>
      <c r="D368" s="273">
        <f t="shared" si="73"/>
        <v>0.99887341547568309</v>
      </c>
      <c r="E368" s="273">
        <f t="shared" si="74"/>
        <v>0.99887341547568309</v>
      </c>
      <c r="F368" s="274">
        <f t="shared" si="75"/>
        <v>45186</v>
      </c>
      <c r="G368" s="274">
        <f t="shared" si="76"/>
        <v>45215</v>
      </c>
      <c r="H368" s="275">
        <f>CHOOSE(MATCH($A$2,{"D","C"},0),VLOOKUP($A368,$J$4:$Q$244,COUNTA($J$4:$Q$4)),TREND(D368:E368,F368:G368,B368))</f>
        <v>0.99887341547568309</v>
      </c>
    </row>
    <row r="369" spans="1:8">
      <c r="A369" s="12">
        <f t="shared" si="77"/>
        <v>45047</v>
      </c>
      <c r="B369" s="12">
        <f t="shared" si="71"/>
        <v>45245</v>
      </c>
      <c r="C369" s="13">
        <f t="shared" si="72"/>
        <v>135</v>
      </c>
      <c r="D369" s="273">
        <f t="shared" si="73"/>
        <v>0.99887341547568309</v>
      </c>
      <c r="E369" s="273">
        <f t="shared" si="74"/>
        <v>0.99887341547568309</v>
      </c>
      <c r="F369" s="274">
        <f t="shared" si="75"/>
        <v>45215</v>
      </c>
      <c r="G369" s="274">
        <f t="shared" si="76"/>
        <v>45247</v>
      </c>
      <c r="H369" s="275">
        <f>CHOOSE(MATCH($A$2,{"D","C"},0),VLOOKUP($A369,$J$4:$Q$244,COUNTA($J$4:$Q$4)),TREND(D369:E369,F369:G369,B369))</f>
        <v>0.99887341547568309</v>
      </c>
    </row>
    <row r="370" spans="1:8">
      <c r="A370" s="12">
        <f t="shared" si="77"/>
        <v>45078</v>
      </c>
      <c r="B370" s="12">
        <f t="shared" si="71"/>
        <v>45275</v>
      </c>
      <c r="C370" s="13">
        <f t="shared" si="72"/>
        <v>136</v>
      </c>
      <c r="D370" s="273">
        <f t="shared" si="73"/>
        <v>0.99887341547568309</v>
      </c>
      <c r="E370" s="273">
        <f t="shared" si="74"/>
        <v>0.99887341547568309</v>
      </c>
      <c r="F370" s="274">
        <f t="shared" si="75"/>
        <v>45247</v>
      </c>
      <c r="G370" s="274">
        <f t="shared" si="76"/>
        <v>45276</v>
      </c>
      <c r="H370" s="275">
        <f>CHOOSE(MATCH($A$2,{"D","C"},0),VLOOKUP($A370,$J$4:$Q$244,COUNTA($J$4:$Q$4)),TREND(D370:E370,F370:G370,B370))</f>
        <v>0.99887341547568309</v>
      </c>
    </row>
    <row r="371" spans="1:8">
      <c r="A371" s="12">
        <f t="shared" si="77"/>
        <v>45108</v>
      </c>
      <c r="B371" s="12">
        <f t="shared" si="71"/>
        <v>45306</v>
      </c>
      <c r="C371" s="13">
        <f t="shared" si="72"/>
        <v>137</v>
      </c>
      <c r="D371" s="273">
        <f t="shared" si="73"/>
        <v>0.99887341547568309</v>
      </c>
      <c r="E371" s="273">
        <f t="shared" si="74"/>
        <v>0.99887341547568309</v>
      </c>
      <c r="F371" s="274">
        <f t="shared" si="75"/>
        <v>45276</v>
      </c>
      <c r="G371" s="274">
        <f t="shared" si="76"/>
        <v>45308</v>
      </c>
      <c r="H371" s="275">
        <f>CHOOSE(MATCH($A$2,{"D","C"},0),VLOOKUP($A371,$J$4:$Q$244,COUNTA($J$4:$Q$4)),TREND(D371:E371,F371:G371,B371))</f>
        <v>0.99887341547568309</v>
      </c>
    </row>
    <row r="372" spans="1:8">
      <c r="A372" s="12">
        <f t="shared" si="77"/>
        <v>45139</v>
      </c>
      <c r="B372" s="12">
        <f t="shared" si="71"/>
        <v>45337</v>
      </c>
      <c r="C372" s="13">
        <f t="shared" si="72"/>
        <v>138</v>
      </c>
      <c r="D372" s="273">
        <f t="shared" si="73"/>
        <v>0.99887341547568309</v>
      </c>
      <c r="E372" s="273">
        <f t="shared" si="74"/>
        <v>0.99887341547568309</v>
      </c>
      <c r="F372" s="274">
        <f t="shared" si="75"/>
        <v>45308</v>
      </c>
      <c r="G372" s="274">
        <f t="shared" si="76"/>
        <v>45339</v>
      </c>
      <c r="H372" s="275">
        <f>CHOOSE(MATCH($A$2,{"D","C"},0),VLOOKUP($A372,$J$4:$Q$244,COUNTA($J$4:$Q$4)),TREND(D372:E372,F372:G372,B372))</f>
        <v>0.99887341547568309</v>
      </c>
    </row>
    <row r="373" spans="1:8">
      <c r="A373" s="12">
        <f t="shared" si="77"/>
        <v>45170</v>
      </c>
      <c r="B373" s="12">
        <f t="shared" si="71"/>
        <v>45366</v>
      </c>
      <c r="C373" s="13">
        <f t="shared" si="72"/>
        <v>139</v>
      </c>
      <c r="D373" s="273">
        <f t="shared" si="73"/>
        <v>0.99887341547568309</v>
      </c>
      <c r="E373" s="273">
        <f t="shared" si="74"/>
        <v>0.99887341547568309</v>
      </c>
      <c r="F373" s="274">
        <f t="shared" si="75"/>
        <v>45339</v>
      </c>
      <c r="G373" s="274">
        <f t="shared" si="76"/>
        <v>45367</v>
      </c>
      <c r="H373" s="275">
        <f>CHOOSE(MATCH($A$2,{"D","C"},0),VLOOKUP($A373,$J$4:$Q$244,COUNTA($J$4:$Q$4)),TREND(D373:E373,F373:G373,B373))</f>
        <v>0.99887341547568309</v>
      </c>
    </row>
    <row r="374" spans="1:8">
      <c r="A374" s="12">
        <f t="shared" si="77"/>
        <v>45200</v>
      </c>
      <c r="B374" s="12">
        <f t="shared" si="71"/>
        <v>45397</v>
      </c>
      <c r="C374" s="13">
        <f t="shared" si="72"/>
        <v>140</v>
      </c>
      <c r="D374" s="273">
        <f t="shared" si="73"/>
        <v>0.99887341547568309</v>
      </c>
      <c r="E374" s="273">
        <f t="shared" si="74"/>
        <v>0.99887341547568309</v>
      </c>
      <c r="F374" s="274">
        <f t="shared" si="75"/>
        <v>45367</v>
      </c>
      <c r="G374" s="274">
        <f t="shared" si="76"/>
        <v>45399</v>
      </c>
      <c r="H374" s="275">
        <f>CHOOSE(MATCH($A$2,{"D","C"},0),VLOOKUP($A374,$J$4:$Q$244,COUNTA($J$4:$Q$4)),TREND(D374:E374,F374:G374,B374))</f>
        <v>0.99887341547568309</v>
      </c>
    </row>
    <row r="375" spans="1:8">
      <c r="A375" s="12">
        <f t="shared" si="77"/>
        <v>45231</v>
      </c>
      <c r="B375" s="12">
        <f t="shared" si="71"/>
        <v>45427</v>
      </c>
      <c r="C375" s="13">
        <f t="shared" si="72"/>
        <v>141</v>
      </c>
      <c r="D375" s="273">
        <f t="shared" si="73"/>
        <v>0.99887341547568309</v>
      </c>
      <c r="E375" s="273">
        <f t="shared" si="74"/>
        <v>0.99887341547568309</v>
      </c>
      <c r="F375" s="274">
        <f t="shared" si="75"/>
        <v>45399</v>
      </c>
      <c r="G375" s="274">
        <f t="shared" si="76"/>
        <v>45428</v>
      </c>
      <c r="H375" s="275">
        <f>CHOOSE(MATCH($A$2,{"D","C"},0),VLOOKUP($A375,$J$4:$Q$244,COUNTA($J$4:$Q$4)),TREND(D375:E375,F375:G375,B375))</f>
        <v>0.99887341547568309</v>
      </c>
    </row>
    <row r="376" spans="1:8">
      <c r="A376" s="12">
        <f t="shared" si="77"/>
        <v>45261</v>
      </c>
      <c r="B376" s="12">
        <f t="shared" si="71"/>
        <v>45458</v>
      </c>
      <c r="C376" s="13">
        <f t="shared" si="72"/>
        <v>142</v>
      </c>
      <c r="D376" s="273">
        <f t="shared" si="73"/>
        <v>0.99887341547568309</v>
      </c>
      <c r="E376" s="273">
        <f t="shared" si="74"/>
        <v>0.99887341547568309</v>
      </c>
      <c r="F376" s="274">
        <f t="shared" si="75"/>
        <v>45428</v>
      </c>
      <c r="G376" s="274">
        <f t="shared" si="76"/>
        <v>45460</v>
      </c>
      <c r="H376" s="275">
        <f>CHOOSE(MATCH($A$2,{"D","C"},0),VLOOKUP($A376,$J$4:$Q$244,COUNTA($J$4:$Q$4)),TREND(D376:E376,F376:G376,B376))</f>
        <v>0.99887341547568309</v>
      </c>
    </row>
    <row r="377" spans="1:8">
      <c r="A377" s="12">
        <f t="shared" si="77"/>
        <v>45292</v>
      </c>
      <c r="B377" s="12">
        <f t="shared" si="71"/>
        <v>45488</v>
      </c>
      <c r="C377" s="13">
        <f t="shared" si="72"/>
        <v>143</v>
      </c>
      <c r="D377" s="273">
        <f t="shared" si="73"/>
        <v>0.99887341547568309</v>
      </c>
      <c r="E377" s="273">
        <f t="shared" si="74"/>
        <v>0.99887341547568309</v>
      </c>
      <c r="F377" s="274">
        <f t="shared" si="75"/>
        <v>45460</v>
      </c>
      <c r="G377" s="274">
        <f t="shared" si="76"/>
        <v>45490</v>
      </c>
      <c r="H377" s="275">
        <f>CHOOSE(MATCH($A$2,{"D","C"},0),VLOOKUP($A377,$J$4:$Q$244,COUNTA($J$4:$Q$4)),TREND(D377:E377,F377:G377,B377))</f>
        <v>0.99887341547568309</v>
      </c>
    </row>
    <row r="378" spans="1:8">
      <c r="A378" s="12">
        <f t="shared" si="77"/>
        <v>45323</v>
      </c>
      <c r="B378" s="12">
        <f t="shared" si="71"/>
        <v>45519</v>
      </c>
      <c r="C378" s="13">
        <f t="shared" si="72"/>
        <v>144</v>
      </c>
      <c r="D378" s="273">
        <f t="shared" si="73"/>
        <v>0.99887341547568309</v>
      </c>
      <c r="E378" s="273">
        <f t="shared" si="74"/>
        <v>0.99887341547568309</v>
      </c>
      <c r="F378" s="274">
        <f t="shared" si="75"/>
        <v>45490</v>
      </c>
      <c r="G378" s="274">
        <f t="shared" si="76"/>
        <v>45520</v>
      </c>
      <c r="H378" s="275">
        <f>CHOOSE(MATCH($A$2,{"D","C"},0),VLOOKUP($A378,$J$4:$Q$244,COUNTA($J$4:$Q$4)),TREND(D378:E378,F378:G378,B378))</f>
        <v>0.99887341547568309</v>
      </c>
    </row>
    <row r="379" spans="1:8">
      <c r="A379" s="12">
        <f t="shared" si="77"/>
        <v>45352</v>
      </c>
      <c r="B379" s="12">
        <f t="shared" si="71"/>
        <v>45550</v>
      </c>
      <c r="C379" s="13">
        <f t="shared" si="72"/>
        <v>145</v>
      </c>
      <c r="D379" s="273">
        <f t="shared" si="73"/>
        <v>0.99887341547568309</v>
      </c>
      <c r="E379" s="273">
        <f t="shared" si="74"/>
        <v>0.99887341547568309</v>
      </c>
      <c r="F379" s="274">
        <f t="shared" si="75"/>
        <v>45520</v>
      </c>
      <c r="G379" s="274">
        <f t="shared" si="76"/>
        <v>45552</v>
      </c>
      <c r="H379" s="275">
        <f>CHOOSE(MATCH($A$2,{"D","C"},0),VLOOKUP($A379,$J$4:$Q$244,COUNTA($J$4:$Q$4)),TREND(D379:E379,F379:G379,B379))</f>
        <v>0.99887341547568309</v>
      </c>
    </row>
    <row r="380" spans="1:8">
      <c r="A380" s="12">
        <f t="shared" si="77"/>
        <v>45383</v>
      </c>
      <c r="B380" s="12">
        <f t="shared" si="71"/>
        <v>45580</v>
      </c>
      <c r="C380" s="13">
        <f t="shared" si="72"/>
        <v>146</v>
      </c>
      <c r="D380" s="273">
        <f t="shared" si="73"/>
        <v>0.99887341547568309</v>
      </c>
      <c r="E380" s="273">
        <f t="shared" si="74"/>
        <v>0.99887341547568309</v>
      </c>
      <c r="F380" s="274">
        <f t="shared" si="75"/>
        <v>45552</v>
      </c>
      <c r="G380" s="274">
        <f t="shared" si="76"/>
        <v>45581</v>
      </c>
      <c r="H380" s="275">
        <f>CHOOSE(MATCH($A$2,{"D","C"},0),VLOOKUP($A380,$J$4:$Q$244,COUNTA($J$4:$Q$4)),TREND(D380:E380,F380:G380,B380))</f>
        <v>0.99887341547568309</v>
      </c>
    </row>
    <row r="381" spans="1:8">
      <c r="A381" s="12">
        <f t="shared" si="77"/>
        <v>45413</v>
      </c>
      <c r="B381" s="12">
        <f t="shared" si="71"/>
        <v>45611</v>
      </c>
      <c r="C381" s="13">
        <f t="shared" si="72"/>
        <v>147</v>
      </c>
      <c r="D381" s="273">
        <f t="shared" si="73"/>
        <v>0.99887341547568309</v>
      </c>
      <c r="E381" s="273">
        <f t="shared" si="74"/>
        <v>0.99887341547568309</v>
      </c>
      <c r="F381" s="274">
        <f t="shared" si="75"/>
        <v>45581</v>
      </c>
      <c r="G381" s="274">
        <f t="shared" si="76"/>
        <v>45613</v>
      </c>
      <c r="H381" s="275">
        <f>CHOOSE(MATCH($A$2,{"D","C"},0),VLOOKUP($A381,$J$4:$Q$244,COUNTA($J$4:$Q$4)),TREND(D381:E381,F381:G381,B381))</f>
        <v>0.99887341547568309</v>
      </c>
    </row>
    <row r="382" spans="1:8">
      <c r="A382" s="12">
        <f t="shared" si="77"/>
        <v>45444</v>
      </c>
      <c r="B382" s="12">
        <f t="shared" si="71"/>
        <v>45641</v>
      </c>
      <c r="C382" s="13">
        <f t="shared" si="72"/>
        <v>148</v>
      </c>
      <c r="D382" s="273">
        <f t="shared" si="73"/>
        <v>0.99887341547568309</v>
      </c>
      <c r="E382" s="273">
        <f t="shared" si="74"/>
        <v>0.99887341547568309</v>
      </c>
      <c r="F382" s="274">
        <f t="shared" si="75"/>
        <v>45613</v>
      </c>
      <c r="G382" s="274">
        <f t="shared" si="76"/>
        <v>45642</v>
      </c>
      <c r="H382" s="275">
        <f>CHOOSE(MATCH($A$2,{"D","C"},0),VLOOKUP($A382,$J$4:$Q$244,COUNTA($J$4:$Q$4)),TREND(D382:E382,F382:G382,B382))</f>
        <v>0.99887341547568309</v>
      </c>
    </row>
    <row r="383" spans="1:8">
      <c r="A383" s="12">
        <f t="shared" si="77"/>
        <v>45474</v>
      </c>
      <c r="B383" s="12">
        <f t="shared" si="71"/>
        <v>45672</v>
      </c>
      <c r="C383" s="13">
        <f t="shared" si="72"/>
        <v>149</v>
      </c>
      <c r="D383" s="273">
        <f t="shared" si="73"/>
        <v>0.99887341547568309</v>
      </c>
      <c r="E383" s="273">
        <f t="shared" si="74"/>
        <v>0.99887341547568309</v>
      </c>
      <c r="F383" s="274">
        <f t="shared" si="75"/>
        <v>45642</v>
      </c>
      <c r="G383" s="274">
        <f t="shared" si="76"/>
        <v>45674</v>
      </c>
      <c r="H383" s="275">
        <f>CHOOSE(MATCH($A$2,{"D","C"},0),VLOOKUP($A383,$J$4:$Q$244,COUNTA($J$4:$Q$4)),TREND(D383:E383,F383:G383,B383))</f>
        <v>0.99887341547568309</v>
      </c>
    </row>
    <row r="384" spans="1:8">
      <c r="A384" s="12">
        <f t="shared" si="77"/>
        <v>45505</v>
      </c>
      <c r="B384" s="12">
        <f t="shared" si="71"/>
        <v>45703</v>
      </c>
      <c r="C384" s="13">
        <f t="shared" si="72"/>
        <v>150</v>
      </c>
      <c r="D384" s="273">
        <f t="shared" si="73"/>
        <v>0.99887341547568309</v>
      </c>
      <c r="E384" s="273">
        <f t="shared" si="74"/>
        <v>0.99887341547568309</v>
      </c>
      <c r="F384" s="274">
        <f t="shared" si="75"/>
        <v>45674</v>
      </c>
      <c r="G384" s="274">
        <f t="shared" si="76"/>
        <v>45705</v>
      </c>
      <c r="H384" s="275">
        <f>CHOOSE(MATCH($A$2,{"D","C"},0),VLOOKUP($A384,$J$4:$Q$244,COUNTA($J$4:$Q$4)),TREND(D384:E384,F384:G384,B384))</f>
        <v>0.99887341547568309</v>
      </c>
    </row>
    <row r="385" spans="1:8">
      <c r="A385" s="12">
        <f t="shared" si="77"/>
        <v>45536</v>
      </c>
      <c r="B385" s="12">
        <f t="shared" si="71"/>
        <v>45731</v>
      </c>
      <c r="C385" s="13">
        <f t="shared" si="72"/>
        <v>151</v>
      </c>
      <c r="D385" s="273">
        <f t="shared" si="73"/>
        <v>0.99887341547568309</v>
      </c>
      <c r="E385" s="273">
        <f t="shared" si="74"/>
        <v>0.99887341547568309</v>
      </c>
      <c r="F385" s="274">
        <f t="shared" si="75"/>
        <v>45705</v>
      </c>
      <c r="G385" s="274">
        <f t="shared" si="76"/>
        <v>45732</v>
      </c>
      <c r="H385" s="275">
        <f>CHOOSE(MATCH($A$2,{"D","C"},0),VLOOKUP($A385,$J$4:$Q$244,COUNTA($J$4:$Q$4)),TREND(D385:E385,F385:G385,B385))</f>
        <v>0.99887341547568309</v>
      </c>
    </row>
    <row r="386" spans="1:8">
      <c r="A386" s="12">
        <f t="shared" si="77"/>
        <v>45566</v>
      </c>
      <c r="B386" s="12">
        <f t="shared" si="71"/>
        <v>45762</v>
      </c>
      <c r="C386" s="13">
        <f t="shared" si="72"/>
        <v>152</v>
      </c>
      <c r="D386" s="273">
        <f t="shared" si="73"/>
        <v>0.99887341547568309</v>
      </c>
      <c r="E386" s="273">
        <f t="shared" si="74"/>
        <v>0.99887341547568309</v>
      </c>
      <c r="F386" s="274">
        <f t="shared" si="75"/>
        <v>45732</v>
      </c>
      <c r="G386" s="274">
        <f t="shared" si="76"/>
        <v>45764</v>
      </c>
      <c r="H386" s="275">
        <f>CHOOSE(MATCH($A$2,{"D","C"},0),VLOOKUP($A386,$J$4:$Q$244,COUNTA($J$4:$Q$4)),TREND(D386:E386,F386:G386,B386))</f>
        <v>0.99887341547568309</v>
      </c>
    </row>
    <row r="387" spans="1:8">
      <c r="A387" s="12">
        <f t="shared" si="77"/>
        <v>45597</v>
      </c>
      <c r="B387" s="12">
        <f t="shared" si="71"/>
        <v>45792</v>
      </c>
      <c r="C387" s="13">
        <f t="shared" si="72"/>
        <v>153</v>
      </c>
      <c r="D387" s="273">
        <f t="shared" si="73"/>
        <v>0.99887341547568309</v>
      </c>
      <c r="E387" s="273">
        <f t="shared" si="74"/>
        <v>0.99887341547568309</v>
      </c>
      <c r="F387" s="274">
        <f t="shared" si="75"/>
        <v>45764</v>
      </c>
      <c r="G387" s="274">
        <f t="shared" si="76"/>
        <v>45793</v>
      </c>
      <c r="H387" s="275">
        <f>CHOOSE(MATCH($A$2,{"D","C"},0),VLOOKUP($A387,$J$4:$Q$244,COUNTA($J$4:$Q$4)),TREND(D387:E387,F387:G387,B387))</f>
        <v>0.99887341547568309</v>
      </c>
    </row>
    <row r="388" spans="1:8">
      <c r="A388" s="12">
        <f t="shared" si="77"/>
        <v>45627</v>
      </c>
      <c r="B388" s="12">
        <f t="shared" si="71"/>
        <v>45823</v>
      </c>
      <c r="C388" s="13">
        <f t="shared" si="72"/>
        <v>154</v>
      </c>
      <c r="D388" s="273">
        <f t="shared" si="73"/>
        <v>0.99887341547568309</v>
      </c>
      <c r="E388" s="273">
        <f t="shared" si="74"/>
        <v>0.99887341547568309</v>
      </c>
      <c r="F388" s="274">
        <f t="shared" si="75"/>
        <v>45793</v>
      </c>
      <c r="G388" s="274">
        <f t="shared" si="76"/>
        <v>45825</v>
      </c>
      <c r="H388" s="275">
        <f>CHOOSE(MATCH($A$2,{"D","C"},0),VLOOKUP($A388,$J$4:$Q$244,COUNTA($J$4:$Q$4)),TREND(D388:E388,F388:G388,B388))</f>
        <v>0.99887341547568309</v>
      </c>
    </row>
    <row r="389" spans="1:8">
      <c r="A389" s="12">
        <f t="shared" si="77"/>
        <v>45658</v>
      </c>
      <c r="B389" s="12">
        <f t="shared" ref="B389:B452" si="78">DATE(YEAR(A389),MONTH(A389)+FLOOR(($M$2+$A$3)/2,1),1+14*MOD($M$2+$A$3,2))</f>
        <v>45853</v>
      </c>
      <c r="C389" s="13">
        <f t="shared" ref="C389:C454" si="79">MATCH($B389,$K$5:$K$244,1)</f>
        <v>155</v>
      </c>
      <c r="D389" s="273">
        <f t="shared" ref="D389:D452" si="80">INDEX($Q$5:$Q$244,C389)</f>
        <v>0.99887341547568309</v>
      </c>
      <c r="E389" s="273">
        <f t="shared" ref="E389:E454" si="81">INDEX($Q$5:$Q$244,C389+1)</f>
        <v>0.99887341547568309</v>
      </c>
      <c r="F389" s="274">
        <f t="shared" ref="F389:F454" si="82">INDEX($K$5:$K$244,C389)</f>
        <v>45825</v>
      </c>
      <c r="G389" s="274">
        <f t="shared" ref="G389:G454" si="83">INDEX($K$5:$K$244,C389+1)</f>
        <v>45855</v>
      </c>
      <c r="H389" s="275">
        <f>CHOOSE(MATCH($A$2,{"D","C"},0),VLOOKUP($A389,$J$4:$Q$244,COUNTA($J$4:$Q$4)),TREND(D389:E389,F389:G389,B389))</f>
        <v>0.99887341547568309</v>
      </c>
    </row>
    <row r="390" spans="1:8">
      <c r="A390" s="12">
        <f t="shared" ref="A390:A453" si="84">EOMONTH(A389,$A$3-1)+1</f>
        <v>45689</v>
      </c>
      <c r="B390" s="12">
        <f t="shared" si="78"/>
        <v>45884</v>
      </c>
      <c r="C390" s="13">
        <f t="shared" si="79"/>
        <v>157</v>
      </c>
      <c r="D390" s="273">
        <f t="shared" si="80"/>
        <v>0.99887341547568309</v>
      </c>
      <c r="E390" s="273">
        <f t="shared" si="81"/>
        <v>0.99887341547568309</v>
      </c>
      <c r="F390" s="274">
        <f t="shared" si="82"/>
        <v>45884</v>
      </c>
      <c r="G390" s="274">
        <f t="shared" si="83"/>
        <v>45917</v>
      </c>
      <c r="H390" s="275">
        <f>CHOOSE(MATCH($A$2,{"D","C"},0),VLOOKUP($A390,$J$4:$Q$244,COUNTA($J$4:$Q$4)),TREND(D390:E390,F390:G390,B390))</f>
        <v>0.99887341547568309</v>
      </c>
    </row>
    <row r="391" spans="1:8">
      <c r="A391" s="12">
        <f t="shared" si="84"/>
        <v>45717</v>
      </c>
      <c r="B391" s="12">
        <f t="shared" si="78"/>
        <v>45915</v>
      </c>
      <c r="C391" s="13">
        <f t="shared" si="79"/>
        <v>157</v>
      </c>
      <c r="D391" s="273">
        <f t="shared" si="80"/>
        <v>0.99887341547568309</v>
      </c>
      <c r="E391" s="273">
        <f t="shared" si="81"/>
        <v>0.99887341547568309</v>
      </c>
      <c r="F391" s="274">
        <f t="shared" si="82"/>
        <v>45884</v>
      </c>
      <c r="G391" s="274">
        <f t="shared" si="83"/>
        <v>45917</v>
      </c>
      <c r="H391" s="275">
        <f>CHOOSE(MATCH($A$2,{"D","C"},0),VLOOKUP($A391,$J$4:$Q$244,COUNTA($J$4:$Q$4)),TREND(D391:E391,F391:G391,B391))</f>
        <v>0.99887341547568309</v>
      </c>
    </row>
    <row r="392" spans="1:8">
      <c r="A392" s="12">
        <f t="shared" si="84"/>
        <v>45748</v>
      </c>
      <c r="B392" s="12">
        <f t="shared" si="78"/>
        <v>45945</v>
      </c>
      <c r="C392" s="13">
        <f t="shared" si="79"/>
        <v>158</v>
      </c>
      <c r="D392" s="273">
        <f t="shared" si="80"/>
        <v>0.99887341547568309</v>
      </c>
      <c r="E392" s="273">
        <f t="shared" si="81"/>
        <v>0.99887341547568309</v>
      </c>
      <c r="F392" s="274">
        <f t="shared" si="82"/>
        <v>45917</v>
      </c>
      <c r="G392" s="274">
        <f t="shared" si="83"/>
        <v>45946</v>
      </c>
      <c r="H392" s="275">
        <f>CHOOSE(MATCH($A$2,{"D","C"},0),VLOOKUP($A392,$J$4:$Q$244,COUNTA($J$4:$Q$4)),TREND(D392:E392,F392:G392,B392))</f>
        <v>0.99887341547568309</v>
      </c>
    </row>
    <row r="393" spans="1:8">
      <c r="A393" s="12">
        <f t="shared" si="84"/>
        <v>45778</v>
      </c>
      <c r="B393" s="12">
        <f t="shared" si="78"/>
        <v>45976</v>
      </c>
      <c r="C393" s="13">
        <f t="shared" si="79"/>
        <v>159</v>
      </c>
      <c r="D393" s="273">
        <f t="shared" si="80"/>
        <v>0.99887341547568309</v>
      </c>
      <c r="E393" s="273">
        <f t="shared" si="81"/>
        <v>0.99887341547568309</v>
      </c>
      <c r="F393" s="274">
        <f t="shared" si="82"/>
        <v>45946</v>
      </c>
      <c r="G393" s="274">
        <f t="shared" si="83"/>
        <v>45978</v>
      </c>
      <c r="H393" s="275">
        <f>CHOOSE(MATCH($A$2,{"D","C"},0),VLOOKUP($A393,$J$4:$Q$244,COUNTA($J$4:$Q$4)),TREND(D393:E393,F393:G393,B393))</f>
        <v>0.99887341547568309</v>
      </c>
    </row>
    <row r="394" spans="1:8">
      <c r="A394" s="12">
        <f t="shared" si="84"/>
        <v>45809</v>
      </c>
      <c r="B394" s="12">
        <f t="shared" si="78"/>
        <v>46006</v>
      </c>
      <c r="C394" s="13">
        <f t="shared" si="79"/>
        <v>160</v>
      </c>
      <c r="D394" s="273">
        <f t="shared" si="80"/>
        <v>0.99887341547568309</v>
      </c>
      <c r="E394" s="273">
        <f t="shared" si="81"/>
        <v>0.99887341547568309</v>
      </c>
      <c r="F394" s="274">
        <f t="shared" si="82"/>
        <v>45978</v>
      </c>
      <c r="G394" s="274">
        <f t="shared" si="83"/>
        <v>46007</v>
      </c>
      <c r="H394" s="275">
        <f>CHOOSE(MATCH($A$2,{"D","C"},0),VLOOKUP($A394,$J$4:$Q$244,COUNTA($J$4:$Q$4)),TREND(D394:E394,F394:G394,B394))</f>
        <v>0.99887341547568309</v>
      </c>
    </row>
    <row r="395" spans="1:8">
      <c r="A395" s="12">
        <f t="shared" si="84"/>
        <v>45839</v>
      </c>
      <c r="B395" s="12">
        <f t="shared" si="78"/>
        <v>46037</v>
      </c>
      <c r="C395" s="13">
        <f t="shared" si="79"/>
        <v>161</v>
      </c>
      <c r="D395" s="273">
        <f t="shared" si="80"/>
        <v>0.99887341547568309</v>
      </c>
      <c r="E395" s="273">
        <f t="shared" si="81"/>
        <v>0.99887341547568309</v>
      </c>
      <c r="F395" s="274">
        <f t="shared" si="82"/>
        <v>46007</v>
      </c>
      <c r="G395" s="274">
        <f t="shared" si="83"/>
        <v>46039</v>
      </c>
      <c r="H395" s="275">
        <f>CHOOSE(MATCH($A$2,{"D","C"},0),VLOOKUP($A395,$J$4:$Q$244,COUNTA($J$4:$Q$4)),TREND(D395:E395,F395:G395,B395))</f>
        <v>0.99887341547568309</v>
      </c>
    </row>
    <row r="396" spans="1:8">
      <c r="A396" s="12">
        <f t="shared" si="84"/>
        <v>45870</v>
      </c>
      <c r="B396" s="12">
        <f t="shared" si="78"/>
        <v>46068</v>
      </c>
      <c r="C396" s="13">
        <f t="shared" si="79"/>
        <v>162</v>
      </c>
      <c r="D396" s="273">
        <f t="shared" si="80"/>
        <v>0.99887341547568309</v>
      </c>
      <c r="E396" s="273">
        <f t="shared" si="81"/>
        <v>0.99887341547568309</v>
      </c>
      <c r="F396" s="274">
        <f t="shared" si="82"/>
        <v>46039</v>
      </c>
      <c r="G396" s="274">
        <f t="shared" si="83"/>
        <v>46070</v>
      </c>
      <c r="H396" s="275">
        <f>CHOOSE(MATCH($A$2,{"D","C"},0),VLOOKUP($A396,$J$4:$Q$244,COUNTA($J$4:$Q$4)),TREND(D396:E396,F396:G396,B396))</f>
        <v>0.99887341547568309</v>
      </c>
    </row>
    <row r="397" spans="1:8">
      <c r="A397" s="12">
        <f t="shared" si="84"/>
        <v>45901</v>
      </c>
      <c r="B397" s="12">
        <f t="shared" si="78"/>
        <v>46096</v>
      </c>
      <c r="C397" s="13">
        <f t="shared" si="79"/>
        <v>163</v>
      </c>
      <c r="D397" s="273">
        <f t="shared" si="80"/>
        <v>0.99887341547568309</v>
      </c>
      <c r="E397" s="273">
        <f t="shared" si="81"/>
        <v>0.99887341547568309</v>
      </c>
      <c r="F397" s="274">
        <f t="shared" si="82"/>
        <v>46070</v>
      </c>
      <c r="G397" s="274">
        <f t="shared" si="83"/>
        <v>46097</v>
      </c>
      <c r="H397" s="275">
        <f>CHOOSE(MATCH($A$2,{"D","C"},0),VLOOKUP($A397,$J$4:$Q$244,COUNTA($J$4:$Q$4)),TREND(D397:E397,F397:G397,B397))</f>
        <v>0.99887341547568309</v>
      </c>
    </row>
    <row r="398" spans="1:8">
      <c r="A398" s="12">
        <f t="shared" si="84"/>
        <v>45931</v>
      </c>
      <c r="B398" s="12">
        <f t="shared" si="78"/>
        <v>46127</v>
      </c>
      <c r="C398" s="13">
        <f t="shared" si="79"/>
        <v>164</v>
      </c>
      <c r="D398" s="273">
        <f t="shared" si="80"/>
        <v>0.99887341547568309</v>
      </c>
      <c r="E398" s="273">
        <f t="shared" si="81"/>
        <v>0.99887341547568309</v>
      </c>
      <c r="F398" s="274">
        <f t="shared" si="82"/>
        <v>46097</v>
      </c>
      <c r="G398" s="274">
        <f t="shared" si="83"/>
        <v>46129</v>
      </c>
      <c r="H398" s="275">
        <f>CHOOSE(MATCH($A$2,{"D","C"},0),VLOOKUP($A398,$J$4:$Q$244,COUNTA($J$4:$Q$4)),TREND(D398:E398,F398:G398,B398))</f>
        <v>0.99887341547568309</v>
      </c>
    </row>
    <row r="399" spans="1:8">
      <c r="A399" s="12">
        <f t="shared" si="84"/>
        <v>45962</v>
      </c>
      <c r="B399" s="12">
        <f t="shared" si="78"/>
        <v>46157</v>
      </c>
      <c r="C399" s="13">
        <f t="shared" si="79"/>
        <v>165</v>
      </c>
      <c r="D399" s="273">
        <f t="shared" si="80"/>
        <v>0.99887341547568309</v>
      </c>
      <c r="E399" s="273">
        <f t="shared" si="81"/>
        <v>0.99887341547568309</v>
      </c>
      <c r="F399" s="274">
        <f t="shared" si="82"/>
        <v>46129</v>
      </c>
      <c r="G399" s="274">
        <f t="shared" si="83"/>
        <v>46158</v>
      </c>
      <c r="H399" s="275">
        <f>CHOOSE(MATCH($A$2,{"D","C"},0),VLOOKUP($A399,$J$4:$Q$244,COUNTA($J$4:$Q$4)),TREND(D399:E399,F399:G399,B399))</f>
        <v>0.99887341547568309</v>
      </c>
    </row>
    <row r="400" spans="1:8">
      <c r="A400" s="12">
        <f t="shared" si="84"/>
        <v>45992</v>
      </c>
      <c r="B400" s="12">
        <f t="shared" si="78"/>
        <v>46188</v>
      </c>
      <c r="C400" s="13">
        <f t="shared" si="79"/>
        <v>166</v>
      </c>
      <c r="D400" s="273">
        <f t="shared" si="80"/>
        <v>0.99887341547568309</v>
      </c>
      <c r="E400" s="273">
        <f t="shared" si="81"/>
        <v>0.99887341547568309</v>
      </c>
      <c r="F400" s="274">
        <f t="shared" si="82"/>
        <v>46158</v>
      </c>
      <c r="G400" s="274">
        <f t="shared" si="83"/>
        <v>46190</v>
      </c>
      <c r="H400" s="275">
        <f>CHOOSE(MATCH($A$2,{"D","C"},0),VLOOKUP($A400,$J$4:$Q$244,COUNTA($J$4:$Q$4)),TREND(D400:E400,F400:G400,B400))</f>
        <v>0.99887341547568309</v>
      </c>
    </row>
    <row r="401" spans="1:8">
      <c r="A401" s="12">
        <f t="shared" si="84"/>
        <v>46023</v>
      </c>
      <c r="B401" s="12">
        <f t="shared" si="78"/>
        <v>46218</v>
      </c>
      <c r="C401" s="13">
        <f t="shared" si="79"/>
        <v>167</v>
      </c>
      <c r="D401" s="273">
        <f t="shared" si="80"/>
        <v>0.99887341547568309</v>
      </c>
      <c r="E401" s="273">
        <f t="shared" si="81"/>
        <v>0.99887341547568309</v>
      </c>
      <c r="F401" s="274">
        <f t="shared" si="82"/>
        <v>46190</v>
      </c>
      <c r="G401" s="274">
        <f t="shared" si="83"/>
        <v>46220</v>
      </c>
      <c r="H401" s="275">
        <f>CHOOSE(MATCH($A$2,{"D","C"},0),VLOOKUP($A401,$J$4:$Q$244,COUNTA($J$4:$Q$4)),TREND(D401:E401,F401:G401,B401))</f>
        <v>0.99887341547568309</v>
      </c>
    </row>
    <row r="402" spans="1:8">
      <c r="A402" s="12">
        <f t="shared" si="84"/>
        <v>46054</v>
      </c>
      <c r="B402" s="12">
        <f t="shared" si="78"/>
        <v>46249</v>
      </c>
      <c r="C402" s="13">
        <f t="shared" si="79"/>
        <v>169</v>
      </c>
      <c r="D402" s="273">
        <f t="shared" si="80"/>
        <v>0.99887341547568309</v>
      </c>
      <c r="E402" s="273">
        <f t="shared" si="81"/>
        <v>0.99887341547568309</v>
      </c>
      <c r="F402" s="274">
        <f t="shared" si="82"/>
        <v>46249</v>
      </c>
      <c r="G402" s="274">
        <f t="shared" si="83"/>
        <v>46282</v>
      </c>
      <c r="H402" s="275">
        <f>CHOOSE(MATCH($A$2,{"D","C"},0),VLOOKUP($A402,$J$4:$Q$244,COUNTA($J$4:$Q$4)),TREND(D402:E402,F402:G402,B402))</f>
        <v>0.99887341547568309</v>
      </c>
    </row>
    <row r="403" spans="1:8">
      <c r="A403" s="12">
        <f t="shared" si="84"/>
        <v>46082</v>
      </c>
      <c r="B403" s="12">
        <f t="shared" si="78"/>
        <v>46280</v>
      </c>
      <c r="C403" s="13">
        <f t="shared" si="79"/>
        <v>169</v>
      </c>
      <c r="D403" s="273">
        <f t="shared" si="80"/>
        <v>0.99887341547568309</v>
      </c>
      <c r="E403" s="273">
        <f t="shared" si="81"/>
        <v>0.99887341547568309</v>
      </c>
      <c r="F403" s="274">
        <f t="shared" si="82"/>
        <v>46249</v>
      </c>
      <c r="G403" s="274">
        <f t="shared" si="83"/>
        <v>46282</v>
      </c>
      <c r="H403" s="275">
        <f>CHOOSE(MATCH($A$2,{"D","C"},0),VLOOKUP($A403,$J$4:$Q$244,COUNTA($J$4:$Q$4)),TREND(D403:E403,F403:G403,B403))</f>
        <v>0.99887341547568309</v>
      </c>
    </row>
    <row r="404" spans="1:8">
      <c r="A404" s="12">
        <f t="shared" si="84"/>
        <v>46113</v>
      </c>
      <c r="B404" s="12">
        <f t="shared" si="78"/>
        <v>46310</v>
      </c>
      <c r="C404" s="13">
        <f t="shared" si="79"/>
        <v>170</v>
      </c>
      <c r="D404" s="273">
        <f t="shared" si="80"/>
        <v>0.99887341547568309</v>
      </c>
      <c r="E404" s="273">
        <f t="shared" si="81"/>
        <v>0.99887341547568309</v>
      </c>
      <c r="F404" s="274">
        <f t="shared" si="82"/>
        <v>46282</v>
      </c>
      <c r="G404" s="274">
        <f t="shared" si="83"/>
        <v>46311</v>
      </c>
      <c r="H404" s="275">
        <f>CHOOSE(MATCH($A$2,{"D","C"},0),VLOOKUP($A404,$J$4:$Q$244,COUNTA($J$4:$Q$4)),TREND(D404:E404,F404:G404,B404))</f>
        <v>0.99887341547568309</v>
      </c>
    </row>
    <row r="405" spans="1:8">
      <c r="A405" s="12">
        <f t="shared" si="84"/>
        <v>46143</v>
      </c>
      <c r="B405" s="12">
        <f t="shared" si="78"/>
        <v>46341</v>
      </c>
      <c r="C405" s="13">
        <f t="shared" si="79"/>
        <v>171</v>
      </c>
      <c r="D405" s="273">
        <f t="shared" si="80"/>
        <v>0.99887341547568309</v>
      </c>
      <c r="E405" s="273">
        <f t="shared" si="81"/>
        <v>0.99887341547568309</v>
      </c>
      <c r="F405" s="274">
        <f t="shared" si="82"/>
        <v>46311</v>
      </c>
      <c r="G405" s="274">
        <f t="shared" si="83"/>
        <v>46343</v>
      </c>
      <c r="H405" s="275">
        <f>CHOOSE(MATCH($A$2,{"D","C"},0),VLOOKUP($A405,$J$4:$Q$244,COUNTA($J$4:$Q$4)),TREND(D405:E405,F405:G405,B405))</f>
        <v>0.99887341547568309</v>
      </c>
    </row>
    <row r="406" spans="1:8">
      <c r="A406" s="12">
        <f t="shared" si="84"/>
        <v>46174</v>
      </c>
      <c r="B406" s="12">
        <f t="shared" si="78"/>
        <v>46371</v>
      </c>
      <c r="C406" s="13">
        <f t="shared" si="79"/>
        <v>172</v>
      </c>
      <c r="D406" s="273">
        <f t="shared" si="80"/>
        <v>0.99887341547568309</v>
      </c>
      <c r="E406" s="273">
        <f t="shared" si="81"/>
        <v>0.99887341547568309</v>
      </c>
      <c r="F406" s="274">
        <f t="shared" si="82"/>
        <v>46343</v>
      </c>
      <c r="G406" s="274">
        <f t="shared" si="83"/>
        <v>46372</v>
      </c>
      <c r="H406" s="275">
        <f>CHOOSE(MATCH($A$2,{"D","C"},0),VLOOKUP($A406,$J$4:$Q$244,COUNTA($J$4:$Q$4)),TREND(D406:E406,F406:G406,B406))</f>
        <v>0.99887341547568309</v>
      </c>
    </row>
    <row r="407" spans="1:8">
      <c r="A407" s="12">
        <f t="shared" si="84"/>
        <v>46204</v>
      </c>
      <c r="B407" s="12">
        <f t="shared" si="78"/>
        <v>46402</v>
      </c>
      <c r="C407" s="13">
        <f t="shared" si="79"/>
        <v>173</v>
      </c>
      <c r="D407" s="273">
        <f t="shared" si="80"/>
        <v>0.99887341547568309</v>
      </c>
      <c r="E407" s="273">
        <f t="shared" si="81"/>
        <v>0.99887341547568309</v>
      </c>
      <c r="F407" s="274">
        <f t="shared" si="82"/>
        <v>46372</v>
      </c>
      <c r="G407" s="274">
        <f t="shared" si="83"/>
        <v>46404</v>
      </c>
      <c r="H407" s="275">
        <f>CHOOSE(MATCH($A$2,{"D","C"},0),VLOOKUP($A407,$J$4:$Q$244,COUNTA($J$4:$Q$4)),TREND(D407:E407,F407:G407,B407))</f>
        <v>0.99887341547568309</v>
      </c>
    </row>
    <row r="408" spans="1:8">
      <c r="A408" s="12">
        <f t="shared" si="84"/>
        <v>46235</v>
      </c>
      <c r="B408" s="12">
        <f t="shared" si="78"/>
        <v>46433</v>
      </c>
      <c r="C408" s="13">
        <f t="shared" si="79"/>
        <v>174</v>
      </c>
      <c r="D408" s="273">
        <f t="shared" si="80"/>
        <v>0.99887341547568309</v>
      </c>
      <c r="E408" s="273">
        <f t="shared" si="81"/>
        <v>0.99887341547568309</v>
      </c>
      <c r="F408" s="274">
        <f t="shared" si="82"/>
        <v>46404</v>
      </c>
      <c r="G408" s="274">
        <f t="shared" si="83"/>
        <v>46435</v>
      </c>
      <c r="H408" s="275">
        <f>CHOOSE(MATCH($A$2,{"D","C"},0),VLOOKUP($A408,$J$4:$Q$244,COUNTA($J$4:$Q$4)),TREND(D408:E408,F408:G408,B408))</f>
        <v>0.99887341547568309</v>
      </c>
    </row>
    <row r="409" spans="1:8">
      <c r="A409" s="12">
        <f t="shared" si="84"/>
        <v>46266</v>
      </c>
      <c r="B409" s="12">
        <f t="shared" si="78"/>
        <v>46461</v>
      </c>
      <c r="C409" s="13">
        <f t="shared" si="79"/>
        <v>175</v>
      </c>
      <c r="D409" s="273">
        <f t="shared" si="80"/>
        <v>0.99887341547568309</v>
      </c>
      <c r="E409" s="273">
        <f t="shared" si="81"/>
        <v>0.99887341547568309</v>
      </c>
      <c r="F409" s="274">
        <f t="shared" si="82"/>
        <v>46435</v>
      </c>
      <c r="G409" s="274">
        <f t="shared" si="83"/>
        <v>46462</v>
      </c>
      <c r="H409" s="275">
        <f>CHOOSE(MATCH($A$2,{"D","C"},0),VLOOKUP($A409,$J$4:$Q$244,COUNTA($J$4:$Q$4)),TREND(D409:E409,F409:G409,B409))</f>
        <v>0.99887341547568309</v>
      </c>
    </row>
    <row r="410" spans="1:8">
      <c r="A410" s="12">
        <f t="shared" si="84"/>
        <v>46296</v>
      </c>
      <c r="B410" s="12">
        <f t="shared" si="78"/>
        <v>46492</v>
      </c>
      <c r="C410" s="13">
        <f t="shared" si="79"/>
        <v>176</v>
      </c>
      <c r="D410" s="273">
        <f t="shared" si="80"/>
        <v>0.99887341547568309</v>
      </c>
      <c r="E410" s="273">
        <f t="shared" si="81"/>
        <v>0.99887341547568309</v>
      </c>
      <c r="F410" s="274">
        <f t="shared" si="82"/>
        <v>46462</v>
      </c>
      <c r="G410" s="274">
        <f t="shared" si="83"/>
        <v>46494</v>
      </c>
      <c r="H410" s="275">
        <f>CHOOSE(MATCH($A$2,{"D","C"},0),VLOOKUP($A410,$J$4:$Q$244,COUNTA($J$4:$Q$4)),TREND(D410:E410,F410:G410,B410))</f>
        <v>0.99887341547568309</v>
      </c>
    </row>
    <row r="411" spans="1:8">
      <c r="A411" s="12">
        <f t="shared" si="84"/>
        <v>46327</v>
      </c>
      <c r="B411" s="12">
        <f t="shared" si="78"/>
        <v>46522</v>
      </c>
      <c r="C411" s="13">
        <f t="shared" si="79"/>
        <v>177</v>
      </c>
      <c r="D411" s="273">
        <f t="shared" si="80"/>
        <v>0.99887341547568309</v>
      </c>
      <c r="E411" s="273">
        <f t="shared" si="81"/>
        <v>0.99887341547568309</v>
      </c>
      <c r="F411" s="274">
        <f t="shared" si="82"/>
        <v>46494</v>
      </c>
      <c r="G411" s="274">
        <f t="shared" si="83"/>
        <v>46523</v>
      </c>
      <c r="H411" s="275">
        <f>CHOOSE(MATCH($A$2,{"D","C"},0),VLOOKUP($A411,$J$4:$Q$244,COUNTA($J$4:$Q$4)),TREND(D411:E411,F411:G411,B411))</f>
        <v>0.99887341547568309</v>
      </c>
    </row>
    <row r="412" spans="1:8">
      <c r="A412" s="12">
        <f t="shared" si="84"/>
        <v>46357</v>
      </c>
      <c r="B412" s="12">
        <f t="shared" si="78"/>
        <v>46553</v>
      </c>
      <c r="C412" s="13">
        <f t="shared" si="79"/>
        <v>178</v>
      </c>
      <c r="D412" s="273">
        <f t="shared" si="80"/>
        <v>0.99887341547568309</v>
      </c>
      <c r="E412" s="273">
        <f t="shared" si="81"/>
        <v>0.99887341547568309</v>
      </c>
      <c r="F412" s="274">
        <f t="shared" si="82"/>
        <v>46523</v>
      </c>
      <c r="G412" s="274">
        <f t="shared" si="83"/>
        <v>46555</v>
      </c>
      <c r="H412" s="275">
        <f>CHOOSE(MATCH($A$2,{"D","C"},0),VLOOKUP($A412,$J$4:$Q$244,COUNTA($J$4:$Q$4)),TREND(D412:E412,F412:G412,B412))</f>
        <v>0.99887341547568309</v>
      </c>
    </row>
    <row r="413" spans="1:8">
      <c r="A413" s="12">
        <f t="shared" si="84"/>
        <v>46388</v>
      </c>
      <c r="B413" s="12">
        <f t="shared" si="78"/>
        <v>46583</v>
      </c>
      <c r="C413" s="13">
        <f t="shared" si="79"/>
        <v>179</v>
      </c>
      <c r="D413" s="273">
        <f t="shared" si="80"/>
        <v>0.99887341547568309</v>
      </c>
      <c r="E413" s="273">
        <f t="shared" si="81"/>
        <v>0.99887341547568309</v>
      </c>
      <c r="F413" s="274">
        <f t="shared" si="82"/>
        <v>46555</v>
      </c>
      <c r="G413" s="274">
        <f t="shared" si="83"/>
        <v>46585</v>
      </c>
      <c r="H413" s="275">
        <f>CHOOSE(MATCH($A$2,{"D","C"},0),VLOOKUP($A413,$J$4:$Q$244,COUNTA($J$4:$Q$4)),TREND(D413:E413,F413:G413,B413))</f>
        <v>0.99887341547568309</v>
      </c>
    </row>
    <row r="414" spans="1:8">
      <c r="A414" s="12">
        <f t="shared" si="84"/>
        <v>46419</v>
      </c>
      <c r="B414" s="12">
        <f t="shared" si="78"/>
        <v>46614</v>
      </c>
      <c r="C414" s="13">
        <f t="shared" si="79"/>
        <v>181</v>
      </c>
      <c r="D414" s="273">
        <f t="shared" si="80"/>
        <v>0.99887341547568309</v>
      </c>
      <c r="E414" s="273">
        <f t="shared" si="81"/>
        <v>0.99887341547568309</v>
      </c>
      <c r="F414" s="274">
        <f t="shared" si="82"/>
        <v>46614</v>
      </c>
      <c r="G414" s="274">
        <f t="shared" si="83"/>
        <v>46647</v>
      </c>
      <c r="H414" s="275">
        <f>CHOOSE(MATCH($A$2,{"D","C"},0),VLOOKUP($A414,$J$4:$Q$244,COUNTA($J$4:$Q$4)),TREND(D414:E414,F414:G414,B414))</f>
        <v>0.99887341547568309</v>
      </c>
    </row>
    <row r="415" spans="1:8">
      <c r="A415" s="12">
        <f t="shared" si="84"/>
        <v>46447</v>
      </c>
      <c r="B415" s="12">
        <f t="shared" si="78"/>
        <v>46645</v>
      </c>
      <c r="C415" s="13">
        <f t="shared" si="79"/>
        <v>181</v>
      </c>
      <c r="D415" s="273">
        <f t="shared" si="80"/>
        <v>0.99887341547568309</v>
      </c>
      <c r="E415" s="273">
        <f t="shared" si="81"/>
        <v>0.99887341547568309</v>
      </c>
      <c r="F415" s="274">
        <f t="shared" si="82"/>
        <v>46614</v>
      </c>
      <c r="G415" s="274">
        <f t="shared" si="83"/>
        <v>46647</v>
      </c>
      <c r="H415" s="275">
        <f>CHOOSE(MATCH($A$2,{"D","C"},0),VLOOKUP($A415,$J$4:$Q$244,COUNTA($J$4:$Q$4)),TREND(D415:E415,F415:G415,B415))</f>
        <v>0.99887341547568309</v>
      </c>
    </row>
    <row r="416" spans="1:8">
      <c r="A416" s="12">
        <f t="shared" si="84"/>
        <v>46478</v>
      </c>
      <c r="B416" s="12">
        <f t="shared" si="78"/>
        <v>46675</v>
      </c>
      <c r="C416" s="13">
        <f t="shared" si="79"/>
        <v>182</v>
      </c>
      <c r="D416" s="273">
        <f t="shared" si="80"/>
        <v>0.99887341547568309</v>
      </c>
      <c r="E416" s="273">
        <f t="shared" si="81"/>
        <v>0.99887341547568309</v>
      </c>
      <c r="F416" s="274">
        <f t="shared" si="82"/>
        <v>46647</v>
      </c>
      <c r="G416" s="274">
        <f t="shared" si="83"/>
        <v>46676</v>
      </c>
      <c r="H416" s="275">
        <f>CHOOSE(MATCH($A$2,{"D","C"},0),VLOOKUP($A416,$J$4:$Q$244,COUNTA($J$4:$Q$4)),TREND(D416:E416,F416:G416,B416))</f>
        <v>0.99887341547568309</v>
      </c>
    </row>
    <row r="417" spans="1:8">
      <c r="A417" s="12">
        <f t="shared" si="84"/>
        <v>46508</v>
      </c>
      <c r="B417" s="12">
        <f t="shared" si="78"/>
        <v>46706</v>
      </c>
      <c r="C417" s="13">
        <f t="shared" si="79"/>
        <v>183</v>
      </c>
      <c r="D417" s="273">
        <f t="shared" si="80"/>
        <v>0.99887341547568309</v>
      </c>
      <c r="E417" s="273">
        <f t="shared" si="81"/>
        <v>0.99887341547568309</v>
      </c>
      <c r="F417" s="274">
        <f t="shared" si="82"/>
        <v>46676</v>
      </c>
      <c r="G417" s="274">
        <f t="shared" si="83"/>
        <v>46708</v>
      </c>
      <c r="H417" s="275">
        <f>CHOOSE(MATCH($A$2,{"D","C"},0),VLOOKUP($A417,$J$4:$Q$244,COUNTA($J$4:$Q$4)),TREND(D417:E417,F417:G417,B417))</f>
        <v>0.99887341547568309</v>
      </c>
    </row>
    <row r="418" spans="1:8">
      <c r="A418" s="12">
        <f t="shared" si="84"/>
        <v>46539</v>
      </c>
      <c r="B418" s="12">
        <f t="shared" si="78"/>
        <v>46736</v>
      </c>
      <c r="C418" s="13">
        <f t="shared" si="79"/>
        <v>184</v>
      </c>
      <c r="D418" s="273">
        <f t="shared" si="80"/>
        <v>0.99887341547568309</v>
      </c>
      <c r="E418" s="273">
        <f t="shared" si="81"/>
        <v>0.99887341547568309</v>
      </c>
      <c r="F418" s="274">
        <f t="shared" si="82"/>
        <v>46708</v>
      </c>
      <c r="G418" s="274">
        <f t="shared" si="83"/>
        <v>46737</v>
      </c>
      <c r="H418" s="275">
        <f>CHOOSE(MATCH($A$2,{"D","C"},0),VLOOKUP($A418,$J$4:$Q$244,COUNTA($J$4:$Q$4)),TREND(D418:E418,F418:G418,B418))</f>
        <v>0.99887341547568309</v>
      </c>
    </row>
    <row r="419" spans="1:8">
      <c r="A419" s="12">
        <f t="shared" si="84"/>
        <v>46569</v>
      </c>
      <c r="B419" s="12">
        <f t="shared" si="78"/>
        <v>46767</v>
      </c>
      <c r="C419" s="13">
        <f t="shared" si="79"/>
        <v>185</v>
      </c>
      <c r="D419" s="273">
        <f t="shared" si="80"/>
        <v>0.99887341547568309</v>
      </c>
      <c r="E419" s="273">
        <f t="shared" si="81"/>
        <v>0.99887341547568309</v>
      </c>
      <c r="F419" s="274">
        <f t="shared" si="82"/>
        <v>46737</v>
      </c>
      <c r="G419" s="274">
        <f t="shared" si="83"/>
        <v>46769</v>
      </c>
      <c r="H419" s="275">
        <f>CHOOSE(MATCH($A$2,{"D","C"},0),VLOOKUP($A419,$J$4:$Q$244,COUNTA($J$4:$Q$4)),TREND(D419:E419,F419:G419,B419))</f>
        <v>0.99887341547568309</v>
      </c>
    </row>
    <row r="420" spans="1:8">
      <c r="A420" s="12">
        <f t="shared" si="84"/>
        <v>46600</v>
      </c>
      <c r="B420" s="12">
        <f t="shared" si="78"/>
        <v>46798</v>
      </c>
      <c r="C420" s="13">
        <f t="shared" si="79"/>
        <v>186</v>
      </c>
      <c r="D420" s="273">
        <f t="shared" si="80"/>
        <v>0.99887341547568309</v>
      </c>
      <c r="E420" s="273">
        <f t="shared" si="81"/>
        <v>0.99887341547568309</v>
      </c>
      <c r="F420" s="274">
        <f t="shared" si="82"/>
        <v>46769</v>
      </c>
      <c r="G420" s="274">
        <f t="shared" si="83"/>
        <v>46800</v>
      </c>
      <c r="H420" s="275">
        <f>CHOOSE(MATCH($A$2,{"D","C"},0),VLOOKUP($A420,$J$4:$Q$244,COUNTA($J$4:$Q$4)),TREND(D420:E420,F420:G420,B420))</f>
        <v>0.99887341547568309</v>
      </c>
    </row>
    <row r="421" spans="1:8">
      <c r="A421" s="12">
        <f t="shared" si="84"/>
        <v>46631</v>
      </c>
      <c r="B421" s="12">
        <f t="shared" si="78"/>
        <v>46827</v>
      </c>
      <c r="C421" s="13">
        <f t="shared" si="79"/>
        <v>187</v>
      </c>
      <c r="D421" s="273">
        <f t="shared" si="80"/>
        <v>0.99887341547568309</v>
      </c>
      <c r="E421" s="273">
        <f t="shared" si="81"/>
        <v>0.99887341547568309</v>
      </c>
      <c r="F421" s="274">
        <f t="shared" si="82"/>
        <v>46800</v>
      </c>
      <c r="G421" s="274">
        <f t="shared" si="83"/>
        <v>46828</v>
      </c>
      <c r="H421" s="275">
        <f>CHOOSE(MATCH($A$2,{"D","C"},0),VLOOKUP($A421,$J$4:$Q$244,COUNTA($J$4:$Q$4)),TREND(D421:E421,F421:G421,B421))</f>
        <v>0.99887341547568309</v>
      </c>
    </row>
    <row r="422" spans="1:8">
      <c r="A422" s="12">
        <f t="shared" si="84"/>
        <v>46661</v>
      </c>
      <c r="B422" s="12">
        <f t="shared" si="78"/>
        <v>46858</v>
      </c>
      <c r="C422" s="13">
        <f t="shared" si="79"/>
        <v>188</v>
      </c>
      <c r="D422" s="273">
        <f t="shared" si="80"/>
        <v>0.99887341547568309</v>
      </c>
      <c r="E422" s="273">
        <f t="shared" si="81"/>
        <v>0.99887341547568309</v>
      </c>
      <c r="F422" s="274">
        <f t="shared" si="82"/>
        <v>46828</v>
      </c>
      <c r="G422" s="274">
        <f t="shared" si="83"/>
        <v>46860</v>
      </c>
      <c r="H422" s="275">
        <f>CHOOSE(MATCH($A$2,{"D","C"},0),VLOOKUP($A422,$J$4:$Q$244,COUNTA($J$4:$Q$4)),TREND(D422:E422,F422:G422,B422))</f>
        <v>0.99887341547568309</v>
      </c>
    </row>
    <row r="423" spans="1:8">
      <c r="A423" s="12">
        <f t="shared" si="84"/>
        <v>46692</v>
      </c>
      <c r="B423" s="12">
        <f t="shared" si="78"/>
        <v>46888</v>
      </c>
      <c r="C423" s="13">
        <f t="shared" si="79"/>
        <v>189</v>
      </c>
      <c r="D423" s="273">
        <f t="shared" si="80"/>
        <v>0.99887341547568309</v>
      </c>
      <c r="E423" s="273">
        <f t="shared" si="81"/>
        <v>0.99887341547568309</v>
      </c>
      <c r="F423" s="274">
        <f t="shared" si="82"/>
        <v>46860</v>
      </c>
      <c r="G423" s="274">
        <f t="shared" si="83"/>
        <v>46889</v>
      </c>
      <c r="H423" s="275">
        <f>CHOOSE(MATCH($A$2,{"D","C"},0),VLOOKUP($A423,$J$4:$Q$244,COUNTA($J$4:$Q$4)),TREND(D423:E423,F423:G423,B423))</f>
        <v>0.99887341547568309</v>
      </c>
    </row>
    <row r="424" spans="1:8">
      <c r="A424" s="12">
        <f t="shared" si="84"/>
        <v>46722</v>
      </c>
      <c r="B424" s="12">
        <f t="shared" si="78"/>
        <v>46919</v>
      </c>
      <c r="C424" s="13">
        <f t="shared" si="79"/>
        <v>190</v>
      </c>
      <c r="D424" s="273">
        <f t="shared" si="80"/>
        <v>0.99887341547568309</v>
      </c>
      <c r="E424" s="273">
        <f t="shared" si="81"/>
        <v>0.99887341547568309</v>
      </c>
      <c r="F424" s="274">
        <f t="shared" si="82"/>
        <v>46889</v>
      </c>
      <c r="G424" s="274">
        <f t="shared" si="83"/>
        <v>46921</v>
      </c>
      <c r="H424" s="275">
        <f>CHOOSE(MATCH($A$2,{"D","C"},0),VLOOKUP($A424,$J$4:$Q$244,COUNTA($J$4:$Q$4)),TREND(D424:E424,F424:G424,B424))</f>
        <v>0.99887341547568309</v>
      </c>
    </row>
    <row r="425" spans="1:8">
      <c r="A425" s="12">
        <f t="shared" si="84"/>
        <v>46753</v>
      </c>
      <c r="B425" s="12">
        <f t="shared" si="78"/>
        <v>46949</v>
      </c>
      <c r="C425" s="13">
        <f t="shared" si="79"/>
        <v>191</v>
      </c>
      <c r="D425" s="273">
        <f t="shared" si="80"/>
        <v>0.99887341547568309</v>
      </c>
      <c r="E425" s="273">
        <f t="shared" si="81"/>
        <v>0.99887341547568309</v>
      </c>
      <c r="F425" s="274">
        <f t="shared" si="82"/>
        <v>46921</v>
      </c>
      <c r="G425" s="274">
        <f t="shared" si="83"/>
        <v>46951</v>
      </c>
      <c r="H425" s="275">
        <f>CHOOSE(MATCH($A$2,{"D","C"},0),VLOOKUP($A425,$J$4:$Q$244,COUNTA($J$4:$Q$4)),TREND(D425:E425,F425:G425,B425))</f>
        <v>0.99887341547568309</v>
      </c>
    </row>
    <row r="426" spans="1:8">
      <c r="A426" s="12">
        <f t="shared" si="84"/>
        <v>46784</v>
      </c>
      <c r="B426" s="12">
        <f t="shared" si="78"/>
        <v>46980</v>
      </c>
      <c r="C426" s="13">
        <f t="shared" si="79"/>
        <v>192</v>
      </c>
      <c r="D426" s="273">
        <f t="shared" si="80"/>
        <v>0.99887341547568309</v>
      </c>
      <c r="E426" s="273">
        <f t="shared" si="81"/>
        <v>0.99887341547568309</v>
      </c>
      <c r="F426" s="274">
        <f t="shared" si="82"/>
        <v>46951</v>
      </c>
      <c r="G426" s="274">
        <f t="shared" si="83"/>
        <v>46981</v>
      </c>
      <c r="H426" s="275">
        <f>CHOOSE(MATCH($A$2,{"D","C"},0),VLOOKUP($A426,$J$4:$Q$244,COUNTA($J$4:$Q$4)),TREND(D426:E426,F426:G426,B426))</f>
        <v>0.99887341547568309</v>
      </c>
    </row>
    <row r="427" spans="1:8">
      <c r="A427" s="12">
        <f t="shared" si="84"/>
        <v>46813</v>
      </c>
      <c r="B427" s="12">
        <f t="shared" si="78"/>
        <v>47011</v>
      </c>
      <c r="C427" s="13">
        <f t="shared" si="79"/>
        <v>193</v>
      </c>
      <c r="D427" s="273">
        <f t="shared" si="80"/>
        <v>0.99887341547568309</v>
      </c>
      <c r="E427" s="273">
        <f t="shared" si="81"/>
        <v>0.99887341547568309</v>
      </c>
      <c r="F427" s="274">
        <f t="shared" si="82"/>
        <v>46981</v>
      </c>
      <c r="G427" s="274">
        <f t="shared" si="83"/>
        <v>47013</v>
      </c>
      <c r="H427" s="275">
        <f>CHOOSE(MATCH($A$2,{"D","C"},0),VLOOKUP($A427,$J$4:$Q$244,COUNTA($J$4:$Q$4)),TREND(D427:E427,F427:G427,B427))</f>
        <v>0.99887341547568309</v>
      </c>
    </row>
    <row r="428" spans="1:8">
      <c r="A428" s="12">
        <f t="shared" si="84"/>
        <v>46844</v>
      </c>
      <c r="B428" s="12">
        <f t="shared" si="78"/>
        <v>47041</v>
      </c>
      <c r="C428" s="13">
        <f t="shared" si="79"/>
        <v>194</v>
      </c>
      <c r="D428" s="273">
        <f t="shared" si="80"/>
        <v>0.99887341547568309</v>
      </c>
      <c r="E428" s="273">
        <f t="shared" si="81"/>
        <v>0.99887341547568309</v>
      </c>
      <c r="F428" s="274">
        <f t="shared" si="82"/>
        <v>47013</v>
      </c>
      <c r="G428" s="274">
        <f t="shared" si="83"/>
        <v>47042</v>
      </c>
      <c r="H428" s="275">
        <f>CHOOSE(MATCH($A$2,{"D","C"},0),VLOOKUP($A428,$J$4:$Q$244,COUNTA($J$4:$Q$4)),TREND(D428:E428,F428:G428,B428))</f>
        <v>0.99887341547568309</v>
      </c>
    </row>
    <row r="429" spans="1:8">
      <c r="A429" s="12">
        <f t="shared" si="84"/>
        <v>46874</v>
      </c>
      <c r="B429" s="12">
        <f t="shared" si="78"/>
        <v>47072</v>
      </c>
      <c r="C429" s="13">
        <f t="shared" si="79"/>
        <v>195</v>
      </c>
      <c r="D429" s="273">
        <f t="shared" si="80"/>
        <v>0.99887341547568309</v>
      </c>
      <c r="E429" s="273">
        <f t="shared" si="81"/>
        <v>0.99887341547568309</v>
      </c>
      <c r="F429" s="274">
        <f t="shared" si="82"/>
        <v>47042</v>
      </c>
      <c r="G429" s="274">
        <f t="shared" si="83"/>
        <v>47074</v>
      </c>
      <c r="H429" s="275">
        <f>CHOOSE(MATCH($A$2,{"D","C"},0),VLOOKUP($A429,$J$4:$Q$244,COUNTA($J$4:$Q$4)),TREND(D429:E429,F429:G429,B429))</f>
        <v>0.99887341547568309</v>
      </c>
    </row>
    <row r="430" spans="1:8">
      <c r="A430" s="12">
        <f t="shared" si="84"/>
        <v>46905</v>
      </c>
      <c r="B430" s="12">
        <f t="shared" si="78"/>
        <v>47102</v>
      </c>
      <c r="C430" s="13">
        <f t="shared" si="79"/>
        <v>196</v>
      </c>
      <c r="D430" s="273">
        <f t="shared" si="80"/>
        <v>0.99887341547568309</v>
      </c>
      <c r="E430" s="273">
        <f t="shared" si="81"/>
        <v>0.99887341547568309</v>
      </c>
      <c r="F430" s="274">
        <f t="shared" si="82"/>
        <v>47074</v>
      </c>
      <c r="G430" s="274">
        <f t="shared" si="83"/>
        <v>47103</v>
      </c>
      <c r="H430" s="275">
        <f>CHOOSE(MATCH($A$2,{"D","C"},0),VLOOKUP($A430,$J$4:$Q$244,COUNTA($J$4:$Q$4)),TREND(D430:E430,F430:G430,B430))</f>
        <v>0.99887341547568309</v>
      </c>
    </row>
    <row r="431" spans="1:8">
      <c r="A431" s="12">
        <f t="shared" si="84"/>
        <v>46935</v>
      </c>
      <c r="B431" s="12">
        <f t="shared" si="78"/>
        <v>47133</v>
      </c>
      <c r="C431" s="13">
        <f t="shared" si="79"/>
        <v>197</v>
      </c>
      <c r="D431" s="273">
        <f t="shared" si="80"/>
        <v>0.99887341547568309</v>
      </c>
      <c r="E431" s="273">
        <f t="shared" si="81"/>
        <v>0.99887341547568309</v>
      </c>
      <c r="F431" s="274">
        <f t="shared" si="82"/>
        <v>47103</v>
      </c>
      <c r="G431" s="274">
        <f t="shared" si="83"/>
        <v>47135</v>
      </c>
      <c r="H431" s="275">
        <f>CHOOSE(MATCH($A$2,{"D","C"},0),VLOOKUP($A431,$J$4:$Q$244,COUNTA($J$4:$Q$4)),TREND(D431:E431,F431:G431,B431))</f>
        <v>0.99887341547568309</v>
      </c>
    </row>
    <row r="432" spans="1:8">
      <c r="A432" s="12">
        <f t="shared" si="84"/>
        <v>46966</v>
      </c>
      <c r="B432" s="12">
        <f t="shared" si="78"/>
        <v>47164</v>
      </c>
      <c r="C432" s="13">
        <f t="shared" si="79"/>
        <v>198</v>
      </c>
      <c r="D432" s="273">
        <f t="shared" si="80"/>
        <v>0.99887341547568309</v>
      </c>
      <c r="E432" s="273">
        <f t="shared" si="81"/>
        <v>0.99887341547568309</v>
      </c>
      <c r="F432" s="274">
        <f t="shared" si="82"/>
        <v>47135</v>
      </c>
      <c r="G432" s="274">
        <f t="shared" si="83"/>
        <v>47166</v>
      </c>
      <c r="H432" s="275">
        <f>CHOOSE(MATCH($A$2,{"D","C"},0),VLOOKUP($A432,$J$4:$Q$244,COUNTA($J$4:$Q$4)),TREND(D432:E432,F432:G432,B432))</f>
        <v>0.99887341547568309</v>
      </c>
    </row>
    <row r="433" spans="1:8">
      <c r="A433" s="12">
        <f t="shared" si="84"/>
        <v>46997</v>
      </c>
      <c r="B433" s="12">
        <f t="shared" si="78"/>
        <v>47192</v>
      </c>
      <c r="C433" s="13">
        <f t="shared" si="79"/>
        <v>199</v>
      </c>
      <c r="D433" s="273">
        <f t="shared" si="80"/>
        <v>0.99887341547568309</v>
      </c>
      <c r="E433" s="273">
        <f t="shared" si="81"/>
        <v>0.99887341547568309</v>
      </c>
      <c r="F433" s="274">
        <f t="shared" si="82"/>
        <v>47166</v>
      </c>
      <c r="G433" s="274">
        <f t="shared" si="83"/>
        <v>47193</v>
      </c>
      <c r="H433" s="275">
        <f>CHOOSE(MATCH($A$2,{"D","C"},0),VLOOKUP($A433,$J$4:$Q$244,COUNTA($J$4:$Q$4)),TREND(D433:E433,F433:G433,B433))</f>
        <v>0.99887341547568309</v>
      </c>
    </row>
    <row r="434" spans="1:8">
      <c r="A434" s="12">
        <f t="shared" si="84"/>
        <v>47027</v>
      </c>
      <c r="B434" s="12">
        <f t="shared" si="78"/>
        <v>47223</v>
      </c>
      <c r="C434" s="13">
        <f t="shared" si="79"/>
        <v>200</v>
      </c>
      <c r="D434" s="273">
        <f t="shared" si="80"/>
        <v>0.99887341547568309</v>
      </c>
      <c r="E434" s="273">
        <f t="shared" si="81"/>
        <v>0.99887341547568309</v>
      </c>
      <c r="F434" s="274">
        <f t="shared" si="82"/>
        <v>47193</v>
      </c>
      <c r="G434" s="274">
        <f t="shared" si="83"/>
        <v>47225</v>
      </c>
      <c r="H434" s="275">
        <f>CHOOSE(MATCH($A$2,{"D","C"},0),VLOOKUP($A434,$J$4:$Q$244,COUNTA($J$4:$Q$4)),TREND(D434:E434,F434:G434,B434))</f>
        <v>0.99887341547568309</v>
      </c>
    </row>
    <row r="435" spans="1:8">
      <c r="A435" s="12">
        <f t="shared" si="84"/>
        <v>47058</v>
      </c>
      <c r="B435" s="12">
        <f t="shared" si="78"/>
        <v>47253</v>
      </c>
      <c r="C435" s="13">
        <f t="shared" si="79"/>
        <v>201</v>
      </c>
      <c r="D435" s="273">
        <f t="shared" si="80"/>
        <v>0.99887341547568309</v>
      </c>
      <c r="E435" s="273">
        <f t="shared" si="81"/>
        <v>0.99887341547568309</v>
      </c>
      <c r="F435" s="274">
        <f t="shared" si="82"/>
        <v>47225</v>
      </c>
      <c r="G435" s="274">
        <f t="shared" si="83"/>
        <v>47254</v>
      </c>
      <c r="H435" s="275">
        <f>CHOOSE(MATCH($A$2,{"D","C"},0),VLOOKUP($A435,$J$4:$Q$244,COUNTA($J$4:$Q$4)),TREND(D435:E435,F435:G435,B435))</f>
        <v>0.99887341547568309</v>
      </c>
    </row>
    <row r="436" spans="1:8">
      <c r="A436" s="12">
        <f t="shared" si="84"/>
        <v>47088</v>
      </c>
      <c r="B436" s="12">
        <f t="shared" si="78"/>
        <v>47284</v>
      </c>
      <c r="C436" s="13">
        <f t="shared" si="79"/>
        <v>202</v>
      </c>
      <c r="D436" s="273">
        <f t="shared" si="80"/>
        <v>0.99887341547568309</v>
      </c>
      <c r="E436" s="273">
        <f t="shared" si="81"/>
        <v>0.99887341547568309</v>
      </c>
      <c r="F436" s="274">
        <f t="shared" si="82"/>
        <v>47254</v>
      </c>
      <c r="G436" s="274">
        <f t="shared" si="83"/>
        <v>47286</v>
      </c>
      <c r="H436" s="275">
        <f>CHOOSE(MATCH($A$2,{"D","C"},0),VLOOKUP($A436,$J$4:$Q$244,COUNTA($J$4:$Q$4)),TREND(D436:E436,F436:G436,B436))</f>
        <v>0.99887341547568309</v>
      </c>
    </row>
    <row r="437" spans="1:8">
      <c r="A437" s="12">
        <f t="shared" si="84"/>
        <v>47119</v>
      </c>
      <c r="B437" s="12">
        <f t="shared" si="78"/>
        <v>47314</v>
      </c>
      <c r="C437" s="13">
        <f t="shared" si="79"/>
        <v>203</v>
      </c>
      <c r="D437" s="273">
        <f t="shared" si="80"/>
        <v>0.99887341547568309</v>
      </c>
      <c r="E437" s="273">
        <f t="shared" si="81"/>
        <v>0.99887341547568309</v>
      </c>
      <c r="F437" s="274">
        <f t="shared" si="82"/>
        <v>47286</v>
      </c>
      <c r="G437" s="274">
        <f t="shared" si="83"/>
        <v>47316</v>
      </c>
      <c r="H437" s="275">
        <f>CHOOSE(MATCH($A$2,{"D","C"},0),VLOOKUP($A437,$J$4:$Q$244,COUNTA($J$4:$Q$4)),TREND(D437:E437,F437:G437,B437))</f>
        <v>0.99887341547568309</v>
      </c>
    </row>
    <row r="438" spans="1:8">
      <c r="A438" s="12">
        <f t="shared" si="84"/>
        <v>47150</v>
      </c>
      <c r="B438" s="12">
        <f t="shared" si="78"/>
        <v>47345</v>
      </c>
      <c r="C438" s="13">
        <f t="shared" si="79"/>
        <v>205</v>
      </c>
      <c r="D438" s="273">
        <f t="shared" si="80"/>
        <v>0.99887341547568309</v>
      </c>
      <c r="E438" s="273">
        <f t="shared" si="81"/>
        <v>0.99887341547568309</v>
      </c>
      <c r="F438" s="274">
        <f t="shared" si="82"/>
        <v>47345</v>
      </c>
      <c r="G438" s="274">
        <f t="shared" si="83"/>
        <v>47378</v>
      </c>
      <c r="H438" s="275">
        <f>CHOOSE(MATCH($A$2,{"D","C"},0),VLOOKUP($A438,$J$4:$Q$244,COUNTA($J$4:$Q$4)),TREND(D438:E438,F438:G438,B438))</f>
        <v>0.99887341547568309</v>
      </c>
    </row>
    <row r="439" spans="1:8">
      <c r="A439" s="12">
        <f t="shared" si="84"/>
        <v>47178</v>
      </c>
      <c r="B439" s="12">
        <f t="shared" si="78"/>
        <v>47376</v>
      </c>
      <c r="C439" s="13">
        <f t="shared" si="79"/>
        <v>205</v>
      </c>
      <c r="D439" s="273">
        <f t="shared" si="80"/>
        <v>0.99887341547568309</v>
      </c>
      <c r="E439" s="273">
        <f t="shared" si="81"/>
        <v>0.99887341547568309</v>
      </c>
      <c r="F439" s="274">
        <f t="shared" si="82"/>
        <v>47345</v>
      </c>
      <c r="G439" s="274">
        <f t="shared" si="83"/>
        <v>47378</v>
      </c>
      <c r="H439" s="275">
        <f>CHOOSE(MATCH($A$2,{"D","C"},0),VLOOKUP($A439,$J$4:$Q$244,COUNTA($J$4:$Q$4)),TREND(D439:E439,F439:G439,B439))</f>
        <v>0.99887341547568309</v>
      </c>
    </row>
    <row r="440" spans="1:8">
      <c r="A440" s="12">
        <f t="shared" si="84"/>
        <v>47209</v>
      </c>
      <c r="B440" s="12">
        <f t="shared" si="78"/>
        <v>47406</v>
      </c>
      <c r="C440" s="13">
        <f t="shared" si="79"/>
        <v>206</v>
      </c>
      <c r="D440" s="273">
        <f t="shared" si="80"/>
        <v>0.99887341547568309</v>
      </c>
      <c r="E440" s="273">
        <f t="shared" si="81"/>
        <v>0.99887341547568309</v>
      </c>
      <c r="F440" s="274">
        <f t="shared" si="82"/>
        <v>47378</v>
      </c>
      <c r="G440" s="274">
        <f t="shared" si="83"/>
        <v>47407</v>
      </c>
      <c r="H440" s="275">
        <f>CHOOSE(MATCH($A$2,{"D","C"},0),VLOOKUP($A440,$J$4:$Q$244,COUNTA($J$4:$Q$4)),TREND(D440:E440,F440:G440,B440))</f>
        <v>0.99887341547568309</v>
      </c>
    </row>
    <row r="441" spans="1:8">
      <c r="A441" s="12">
        <f t="shared" si="84"/>
        <v>47239</v>
      </c>
      <c r="B441" s="12">
        <f t="shared" si="78"/>
        <v>47437</v>
      </c>
      <c r="C441" s="13">
        <f t="shared" si="79"/>
        <v>207</v>
      </c>
      <c r="D441" s="273">
        <f t="shared" si="80"/>
        <v>0.99887341547568309</v>
      </c>
      <c r="E441" s="273">
        <f t="shared" si="81"/>
        <v>0.99887341547568309</v>
      </c>
      <c r="F441" s="274">
        <f t="shared" si="82"/>
        <v>47407</v>
      </c>
      <c r="G441" s="274">
        <f t="shared" si="83"/>
        <v>47439</v>
      </c>
      <c r="H441" s="275">
        <f>CHOOSE(MATCH($A$2,{"D","C"},0),VLOOKUP($A441,$J$4:$Q$244,COUNTA($J$4:$Q$4)),TREND(D441:E441,F441:G441,B441))</f>
        <v>0.99887341547568309</v>
      </c>
    </row>
    <row r="442" spans="1:8">
      <c r="A442" s="12">
        <f t="shared" si="84"/>
        <v>47270</v>
      </c>
      <c r="B442" s="12">
        <f t="shared" si="78"/>
        <v>47467</v>
      </c>
      <c r="C442" s="13">
        <f t="shared" si="79"/>
        <v>208</v>
      </c>
      <c r="D442" s="273">
        <f t="shared" si="80"/>
        <v>0.99887341547568309</v>
      </c>
      <c r="E442" s="273">
        <f t="shared" si="81"/>
        <v>0.99887341547568309</v>
      </c>
      <c r="F442" s="274">
        <f t="shared" si="82"/>
        <v>47439</v>
      </c>
      <c r="G442" s="274">
        <f t="shared" si="83"/>
        <v>47468</v>
      </c>
      <c r="H442" s="275">
        <f>CHOOSE(MATCH($A$2,{"D","C"},0),VLOOKUP($A442,$J$4:$Q$244,COUNTA($J$4:$Q$4)),TREND(D442:E442,F442:G442,B442))</f>
        <v>0.99887341547568309</v>
      </c>
    </row>
    <row r="443" spans="1:8">
      <c r="A443" s="12">
        <f t="shared" si="84"/>
        <v>47300</v>
      </c>
      <c r="B443" s="12">
        <f t="shared" si="78"/>
        <v>47498</v>
      </c>
      <c r="C443" s="13">
        <f t="shared" si="79"/>
        <v>209</v>
      </c>
      <c r="D443" s="273">
        <f t="shared" si="80"/>
        <v>0.99887341547568309</v>
      </c>
      <c r="E443" s="273">
        <f t="shared" si="81"/>
        <v>0.99887341547568309</v>
      </c>
      <c r="F443" s="274">
        <f t="shared" si="82"/>
        <v>47468</v>
      </c>
      <c r="G443" s="274">
        <f t="shared" si="83"/>
        <v>47500</v>
      </c>
      <c r="H443" s="275">
        <f>CHOOSE(MATCH($A$2,{"D","C"},0),VLOOKUP($A443,$J$4:$Q$244,COUNTA($J$4:$Q$4)),TREND(D443:E443,F443:G443,B443))</f>
        <v>0.99887341547568309</v>
      </c>
    </row>
    <row r="444" spans="1:8">
      <c r="A444" s="12">
        <f t="shared" si="84"/>
        <v>47331</v>
      </c>
      <c r="B444" s="12">
        <f t="shared" si="78"/>
        <v>47529</v>
      </c>
      <c r="C444" s="13">
        <f t="shared" si="79"/>
        <v>210</v>
      </c>
      <c r="D444" s="273">
        <f t="shared" si="80"/>
        <v>0.99887341547568309</v>
      </c>
      <c r="E444" s="273">
        <f t="shared" si="81"/>
        <v>0.99887341547568309</v>
      </c>
      <c r="F444" s="274">
        <f t="shared" si="82"/>
        <v>47500</v>
      </c>
      <c r="G444" s="274">
        <f t="shared" si="83"/>
        <v>47531</v>
      </c>
      <c r="H444" s="275">
        <f>CHOOSE(MATCH($A$2,{"D","C"},0),VLOOKUP($A444,$J$4:$Q$244,COUNTA($J$4:$Q$4)),TREND(D444:E444,F444:G444,B444))</f>
        <v>0.99887341547568309</v>
      </c>
    </row>
    <row r="445" spans="1:8">
      <c r="A445" s="12">
        <f t="shared" si="84"/>
        <v>47362</v>
      </c>
      <c r="B445" s="12">
        <f t="shared" si="78"/>
        <v>47557</v>
      </c>
      <c r="C445" s="13">
        <f t="shared" si="79"/>
        <v>211</v>
      </c>
      <c r="D445" s="273">
        <f t="shared" si="80"/>
        <v>0.99887341547568309</v>
      </c>
      <c r="E445" s="273">
        <f t="shared" si="81"/>
        <v>0.99887341547568309</v>
      </c>
      <c r="F445" s="274">
        <f t="shared" si="82"/>
        <v>47531</v>
      </c>
      <c r="G445" s="274">
        <f t="shared" si="83"/>
        <v>47558</v>
      </c>
      <c r="H445" s="275">
        <f>CHOOSE(MATCH($A$2,{"D","C"},0),VLOOKUP($A445,$J$4:$Q$244,COUNTA($J$4:$Q$4)),TREND(D445:E445,F445:G445,B445))</f>
        <v>0.99887341547568309</v>
      </c>
    </row>
    <row r="446" spans="1:8">
      <c r="A446" s="12">
        <f t="shared" si="84"/>
        <v>47392</v>
      </c>
      <c r="B446" s="12">
        <f t="shared" si="78"/>
        <v>47588</v>
      </c>
      <c r="C446" s="13">
        <f t="shared" si="79"/>
        <v>212</v>
      </c>
      <c r="D446" s="273">
        <f t="shared" si="80"/>
        <v>0.99887341547568309</v>
      </c>
      <c r="E446" s="273">
        <f t="shared" si="81"/>
        <v>0.99887341547568309</v>
      </c>
      <c r="F446" s="274">
        <f t="shared" si="82"/>
        <v>47558</v>
      </c>
      <c r="G446" s="274">
        <f t="shared" si="83"/>
        <v>47590</v>
      </c>
      <c r="H446" s="275">
        <f>CHOOSE(MATCH($A$2,{"D","C"},0),VLOOKUP($A446,$J$4:$Q$244,COUNTA($J$4:$Q$4)),TREND(D446:E446,F446:G446,B446))</f>
        <v>0.99887341547568309</v>
      </c>
    </row>
    <row r="447" spans="1:8">
      <c r="A447" s="12">
        <f t="shared" si="84"/>
        <v>47423</v>
      </c>
      <c r="B447" s="12">
        <f t="shared" si="78"/>
        <v>47618</v>
      </c>
      <c r="C447" s="13">
        <f t="shared" si="79"/>
        <v>213</v>
      </c>
      <c r="D447" s="273">
        <f t="shared" si="80"/>
        <v>0.99887341547568309</v>
      </c>
      <c r="E447" s="273">
        <f t="shared" si="81"/>
        <v>0.99887341547568309</v>
      </c>
      <c r="F447" s="274">
        <f t="shared" si="82"/>
        <v>47590</v>
      </c>
      <c r="G447" s="274">
        <f t="shared" si="83"/>
        <v>47619</v>
      </c>
      <c r="H447" s="275">
        <f>CHOOSE(MATCH($A$2,{"D","C"},0),VLOOKUP($A447,$J$4:$Q$244,COUNTA($J$4:$Q$4)),TREND(D447:E447,F447:G447,B447))</f>
        <v>0.99887341547568309</v>
      </c>
    </row>
    <row r="448" spans="1:8">
      <c r="A448" s="12">
        <f t="shared" si="84"/>
        <v>47453</v>
      </c>
      <c r="B448" s="12">
        <f t="shared" si="78"/>
        <v>47649</v>
      </c>
      <c r="C448" s="13">
        <f t="shared" si="79"/>
        <v>214</v>
      </c>
      <c r="D448" s="273">
        <f t="shared" si="80"/>
        <v>0.99887341547568309</v>
      </c>
      <c r="E448" s="273">
        <f t="shared" si="81"/>
        <v>0.99887341547568309</v>
      </c>
      <c r="F448" s="274">
        <f t="shared" si="82"/>
        <v>47619</v>
      </c>
      <c r="G448" s="274">
        <f t="shared" si="83"/>
        <v>47651</v>
      </c>
      <c r="H448" s="275">
        <f>CHOOSE(MATCH($A$2,{"D","C"},0),VLOOKUP($A448,$J$4:$Q$244,COUNTA($J$4:$Q$4)),TREND(D448:E448,F448:G448,B448))</f>
        <v>0.99887341547568309</v>
      </c>
    </row>
    <row r="449" spans="1:8">
      <c r="A449" s="12">
        <f t="shared" si="84"/>
        <v>47484</v>
      </c>
      <c r="B449" s="12">
        <f t="shared" si="78"/>
        <v>47679</v>
      </c>
      <c r="C449" s="13">
        <f t="shared" si="79"/>
        <v>215</v>
      </c>
      <c r="D449" s="273">
        <f t="shared" si="80"/>
        <v>0.99887341547568309</v>
      </c>
      <c r="E449" s="273">
        <f t="shared" si="81"/>
        <v>0.99887341547568309</v>
      </c>
      <c r="F449" s="274">
        <f t="shared" si="82"/>
        <v>47651</v>
      </c>
      <c r="G449" s="274">
        <f t="shared" si="83"/>
        <v>47681</v>
      </c>
      <c r="H449" s="275">
        <f>CHOOSE(MATCH($A$2,{"D","C"},0),VLOOKUP($A449,$J$4:$Q$244,COUNTA($J$4:$Q$4)),TREND(D449:E449,F449:G449,B449))</f>
        <v>0.99887341547568309</v>
      </c>
    </row>
    <row r="450" spans="1:8">
      <c r="A450" s="12">
        <f t="shared" si="84"/>
        <v>47515</v>
      </c>
      <c r="B450" s="12">
        <f t="shared" si="78"/>
        <v>47710</v>
      </c>
      <c r="C450" s="13">
        <f t="shared" si="79"/>
        <v>217</v>
      </c>
      <c r="D450" s="273">
        <f t="shared" si="80"/>
        <v>0.99887341547568309</v>
      </c>
      <c r="E450" s="273">
        <f t="shared" si="81"/>
        <v>0.99887341547568309</v>
      </c>
      <c r="F450" s="274">
        <f t="shared" si="82"/>
        <v>47710</v>
      </c>
      <c r="G450" s="274">
        <f t="shared" si="83"/>
        <v>47743</v>
      </c>
      <c r="H450" s="275">
        <f>CHOOSE(MATCH($A$2,{"D","C"},0),VLOOKUP($A450,$J$4:$Q$244,COUNTA($J$4:$Q$4)),TREND(D450:E450,F450:G450,B450))</f>
        <v>0.99887341547568309</v>
      </c>
    </row>
    <row r="451" spans="1:8">
      <c r="A451" s="12">
        <f t="shared" si="84"/>
        <v>47543</v>
      </c>
      <c r="B451" s="12">
        <f t="shared" si="78"/>
        <v>47741</v>
      </c>
      <c r="C451" s="13">
        <f t="shared" si="79"/>
        <v>217</v>
      </c>
      <c r="D451" s="273">
        <f t="shared" si="80"/>
        <v>0.99887341547568309</v>
      </c>
      <c r="E451" s="273">
        <f t="shared" si="81"/>
        <v>0.99887341547568309</v>
      </c>
      <c r="F451" s="274">
        <f t="shared" si="82"/>
        <v>47710</v>
      </c>
      <c r="G451" s="274">
        <f t="shared" si="83"/>
        <v>47743</v>
      </c>
      <c r="H451" s="275">
        <f>CHOOSE(MATCH($A$2,{"D","C"},0),VLOOKUP($A451,$J$4:$Q$244,COUNTA($J$4:$Q$4)),TREND(D451:E451,F451:G451,B451))</f>
        <v>0.99887341547568309</v>
      </c>
    </row>
    <row r="452" spans="1:8">
      <c r="A452" s="12">
        <f t="shared" si="84"/>
        <v>47574</v>
      </c>
      <c r="B452" s="12">
        <f t="shared" si="78"/>
        <v>47771</v>
      </c>
      <c r="C452" s="13">
        <f t="shared" si="79"/>
        <v>218</v>
      </c>
      <c r="D452" s="273">
        <f t="shared" si="80"/>
        <v>0.99887341547568309</v>
      </c>
      <c r="E452" s="273">
        <f t="shared" si="81"/>
        <v>0.99887341547568309</v>
      </c>
      <c r="F452" s="274">
        <f t="shared" si="82"/>
        <v>47743</v>
      </c>
      <c r="G452" s="274">
        <f t="shared" si="83"/>
        <v>47772</v>
      </c>
      <c r="H452" s="275">
        <f>CHOOSE(MATCH($A$2,{"D","C"},0),VLOOKUP($A452,$J$4:$Q$244,COUNTA($J$4:$Q$4)),TREND(D452:E452,F452:G452,B452))</f>
        <v>0.99887341547568309</v>
      </c>
    </row>
    <row r="453" spans="1:8">
      <c r="A453" s="12">
        <f t="shared" si="84"/>
        <v>47604</v>
      </c>
      <c r="B453" s="12">
        <f t="shared" ref="B453:B454" si="85">DATE(YEAR(A453),MONTH(A453)+FLOOR(($M$2+$A$3)/2,1),1+14*MOD($M$2+$A$3,2))</f>
        <v>47802</v>
      </c>
      <c r="C453" s="13">
        <f t="shared" si="79"/>
        <v>219</v>
      </c>
      <c r="D453" s="273">
        <f t="shared" ref="D453:D454" si="86">INDEX($Q$5:$Q$244,C453)</f>
        <v>0.99887341547568309</v>
      </c>
      <c r="E453" s="273">
        <f t="shared" si="81"/>
        <v>0.99887341547568309</v>
      </c>
      <c r="F453" s="274">
        <f t="shared" si="82"/>
        <v>47772</v>
      </c>
      <c r="G453" s="274">
        <f t="shared" si="83"/>
        <v>47804</v>
      </c>
      <c r="H453" s="275">
        <f>CHOOSE(MATCH($A$2,{"D","C"},0),VLOOKUP($A453,$J$4:$Q$244,COUNTA($J$4:$Q$4)),TREND(D453:E453,F453:G453,B453))</f>
        <v>0.99887341547568309</v>
      </c>
    </row>
    <row r="454" spans="1:8">
      <c r="A454" s="12">
        <f>EOMONTH(A453,$A$3-1)+1</f>
        <v>47635</v>
      </c>
      <c r="B454" s="12">
        <f t="shared" si="85"/>
        <v>47832</v>
      </c>
      <c r="C454" s="13">
        <f t="shared" si="79"/>
        <v>220</v>
      </c>
      <c r="D454" s="273">
        <f t="shared" si="86"/>
        <v>0.99887341547568309</v>
      </c>
      <c r="E454" s="273">
        <f t="shared" si="81"/>
        <v>0.99887341547568309</v>
      </c>
      <c r="F454" s="274">
        <f t="shared" si="82"/>
        <v>47804</v>
      </c>
      <c r="G454" s="274">
        <f t="shared" si="83"/>
        <v>47833</v>
      </c>
      <c r="H454" s="275">
        <f>CHOOSE(MATCH($A$2,{"D","C"},0),VLOOKUP($A454,$J$4:$Q$244,COUNTA($J$4:$Q$4)),TREND(D454:E454,F454:G454,B454))</f>
        <v>0.99887341547568309</v>
      </c>
    </row>
    <row r="455" spans="1:8">
      <c r="A455" s="158"/>
      <c r="B455" s="285"/>
      <c r="C455" s="293"/>
      <c r="D455" s="293"/>
      <c r="E455" s="293"/>
      <c r="F455" s="293"/>
      <c r="G455" s="293"/>
      <c r="H455" s="293"/>
    </row>
  </sheetData>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Q455"/>
  <sheetViews>
    <sheetView zoomScale="90" zoomScaleNormal="90" workbookViewId="0">
      <pane ySplit="4" topLeftCell="A116" activePane="bottomLeft" state="frozen"/>
      <selection activeCell="D6" sqref="D6"/>
      <selection pane="bottomLeft" activeCell="L5" sqref="L5:L143"/>
    </sheetView>
  </sheetViews>
  <sheetFormatPr defaultColWidth="9.109375" defaultRowHeight="12.3"/>
  <cols>
    <col min="1" max="1" width="9.109375" style="259"/>
    <col min="2" max="2" width="10.6640625" style="259" customWidth="1"/>
    <col min="3" max="5" width="9.109375" style="259"/>
    <col min="6" max="7" width="10.109375" style="259" bestFit="1" customWidth="1"/>
    <col min="8" max="8" width="10.6640625" style="259" customWidth="1"/>
    <col min="9" max="10" width="9.109375" style="259"/>
    <col min="11" max="11" width="10.109375" style="259" bestFit="1" customWidth="1"/>
    <col min="12" max="12" width="10.109375" style="261" customWidth="1"/>
    <col min="13" max="13" width="10.6640625" style="112" customWidth="1"/>
    <col min="14" max="16384" width="9.109375" style="259"/>
  </cols>
  <sheetData>
    <row r="1" spans="1:14">
      <c r="J1" s="260" t="s">
        <v>88</v>
      </c>
      <c r="K1" s="259" t="s">
        <v>17</v>
      </c>
      <c r="L1" s="262"/>
      <c r="M1" s="262" t="str">
        <f>CHOOSE(MATCH($J$1,{"P","C","A"},0),"Policy","Calendar","Accident")</f>
        <v>Policy</v>
      </c>
    </row>
    <row r="2" spans="1:14">
      <c r="A2" s="260" t="s">
        <v>38</v>
      </c>
      <c r="B2" s="259" t="s">
        <v>39</v>
      </c>
      <c r="J2" s="260">
        <v>12</v>
      </c>
      <c r="K2" s="259" t="s">
        <v>19</v>
      </c>
      <c r="L2" s="262"/>
      <c r="M2" s="263">
        <f>CHOOSE(MATCH($J$1,{"P","C","A"},0),$J$2,0,0)</f>
        <v>12</v>
      </c>
    </row>
    <row r="3" spans="1:14">
      <c r="A3" s="260">
        <v>1</v>
      </c>
      <c r="B3" s="264" t="s">
        <v>18</v>
      </c>
    </row>
    <row r="4" spans="1:14" s="270" customFormat="1" ht="24.6">
      <c r="A4" s="265" t="str">
        <f>$M$1&amp;" Period"</f>
        <v>Policy Period</v>
      </c>
      <c r="B4" s="266" t="s">
        <v>3</v>
      </c>
      <c r="C4" s="267" t="s">
        <v>15</v>
      </c>
      <c r="D4" s="268"/>
      <c r="E4" s="268"/>
      <c r="F4" s="268"/>
      <c r="G4" s="269"/>
      <c r="H4" s="265" t="s">
        <v>22</v>
      </c>
      <c r="J4" s="265" t="str">
        <f>$M$1&amp;" Period"</f>
        <v>Policy Period</v>
      </c>
      <c r="K4" s="265" t="s">
        <v>3</v>
      </c>
      <c r="L4" s="271" t="s">
        <v>201</v>
      </c>
      <c r="M4" s="272" t="s">
        <v>55</v>
      </c>
      <c r="N4" s="265" t="s">
        <v>202</v>
      </c>
    </row>
    <row r="5" spans="1:14">
      <c r="A5" s="31">
        <v>33970</v>
      </c>
      <c r="B5" s="12">
        <f t="shared" ref="B5:B68" si="0">DATE(YEAR(A5),MONTH(A5)+FLOOR(($M$2+$A$3)/2,1),1+14*MOD($M$2+$A$3,2))</f>
        <v>34165</v>
      </c>
      <c r="C5" s="13">
        <f t="shared" ref="C5:C68" si="1">MATCH($B5,$K$5:$K$258,1)</f>
        <v>1</v>
      </c>
      <c r="D5" s="273">
        <f t="shared" ref="D5:D68" si="2">INDEX($N$5:$N$258,C5)</f>
        <v>1</v>
      </c>
      <c r="E5" s="273">
        <f t="shared" ref="E5:E68" si="3">INDEX($N$5:$N$258,C5+1)</f>
        <v>1.095725592021944</v>
      </c>
      <c r="F5" s="274">
        <f t="shared" ref="F5:F68" si="4">INDEX($K$5:$K$258,C5)</f>
        <v>20457</v>
      </c>
      <c r="G5" s="274">
        <f t="shared" ref="G5:G68" si="5">INDEX($K$5:$K$258,C5+1)</f>
        <v>40741</v>
      </c>
      <c r="H5" s="275">
        <f>CHOOSE(MATCH($A$2,{"D","C"},0),VLOOKUP($A5,$J$4:$N$258,COUNTA($J$4:$N$4)),TREND(D5:E5,F5:G5,B5))</f>
        <v>1</v>
      </c>
      <c r="J5" s="276">
        <v>1</v>
      </c>
      <c r="K5" s="277">
        <f t="shared" ref="K5:K68" si="6">EDATE(J5+ROUND((J6-J5)/2,0),$M$2/2)+ROUND(30.5*MOD($M$2,1),0)</f>
        <v>20457</v>
      </c>
      <c r="L5" s="402">
        <v>0.3</v>
      </c>
      <c r="M5" s="154">
        <v>0</v>
      </c>
      <c r="N5" s="280">
        <f>(1+M5)</f>
        <v>1</v>
      </c>
    </row>
    <row r="6" spans="1:14">
      <c r="A6" s="12">
        <f t="shared" ref="A6:A69" si="7">EOMONTH(A5,$A$3-1)+1</f>
        <v>34001</v>
      </c>
      <c r="B6" s="12">
        <f t="shared" si="0"/>
        <v>34196</v>
      </c>
      <c r="C6" s="13">
        <f t="shared" si="1"/>
        <v>1</v>
      </c>
      <c r="D6" s="273">
        <f t="shared" si="2"/>
        <v>1</v>
      </c>
      <c r="E6" s="273">
        <f t="shared" si="3"/>
        <v>1.095725592021944</v>
      </c>
      <c r="F6" s="274">
        <f t="shared" si="4"/>
        <v>20457</v>
      </c>
      <c r="G6" s="274">
        <f t="shared" si="5"/>
        <v>40741</v>
      </c>
      <c r="H6" s="275">
        <f>CHOOSE(MATCH($A$2,{"D","C"},0),VLOOKUP($A6,$J$4:$N$258,COUNTA($J$4:$N$4)),TREND(D6:E6,F6:G6,B6))</f>
        <v>1</v>
      </c>
      <c r="J6" s="281">
        <v>40544</v>
      </c>
      <c r="K6" s="277">
        <f t="shared" si="6"/>
        <v>40741</v>
      </c>
      <c r="L6" s="351">
        <v>0.32871767760658316</v>
      </c>
      <c r="M6" s="283">
        <f t="shared" ref="M6:M69" si="8">L6/L5-1</f>
        <v>9.5725592021943973E-2</v>
      </c>
      <c r="N6" s="151">
        <f t="shared" ref="N6:N47" si="9">(1+M6)*N5</f>
        <v>1.095725592021944</v>
      </c>
    </row>
    <row r="7" spans="1:14">
      <c r="A7" s="12">
        <f t="shared" si="7"/>
        <v>34029</v>
      </c>
      <c r="B7" s="12">
        <f t="shared" si="0"/>
        <v>34227</v>
      </c>
      <c r="C7" s="13">
        <f t="shared" si="1"/>
        <v>1</v>
      </c>
      <c r="D7" s="273">
        <f t="shared" si="2"/>
        <v>1</v>
      </c>
      <c r="E7" s="273">
        <f t="shared" si="3"/>
        <v>1.095725592021944</v>
      </c>
      <c r="F7" s="274">
        <f t="shared" si="4"/>
        <v>20457</v>
      </c>
      <c r="G7" s="274">
        <f t="shared" si="5"/>
        <v>40741</v>
      </c>
      <c r="H7" s="275">
        <f>CHOOSE(MATCH($A$2,{"D","C"},0),VLOOKUP($A7,$J$4:$N$258,COUNTA($J$4:$N$4)),TREND(D7:E7,F7:G7,B7))</f>
        <v>1</v>
      </c>
      <c r="J7" s="281">
        <v>40575</v>
      </c>
      <c r="K7" s="277">
        <f t="shared" si="6"/>
        <v>40770</v>
      </c>
      <c r="L7" s="351">
        <v>0.32871767760658316</v>
      </c>
      <c r="M7" s="283">
        <f t="shared" si="8"/>
        <v>0</v>
      </c>
      <c r="N7" s="151">
        <f t="shared" si="9"/>
        <v>1.095725592021944</v>
      </c>
    </row>
    <row r="8" spans="1:14">
      <c r="A8" s="12">
        <f t="shared" si="7"/>
        <v>34060</v>
      </c>
      <c r="B8" s="12">
        <f t="shared" si="0"/>
        <v>34257</v>
      </c>
      <c r="C8" s="13">
        <f t="shared" si="1"/>
        <v>1</v>
      </c>
      <c r="D8" s="273">
        <f t="shared" si="2"/>
        <v>1</v>
      </c>
      <c r="E8" s="273">
        <f t="shared" si="3"/>
        <v>1.095725592021944</v>
      </c>
      <c r="F8" s="274">
        <f t="shared" si="4"/>
        <v>20457</v>
      </c>
      <c r="G8" s="274">
        <f t="shared" si="5"/>
        <v>40741</v>
      </c>
      <c r="H8" s="275">
        <f>CHOOSE(MATCH($A$2,{"D","C"},0),VLOOKUP($A8,$J$4:$N$258,COUNTA($J$4:$N$4)),TREND(D8:E8,F8:G8,B8))</f>
        <v>1</v>
      </c>
      <c r="J8" s="281">
        <v>40603</v>
      </c>
      <c r="K8" s="277">
        <f t="shared" si="6"/>
        <v>40803</v>
      </c>
      <c r="L8" s="351">
        <v>0.32871767760658316</v>
      </c>
      <c r="M8" s="283">
        <f t="shared" si="8"/>
        <v>0</v>
      </c>
      <c r="N8" s="151">
        <f t="shared" si="9"/>
        <v>1.095725592021944</v>
      </c>
    </row>
    <row r="9" spans="1:14">
      <c r="A9" s="12">
        <f t="shared" si="7"/>
        <v>34090</v>
      </c>
      <c r="B9" s="12">
        <f t="shared" si="0"/>
        <v>34288</v>
      </c>
      <c r="C9" s="13">
        <f t="shared" si="1"/>
        <v>1</v>
      </c>
      <c r="D9" s="273">
        <f t="shared" si="2"/>
        <v>1</v>
      </c>
      <c r="E9" s="273">
        <f t="shared" si="3"/>
        <v>1.095725592021944</v>
      </c>
      <c r="F9" s="274">
        <f t="shared" si="4"/>
        <v>20457</v>
      </c>
      <c r="G9" s="274">
        <f t="shared" si="5"/>
        <v>40741</v>
      </c>
      <c r="H9" s="275">
        <f>CHOOSE(MATCH($A$2,{"D","C"},0),VLOOKUP($A9,$J$4:$N$258,COUNTA($J$4:$N$4)),TREND(D9:E9,F9:G9,B9))</f>
        <v>1</v>
      </c>
      <c r="J9" s="281">
        <v>40634</v>
      </c>
      <c r="K9" s="277">
        <f t="shared" si="6"/>
        <v>40832</v>
      </c>
      <c r="L9" s="351">
        <v>0.32871767760658316</v>
      </c>
      <c r="M9" s="283">
        <f t="shared" si="8"/>
        <v>0</v>
      </c>
      <c r="N9" s="151">
        <f t="shared" si="9"/>
        <v>1.095725592021944</v>
      </c>
    </row>
    <row r="10" spans="1:14">
      <c r="A10" s="12">
        <f t="shared" si="7"/>
        <v>34121</v>
      </c>
      <c r="B10" s="12">
        <f t="shared" si="0"/>
        <v>34318</v>
      </c>
      <c r="C10" s="13">
        <f t="shared" si="1"/>
        <v>1</v>
      </c>
      <c r="D10" s="273">
        <f t="shared" si="2"/>
        <v>1</v>
      </c>
      <c r="E10" s="273">
        <f t="shared" si="3"/>
        <v>1.095725592021944</v>
      </c>
      <c r="F10" s="274">
        <f t="shared" si="4"/>
        <v>20457</v>
      </c>
      <c r="G10" s="274">
        <f t="shared" si="5"/>
        <v>40741</v>
      </c>
      <c r="H10" s="275">
        <f>CHOOSE(MATCH($A$2,{"D","C"},0),VLOOKUP($A10,$J$4:$N$258,COUNTA($J$4:$N$4)),TREND(D10:E10,F10:G10,B10))</f>
        <v>1</v>
      </c>
      <c r="J10" s="281">
        <v>40664</v>
      </c>
      <c r="K10" s="277">
        <f t="shared" si="6"/>
        <v>40864</v>
      </c>
      <c r="L10" s="351">
        <v>0.32871767760658316</v>
      </c>
      <c r="M10" s="283">
        <f t="shared" si="8"/>
        <v>0</v>
      </c>
      <c r="N10" s="151">
        <f t="shared" si="9"/>
        <v>1.095725592021944</v>
      </c>
    </row>
    <row r="11" spans="1:14">
      <c r="A11" s="12">
        <f t="shared" si="7"/>
        <v>34151</v>
      </c>
      <c r="B11" s="12">
        <f t="shared" si="0"/>
        <v>34349</v>
      </c>
      <c r="C11" s="13">
        <f t="shared" si="1"/>
        <v>1</v>
      </c>
      <c r="D11" s="273">
        <f t="shared" si="2"/>
        <v>1</v>
      </c>
      <c r="E11" s="273">
        <f t="shared" si="3"/>
        <v>1.095725592021944</v>
      </c>
      <c r="F11" s="274">
        <f t="shared" si="4"/>
        <v>20457</v>
      </c>
      <c r="G11" s="274">
        <f t="shared" si="5"/>
        <v>40741</v>
      </c>
      <c r="H11" s="275">
        <f>CHOOSE(MATCH($A$2,{"D","C"},0),VLOOKUP($A11,$J$4:$N$258,COUNTA($J$4:$N$4)),TREND(D11:E11,F11:G11,B11))</f>
        <v>1</v>
      </c>
      <c r="J11" s="281">
        <v>40695</v>
      </c>
      <c r="K11" s="277">
        <f t="shared" si="6"/>
        <v>40893</v>
      </c>
      <c r="L11" s="351">
        <v>0.32871767760658316</v>
      </c>
      <c r="M11" s="283">
        <f t="shared" si="8"/>
        <v>0</v>
      </c>
      <c r="N11" s="151">
        <f t="shared" si="9"/>
        <v>1.095725592021944</v>
      </c>
    </row>
    <row r="12" spans="1:14">
      <c r="A12" s="12">
        <f t="shared" si="7"/>
        <v>34182</v>
      </c>
      <c r="B12" s="12">
        <f t="shared" si="0"/>
        <v>34380</v>
      </c>
      <c r="C12" s="13">
        <f t="shared" si="1"/>
        <v>1</v>
      </c>
      <c r="D12" s="273">
        <f t="shared" si="2"/>
        <v>1</v>
      </c>
      <c r="E12" s="273">
        <f t="shared" si="3"/>
        <v>1.095725592021944</v>
      </c>
      <c r="F12" s="274">
        <f t="shared" si="4"/>
        <v>20457</v>
      </c>
      <c r="G12" s="274">
        <f t="shared" si="5"/>
        <v>40741</v>
      </c>
      <c r="H12" s="275">
        <f>CHOOSE(MATCH($A$2,{"D","C"},0),VLOOKUP($A12,$J$4:$N$258,COUNTA($J$4:$N$4)),TREND(D12:E12,F12:G12,B12))</f>
        <v>1</v>
      </c>
      <c r="J12" s="281">
        <v>40725</v>
      </c>
      <c r="K12" s="277">
        <f t="shared" si="6"/>
        <v>40925</v>
      </c>
      <c r="L12" s="351">
        <v>0.32871767760658316</v>
      </c>
      <c r="M12" s="283">
        <f t="shared" si="8"/>
        <v>0</v>
      </c>
      <c r="N12" s="151">
        <f t="shared" si="9"/>
        <v>1.095725592021944</v>
      </c>
    </row>
    <row r="13" spans="1:14">
      <c r="A13" s="12">
        <f t="shared" si="7"/>
        <v>34213</v>
      </c>
      <c r="B13" s="12">
        <f t="shared" si="0"/>
        <v>34408</v>
      </c>
      <c r="C13" s="13">
        <f t="shared" si="1"/>
        <v>1</v>
      </c>
      <c r="D13" s="273">
        <f t="shared" si="2"/>
        <v>1</v>
      </c>
      <c r="E13" s="273">
        <f t="shared" si="3"/>
        <v>1.095725592021944</v>
      </c>
      <c r="F13" s="274">
        <f t="shared" si="4"/>
        <v>20457</v>
      </c>
      <c r="G13" s="274">
        <f t="shared" si="5"/>
        <v>40741</v>
      </c>
      <c r="H13" s="275">
        <f>CHOOSE(MATCH($A$2,{"D","C"},0),VLOOKUP($A13,$J$4:$N$258,COUNTA($J$4:$N$4)),TREND(D13:E13,F13:G13,B13))</f>
        <v>1</v>
      </c>
      <c r="J13" s="281">
        <v>40756</v>
      </c>
      <c r="K13" s="277">
        <f t="shared" si="6"/>
        <v>40956</v>
      </c>
      <c r="L13" s="351">
        <v>0.32871767760658316</v>
      </c>
      <c r="M13" s="283">
        <f t="shared" si="8"/>
        <v>0</v>
      </c>
      <c r="N13" s="151">
        <f t="shared" si="9"/>
        <v>1.095725592021944</v>
      </c>
    </row>
    <row r="14" spans="1:14">
      <c r="A14" s="12">
        <f t="shared" si="7"/>
        <v>34243</v>
      </c>
      <c r="B14" s="12">
        <f t="shared" si="0"/>
        <v>34439</v>
      </c>
      <c r="C14" s="13">
        <f t="shared" si="1"/>
        <v>1</v>
      </c>
      <c r="D14" s="273">
        <f t="shared" si="2"/>
        <v>1</v>
      </c>
      <c r="E14" s="273">
        <f t="shared" si="3"/>
        <v>1.095725592021944</v>
      </c>
      <c r="F14" s="274">
        <f t="shared" si="4"/>
        <v>20457</v>
      </c>
      <c r="G14" s="274">
        <f t="shared" si="5"/>
        <v>40741</v>
      </c>
      <c r="H14" s="275">
        <f>CHOOSE(MATCH($A$2,{"D","C"},0),VLOOKUP($A14,$J$4:$N$258,COUNTA($J$4:$N$4)),TREND(D14:E14,F14:G14,B14))</f>
        <v>1</v>
      </c>
      <c r="J14" s="281">
        <v>40787</v>
      </c>
      <c r="K14" s="277">
        <f t="shared" si="6"/>
        <v>40984</v>
      </c>
      <c r="L14" s="351">
        <v>0.32871767760658316</v>
      </c>
      <c r="M14" s="283">
        <f t="shared" si="8"/>
        <v>0</v>
      </c>
      <c r="N14" s="151">
        <f t="shared" si="9"/>
        <v>1.095725592021944</v>
      </c>
    </row>
    <row r="15" spans="1:14">
      <c r="A15" s="12">
        <f t="shared" si="7"/>
        <v>34274</v>
      </c>
      <c r="B15" s="12">
        <f t="shared" si="0"/>
        <v>34469</v>
      </c>
      <c r="C15" s="13">
        <f t="shared" si="1"/>
        <v>1</v>
      </c>
      <c r="D15" s="273">
        <f t="shared" si="2"/>
        <v>1</v>
      </c>
      <c r="E15" s="273">
        <f t="shared" si="3"/>
        <v>1.095725592021944</v>
      </c>
      <c r="F15" s="274">
        <f t="shared" si="4"/>
        <v>20457</v>
      </c>
      <c r="G15" s="274">
        <f t="shared" si="5"/>
        <v>40741</v>
      </c>
      <c r="H15" s="275">
        <f>CHOOSE(MATCH($A$2,{"D","C"},0),VLOOKUP($A15,$J$4:$N$258,COUNTA($J$4:$N$4)),TREND(D15:E15,F15:G15,B15))</f>
        <v>1</v>
      </c>
      <c r="J15" s="281">
        <v>40817</v>
      </c>
      <c r="K15" s="277">
        <f t="shared" si="6"/>
        <v>41016</v>
      </c>
      <c r="L15" s="351">
        <v>0.32871767760658316</v>
      </c>
      <c r="M15" s="283">
        <f t="shared" si="8"/>
        <v>0</v>
      </c>
      <c r="N15" s="151">
        <f t="shared" si="9"/>
        <v>1.095725592021944</v>
      </c>
    </row>
    <row r="16" spans="1:14">
      <c r="A16" s="12">
        <f t="shared" si="7"/>
        <v>34304</v>
      </c>
      <c r="B16" s="12">
        <f t="shared" si="0"/>
        <v>34500</v>
      </c>
      <c r="C16" s="13">
        <f t="shared" si="1"/>
        <v>1</v>
      </c>
      <c r="D16" s="273">
        <f t="shared" si="2"/>
        <v>1</v>
      </c>
      <c r="E16" s="273">
        <f t="shared" si="3"/>
        <v>1.095725592021944</v>
      </c>
      <c r="F16" s="274">
        <f t="shared" si="4"/>
        <v>20457</v>
      </c>
      <c r="G16" s="274">
        <f t="shared" si="5"/>
        <v>40741</v>
      </c>
      <c r="H16" s="275">
        <f>CHOOSE(MATCH($A$2,{"D","C"},0),VLOOKUP($A16,$J$4:$N$258,COUNTA($J$4:$N$4)),TREND(D16:E16,F16:G16,B16))</f>
        <v>1</v>
      </c>
      <c r="J16" s="281">
        <v>40848</v>
      </c>
      <c r="K16" s="277">
        <f t="shared" si="6"/>
        <v>41045</v>
      </c>
      <c r="L16" s="351">
        <v>0.32871767760658316</v>
      </c>
      <c r="M16" s="283">
        <f t="shared" si="8"/>
        <v>0</v>
      </c>
      <c r="N16" s="151">
        <f t="shared" si="9"/>
        <v>1.095725592021944</v>
      </c>
    </row>
    <row r="17" spans="1:17">
      <c r="A17" s="12">
        <f t="shared" si="7"/>
        <v>34335</v>
      </c>
      <c r="B17" s="12">
        <f t="shared" si="0"/>
        <v>34530</v>
      </c>
      <c r="C17" s="13">
        <f t="shared" si="1"/>
        <v>1</v>
      </c>
      <c r="D17" s="273">
        <f t="shared" si="2"/>
        <v>1</v>
      </c>
      <c r="E17" s="273">
        <f t="shared" si="3"/>
        <v>1.095725592021944</v>
      </c>
      <c r="F17" s="274">
        <f t="shared" si="4"/>
        <v>20457</v>
      </c>
      <c r="G17" s="274">
        <f t="shared" si="5"/>
        <v>40741</v>
      </c>
      <c r="H17" s="275">
        <f>CHOOSE(MATCH($A$2,{"D","C"},0),VLOOKUP($A17,$J$4:$N$258,COUNTA($J$4:$N$4)),TREND(D17:E17,F17:G17,B17))</f>
        <v>1</v>
      </c>
      <c r="J17" s="281">
        <v>40878</v>
      </c>
      <c r="K17" s="277">
        <f t="shared" si="6"/>
        <v>41077</v>
      </c>
      <c r="L17" s="351">
        <v>0.32871767760658316</v>
      </c>
      <c r="M17" s="283">
        <f t="shared" si="8"/>
        <v>0</v>
      </c>
      <c r="N17" s="151">
        <f t="shared" si="9"/>
        <v>1.095725592021944</v>
      </c>
    </row>
    <row r="18" spans="1:17">
      <c r="A18" s="12">
        <f t="shared" si="7"/>
        <v>34366</v>
      </c>
      <c r="B18" s="12">
        <f t="shared" si="0"/>
        <v>34561</v>
      </c>
      <c r="C18" s="13">
        <f t="shared" si="1"/>
        <v>1</v>
      </c>
      <c r="D18" s="273">
        <f t="shared" si="2"/>
        <v>1</v>
      </c>
      <c r="E18" s="273">
        <f t="shared" si="3"/>
        <v>1.095725592021944</v>
      </c>
      <c r="F18" s="274">
        <f t="shared" si="4"/>
        <v>20457</v>
      </c>
      <c r="G18" s="274">
        <f t="shared" si="5"/>
        <v>40741</v>
      </c>
      <c r="H18" s="275">
        <f>CHOOSE(MATCH($A$2,{"D","C"},0),VLOOKUP($A18,$J$4:$N$258,COUNTA($J$4:$N$4)),TREND(D18:E18,F18:G18,B18))</f>
        <v>1</v>
      </c>
      <c r="J18" s="281">
        <v>40909</v>
      </c>
      <c r="K18" s="277">
        <f t="shared" si="6"/>
        <v>41107</v>
      </c>
      <c r="L18" s="351">
        <v>0.32871767760658316</v>
      </c>
      <c r="M18" s="283">
        <f t="shared" si="8"/>
        <v>0</v>
      </c>
      <c r="N18" s="151">
        <f t="shared" si="9"/>
        <v>1.095725592021944</v>
      </c>
    </row>
    <row r="19" spans="1:17">
      <c r="A19" s="12">
        <f t="shared" si="7"/>
        <v>34394</v>
      </c>
      <c r="B19" s="12">
        <f t="shared" si="0"/>
        <v>34592</v>
      </c>
      <c r="C19" s="13">
        <f t="shared" si="1"/>
        <v>1</v>
      </c>
      <c r="D19" s="273">
        <f t="shared" si="2"/>
        <v>1</v>
      </c>
      <c r="E19" s="273">
        <f t="shared" si="3"/>
        <v>1.095725592021944</v>
      </c>
      <c r="F19" s="274">
        <f t="shared" si="4"/>
        <v>20457</v>
      </c>
      <c r="G19" s="274">
        <f t="shared" si="5"/>
        <v>40741</v>
      </c>
      <c r="H19" s="275">
        <f>CHOOSE(MATCH($A$2,{"D","C"},0),VLOOKUP($A19,$J$4:$N$258,COUNTA($J$4:$N$4)),TREND(D19:E19,F19:G19,B19))</f>
        <v>1</v>
      </c>
      <c r="J19" s="281">
        <v>40940</v>
      </c>
      <c r="K19" s="277">
        <f t="shared" si="6"/>
        <v>41137</v>
      </c>
      <c r="L19" s="351">
        <v>0.32871767760658316</v>
      </c>
      <c r="M19" s="283">
        <f t="shared" si="8"/>
        <v>0</v>
      </c>
      <c r="N19" s="151">
        <f t="shared" si="9"/>
        <v>1.095725592021944</v>
      </c>
    </row>
    <row r="20" spans="1:17">
      <c r="A20" s="12">
        <f t="shared" si="7"/>
        <v>34425</v>
      </c>
      <c r="B20" s="12">
        <f t="shared" si="0"/>
        <v>34622</v>
      </c>
      <c r="C20" s="13">
        <f t="shared" si="1"/>
        <v>1</v>
      </c>
      <c r="D20" s="273">
        <f t="shared" si="2"/>
        <v>1</v>
      </c>
      <c r="E20" s="273">
        <f t="shared" si="3"/>
        <v>1.095725592021944</v>
      </c>
      <c r="F20" s="274">
        <f t="shared" si="4"/>
        <v>20457</v>
      </c>
      <c r="G20" s="274">
        <f t="shared" si="5"/>
        <v>40741</v>
      </c>
      <c r="H20" s="275">
        <f>CHOOSE(MATCH($A$2,{"D","C"},0),VLOOKUP($A20,$J$4:$N$258,COUNTA($J$4:$N$4)),TREND(D20:E20,F20:G20,B20))</f>
        <v>1</v>
      </c>
      <c r="J20" s="281">
        <v>40969</v>
      </c>
      <c r="K20" s="277">
        <f t="shared" si="6"/>
        <v>41169</v>
      </c>
      <c r="L20" s="351">
        <v>0.32871767760658316</v>
      </c>
      <c r="M20" s="283">
        <f t="shared" si="8"/>
        <v>0</v>
      </c>
      <c r="N20" s="151">
        <f t="shared" si="9"/>
        <v>1.095725592021944</v>
      </c>
    </row>
    <row r="21" spans="1:17">
      <c r="A21" s="12">
        <f t="shared" si="7"/>
        <v>34455</v>
      </c>
      <c r="B21" s="12">
        <f t="shared" si="0"/>
        <v>34653</v>
      </c>
      <c r="C21" s="13">
        <f t="shared" si="1"/>
        <v>1</v>
      </c>
      <c r="D21" s="273">
        <f t="shared" si="2"/>
        <v>1</v>
      </c>
      <c r="E21" s="273">
        <f t="shared" si="3"/>
        <v>1.095725592021944</v>
      </c>
      <c r="F21" s="274">
        <f t="shared" si="4"/>
        <v>20457</v>
      </c>
      <c r="G21" s="274">
        <f t="shared" si="5"/>
        <v>40741</v>
      </c>
      <c r="H21" s="275">
        <f>CHOOSE(MATCH($A$2,{"D","C"},0),VLOOKUP($A21,$J$4:$N$258,COUNTA($J$4:$N$4)),TREND(D21:E21,F21:G21,B21))</f>
        <v>1</v>
      </c>
      <c r="J21" s="281">
        <v>41000</v>
      </c>
      <c r="K21" s="277">
        <f t="shared" si="6"/>
        <v>41198</v>
      </c>
      <c r="L21" s="351">
        <v>0.32871767760658316</v>
      </c>
      <c r="M21" s="283">
        <f t="shared" si="8"/>
        <v>0</v>
      </c>
      <c r="N21" s="151">
        <f t="shared" si="9"/>
        <v>1.095725592021944</v>
      </c>
    </row>
    <row r="22" spans="1:17">
      <c r="A22" s="12">
        <f t="shared" si="7"/>
        <v>34486</v>
      </c>
      <c r="B22" s="12">
        <f t="shared" si="0"/>
        <v>34683</v>
      </c>
      <c r="C22" s="13">
        <f t="shared" si="1"/>
        <v>1</v>
      </c>
      <c r="D22" s="273">
        <f t="shared" si="2"/>
        <v>1</v>
      </c>
      <c r="E22" s="273">
        <f t="shared" si="3"/>
        <v>1.095725592021944</v>
      </c>
      <c r="F22" s="274">
        <f t="shared" si="4"/>
        <v>20457</v>
      </c>
      <c r="G22" s="274">
        <f t="shared" si="5"/>
        <v>40741</v>
      </c>
      <c r="H22" s="275">
        <f>CHOOSE(MATCH($A$2,{"D","C"},0),VLOOKUP($A22,$J$4:$N$258,COUNTA($J$4:$N$4)),TREND(D22:E22,F22:G22,B22))</f>
        <v>1</v>
      </c>
      <c r="J22" s="281">
        <v>41030</v>
      </c>
      <c r="K22" s="277">
        <f t="shared" si="6"/>
        <v>41230</v>
      </c>
      <c r="L22" s="351">
        <v>0.32871767760658316</v>
      </c>
      <c r="M22" s="283">
        <f t="shared" si="8"/>
        <v>0</v>
      </c>
      <c r="N22" s="151">
        <f t="shared" si="9"/>
        <v>1.095725592021944</v>
      </c>
    </row>
    <row r="23" spans="1:17">
      <c r="A23" s="12">
        <f t="shared" si="7"/>
        <v>34516</v>
      </c>
      <c r="B23" s="12">
        <f t="shared" si="0"/>
        <v>34714</v>
      </c>
      <c r="C23" s="13">
        <f t="shared" si="1"/>
        <v>1</v>
      </c>
      <c r="D23" s="273">
        <f t="shared" si="2"/>
        <v>1</v>
      </c>
      <c r="E23" s="273">
        <f t="shared" si="3"/>
        <v>1.095725592021944</v>
      </c>
      <c r="F23" s="274">
        <f t="shared" si="4"/>
        <v>20457</v>
      </c>
      <c r="G23" s="274">
        <f t="shared" si="5"/>
        <v>40741</v>
      </c>
      <c r="H23" s="275">
        <f>CHOOSE(MATCH($A$2,{"D","C"},0),VLOOKUP($A23,$J$4:$N$258,COUNTA($J$4:$N$4)),TREND(D23:E23,F23:G23,B23))</f>
        <v>1</v>
      </c>
      <c r="J23" s="281">
        <v>41061</v>
      </c>
      <c r="K23" s="277">
        <f t="shared" si="6"/>
        <v>41259</v>
      </c>
      <c r="L23" s="351">
        <v>0.32871767760658316</v>
      </c>
      <c r="M23" s="283">
        <f t="shared" si="8"/>
        <v>0</v>
      </c>
      <c r="N23" s="151">
        <f t="shared" si="9"/>
        <v>1.095725592021944</v>
      </c>
    </row>
    <row r="24" spans="1:17">
      <c r="A24" s="12">
        <f t="shared" si="7"/>
        <v>34547</v>
      </c>
      <c r="B24" s="12">
        <f t="shared" si="0"/>
        <v>34745</v>
      </c>
      <c r="C24" s="13">
        <f t="shared" si="1"/>
        <v>1</v>
      </c>
      <c r="D24" s="273">
        <f t="shared" si="2"/>
        <v>1</v>
      </c>
      <c r="E24" s="273">
        <f t="shared" si="3"/>
        <v>1.095725592021944</v>
      </c>
      <c r="F24" s="274">
        <f t="shared" si="4"/>
        <v>20457</v>
      </c>
      <c r="G24" s="274">
        <f t="shared" si="5"/>
        <v>40741</v>
      </c>
      <c r="H24" s="275">
        <f>CHOOSE(MATCH($A$2,{"D","C"},0),VLOOKUP($A24,$J$4:$N$258,COUNTA($J$4:$N$4)),TREND(D24:E24,F24:G24,B24))</f>
        <v>1</v>
      </c>
      <c r="J24" s="281">
        <v>41091</v>
      </c>
      <c r="K24" s="277">
        <f t="shared" si="6"/>
        <v>41291</v>
      </c>
      <c r="L24" s="351">
        <v>0.3233176776065832</v>
      </c>
      <c r="M24" s="283">
        <f t="shared" si="8"/>
        <v>-1.6427470646902087E-2</v>
      </c>
      <c r="N24" s="151">
        <f t="shared" si="9"/>
        <v>1.0777255920219442</v>
      </c>
    </row>
    <row r="25" spans="1:17">
      <c r="A25" s="12">
        <f t="shared" si="7"/>
        <v>34578</v>
      </c>
      <c r="B25" s="12">
        <f t="shared" si="0"/>
        <v>34773</v>
      </c>
      <c r="C25" s="13">
        <f t="shared" si="1"/>
        <v>1</v>
      </c>
      <c r="D25" s="273">
        <f t="shared" si="2"/>
        <v>1</v>
      </c>
      <c r="E25" s="273">
        <f t="shared" si="3"/>
        <v>1.095725592021944</v>
      </c>
      <c r="F25" s="274">
        <f t="shared" si="4"/>
        <v>20457</v>
      </c>
      <c r="G25" s="274">
        <f t="shared" si="5"/>
        <v>40741</v>
      </c>
      <c r="H25" s="275">
        <f>CHOOSE(MATCH($A$2,{"D","C"},0),VLOOKUP($A25,$J$4:$N$258,COUNTA($J$4:$N$4)),TREND(D25:E25,F25:G25,B25))</f>
        <v>1</v>
      </c>
      <c r="J25" s="281">
        <v>41122</v>
      </c>
      <c r="K25" s="277">
        <f t="shared" si="6"/>
        <v>41322</v>
      </c>
      <c r="L25" s="351">
        <v>0.3233176776065832</v>
      </c>
      <c r="M25" s="283">
        <f t="shared" si="8"/>
        <v>0</v>
      </c>
      <c r="N25" s="151">
        <f t="shared" si="9"/>
        <v>1.0777255920219442</v>
      </c>
    </row>
    <row r="26" spans="1:17">
      <c r="A26" s="12">
        <f t="shared" si="7"/>
        <v>34608</v>
      </c>
      <c r="B26" s="12">
        <f t="shared" si="0"/>
        <v>34804</v>
      </c>
      <c r="C26" s="13">
        <f t="shared" si="1"/>
        <v>1</v>
      </c>
      <c r="D26" s="273">
        <f t="shared" si="2"/>
        <v>1</v>
      </c>
      <c r="E26" s="273">
        <f t="shared" si="3"/>
        <v>1.095725592021944</v>
      </c>
      <c r="F26" s="274">
        <f t="shared" si="4"/>
        <v>20457</v>
      </c>
      <c r="G26" s="274">
        <f t="shared" si="5"/>
        <v>40741</v>
      </c>
      <c r="H26" s="275">
        <f>CHOOSE(MATCH($A$2,{"D","C"},0),VLOOKUP($A26,$J$4:$N$258,COUNTA($J$4:$N$4)),TREND(D26:E26,F26:G26,B26))</f>
        <v>1</v>
      </c>
      <c r="J26" s="281">
        <v>41153</v>
      </c>
      <c r="K26" s="277">
        <f t="shared" si="6"/>
        <v>41349</v>
      </c>
      <c r="L26" s="351">
        <v>0.3233176776065832</v>
      </c>
      <c r="M26" s="283">
        <f t="shared" si="8"/>
        <v>0</v>
      </c>
      <c r="N26" s="151">
        <f t="shared" si="9"/>
        <v>1.0777255920219442</v>
      </c>
    </row>
    <row r="27" spans="1:17">
      <c r="A27" s="12">
        <f t="shared" si="7"/>
        <v>34639</v>
      </c>
      <c r="B27" s="12">
        <f t="shared" si="0"/>
        <v>34834</v>
      </c>
      <c r="C27" s="13">
        <f t="shared" si="1"/>
        <v>1</v>
      </c>
      <c r="D27" s="273">
        <f t="shared" si="2"/>
        <v>1</v>
      </c>
      <c r="E27" s="273">
        <f t="shared" si="3"/>
        <v>1.095725592021944</v>
      </c>
      <c r="F27" s="274">
        <f t="shared" si="4"/>
        <v>20457</v>
      </c>
      <c r="G27" s="274">
        <f t="shared" si="5"/>
        <v>40741</v>
      </c>
      <c r="H27" s="275">
        <f>CHOOSE(MATCH($A$2,{"D","C"},0),VLOOKUP($A27,$J$4:$N$258,COUNTA($J$4:$N$4)),TREND(D27:E27,F27:G27,B27))</f>
        <v>1</v>
      </c>
      <c r="J27" s="281">
        <v>41183</v>
      </c>
      <c r="K27" s="277">
        <f t="shared" si="6"/>
        <v>41381</v>
      </c>
      <c r="L27" s="351">
        <v>0.30981767760658319</v>
      </c>
      <c r="M27" s="283">
        <f t="shared" si="8"/>
        <v>-4.1754599067815201E-2</v>
      </c>
      <c r="N27" s="151">
        <f t="shared" si="9"/>
        <v>1.032725592021944</v>
      </c>
    </row>
    <row r="28" spans="1:17">
      <c r="A28" s="12">
        <f t="shared" si="7"/>
        <v>34669</v>
      </c>
      <c r="B28" s="12">
        <f t="shared" si="0"/>
        <v>34865</v>
      </c>
      <c r="C28" s="13">
        <f t="shared" si="1"/>
        <v>1</v>
      </c>
      <c r="D28" s="273">
        <f t="shared" si="2"/>
        <v>1</v>
      </c>
      <c r="E28" s="273">
        <f t="shared" si="3"/>
        <v>1.095725592021944</v>
      </c>
      <c r="F28" s="274">
        <f t="shared" si="4"/>
        <v>20457</v>
      </c>
      <c r="G28" s="274">
        <f t="shared" si="5"/>
        <v>40741</v>
      </c>
      <c r="H28" s="275">
        <f>CHOOSE(MATCH($A$2,{"D","C"},0),VLOOKUP($A28,$J$4:$N$258,COUNTA($J$4:$N$4)),TREND(D28:E28,F28:G28,B28))</f>
        <v>1</v>
      </c>
      <c r="J28" s="281">
        <v>41214</v>
      </c>
      <c r="K28" s="277">
        <f t="shared" si="6"/>
        <v>41410</v>
      </c>
      <c r="L28" s="351">
        <v>0.30981767760658319</v>
      </c>
      <c r="M28" s="283">
        <f t="shared" si="8"/>
        <v>0</v>
      </c>
      <c r="N28" s="151">
        <f t="shared" si="9"/>
        <v>1.032725592021944</v>
      </c>
    </row>
    <row r="29" spans="1:17">
      <c r="A29" s="12">
        <f t="shared" si="7"/>
        <v>34700</v>
      </c>
      <c r="B29" s="12">
        <f t="shared" si="0"/>
        <v>34895</v>
      </c>
      <c r="C29" s="13">
        <f t="shared" si="1"/>
        <v>1</v>
      </c>
      <c r="D29" s="273">
        <f t="shared" si="2"/>
        <v>1</v>
      </c>
      <c r="E29" s="273">
        <f t="shared" si="3"/>
        <v>1.095725592021944</v>
      </c>
      <c r="F29" s="274">
        <f t="shared" si="4"/>
        <v>20457</v>
      </c>
      <c r="G29" s="274">
        <f t="shared" si="5"/>
        <v>40741</v>
      </c>
      <c r="H29" s="275">
        <f>CHOOSE(MATCH($A$2,{"D","C"},0),VLOOKUP($A29,$J$4:$N$258,COUNTA($J$4:$N$4)),TREND(D29:E29,F29:G29,B29))</f>
        <v>1</v>
      </c>
      <c r="J29" s="281">
        <v>41244</v>
      </c>
      <c r="K29" s="277">
        <f t="shared" si="6"/>
        <v>41442</v>
      </c>
      <c r="L29" s="351">
        <v>0.28981767760658317</v>
      </c>
      <c r="M29" s="283">
        <f t="shared" si="8"/>
        <v>-6.4554095668474698E-2</v>
      </c>
      <c r="N29" s="151">
        <f t="shared" si="9"/>
        <v>0.96605892535527726</v>
      </c>
    </row>
    <row r="30" spans="1:17">
      <c r="A30" s="12">
        <f t="shared" si="7"/>
        <v>34731</v>
      </c>
      <c r="B30" s="12">
        <f t="shared" si="0"/>
        <v>34926</v>
      </c>
      <c r="C30" s="13">
        <f t="shared" si="1"/>
        <v>1</v>
      </c>
      <c r="D30" s="273">
        <f t="shared" si="2"/>
        <v>1</v>
      </c>
      <c r="E30" s="273">
        <f t="shared" si="3"/>
        <v>1.095725592021944</v>
      </c>
      <c r="F30" s="274">
        <f t="shared" si="4"/>
        <v>20457</v>
      </c>
      <c r="G30" s="274">
        <f t="shared" si="5"/>
        <v>40741</v>
      </c>
      <c r="H30" s="275">
        <f>CHOOSE(MATCH($A$2,{"D","C"},0),VLOOKUP($A30,$J$4:$N$258,COUNTA($J$4:$N$4)),TREND(D30:E30,F30:G30,B30))</f>
        <v>1</v>
      </c>
      <c r="J30" s="281">
        <v>41275</v>
      </c>
      <c r="K30" s="277">
        <f t="shared" si="6"/>
        <v>41472</v>
      </c>
      <c r="L30" s="351">
        <v>0.28981767760658317</v>
      </c>
      <c r="M30" s="283">
        <f t="shared" si="8"/>
        <v>0</v>
      </c>
      <c r="N30" s="151">
        <f t="shared" si="9"/>
        <v>0.96605892535527726</v>
      </c>
      <c r="Q30" s="284"/>
    </row>
    <row r="31" spans="1:17">
      <c r="A31" s="12">
        <f t="shared" si="7"/>
        <v>34759</v>
      </c>
      <c r="B31" s="12">
        <f t="shared" si="0"/>
        <v>34957</v>
      </c>
      <c r="C31" s="13">
        <f t="shared" si="1"/>
        <v>1</v>
      </c>
      <c r="D31" s="273">
        <f t="shared" si="2"/>
        <v>1</v>
      </c>
      <c r="E31" s="273">
        <f t="shared" si="3"/>
        <v>1.095725592021944</v>
      </c>
      <c r="F31" s="274">
        <f t="shared" si="4"/>
        <v>20457</v>
      </c>
      <c r="G31" s="274">
        <f t="shared" si="5"/>
        <v>40741</v>
      </c>
      <c r="H31" s="275">
        <f>CHOOSE(MATCH($A$2,{"D","C"},0),VLOOKUP($A31,$J$4:$N$258,COUNTA($J$4:$N$4)),TREND(D31:E31,F31:G31,B31))</f>
        <v>1</v>
      </c>
      <c r="J31" s="281">
        <v>41306</v>
      </c>
      <c r="K31" s="277">
        <f t="shared" si="6"/>
        <v>41501</v>
      </c>
      <c r="L31" s="351">
        <v>0.28981767760658317</v>
      </c>
      <c r="M31" s="283">
        <f t="shared" si="8"/>
        <v>0</v>
      </c>
      <c r="N31" s="151">
        <f t="shared" si="9"/>
        <v>0.96605892535527726</v>
      </c>
    </row>
    <row r="32" spans="1:17">
      <c r="A32" s="12">
        <f t="shared" si="7"/>
        <v>34790</v>
      </c>
      <c r="B32" s="12">
        <f t="shared" si="0"/>
        <v>34987</v>
      </c>
      <c r="C32" s="13">
        <f t="shared" si="1"/>
        <v>1</v>
      </c>
      <c r="D32" s="273">
        <f t="shared" si="2"/>
        <v>1</v>
      </c>
      <c r="E32" s="273">
        <f t="shared" si="3"/>
        <v>1.095725592021944</v>
      </c>
      <c r="F32" s="274">
        <f t="shared" si="4"/>
        <v>20457</v>
      </c>
      <c r="G32" s="274">
        <f t="shared" si="5"/>
        <v>40741</v>
      </c>
      <c r="H32" s="275">
        <f>CHOOSE(MATCH($A$2,{"D","C"},0),VLOOKUP($A32,$J$4:$N$258,COUNTA($J$4:$N$4)),TREND(D32:E32,F32:G32,B32))</f>
        <v>1</v>
      </c>
      <c r="J32" s="281">
        <v>41334</v>
      </c>
      <c r="K32" s="277">
        <f t="shared" si="6"/>
        <v>41534</v>
      </c>
      <c r="L32" s="351">
        <v>0.28981767760658317</v>
      </c>
      <c r="M32" s="283">
        <f t="shared" si="8"/>
        <v>0</v>
      </c>
      <c r="N32" s="151">
        <f t="shared" si="9"/>
        <v>0.96605892535527726</v>
      </c>
    </row>
    <row r="33" spans="1:14">
      <c r="A33" s="12">
        <f t="shared" si="7"/>
        <v>34820</v>
      </c>
      <c r="B33" s="12">
        <f t="shared" si="0"/>
        <v>35018</v>
      </c>
      <c r="C33" s="13">
        <f t="shared" si="1"/>
        <v>1</v>
      </c>
      <c r="D33" s="273">
        <f t="shared" si="2"/>
        <v>1</v>
      </c>
      <c r="E33" s="273">
        <f t="shared" si="3"/>
        <v>1.095725592021944</v>
      </c>
      <c r="F33" s="274">
        <f t="shared" si="4"/>
        <v>20457</v>
      </c>
      <c r="G33" s="274">
        <f t="shared" si="5"/>
        <v>40741</v>
      </c>
      <c r="H33" s="275">
        <f>CHOOSE(MATCH($A$2,{"D","C"},0),VLOOKUP($A33,$J$4:$N$258,COUNTA($J$4:$N$4)),TREND(D33:E33,F33:G33,B33))</f>
        <v>1</v>
      </c>
      <c r="J33" s="281">
        <v>41365</v>
      </c>
      <c r="K33" s="277">
        <f t="shared" si="6"/>
        <v>41563</v>
      </c>
      <c r="L33" s="351">
        <v>0.28981767760658317</v>
      </c>
      <c r="M33" s="283">
        <f t="shared" si="8"/>
        <v>0</v>
      </c>
      <c r="N33" s="151">
        <f t="shared" si="9"/>
        <v>0.96605892535527726</v>
      </c>
    </row>
    <row r="34" spans="1:14">
      <c r="A34" s="12">
        <f t="shared" si="7"/>
        <v>34851</v>
      </c>
      <c r="B34" s="12">
        <f t="shared" si="0"/>
        <v>35048</v>
      </c>
      <c r="C34" s="13">
        <f t="shared" si="1"/>
        <v>1</v>
      </c>
      <c r="D34" s="273">
        <f t="shared" si="2"/>
        <v>1</v>
      </c>
      <c r="E34" s="273">
        <f t="shared" si="3"/>
        <v>1.095725592021944</v>
      </c>
      <c r="F34" s="274">
        <f t="shared" si="4"/>
        <v>20457</v>
      </c>
      <c r="G34" s="274">
        <f t="shared" si="5"/>
        <v>40741</v>
      </c>
      <c r="H34" s="275">
        <f>CHOOSE(MATCH($A$2,{"D","C"},0),VLOOKUP($A34,$J$4:$N$258,COUNTA($J$4:$N$4)),TREND(D34:E34,F34:G34,B34))</f>
        <v>1</v>
      </c>
      <c r="J34" s="281">
        <v>41395</v>
      </c>
      <c r="K34" s="277">
        <f t="shared" si="6"/>
        <v>41595</v>
      </c>
      <c r="L34" s="351">
        <v>0.28981767760658317</v>
      </c>
      <c r="M34" s="283">
        <f t="shared" si="8"/>
        <v>0</v>
      </c>
      <c r="N34" s="151">
        <f t="shared" si="9"/>
        <v>0.96605892535527726</v>
      </c>
    </row>
    <row r="35" spans="1:14">
      <c r="A35" s="12">
        <f t="shared" si="7"/>
        <v>34881</v>
      </c>
      <c r="B35" s="12">
        <f t="shared" si="0"/>
        <v>35079</v>
      </c>
      <c r="C35" s="13">
        <f t="shared" si="1"/>
        <v>1</v>
      </c>
      <c r="D35" s="273">
        <f t="shared" si="2"/>
        <v>1</v>
      </c>
      <c r="E35" s="273">
        <f t="shared" si="3"/>
        <v>1.095725592021944</v>
      </c>
      <c r="F35" s="274">
        <f t="shared" si="4"/>
        <v>20457</v>
      </c>
      <c r="G35" s="274">
        <f t="shared" si="5"/>
        <v>40741</v>
      </c>
      <c r="H35" s="275">
        <f>CHOOSE(MATCH($A$2,{"D","C"},0),VLOOKUP($A35,$J$4:$N$258,COUNTA($J$4:$N$4)),TREND(D35:E35,F35:G35,B35))</f>
        <v>1</v>
      </c>
      <c r="J35" s="281">
        <v>41426</v>
      </c>
      <c r="K35" s="277">
        <f t="shared" si="6"/>
        <v>41624</v>
      </c>
      <c r="L35" s="351">
        <v>0.28081767760658316</v>
      </c>
      <c r="M35" s="283">
        <f t="shared" si="8"/>
        <v>-3.1054006347456697E-2</v>
      </c>
      <c r="N35" s="151">
        <f t="shared" si="9"/>
        <v>0.93605892535527724</v>
      </c>
    </row>
    <row r="36" spans="1:14">
      <c r="A36" s="12">
        <f t="shared" si="7"/>
        <v>34912</v>
      </c>
      <c r="B36" s="12">
        <f t="shared" si="0"/>
        <v>35110</v>
      </c>
      <c r="C36" s="13">
        <f t="shared" si="1"/>
        <v>1</v>
      </c>
      <c r="D36" s="273">
        <f t="shared" si="2"/>
        <v>1</v>
      </c>
      <c r="E36" s="273">
        <f t="shared" si="3"/>
        <v>1.095725592021944</v>
      </c>
      <c r="F36" s="274">
        <f t="shared" si="4"/>
        <v>20457</v>
      </c>
      <c r="G36" s="274">
        <f t="shared" si="5"/>
        <v>40741</v>
      </c>
      <c r="H36" s="275">
        <f>CHOOSE(MATCH($A$2,{"D","C"},0),VLOOKUP($A36,$J$4:$N$258,COUNTA($J$4:$N$4)),TREND(D36:E36,F36:G36,B36))</f>
        <v>1</v>
      </c>
      <c r="J36" s="281">
        <v>41456</v>
      </c>
      <c r="K36" s="277">
        <f t="shared" si="6"/>
        <v>41656</v>
      </c>
      <c r="L36" s="351">
        <v>0.28081767760658316</v>
      </c>
      <c r="M36" s="283">
        <f t="shared" si="8"/>
        <v>0</v>
      </c>
      <c r="N36" s="151">
        <f t="shared" si="9"/>
        <v>0.93605892535527724</v>
      </c>
    </row>
    <row r="37" spans="1:14">
      <c r="A37" s="12">
        <f t="shared" si="7"/>
        <v>34943</v>
      </c>
      <c r="B37" s="12">
        <f t="shared" si="0"/>
        <v>35139</v>
      </c>
      <c r="C37" s="13">
        <f t="shared" si="1"/>
        <v>1</v>
      </c>
      <c r="D37" s="273">
        <f t="shared" si="2"/>
        <v>1</v>
      </c>
      <c r="E37" s="273">
        <f t="shared" si="3"/>
        <v>1.095725592021944</v>
      </c>
      <c r="F37" s="274">
        <f t="shared" si="4"/>
        <v>20457</v>
      </c>
      <c r="G37" s="274">
        <f t="shared" si="5"/>
        <v>40741</v>
      </c>
      <c r="H37" s="275">
        <f>CHOOSE(MATCH($A$2,{"D","C"},0),VLOOKUP($A37,$J$4:$N$258,COUNTA($J$4:$N$4)),TREND(D37:E37,F37:G37,B37))</f>
        <v>1</v>
      </c>
      <c r="J37" s="281">
        <v>41487</v>
      </c>
      <c r="K37" s="277">
        <f t="shared" si="6"/>
        <v>41687</v>
      </c>
      <c r="L37" s="351">
        <v>0.28081767760658316</v>
      </c>
      <c r="M37" s="283">
        <f t="shared" si="8"/>
        <v>0</v>
      </c>
      <c r="N37" s="151">
        <f t="shared" si="9"/>
        <v>0.93605892535527724</v>
      </c>
    </row>
    <row r="38" spans="1:14">
      <c r="A38" s="12">
        <f t="shared" si="7"/>
        <v>34973</v>
      </c>
      <c r="B38" s="12">
        <f t="shared" si="0"/>
        <v>35170</v>
      </c>
      <c r="C38" s="13">
        <f t="shared" si="1"/>
        <v>1</v>
      </c>
      <c r="D38" s="273">
        <f t="shared" si="2"/>
        <v>1</v>
      </c>
      <c r="E38" s="273">
        <f t="shared" si="3"/>
        <v>1.095725592021944</v>
      </c>
      <c r="F38" s="274">
        <f t="shared" si="4"/>
        <v>20457</v>
      </c>
      <c r="G38" s="274">
        <f t="shared" si="5"/>
        <v>40741</v>
      </c>
      <c r="H38" s="275">
        <f>CHOOSE(MATCH($A$2,{"D","C"},0),VLOOKUP($A38,$J$4:$N$258,COUNTA($J$4:$N$4)),TREND(D38:E38,F38:G38,B38))</f>
        <v>1</v>
      </c>
      <c r="J38" s="281">
        <v>41518</v>
      </c>
      <c r="K38" s="277">
        <f t="shared" si="6"/>
        <v>41714</v>
      </c>
      <c r="L38" s="351">
        <v>0.28081767760658316</v>
      </c>
      <c r="M38" s="283">
        <f t="shared" si="8"/>
        <v>0</v>
      </c>
      <c r="N38" s="151">
        <f t="shared" si="9"/>
        <v>0.93605892535527724</v>
      </c>
    </row>
    <row r="39" spans="1:14">
      <c r="A39" s="12">
        <f t="shared" si="7"/>
        <v>35004</v>
      </c>
      <c r="B39" s="12">
        <f t="shared" si="0"/>
        <v>35200</v>
      </c>
      <c r="C39" s="13">
        <f t="shared" si="1"/>
        <v>1</v>
      </c>
      <c r="D39" s="273">
        <f t="shared" si="2"/>
        <v>1</v>
      </c>
      <c r="E39" s="273">
        <f t="shared" si="3"/>
        <v>1.095725592021944</v>
      </c>
      <c r="F39" s="274">
        <f t="shared" si="4"/>
        <v>20457</v>
      </c>
      <c r="G39" s="274">
        <f t="shared" si="5"/>
        <v>40741</v>
      </c>
      <c r="H39" s="275">
        <f>CHOOSE(MATCH($A$2,{"D","C"},0),VLOOKUP($A39,$J$4:$N$258,COUNTA($J$4:$N$4)),TREND(D39:E39,F39:G39,B39))</f>
        <v>1</v>
      </c>
      <c r="J39" s="281">
        <v>41548</v>
      </c>
      <c r="K39" s="277">
        <f t="shared" si="6"/>
        <v>41746</v>
      </c>
      <c r="L39" s="351">
        <v>0.26081767760658314</v>
      </c>
      <c r="M39" s="283">
        <f t="shared" si="8"/>
        <v>-7.1220587572906946E-2</v>
      </c>
      <c r="N39" s="151">
        <f t="shared" si="9"/>
        <v>0.86939225868861059</v>
      </c>
    </row>
    <row r="40" spans="1:14">
      <c r="A40" s="12">
        <f t="shared" si="7"/>
        <v>35034</v>
      </c>
      <c r="B40" s="12">
        <f t="shared" si="0"/>
        <v>35231</v>
      </c>
      <c r="C40" s="13">
        <f t="shared" si="1"/>
        <v>1</v>
      </c>
      <c r="D40" s="273">
        <f t="shared" si="2"/>
        <v>1</v>
      </c>
      <c r="E40" s="273">
        <f t="shared" si="3"/>
        <v>1.095725592021944</v>
      </c>
      <c r="F40" s="274">
        <f t="shared" si="4"/>
        <v>20457</v>
      </c>
      <c r="G40" s="274">
        <f t="shared" si="5"/>
        <v>40741</v>
      </c>
      <c r="H40" s="275">
        <f>CHOOSE(MATCH($A$2,{"D","C"},0),VLOOKUP($A40,$J$4:$N$258,COUNTA($J$4:$N$4)),TREND(D40:E40,F40:G40,B40))</f>
        <v>1</v>
      </c>
      <c r="J40" s="281">
        <v>41579</v>
      </c>
      <c r="K40" s="277">
        <f t="shared" si="6"/>
        <v>41775</v>
      </c>
      <c r="L40" s="351">
        <v>0.26081767760658314</v>
      </c>
      <c r="M40" s="283">
        <f t="shared" si="8"/>
        <v>0</v>
      </c>
      <c r="N40" s="151">
        <f t="shared" si="9"/>
        <v>0.86939225868861059</v>
      </c>
    </row>
    <row r="41" spans="1:14">
      <c r="A41" s="12">
        <f t="shared" si="7"/>
        <v>35065</v>
      </c>
      <c r="B41" s="12">
        <f t="shared" si="0"/>
        <v>35261</v>
      </c>
      <c r="C41" s="13">
        <f t="shared" si="1"/>
        <v>1</v>
      </c>
      <c r="D41" s="273">
        <f t="shared" si="2"/>
        <v>1</v>
      </c>
      <c r="E41" s="273">
        <f t="shared" si="3"/>
        <v>1.095725592021944</v>
      </c>
      <c r="F41" s="274">
        <f t="shared" si="4"/>
        <v>20457</v>
      </c>
      <c r="G41" s="274">
        <f t="shared" si="5"/>
        <v>40741</v>
      </c>
      <c r="H41" s="275">
        <f>CHOOSE(MATCH($A$2,{"D","C"},0),VLOOKUP($A41,$J$4:$N$258,COUNTA($J$4:$N$4)),TREND(D41:E41,F41:G41,B41))</f>
        <v>1</v>
      </c>
      <c r="J41" s="281">
        <v>41609</v>
      </c>
      <c r="K41" s="277">
        <f t="shared" si="6"/>
        <v>41807</v>
      </c>
      <c r="L41" s="351">
        <v>0.26081767760658314</v>
      </c>
      <c r="M41" s="283">
        <f t="shared" si="8"/>
        <v>0</v>
      </c>
      <c r="N41" s="151">
        <f t="shared" si="9"/>
        <v>0.86939225868861059</v>
      </c>
    </row>
    <row r="42" spans="1:14">
      <c r="A42" s="12">
        <f t="shared" si="7"/>
        <v>35096</v>
      </c>
      <c r="B42" s="12">
        <f t="shared" si="0"/>
        <v>35292</v>
      </c>
      <c r="C42" s="13">
        <f t="shared" si="1"/>
        <v>1</v>
      </c>
      <c r="D42" s="273">
        <f t="shared" si="2"/>
        <v>1</v>
      </c>
      <c r="E42" s="273">
        <f t="shared" si="3"/>
        <v>1.095725592021944</v>
      </c>
      <c r="F42" s="274">
        <f t="shared" si="4"/>
        <v>20457</v>
      </c>
      <c r="G42" s="274">
        <f t="shared" si="5"/>
        <v>40741</v>
      </c>
      <c r="H42" s="275">
        <f>CHOOSE(MATCH($A$2,{"D","C"},0),VLOOKUP($A42,$J$4:$N$258,COUNTA($J$4:$N$4)),TREND(D42:E42,F42:G42,B42))</f>
        <v>1</v>
      </c>
      <c r="J42" s="281">
        <v>41640</v>
      </c>
      <c r="K42" s="277">
        <f t="shared" si="6"/>
        <v>41837</v>
      </c>
      <c r="L42" s="351">
        <v>0.26691767760658314</v>
      </c>
      <c r="M42" s="283">
        <f t="shared" si="8"/>
        <v>2.3387985262261379E-2</v>
      </c>
      <c r="N42" s="151">
        <f t="shared" si="9"/>
        <v>0.8897255920219439</v>
      </c>
    </row>
    <row r="43" spans="1:14">
      <c r="A43" s="12">
        <f t="shared" si="7"/>
        <v>35125</v>
      </c>
      <c r="B43" s="12">
        <f t="shared" si="0"/>
        <v>35323</v>
      </c>
      <c r="C43" s="13">
        <f t="shared" si="1"/>
        <v>1</v>
      </c>
      <c r="D43" s="273">
        <f t="shared" si="2"/>
        <v>1</v>
      </c>
      <c r="E43" s="273">
        <f t="shared" si="3"/>
        <v>1.095725592021944</v>
      </c>
      <c r="F43" s="274">
        <f t="shared" si="4"/>
        <v>20457</v>
      </c>
      <c r="G43" s="274">
        <f t="shared" si="5"/>
        <v>40741</v>
      </c>
      <c r="H43" s="275">
        <f>CHOOSE(MATCH($A$2,{"D","C"},0),VLOOKUP($A43,$J$4:$N$258,COUNTA($J$4:$N$4)),TREND(D43:E43,F43:G43,B43))</f>
        <v>1</v>
      </c>
      <c r="J43" s="281">
        <v>41671</v>
      </c>
      <c r="K43" s="277">
        <f t="shared" si="6"/>
        <v>41866</v>
      </c>
      <c r="L43" s="351">
        <v>0.26691767760658314</v>
      </c>
      <c r="M43" s="283">
        <f t="shared" si="8"/>
        <v>0</v>
      </c>
      <c r="N43" s="151">
        <f t="shared" si="9"/>
        <v>0.8897255920219439</v>
      </c>
    </row>
    <row r="44" spans="1:14">
      <c r="A44" s="12">
        <f t="shared" si="7"/>
        <v>35156</v>
      </c>
      <c r="B44" s="12">
        <f t="shared" si="0"/>
        <v>35353</v>
      </c>
      <c r="C44" s="13">
        <f t="shared" si="1"/>
        <v>1</v>
      </c>
      <c r="D44" s="273">
        <f t="shared" si="2"/>
        <v>1</v>
      </c>
      <c r="E44" s="273">
        <f t="shared" si="3"/>
        <v>1.095725592021944</v>
      </c>
      <c r="F44" s="274">
        <f t="shared" si="4"/>
        <v>20457</v>
      </c>
      <c r="G44" s="274">
        <f t="shared" si="5"/>
        <v>40741</v>
      </c>
      <c r="H44" s="275">
        <f>CHOOSE(MATCH($A$2,{"D","C"},0),VLOOKUP($A44,$J$4:$N$258,COUNTA($J$4:$N$4)),TREND(D44:E44,F44:G44,B44))</f>
        <v>1</v>
      </c>
      <c r="J44" s="281">
        <v>41699</v>
      </c>
      <c r="K44" s="277">
        <f t="shared" si="6"/>
        <v>41899</v>
      </c>
      <c r="L44" s="351">
        <v>0.26831767760658315</v>
      </c>
      <c r="M44" s="283">
        <f t="shared" si="8"/>
        <v>5.2450628693971879E-3</v>
      </c>
      <c r="N44" s="151">
        <f>(1+M44)*N43</f>
        <v>0.89439225868861061</v>
      </c>
    </row>
    <row r="45" spans="1:14">
      <c r="A45" s="12">
        <f t="shared" si="7"/>
        <v>35186</v>
      </c>
      <c r="B45" s="12">
        <f t="shared" si="0"/>
        <v>35384</v>
      </c>
      <c r="C45" s="13">
        <f t="shared" si="1"/>
        <v>1</v>
      </c>
      <c r="D45" s="273">
        <f t="shared" si="2"/>
        <v>1</v>
      </c>
      <c r="E45" s="273">
        <f t="shared" si="3"/>
        <v>1.095725592021944</v>
      </c>
      <c r="F45" s="274">
        <f t="shared" si="4"/>
        <v>20457</v>
      </c>
      <c r="G45" s="274">
        <f t="shared" si="5"/>
        <v>40741</v>
      </c>
      <c r="H45" s="275">
        <f>CHOOSE(MATCH($A$2,{"D","C"},0),VLOOKUP($A45,$J$4:$N$258,COUNTA($J$4:$N$4)),TREND(D45:E45,F45:G45,B45))</f>
        <v>1</v>
      </c>
      <c r="J45" s="281">
        <v>41730</v>
      </c>
      <c r="K45" s="277">
        <f t="shared" si="6"/>
        <v>41928</v>
      </c>
      <c r="L45" s="351">
        <v>0.26831767760658315</v>
      </c>
      <c r="M45" s="283">
        <f t="shared" si="8"/>
        <v>0</v>
      </c>
      <c r="N45" s="151">
        <f t="shared" si="9"/>
        <v>0.89439225868861061</v>
      </c>
    </row>
    <row r="46" spans="1:14">
      <c r="A46" s="12">
        <f t="shared" si="7"/>
        <v>35217</v>
      </c>
      <c r="B46" s="12">
        <f t="shared" si="0"/>
        <v>35414</v>
      </c>
      <c r="C46" s="13">
        <f t="shared" si="1"/>
        <v>1</v>
      </c>
      <c r="D46" s="273">
        <f t="shared" si="2"/>
        <v>1</v>
      </c>
      <c r="E46" s="273">
        <f t="shared" si="3"/>
        <v>1.095725592021944</v>
      </c>
      <c r="F46" s="274">
        <f t="shared" si="4"/>
        <v>20457</v>
      </c>
      <c r="G46" s="274">
        <f t="shared" si="5"/>
        <v>40741</v>
      </c>
      <c r="H46" s="275">
        <f>CHOOSE(MATCH($A$2,{"D","C"},0),VLOOKUP($A46,$J$4:$N$258,COUNTA($J$4:$N$4)),TREND(D46:E46,F46:G46,B46))</f>
        <v>1</v>
      </c>
      <c r="J46" s="281">
        <v>41760</v>
      </c>
      <c r="K46" s="277">
        <f t="shared" si="6"/>
        <v>41960</v>
      </c>
      <c r="L46" s="351">
        <v>0.26831767760658315</v>
      </c>
      <c r="M46" s="283">
        <f t="shared" si="8"/>
        <v>0</v>
      </c>
      <c r="N46" s="151">
        <f t="shared" si="9"/>
        <v>0.89439225868861061</v>
      </c>
    </row>
    <row r="47" spans="1:14">
      <c r="A47" s="12">
        <f t="shared" si="7"/>
        <v>35247</v>
      </c>
      <c r="B47" s="12">
        <f t="shared" si="0"/>
        <v>35445</v>
      </c>
      <c r="C47" s="13">
        <f t="shared" si="1"/>
        <v>1</v>
      </c>
      <c r="D47" s="273">
        <f t="shared" si="2"/>
        <v>1</v>
      </c>
      <c r="E47" s="273">
        <f t="shared" si="3"/>
        <v>1.095725592021944</v>
      </c>
      <c r="F47" s="274">
        <f t="shared" si="4"/>
        <v>20457</v>
      </c>
      <c r="G47" s="274">
        <f t="shared" si="5"/>
        <v>40741</v>
      </c>
      <c r="H47" s="275">
        <f>CHOOSE(MATCH($A$2,{"D","C"},0),VLOOKUP($A47,$J$4:$N$258,COUNTA($J$4:$N$4)),TREND(D47:E47,F47:G47,B47))</f>
        <v>1</v>
      </c>
      <c r="J47" s="281">
        <v>41791</v>
      </c>
      <c r="K47" s="277">
        <f t="shared" si="6"/>
        <v>41989</v>
      </c>
      <c r="L47" s="351">
        <v>0.26831767760658315</v>
      </c>
      <c r="M47" s="283">
        <f t="shared" si="8"/>
        <v>0</v>
      </c>
      <c r="N47" s="151">
        <f t="shared" si="9"/>
        <v>0.89439225868861061</v>
      </c>
    </row>
    <row r="48" spans="1:14">
      <c r="A48" s="12">
        <f t="shared" si="7"/>
        <v>35278</v>
      </c>
      <c r="B48" s="12">
        <f t="shared" si="0"/>
        <v>35476</v>
      </c>
      <c r="C48" s="13">
        <f t="shared" si="1"/>
        <v>1</v>
      </c>
      <c r="D48" s="273">
        <f t="shared" si="2"/>
        <v>1</v>
      </c>
      <c r="E48" s="273">
        <f t="shared" si="3"/>
        <v>1.095725592021944</v>
      </c>
      <c r="F48" s="274">
        <f t="shared" si="4"/>
        <v>20457</v>
      </c>
      <c r="G48" s="274">
        <f t="shared" si="5"/>
        <v>40741</v>
      </c>
      <c r="H48" s="275">
        <f>CHOOSE(MATCH($A$2,{"D","C"},0),VLOOKUP($A48,$J$4:$N$258,COUNTA($J$4:$N$4)),TREND(D48:E48,F48:G48,B48))</f>
        <v>1</v>
      </c>
      <c r="J48" s="281">
        <v>41821</v>
      </c>
      <c r="K48" s="277">
        <f t="shared" si="6"/>
        <v>42021</v>
      </c>
      <c r="L48" s="351">
        <v>0.26931767760658315</v>
      </c>
      <c r="M48" s="283">
        <f t="shared" si="8"/>
        <v>3.7269255194816164E-3</v>
      </c>
      <c r="N48" s="151">
        <f>(1+M48)*N47</f>
        <v>0.89772559202194402</v>
      </c>
    </row>
    <row r="49" spans="1:14">
      <c r="A49" s="12">
        <f t="shared" si="7"/>
        <v>35309</v>
      </c>
      <c r="B49" s="12">
        <f t="shared" si="0"/>
        <v>35504</v>
      </c>
      <c r="C49" s="13">
        <f t="shared" si="1"/>
        <v>1</v>
      </c>
      <c r="D49" s="273">
        <f t="shared" si="2"/>
        <v>1</v>
      </c>
      <c r="E49" s="273">
        <f t="shared" si="3"/>
        <v>1.095725592021944</v>
      </c>
      <c r="F49" s="274">
        <f t="shared" si="4"/>
        <v>20457</v>
      </c>
      <c r="G49" s="274">
        <f t="shared" si="5"/>
        <v>40741</v>
      </c>
      <c r="H49" s="275">
        <f>CHOOSE(MATCH($A$2,{"D","C"},0),VLOOKUP($A49,$J$4:$N$258,COUNTA($J$4:$N$4)),TREND(D49:E49,F49:G49,B49))</f>
        <v>1</v>
      </c>
      <c r="J49" s="281">
        <v>41852</v>
      </c>
      <c r="K49" s="277">
        <f t="shared" si="6"/>
        <v>42052</v>
      </c>
      <c r="L49" s="351">
        <v>0.26931767760658315</v>
      </c>
      <c r="M49" s="283">
        <f t="shared" si="8"/>
        <v>0</v>
      </c>
      <c r="N49" s="151">
        <f>(1+M49)*N48</f>
        <v>0.89772559202194402</v>
      </c>
    </row>
    <row r="50" spans="1:14">
      <c r="A50" s="12">
        <f t="shared" si="7"/>
        <v>35339</v>
      </c>
      <c r="B50" s="12">
        <f t="shared" si="0"/>
        <v>35535</v>
      </c>
      <c r="C50" s="13">
        <f t="shared" si="1"/>
        <v>1</v>
      </c>
      <c r="D50" s="273">
        <f t="shared" si="2"/>
        <v>1</v>
      </c>
      <c r="E50" s="273">
        <f t="shared" si="3"/>
        <v>1.095725592021944</v>
      </c>
      <c r="F50" s="274">
        <f t="shared" si="4"/>
        <v>20457</v>
      </c>
      <c r="G50" s="274">
        <f t="shared" si="5"/>
        <v>40741</v>
      </c>
      <c r="H50" s="275">
        <f>CHOOSE(MATCH($A$2,{"D","C"},0),VLOOKUP($A50,$J$4:$N$258,COUNTA($J$4:$N$4)),TREND(D50:E50,F50:G50,B50))</f>
        <v>1</v>
      </c>
      <c r="J50" s="281">
        <v>41883</v>
      </c>
      <c r="K50" s="277">
        <f t="shared" si="6"/>
        <v>42079</v>
      </c>
      <c r="L50" s="351">
        <v>0.26931767760658315</v>
      </c>
      <c r="M50" s="283">
        <f t="shared" si="8"/>
        <v>0</v>
      </c>
      <c r="N50" s="151">
        <f t="shared" ref="N50:N113" si="10">(1+M50)*N49</f>
        <v>0.89772559202194402</v>
      </c>
    </row>
    <row r="51" spans="1:14">
      <c r="A51" s="12">
        <f t="shared" si="7"/>
        <v>35370</v>
      </c>
      <c r="B51" s="12">
        <f t="shared" si="0"/>
        <v>35565</v>
      </c>
      <c r="C51" s="13">
        <f t="shared" si="1"/>
        <v>1</v>
      </c>
      <c r="D51" s="273">
        <f t="shared" si="2"/>
        <v>1</v>
      </c>
      <c r="E51" s="273">
        <f t="shared" si="3"/>
        <v>1.095725592021944</v>
      </c>
      <c r="F51" s="274">
        <f t="shared" si="4"/>
        <v>20457</v>
      </c>
      <c r="G51" s="274">
        <f t="shared" si="5"/>
        <v>40741</v>
      </c>
      <c r="H51" s="275">
        <f>CHOOSE(MATCH($A$2,{"D","C"},0),VLOOKUP($A51,$J$4:$N$258,COUNTA($J$4:$N$4)),TREND(D51:E51,F51:G51,B51))</f>
        <v>1</v>
      </c>
      <c r="J51" s="281">
        <v>41913</v>
      </c>
      <c r="K51" s="277">
        <f t="shared" si="6"/>
        <v>42111</v>
      </c>
      <c r="L51" s="351">
        <v>0.26431767760658315</v>
      </c>
      <c r="M51" s="283">
        <f t="shared" si="8"/>
        <v>-1.8565435601683555E-2</v>
      </c>
      <c r="N51" s="151">
        <f t="shared" si="10"/>
        <v>0.88105892535527741</v>
      </c>
    </row>
    <row r="52" spans="1:14">
      <c r="A52" s="12">
        <f t="shared" si="7"/>
        <v>35400</v>
      </c>
      <c r="B52" s="12">
        <f t="shared" si="0"/>
        <v>35596</v>
      </c>
      <c r="C52" s="13">
        <f t="shared" si="1"/>
        <v>1</v>
      </c>
      <c r="D52" s="273">
        <f t="shared" si="2"/>
        <v>1</v>
      </c>
      <c r="E52" s="273">
        <f t="shared" si="3"/>
        <v>1.095725592021944</v>
      </c>
      <c r="F52" s="274">
        <f t="shared" si="4"/>
        <v>20457</v>
      </c>
      <c r="G52" s="274">
        <f t="shared" si="5"/>
        <v>40741</v>
      </c>
      <c r="H52" s="275">
        <f>CHOOSE(MATCH($A$2,{"D","C"},0),VLOOKUP($A52,$J$4:$N$258,COUNTA($J$4:$N$4)),TREND(D52:E52,F52:G52,B52))</f>
        <v>1</v>
      </c>
      <c r="J52" s="281">
        <v>41944</v>
      </c>
      <c r="K52" s="277">
        <f t="shared" si="6"/>
        <v>42140</v>
      </c>
      <c r="L52" s="351">
        <v>0.26431767760658315</v>
      </c>
      <c r="M52" s="283">
        <f t="shared" si="8"/>
        <v>0</v>
      </c>
      <c r="N52" s="151">
        <f t="shared" si="10"/>
        <v>0.88105892535527741</v>
      </c>
    </row>
    <row r="53" spans="1:14">
      <c r="A53" s="12">
        <f t="shared" si="7"/>
        <v>35431</v>
      </c>
      <c r="B53" s="12">
        <f t="shared" si="0"/>
        <v>35626</v>
      </c>
      <c r="C53" s="13">
        <f t="shared" si="1"/>
        <v>1</v>
      </c>
      <c r="D53" s="273">
        <f t="shared" si="2"/>
        <v>1</v>
      </c>
      <c r="E53" s="273">
        <f t="shared" si="3"/>
        <v>1.095725592021944</v>
      </c>
      <c r="F53" s="274">
        <f t="shared" si="4"/>
        <v>20457</v>
      </c>
      <c r="G53" s="274">
        <f t="shared" si="5"/>
        <v>40741</v>
      </c>
      <c r="H53" s="275">
        <f>CHOOSE(MATCH($A$2,{"D","C"},0),VLOOKUP($A53,$J$4:$N$258,COUNTA($J$4:$N$4)),TREND(D53:E53,F53:G53,B53))</f>
        <v>1</v>
      </c>
      <c r="J53" s="281">
        <v>41974</v>
      </c>
      <c r="K53" s="277">
        <f t="shared" si="6"/>
        <v>42172</v>
      </c>
      <c r="L53" s="351">
        <v>0.26431767760658315</v>
      </c>
      <c r="M53" s="283">
        <f t="shared" si="8"/>
        <v>0</v>
      </c>
      <c r="N53" s="151">
        <f t="shared" si="10"/>
        <v>0.88105892535527741</v>
      </c>
    </row>
    <row r="54" spans="1:14">
      <c r="A54" s="12">
        <f t="shared" si="7"/>
        <v>35462</v>
      </c>
      <c r="B54" s="12">
        <f t="shared" si="0"/>
        <v>35657</v>
      </c>
      <c r="C54" s="13">
        <f t="shared" si="1"/>
        <v>1</v>
      </c>
      <c r="D54" s="273">
        <f t="shared" si="2"/>
        <v>1</v>
      </c>
      <c r="E54" s="273">
        <f t="shared" si="3"/>
        <v>1.095725592021944</v>
      </c>
      <c r="F54" s="274">
        <f t="shared" si="4"/>
        <v>20457</v>
      </c>
      <c r="G54" s="274">
        <f t="shared" si="5"/>
        <v>40741</v>
      </c>
      <c r="H54" s="275">
        <f>CHOOSE(MATCH($A$2,{"D","C"},0),VLOOKUP($A54,$J$4:$N$258,COUNTA($J$4:$N$4)),TREND(D54:E54,F54:G54,B54))</f>
        <v>1</v>
      </c>
      <c r="J54" s="281">
        <v>42005</v>
      </c>
      <c r="K54" s="277">
        <f t="shared" si="6"/>
        <v>42202</v>
      </c>
      <c r="L54" s="351">
        <v>0.26431767760658315</v>
      </c>
      <c r="M54" s="283">
        <f t="shared" si="8"/>
        <v>0</v>
      </c>
      <c r="N54" s="151">
        <f t="shared" si="10"/>
        <v>0.88105892535527741</v>
      </c>
    </row>
    <row r="55" spans="1:14">
      <c r="A55" s="12">
        <f t="shared" si="7"/>
        <v>35490</v>
      </c>
      <c r="B55" s="12">
        <f t="shared" si="0"/>
        <v>35688</v>
      </c>
      <c r="C55" s="13">
        <f t="shared" si="1"/>
        <v>1</v>
      </c>
      <c r="D55" s="273">
        <f t="shared" si="2"/>
        <v>1</v>
      </c>
      <c r="E55" s="273">
        <f t="shared" si="3"/>
        <v>1.095725592021944</v>
      </c>
      <c r="F55" s="274">
        <f t="shared" si="4"/>
        <v>20457</v>
      </c>
      <c r="G55" s="274">
        <f t="shared" si="5"/>
        <v>40741</v>
      </c>
      <c r="H55" s="275">
        <f>CHOOSE(MATCH($A$2,{"D","C"},0),VLOOKUP($A55,$J$4:$N$258,COUNTA($J$4:$N$4)),TREND(D55:E55,F55:G55,B55))</f>
        <v>1</v>
      </c>
      <c r="J55" s="281">
        <v>42036</v>
      </c>
      <c r="K55" s="277">
        <f t="shared" si="6"/>
        <v>42231</v>
      </c>
      <c r="L55" s="351">
        <v>0.26431767760658315</v>
      </c>
      <c r="M55" s="283">
        <f t="shared" si="8"/>
        <v>0</v>
      </c>
      <c r="N55" s="151">
        <f t="shared" si="10"/>
        <v>0.88105892535527741</v>
      </c>
    </row>
    <row r="56" spans="1:14">
      <c r="A56" s="12">
        <f t="shared" si="7"/>
        <v>35521</v>
      </c>
      <c r="B56" s="12">
        <f t="shared" si="0"/>
        <v>35718</v>
      </c>
      <c r="C56" s="13">
        <f t="shared" si="1"/>
        <v>1</v>
      </c>
      <c r="D56" s="273">
        <f t="shared" si="2"/>
        <v>1</v>
      </c>
      <c r="E56" s="273">
        <f t="shared" si="3"/>
        <v>1.095725592021944</v>
      </c>
      <c r="F56" s="274">
        <f t="shared" si="4"/>
        <v>20457</v>
      </c>
      <c r="G56" s="274">
        <f t="shared" si="5"/>
        <v>40741</v>
      </c>
      <c r="H56" s="275">
        <f>CHOOSE(MATCH($A$2,{"D","C"},0),VLOOKUP($A56,$J$4:$N$258,COUNTA($J$4:$N$4)),TREND(D56:E56,F56:G56,B56))</f>
        <v>1</v>
      </c>
      <c r="J56" s="281">
        <v>42064</v>
      </c>
      <c r="K56" s="277">
        <f t="shared" si="6"/>
        <v>42264</v>
      </c>
      <c r="L56" s="351">
        <v>0.26431767760658315</v>
      </c>
      <c r="M56" s="283">
        <f t="shared" si="8"/>
        <v>0</v>
      </c>
      <c r="N56" s="151">
        <f t="shared" si="10"/>
        <v>0.88105892535527741</v>
      </c>
    </row>
    <row r="57" spans="1:14">
      <c r="A57" s="12">
        <f t="shared" si="7"/>
        <v>35551</v>
      </c>
      <c r="B57" s="12">
        <f t="shared" si="0"/>
        <v>35749</v>
      </c>
      <c r="C57" s="13">
        <f t="shared" si="1"/>
        <v>1</v>
      </c>
      <c r="D57" s="273">
        <f t="shared" si="2"/>
        <v>1</v>
      </c>
      <c r="E57" s="273">
        <f t="shared" si="3"/>
        <v>1.095725592021944</v>
      </c>
      <c r="F57" s="274">
        <f t="shared" si="4"/>
        <v>20457</v>
      </c>
      <c r="G57" s="274">
        <f t="shared" si="5"/>
        <v>40741</v>
      </c>
      <c r="H57" s="275">
        <f>CHOOSE(MATCH($A$2,{"D","C"},0),VLOOKUP($A57,$J$4:$N$258,COUNTA($J$4:$N$4)),TREND(D57:E57,F57:G57,B57))</f>
        <v>1</v>
      </c>
      <c r="J57" s="281">
        <v>42095</v>
      </c>
      <c r="K57" s="277">
        <f t="shared" si="6"/>
        <v>42293</v>
      </c>
      <c r="L57" s="351">
        <v>0.26431767760658315</v>
      </c>
      <c r="M57" s="283">
        <f t="shared" si="8"/>
        <v>0</v>
      </c>
      <c r="N57" s="151">
        <f t="shared" si="10"/>
        <v>0.88105892535527741</v>
      </c>
    </row>
    <row r="58" spans="1:14">
      <c r="A58" s="12">
        <f t="shared" si="7"/>
        <v>35582</v>
      </c>
      <c r="B58" s="12">
        <f t="shared" si="0"/>
        <v>35779</v>
      </c>
      <c r="C58" s="13">
        <f t="shared" si="1"/>
        <v>1</v>
      </c>
      <c r="D58" s="273">
        <f t="shared" si="2"/>
        <v>1</v>
      </c>
      <c r="E58" s="273">
        <f t="shared" si="3"/>
        <v>1.095725592021944</v>
      </c>
      <c r="F58" s="274">
        <f t="shared" si="4"/>
        <v>20457</v>
      </c>
      <c r="G58" s="274">
        <f t="shared" si="5"/>
        <v>40741</v>
      </c>
      <c r="H58" s="275">
        <f>CHOOSE(MATCH($A$2,{"D","C"},0),VLOOKUP($A58,$J$4:$N$258,COUNTA($J$4:$N$4)),TREND(D58:E58,F58:G58,B58))</f>
        <v>1</v>
      </c>
      <c r="J58" s="281">
        <v>42125</v>
      </c>
      <c r="K58" s="277">
        <f t="shared" si="6"/>
        <v>42325</v>
      </c>
      <c r="L58" s="351">
        <v>0.26431767760658315</v>
      </c>
      <c r="M58" s="283">
        <f t="shared" si="8"/>
        <v>0</v>
      </c>
      <c r="N58" s="151">
        <f t="shared" si="10"/>
        <v>0.88105892535527741</v>
      </c>
    </row>
    <row r="59" spans="1:14">
      <c r="A59" s="12">
        <f t="shared" si="7"/>
        <v>35612</v>
      </c>
      <c r="B59" s="12">
        <f t="shared" si="0"/>
        <v>35810</v>
      </c>
      <c r="C59" s="13">
        <f t="shared" si="1"/>
        <v>1</v>
      </c>
      <c r="D59" s="273">
        <f t="shared" si="2"/>
        <v>1</v>
      </c>
      <c r="E59" s="273">
        <f t="shared" si="3"/>
        <v>1.095725592021944</v>
      </c>
      <c r="F59" s="274">
        <f t="shared" si="4"/>
        <v>20457</v>
      </c>
      <c r="G59" s="274">
        <f t="shared" si="5"/>
        <v>40741</v>
      </c>
      <c r="H59" s="275">
        <f>CHOOSE(MATCH($A$2,{"D","C"},0),VLOOKUP($A59,$J$4:$N$258,COUNTA($J$4:$N$4)),TREND(D59:E59,F59:G59,B59))</f>
        <v>1</v>
      </c>
      <c r="J59" s="281">
        <v>42156</v>
      </c>
      <c r="K59" s="277">
        <f t="shared" si="6"/>
        <v>42354</v>
      </c>
      <c r="L59" s="351">
        <v>0.26431767760658315</v>
      </c>
      <c r="M59" s="283">
        <f t="shared" si="8"/>
        <v>0</v>
      </c>
      <c r="N59" s="151">
        <f t="shared" si="10"/>
        <v>0.88105892535527741</v>
      </c>
    </row>
    <row r="60" spans="1:14">
      <c r="A60" s="12">
        <f t="shared" si="7"/>
        <v>35643</v>
      </c>
      <c r="B60" s="12">
        <f t="shared" si="0"/>
        <v>35841</v>
      </c>
      <c r="C60" s="13">
        <f t="shared" si="1"/>
        <v>1</v>
      </c>
      <c r="D60" s="273">
        <f t="shared" si="2"/>
        <v>1</v>
      </c>
      <c r="E60" s="273">
        <f t="shared" si="3"/>
        <v>1.095725592021944</v>
      </c>
      <c r="F60" s="274">
        <f t="shared" si="4"/>
        <v>20457</v>
      </c>
      <c r="G60" s="274">
        <f t="shared" si="5"/>
        <v>40741</v>
      </c>
      <c r="H60" s="275">
        <f>CHOOSE(MATCH($A$2,{"D","C"},0),VLOOKUP($A60,$J$4:$N$258,COUNTA($J$4:$N$4)),TREND(D60:E60,F60:G60,B60))</f>
        <v>1</v>
      </c>
      <c r="J60" s="281">
        <v>42186</v>
      </c>
      <c r="K60" s="277">
        <f t="shared" si="6"/>
        <v>42386</v>
      </c>
      <c r="L60" s="351">
        <v>0.26631767760658315</v>
      </c>
      <c r="M60" s="283">
        <f t="shared" si="8"/>
        <v>7.5666524392548062E-3</v>
      </c>
      <c r="N60" s="151">
        <f t="shared" si="10"/>
        <v>0.88772559202194412</v>
      </c>
    </row>
    <row r="61" spans="1:14">
      <c r="A61" s="12">
        <f t="shared" si="7"/>
        <v>35674</v>
      </c>
      <c r="B61" s="12">
        <f t="shared" si="0"/>
        <v>35869</v>
      </c>
      <c r="C61" s="13">
        <f t="shared" si="1"/>
        <v>1</v>
      </c>
      <c r="D61" s="273">
        <f t="shared" si="2"/>
        <v>1</v>
      </c>
      <c r="E61" s="273">
        <f t="shared" si="3"/>
        <v>1.095725592021944</v>
      </c>
      <c r="F61" s="274">
        <f t="shared" si="4"/>
        <v>20457</v>
      </c>
      <c r="G61" s="274">
        <f t="shared" si="5"/>
        <v>40741</v>
      </c>
      <c r="H61" s="275">
        <f>CHOOSE(MATCH($A$2,{"D","C"},0),VLOOKUP($A61,$J$4:$N$258,COUNTA($J$4:$N$4)),TREND(D61:E61,F61:G61,B61))</f>
        <v>1</v>
      </c>
      <c r="J61" s="281">
        <v>42217</v>
      </c>
      <c r="K61" s="277">
        <f t="shared" si="6"/>
        <v>42417</v>
      </c>
      <c r="L61" s="351">
        <v>0.26631767760658315</v>
      </c>
      <c r="M61" s="283">
        <f t="shared" si="8"/>
        <v>0</v>
      </c>
      <c r="N61" s="151">
        <f t="shared" si="10"/>
        <v>0.88772559202194412</v>
      </c>
    </row>
    <row r="62" spans="1:14">
      <c r="A62" s="12">
        <f t="shared" si="7"/>
        <v>35704</v>
      </c>
      <c r="B62" s="12">
        <f t="shared" si="0"/>
        <v>35900</v>
      </c>
      <c r="C62" s="13">
        <f t="shared" si="1"/>
        <v>1</v>
      </c>
      <c r="D62" s="273">
        <f t="shared" si="2"/>
        <v>1</v>
      </c>
      <c r="E62" s="273">
        <f t="shared" si="3"/>
        <v>1.095725592021944</v>
      </c>
      <c r="F62" s="274">
        <f t="shared" si="4"/>
        <v>20457</v>
      </c>
      <c r="G62" s="274">
        <f t="shared" si="5"/>
        <v>40741</v>
      </c>
      <c r="H62" s="275">
        <f>CHOOSE(MATCH($A$2,{"D","C"},0),VLOOKUP($A62,$J$4:$N$258,COUNTA($J$4:$N$4)),TREND(D62:E62,F62:G62,B62))</f>
        <v>1</v>
      </c>
      <c r="J62" s="281">
        <v>42248</v>
      </c>
      <c r="K62" s="277">
        <f t="shared" si="6"/>
        <v>42445</v>
      </c>
      <c r="L62" s="351">
        <v>0.26631767760658315</v>
      </c>
      <c r="M62" s="283">
        <f t="shared" si="8"/>
        <v>0</v>
      </c>
      <c r="N62" s="151">
        <f t="shared" si="10"/>
        <v>0.88772559202194412</v>
      </c>
    </row>
    <row r="63" spans="1:14">
      <c r="A63" s="12">
        <f t="shared" si="7"/>
        <v>35735</v>
      </c>
      <c r="B63" s="12">
        <f t="shared" si="0"/>
        <v>35930</v>
      </c>
      <c r="C63" s="13">
        <f t="shared" si="1"/>
        <v>1</v>
      </c>
      <c r="D63" s="273">
        <f t="shared" si="2"/>
        <v>1</v>
      </c>
      <c r="E63" s="273">
        <f t="shared" si="3"/>
        <v>1.095725592021944</v>
      </c>
      <c r="F63" s="274">
        <f t="shared" si="4"/>
        <v>20457</v>
      </c>
      <c r="G63" s="274">
        <f t="shared" si="5"/>
        <v>40741</v>
      </c>
      <c r="H63" s="275">
        <f>CHOOSE(MATCH($A$2,{"D","C"},0),VLOOKUP($A63,$J$4:$N$258,COUNTA($J$4:$N$4)),TREND(D63:E63,F63:G63,B63))</f>
        <v>1</v>
      </c>
      <c r="J63" s="281">
        <v>42278</v>
      </c>
      <c r="K63" s="277">
        <f t="shared" si="6"/>
        <v>42477</v>
      </c>
      <c r="L63" s="351">
        <v>0.26531767760658315</v>
      </c>
      <c r="M63" s="283">
        <f t="shared" si="8"/>
        <v>-3.7549140897708E-3</v>
      </c>
      <c r="N63" s="151">
        <f t="shared" si="10"/>
        <v>0.88439225868861082</v>
      </c>
    </row>
    <row r="64" spans="1:14">
      <c r="A64" s="12">
        <f t="shared" si="7"/>
        <v>35765</v>
      </c>
      <c r="B64" s="12">
        <f t="shared" si="0"/>
        <v>35961</v>
      </c>
      <c r="C64" s="13">
        <f t="shared" si="1"/>
        <v>1</v>
      </c>
      <c r="D64" s="273">
        <f t="shared" si="2"/>
        <v>1</v>
      </c>
      <c r="E64" s="273">
        <f t="shared" si="3"/>
        <v>1.095725592021944</v>
      </c>
      <c r="F64" s="274">
        <f t="shared" si="4"/>
        <v>20457</v>
      </c>
      <c r="G64" s="274">
        <f t="shared" si="5"/>
        <v>40741</v>
      </c>
      <c r="H64" s="275">
        <f>CHOOSE(MATCH($A$2,{"D","C"},0),VLOOKUP($A64,$J$4:$N$258,COUNTA($J$4:$N$4)),TREND(D64:E64,F64:G64,B64))</f>
        <v>1</v>
      </c>
      <c r="J64" s="281">
        <v>42309</v>
      </c>
      <c r="K64" s="277">
        <f t="shared" si="6"/>
        <v>42506</v>
      </c>
      <c r="L64" s="351">
        <v>0.26531767760658315</v>
      </c>
      <c r="M64" s="283">
        <f t="shared" si="8"/>
        <v>0</v>
      </c>
      <c r="N64" s="151">
        <f t="shared" si="10"/>
        <v>0.88439225868861082</v>
      </c>
    </row>
    <row r="65" spans="1:14">
      <c r="A65" s="12">
        <f t="shared" si="7"/>
        <v>35796</v>
      </c>
      <c r="B65" s="12">
        <f t="shared" si="0"/>
        <v>35991</v>
      </c>
      <c r="C65" s="13">
        <f t="shared" si="1"/>
        <v>1</v>
      </c>
      <c r="D65" s="273">
        <f t="shared" si="2"/>
        <v>1</v>
      </c>
      <c r="E65" s="273">
        <f t="shared" si="3"/>
        <v>1.095725592021944</v>
      </c>
      <c r="F65" s="274">
        <f t="shared" si="4"/>
        <v>20457</v>
      </c>
      <c r="G65" s="274">
        <f t="shared" si="5"/>
        <v>40741</v>
      </c>
      <c r="H65" s="275">
        <f>CHOOSE(MATCH($A$2,{"D","C"},0),VLOOKUP($A65,$J$4:$N$258,COUNTA($J$4:$N$4)),TREND(D65:E65,F65:G65,B65))</f>
        <v>1</v>
      </c>
      <c r="J65" s="281">
        <v>42339</v>
      </c>
      <c r="K65" s="277">
        <f t="shared" si="6"/>
        <v>42538</v>
      </c>
      <c r="L65" s="351">
        <v>0.26531767760658315</v>
      </c>
      <c r="M65" s="283">
        <f t="shared" si="8"/>
        <v>0</v>
      </c>
      <c r="N65" s="151">
        <f t="shared" si="10"/>
        <v>0.88439225868861082</v>
      </c>
    </row>
    <row r="66" spans="1:14">
      <c r="A66" s="12">
        <f t="shared" si="7"/>
        <v>35827</v>
      </c>
      <c r="B66" s="12">
        <f t="shared" si="0"/>
        <v>36022</v>
      </c>
      <c r="C66" s="13">
        <f t="shared" si="1"/>
        <v>1</v>
      </c>
      <c r="D66" s="273">
        <f t="shared" si="2"/>
        <v>1</v>
      </c>
      <c r="E66" s="273">
        <f t="shared" si="3"/>
        <v>1.095725592021944</v>
      </c>
      <c r="F66" s="274">
        <f t="shared" si="4"/>
        <v>20457</v>
      </c>
      <c r="G66" s="274">
        <f t="shared" si="5"/>
        <v>40741</v>
      </c>
      <c r="H66" s="275">
        <f>CHOOSE(MATCH($A$2,{"D","C"},0),VLOOKUP($A66,$J$4:$N$258,COUNTA($J$4:$N$4)),TREND(D66:E66,F66:G66,B66))</f>
        <v>1</v>
      </c>
      <c r="J66" s="281">
        <v>42370</v>
      </c>
      <c r="K66" s="277">
        <f t="shared" si="6"/>
        <v>42568</v>
      </c>
      <c r="L66" s="351">
        <v>0.26631767760658315</v>
      </c>
      <c r="M66" s="283">
        <f t="shared" si="8"/>
        <v>3.7690666110941073E-3</v>
      </c>
      <c r="N66" s="151">
        <f t="shared" si="10"/>
        <v>0.88772559202194412</v>
      </c>
    </row>
    <row r="67" spans="1:14">
      <c r="A67" s="12">
        <f t="shared" si="7"/>
        <v>35855</v>
      </c>
      <c r="B67" s="12">
        <f t="shared" si="0"/>
        <v>36053</v>
      </c>
      <c r="C67" s="13">
        <f t="shared" si="1"/>
        <v>1</v>
      </c>
      <c r="D67" s="273">
        <f t="shared" si="2"/>
        <v>1</v>
      </c>
      <c r="E67" s="273">
        <f t="shared" si="3"/>
        <v>1.095725592021944</v>
      </c>
      <c r="F67" s="274">
        <f t="shared" si="4"/>
        <v>20457</v>
      </c>
      <c r="G67" s="274">
        <f t="shared" si="5"/>
        <v>40741</v>
      </c>
      <c r="H67" s="275">
        <f>CHOOSE(MATCH($A$2,{"D","C"},0),VLOOKUP($A67,$J$4:$N$258,COUNTA($J$4:$N$4)),TREND(D67:E67,F67:G67,B67))</f>
        <v>1</v>
      </c>
      <c r="J67" s="281">
        <v>42401</v>
      </c>
      <c r="K67" s="277">
        <f t="shared" si="6"/>
        <v>42598</v>
      </c>
      <c r="L67" s="351">
        <v>0.26631767760658315</v>
      </c>
      <c r="M67" s="283">
        <f t="shared" si="8"/>
        <v>0</v>
      </c>
      <c r="N67" s="151">
        <f t="shared" si="10"/>
        <v>0.88772559202194412</v>
      </c>
    </row>
    <row r="68" spans="1:14">
      <c r="A68" s="12">
        <f t="shared" si="7"/>
        <v>35886</v>
      </c>
      <c r="B68" s="12">
        <f t="shared" si="0"/>
        <v>36083</v>
      </c>
      <c r="C68" s="13">
        <f t="shared" si="1"/>
        <v>1</v>
      </c>
      <c r="D68" s="273">
        <f t="shared" si="2"/>
        <v>1</v>
      </c>
      <c r="E68" s="273">
        <f t="shared" si="3"/>
        <v>1.095725592021944</v>
      </c>
      <c r="F68" s="274">
        <f t="shared" si="4"/>
        <v>20457</v>
      </c>
      <c r="G68" s="274">
        <f t="shared" si="5"/>
        <v>40741</v>
      </c>
      <c r="H68" s="275">
        <f>CHOOSE(MATCH($A$2,{"D","C"},0),VLOOKUP($A68,$J$4:$N$258,COUNTA($J$4:$N$4)),TREND(D68:E68,F68:G68,B68))</f>
        <v>1</v>
      </c>
      <c r="J68" s="281">
        <v>42430</v>
      </c>
      <c r="K68" s="277">
        <f t="shared" si="6"/>
        <v>42630</v>
      </c>
      <c r="L68" s="351">
        <v>0.26631767760658315</v>
      </c>
      <c r="M68" s="283">
        <f t="shared" si="8"/>
        <v>0</v>
      </c>
      <c r="N68" s="151">
        <f t="shared" si="10"/>
        <v>0.88772559202194412</v>
      </c>
    </row>
    <row r="69" spans="1:14">
      <c r="A69" s="12">
        <f t="shared" si="7"/>
        <v>35916</v>
      </c>
      <c r="B69" s="12">
        <f t="shared" ref="B69:B132" si="11">DATE(YEAR(A69),MONTH(A69)+FLOOR(($M$2+$A$3)/2,1),1+14*MOD($M$2+$A$3,2))</f>
        <v>36114</v>
      </c>
      <c r="C69" s="13">
        <f t="shared" ref="C69:C132" si="12">MATCH($B69,$K$5:$K$258,1)</f>
        <v>1</v>
      </c>
      <c r="D69" s="273">
        <f t="shared" ref="D69:D132" si="13">INDEX($N$5:$N$258,C69)</f>
        <v>1</v>
      </c>
      <c r="E69" s="273">
        <f t="shared" ref="E69:E132" si="14">INDEX($N$5:$N$258,C69+1)</f>
        <v>1.095725592021944</v>
      </c>
      <c r="F69" s="274">
        <f t="shared" ref="F69:F132" si="15">INDEX($K$5:$K$258,C69)</f>
        <v>20457</v>
      </c>
      <c r="G69" s="274">
        <f t="shared" ref="G69:G132" si="16">INDEX($K$5:$K$258,C69+1)</f>
        <v>40741</v>
      </c>
      <c r="H69" s="275">
        <f>CHOOSE(MATCH($A$2,{"D","C"},0),VLOOKUP($A69,$J$4:$N$258,COUNTA($J$4:$N$4)),TREND(D69:E69,F69:G69,B69))</f>
        <v>1</v>
      </c>
      <c r="J69" s="281">
        <v>42461</v>
      </c>
      <c r="K69" s="277">
        <f t="shared" ref="K69:K132" si="17">EDATE(J69+ROUND((J70-J69)/2,0),$M$2/2)+ROUND(30.5*MOD($M$2,1),0)</f>
        <v>42659</v>
      </c>
      <c r="L69" s="351">
        <v>0.27281767760658321</v>
      </c>
      <c r="M69" s="283">
        <f t="shared" si="8"/>
        <v>2.4406941583510422E-2</v>
      </c>
      <c r="N69" s="151">
        <f t="shared" si="10"/>
        <v>0.90939225868861095</v>
      </c>
    </row>
    <row r="70" spans="1:14">
      <c r="A70" s="12">
        <f t="shared" ref="A70:A133" si="18">EOMONTH(A69,$A$3-1)+1</f>
        <v>35947</v>
      </c>
      <c r="B70" s="12">
        <f t="shared" si="11"/>
        <v>36144</v>
      </c>
      <c r="C70" s="13">
        <f t="shared" si="12"/>
        <v>1</v>
      </c>
      <c r="D70" s="273">
        <f t="shared" si="13"/>
        <v>1</v>
      </c>
      <c r="E70" s="273">
        <f t="shared" si="14"/>
        <v>1.095725592021944</v>
      </c>
      <c r="F70" s="274">
        <f t="shared" si="15"/>
        <v>20457</v>
      </c>
      <c r="G70" s="274">
        <f t="shared" si="16"/>
        <v>40741</v>
      </c>
      <c r="H70" s="275">
        <f>CHOOSE(MATCH($A$2,{"D","C"},0),VLOOKUP($A70,$J$4:$N$258,COUNTA($J$4:$N$4)),TREND(D70:E70,F70:G70,B70))</f>
        <v>1</v>
      </c>
      <c r="J70" s="281">
        <v>42491</v>
      </c>
      <c r="K70" s="277">
        <f t="shared" si="17"/>
        <v>42691</v>
      </c>
      <c r="L70" s="351">
        <v>0.27281767760658321</v>
      </c>
      <c r="M70" s="283">
        <f t="shared" ref="M70:M133" si="19">L70/L69-1</f>
        <v>0</v>
      </c>
      <c r="N70" s="151">
        <f t="shared" si="10"/>
        <v>0.90939225868861095</v>
      </c>
    </row>
    <row r="71" spans="1:14">
      <c r="A71" s="12">
        <f t="shared" si="18"/>
        <v>35977</v>
      </c>
      <c r="B71" s="12">
        <f t="shared" si="11"/>
        <v>36175</v>
      </c>
      <c r="C71" s="13">
        <f t="shared" si="12"/>
        <v>1</v>
      </c>
      <c r="D71" s="273">
        <f t="shared" si="13"/>
        <v>1</v>
      </c>
      <c r="E71" s="273">
        <f t="shared" si="14"/>
        <v>1.095725592021944</v>
      </c>
      <c r="F71" s="274">
        <f t="shared" si="15"/>
        <v>20457</v>
      </c>
      <c r="G71" s="274">
        <f t="shared" si="16"/>
        <v>40741</v>
      </c>
      <c r="H71" s="275">
        <f>CHOOSE(MATCH($A$2,{"D","C"},0),VLOOKUP($A71,$J$4:$N$258,COUNTA($J$4:$N$4)),TREND(D71:E71,F71:G71,B71))</f>
        <v>1</v>
      </c>
      <c r="J71" s="281">
        <v>42522</v>
      </c>
      <c r="K71" s="277">
        <f t="shared" si="17"/>
        <v>42720</v>
      </c>
      <c r="L71" s="351">
        <v>0.27281767760658321</v>
      </c>
      <c r="M71" s="283">
        <f t="shared" si="19"/>
        <v>0</v>
      </c>
      <c r="N71" s="151">
        <f t="shared" si="10"/>
        <v>0.90939225868861095</v>
      </c>
    </row>
    <row r="72" spans="1:14">
      <c r="A72" s="12">
        <f t="shared" si="18"/>
        <v>36008</v>
      </c>
      <c r="B72" s="12">
        <f t="shared" si="11"/>
        <v>36206</v>
      </c>
      <c r="C72" s="13">
        <f t="shared" si="12"/>
        <v>1</v>
      </c>
      <c r="D72" s="273">
        <f t="shared" si="13"/>
        <v>1</v>
      </c>
      <c r="E72" s="273">
        <f t="shared" si="14"/>
        <v>1.095725592021944</v>
      </c>
      <c r="F72" s="274">
        <f t="shared" si="15"/>
        <v>20457</v>
      </c>
      <c r="G72" s="274">
        <f t="shared" si="16"/>
        <v>40741</v>
      </c>
      <c r="H72" s="275">
        <f>CHOOSE(MATCH($A$2,{"D","C"},0),VLOOKUP($A72,$J$4:$N$258,COUNTA($J$4:$N$4)),TREND(D72:E72,F72:G72,B72))</f>
        <v>1</v>
      </c>
      <c r="J72" s="281">
        <v>42552</v>
      </c>
      <c r="K72" s="277">
        <f t="shared" si="17"/>
        <v>42752</v>
      </c>
      <c r="L72" s="351">
        <v>0.27281767760658321</v>
      </c>
      <c r="M72" s="283">
        <f t="shared" si="19"/>
        <v>0</v>
      </c>
      <c r="N72" s="151">
        <f t="shared" si="10"/>
        <v>0.90939225868861095</v>
      </c>
    </row>
    <row r="73" spans="1:14">
      <c r="A73" s="12">
        <f t="shared" si="18"/>
        <v>36039</v>
      </c>
      <c r="B73" s="12">
        <f t="shared" si="11"/>
        <v>36234</v>
      </c>
      <c r="C73" s="13">
        <f t="shared" si="12"/>
        <v>1</v>
      </c>
      <c r="D73" s="273">
        <f t="shared" si="13"/>
        <v>1</v>
      </c>
      <c r="E73" s="273">
        <f t="shared" si="14"/>
        <v>1.095725592021944</v>
      </c>
      <c r="F73" s="274">
        <f t="shared" si="15"/>
        <v>20457</v>
      </c>
      <c r="G73" s="274">
        <f t="shared" si="16"/>
        <v>40741</v>
      </c>
      <c r="H73" s="275">
        <f>CHOOSE(MATCH($A$2,{"D","C"},0),VLOOKUP($A73,$J$4:$N$258,COUNTA($J$4:$N$4)),TREND(D73:E73,F73:G73,B73))</f>
        <v>1</v>
      </c>
      <c r="J73" s="281">
        <v>42583</v>
      </c>
      <c r="K73" s="277">
        <f t="shared" si="17"/>
        <v>42783</v>
      </c>
      <c r="L73" s="351">
        <v>0.27281767760658321</v>
      </c>
      <c r="M73" s="283">
        <f t="shared" si="19"/>
        <v>0</v>
      </c>
      <c r="N73" s="151">
        <f t="shared" si="10"/>
        <v>0.90939225868861095</v>
      </c>
    </row>
    <row r="74" spans="1:14">
      <c r="A74" s="12">
        <f t="shared" si="18"/>
        <v>36069</v>
      </c>
      <c r="B74" s="12">
        <f t="shared" si="11"/>
        <v>36265</v>
      </c>
      <c r="C74" s="13">
        <f t="shared" si="12"/>
        <v>1</v>
      </c>
      <c r="D74" s="273">
        <f t="shared" si="13"/>
        <v>1</v>
      </c>
      <c r="E74" s="273">
        <f t="shared" si="14"/>
        <v>1.095725592021944</v>
      </c>
      <c r="F74" s="274">
        <f t="shared" si="15"/>
        <v>20457</v>
      </c>
      <c r="G74" s="274">
        <f t="shared" si="16"/>
        <v>40741</v>
      </c>
      <c r="H74" s="275">
        <f>CHOOSE(MATCH($A$2,{"D","C"},0),VLOOKUP($A74,$J$4:$N$258,COUNTA($J$4:$N$4)),TREND(D74:E74,F74:G74,B74))</f>
        <v>1</v>
      </c>
      <c r="J74" s="281">
        <v>42614</v>
      </c>
      <c r="K74" s="277">
        <f t="shared" si="17"/>
        <v>42810</v>
      </c>
      <c r="L74" s="351">
        <v>0.27281767760658321</v>
      </c>
      <c r="M74" s="283">
        <f t="shared" si="19"/>
        <v>0</v>
      </c>
      <c r="N74" s="151">
        <f t="shared" si="10"/>
        <v>0.90939225868861095</v>
      </c>
    </row>
    <row r="75" spans="1:14">
      <c r="A75" s="12">
        <f t="shared" si="18"/>
        <v>36100</v>
      </c>
      <c r="B75" s="12">
        <f t="shared" si="11"/>
        <v>36295</v>
      </c>
      <c r="C75" s="13">
        <f t="shared" si="12"/>
        <v>1</v>
      </c>
      <c r="D75" s="273">
        <f t="shared" si="13"/>
        <v>1</v>
      </c>
      <c r="E75" s="273">
        <f t="shared" si="14"/>
        <v>1.095725592021944</v>
      </c>
      <c r="F75" s="274">
        <f t="shared" si="15"/>
        <v>20457</v>
      </c>
      <c r="G75" s="274">
        <f t="shared" si="16"/>
        <v>40741</v>
      </c>
      <c r="H75" s="275">
        <f>CHOOSE(MATCH($A$2,{"D","C"},0),VLOOKUP($A75,$J$4:$N$258,COUNTA($J$4:$N$4)),TREND(D75:E75,F75:G75,B75))</f>
        <v>1</v>
      </c>
      <c r="J75" s="281">
        <v>42644</v>
      </c>
      <c r="K75" s="277">
        <f t="shared" si="17"/>
        <v>42842</v>
      </c>
      <c r="L75" s="351">
        <v>0.27781767760658321</v>
      </c>
      <c r="M75" s="283">
        <f t="shared" si="19"/>
        <v>1.8327258130282464E-2</v>
      </c>
      <c r="N75" s="151">
        <f t="shared" si="10"/>
        <v>0.92605892535527778</v>
      </c>
    </row>
    <row r="76" spans="1:14">
      <c r="A76" s="12">
        <f t="shared" si="18"/>
        <v>36130</v>
      </c>
      <c r="B76" s="12">
        <f t="shared" si="11"/>
        <v>36326</v>
      </c>
      <c r="C76" s="13">
        <f t="shared" si="12"/>
        <v>1</v>
      </c>
      <c r="D76" s="273">
        <f t="shared" si="13"/>
        <v>1</v>
      </c>
      <c r="E76" s="273">
        <f t="shared" si="14"/>
        <v>1.095725592021944</v>
      </c>
      <c r="F76" s="274">
        <f t="shared" si="15"/>
        <v>20457</v>
      </c>
      <c r="G76" s="274">
        <f t="shared" si="16"/>
        <v>40741</v>
      </c>
      <c r="H76" s="275">
        <f>CHOOSE(MATCH($A$2,{"D","C"},0),VLOOKUP($A76,$J$4:$N$258,COUNTA($J$4:$N$4)),TREND(D76:E76,F76:G76,B76))</f>
        <v>1</v>
      </c>
      <c r="J76" s="281">
        <v>42675</v>
      </c>
      <c r="K76" s="277">
        <f t="shared" si="17"/>
        <v>42871</v>
      </c>
      <c r="L76" s="351">
        <v>0.27781767760658321</v>
      </c>
      <c r="M76" s="283">
        <f t="shared" si="19"/>
        <v>0</v>
      </c>
      <c r="N76" s="151">
        <f t="shared" si="10"/>
        <v>0.92605892535527778</v>
      </c>
    </row>
    <row r="77" spans="1:14">
      <c r="A77" s="12">
        <f t="shared" si="18"/>
        <v>36161</v>
      </c>
      <c r="B77" s="12">
        <f t="shared" si="11"/>
        <v>36356</v>
      </c>
      <c r="C77" s="13">
        <f t="shared" si="12"/>
        <v>1</v>
      </c>
      <c r="D77" s="273">
        <f t="shared" si="13"/>
        <v>1</v>
      </c>
      <c r="E77" s="273">
        <f t="shared" si="14"/>
        <v>1.095725592021944</v>
      </c>
      <c r="F77" s="274">
        <f t="shared" si="15"/>
        <v>20457</v>
      </c>
      <c r="G77" s="274">
        <f t="shared" si="16"/>
        <v>40741</v>
      </c>
      <c r="H77" s="275">
        <f>CHOOSE(MATCH($A$2,{"D","C"},0),VLOOKUP($A77,$J$4:$N$258,COUNTA($J$4:$N$4)),TREND(D77:E77,F77:G77,B77))</f>
        <v>1</v>
      </c>
      <c r="J77" s="281">
        <v>42705</v>
      </c>
      <c r="K77" s="277">
        <f t="shared" si="17"/>
        <v>42903</v>
      </c>
      <c r="L77" s="351">
        <v>0.27781767760658321</v>
      </c>
      <c r="M77" s="283">
        <f t="shared" si="19"/>
        <v>0</v>
      </c>
      <c r="N77" s="151">
        <f t="shared" si="10"/>
        <v>0.92605892535527778</v>
      </c>
    </row>
    <row r="78" spans="1:14">
      <c r="A78" s="12">
        <f t="shared" si="18"/>
        <v>36192</v>
      </c>
      <c r="B78" s="12">
        <f t="shared" si="11"/>
        <v>36387</v>
      </c>
      <c r="C78" s="13">
        <f t="shared" si="12"/>
        <v>1</v>
      </c>
      <c r="D78" s="273">
        <f t="shared" si="13"/>
        <v>1</v>
      </c>
      <c r="E78" s="273">
        <f t="shared" si="14"/>
        <v>1.095725592021944</v>
      </c>
      <c r="F78" s="274">
        <f t="shared" si="15"/>
        <v>20457</v>
      </c>
      <c r="G78" s="274">
        <f t="shared" si="16"/>
        <v>40741</v>
      </c>
      <c r="H78" s="275">
        <f>CHOOSE(MATCH($A$2,{"D","C"},0),VLOOKUP($A78,$J$4:$N$258,COUNTA($J$4:$N$4)),TREND(D78:E78,F78:G78,B78))</f>
        <v>1</v>
      </c>
      <c r="J78" s="281">
        <v>42736</v>
      </c>
      <c r="K78" s="277">
        <f t="shared" si="17"/>
        <v>42933</v>
      </c>
      <c r="L78" s="351">
        <v>0.27800000000000002</v>
      </c>
      <c r="M78" s="283">
        <f t="shared" si="19"/>
        <v>6.5626635060644922E-4</v>
      </c>
      <c r="N78" s="151">
        <f t="shared" si="10"/>
        <v>0.92666666666666719</v>
      </c>
    </row>
    <row r="79" spans="1:14">
      <c r="A79" s="12">
        <f t="shared" si="18"/>
        <v>36220</v>
      </c>
      <c r="B79" s="12">
        <f t="shared" si="11"/>
        <v>36418</v>
      </c>
      <c r="C79" s="13">
        <f t="shared" si="12"/>
        <v>1</v>
      </c>
      <c r="D79" s="273">
        <f t="shared" si="13"/>
        <v>1</v>
      </c>
      <c r="E79" s="273">
        <f t="shared" si="14"/>
        <v>1.095725592021944</v>
      </c>
      <c r="F79" s="274">
        <f t="shared" si="15"/>
        <v>20457</v>
      </c>
      <c r="G79" s="274">
        <f t="shared" si="16"/>
        <v>40741</v>
      </c>
      <c r="H79" s="275">
        <f>CHOOSE(MATCH($A$2,{"D","C"},0),VLOOKUP($A79,$J$4:$N$258,COUNTA($J$4:$N$4)),TREND(D79:E79,F79:G79,B79))</f>
        <v>1</v>
      </c>
      <c r="J79" s="281">
        <v>42767</v>
      </c>
      <c r="K79" s="277">
        <f t="shared" si="17"/>
        <v>42962</v>
      </c>
      <c r="L79" s="351">
        <v>0.27800000000000002</v>
      </c>
      <c r="M79" s="283">
        <f t="shared" si="19"/>
        <v>0</v>
      </c>
      <c r="N79" s="151">
        <f t="shared" si="10"/>
        <v>0.92666666666666719</v>
      </c>
    </row>
    <row r="80" spans="1:14">
      <c r="A80" s="12">
        <f t="shared" si="18"/>
        <v>36251</v>
      </c>
      <c r="B80" s="12">
        <f t="shared" si="11"/>
        <v>36448</v>
      </c>
      <c r="C80" s="13">
        <f t="shared" si="12"/>
        <v>1</v>
      </c>
      <c r="D80" s="273">
        <f t="shared" si="13"/>
        <v>1</v>
      </c>
      <c r="E80" s="273">
        <f t="shared" si="14"/>
        <v>1.095725592021944</v>
      </c>
      <c r="F80" s="274">
        <f t="shared" si="15"/>
        <v>20457</v>
      </c>
      <c r="G80" s="274">
        <f t="shared" si="16"/>
        <v>40741</v>
      </c>
      <c r="H80" s="275">
        <f>CHOOSE(MATCH($A$2,{"D","C"},0),VLOOKUP($A80,$J$4:$N$258,COUNTA($J$4:$N$4)),TREND(D80:E80,F80:G80,B80))</f>
        <v>1</v>
      </c>
      <c r="J80" s="281">
        <v>42795</v>
      </c>
      <c r="K80" s="277">
        <f t="shared" si="17"/>
        <v>42995</v>
      </c>
      <c r="L80" s="351">
        <v>0.27800000000000002</v>
      </c>
      <c r="M80" s="283">
        <f t="shared" si="19"/>
        <v>0</v>
      </c>
      <c r="N80" s="151">
        <f t="shared" si="10"/>
        <v>0.92666666666666719</v>
      </c>
    </row>
    <row r="81" spans="1:14">
      <c r="A81" s="12">
        <f t="shared" si="18"/>
        <v>36281</v>
      </c>
      <c r="B81" s="12">
        <f t="shared" si="11"/>
        <v>36479</v>
      </c>
      <c r="C81" s="13">
        <f t="shared" si="12"/>
        <v>1</v>
      </c>
      <c r="D81" s="273">
        <f t="shared" si="13"/>
        <v>1</v>
      </c>
      <c r="E81" s="273">
        <f t="shared" si="14"/>
        <v>1.095725592021944</v>
      </c>
      <c r="F81" s="274">
        <f t="shared" si="15"/>
        <v>20457</v>
      </c>
      <c r="G81" s="274">
        <f t="shared" si="16"/>
        <v>40741</v>
      </c>
      <c r="H81" s="275">
        <f>CHOOSE(MATCH($A$2,{"D","C"},0),VLOOKUP($A81,$J$4:$N$258,COUNTA($J$4:$N$4)),TREND(D81:E81,F81:G81,B81))</f>
        <v>1</v>
      </c>
      <c r="J81" s="281">
        <v>42826</v>
      </c>
      <c r="K81" s="277">
        <f t="shared" si="17"/>
        <v>43024</v>
      </c>
      <c r="L81" s="351">
        <v>0.28300000000000003</v>
      </c>
      <c r="M81" s="283">
        <f t="shared" si="19"/>
        <v>1.7985611510791477E-2</v>
      </c>
      <c r="N81" s="151">
        <f t="shared" si="10"/>
        <v>0.94333333333333402</v>
      </c>
    </row>
    <row r="82" spans="1:14">
      <c r="A82" s="12">
        <f t="shared" si="18"/>
        <v>36312</v>
      </c>
      <c r="B82" s="12">
        <f t="shared" si="11"/>
        <v>36509</v>
      </c>
      <c r="C82" s="13">
        <f t="shared" si="12"/>
        <v>1</v>
      </c>
      <c r="D82" s="273">
        <f t="shared" si="13"/>
        <v>1</v>
      </c>
      <c r="E82" s="273">
        <f t="shared" si="14"/>
        <v>1.095725592021944</v>
      </c>
      <c r="F82" s="274">
        <f t="shared" si="15"/>
        <v>20457</v>
      </c>
      <c r="G82" s="274">
        <f t="shared" si="16"/>
        <v>40741</v>
      </c>
      <c r="H82" s="275">
        <f>CHOOSE(MATCH($A$2,{"D","C"},0),VLOOKUP($A82,$J$4:$N$258,COUNTA($J$4:$N$4)),TREND(D82:E82,F82:G82,B82))</f>
        <v>1</v>
      </c>
      <c r="J82" s="281">
        <v>42856</v>
      </c>
      <c r="K82" s="277">
        <f t="shared" si="17"/>
        <v>43056</v>
      </c>
      <c r="L82" s="351">
        <v>0.28300000000000003</v>
      </c>
      <c r="M82" s="283">
        <f t="shared" si="19"/>
        <v>0</v>
      </c>
      <c r="N82" s="151">
        <f t="shared" si="10"/>
        <v>0.94333333333333402</v>
      </c>
    </row>
    <row r="83" spans="1:14">
      <c r="A83" s="12">
        <f t="shared" si="18"/>
        <v>36342</v>
      </c>
      <c r="B83" s="12">
        <f t="shared" si="11"/>
        <v>36540</v>
      </c>
      <c r="C83" s="13">
        <f t="shared" si="12"/>
        <v>1</v>
      </c>
      <c r="D83" s="273">
        <f t="shared" si="13"/>
        <v>1</v>
      </c>
      <c r="E83" s="273">
        <f t="shared" si="14"/>
        <v>1.095725592021944</v>
      </c>
      <c r="F83" s="274">
        <f t="shared" si="15"/>
        <v>20457</v>
      </c>
      <c r="G83" s="274">
        <f t="shared" si="16"/>
        <v>40741</v>
      </c>
      <c r="H83" s="275">
        <f>CHOOSE(MATCH($A$2,{"D","C"},0),VLOOKUP($A83,$J$4:$N$258,COUNTA($J$4:$N$4)),TREND(D83:E83,F83:G83,B83))</f>
        <v>1</v>
      </c>
      <c r="J83" s="281">
        <v>42887</v>
      </c>
      <c r="K83" s="277">
        <f t="shared" si="17"/>
        <v>43085</v>
      </c>
      <c r="L83" s="351">
        <v>0.28300000000000003</v>
      </c>
      <c r="M83" s="283">
        <f t="shared" si="19"/>
        <v>0</v>
      </c>
      <c r="N83" s="151">
        <f t="shared" si="10"/>
        <v>0.94333333333333402</v>
      </c>
    </row>
    <row r="84" spans="1:14">
      <c r="A84" s="12">
        <f t="shared" si="18"/>
        <v>36373</v>
      </c>
      <c r="B84" s="12">
        <f t="shared" si="11"/>
        <v>36571</v>
      </c>
      <c r="C84" s="13">
        <f t="shared" si="12"/>
        <v>1</v>
      </c>
      <c r="D84" s="273">
        <f t="shared" si="13"/>
        <v>1</v>
      </c>
      <c r="E84" s="273">
        <f t="shared" si="14"/>
        <v>1.095725592021944</v>
      </c>
      <c r="F84" s="274">
        <f t="shared" si="15"/>
        <v>20457</v>
      </c>
      <c r="G84" s="274">
        <f t="shared" si="16"/>
        <v>40741</v>
      </c>
      <c r="H84" s="275">
        <f>CHOOSE(MATCH($A$2,{"D","C"},0),VLOOKUP($A84,$J$4:$N$258,COUNTA($J$4:$N$4)),TREND(D84:E84,F84:G84,B84))</f>
        <v>1</v>
      </c>
      <c r="J84" s="281">
        <v>42917</v>
      </c>
      <c r="K84" s="277">
        <f t="shared" si="17"/>
        <v>43117</v>
      </c>
      <c r="L84" s="351">
        <v>0.28050000000000003</v>
      </c>
      <c r="M84" s="283">
        <f t="shared" si="19"/>
        <v>-8.8339222614840507E-3</v>
      </c>
      <c r="N84" s="151">
        <f t="shared" si="10"/>
        <v>0.93500000000000072</v>
      </c>
    </row>
    <row r="85" spans="1:14">
      <c r="A85" s="12">
        <f t="shared" si="18"/>
        <v>36404</v>
      </c>
      <c r="B85" s="12">
        <f t="shared" si="11"/>
        <v>36600</v>
      </c>
      <c r="C85" s="13">
        <f t="shared" si="12"/>
        <v>1</v>
      </c>
      <c r="D85" s="273">
        <f t="shared" si="13"/>
        <v>1</v>
      </c>
      <c r="E85" s="273">
        <f t="shared" si="14"/>
        <v>1.095725592021944</v>
      </c>
      <c r="F85" s="274">
        <f t="shared" si="15"/>
        <v>20457</v>
      </c>
      <c r="G85" s="274">
        <f t="shared" si="16"/>
        <v>40741</v>
      </c>
      <c r="H85" s="275">
        <f>CHOOSE(MATCH($A$2,{"D","C"},0),VLOOKUP($A85,$J$4:$N$258,COUNTA($J$4:$N$4)),TREND(D85:E85,F85:G85,B85))</f>
        <v>1</v>
      </c>
      <c r="J85" s="281">
        <v>42948</v>
      </c>
      <c r="K85" s="277">
        <f t="shared" si="17"/>
        <v>43148</v>
      </c>
      <c r="L85" s="351">
        <v>0.28050000000000003</v>
      </c>
      <c r="M85" s="283">
        <f t="shared" si="19"/>
        <v>0</v>
      </c>
      <c r="N85" s="151">
        <f t="shared" si="10"/>
        <v>0.93500000000000072</v>
      </c>
    </row>
    <row r="86" spans="1:14">
      <c r="A86" s="12">
        <f t="shared" si="18"/>
        <v>36434</v>
      </c>
      <c r="B86" s="12">
        <f t="shared" si="11"/>
        <v>36631</v>
      </c>
      <c r="C86" s="13">
        <f t="shared" si="12"/>
        <v>1</v>
      </c>
      <c r="D86" s="273">
        <f t="shared" si="13"/>
        <v>1</v>
      </c>
      <c r="E86" s="273">
        <f t="shared" si="14"/>
        <v>1.095725592021944</v>
      </c>
      <c r="F86" s="274">
        <f t="shared" si="15"/>
        <v>20457</v>
      </c>
      <c r="G86" s="274">
        <f t="shared" si="16"/>
        <v>40741</v>
      </c>
      <c r="H86" s="275">
        <f>CHOOSE(MATCH($A$2,{"D","C"},0),VLOOKUP($A86,$J$4:$N$258,COUNTA($J$4:$N$4)),TREND(D86:E86,F86:G86,B86))</f>
        <v>1</v>
      </c>
      <c r="J86" s="281">
        <v>42979</v>
      </c>
      <c r="K86" s="277">
        <f t="shared" si="17"/>
        <v>43175</v>
      </c>
      <c r="L86" s="351">
        <v>0.28050000000000003</v>
      </c>
      <c r="M86" s="283">
        <f t="shared" si="19"/>
        <v>0</v>
      </c>
      <c r="N86" s="151">
        <f t="shared" si="10"/>
        <v>0.93500000000000072</v>
      </c>
    </row>
    <row r="87" spans="1:14">
      <c r="A87" s="12">
        <f t="shared" si="18"/>
        <v>36465</v>
      </c>
      <c r="B87" s="12">
        <f t="shared" si="11"/>
        <v>36661</v>
      </c>
      <c r="C87" s="13">
        <f t="shared" si="12"/>
        <v>1</v>
      </c>
      <c r="D87" s="273">
        <f t="shared" si="13"/>
        <v>1</v>
      </c>
      <c r="E87" s="273">
        <f t="shared" si="14"/>
        <v>1.095725592021944</v>
      </c>
      <c r="F87" s="274">
        <f t="shared" si="15"/>
        <v>20457</v>
      </c>
      <c r="G87" s="274">
        <f t="shared" si="16"/>
        <v>40741</v>
      </c>
      <c r="H87" s="275">
        <f>CHOOSE(MATCH($A$2,{"D","C"},0),VLOOKUP($A87,$J$4:$N$258,COUNTA($J$4:$N$4)),TREND(D87:E87,F87:G87,B87))</f>
        <v>1</v>
      </c>
      <c r="J87" s="281">
        <v>43009</v>
      </c>
      <c r="K87" s="277">
        <f t="shared" si="17"/>
        <v>43207</v>
      </c>
      <c r="L87" s="351">
        <v>0.28050000000000003</v>
      </c>
      <c r="M87" s="283">
        <f t="shared" si="19"/>
        <v>0</v>
      </c>
      <c r="N87" s="151">
        <f t="shared" si="10"/>
        <v>0.93500000000000072</v>
      </c>
    </row>
    <row r="88" spans="1:14">
      <c r="A88" s="12">
        <f t="shared" si="18"/>
        <v>36495</v>
      </c>
      <c r="B88" s="12">
        <f t="shared" si="11"/>
        <v>36692</v>
      </c>
      <c r="C88" s="13">
        <f t="shared" si="12"/>
        <v>1</v>
      </c>
      <c r="D88" s="273">
        <f t="shared" si="13"/>
        <v>1</v>
      </c>
      <c r="E88" s="273">
        <f t="shared" si="14"/>
        <v>1.095725592021944</v>
      </c>
      <c r="F88" s="274">
        <f t="shared" si="15"/>
        <v>20457</v>
      </c>
      <c r="G88" s="274">
        <f t="shared" si="16"/>
        <v>40741</v>
      </c>
      <c r="H88" s="275">
        <f>CHOOSE(MATCH($A$2,{"D","C"},0),VLOOKUP($A88,$J$4:$N$258,COUNTA($J$4:$N$4)),TREND(D88:E88,F88:G88,B88))</f>
        <v>1</v>
      </c>
      <c r="J88" s="281">
        <v>43040</v>
      </c>
      <c r="K88" s="277">
        <f t="shared" si="17"/>
        <v>43236</v>
      </c>
      <c r="L88" s="351">
        <v>0.28050000000000003</v>
      </c>
      <c r="M88" s="283">
        <f t="shared" si="19"/>
        <v>0</v>
      </c>
      <c r="N88" s="151">
        <f t="shared" si="10"/>
        <v>0.93500000000000072</v>
      </c>
    </row>
    <row r="89" spans="1:14">
      <c r="A89" s="12">
        <f t="shared" si="18"/>
        <v>36526</v>
      </c>
      <c r="B89" s="12">
        <f t="shared" si="11"/>
        <v>36722</v>
      </c>
      <c r="C89" s="13">
        <f t="shared" si="12"/>
        <v>1</v>
      </c>
      <c r="D89" s="273">
        <f t="shared" si="13"/>
        <v>1</v>
      </c>
      <c r="E89" s="273">
        <f t="shared" si="14"/>
        <v>1.095725592021944</v>
      </c>
      <c r="F89" s="274">
        <f t="shared" si="15"/>
        <v>20457</v>
      </c>
      <c r="G89" s="274">
        <f t="shared" si="16"/>
        <v>40741</v>
      </c>
      <c r="H89" s="275">
        <f>CHOOSE(MATCH($A$2,{"D","C"},0),VLOOKUP($A89,$J$4:$N$258,COUNTA($J$4:$N$4)),TREND(D89:E89,F89:G89,B89))</f>
        <v>1</v>
      </c>
      <c r="J89" s="281">
        <v>43070</v>
      </c>
      <c r="K89" s="277">
        <f t="shared" si="17"/>
        <v>43268</v>
      </c>
      <c r="L89" s="351">
        <v>0.28050000000000003</v>
      </c>
      <c r="M89" s="283">
        <f t="shared" si="19"/>
        <v>0</v>
      </c>
      <c r="N89" s="151">
        <f t="shared" si="10"/>
        <v>0.93500000000000072</v>
      </c>
    </row>
    <row r="90" spans="1:14">
      <c r="A90" s="12">
        <f t="shared" si="18"/>
        <v>36557</v>
      </c>
      <c r="B90" s="12">
        <f t="shared" si="11"/>
        <v>36753</v>
      </c>
      <c r="C90" s="13">
        <f t="shared" si="12"/>
        <v>1</v>
      </c>
      <c r="D90" s="273">
        <f t="shared" si="13"/>
        <v>1</v>
      </c>
      <c r="E90" s="273">
        <f t="shared" si="14"/>
        <v>1.095725592021944</v>
      </c>
      <c r="F90" s="274">
        <f t="shared" si="15"/>
        <v>20457</v>
      </c>
      <c r="G90" s="274">
        <f t="shared" si="16"/>
        <v>40741</v>
      </c>
      <c r="H90" s="275">
        <f>CHOOSE(MATCH($A$2,{"D","C"},0),VLOOKUP($A90,$J$4:$N$258,COUNTA($J$4:$N$4)),TREND(D90:E90,F90:G90,B90))</f>
        <v>1</v>
      </c>
      <c r="J90" s="281">
        <v>43101</v>
      </c>
      <c r="K90" s="277">
        <f t="shared" si="17"/>
        <v>43298</v>
      </c>
      <c r="L90" s="351">
        <v>0.28050000000000003</v>
      </c>
      <c r="M90" s="283">
        <f t="shared" si="19"/>
        <v>0</v>
      </c>
      <c r="N90" s="151">
        <f t="shared" si="10"/>
        <v>0.93500000000000072</v>
      </c>
    </row>
    <row r="91" spans="1:14">
      <c r="A91" s="12">
        <f t="shared" si="18"/>
        <v>36586</v>
      </c>
      <c r="B91" s="12">
        <f t="shared" si="11"/>
        <v>36784</v>
      </c>
      <c r="C91" s="13">
        <f t="shared" si="12"/>
        <v>1</v>
      </c>
      <c r="D91" s="273">
        <f t="shared" si="13"/>
        <v>1</v>
      </c>
      <c r="E91" s="273">
        <f t="shared" si="14"/>
        <v>1.095725592021944</v>
      </c>
      <c r="F91" s="274">
        <f t="shared" si="15"/>
        <v>20457</v>
      </c>
      <c r="G91" s="274">
        <f t="shared" si="16"/>
        <v>40741</v>
      </c>
      <c r="H91" s="275">
        <f>CHOOSE(MATCH($A$2,{"D","C"},0),VLOOKUP($A91,$J$4:$N$258,COUNTA($J$4:$N$4)),TREND(D91:E91,F91:G91,B91))</f>
        <v>1</v>
      </c>
      <c r="J91" s="281">
        <v>43132</v>
      </c>
      <c r="K91" s="277">
        <f t="shared" si="17"/>
        <v>43327</v>
      </c>
      <c r="L91" s="351">
        <v>0.28050000000000003</v>
      </c>
      <c r="M91" s="283">
        <f t="shared" si="19"/>
        <v>0</v>
      </c>
      <c r="N91" s="151">
        <f t="shared" si="10"/>
        <v>0.93500000000000072</v>
      </c>
    </row>
    <row r="92" spans="1:14">
      <c r="A92" s="12">
        <f t="shared" si="18"/>
        <v>36617</v>
      </c>
      <c r="B92" s="12">
        <f t="shared" si="11"/>
        <v>36814</v>
      </c>
      <c r="C92" s="13">
        <f t="shared" si="12"/>
        <v>1</v>
      </c>
      <c r="D92" s="273">
        <f t="shared" si="13"/>
        <v>1</v>
      </c>
      <c r="E92" s="273">
        <f t="shared" si="14"/>
        <v>1.095725592021944</v>
      </c>
      <c r="F92" s="274">
        <f t="shared" si="15"/>
        <v>20457</v>
      </c>
      <c r="G92" s="274">
        <f t="shared" si="16"/>
        <v>40741</v>
      </c>
      <c r="H92" s="275">
        <f>CHOOSE(MATCH($A$2,{"D","C"},0),VLOOKUP($A92,$J$4:$N$258,COUNTA($J$4:$N$4)),TREND(D92:E92,F92:G92,B92))</f>
        <v>1</v>
      </c>
      <c r="J92" s="281">
        <v>43160</v>
      </c>
      <c r="K92" s="277">
        <f t="shared" si="17"/>
        <v>43360</v>
      </c>
      <c r="L92" s="351">
        <v>0.28050000000000003</v>
      </c>
      <c r="M92" s="283">
        <f t="shared" si="19"/>
        <v>0</v>
      </c>
      <c r="N92" s="151">
        <f t="shared" si="10"/>
        <v>0.93500000000000072</v>
      </c>
    </row>
    <row r="93" spans="1:14">
      <c r="A93" s="12">
        <f t="shared" si="18"/>
        <v>36647</v>
      </c>
      <c r="B93" s="12">
        <f t="shared" si="11"/>
        <v>36845</v>
      </c>
      <c r="C93" s="13">
        <f t="shared" si="12"/>
        <v>1</v>
      </c>
      <c r="D93" s="273">
        <f t="shared" si="13"/>
        <v>1</v>
      </c>
      <c r="E93" s="273">
        <f t="shared" si="14"/>
        <v>1.095725592021944</v>
      </c>
      <c r="F93" s="274">
        <f t="shared" si="15"/>
        <v>20457</v>
      </c>
      <c r="G93" s="274">
        <f t="shared" si="16"/>
        <v>40741</v>
      </c>
      <c r="H93" s="275">
        <f>CHOOSE(MATCH($A$2,{"D","C"},0),VLOOKUP($A93,$J$4:$N$258,COUNTA($J$4:$N$4)),TREND(D93:E93,F93:G93,B93))</f>
        <v>1</v>
      </c>
      <c r="J93" s="281">
        <v>43191</v>
      </c>
      <c r="K93" s="277">
        <f t="shared" si="17"/>
        <v>43389</v>
      </c>
      <c r="L93" s="351">
        <v>0.28400000000000003</v>
      </c>
      <c r="M93" s="283">
        <f t="shared" si="19"/>
        <v>1.2477718360071277E-2</v>
      </c>
      <c r="N93" s="151">
        <f t="shared" si="10"/>
        <v>0.94666666666666732</v>
      </c>
    </row>
    <row r="94" spans="1:14">
      <c r="A94" s="12">
        <f t="shared" si="18"/>
        <v>36678</v>
      </c>
      <c r="B94" s="12">
        <f t="shared" si="11"/>
        <v>36875</v>
      </c>
      <c r="C94" s="13">
        <f t="shared" si="12"/>
        <v>1</v>
      </c>
      <c r="D94" s="273">
        <f t="shared" si="13"/>
        <v>1</v>
      </c>
      <c r="E94" s="273">
        <f t="shared" si="14"/>
        <v>1.095725592021944</v>
      </c>
      <c r="F94" s="274">
        <f t="shared" si="15"/>
        <v>20457</v>
      </c>
      <c r="G94" s="274">
        <f t="shared" si="16"/>
        <v>40741</v>
      </c>
      <c r="H94" s="275">
        <f>CHOOSE(MATCH($A$2,{"D","C"},0),VLOOKUP($A94,$J$4:$N$258,COUNTA($J$4:$N$4)),TREND(D94:E94,F94:G94,B94))</f>
        <v>1</v>
      </c>
      <c r="J94" s="281">
        <v>43221</v>
      </c>
      <c r="K94" s="277">
        <f t="shared" si="17"/>
        <v>43421</v>
      </c>
      <c r="L94" s="351">
        <v>0.28400000000000003</v>
      </c>
      <c r="M94" s="283">
        <f t="shared" si="19"/>
        <v>0</v>
      </c>
      <c r="N94" s="151">
        <f t="shared" si="10"/>
        <v>0.94666666666666732</v>
      </c>
    </row>
    <row r="95" spans="1:14">
      <c r="A95" s="12">
        <f t="shared" si="18"/>
        <v>36708</v>
      </c>
      <c r="B95" s="12">
        <f t="shared" si="11"/>
        <v>36906</v>
      </c>
      <c r="C95" s="13">
        <f t="shared" si="12"/>
        <v>1</v>
      </c>
      <c r="D95" s="273">
        <f t="shared" si="13"/>
        <v>1</v>
      </c>
      <c r="E95" s="273">
        <f t="shared" si="14"/>
        <v>1.095725592021944</v>
      </c>
      <c r="F95" s="274">
        <f t="shared" si="15"/>
        <v>20457</v>
      </c>
      <c r="G95" s="274">
        <f t="shared" si="16"/>
        <v>40741</v>
      </c>
      <c r="H95" s="275">
        <f>CHOOSE(MATCH($A$2,{"D","C"},0),VLOOKUP($A95,$J$4:$N$258,COUNTA($J$4:$N$4)),TREND(D95:E95,F95:G95,B95))</f>
        <v>1</v>
      </c>
      <c r="J95" s="281">
        <v>43252</v>
      </c>
      <c r="K95" s="277">
        <f t="shared" si="17"/>
        <v>43450</v>
      </c>
      <c r="L95" s="351">
        <v>0.28400000000000003</v>
      </c>
      <c r="M95" s="283">
        <f t="shared" si="19"/>
        <v>0</v>
      </c>
      <c r="N95" s="151">
        <f t="shared" si="10"/>
        <v>0.94666666666666732</v>
      </c>
    </row>
    <row r="96" spans="1:14">
      <c r="A96" s="12">
        <f t="shared" si="18"/>
        <v>36739</v>
      </c>
      <c r="B96" s="12">
        <f t="shared" si="11"/>
        <v>36937</v>
      </c>
      <c r="C96" s="13">
        <f t="shared" si="12"/>
        <v>1</v>
      </c>
      <c r="D96" s="273">
        <f t="shared" si="13"/>
        <v>1</v>
      </c>
      <c r="E96" s="273">
        <f t="shared" si="14"/>
        <v>1.095725592021944</v>
      </c>
      <c r="F96" s="274">
        <f t="shared" si="15"/>
        <v>20457</v>
      </c>
      <c r="G96" s="274">
        <f t="shared" si="16"/>
        <v>40741</v>
      </c>
      <c r="H96" s="275">
        <f>CHOOSE(MATCH($A$2,{"D","C"},0),VLOOKUP($A96,$J$4:$N$258,COUNTA($J$4:$N$4)),TREND(D96:E96,F96:G96,B96))</f>
        <v>1</v>
      </c>
      <c r="J96" s="281">
        <v>43282</v>
      </c>
      <c r="K96" s="277">
        <f t="shared" si="17"/>
        <v>43482</v>
      </c>
      <c r="L96" s="351">
        <v>0.28400000000000003</v>
      </c>
      <c r="M96" s="283">
        <f t="shared" si="19"/>
        <v>0</v>
      </c>
      <c r="N96" s="151">
        <f t="shared" si="10"/>
        <v>0.94666666666666732</v>
      </c>
    </row>
    <row r="97" spans="1:14">
      <c r="A97" s="12">
        <f t="shared" si="18"/>
        <v>36770</v>
      </c>
      <c r="B97" s="12">
        <f t="shared" si="11"/>
        <v>36965</v>
      </c>
      <c r="C97" s="13">
        <f t="shared" si="12"/>
        <v>1</v>
      </c>
      <c r="D97" s="273">
        <f t="shared" si="13"/>
        <v>1</v>
      </c>
      <c r="E97" s="273">
        <f t="shared" si="14"/>
        <v>1.095725592021944</v>
      </c>
      <c r="F97" s="274">
        <f t="shared" si="15"/>
        <v>20457</v>
      </c>
      <c r="G97" s="274">
        <f t="shared" si="16"/>
        <v>40741</v>
      </c>
      <c r="H97" s="275">
        <f>CHOOSE(MATCH($A$2,{"D","C"},0),VLOOKUP($A97,$J$4:$N$258,COUNTA($J$4:$N$4)),TREND(D97:E97,F97:G97,B97))</f>
        <v>1</v>
      </c>
      <c r="J97" s="281">
        <v>43313</v>
      </c>
      <c r="K97" s="277">
        <f t="shared" si="17"/>
        <v>43513</v>
      </c>
      <c r="L97" s="351">
        <v>0.28400000000000003</v>
      </c>
      <c r="M97" s="283">
        <f t="shared" si="19"/>
        <v>0</v>
      </c>
      <c r="N97" s="151">
        <f t="shared" si="10"/>
        <v>0.94666666666666732</v>
      </c>
    </row>
    <row r="98" spans="1:14">
      <c r="A98" s="12">
        <f t="shared" si="18"/>
        <v>36800</v>
      </c>
      <c r="B98" s="12">
        <f t="shared" si="11"/>
        <v>36996</v>
      </c>
      <c r="C98" s="13">
        <f t="shared" si="12"/>
        <v>1</v>
      </c>
      <c r="D98" s="273">
        <f t="shared" si="13"/>
        <v>1</v>
      </c>
      <c r="E98" s="273">
        <f t="shared" si="14"/>
        <v>1.095725592021944</v>
      </c>
      <c r="F98" s="274">
        <f t="shared" si="15"/>
        <v>20457</v>
      </c>
      <c r="G98" s="274">
        <f t="shared" si="16"/>
        <v>40741</v>
      </c>
      <c r="H98" s="275">
        <f>CHOOSE(MATCH($A$2,{"D","C"},0),VLOOKUP($A98,$J$4:$N$258,COUNTA($J$4:$N$4)),TREND(D98:E98,F98:G98,B98))</f>
        <v>1</v>
      </c>
      <c r="J98" s="281">
        <v>43344</v>
      </c>
      <c r="K98" s="277">
        <f t="shared" si="17"/>
        <v>43540</v>
      </c>
      <c r="L98" s="351">
        <v>0.28400000000000003</v>
      </c>
      <c r="M98" s="283">
        <f t="shared" si="19"/>
        <v>0</v>
      </c>
      <c r="N98" s="151">
        <f t="shared" si="10"/>
        <v>0.94666666666666732</v>
      </c>
    </row>
    <row r="99" spans="1:14">
      <c r="A99" s="12">
        <f t="shared" si="18"/>
        <v>36831</v>
      </c>
      <c r="B99" s="12">
        <f t="shared" si="11"/>
        <v>37026</v>
      </c>
      <c r="C99" s="13">
        <f t="shared" si="12"/>
        <v>1</v>
      </c>
      <c r="D99" s="273">
        <f t="shared" si="13"/>
        <v>1</v>
      </c>
      <c r="E99" s="273">
        <f t="shared" si="14"/>
        <v>1.095725592021944</v>
      </c>
      <c r="F99" s="274">
        <f t="shared" si="15"/>
        <v>20457</v>
      </c>
      <c r="G99" s="274">
        <f t="shared" si="16"/>
        <v>40741</v>
      </c>
      <c r="H99" s="275">
        <f>CHOOSE(MATCH($A$2,{"D","C"},0),VLOOKUP($A99,$J$4:$N$258,COUNTA($J$4:$N$4)),TREND(D99:E99,F99:G99,B99))</f>
        <v>1</v>
      </c>
      <c r="J99" s="281">
        <v>43374</v>
      </c>
      <c r="K99" s="277">
        <f t="shared" si="17"/>
        <v>43572</v>
      </c>
      <c r="L99" s="351">
        <v>0.28600000000000003</v>
      </c>
      <c r="M99" s="283">
        <f t="shared" si="19"/>
        <v>7.0422535211267512E-3</v>
      </c>
      <c r="N99" s="151">
        <f t="shared" si="10"/>
        <v>0.95333333333333403</v>
      </c>
    </row>
    <row r="100" spans="1:14">
      <c r="A100" s="12">
        <f t="shared" si="18"/>
        <v>36861</v>
      </c>
      <c r="B100" s="12">
        <f t="shared" si="11"/>
        <v>37057</v>
      </c>
      <c r="C100" s="13">
        <f t="shared" si="12"/>
        <v>1</v>
      </c>
      <c r="D100" s="273">
        <f t="shared" si="13"/>
        <v>1</v>
      </c>
      <c r="E100" s="273">
        <f t="shared" si="14"/>
        <v>1.095725592021944</v>
      </c>
      <c r="F100" s="274">
        <f t="shared" si="15"/>
        <v>20457</v>
      </c>
      <c r="G100" s="274">
        <f t="shared" si="16"/>
        <v>40741</v>
      </c>
      <c r="H100" s="275">
        <f>CHOOSE(MATCH($A$2,{"D","C"},0),VLOOKUP($A100,$J$4:$N$258,COUNTA($J$4:$N$4)),TREND(D100:E100,F100:G100,B100))</f>
        <v>1</v>
      </c>
      <c r="J100" s="281">
        <v>43405</v>
      </c>
      <c r="K100" s="277">
        <f t="shared" si="17"/>
        <v>43601</v>
      </c>
      <c r="L100" s="351">
        <v>0.28600000000000003</v>
      </c>
      <c r="M100" s="283">
        <f t="shared" si="19"/>
        <v>0</v>
      </c>
      <c r="N100" s="151">
        <f t="shared" si="10"/>
        <v>0.95333333333333403</v>
      </c>
    </row>
    <row r="101" spans="1:14">
      <c r="A101" s="12">
        <f t="shared" si="18"/>
        <v>36892</v>
      </c>
      <c r="B101" s="12">
        <f t="shared" si="11"/>
        <v>37087</v>
      </c>
      <c r="C101" s="13">
        <f t="shared" si="12"/>
        <v>1</v>
      </c>
      <c r="D101" s="273">
        <f t="shared" si="13"/>
        <v>1</v>
      </c>
      <c r="E101" s="273">
        <f t="shared" si="14"/>
        <v>1.095725592021944</v>
      </c>
      <c r="F101" s="274">
        <f t="shared" si="15"/>
        <v>20457</v>
      </c>
      <c r="G101" s="274">
        <f t="shared" si="16"/>
        <v>40741</v>
      </c>
      <c r="H101" s="275">
        <f>CHOOSE(MATCH($A$2,{"D","C"},0),VLOOKUP($A101,$J$4:$N$258,COUNTA($J$4:$N$4)),TREND(D101:E101,F101:G101,B101))</f>
        <v>1</v>
      </c>
      <c r="J101" s="281">
        <v>43435</v>
      </c>
      <c r="K101" s="277">
        <f t="shared" si="17"/>
        <v>43633</v>
      </c>
      <c r="L101" s="351">
        <v>0.28600000000000003</v>
      </c>
      <c r="M101" s="283">
        <f t="shared" si="19"/>
        <v>0</v>
      </c>
      <c r="N101" s="151">
        <f t="shared" si="10"/>
        <v>0.95333333333333403</v>
      </c>
    </row>
    <row r="102" spans="1:14">
      <c r="A102" s="12">
        <f t="shared" si="18"/>
        <v>36923</v>
      </c>
      <c r="B102" s="12">
        <f t="shared" si="11"/>
        <v>37118</v>
      </c>
      <c r="C102" s="13">
        <f t="shared" si="12"/>
        <v>1</v>
      </c>
      <c r="D102" s="273">
        <f t="shared" si="13"/>
        <v>1</v>
      </c>
      <c r="E102" s="273">
        <f t="shared" si="14"/>
        <v>1.095725592021944</v>
      </c>
      <c r="F102" s="274">
        <f t="shared" si="15"/>
        <v>20457</v>
      </c>
      <c r="G102" s="274">
        <f t="shared" si="16"/>
        <v>40741</v>
      </c>
      <c r="H102" s="275">
        <f>CHOOSE(MATCH($A$2,{"D","C"},0),VLOOKUP($A102,$J$4:$N$258,COUNTA($J$4:$N$4)),TREND(D102:E102,F102:G102,B102))</f>
        <v>1</v>
      </c>
      <c r="J102" s="281">
        <v>43466</v>
      </c>
      <c r="K102" s="277">
        <f t="shared" si="17"/>
        <v>43663</v>
      </c>
      <c r="L102" s="351">
        <v>0.28399999999999997</v>
      </c>
      <c r="M102" s="283">
        <f t="shared" si="19"/>
        <v>-6.9930069930072003E-3</v>
      </c>
      <c r="N102" s="151">
        <f t="shared" si="10"/>
        <v>0.94666666666666721</v>
      </c>
    </row>
    <row r="103" spans="1:14">
      <c r="A103" s="12">
        <f t="shared" si="18"/>
        <v>36951</v>
      </c>
      <c r="B103" s="12">
        <f t="shared" si="11"/>
        <v>37149</v>
      </c>
      <c r="C103" s="13">
        <f t="shared" si="12"/>
        <v>1</v>
      </c>
      <c r="D103" s="273">
        <f t="shared" si="13"/>
        <v>1</v>
      </c>
      <c r="E103" s="273">
        <f t="shared" si="14"/>
        <v>1.095725592021944</v>
      </c>
      <c r="F103" s="274">
        <f t="shared" si="15"/>
        <v>20457</v>
      </c>
      <c r="G103" s="274">
        <f t="shared" si="16"/>
        <v>40741</v>
      </c>
      <c r="H103" s="275">
        <f>CHOOSE(MATCH($A$2,{"D","C"},0),VLOOKUP($A103,$J$4:$N$258,COUNTA($J$4:$N$4)),TREND(D103:E103,F103:G103,B103))</f>
        <v>1</v>
      </c>
      <c r="J103" s="281">
        <v>43497</v>
      </c>
      <c r="K103" s="277">
        <f t="shared" si="17"/>
        <v>43692</v>
      </c>
      <c r="L103" s="351">
        <v>0.28399999999999997</v>
      </c>
      <c r="M103" s="283">
        <f t="shared" si="19"/>
        <v>0</v>
      </c>
      <c r="N103" s="151">
        <f t="shared" si="10"/>
        <v>0.94666666666666721</v>
      </c>
    </row>
    <row r="104" spans="1:14">
      <c r="A104" s="12">
        <f t="shared" si="18"/>
        <v>36982</v>
      </c>
      <c r="B104" s="12">
        <f t="shared" si="11"/>
        <v>37179</v>
      </c>
      <c r="C104" s="13">
        <f t="shared" si="12"/>
        <v>1</v>
      </c>
      <c r="D104" s="273">
        <f t="shared" si="13"/>
        <v>1</v>
      </c>
      <c r="E104" s="273">
        <f t="shared" si="14"/>
        <v>1.095725592021944</v>
      </c>
      <c r="F104" s="274">
        <f t="shared" si="15"/>
        <v>20457</v>
      </c>
      <c r="G104" s="274">
        <f t="shared" si="16"/>
        <v>40741</v>
      </c>
      <c r="H104" s="275">
        <f>CHOOSE(MATCH($A$2,{"D","C"},0),VLOOKUP($A104,$J$4:$N$258,COUNTA($J$4:$N$4)),TREND(D104:E104,F104:G104,B104))</f>
        <v>1</v>
      </c>
      <c r="J104" s="281">
        <v>43525</v>
      </c>
      <c r="K104" s="277">
        <f t="shared" si="17"/>
        <v>43725</v>
      </c>
      <c r="L104" s="351">
        <v>0.28399999999999997</v>
      </c>
      <c r="M104" s="283">
        <f t="shared" si="19"/>
        <v>0</v>
      </c>
      <c r="N104" s="151">
        <f t="shared" si="10"/>
        <v>0.94666666666666721</v>
      </c>
    </row>
    <row r="105" spans="1:14">
      <c r="A105" s="12">
        <f t="shared" si="18"/>
        <v>37012</v>
      </c>
      <c r="B105" s="12">
        <f t="shared" si="11"/>
        <v>37210</v>
      </c>
      <c r="C105" s="13">
        <f t="shared" si="12"/>
        <v>1</v>
      </c>
      <c r="D105" s="273">
        <f t="shared" si="13"/>
        <v>1</v>
      </c>
      <c r="E105" s="273">
        <f t="shared" si="14"/>
        <v>1.095725592021944</v>
      </c>
      <c r="F105" s="274">
        <f t="shared" si="15"/>
        <v>20457</v>
      </c>
      <c r="G105" s="274">
        <f t="shared" si="16"/>
        <v>40741</v>
      </c>
      <c r="H105" s="275">
        <f>CHOOSE(MATCH($A$2,{"D","C"},0),VLOOKUP($A105,$J$4:$N$258,COUNTA($J$4:$N$4)),TREND(D105:E105,F105:G105,B105))</f>
        <v>1</v>
      </c>
      <c r="J105" s="281">
        <v>43556</v>
      </c>
      <c r="K105" s="277">
        <f t="shared" si="17"/>
        <v>43754</v>
      </c>
      <c r="L105" s="351">
        <v>0.28999999999999998</v>
      </c>
      <c r="M105" s="283">
        <f t="shared" si="19"/>
        <v>2.1126760563380254E-2</v>
      </c>
      <c r="N105" s="151">
        <f t="shared" si="10"/>
        <v>0.96666666666666723</v>
      </c>
    </row>
    <row r="106" spans="1:14">
      <c r="A106" s="12">
        <f t="shared" si="18"/>
        <v>37043</v>
      </c>
      <c r="B106" s="12">
        <f t="shared" si="11"/>
        <v>37240</v>
      </c>
      <c r="C106" s="13">
        <f t="shared" si="12"/>
        <v>1</v>
      </c>
      <c r="D106" s="273">
        <f t="shared" si="13"/>
        <v>1</v>
      </c>
      <c r="E106" s="273">
        <f t="shared" si="14"/>
        <v>1.095725592021944</v>
      </c>
      <c r="F106" s="274">
        <f t="shared" si="15"/>
        <v>20457</v>
      </c>
      <c r="G106" s="274">
        <f t="shared" si="16"/>
        <v>40741</v>
      </c>
      <c r="H106" s="275">
        <f>CHOOSE(MATCH($A$2,{"D","C"},0),VLOOKUP($A106,$J$4:$N$258,COUNTA($J$4:$N$4)),TREND(D106:E106,F106:G106,B106))</f>
        <v>1</v>
      </c>
      <c r="J106" s="281">
        <v>43586</v>
      </c>
      <c r="K106" s="277">
        <f t="shared" si="17"/>
        <v>43786</v>
      </c>
      <c r="L106" s="351">
        <v>0.28999999999999998</v>
      </c>
      <c r="M106" s="283">
        <f t="shared" si="19"/>
        <v>0</v>
      </c>
      <c r="N106" s="151">
        <f t="shared" si="10"/>
        <v>0.96666666666666723</v>
      </c>
    </row>
    <row r="107" spans="1:14">
      <c r="A107" s="12">
        <f t="shared" si="18"/>
        <v>37073</v>
      </c>
      <c r="B107" s="12">
        <f t="shared" si="11"/>
        <v>37271</v>
      </c>
      <c r="C107" s="13">
        <f t="shared" si="12"/>
        <v>1</v>
      </c>
      <c r="D107" s="273">
        <f t="shared" si="13"/>
        <v>1</v>
      </c>
      <c r="E107" s="273">
        <f t="shared" si="14"/>
        <v>1.095725592021944</v>
      </c>
      <c r="F107" s="274">
        <f t="shared" si="15"/>
        <v>20457</v>
      </c>
      <c r="G107" s="274">
        <f t="shared" si="16"/>
        <v>40741</v>
      </c>
      <c r="H107" s="275">
        <f>CHOOSE(MATCH($A$2,{"D","C"},0),VLOOKUP($A107,$J$4:$N$258,COUNTA($J$4:$N$4)),TREND(D107:E107,F107:G107,B107))</f>
        <v>1</v>
      </c>
      <c r="J107" s="281">
        <v>43617</v>
      </c>
      <c r="K107" s="277">
        <f t="shared" si="17"/>
        <v>43815</v>
      </c>
      <c r="L107" s="351">
        <v>0.28999999999999998</v>
      </c>
      <c r="M107" s="283">
        <f t="shared" si="19"/>
        <v>0</v>
      </c>
      <c r="N107" s="151">
        <f t="shared" si="10"/>
        <v>0.96666666666666723</v>
      </c>
    </row>
    <row r="108" spans="1:14">
      <c r="A108" s="12">
        <f t="shared" si="18"/>
        <v>37104</v>
      </c>
      <c r="B108" s="12">
        <f t="shared" si="11"/>
        <v>37302</v>
      </c>
      <c r="C108" s="13">
        <f t="shared" si="12"/>
        <v>1</v>
      </c>
      <c r="D108" s="273">
        <f t="shared" si="13"/>
        <v>1</v>
      </c>
      <c r="E108" s="273">
        <f t="shared" si="14"/>
        <v>1.095725592021944</v>
      </c>
      <c r="F108" s="274">
        <f t="shared" si="15"/>
        <v>20457</v>
      </c>
      <c r="G108" s="274">
        <f t="shared" si="16"/>
        <v>40741</v>
      </c>
      <c r="H108" s="275">
        <f>CHOOSE(MATCH($A$2,{"D","C"},0),VLOOKUP($A108,$J$4:$N$258,COUNTA($J$4:$N$4)),TREND(D108:E108,F108:G108,B108))</f>
        <v>1</v>
      </c>
      <c r="J108" s="281">
        <v>43647</v>
      </c>
      <c r="K108" s="277">
        <f t="shared" si="17"/>
        <v>43847</v>
      </c>
      <c r="L108" s="351">
        <v>0.29549999999999998</v>
      </c>
      <c r="M108" s="283">
        <f t="shared" si="19"/>
        <v>1.8965517241379404E-2</v>
      </c>
      <c r="N108" s="151">
        <f t="shared" si="10"/>
        <v>0.98500000000000065</v>
      </c>
    </row>
    <row r="109" spans="1:14">
      <c r="A109" s="12">
        <f t="shared" si="18"/>
        <v>37135</v>
      </c>
      <c r="B109" s="12">
        <f t="shared" si="11"/>
        <v>37330</v>
      </c>
      <c r="C109" s="13">
        <f t="shared" si="12"/>
        <v>1</v>
      </c>
      <c r="D109" s="273">
        <f t="shared" si="13"/>
        <v>1</v>
      </c>
      <c r="E109" s="273">
        <f t="shared" si="14"/>
        <v>1.095725592021944</v>
      </c>
      <c r="F109" s="274">
        <f t="shared" si="15"/>
        <v>20457</v>
      </c>
      <c r="G109" s="274">
        <f t="shared" si="16"/>
        <v>40741</v>
      </c>
      <c r="H109" s="275">
        <f>CHOOSE(MATCH($A$2,{"D","C"},0),VLOOKUP($A109,$J$4:$N$258,COUNTA($J$4:$N$4)),TREND(D109:E109,F109:G109,B109))</f>
        <v>1</v>
      </c>
      <c r="J109" s="281">
        <v>43678</v>
      </c>
      <c r="K109" s="277">
        <f t="shared" si="17"/>
        <v>43878</v>
      </c>
      <c r="L109" s="351">
        <v>0.29549999999999998</v>
      </c>
      <c r="M109" s="283">
        <f t="shared" si="19"/>
        <v>0</v>
      </c>
      <c r="N109" s="151">
        <f t="shared" si="10"/>
        <v>0.98500000000000065</v>
      </c>
    </row>
    <row r="110" spans="1:14">
      <c r="A110" s="12">
        <f t="shared" si="18"/>
        <v>37165</v>
      </c>
      <c r="B110" s="12">
        <f t="shared" si="11"/>
        <v>37361</v>
      </c>
      <c r="C110" s="13">
        <f t="shared" si="12"/>
        <v>1</v>
      </c>
      <c r="D110" s="273">
        <f t="shared" si="13"/>
        <v>1</v>
      </c>
      <c r="E110" s="273">
        <f t="shared" si="14"/>
        <v>1.095725592021944</v>
      </c>
      <c r="F110" s="274">
        <f t="shared" si="15"/>
        <v>20457</v>
      </c>
      <c r="G110" s="274">
        <f t="shared" si="16"/>
        <v>40741</v>
      </c>
      <c r="H110" s="275">
        <f>CHOOSE(MATCH($A$2,{"D","C"},0),VLOOKUP($A110,$J$4:$N$258,COUNTA($J$4:$N$4)),TREND(D110:E110,F110:G110,B110))</f>
        <v>1</v>
      </c>
      <c r="J110" s="281">
        <v>43709</v>
      </c>
      <c r="K110" s="277">
        <f t="shared" si="17"/>
        <v>43906</v>
      </c>
      <c r="L110" s="351">
        <v>0.29549999999999998</v>
      </c>
      <c r="M110" s="283">
        <f t="shared" si="19"/>
        <v>0</v>
      </c>
      <c r="N110" s="151">
        <f t="shared" si="10"/>
        <v>0.98500000000000065</v>
      </c>
    </row>
    <row r="111" spans="1:14">
      <c r="A111" s="12">
        <f t="shared" si="18"/>
        <v>37196</v>
      </c>
      <c r="B111" s="12">
        <f t="shared" si="11"/>
        <v>37391</v>
      </c>
      <c r="C111" s="13">
        <f t="shared" si="12"/>
        <v>1</v>
      </c>
      <c r="D111" s="273">
        <f t="shared" si="13"/>
        <v>1</v>
      </c>
      <c r="E111" s="273">
        <f t="shared" si="14"/>
        <v>1.095725592021944</v>
      </c>
      <c r="F111" s="274">
        <f t="shared" si="15"/>
        <v>20457</v>
      </c>
      <c r="G111" s="274">
        <f t="shared" si="16"/>
        <v>40741</v>
      </c>
      <c r="H111" s="275">
        <f>CHOOSE(MATCH($A$2,{"D","C"},0),VLOOKUP($A111,$J$4:$N$258,COUNTA($J$4:$N$4)),TREND(D111:E111,F111:G111,B111))</f>
        <v>1</v>
      </c>
      <c r="J111" s="281">
        <v>43739</v>
      </c>
      <c r="K111" s="277">
        <f t="shared" si="17"/>
        <v>43938</v>
      </c>
      <c r="L111" s="351">
        <v>0.30349999999999999</v>
      </c>
      <c r="M111" s="283">
        <f t="shared" si="19"/>
        <v>2.7072758037224975E-2</v>
      </c>
      <c r="N111" s="151">
        <f t="shared" si="10"/>
        <v>1.0116666666666674</v>
      </c>
    </row>
    <row r="112" spans="1:14">
      <c r="A112" s="12">
        <f t="shared" si="18"/>
        <v>37226</v>
      </c>
      <c r="B112" s="12">
        <f t="shared" si="11"/>
        <v>37422</v>
      </c>
      <c r="C112" s="13">
        <f t="shared" si="12"/>
        <v>1</v>
      </c>
      <c r="D112" s="273">
        <f t="shared" si="13"/>
        <v>1</v>
      </c>
      <c r="E112" s="273">
        <f t="shared" si="14"/>
        <v>1.095725592021944</v>
      </c>
      <c r="F112" s="274">
        <f t="shared" si="15"/>
        <v>20457</v>
      </c>
      <c r="G112" s="274">
        <f t="shared" si="16"/>
        <v>40741</v>
      </c>
      <c r="H112" s="275">
        <f>CHOOSE(MATCH($A$2,{"D","C"},0),VLOOKUP($A112,$J$4:$N$258,COUNTA($J$4:$N$4)),TREND(D112:E112,F112:G112,B112))</f>
        <v>1</v>
      </c>
      <c r="J112" s="281">
        <v>43770</v>
      </c>
      <c r="K112" s="277">
        <f t="shared" si="17"/>
        <v>43967</v>
      </c>
      <c r="L112" s="351">
        <v>0.30349999999999999</v>
      </c>
      <c r="M112" s="283">
        <f t="shared" si="19"/>
        <v>0</v>
      </c>
      <c r="N112" s="151">
        <f t="shared" si="10"/>
        <v>1.0116666666666674</v>
      </c>
    </row>
    <row r="113" spans="1:14">
      <c r="A113" s="12">
        <f t="shared" si="18"/>
        <v>37257</v>
      </c>
      <c r="B113" s="12">
        <f t="shared" si="11"/>
        <v>37452</v>
      </c>
      <c r="C113" s="13">
        <f t="shared" si="12"/>
        <v>1</v>
      </c>
      <c r="D113" s="273">
        <f t="shared" si="13"/>
        <v>1</v>
      </c>
      <c r="E113" s="273">
        <f t="shared" si="14"/>
        <v>1.095725592021944</v>
      </c>
      <c r="F113" s="274">
        <f t="shared" si="15"/>
        <v>20457</v>
      </c>
      <c r="G113" s="274">
        <f t="shared" si="16"/>
        <v>40741</v>
      </c>
      <c r="H113" s="275">
        <f>CHOOSE(MATCH($A$2,{"D","C"},0),VLOOKUP($A113,$J$4:$N$258,COUNTA($J$4:$N$4)),TREND(D113:E113,F113:G113,B113))</f>
        <v>1</v>
      </c>
      <c r="J113" s="281">
        <v>43800</v>
      </c>
      <c r="K113" s="277">
        <f t="shared" si="17"/>
        <v>43999</v>
      </c>
      <c r="L113" s="351">
        <v>0.30349999999999999</v>
      </c>
      <c r="M113" s="283">
        <f t="shared" si="19"/>
        <v>0</v>
      </c>
      <c r="N113" s="151">
        <f t="shared" si="10"/>
        <v>1.0116666666666674</v>
      </c>
    </row>
    <row r="114" spans="1:14">
      <c r="A114" s="12">
        <f t="shared" si="18"/>
        <v>37288</v>
      </c>
      <c r="B114" s="12">
        <f t="shared" si="11"/>
        <v>37483</v>
      </c>
      <c r="C114" s="13">
        <f t="shared" si="12"/>
        <v>1</v>
      </c>
      <c r="D114" s="273">
        <f t="shared" si="13"/>
        <v>1</v>
      </c>
      <c r="E114" s="273">
        <f t="shared" si="14"/>
        <v>1.095725592021944</v>
      </c>
      <c r="F114" s="274">
        <f t="shared" si="15"/>
        <v>20457</v>
      </c>
      <c r="G114" s="274">
        <f t="shared" si="16"/>
        <v>40741</v>
      </c>
      <c r="H114" s="275">
        <f>CHOOSE(MATCH($A$2,{"D","C"},0),VLOOKUP($A114,$J$4:$N$258,COUNTA($J$4:$N$4)),TREND(D114:E114,F114:G114,B114))</f>
        <v>1</v>
      </c>
      <c r="J114" s="281">
        <v>43831</v>
      </c>
      <c r="K114" s="277">
        <f t="shared" si="17"/>
        <v>44029</v>
      </c>
      <c r="L114" s="351">
        <v>0.30599999999999999</v>
      </c>
      <c r="M114" s="283">
        <f t="shared" si="19"/>
        <v>8.2372322899506578E-3</v>
      </c>
      <c r="N114" s="151">
        <f t="shared" ref="N114:N177" si="20">(1+M114)*N113</f>
        <v>1.0200000000000009</v>
      </c>
    </row>
    <row r="115" spans="1:14">
      <c r="A115" s="12">
        <f t="shared" si="18"/>
        <v>37316</v>
      </c>
      <c r="B115" s="12">
        <f t="shared" si="11"/>
        <v>37514</v>
      </c>
      <c r="C115" s="13">
        <f t="shared" si="12"/>
        <v>1</v>
      </c>
      <c r="D115" s="273">
        <f t="shared" si="13"/>
        <v>1</v>
      </c>
      <c r="E115" s="273">
        <f t="shared" si="14"/>
        <v>1.095725592021944</v>
      </c>
      <c r="F115" s="274">
        <f t="shared" si="15"/>
        <v>20457</v>
      </c>
      <c r="G115" s="274">
        <f t="shared" si="16"/>
        <v>40741</v>
      </c>
      <c r="H115" s="275">
        <f>CHOOSE(MATCH($A$2,{"D","C"},0),VLOOKUP($A115,$J$4:$N$258,COUNTA($J$4:$N$4)),TREND(D115:E115,F115:G115,B115))</f>
        <v>1</v>
      </c>
      <c r="J115" s="281">
        <v>43862</v>
      </c>
      <c r="K115" s="277">
        <f t="shared" si="17"/>
        <v>44059</v>
      </c>
      <c r="L115" s="351">
        <v>0.30599999999999999</v>
      </c>
      <c r="M115" s="283">
        <f t="shared" si="19"/>
        <v>0</v>
      </c>
      <c r="N115" s="151">
        <f t="shared" si="20"/>
        <v>1.0200000000000009</v>
      </c>
    </row>
    <row r="116" spans="1:14">
      <c r="A116" s="12">
        <f t="shared" si="18"/>
        <v>37347</v>
      </c>
      <c r="B116" s="12">
        <f t="shared" si="11"/>
        <v>37544</v>
      </c>
      <c r="C116" s="13">
        <f t="shared" si="12"/>
        <v>1</v>
      </c>
      <c r="D116" s="273">
        <f t="shared" si="13"/>
        <v>1</v>
      </c>
      <c r="E116" s="273">
        <f t="shared" si="14"/>
        <v>1.095725592021944</v>
      </c>
      <c r="F116" s="274">
        <f t="shared" si="15"/>
        <v>20457</v>
      </c>
      <c r="G116" s="274">
        <f t="shared" si="16"/>
        <v>40741</v>
      </c>
      <c r="H116" s="275">
        <f>CHOOSE(MATCH($A$2,{"D","C"},0),VLOOKUP($A116,$J$4:$N$258,COUNTA($J$4:$N$4)),TREND(D116:E116,F116:G116,B116))</f>
        <v>1</v>
      </c>
      <c r="J116" s="281">
        <v>43891</v>
      </c>
      <c r="K116" s="277">
        <f t="shared" si="17"/>
        <v>44091</v>
      </c>
      <c r="L116" s="351">
        <v>0.30599999999999999</v>
      </c>
      <c r="M116" s="283">
        <f t="shared" si="19"/>
        <v>0</v>
      </c>
      <c r="N116" s="151">
        <f t="shared" si="20"/>
        <v>1.0200000000000009</v>
      </c>
    </row>
    <row r="117" spans="1:14">
      <c r="A117" s="12">
        <f t="shared" si="18"/>
        <v>37377</v>
      </c>
      <c r="B117" s="12">
        <f t="shared" si="11"/>
        <v>37575</v>
      </c>
      <c r="C117" s="13">
        <f t="shared" si="12"/>
        <v>1</v>
      </c>
      <c r="D117" s="273">
        <f t="shared" si="13"/>
        <v>1</v>
      </c>
      <c r="E117" s="273">
        <f t="shared" si="14"/>
        <v>1.095725592021944</v>
      </c>
      <c r="F117" s="274">
        <f t="shared" si="15"/>
        <v>20457</v>
      </c>
      <c r="G117" s="274">
        <f t="shared" si="16"/>
        <v>40741</v>
      </c>
      <c r="H117" s="275">
        <f>CHOOSE(MATCH($A$2,{"D","C"},0),VLOOKUP($A117,$J$4:$N$258,COUNTA($J$4:$N$4)),TREND(D117:E117,F117:G117,B117))</f>
        <v>1</v>
      </c>
      <c r="J117" s="281">
        <v>43922</v>
      </c>
      <c r="K117" s="277">
        <f t="shared" si="17"/>
        <v>44120</v>
      </c>
      <c r="L117" s="351">
        <v>0.30599999999999999</v>
      </c>
      <c r="M117" s="283">
        <f t="shared" si="19"/>
        <v>0</v>
      </c>
      <c r="N117" s="151">
        <f t="shared" si="20"/>
        <v>1.0200000000000009</v>
      </c>
    </row>
    <row r="118" spans="1:14">
      <c r="A118" s="12">
        <f t="shared" si="18"/>
        <v>37408</v>
      </c>
      <c r="B118" s="12">
        <f t="shared" si="11"/>
        <v>37605</v>
      </c>
      <c r="C118" s="13">
        <f t="shared" si="12"/>
        <v>1</v>
      </c>
      <c r="D118" s="273">
        <f t="shared" si="13"/>
        <v>1</v>
      </c>
      <c r="E118" s="273">
        <f t="shared" si="14"/>
        <v>1.095725592021944</v>
      </c>
      <c r="F118" s="274">
        <f t="shared" si="15"/>
        <v>20457</v>
      </c>
      <c r="G118" s="274">
        <f t="shared" si="16"/>
        <v>40741</v>
      </c>
      <c r="H118" s="275">
        <f>CHOOSE(MATCH($A$2,{"D","C"},0),VLOOKUP($A118,$J$4:$N$258,COUNTA($J$4:$N$4)),TREND(D118:E118,F118:G118,B118))</f>
        <v>1</v>
      </c>
      <c r="J118" s="281">
        <v>43952</v>
      </c>
      <c r="K118" s="277">
        <f t="shared" si="17"/>
        <v>44152</v>
      </c>
      <c r="L118" s="351">
        <v>0.30599999999999999</v>
      </c>
      <c r="M118" s="283">
        <f t="shared" si="19"/>
        <v>0</v>
      </c>
      <c r="N118" s="151">
        <f t="shared" si="20"/>
        <v>1.0200000000000009</v>
      </c>
    </row>
    <row r="119" spans="1:14">
      <c r="A119" s="12">
        <f t="shared" si="18"/>
        <v>37438</v>
      </c>
      <c r="B119" s="12">
        <f t="shared" si="11"/>
        <v>37636</v>
      </c>
      <c r="C119" s="13">
        <f t="shared" si="12"/>
        <v>1</v>
      </c>
      <c r="D119" s="273">
        <f t="shared" si="13"/>
        <v>1</v>
      </c>
      <c r="E119" s="273">
        <f t="shared" si="14"/>
        <v>1.095725592021944</v>
      </c>
      <c r="F119" s="274">
        <f t="shared" si="15"/>
        <v>20457</v>
      </c>
      <c r="G119" s="274">
        <f t="shared" si="16"/>
        <v>40741</v>
      </c>
      <c r="H119" s="275">
        <f>CHOOSE(MATCH($A$2,{"D","C"},0),VLOOKUP($A119,$J$4:$N$258,COUNTA($J$4:$N$4)),TREND(D119:E119,F119:G119,B119))</f>
        <v>1</v>
      </c>
      <c r="J119" s="281">
        <v>43983</v>
      </c>
      <c r="K119" s="277">
        <f t="shared" si="17"/>
        <v>44181</v>
      </c>
      <c r="L119" s="351">
        <v>0.30599999999999999</v>
      </c>
      <c r="M119" s="283">
        <f t="shared" si="19"/>
        <v>0</v>
      </c>
      <c r="N119" s="151">
        <f t="shared" si="20"/>
        <v>1.0200000000000009</v>
      </c>
    </row>
    <row r="120" spans="1:14">
      <c r="A120" s="12">
        <f t="shared" si="18"/>
        <v>37469</v>
      </c>
      <c r="B120" s="12">
        <f t="shared" si="11"/>
        <v>37667</v>
      </c>
      <c r="C120" s="13">
        <f t="shared" si="12"/>
        <v>1</v>
      </c>
      <c r="D120" s="273">
        <f t="shared" si="13"/>
        <v>1</v>
      </c>
      <c r="E120" s="273">
        <f t="shared" si="14"/>
        <v>1.095725592021944</v>
      </c>
      <c r="F120" s="274">
        <f t="shared" si="15"/>
        <v>20457</v>
      </c>
      <c r="G120" s="274">
        <f t="shared" si="16"/>
        <v>40741</v>
      </c>
      <c r="H120" s="275">
        <f>CHOOSE(MATCH($A$2,{"D","C"},0),VLOOKUP($A120,$J$4:$N$258,COUNTA($J$4:$N$4)),TREND(D120:E120,F120:G120,B120))</f>
        <v>1</v>
      </c>
      <c r="J120" s="281">
        <v>44013</v>
      </c>
      <c r="K120" s="277">
        <f t="shared" si="17"/>
        <v>44213</v>
      </c>
      <c r="L120" s="351">
        <v>0.31513897919977735</v>
      </c>
      <c r="M120" s="283">
        <f t="shared" si="19"/>
        <v>2.9865945097311553E-2</v>
      </c>
      <c r="N120" s="151">
        <f t="shared" si="20"/>
        <v>1.0504632639992588</v>
      </c>
    </row>
    <row r="121" spans="1:14">
      <c r="A121" s="12">
        <f t="shared" si="18"/>
        <v>37500</v>
      </c>
      <c r="B121" s="12">
        <f t="shared" si="11"/>
        <v>37695</v>
      </c>
      <c r="C121" s="13">
        <f t="shared" si="12"/>
        <v>1</v>
      </c>
      <c r="D121" s="273">
        <f t="shared" si="13"/>
        <v>1</v>
      </c>
      <c r="E121" s="273">
        <f t="shared" si="14"/>
        <v>1.095725592021944</v>
      </c>
      <c r="F121" s="274">
        <f t="shared" si="15"/>
        <v>20457</v>
      </c>
      <c r="G121" s="274">
        <f t="shared" si="16"/>
        <v>40741</v>
      </c>
      <c r="H121" s="275">
        <f>CHOOSE(MATCH($A$2,{"D","C"},0),VLOOKUP($A121,$J$4:$N$258,COUNTA($J$4:$N$4)),TREND(D121:E121,F121:G121,B121))</f>
        <v>1</v>
      </c>
      <c r="J121" s="281">
        <v>44044</v>
      </c>
      <c r="K121" s="277">
        <f t="shared" si="17"/>
        <v>44244</v>
      </c>
      <c r="L121" s="351">
        <v>0.31513897919977735</v>
      </c>
      <c r="M121" s="283">
        <f t="shared" si="19"/>
        <v>0</v>
      </c>
      <c r="N121" s="151">
        <f t="shared" si="20"/>
        <v>1.0504632639992588</v>
      </c>
    </row>
    <row r="122" spans="1:14">
      <c r="A122" s="12">
        <f t="shared" si="18"/>
        <v>37530</v>
      </c>
      <c r="B122" s="12">
        <f t="shared" si="11"/>
        <v>37726</v>
      </c>
      <c r="C122" s="13">
        <f t="shared" si="12"/>
        <v>1</v>
      </c>
      <c r="D122" s="273">
        <f t="shared" si="13"/>
        <v>1</v>
      </c>
      <c r="E122" s="273">
        <f t="shared" si="14"/>
        <v>1.095725592021944</v>
      </c>
      <c r="F122" s="274">
        <f t="shared" si="15"/>
        <v>20457</v>
      </c>
      <c r="G122" s="274">
        <f t="shared" si="16"/>
        <v>40741</v>
      </c>
      <c r="H122" s="275">
        <f>CHOOSE(MATCH($A$2,{"D","C"},0),VLOOKUP($A122,$J$4:$N$258,COUNTA($J$4:$N$4)),TREND(D122:E122,F122:G122,B122))</f>
        <v>1</v>
      </c>
      <c r="J122" s="281">
        <v>44075</v>
      </c>
      <c r="K122" s="277">
        <f t="shared" si="17"/>
        <v>44271</v>
      </c>
      <c r="L122" s="351">
        <v>0.31513897919977735</v>
      </c>
      <c r="M122" s="283">
        <f t="shared" si="19"/>
        <v>0</v>
      </c>
      <c r="N122" s="151">
        <f t="shared" si="20"/>
        <v>1.0504632639992588</v>
      </c>
    </row>
    <row r="123" spans="1:14">
      <c r="A123" s="12">
        <f t="shared" si="18"/>
        <v>37561</v>
      </c>
      <c r="B123" s="12">
        <f t="shared" si="11"/>
        <v>37756</v>
      </c>
      <c r="C123" s="13">
        <f t="shared" si="12"/>
        <v>1</v>
      </c>
      <c r="D123" s="273">
        <f t="shared" si="13"/>
        <v>1</v>
      </c>
      <c r="E123" s="273">
        <f t="shared" si="14"/>
        <v>1.095725592021944</v>
      </c>
      <c r="F123" s="274">
        <f t="shared" si="15"/>
        <v>20457</v>
      </c>
      <c r="G123" s="274">
        <f t="shared" si="16"/>
        <v>40741</v>
      </c>
      <c r="H123" s="275">
        <f>CHOOSE(MATCH($A$2,{"D","C"},0),VLOOKUP($A123,$J$4:$N$258,COUNTA($J$4:$N$4)),TREND(D123:E123,F123:G123,B123))</f>
        <v>1</v>
      </c>
      <c r="J123" s="281">
        <v>44105</v>
      </c>
      <c r="K123" s="277">
        <f t="shared" si="17"/>
        <v>44303</v>
      </c>
      <c r="L123" s="351">
        <v>0.31513897919977735</v>
      </c>
      <c r="M123" s="283">
        <f t="shared" si="19"/>
        <v>0</v>
      </c>
      <c r="N123" s="151">
        <f t="shared" si="20"/>
        <v>1.0504632639992588</v>
      </c>
    </row>
    <row r="124" spans="1:14">
      <c r="A124" s="12">
        <f t="shared" si="18"/>
        <v>37591</v>
      </c>
      <c r="B124" s="12">
        <f t="shared" si="11"/>
        <v>37787</v>
      </c>
      <c r="C124" s="13">
        <f t="shared" si="12"/>
        <v>1</v>
      </c>
      <c r="D124" s="273">
        <f t="shared" si="13"/>
        <v>1</v>
      </c>
      <c r="E124" s="273">
        <f t="shared" si="14"/>
        <v>1.095725592021944</v>
      </c>
      <c r="F124" s="274">
        <f t="shared" si="15"/>
        <v>20457</v>
      </c>
      <c r="G124" s="274">
        <f t="shared" si="16"/>
        <v>40741</v>
      </c>
      <c r="H124" s="275">
        <f>CHOOSE(MATCH($A$2,{"D","C"},0),VLOOKUP($A124,$J$4:$N$258,COUNTA($J$4:$N$4)),TREND(D124:E124,F124:G124,B124))</f>
        <v>1</v>
      </c>
      <c r="J124" s="281">
        <v>44136</v>
      </c>
      <c r="K124" s="277">
        <f t="shared" si="17"/>
        <v>44332</v>
      </c>
      <c r="L124" s="351">
        <v>0.31513897919977735</v>
      </c>
      <c r="M124" s="283">
        <f t="shared" si="19"/>
        <v>0</v>
      </c>
      <c r="N124" s="151">
        <f t="shared" si="20"/>
        <v>1.0504632639992588</v>
      </c>
    </row>
    <row r="125" spans="1:14">
      <c r="A125" s="12">
        <f t="shared" si="18"/>
        <v>37622</v>
      </c>
      <c r="B125" s="12">
        <f t="shared" si="11"/>
        <v>37817</v>
      </c>
      <c r="C125" s="13">
        <f t="shared" si="12"/>
        <v>1</v>
      </c>
      <c r="D125" s="273">
        <f t="shared" si="13"/>
        <v>1</v>
      </c>
      <c r="E125" s="273">
        <f t="shared" si="14"/>
        <v>1.095725592021944</v>
      </c>
      <c r="F125" s="274">
        <f t="shared" si="15"/>
        <v>20457</v>
      </c>
      <c r="G125" s="274">
        <f t="shared" si="16"/>
        <v>40741</v>
      </c>
      <c r="H125" s="275">
        <f>CHOOSE(MATCH($A$2,{"D","C"},0),VLOOKUP($A125,$J$4:$N$258,COUNTA($J$4:$N$4)),TREND(D125:E125,F125:G125,B125))</f>
        <v>1</v>
      </c>
      <c r="J125" s="281">
        <v>44166</v>
      </c>
      <c r="K125" s="277">
        <f t="shared" si="17"/>
        <v>44364</v>
      </c>
      <c r="L125" s="351">
        <v>0.31513897919977735</v>
      </c>
      <c r="M125" s="283">
        <f t="shared" si="19"/>
        <v>0</v>
      </c>
      <c r="N125" s="151">
        <f t="shared" si="20"/>
        <v>1.0504632639992588</v>
      </c>
    </row>
    <row r="126" spans="1:14">
      <c r="A126" s="12">
        <f t="shared" si="18"/>
        <v>37653</v>
      </c>
      <c r="B126" s="12">
        <f t="shared" si="11"/>
        <v>37848</v>
      </c>
      <c r="C126" s="13">
        <f t="shared" si="12"/>
        <v>1</v>
      </c>
      <c r="D126" s="273">
        <f t="shared" si="13"/>
        <v>1</v>
      </c>
      <c r="E126" s="273">
        <f t="shared" si="14"/>
        <v>1.095725592021944</v>
      </c>
      <c r="F126" s="274">
        <f t="shared" si="15"/>
        <v>20457</v>
      </c>
      <c r="G126" s="274">
        <f t="shared" si="16"/>
        <v>40741</v>
      </c>
      <c r="H126" s="275">
        <f>CHOOSE(MATCH($A$2,{"D","C"},0),VLOOKUP($A126,$J$4:$N$258,COUNTA($J$4:$N$4)),TREND(D126:E126,F126:G126,B126))</f>
        <v>1</v>
      </c>
      <c r="J126" s="281">
        <v>44197</v>
      </c>
      <c r="K126" s="277">
        <f t="shared" si="17"/>
        <v>44394</v>
      </c>
      <c r="L126" s="351">
        <v>0.32263897919977735</v>
      </c>
      <c r="M126" s="283">
        <f t="shared" si="19"/>
        <v>2.3799023589669899E-2</v>
      </c>
      <c r="N126" s="151">
        <f t="shared" si="20"/>
        <v>1.0754632639992587</v>
      </c>
    </row>
    <row r="127" spans="1:14">
      <c r="A127" s="12">
        <f t="shared" si="18"/>
        <v>37681</v>
      </c>
      <c r="B127" s="12">
        <f t="shared" si="11"/>
        <v>37879</v>
      </c>
      <c r="C127" s="13">
        <f t="shared" si="12"/>
        <v>1</v>
      </c>
      <c r="D127" s="273">
        <f t="shared" si="13"/>
        <v>1</v>
      </c>
      <c r="E127" s="273">
        <f t="shared" si="14"/>
        <v>1.095725592021944</v>
      </c>
      <c r="F127" s="274">
        <f t="shared" si="15"/>
        <v>20457</v>
      </c>
      <c r="G127" s="274">
        <f t="shared" si="16"/>
        <v>40741</v>
      </c>
      <c r="H127" s="275">
        <f>CHOOSE(MATCH($A$2,{"D","C"},0),VLOOKUP($A127,$J$4:$N$258,COUNTA($J$4:$N$4)),TREND(D127:E127,F127:G127,B127))</f>
        <v>1</v>
      </c>
      <c r="J127" s="281">
        <v>44228</v>
      </c>
      <c r="K127" s="277">
        <f t="shared" si="17"/>
        <v>44423</v>
      </c>
      <c r="L127" s="351">
        <v>0.32263897919977735</v>
      </c>
      <c r="M127" s="283">
        <f t="shared" si="19"/>
        <v>0</v>
      </c>
      <c r="N127" s="151">
        <f t="shared" si="20"/>
        <v>1.0754632639992587</v>
      </c>
    </row>
    <row r="128" spans="1:14">
      <c r="A128" s="12">
        <f t="shared" si="18"/>
        <v>37712</v>
      </c>
      <c r="B128" s="12">
        <f t="shared" si="11"/>
        <v>37909</v>
      </c>
      <c r="C128" s="13">
        <f t="shared" si="12"/>
        <v>1</v>
      </c>
      <c r="D128" s="273">
        <f t="shared" si="13"/>
        <v>1</v>
      </c>
      <c r="E128" s="273">
        <f t="shared" si="14"/>
        <v>1.095725592021944</v>
      </c>
      <c r="F128" s="274">
        <f t="shared" si="15"/>
        <v>20457</v>
      </c>
      <c r="G128" s="274">
        <f t="shared" si="16"/>
        <v>40741</v>
      </c>
      <c r="H128" s="275">
        <f>CHOOSE(MATCH($A$2,{"D","C"},0),VLOOKUP($A128,$J$4:$N$258,COUNTA($J$4:$N$4)),TREND(D128:E128,F128:G128,B128))</f>
        <v>1</v>
      </c>
      <c r="J128" s="281">
        <v>44256</v>
      </c>
      <c r="K128" s="277">
        <f t="shared" si="17"/>
        <v>44456</v>
      </c>
      <c r="L128" s="351">
        <v>0.32263897919977735</v>
      </c>
      <c r="M128" s="283">
        <f t="shared" si="19"/>
        <v>0</v>
      </c>
      <c r="N128" s="151">
        <f t="shared" si="20"/>
        <v>1.0754632639992587</v>
      </c>
    </row>
    <row r="129" spans="1:14">
      <c r="A129" s="12">
        <f t="shared" si="18"/>
        <v>37742</v>
      </c>
      <c r="B129" s="12">
        <f t="shared" si="11"/>
        <v>37940</v>
      </c>
      <c r="C129" s="13">
        <f t="shared" si="12"/>
        <v>1</v>
      </c>
      <c r="D129" s="273">
        <f t="shared" si="13"/>
        <v>1</v>
      </c>
      <c r="E129" s="273">
        <f t="shared" si="14"/>
        <v>1.095725592021944</v>
      </c>
      <c r="F129" s="274">
        <f t="shared" si="15"/>
        <v>20457</v>
      </c>
      <c r="G129" s="274">
        <f t="shared" si="16"/>
        <v>40741</v>
      </c>
      <c r="H129" s="275">
        <f>CHOOSE(MATCH($A$2,{"D","C"},0),VLOOKUP($A129,$J$4:$N$258,COUNTA($J$4:$N$4)),TREND(D129:E129,F129:G129,B129))</f>
        <v>1</v>
      </c>
      <c r="J129" s="281">
        <v>44287</v>
      </c>
      <c r="K129" s="277">
        <f t="shared" si="17"/>
        <v>44485</v>
      </c>
      <c r="L129" s="351">
        <v>0.32263897919977735</v>
      </c>
      <c r="M129" s="283">
        <f t="shared" si="19"/>
        <v>0</v>
      </c>
      <c r="N129" s="151">
        <f t="shared" si="20"/>
        <v>1.0754632639992587</v>
      </c>
    </row>
    <row r="130" spans="1:14">
      <c r="A130" s="12">
        <f t="shared" si="18"/>
        <v>37773</v>
      </c>
      <c r="B130" s="12">
        <f t="shared" si="11"/>
        <v>37970</v>
      </c>
      <c r="C130" s="13">
        <f t="shared" si="12"/>
        <v>1</v>
      </c>
      <c r="D130" s="273">
        <f t="shared" si="13"/>
        <v>1</v>
      </c>
      <c r="E130" s="273">
        <f t="shared" si="14"/>
        <v>1.095725592021944</v>
      </c>
      <c r="F130" s="274">
        <f t="shared" si="15"/>
        <v>20457</v>
      </c>
      <c r="G130" s="274">
        <f t="shared" si="16"/>
        <v>40741</v>
      </c>
      <c r="H130" s="275">
        <f>CHOOSE(MATCH($A$2,{"D","C"},0),VLOOKUP($A130,$J$4:$N$258,COUNTA($J$4:$N$4)),TREND(D130:E130,F130:G130,B130))</f>
        <v>1</v>
      </c>
      <c r="J130" s="281">
        <v>44317</v>
      </c>
      <c r="K130" s="277">
        <f t="shared" si="17"/>
        <v>44517</v>
      </c>
      <c r="L130" s="351">
        <v>0.32263897919977735</v>
      </c>
      <c r="M130" s="283">
        <f t="shared" si="19"/>
        <v>0</v>
      </c>
      <c r="N130" s="151">
        <f t="shared" si="20"/>
        <v>1.0754632639992587</v>
      </c>
    </row>
    <row r="131" spans="1:14">
      <c r="A131" s="12">
        <f t="shared" si="18"/>
        <v>37803</v>
      </c>
      <c r="B131" s="12">
        <f t="shared" si="11"/>
        <v>38001</v>
      </c>
      <c r="C131" s="13">
        <f t="shared" si="12"/>
        <v>1</v>
      </c>
      <c r="D131" s="273">
        <f t="shared" si="13"/>
        <v>1</v>
      </c>
      <c r="E131" s="273">
        <f t="shared" si="14"/>
        <v>1.095725592021944</v>
      </c>
      <c r="F131" s="274">
        <f t="shared" si="15"/>
        <v>20457</v>
      </c>
      <c r="G131" s="274">
        <f t="shared" si="16"/>
        <v>40741</v>
      </c>
      <c r="H131" s="275">
        <f>CHOOSE(MATCH($A$2,{"D","C"},0),VLOOKUP($A131,$J$4:$N$258,COUNTA($J$4:$N$4)),TREND(D131:E131,F131:G131,B131))</f>
        <v>1</v>
      </c>
      <c r="J131" s="281">
        <v>44348</v>
      </c>
      <c r="K131" s="277">
        <f t="shared" si="17"/>
        <v>44546</v>
      </c>
      <c r="L131" s="351">
        <v>0.32263897919977735</v>
      </c>
      <c r="M131" s="283">
        <f t="shared" si="19"/>
        <v>0</v>
      </c>
      <c r="N131" s="151">
        <f t="shared" si="20"/>
        <v>1.0754632639992587</v>
      </c>
    </row>
    <row r="132" spans="1:14">
      <c r="A132" s="12">
        <f t="shared" si="18"/>
        <v>37834</v>
      </c>
      <c r="B132" s="12">
        <f t="shared" si="11"/>
        <v>38032</v>
      </c>
      <c r="C132" s="13">
        <f t="shared" si="12"/>
        <v>1</v>
      </c>
      <c r="D132" s="273">
        <f t="shared" si="13"/>
        <v>1</v>
      </c>
      <c r="E132" s="273">
        <f t="shared" si="14"/>
        <v>1.095725592021944</v>
      </c>
      <c r="F132" s="274">
        <f t="shared" si="15"/>
        <v>20457</v>
      </c>
      <c r="G132" s="274">
        <f t="shared" si="16"/>
        <v>40741</v>
      </c>
      <c r="H132" s="275">
        <f>CHOOSE(MATCH($A$2,{"D","C"},0),VLOOKUP($A132,$J$4:$N$258,COUNTA($J$4:$N$4)),TREND(D132:E132,F132:G132,B132))</f>
        <v>1</v>
      </c>
      <c r="J132" s="281">
        <v>44378</v>
      </c>
      <c r="K132" s="277">
        <f t="shared" si="17"/>
        <v>44578</v>
      </c>
      <c r="L132" s="351">
        <v>0.33143923847506024</v>
      </c>
      <c r="M132" s="283">
        <f t="shared" si="19"/>
        <v>2.7275871307024468E-2</v>
      </c>
      <c r="N132" s="151">
        <f t="shared" si="20"/>
        <v>1.104797461583535</v>
      </c>
    </row>
    <row r="133" spans="1:14">
      <c r="A133" s="12">
        <f t="shared" si="18"/>
        <v>37865</v>
      </c>
      <c r="B133" s="12">
        <f t="shared" ref="B133:B196" si="21">DATE(YEAR(A133),MONTH(A133)+FLOOR(($M$2+$A$3)/2,1),1+14*MOD($M$2+$A$3,2))</f>
        <v>38061</v>
      </c>
      <c r="C133" s="13">
        <f t="shared" ref="C133:C196" si="22">MATCH($B133,$K$5:$K$258,1)</f>
        <v>1</v>
      </c>
      <c r="D133" s="273">
        <f t="shared" ref="D133:D196" si="23">INDEX($N$5:$N$258,C133)</f>
        <v>1</v>
      </c>
      <c r="E133" s="273">
        <f t="shared" ref="E133:E196" si="24">INDEX($N$5:$N$258,C133+1)</f>
        <v>1.095725592021944</v>
      </c>
      <c r="F133" s="274">
        <f t="shared" ref="F133:F196" si="25">INDEX($K$5:$K$258,C133)</f>
        <v>20457</v>
      </c>
      <c r="G133" s="274">
        <f t="shared" ref="G133:G196" si="26">INDEX($K$5:$K$258,C133+1)</f>
        <v>40741</v>
      </c>
      <c r="H133" s="275">
        <f>CHOOSE(MATCH($A$2,{"D","C"},0),VLOOKUP($A133,$J$4:$N$258,COUNTA($J$4:$N$4)),TREND(D133:E133,F133:G133,B133))</f>
        <v>1</v>
      </c>
      <c r="J133" s="281">
        <v>44409</v>
      </c>
      <c r="K133" s="277">
        <f t="shared" ref="K133:K196" si="27">EDATE(J133+ROUND((J134-J133)/2,0),$M$2/2)+ROUND(30.5*MOD($M$2,1),0)</f>
        <v>44609</v>
      </c>
      <c r="L133" s="351">
        <v>0.33143923847506024</v>
      </c>
      <c r="M133" s="283">
        <f t="shared" si="19"/>
        <v>0</v>
      </c>
      <c r="N133" s="151">
        <f t="shared" si="20"/>
        <v>1.104797461583535</v>
      </c>
    </row>
    <row r="134" spans="1:14">
      <c r="A134" s="12">
        <f t="shared" ref="A134:A197" si="28">EOMONTH(A133,$A$3-1)+1</f>
        <v>37895</v>
      </c>
      <c r="B134" s="12">
        <f t="shared" si="21"/>
        <v>38092</v>
      </c>
      <c r="C134" s="13">
        <f t="shared" si="22"/>
        <v>1</v>
      </c>
      <c r="D134" s="273">
        <f t="shared" si="23"/>
        <v>1</v>
      </c>
      <c r="E134" s="273">
        <f t="shared" si="24"/>
        <v>1.095725592021944</v>
      </c>
      <c r="F134" s="274">
        <f t="shared" si="25"/>
        <v>20457</v>
      </c>
      <c r="G134" s="274">
        <f t="shared" si="26"/>
        <v>40741</v>
      </c>
      <c r="H134" s="275">
        <f>CHOOSE(MATCH($A$2,{"D","C"},0),VLOOKUP($A134,$J$4:$N$258,COUNTA($J$4:$N$4)),TREND(D134:E134,F134:G134,B134))</f>
        <v>1</v>
      </c>
      <c r="J134" s="281">
        <v>44440</v>
      </c>
      <c r="K134" s="277">
        <f t="shared" si="27"/>
        <v>44636</v>
      </c>
      <c r="L134" s="351">
        <v>0.32993923847506029</v>
      </c>
      <c r="M134" s="283">
        <f t="shared" ref="M134:M197" si="29">L134/L133-1</f>
        <v>-4.5257164085380497E-3</v>
      </c>
      <c r="N134" s="151">
        <f t="shared" si="20"/>
        <v>1.0997974615835351</v>
      </c>
    </row>
    <row r="135" spans="1:14">
      <c r="A135" s="12">
        <f t="shared" si="28"/>
        <v>37926</v>
      </c>
      <c r="B135" s="12">
        <f t="shared" si="21"/>
        <v>38122</v>
      </c>
      <c r="C135" s="13">
        <f t="shared" si="22"/>
        <v>1</v>
      </c>
      <c r="D135" s="273">
        <f t="shared" si="23"/>
        <v>1</v>
      </c>
      <c r="E135" s="273">
        <f t="shared" si="24"/>
        <v>1.095725592021944</v>
      </c>
      <c r="F135" s="274">
        <f t="shared" si="25"/>
        <v>20457</v>
      </c>
      <c r="G135" s="274">
        <f t="shared" si="26"/>
        <v>40741</v>
      </c>
      <c r="H135" s="275">
        <f>CHOOSE(MATCH($A$2,{"D","C"},0),VLOOKUP($A135,$J$4:$N$258,COUNTA($J$4:$N$4)),TREND(D135:E135,F135:G135,B135))</f>
        <v>1</v>
      </c>
      <c r="J135" s="281">
        <v>44470</v>
      </c>
      <c r="K135" s="277">
        <f t="shared" si="27"/>
        <v>44668</v>
      </c>
      <c r="L135" s="351">
        <v>0.32993923847506029</v>
      </c>
      <c r="M135" s="283">
        <f t="shared" si="29"/>
        <v>0</v>
      </c>
      <c r="N135" s="151">
        <f t="shared" si="20"/>
        <v>1.0997974615835351</v>
      </c>
    </row>
    <row r="136" spans="1:14">
      <c r="A136" s="12">
        <f t="shared" si="28"/>
        <v>37956</v>
      </c>
      <c r="B136" s="12">
        <f t="shared" si="21"/>
        <v>38153</v>
      </c>
      <c r="C136" s="13">
        <f t="shared" si="22"/>
        <v>1</v>
      </c>
      <c r="D136" s="273">
        <f t="shared" si="23"/>
        <v>1</v>
      </c>
      <c r="E136" s="273">
        <f t="shared" si="24"/>
        <v>1.095725592021944</v>
      </c>
      <c r="F136" s="274">
        <f t="shared" si="25"/>
        <v>20457</v>
      </c>
      <c r="G136" s="274">
        <f t="shared" si="26"/>
        <v>40741</v>
      </c>
      <c r="H136" s="275">
        <f>CHOOSE(MATCH($A$2,{"D","C"},0),VLOOKUP($A136,$J$4:$N$258,COUNTA($J$4:$N$4)),TREND(D136:E136,F136:G136,B136))</f>
        <v>1</v>
      </c>
      <c r="J136" s="281">
        <v>44501</v>
      </c>
      <c r="K136" s="277">
        <f t="shared" si="27"/>
        <v>44697</v>
      </c>
      <c r="L136" s="351">
        <v>0.32993923847506029</v>
      </c>
      <c r="M136" s="283">
        <f t="shared" si="29"/>
        <v>0</v>
      </c>
      <c r="N136" s="151">
        <f t="shared" si="20"/>
        <v>1.0997974615835351</v>
      </c>
    </row>
    <row r="137" spans="1:14">
      <c r="A137" s="12">
        <f t="shared" si="28"/>
        <v>37987</v>
      </c>
      <c r="B137" s="12">
        <f t="shared" si="21"/>
        <v>38183</v>
      </c>
      <c r="C137" s="13">
        <f t="shared" si="22"/>
        <v>1</v>
      </c>
      <c r="D137" s="273">
        <f t="shared" si="23"/>
        <v>1</v>
      </c>
      <c r="E137" s="273">
        <f t="shared" si="24"/>
        <v>1.095725592021944</v>
      </c>
      <c r="F137" s="274">
        <f t="shared" si="25"/>
        <v>20457</v>
      </c>
      <c r="G137" s="274">
        <f t="shared" si="26"/>
        <v>40741</v>
      </c>
      <c r="H137" s="275">
        <f>CHOOSE(MATCH($A$2,{"D","C"},0),VLOOKUP($A137,$J$4:$N$258,COUNTA($J$4:$N$4)),TREND(D137:E137,F137:G137,B137))</f>
        <v>1</v>
      </c>
      <c r="J137" s="281">
        <v>44531</v>
      </c>
      <c r="K137" s="277">
        <f t="shared" si="27"/>
        <v>44729</v>
      </c>
      <c r="L137" s="351">
        <v>0.32993923847506029</v>
      </c>
      <c r="M137" s="283">
        <f t="shared" si="29"/>
        <v>0</v>
      </c>
      <c r="N137" s="151">
        <f t="shared" si="20"/>
        <v>1.0997974615835351</v>
      </c>
    </row>
    <row r="138" spans="1:14">
      <c r="A138" s="12">
        <f t="shared" si="28"/>
        <v>38018</v>
      </c>
      <c r="B138" s="12">
        <f t="shared" si="21"/>
        <v>38214</v>
      </c>
      <c r="C138" s="13">
        <f t="shared" si="22"/>
        <v>1</v>
      </c>
      <c r="D138" s="273">
        <f t="shared" si="23"/>
        <v>1</v>
      </c>
      <c r="E138" s="273">
        <f t="shared" si="24"/>
        <v>1.095725592021944</v>
      </c>
      <c r="F138" s="274">
        <f t="shared" si="25"/>
        <v>20457</v>
      </c>
      <c r="G138" s="274">
        <f t="shared" si="26"/>
        <v>40741</v>
      </c>
      <c r="H138" s="275">
        <f>CHOOSE(MATCH($A$2,{"D","C"},0),VLOOKUP($A138,$J$4:$N$258,COUNTA($J$4:$N$4)),TREND(D138:E138,F138:G138,B138))</f>
        <v>1</v>
      </c>
      <c r="J138" s="281">
        <v>44562</v>
      </c>
      <c r="K138" s="277">
        <f t="shared" si="27"/>
        <v>44759</v>
      </c>
      <c r="L138" s="351">
        <v>0.33093923847506029</v>
      </c>
      <c r="M138" s="283">
        <f t="shared" si="29"/>
        <v>3.0308610901264021E-3</v>
      </c>
      <c r="N138" s="151">
        <f t="shared" si="20"/>
        <v>1.1031307949168685</v>
      </c>
    </row>
    <row r="139" spans="1:14">
      <c r="A139" s="12">
        <f t="shared" si="28"/>
        <v>38047</v>
      </c>
      <c r="B139" s="12">
        <f t="shared" si="21"/>
        <v>38245</v>
      </c>
      <c r="C139" s="13">
        <f t="shared" si="22"/>
        <v>1</v>
      </c>
      <c r="D139" s="273">
        <f t="shared" si="23"/>
        <v>1</v>
      </c>
      <c r="E139" s="273">
        <f t="shared" si="24"/>
        <v>1.095725592021944</v>
      </c>
      <c r="F139" s="274">
        <f t="shared" si="25"/>
        <v>20457</v>
      </c>
      <c r="G139" s="274">
        <f t="shared" si="26"/>
        <v>40741</v>
      </c>
      <c r="H139" s="275">
        <f>CHOOSE(MATCH($A$2,{"D","C"},0),VLOOKUP($A139,$J$4:$N$258,COUNTA($J$4:$N$4)),TREND(D139:E139,F139:G139,B139))</f>
        <v>1</v>
      </c>
      <c r="J139" s="281">
        <v>44593</v>
      </c>
      <c r="K139" s="277">
        <f t="shared" si="27"/>
        <v>44788</v>
      </c>
      <c r="L139" s="351">
        <v>0.33093923847506029</v>
      </c>
      <c r="M139" s="283">
        <f t="shared" si="29"/>
        <v>0</v>
      </c>
      <c r="N139" s="151">
        <f t="shared" si="20"/>
        <v>1.1031307949168685</v>
      </c>
    </row>
    <row r="140" spans="1:14">
      <c r="A140" s="12">
        <f t="shared" si="28"/>
        <v>38078</v>
      </c>
      <c r="B140" s="12">
        <f t="shared" si="21"/>
        <v>38275</v>
      </c>
      <c r="C140" s="13">
        <f t="shared" si="22"/>
        <v>1</v>
      </c>
      <c r="D140" s="273">
        <f t="shared" si="23"/>
        <v>1</v>
      </c>
      <c r="E140" s="273">
        <f t="shared" si="24"/>
        <v>1.095725592021944</v>
      </c>
      <c r="F140" s="274">
        <f t="shared" si="25"/>
        <v>20457</v>
      </c>
      <c r="G140" s="274">
        <f t="shared" si="26"/>
        <v>40741</v>
      </c>
      <c r="H140" s="275">
        <f>CHOOSE(MATCH($A$2,{"D","C"},0),VLOOKUP($A140,$J$4:$N$258,COUNTA($J$4:$N$4)),TREND(D140:E140,F140:G140,B140))</f>
        <v>1</v>
      </c>
      <c r="J140" s="281">
        <v>44621</v>
      </c>
      <c r="K140" s="277">
        <f t="shared" si="27"/>
        <v>44821</v>
      </c>
      <c r="L140" s="351">
        <v>0.33093923847506029</v>
      </c>
      <c r="M140" s="283">
        <f t="shared" si="29"/>
        <v>0</v>
      </c>
      <c r="N140" s="151">
        <f t="shared" si="20"/>
        <v>1.1031307949168685</v>
      </c>
    </row>
    <row r="141" spans="1:14">
      <c r="A141" s="12">
        <f t="shared" si="28"/>
        <v>38108</v>
      </c>
      <c r="B141" s="12">
        <f t="shared" si="21"/>
        <v>38306</v>
      </c>
      <c r="C141" s="13">
        <f t="shared" si="22"/>
        <v>1</v>
      </c>
      <c r="D141" s="273">
        <f t="shared" si="23"/>
        <v>1</v>
      </c>
      <c r="E141" s="273">
        <f t="shared" si="24"/>
        <v>1.095725592021944</v>
      </c>
      <c r="F141" s="274">
        <f t="shared" si="25"/>
        <v>20457</v>
      </c>
      <c r="G141" s="274">
        <f t="shared" si="26"/>
        <v>40741</v>
      </c>
      <c r="H141" s="275">
        <f>CHOOSE(MATCH($A$2,{"D","C"},0),VLOOKUP($A141,$J$4:$N$258,COUNTA($J$4:$N$4)),TREND(D141:E141,F141:G141,B141))</f>
        <v>1</v>
      </c>
      <c r="J141" s="281">
        <v>44652</v>
      </c>
      <c r="K141" s="277">
        <f t="shared" si="27"/>
        <v>44850</v>
      </c>
      <c r="L141" s="351">
        <v>0.33093923847506029</v>
      </c>
      <c r="M141" s="283">
        <f t="shared" si="29"/>
        <v>0</v>
      </c>
      <c r="N141" s="151">
        <f t="shared" si="20"/>
        <v>1.1031307949168685</v>
      </c>
    </row>
    <row r="142" spans="1:14">
      <c r="A142" s="12">
        <f t="shared" si="28"/>
        <v>38139</v>
      </c>
      <c r="B142" s="12">
        <f t="shared" si="21"/>
        <v>38336</v>
      </c>
      <c r="C142" s="13">
        <f t="shared" si="22"/>
        <v>1</v>
      </c>
      <c r="D142" s="273">
        <f t="shared" si="23"/>
        <v>1</v>
      </c>
      <c r="E142" s="273">
        <f t="shared" si="24"/>
        <v>1.095725592021944</v>
      </c>
      <c r="F142" s="274">
        <f t="shared" si="25"/>
        <v>20457</v>
      </c>
      <c r="G142" s="274">
        <f t="shared" si="26"/>
        <v>40741</v>
      </c>
      <c r="H142" s="275">
        <f>CHOOSE(MATCH($A$2,{"D","C"},0),VLOOKUP($A142,$J$4:$N$258,COUNTA($J$4:$N$4)),TREND(D142:E142,F142:G142,B142))</f>
        <v>1</v>
      </c>
      <c r="J142" s="281">
        <v>44682</v>
      </c>
      <c r="K142" s="277">
        <f t="shared" si="27"/>
        <v>44882</v>
      </c>
      <c r="L142" s="351">
        <v>0.33093923847506029</v>
      </c>
      <c r="M142" s="283">
        <f t="shared" si="29"/>
        <v>0</v>
      </c>
      <c r="N142" s="151">
        <f t="shared" si="20"/>
        <v>1.1031307949168685</v>
      </c>
    </row>
    <row r="143" spans="1:14">
      <c r="A143" s="12">
        <f t="shared" si="28"/>
        <v>38169</v>
      </c>
      <c r="B143" s="12">
        <f t="shared" si="21"/>
        <v>38367</v>
      </c>
      <c r="C143" s="13">
        <f t="shared" si="22"/>
        <v>1</v>
      </c>
      <c r="D143" s="273">
        <f t="shared" si="23"/>
        <v>1</v>
      </c>
      <c r="E143" s="273">
        <f t="shared" si="24"/>
        <v>1.095725592021944</v>
      </c>
      <c r="F143" s="274">
        <f t="shared" si="25"/>
        <v>20457</v>
      </c>
      <c r="G143" s="274">
        <f t="shared" si="26"/>
        <v>40741</v>
      </c>
      <c r="H143" s="275">
        <f>CHOOSE(MATCH($A$2,{"D","C"},0),VLOOKUP($A143,$J$4:$N$258,COUNTA($J$4:$N$4)),TREND(D143:E143,F143:G143,B143))</f>
        <v>1</v>
      </c>
      <c r="J143" s="281">
        <v>44713</v>
      </c>
      <c r="K143" s="277">
        <f t="shared" si="27"/>
        <v>44911</v>
      </c>
      <c r="L143" s="351">
        <v>0.33093923847506029</v>
      </c>
      <c r="M143" s="283">
        <f t="shared" si="29"/>
        <v>0</v>
      </c>
      <c r="N143" s="151">
        <f t="shared" si="20"/>
        <v>1.1031307949168685</v>
      </c>
    </row>
    <row r="144" spans="1:14">
      <c r="A144" s="12">
        <f t="shared" si="28"/>
        <v>38200</v>
      </c>
      <c r="B144" s="12">
        <f t="shared" si="21"/>
        <v>38398</v>
      </c>
      <c r="C144" s="13">
        <f t="shared" si="22"/>
        <v>1</v>
      </c>
      <c r="D144" s="273">
        <f t="shared" si="23"/>
        <v>1</v>
      </c>
      <c r="E144" s="273">
        <f t="shared" si="24"/>
        <v>1.095725592021944</v>
      </c>
      <c r="F144" s="274">
        <f t="shared" si="25"/>
        <v>20457</v>
      </c>
      <c r="G144" s="274">
        <f t="shared" si="26"/>
        <v>40741</v>
      </c>
      <c r="H144" s="275">
        <f>CHOOSE(MATCH($A$2,{"D","C"},0),VLOOKUP($A144,$J$4:$N$258,COUNTA($J$4:$N$4)),TREND(D144:E144,F144:G144,B144))</f>
        <v>1</v>
      </c>
      <c r="J144" s="281">
        <v>44743</v>
      </c>
      <c r="K144" s="277">
        <f t="shared" si="27"/>
        <v>44943</v>
      </c>
      <c r="L144" s="278">
        <f t="shared" ref="L144:L159" si="30">L143</f>
        <v>0.33093923847506029</v>
      </c>
      <c r="M144" s="283">
        <f t="shared" si="29"/>
        <v>0</v>
      </c>
      <c r="N144" s="151">
        <f t="shared" si="20"/>
        <v>1.1031307949168685</v>
      </c>
    </row>
    <row r="145" spans="1:14">
      <c r="A145" s="12">
        <f t="shared" si="28"/>
        <v>38231</v>
      </c>
      <c r="B145" s="12">
        <f t="shared" si="21"/>
        <v>38426</v>
      </c>
      <c r="C145" s="13">
        <f t="shared" si="22"/>
        <v>1</v>
      </c>
      <c r="D145" s="273">
        <f t="shared" si="23"/>
        <v>1</v>
      </c>
      <c r="E145" s="273">
        <f t="shared" si="24"/>
        <v>1.095725592021944</v>
      </c>
      <c r="F145" s="274">
        <f t="shared" si="25"/>
        <v>20457</v>
      </c>
      <c r="G145" s="274">
        <f t="shared" si="26"/>
        <v>40741</v>
      </c>
      <c r="H145" s="275">
        <f>CHOOSE(MATCH($A$2,{"D","C"},0),VLOOKUP($A145,$J$4:$N$258,COUNTA($J$4:$N$4)),TREND(D145:E145,F145:G145,B145))</f>
        <v>1</v>
      </c>
      <c r="J145" s="281">
        <v>44774</v>
      </c>
      <c r="K145" s="277">
        <f t="shared" si="27"/>
        <v>44974</v>
      </c>
      <c r="L145" s="278">
        <f t="shared" si="30"/>
        <v>0.33093923847506029</v>
      </c>
      <c r="M145" s="283">
        <f t="shared" si="29"/>
        <v>0</v>
      </c>
      <c r="N145" s="151">
        <f t="shared" si="20"/>
        <v>1.1031307949168685</v>
      </c>
    </row>
    <row r="146" spans="1:14">
      <c r="A146" s="12">
        <f t="shared" si="28"/>
        <v>38261</v>
      </c>
      <c r="B146" s="12">
        <f t="shared" si="21"/>
        <v>38457</v>
      </c>
      <c r="C146" s="13">
        <f t="shared" si="22"/>
        <v>1</v>
      </c>
      <c r="D146" s="273">
        <f t="shared" si="23"/>
        <v>1</v>
      </c>
      <c r="E146" s="273">
        <f t="shared" si="24"/>
        <v>1.095725592021944</v>
      </c>
      <c r="F146" s="274">
        <f t="shared" si="25"/>
        <v>20457</v>
      </c>
      <c r="G146" s="274">
        <f t="shared" si="26"/>
        <v>40741</v>
      </c>
      <c r="H146" s="275">
        <f>CHOOSE(MATCH($A$2,{"D","C"},0),VLOOKUP($A146,$J$4:$N$258,COUNTA($J$4:$N$4)),TREND(D146:E146,F146:G146,B146))</f>
        <v>1</v>
      </c>
      <c r="J146" s="281">
        <v>44805</v>
      </c>
      <c r="K146" s="277">
        <f t="shared" si="27"/>
        <v>45001</v>
      </c>
      <c r="L146" s="278">
        <f t="shared" si="30"/>
        <v>0.33093923847506029</v>
      </c>
      <c r="M146" s="283">
        <f t="shared" si="29"/>
        <v>0</v>
      </c>
      <c r="N146" s="151">
        <f t="shared" si="20"/>
        <v>1.1031307949168685</v>
      </c>
    </row>
    <row r="147" spans="1:14">
      <c r="A147" s="12">
        <f t="shared" si="28"/>
        <v>38292</v>
      </c>
      <c r="B147" s="12">
        <f t="shared" si="21"/>
        <v>38487</v>
      </c>
      <c r="C147" s="13">
        <f t="shared" si="22"/>
        <v>1</v>
      </c>
      <c r="D147" s="273">
        <f t="shared" si="23"/>
        <v>1</v>
      </c>
      <c r="E147" s="273">
        <f t="shared" si="24"/>
        <v>1.095725592021944</v>
      </c>
      <c r="F147" s="274">
        <f t="shared" si="25"/>
        <v>20457</v>
      </c>
      <c r="G147" s="274">
        <f t="shared" si="26"/>
        <v>40741</v>
      </c>
      <c r="H147" s="275">
        <f>CHOOSE(MATCH($A$2,{"D","C"},0),VLOOKUP($A147,$J$4:$N$258,COUNTA($J$4:$N$4)),TREND(D147:E147,F147:G147,B147))</f>
        <v>1</v>
      </c>
      <c r="J147" s="281">
        <v>44835</v>
      </c>
      <c r="K147" s="277">
        <f t="shared" si="27"/>
        <v>45033</v>
      </c>
      <c r="L147" s="278">
        <f t="shared" si="30"/>
        <v>0.33093923847506029</v>
      </c>
      <c r="M147" s="283">
        <f t="shared" si="29"/>
        <v>0</v>
      </c>
      <c r="N147" s="151">
        <f t="shared" si="20"/>
        <v>1.1031307949168685</v>
      </c>
    </row>
    <row r="148" spans="1:14">
      <c r="A148" s="12">
        <f t="shared" si="28"/>
        <v>38322</v>
      </c>
      <c r="B148" s="12">
        <f t="shared" si="21"/>
        <v>38518</v>
      </c>
      <c r="C148" s="13">
        <f t="shared" si="22"/>
        <v>1</v>
      </c>
      <c r="D148" s="273">
        <f t="shared" si="23"/>
        <v>1</v>
      </c>
      <c r="E148" s="273">
        <f t="shared" si="24"/>
        <v>1.095725592021944</v>
      </c>
      <c r="F148" s="274">
        <f t="shared" si="25"/>
        <v>20457</v>
      </c>
      <c r="G148" s="274">
        <f t="shared" si="26"/>
        <v>40741</v>
      </c>
      <c r="H148" s="275">
        <f>CHOOSE(MATCH($A$2,{"D","C"},0),VLOOKUP($A148,$J$4:$N$258,COUNTA($J$4:$N$4)),TREND(D148:E148,F148:G148,B148))</f>
        <v>1</v>
      </c>
      <c r="J148" s="281">
        <v>44866</v>
      </c>
      <c r="K148" s="277">
        <f t="shared" si="27"/>
        <v>45062</v>
      </c>
      <c r="L148" s="278">
        <f t="shared" si="30"/>
        <v>0.33093923847506029</v>
      </c>
      <c r="M148" s="283">
        <f t="shared" si="29"/>
        <v>0</v>
      </c>
      <c r="N148" s="151">
        <f t="shared" si="20"/>
        <v>1.1031307949168685</v>
      </c>
    </row>
    <row r="149" spans="1:14">
      <c r="A149" s="12">
        <f t="shared" si="28"/>
        <v>38353</v>
      </c>
      <c r="B149" s="12">
        <f t="shared" si="21"/>
        <v>38548</v>
      </c>
      <c r="C149" s="13">
        <f t="shared" si="22"/>
        <v>1</v>
      </c>
      <c r="D149" s="273">
        <f t="shared" si="23"/>
        <v>1</v>
      </c>
      <c r="E149" s="273">
        <f t="shared" si="24"/>
        <v>1.095725592021944</v>
      </c>
      <c r="F149" s="274">
        <f t="shared" si="25"/>
        <v>20457</v>
      </c>
      <c r="G149" s="274">
        <f t="shared" si="26"/>
        <v>40741</v>
      </c>
      <c r="H149" s="275">
        <f>CHOOSE(MATCH($A$2,{"D","C"},0),VLOOKUP($A149,$J$4:$N$258,COUNTA($J$4:$N$4)),TREND(D149:E149,F149:G149,B149))</f>
        <v>1</v>
      </c>
      <c r="J149" s="281">
        <v>44896</v>
      </c>
      <c r="K149" s="277">
        <f t="shared" si="27"/>
        <v>45094</v>
      </c>
      <c r="L149" s="278">
        <f t="shared" si="30"/>
        <v>0.33093923847506029</v>
      </c>
      <c r="M149" s="283">
        <f t="shared" si="29"/>
        <v>0</v>
      </c>
      <c r="N149" s="151">
        <f t="shared" si="20"/>
        <v>1.1031307949168685</v>
      </c>
    </row>
    <row r="150" spans="1:14">
      <c r="A150" s="12">
        <f t="shared" si="28"/>
        <v>38384</v>
      </c>
      <c r="B150" s="12">
        <f t="shared" si="21"/>
        <v>38579</v>
      </c>
      <c r="C150" s="13">
        <f t="shared" si="22"/>
        <v>1</v>
      </c>
      <c r="D150" s="273">
        <f t="shared" si="23"/>
        <v>1</v>
      </c>
      <c r="E150" s="273">
        <f t="shared" si="24"/>
        <v>1.095725592021944</v>
      </c>
      <c r="F150" s="274">
        <f t="shared" si="25"/>
        <v>20457</v>
      </c>
      <c r="G150" s="274">
        <f t="shared" si="26"/>
        <v>40741</v>
      </c>
      <c r="H150" s="275">
        <f>CHOOSE(MATCH($A$2,{"D","C"},0),VLOOKUP($A150,$J$4:$N$258,COUNTA($J$4:$N$4)),TREND(D150:E150,F150:G150,B150))</f>
        <v>1</v>
      </c>
      <c r="J150" s="281">
        <v>44927</v>
      </c>
      <c r="K150" s="277">
        <f t="shared" si="27"/>
        <v>45124</v>
      </c>
      <c r="L150" s="278">
        <f t="shared" si="30"/>
        <v>0.33093923847506029</v>
      </c>
      <c r="M150" s="283">
        <f t="shared" si="29"/>
        <v>0</v>
      </c>
      <c r="N150" s="151">
        <f t="shared" si="20"/>
        <v>1.1031307949168685</v>
      </c>
    </row>
    <row r="151" spans="1:14">
      <c r="A151" s="12">
        <f t="shared" si="28"/>
        <v>38412</v>
      </c>
      <c r="B151" s="12">
        <f t="shared" si="21"/>
        <v>38610</v>
      </c>
      <c r="C151" s="13">
        <f t="shared" si="22"/>
        <v>1</v>
      </c>
      <c r="D151" s="273">
        <f t="shared" si="23"/>
        <v>1</v>
      </c>
      <c r="E151" s="273">
        <f t="shared" si="24"/>
        <v>1.095725592021944</v>
      </c>
      <c r="F151" s="274">
        <f t="shared" si="25"/>
        <v>20457</v>
      </c>
      <c r="G151" s="274">
        <f t="shared" si="26"/>
        <v>40741</v>
      </c>
      <c r="H151" s="275">
        <f>CHOOSE(MATCH($A$2,{"D","C"},0),VLOOKUP($A151,$J$4:$N$258,COUNTA($J$4:$N$4)),TREND(D151:E151,F151:G151,B151))</f>
        <v>1</v>
      </c>
      <c r="J151" s="281">
        <v>44958</v>
      </c>
      <c r="K151" s="277">
        <f t="shared" si="27"/>
        <v>45153</v>
      </c>
      <c r="L151" s="278">
        <f t="shared" si="30"/>
        <v>0.33093923847506029</v>
      </c>
      <c r="M151" s="283">
        <f t="shared" si="29"/>
        <v>0</v>
      </c>
      <c r="N151" s="151">
        <f t="shared" si="20"/>
        <v>1.1031307949168685</v>
      </c>
    </row>
    <row r="152" spans="1:14">
      <c r="A152" s="12">
        <f t="shared" si="28"/>
        <v>38443</v>
      </c>
      <c r="B152" s="12">
        <f t="shared" si="21"/>
        <v>38640</v>
      </c>
      <c r="C152" s="13">
        <f t="shared" si="22"/>
        <v>1</v>
      </c>
      <c r="D152" s="273">
        <f t="shared" si="23"/>
        <v>1</v>
      </c>
      <c r="E152" s="273">
        <f t="shared" si="24"/>
        <v>1.095725592021944</v>
      </c>
      <c r="F152" s="274">
        <f t="shared" si="25"/>
        <v>20457</v>
      </c>
      <c r="G152" s="274">
        <f t="shared" si="26"/>
        <v>40741</v>
      </c>
      <c r="H152" s="275">
        <f>CHOOSE(MATCH($A$2,{"D","C"},0),VLOOKUP($A152,$J$4:$N$258,COUNTA($J$4:$N$4)),TREND(D152:E152,F152:G152,B152))</f>
        <v>1</v>
      </c>
      <c r="J152" s="281">
        <v>44986</v>
      </c>
      <c r="K152" s="277">
        <f t="shared" si="27"/>
        <v>45186</v>
      </c>
      <c r="L152" s="278">
        <f t="shared" si="30"/>
        <v>0.33093923847506029</v>
      </c>
      <c r="M152" s="283">
        <f t="shared" si="29"/>
        <v>0</v>
      </c>
      <c r="N152" s="151">
        <f t="shared" si="20"/>
        <v>1.1031307949168685</v>
      </c>
    </row>
    <row r="153" spans="1:14">
      <c r="A153" s="12">
        <f t="shared" si="28"/>
        <v>38473</v>
      </c>
      <c r="B153" s="12">
        <f t="shared" si="21"/>
        <v>38671</v>
      </c>
      <c r="C153" s="13">
        <f t="shared" si="22"/>
        <v>1</v>
      </c>
      <c r="D153" s="273">
        <f t="shared" si="23"/>
        <v>1</v>
      </c>
      <c r="E153" s="273">
        <f t="shared" si="24"/>
        <v>1.095725592021944</v>
      </c>
      <c r="F153" s="274">
        <f t="shared" si="25"/>
        <v>20457</v>
      </c>
      <c r="G153" s="274">
        <f t="shared" si="26"/>
        <v>40741</v>
      </c>
      <c r="H153" s="275">
        <f>CHOOSE(MATCH($A$2,{"D","C"},0),VLOOKUP($A153,$J$4:$N$258,COUNTA($J$4:$N$4)),TREND(D153:E153,F153:G153,B153))</f>
        <v>1</v>
      </c>
      <c r="J153" s="281">
        <v>45017</v>
      </c>
      <c r="K153" s="277">
        <f t="shared" si="27"/>
        <v>45215</v>
      </c>
      <c r="L153" s="278">
        <f t="shared" si="30"/>
        <v>0.33093923847506029</v>
      </c>
      <c r="M153" s="283">
        <f t="shared" si="29"/>
        <v>0</v>
      </c>
      <c r="N153" s="151">
        <f t="shared" si="20"/>
        <v>1.1031307949168685</v>
      </c>
    </row>
    <row r="154" spans="1:14">
      <c r="A154" s="12">
        <f t="shared" si="28"/>
        <v>38504</v>
      </c>
      <c r="B154" s="12">
        <f t="shared" si="21"/>
        <v>38701</v>
      </c>
      <c r="C154" s="13">
        <f t="shared" si="22"/>
        <v>1</v>
      </c>
      <c r="D154" s="273">
        <f t="shared" si="23"/>
        <v>1</v>
      </c>
      <c r="E154" s="273">
        <f t="shared" si="24"/>
        <v>1.095725592021944</v>
      </c>
      <c r="F154" s="274">
        <f t="shared" si="25"/>
        <v>20457</v>
      </c>
      <c r="G154" s="274">
        <f t="shared" si="26"/>
        <v>40741</v>
      </c>
      <c r="H154" s="275">
        <f>CHOOSE(MATCH($A$2,{"D","C"},0),VLOOKUP($A154,$J$4:$N$258,COUNTA($J$4:$N$4)),TREND(D154:E154,F154:G154,B154))</f>
        <v>1</v>
      </c>
      <c r="J154" s="281">
        <v>45047</v>
      </c>
      <c r="K154" s="277">
        <f t="shared" si="27"/>
        <v>45247</v>
      </c>
      <c r="L154" s="278">
        <f t="shared" si="30"/>
        <v>0.33093923847506029</v>
      </c>
      <c r="M154" s="283">
        <f t="shared" si="29"/>
        <v>0</v>
      </c>
      <c r="N154" s="151">
        <f t="shared" si="20"/>
        <v>1.1031307949168685</v>
      </c>
    </row>
    <row r="155" spans="1:14">
      <c r="A155" s="12">
        <f t="shared" si="28"/>
        <v>38534</v>
      </c>
      <c r="B155" s="12">
        <f t="shared" si="21"/>
        <v>38732</v>
      </c>
      <c r="C155" s="13">
        <f t="shared" si="22"/>
        <v>1</v>
      </c>
      <c r="D155" s="273">
        <f t="shared" si="23"/>
        <v>1</v>
      </c>
      <c r="E155" s="273">
        <f t="shared" si="24"/>
        <v>1.095725592021944</v>
      </c>
      <c r="F155" s="274">
        <f t="shared" si="25"/>
        <v>20457</v>
      </c>
      <c r="G155" s="274">
        <f t="shared" si="26"/>
        <v>40741</v>
      </c>
      <c r="H155" s="275">
        <f>CHOOSE(MATCH($A$2,{"D","C"},0),VLOOKUP($A155,$J$4:$N$258,COUNTA($J$4:$N$4)),TREND(D155:E155,F155:G155,B155))</f>
        <v>1</v>
      </c>
      <c r="J155" s="281">
        <v>45078</v>
      </c>
      <c r="K155" s="277">
        <f t="shared" si="27"/>
        <v>45276</v>
      </c>
      <c r="L155" s="278">
        <f t="shared" si="30"/>
        <v>0.33093923847506029</v>
      </c>
      <c r="M155" s="283">
        <f t="shared" si="29"/>
        <v>0</v>
      </c>
      <c r="N155" s="151">
        <f t="shared" si="20"/>
        <v>1.1031307949168685</v>
      </c>
    </row>
    <row r="156" spans="1:14">
      <c r="A156" s="12">
        <f t="shared" si="28"/>
        <v>38565</v>
      </c>
      <c r="B156" s="12">
        <f t="shared" si="21"/>
        <v>38763</v>
      </c>
      <c r="C156" s="13">
        <f t="shared" si="22"/>
        <v>1</v>
      </c>
      <c r="D156" s="273">
        <f t="shared" si="23"/>
        <v>1</v>
      </c>
      <c r="E156" s="273">
        <f t="shared" si="24"/>
        <v>1.095725592021944</v>
      </c>
      <c r="F156" s="274">
        <f t="shared" si="25"/>
        <v>20457</v>
      </c>
      <c r="G156" s="274">
        <f t="shared" si="26"/>
        <v>40741</v>
      </c>
      <c r="H156" s="275">
        <f>CHOOSE(MATCH($A$2,{"D","C"},0),VLOOKUP($A156,$J$4:$N$258,COUNTA($J$4:$N$4)),TREND(D156:E156,F156:G156,B156))</f>
        <v>1</v>
      </c>
      <c r="J156" s="281">
        <v>45108</v>
      </c>
      <c r="K156" s="277">
        <f t="shared" si="27"/>
        <v>45308</v>
      </c>
      <c r="L156" s="278">
        <f t="shared" si="30"/>
        <v>0.33093923847506029</v>
      </c>
      <c r="M156" s="283">
        <f t="shared" si="29"/>
        <v>0</v>
      </c>
      <c r="N156" s="151">
        <f t="shared" si="20"/>
        <v>1.1031307949168685</v>
      </c>
    </row>
    <row r="157" spans="1:14">
      <c r="A157" s="12">
        <f t="shared" si="28"/>
        <v>38596</v>
      </c>
      <c r="B157" s="12">
        <f t="shared" si="21"/>
        <v>38791</v>
      </c>
      <c r="C157" s="13">
        <f t="shared" si="22"/>
        <v>1</v>
      </c>
      <c r="D157" s="273">
        <f t="shared" si="23"/>
        <v>1</v>
      </c>
      <c r="E157" s="273">
        <f t="shared" si="24"/>
        <v>1.095725592021944</v>
      </c>
      <c r="F157" s="274">
        <f t="shared" si="25"/>
        <v>20457</v>
      </c>
      <c r="G157" s="274">
        <f t="shared" si="26"/>
        <v>40741</v>
      </c>
      <c r="H157" s="275">
        <f>CHOOSE(MATCH($A$2,{"D","C"},0),VLOOKUP($A157,$J$4:$N$258,COUNTA($J$4:$N$4)),TREND(D157:E157,F157:G157,B157))</f>
        <v>1</v>
      </c>
      <c r="J157" s="281">
        <v>45139</v>
      </c>
      <c r="K157" s="277">
        <f t="shared" si="27"/>
        <v>45339</v>
      </c>
      <c r="L157" s="278">
        <f t="shared" si="30"/>
        <v>0.33093923847506029</v>
      </c>
      <c r="M157" s="283">
        <f t="shared" si="29"/>
        <v>0</v>
      </c>
      <c r="N157" s="151">
        <f t="shared" si="20"/>
        <v>1.1031307949168685</v>
      </c>
    </row>
    <row r="158" spans="1:14">
      <c r="A158" s="12">
        <f t="shared" si="28"/>
        <v>38626</v>
      </c>
      <c r="B158" s="12">
        <f t="shared" si="21"/>
        <v>38822</v>
      </c>
      <c r="C158" s="13">
        <f t="shared" si="22"/>
        <v>1</v>
      </c>
      <c r="D158" s="273">
        <f t="shared" si="23"/>
        <v>1</v>
      </c>
      <c r="E158" s="273">
        <f t="shared" si="24"/>
        <v>1.095725592021944</v>
      </c>
      <c r="F158" s="274">
        <f t="shared" si="25"/>
        <v>20457</v>
      </c>
      <c r="G158" s="274">
        <f t="shared" si="26"/>
        <v>40741</v>
      </c>
      <c r="H158" s="275">
        <f>CHOOSE(MATCH($A$2,{"D","C"},0),VLOOKUP($A158,$J$4:$N$258,COUNTA($J$4:$N$4)),TREND(D158:E158,F158:G158,B158))</f>
        <v>1</v>
      </c>
      <c r="J158" s="281">
        <v>45170</v>
      </c>
      <c r="K158" s="277">
        <f t="shared" si="27"/>
        <v>45367</v>
      </c>
      <c r="L158" s="278">
        <f t="shared" si="30"/>
        <v>0.33093923847506029</v>
      </c>
      <c r="M158" s="283">
        <f t="shared" si="29"/>
        <v>0</v>
      </c>
      <c r="N158" s="151">
        <f t="shared" si="20"/>
        <v>1.1031307949168685</v>
      </c>
    </row>
    <row r="159" spans="1:14">
      <c r="A159" s="12">
        <f t="shared" si="28"/>
        <v>38657</v>
      </c>
      <c r="B159" s="12">
        <f t="shared" si="21"/>
        <v>38852</v>
      </c>
      <c r="C159" s="13">
        <f t="shared" si="22"/>
        <v>1</v>
      </c>
      <c r="D159" s="273">
        <f t="shared" si="23"/>
        <v>1</v>
      </c>
      <c r="E159" s="273">
        <f t="shared" si="24"/>
        <v>1.095725592021944</v>
      </c>
      <c r="F159" s="274">
        <f t="shared" si="25"/>
        <v>20457</v>
      </c>
      <c r="G159" s="274">
        <f t="shared" si="26"/>
        <v>40741</v>
      </c>
      <c r="H159" s="275">
        <f>CHOOSE(MATCH($A$2,{"D","C"},0),VLOOKUP($A159,$J$4:$N$258,COUNTA($J$4:$N$4)),TREND(D159:E159,F159:G159,B159))</f>
        <v>1</v>
      </c>
      <c r="J159" s="281">
        <v>45200</v>
      </c>
      <c r="K159" s="277">
        <f t="shared" si="27"/>
        <v>45399</v>
      </c>
      <c r="L159" s="278">
        <f t="shared" si="30"/>
        <v>0.33093923847506029</v>
      </c>
      <c r="M159" s="283">
        <f t="shared" si="29"/>
        <v>0</v>
      </c>
      <c r="N159" s="151">
        <f t="shared" si="20"/>
        <v>1.1031307949168685</v>
      </c>
    </row>
    <row r="160" spans="1:14">
      <c r="A160" s="12">
        <f t="shared" si="28"/>
        <v>38687</v>
      </c>
      <c r="B160" s="12">
        <f t="shared" si="21"/>
        <v>38883</v>
      </c>
      <c r="C160" s="13">
        <f t="shared" si="22"/>
        <v>1</v>
      </c>
      <c r="D160" s="273">
        <f t="shared" si="23"/>
        <v>1</v>
      </c>
      <c r="E160" s="273">
        <f t="shared" si="24"/>
        <v>1.095725592021944</v>
      </c>
      <c r="F160" s="274">
        <f t="shared" si="25"/>
        <v>20457</v>
      </c>
      <c r="G160" s="274">
        <f t="shared" si="26"/>
        <v>40741</v>
      </c>
      <c r="H160" s="275">
        <f>CHOOSE(MATCH($A$2,{"D","C"},0),VLOOKUP($A160,$J$4:$N$258,COUNTA($J$4:$N$4)),TREND(D160:E160,F160:G160,B160))</f>
        <v>1</v>
      </c>
      <c r="J160" s="281">
        <v>45231</v>
      </c>
      <c r="K160" s="277">
        <f t="shared" si="27"/>
        <v>45428</v>
      </c>
      <c r="L160" s="278">
        <f t="shared" ref="L160:L223" si="31">L159</f>
        <v>0.33093923847506029</v>
      </c>
      <c r="M160" s="283">
        <f t="shared" si="29"/>
        <v>0</v>
      </c>
      <c r="N160" s="151">
        <f t="shared" si="20"/>
        <v>1.1031307949168685</v>
      </c>
    </row>
    <row r="161" spans="1:14">
      <c r="A161" s="12">
        <f t="shared" si="28"/>
        <v>38718</v>
      </c>
      <c r="B161" s="12">
        <f t="shared" si="21"/>
        <v>38913</v>
      </c>
      <c r="C161" s="13">
        <f t="shared" si="22"/>
        <v>1</v>
      </c>
      <c r="D161" s="273">
        <f t="shared" si="23"/>
        <v>1</v>
      </c>
      <c r="E161" s="273">
        <f t="shared" si="24"/>
        <v>1.095725592021944</v>
      </c>
      <c r="F161" s="274">
        <f t="shared" si="25"/>
        <v>20457</v>
      </c>
      <c r="G161" s="274">
        <f t="shared" si="26"/>
        <v>40741</v>
      </c>
      <c r="H161" s="275">
        <f>CHOOSE(MATCH($A$2,{"D","C"},0),VLOOKUP($A161,$J$4:$N$258,COUNTA($J$4:$N$4)),TREND(D161:E161,F161:G161,B161))</f>
        <v>1</v>
      </c>
      <c r="J161" s="281">
        <v>45261</v>
      </c>
      <c r="K161" s="277">
        <f t="shared" si="27"/>
        <v>45460</v>
      </c>
      <c r="L161" s="278">
        <f t="shared" si="31"/>
        <v>0.33093923847506029</v>
      </c>
      <c r="M161" s="283">
        <f t="shared" si="29"/>
        <v>0</v>
      </c>
      <c r="N161" s="151">
        <f t="shared" si="20"/>
        <v>1.1031307949168685</v>
      </c>
    </row>
    <row r="162" spans="1:14">
      <c r="A162" s="12">
        <f t="shared" si="28"/>
        <v>38749</v>
      </c>
      <c r="B162" s="12">
        <f t="shared" si="21"/>
        <v>38944</v>
      </c>
      <c r="C162" s="13">
        <f t="shared" si="22"/>
        <v>1</v>
      </c>
      <c r="D162" s="273">
        <f t="shared" si="23"/>
        <v>1</v>
      </c>
      <c r="E162" s="273">
        <f t="shared" si="24"/>
        <v>1.095725592021944</v>
      </c>
      <c r="F162" s="274">
        <f t="shared" si="25"/>
        <v>20457</v>
      </c>
      <c r="G162" s="274">
        <f t="shared" si="26"/>
        <v>40741</v>
      </c>
      <c r="H162" s="275">
        <f>CHOOSE(MATCH($A$2,{"D","C"},0),VLOOKUP($A162,$J$4:$N$258,COUNTA($J$4:$N$4)),TREND(D162:E162,F162:G162,B162))</f>
        <v>1</v>
      </c>
      <c r="J162" s="281">
        <v>45292</v>
      </c>
      <c r="K162" s="277">
        <f t="shared" si="27"/>
        <v>45490</v>
      </c>
      <c r="L162" s="278">
        <f t="shared" si="31"/>
        <v>0.33093923847506029</v>
      </c>
      <c r="M162" s="283">
        <f t="shared" si="29"/>
        <v>0</v>
      </c>
      <c r="N162" s="151">
        <f t="shared" si="20"/>
        <v>1.1031307949168685</v>
      </c>
    </row>
    <row r="163" spans="1:14">
      <c r="A163" s="12">
        <f t="shared" si="28"/>
        <v>38777</v>
      </c>
      <c r="B163" s="12">
        <f t="shared" si="21"/>
        <v>38975</v>
      </c>
      <c r="C163" s="13">
        <f t="shared" si="22"/>
        <v>1</v>
      </c>
      <c r="D163" s="273">
        <f t="shared" si="23"/>
        <v>1</v>
      </c>
      <c r="E163" s="273">
        <f t="shared" si="24"/>
        <v>1.095725592021944</v>
      </c>
      <c r="F163" s="274">
        <f t="shared" si="25"/>
        <v>20457</v>
      </c>
      <c r="G163" s="274">
        <f t="shared" si="26"/>
        <v>40741</v>
      </c>
      <c r="H163" s="275">
        <f>CHOOSE(MATCH($A$2,{"D","C"},0),VLOOKUP($A163,$J$4:$N$258,COUNTA($J$4:$N$4)),TREND(D163:E163,F163:G163,B163))</f>
        <v>1</v>
      </c>
      <c r="J163" s="281">
        <v>45323</v>
      </c>
      <c r="K163" s="277">
        <f t="shared" si="27"/>
        <v>45520</v>
      </c>
      <c r="L163" s="278">
        <f t="shared" si="31"/>
        <v>0.33093923847506029</v>
      </c>
      <c r="M163" s="283">
        <f t="shared" si="29"/>
        <v>0</v>
      </c>
      <c r="N163" s="151">
        <f t="shared" si="20"/>
        <v>1.1031307949168685</v>
      </c>
    </row>
    <row r="164" spans="1:14">
      <c r="A164" s="12">
        <f t="shared" si="28"/>
        <v>38808</v>
      </c>
      <c r="B164" s="12">
        <f t="shared" si="21"/>
        <v>39005</v>
      </c>
      <c r="C164" s="13">
        <f t="shared" si="22"/>
        <v>1</v>
      </c>
      <c r="D164" s="273">
        <f t="shared" si="23"/>
        <v>1</v>
      </c>
      <c r="E164" s="273">
        <f t="shared" si="24"/>
        <v>1.095725592021944</v>
      </c>
      <c r="F164" s="274">
        <f t="shared" si="25"/>
        <v>20457</v>
      </c>
      <c r="G164" s="274">
        <f t="shared" si="26"/>
        <v>40741</v>
      </c>
      <c r="H164" s="275">
        <f>CHOOSE(MATCH($A$2,{"D","C"},0),VLOOKUP($A164,$J$4:$N$258,COUNTA($J$4:$N$4)),TREND(D164:E164,F164:G164,B164))</f>
        <v>1</v>
      </c>
      <c r="J164" s="281">
        <v>45352</v>
      </c>
      <c r="K164" s="277">
        <f t="shared" si="27"/>
        <v>45552</v>
      </c>
      <c r="L164" s="278">
        <f t="shared" si="31"/>
        <v>0.33093923847506029</v>
      </c>
      <c r="M164" s="283">
        <f t="shared" si="29"/>
        <v>0</v>
      </c>
      <c r="N164" s="151">
        <f t="shared" si="20"/>
        <v>1.1031307949168685</v>
      </c>
    </row>
    <row r="165" spans="1:14">
      <c r="A165" s="12">
        <f t="shared" si="28"/>
        <v>38838</v>
      </c>
      <c r="B165" s="12">
        <f t="shared" si="21"/>
        <v>39036</v>
      </c>
      <c r="C165" s="13">
        <f t="shared" si="22"/>
        <v>1</v>
      </c>
      <c r="D165" s="273">
        <f t="shared" si="23"/>
        <v>1</v>
      </c>
      <c r="E165" s="273">
        <f t="shared" si="24"/>
        <v>1.095725592021944</v>
      </c>
      <c r="F165" s="274">
        <f t="shared" si="25"/>
        <v>20457</v>
      </c>
      <c r="G165" s="274">
        <f t="shared" si="26"/>
        <v>40741</v>
      </c>
      <c r="H165" s="275">
        <f>CHOOSE(MATCH($A$2,{"D","C"},0),VLOOKUP($A165,$J$4:$N$258,COUNTA($J$4:$N$4)),TREND(D165:E165,F165:G165,B165))</f>
        <v>1</v>
      </c>
      <c r="J165" s="281">
        <v>45383</v>
      </c>
      <c r="K165" s="277">
        <f t="shared" si="27"/>
        <v>45581</v>
      </c>
      <c r="L165" s="278">
        <f t="shared" si="31"/>
        <v>0.33093923847506029</v>
      </c>
      <c r="M165" s="283">
        <f t="shared" si="29"/>
        <v>0</v>
      </c>
      <c r="N165" s="151">
        <f t="shared" si="20"/>
        <v>1.1031307949168685</v>
      </c>
    </row>
    <row r="166" spans="1:14">
      <c r="A166" s="12">
        <f t="shared" si="28"/>
        <v>38869</v>
      </c>
      <c r="B166" s="12">
        <f t="shared" si="21"/>
        <v>39066</v>
      </c>
      <c r="C166" s="13">
        <f t="shared" si="22"/>
        <v>1</v>
      </c>
      <c r="D166" s="273">
        <f t="shared" si="23"/>
        <v>1</v>
      </c>
      <c r="E166" s="273">
        <f t="shared" si="24"/>
        <v>1.095725592021944</v>
      </c>
      <c r="F166" s="274">
        <f t="shared" si="25"/>
        <v>20457</v>
      </c>
      <c r="G166" s="274">
        <f t="shared" si="26"/>
        <v>40741</v>
      </c>
      <c r="H166" s="275">
        <f>CHOOSE(MATCH($A$2,{"D","C"},0),VLOOKUP($A166,$J$4:$N$258,COUNTA($J$4:$N$4)),TREND(D166:E166,F166:G166,B166))</f>
        <v>1</v>
      </c>
      <c r="J166" s="281">
        <v>45413</v>
      </c>
      <c r="K166" s="277">
        <f t="shared" si="27"/>
        <v>45613</v>
      </c>
      <c r="L166" s="278">
        <f t="shared" si="31"/>
        <v>0.33093923847506029</v>
      </c>
      <c r="M166" s="283">
        <f t="shared" si="29"/>
        <v>0</v>
      </c>
      <c r="N166" s="151">
        <f t="shared" si="20"/>
        <v>1.1031307949168685</v>
      </c>
    </row>
    <row r="167" spans="1:14">
      <c r="A167" s="12">
        <f t="shared" si="28"/>
        <v>38899</v>
      </c>
      <c r="B167" s="12">
        <f t="shared" si="21"/>
        <v>39097</v>
      </c>
      <c r="C167" s="13">
        <f t="shared" si="22"/>
        <v>1</v>
      </c>
      <c r="D167" s="273">
        <f t="shared" si="23"/>
        <v>1</v>
      </c>
      <c r="E167" s="273">
        <f t="shared" si="24"/>
        <v>1.095725592021944</v>
      </c>
      <c r="F167" s="274">
        <f t="shared" si="25"/>
        <v>20457</v>
      </c>
      <c r="G167" s="274">
        <f t="shared" si="26"/>
        <v>40741</v>
      </c>
      <c r="H167" s="275">
        <f>CHOOSE(MATCH($A$2,{"D","C"},0),VLOOKUP($A167,$J$4:$N$258,COUNTA($J$4:$N$4)),TREND(D167:E167,F167:G167,B167))</f>
        <v>1</v>
      </c>
      <c r="J167" s="281">
        <v>45444</v>
      </c>
      <c r="K167" s="277">
        <f t="shared" si="27"/>
        <v>45642</v>
      </c>
      <c r="L167" s="278">
        <f t="shared" si="31"/>
        <v>0.33093923847506029</v>
      </c>
      <c r="M167" s="283">
        <f t="shared" si="29"/>
        <v>0</v>
      </c>
      <c r="N167" s="151">
        <f t="shared" si="20"/>
        <v>1.1031307949168685</v>
      </c>
    </row>
    <row r="168" spans="1:14">
      <c r="A168" s="12">
        <f t="shared" si="28"/>
        <v>38930</v>
      </c>
      <c r="B168" s="12">
        <f t="shared" si="21"/>
        <v>39128</v>
      </c>
      <c r="C168" s="13">
        <f t="shared" si="22"/>
        <v>1</v>
      </c>
      <c r="D168" s="273">
        <f t="shared" si="23"/>
        <v>1</v>
      </c>
      <c r="E168" s="273">
        <f t="shared" si="24"/>
        <v>1.095725592021944</v>
      </c>
      <c r="F168" s="274">
        <f t="shared" si="25"/>
        <v>20457</v>
      </c>
      <c r="G168" s="274">
        <f t="shared" si="26"/>
        <v>40741</v>
      </c>
      <c r="H168" s="275">
        <f>CHOOSE(MATCH($A$2,{"D","C"},0),VLOOKUP($A168,$J$4:$N$258,COUNTA($J$4:$N$4)),TREND(D168:E168,F168:G168,B168))</f>
        <v>1</v>
      </c>
      <c r="J168" s="281">
        <v>45474</v>
      </c>
      <c r="K168" s="277">
        <f t="shared" si="27"/>
        <v>45674</v>
      </c>
      <c r="L168" s="278">
        <f t="shared" si="31"/>
        <v>0.33093923847506029</v>
      </c>
      <c r="M168" s="283">
        <f t="shared" si="29"/>
        <v>0</v>
      </c>
      <c r="N168" s="151">
        <f t="shared" si="20"/>
        <v>1.1031307949168685</v>
      </c>
    </row>
    <row r="169" spans="1:14">
      <c r="A169" s="12">
        <f t="shared" si="28"/>
        <v>38961</v>
      </c>
      <c r="B169" s="12">
        <f t="shared" si="21"/>
        <v>39156</v>
      </c>
      <c r="C169" s="13">
        <f t="shared" si="22"/>
        <v>1</v>
      </c>
      <c r="D169" s="273">
        <f t="shared" si="23"/>
        <v>1</v>
      </c>
      <c r="E169" s="273">
        <f t="shared" si="24"/>
        <v>1.095725592021944</v>
      </c>
      <c r="F169" s="274">
        <f t="shared" si="25"/>
        <v>20457</v>
      </c>
      <c r="G169" s="274">
        <f t="shared" si="26"/>
        <v>40741</v>
      </c>
      <c r="H169" s="275">
        <f>CHOOSE(MATCH($A$2,{"D","C"},0),VLOOKUP($A169,$J$4:$N$258,COUNTA($J$4:$N$4)),TREND(D169:E169,F169:G169,B169))</f>
        <v>1</v>
      </c>
      <c r="J169" s="281">
        <v>45505</v>
      </c>
      <c r="K169" s="277">
        <f t="shared" si="27"/>
        <v>45705</v>
      </c>
      <c r="L169" s="278">
        <f t="shared" si="31"/>
        <v>0.33093923847506029</v>
      </c>
      <c r="M169" s="283">
        <f t="shared" si="29"/>
        <v>0</v>
      </c>
      <c r="N169" s="151">
        <f t="shared" si="20"/>
        <v>1.1031307949168685</v>
      </c>
    </row>
    <row r="170" spans="1:14">
      <c r="A170" s="12">
        <f t="shared" si="28"/>
        <v>38991</v>
      </c>
      <c r="B170" s="12">
        <f t="shared" si="21"/>
        <v>39187</v>
      </c>
      <c r="C170" s="13">
        <f t="shared" si="22"/>
        <v>1</v>
      </c>
      <c r="D170" s="273">
        <f t="shared" si="23"/>
        <v>1</v>
      </c>
      <c r="E170" s="273">
        <f t="shared" si="24"/>
        <v>1.095725592021944</v>
      </c>
      <c r="F170" s="274">
        <f t="shared" si="25"/>
        <v>20457</v>
      </c>
      <c r="G170" s="274">
        <f t="shared" si="26"/>
        <v>40741</v>
      </c>
      <c r="H170" s="275">
        <f>CHOOSE(MATCH($A$2,{"D","C"},0),VLOOKUP($A170,$J$4:$N$258,COUNTA($J$4:$N$4)),TREND(D170:E170,F170:G170,B170))</f>
        <v>1</v>
      </c>
      <c r="J170" s="281">
        <v>45536</v>
      </c>
      <c r="K170" s="277">
        <f t="shared" si="27"/>
        <v>45732</v>
      </c>
      <c r="L170" s="278">
        <f t="shared" si="31"/>
        <v>0.33093923847506029</v>
      </c>
      <c r="M170" s="283">
        <f t="shared" si="29"/>
        <v>0</v>
      </c>
      <c r="N170" s="151">
        <f t="shared" si="20"/>
        <v>1.1031307949168685</v>
      </c>
    </row>
    <row r="171" spans="1:14">
      <c r="A171" s="12">
        <f t="shared" si="28"/>
        <v>39022</v>
      </c>
      <c r="B171" s="12">
        <f t="shared" si="21"/>
        <v>39217</v>
      </c>
      <c r="C171" s="13">
        <f t="shared" si="22"/>
        <v>1</v>
      </c>
      <c r="D171" s="273">
        <f t="shared" si="23"/>
        <v>1</v>
      </c>
      <c r="E171" s="273">
        <f t="shared" si="24"/>
        <v>1.095725592021944</v>
      </c>
      <c r="F171" s="274">
        <f t="shared" si="25"/>
        <v>20457</v>
      </c>
      <c r="G171" s="274">
        <f t="shared" si="26"/>
        <v>40741</v>
      </c>
      <c r="H171" s="275">
        <f>CHOOSE(MATCH($A$2,{"D","C"},0),VLOOKUP($A171,$J$4:$N$258,COUNTA($J$4:$N$4)),TREND(D171:E171,F171:G171,B171))</f>
        <v>1</v>
      </c>
      <c r="J171" s="281">
        <v>45566</v>
      </c>
      <c r="K171" s="277">
        <f t="shared" si="27"/>
        <v>45764</v>
      </c>
      <c r="L171" s="278">
        <f t="shared" si="31"/>
        <v>0.33093923847506029</v>
      </c>
      <c r="M171" s="283">
        <f t="shared" si="29"/>
        <v>0</v>
      </c>
      <c r="N171" s="151">
        <f t="shared" si="20"/>
        <v>1.1031307949168685</v>
      </c>
    </row>
    <row r="172" spans="1:14">
      <c r="A172" s="12">
        <f t="shared" si="28"/>
        <v>39052</v>
      </c>
      <c r="B172" s="12">
        <f t="shared" si="21"/>
        <v>39248</v>
      </c>
      <c r="C172" s="13">
        <f t="shared" si="22"/>
        <v>1</v>
      </c>
      <c r="D172" s="273">
        <f t="shared" si="23"/>
        <v>1</v>
      </c>
      <c r="E172" s="273">
        <f t="shared" si="24"/>
        <v>1.095725592021944</v>
      </c>
      <c r="F172" s="274">
        <f t="shared" si="25"/>
        <v>20457</v>
      </c>
      <c r="G172" s="274">
        <f t="shared" si="26"/>
        <v>40741</v>
      </c>
      <c r="H172" s="275">
        <f>CHOOSE(MATCH($A$2,{"D","C"},0),VLOOKUP($A172,$J$4:$N$258,COUNTA($J$4:$N$4)),TREND(D172:E172,F172:G172,B172))</f>
        <v>1</v>
      </c>
      <c r="J172" s="281">
        <v>45597</v>
      </c>
      <c r="K172" s="277">
        <f t="shared" si="27"/>
        <v>45793</v>
      </c>
      <c r="L172" s="278">
        <f t="shared" si="31"/>
        <v>0.33093923847506029</v>
      </c>
      <c r="M172" s="283">
        <f t="shared" si="29"/>
        <v>0</v>
      </c>
      <c r="N172" s="151">
        <f t="shared" si="20"/>
        <v>1.1031307949168685</v>
      </c>
    </row>
    <row r="173" spans="1:14">
      <c r="A173" s="12">
        <f t="shared" si="28"/>
        <v>39083</v>
      </c>
      <c r="B173" s="12">
        <f t="shared" si="21"/>
        <v>39278</v>
      </c>
      <c r="C173" s="13">
        <f t="shared" si="22"/>
        <v>1</v>
      </c>
      <c r="D173" s="273">
        <f t="shared" si="23"/>
        <v>1</v>
      </c>
      <c r="E173" s="273">
        <f t="shared" si="24"/>
        <v>1.095725592021944</v>
      </c>
      <c r="F173" s="274">
        <f t="shared" si="25"/>
        <v>20457</v>
      </c>
      <c r="G173" s="274">
        <f t="shared" si="26"/>
        <v>40741</v>
      </c>
      <c r="H173" s="275">
        <f>CHOOSE(MATCH($A$2,{"D","C"},0),VLOOKUP($A173,$J$4:$N$258,COUNTA($J$4:$N$4)),TREND(D173:E173,F173:G173,B173))</f>
        <v>1</v>
      </c>
      <c r="J173" s="281">
        <v>45627</v>
      </c>
      <c r="K173" s="277">
        <f t="shared" si="27"/>
        <v>45825</v>
      </c>
      <c r="L173" s="278">
        <f t="shared" si="31"/>
        <v>0.33093923847506029</v>
      </c>
      <c r="M173" s="283">
        <f t="shared" si="29"/>
        <v>0</v>
      </c>
      <c r="N173" s="151">
        <f t="shared" si="20"/>
        <v>1.1031307949168685</v>
      </c>
    </row>
    <row r="174" spans="1:14">
      <c r="A174" s="12">
        <f t="shared" si="28"/>
        <v>39114</v>
      </c>
      <c r="B174" s="12">
        <f t="shared" si="21"/>
        <v>39309</v>
      </c>
      <c r="C174" s="13">
        <f t="shared" si="22"/>
        <v>1</v>
      </c>
      <c r="D174" s="273">
        <f t="shared" si="23"/>
        <v>1</v>
      </c>
      <c r="E174" s="273">
        <f t="shared" si="24"/>
        <v>1.095725592021944</v>
      </c>
      <c r="F174" s="274">
        <f t="shared" si="25"/>
        <v>20457</v>
      </c>
      <c r="G174" s="274">
        <f t="shared" si="26"/>
        <v>40741</v>
      </c>
      <c r="H174" s="275">
        <f>CHOOSE(MATCH($A$2,{"D","C"},0),VLOOKUP($A174,$J$4:$N$258,COUNTA($J$4:$N$4)),TREND(D174:E174,F174:G174,B174))</f>
        <v>1</v>
      </c>
      <c r="J174" s="281">
        <v>45658</v>
      </c>
      <c r="K174" s="277">
        <f t="shared" si="27"/>
        <v>45855</v>
      </c>
      <c r="L174" s="278">
        <f t="shared" si="31"/>
        <v>0.33093923847506029</v>
      </c>
      <c r="M174" s="283">
        <f t="shared" si="29"/>
        <v>0</v>
      </c>
      <c r="N174" s="151">
        <f t="shared" si="20"/>
        <v>1.1031307949168685</v>
      </c>
    </row>
    <row r="175" spans="1:14">
      <c r="A175" s="12">
        <f t="shared" si="28"/>
        <v>39142</v>
      </c>
      <c r="B175" s="12">
        <f t="shared" si="21"/>
        <v>39340</v>
      </c>
      <c r="C175" s="13">
        <f t="shared" si="22"/>
        <v>1</v>
      </c>
      <c r="D175" s="273">
        <f t="shared" si="23"/>
        <v>1</v>
      </c>
      <c r="E175" s="273">
        <f t="shared" si="24"/>
        <v>1.095725592021944</v>
      </c>
      <c r="F175" s="274">
        <f t="shared" si="25"/>
        <v>20457</v>
      </c>
      <c r="G175" s="274">
        <f t="shared" si="26"/>
        <v>40741</v>
      </c>
      <c r="H175" s="275">
        <f>CHOOSE(MATCH($A$2,{"D","C"},0),VLOOKUP($A175,$J$4:$N$258,COUNTA($J$4:$N$4)),TREND(D175:E175,F175:G175,B175))</f>
        <v>1</v>
      </c>
      <c r="J175" s="281">
        <v>45689</v>
      </c>
      <c r="K175" s="277">
        <f t="shared" si="27"/>
        <v>45884</v>
      </c>
      <c r="L175" s="278">
        <f t="shared" si="31"/>
        <v>0.33093923847506029</v>
      </c>
      <c r="M175" s="283">
        <f t="shared" si="29"/>
        <v>0</v>
      </c>
      <c r="N175" s="151">
        <f t="shared" si="20"/>
        <v>1.1031307949168685</v>
      </c>
    </row>
    <row r="176" spans="1:14">
      <c r="A176" s="12">
        <f t="shared" si="28"/>
        <v>39173</v>
      </c>
      <c r="B176" s="12">
        <f t="shared" si="21"/>
        <v>39370</v>
      </c>
      <c r="C176" s="13">
        <f t="shared" si="22"/>
        <v>1</v>
      </c>
      <c r="D176" s="273">
        <f t="shared" si="23"/>
        <v>1</v>
      </c>
      <c r="E176" s="273">
        <f t="shared" si="24"/>
        <v>1.095725592021944</v>
      </c>
      <c r="F176" s="274">
        <f t="shared" si="25"/>
        <v>20457</v>
      </c>
      <c r="G176" s="274">
        <f t="shared" si="26"/>
        <v>40741</v>
      </c>
      <c r="H176" s="275">
        <f>CHOOSE(MATCH($A$2,{"D","C"},0),VLOOKUP($A176,$J$4:$N$258,COUNTA($J$4:$N$4)),TREND(D176:E176,F176:G176,B176))</f>
        <v>1</v>
      </c>
      <c r="J176" s="281">
        <v>45717</v>
      </c>
      <c r="K176" s="277">
        <f t="shared" si="27"/>
        <v>45917</v>
      </c>
      <c r="L176" s="278">
        <f t="shared" si="31"/>
        <v>0.33093923847506029</v>
      </c>
      <c r="M176" s="283">
        <f t="shared" si="29"/>
        <v>0</v>
      </c>
      <c r="N176" s="151">
        <f t="shared" si="20"/>
        <v>1.1031307949168685</v>
      </c>
    </row>
    <row r="177" spans="1:14">
      <c r="A177" s="12">
        <f t="shared" si="28"/>
        <v>39203</v>
      </c>
      <c r="B177" s="12">
        <f t="shared" si="21"/>
        <v>39401</v>
      </c>
      <c r="C177" s="13">
        <f t="shared" si="22"/>
        <v>1</v>
      </c>
      <c r="D177" s="273">
        <f t="shared" si="23"/>
        <v>1</v>
      </c>
      <c r="E177" s="273">
        <f t="shared" si="24"/>
        <v>1.095725592021944</v>
      </c>
      <c r="F177" s="274">
        <f t="shared" si="25"/>
        <v>20457</v>
      </c>
      <c r="G177" s="274">
        <f t="shared" si="26"/>
        <v>40741</v>
      </c>
      <c r="H177" s="275">
        <f>CHOOSE(MATCH($A$2,{"D","C"},0),VLOOKUP($A177,$J$4:$N$258,COUNTA($J$4:$N$4)),TREND(D177:E177,F177:G177,B177))</f>
        <v>1</v>
      </c>
      <c r="J177" s="281">
        <v>45748</v>
      </c>
      <c r="K177" s="277">
        <f t="shared" si="27"/>
        <v>45946</v>
      </c>
      <c r="L177" s="278">
        <f t="shared" si="31"/>
        <v>0.33093923847506029</v>
      </c>
      <c r="M177" s="283">
        <f t="shared" si="29"/>
        <v>0</v>
      </c>
      <c r="N177" s="151">
        <f t="shared" si="20"/>
        <v>1.1031307949168685</v>
      </c>
    </row>
    <row r="178" spans="1:14">
      <c r="A178" s="12">
        <f t="shared" si="28"/>
        <v>39234</v>
      </c>
      <c r="B178" s="12">
        <f t="shared" si="21"/>
        <v>39431</v>
      </c>
      <c r="C178" s="13">
        <f t="shared" si="22"/>
        <v>1</v>
      </c>
      <c r="D178" s="273">
        <f t="shared" si="23"/>
        <v>1</v>
      </c>
      <c r="E178" s="273">
        <f t="shared" si="24"/>
        <v>1.095725592021944</v>
      </c>
      <c r="F178" s="274">
        <f t="shared" si="25"/>
        <v>20457</v>
      </c>
      <c r="G178" s="274">
        <f t="shared" si="26"/>
        <v>40741</v>
      </c>
      <c r="H178" s="275">
        <f>CHOOSE(MATCH($A$2,{"D","C"},0),VLOOKUP($A178,$J$4:$N$258,COUNTA($J$4:$N$4)),TREND(D178:E178,F178:G178,B178))</f>
        <v>1</v>
      </c>
      <c r="J178" s="281">
        <v>45778</v>
      </c>
      <c r="K178" s="277">
        <f t="shared" si="27"/>
        <v>45978</v>
      </c>
      <c r="L178" s="278">
        <f t="shared" si="31"/>
        <v>0.33093923847506029</v>
      </c>
      <c r="M178" s="283">
        <f t="shared" si="29"/>
        <v>0</v>
      </c>
      <c r="N178" s="151">
        <f t="shared" ref="N178:N241" si="32">(1+M178)*N177</f>
        <v>1.1031307949168685</v>
      </c>
    </row>
    <row r="179" spans="1:14">
      <c r="A179" s="12">
        <f t="shared" si="28"/>
        <v>39264</v>
      </c>
      <c r="B179" s="12">
        <f t="shared" si="21"/>
        <v>39462</v>
      </c>
      <c r="C179" s="13">
        <f t="shared" si="22"/>
        <v>1</v>
      </c>
      <c r="D179" s="273">
        <f t="shared" si="23"/>
        <v>1</v>
      </c>
      <c r="E179" s="273">
        <f t="shared" si="24"/>
        <v>1.095725592021944</v>
      </c>
      <c r="F179" s="274">
        <f t="shared" si="25"/>
        <v>20457</v>
      </c>
      <c r="G179" s="274">
        <f t="shared" si="26"/>
        <v>40741</v>
      </c>
      <c r="H179" s="275">
        <f>CHOOSE(MATCH($A$2,{"D","C"},0),VLOOKUP($A179,$J$4:$N$258,COUNTA($J$4:$N$4)),TREND(D179:E179,F179:G179,B179))</f>
        <v>1</v>
      </c>
      <c r="J179" s="281">
        <v>45809</v>
      </c>
      <c r="K179" s="277">
        <f t="shared" si="27"/>
        <v>46007</v>
      </c>
      <c r="L179" s="278">
        <f t="shared" si="31"/>
        <v>0.33093923847506029</v>
      </c>
      <c r="M179" s="283">
        <f t="shared" si="29"/>
        <v>0</v>
      </c>
      <c r="N179" s="151">
        <f t="shared" si="32"/>
        <v>1.1031307949168685</v>
      </c>
    </row>
    <row r="180" spans="1:14">
      <c r="A180" s="12">
        <f t="shared" si="28"/>
        <v>39295</v>
      </c>
      <c r="B180" s="12">
        <f t="shared" si="21"/>
        <v>39493</v>
      </c>
      <c r="C180" s="13">
        <f t="shared" si="22"/>
        <v>1</v>
      </c>
      <c r="D180" s="273">
        <f t="shared" si="23"/>
        <v>1</v>
      </c>
      <c r="E180" s="273">
        <f t="shared" si="24"/>
        <v>1.095725592021944</v>
      </c>
      <c r="F180" s="274">
        <f t="shared" si="25"/>
        <v>20457</v>
      </c>
      <c r="G180" s="274">
        <f t="shared" si="26"/>
        <v>40741</v>
      </c>
      <c r="H180" s="275">
        <f>CHOOSE(MATCH($A$2,{"D","C"},0),VLOOKUP($A180,$J$4:$N$258,COUNTA($J$4:$N$4)),TREND(D180:E180,F180:G180,B180))</f>
        <v>1</v>
      </c>
      <c r="J180" s="281">
        <v>45839</v>
      </c>
      <c r="K180" s="277">
        <f t="shared" si="27"/>
        <v>46039</v>
      </c>
      <c r="L180" s="278">
        <f t="shared" si="31"/>
        <v>0.33093923847506029</v>
      </c>
      <c r="M180" s="283">
        <f t="shared" si="29"/>
        <v>0</v>
      </c>
      <c r="N180" s="151">
        <f t="shared" si="32"/>
        <v>1.1031307949168685</v>
      </c>
    </row>
    <row r="181" spans="1:14">
      <c r="A181" s="12">
        <f t="shared" si="28"/>
        <v>39326</v>
      </c>
      <c r="B181" s="12">
        <f t="shared" si="21"/>
        <v>39522</v>
      </c>
      <c r="C181" s="13">
        <f t="shared" si="22"/>
        <v>1</v>
      </c>
      <c r="D181" s="273">
        <f t="shared" si="23"/>
        <v>1</v>
      </c>
      <c r="E181" s="273">
        <f t="shared" si="24"/>
        <v>1.095725592021944</v>
      </c>
      <c r="F181" s="274">
        <f t="shared" si="25"/>
        <v>20457</v>
      </c>
      <c r="G181" s="274">
        <f t="shared" si="26"/>
        <v>40741</v>
      </c>
      <c r="H181" s="275">
        <f>CHOOSE(MATCH($A$2,{"D","C"},0),VLOOKUP($A181,$J$4:$N$258,COUNTA($J$4:$N$4)),TREND(D181:E181,F181:G181,B181))</f>
        <v>1</v>
      </c>
      <c r="J181" s="281">
        <v>45870</v>
      </c>
      <c r="K181" s="277">
        <f t="shared" si="27"/>
        <v>46070</v>
      </c>
      <c r="L181" s="278">
        <f t="shared" si="31"/>
        <v>0.33093923847506029</v>
      </c>
      <c r="M181" s="283">
        <f t="shared" si="29"/>
        <v>0</v>
      </c>
      <c r="N181" s="151">
        <f t="shared" si="32"/>
        <v>1.1031307949168685</v>
      </c>
    </row>
    <row r="182" spans="1:14">
      <c r="A182" s="12">
        <f t="shared" si="28"/>
        <v>39356</v>
      </c>
      <c r="B182" s="12">
        <f t="shared" si="21"/>
        <v>39553</v>
      </c>
      <c r="C182" s="13">
        <f t="shared" si="22"/>
        <v>1</v>
      </c>
      <c r="D182" s="273">
        <f t="shared" si="23"/>
        <v>1</v>
      </c>
      <c r="E182" s="273">
        <f t="shared" si="24"/>
        <v>1.095725592021944</v>
      </c>
      <c r="F182" s="274">
        <f t="shared" si="25"/>
        <v>20457</v>
      </c>
      <c r="G182" s="274">
        <f t="shared" si="26"/>
        <v>40741</v>
      </c>
      <c r="H182" s="275">
        <f>CHOOSE(MATCH($A$2,{"D","C"},0),VLOOKUP($A182,$J$4:$N$258,COUNTA($J$4:$N$4)),TREND(D182:E182,F182:G182,B182))</f>
        <v>1</v>
      </c>
      <c r="J182" s="281">
        <v>45901</v>
      </c>
      <c r="K182" s="277">
        <f t="shared" si="27"/>
        <v>46097</v>
      </c>
      <c r="L182" s="278">
        <f t="shared" si="31"/>
        <v>0.33093923847506029</v>
      </c>
      <c r="M182" s="283">
        <f t="shared" si="29"/>
        <v>0</v>
      </c>
      <c r="N182" s="151">
        <f t="shared" si="32"/>
        <v>1.1031307949168685</v>
      </c>
    </row>
    <row r="183" spans="1:14">
      <c r="A183" s="12">
        <f t="shared" si="28"/>
        <v>39387</v>
      </c>
      <c r="B183" s="12">
        <f t="shared" si="21"/>
        <v>39583</v>
      </c>
      <c r="C183" s="13">
        <f t="shared" si="22"/>
        <v>1</v>
      </c>
      <c r="D183" s="273">
        <f t="shared" si="23"/>
        <v>1</v>
      </c>
      <c r="E183" s="273">
        <f t="shared" si="24"/>
        <v>1.095725592021944</v>
      </c>
      <c r="F183" s="274">
        <f t="shared" si="25"/>
        <v>20457</v>
      </c>
      <c r="G183" s="274">
        <f t="shared" si="26"/>
        <v>40741</v>
      </c>
      <c r="H183" s="275">
        <f>CHOOSE(MATCH($A$2,{"D","C"},0),VLOOKUP($A183,$J$4:$N$258,COUNTA($J$4:$N$4)),TREND(D183:E183,F183:G183,B183))</f>
        <v>1</v>
      </c>
      <c r="J183" s="281">
        <v>45931</v>
      </c>
      <c r="K183" s="277">
        <f t="shared" si="27"/>
        <v>46129</v>
      </c>
      <c r="L183" s="278">
        <f t="shared" si="31"/>
        <v>0.33093923847506029</v>
      </c>
      <c r="M183" s="283">
        <f t="shared" si="29"/>
        <v>0</v>
      </c>
      <c r="N183" s="151">
        <f t="shared" si="32"/>
        <v>1.1031307949168685</v>
      </c>
    </row>
    <row r="184" spans="1:14">
      <c r="A184" s="12">
        <f t="shared" si="28"/>
        <v>39417</v>
      </c>
      <c r="B184" s="12">
        <f t="shared" si="21"/>
        <v>39614</v>
      </c>
      <c r="C184" s="13">
        <f t="shared" si="22"/>
        <v>1</v>
      </c>
      <c r="D184" s="273">
        <f t="shared" si="23"/>
        <v>1</v>
      </c>
      <c r="E184" s="273">
        <f t="shared" si="24"/>
        <v>1.095725592021944</v>
      </c>
      <c r="F184" s="274">
        <f t="shared" si="25"/>
        <v>20457</v>
      </c>
      <c r="G184" s="274">
        <f t="shared" si="26"/>
        <v>40741</v>
      </c>
      <c r="H184" s="275">
        <f>CHOOSE(MATCH($A$2,{"D","C"},0),VLOOKUP($A184,$J$4:$N$258,COUNTA($J$4:$N$4)),TREND(D184:E184,F184:G184,B184))</f>
        <v>1</v>
      </c>
      <c r="J184" s="281">
        <v>45962</v>
      </c>
      <c r="K184" s="277">
        <f t="shared" si="27"/>
        <v>46158</v>
      </c>
      <c r="L184" s="278">
        <f t="shared" si="31"/>
        <v>0.33093923847506029</v>
      </c>
      <c r="M184" s="283">
        <f t="shared" si="29"/>
        <v>0</v>
      </c>
      <c r="N184" s="151">
        <f t="shared" si="32"/>
        <v>1.1031307949168685</v>
      </c>
    </row>
    <row r="185" spans="1:14">
      <c r="A185" s="12">
        <f t="shared" si="28"/>
        <v>39448</v>
      </c>
      <c r="B185" s="12">
        <f t="shared" si="21"/>
        <v>39644</v>
      </c>
      <c r="C185" s="13">
        <f t="shared" si="22"/>
        <v>1</v>
      </c>
      <c r="D185" s="273">
        <f t="shared" si="23"/>
        <v>1</v>
      </c>
      <c r="E185" s="273">
        <f t="shared" si="24"/>
        <v>1.095725592021944</v>
      </c>
      <c r="F185" s="274">
        <f t="shared" si="25"/>
        <v>20457</v>
      </c>
      <c r="G185" s="274">
        <f t="shared" si="26"/>
        <v>40741</v>
      </c>
      <c r="H185" s="275">
        <f>CHOOSE(MATCH($A$2,{"D","C"},0),VLOOKUP($A185,$J$4:$N$258,COUNTA($J$4:$N$4)),TREND(D185:E185,F185:G185,B185))</f>
        <v>1</v>
      </c>
      <c r="J185" s="281">
        <v>45992</v>
      </c>
      <c r="K185" s="277">
        <f t="shared" si="27"/>
        <v>46190</v>
      </c>
      <c r="L185" s="278">
        <f t="shared" si="31"/>
        <v>0.33093923847506029</v>
      </c>
      <c r="M185" s="283">
        <f t="shared" si="29"/>
        <v>0</v>
      </c>
      <c r="N185" s="151">
        <f t="shared" si="32"/>
        <v>1.1031307949168685</v>
      </c>
    </row>
    <row r="186" spans="1:14">
      <c r="A186" s="12">
        <f t="shared" si="28"/>
        <v>39479</v>
      </c>
      <c r="B186" s="12">
        <f t="shared" si="21"/>
        <v>39675</v>
      </c>
      <c r="C186" s="13">
        <f t="shared" si="22"/>
        <v>1</v>
      </c>
      <c r="D186" s="273">
        <f t="shared" si="23"/>
        <v>1</v>
      </c>
      <c r="E186" s="273">
        <f t="shared" si="24"/>
        <v>1.095725592021944</v>
      </c>
      <c r="F186" s="274">
        <f t="shared" si="25"/>
        <v>20457</v>
      </c>
      <c r="G186" s="274">
        <f t="shared" si="26"/>
        <v>40741</v>
      </c>
      <c r="H186" s="275">
        <f>CHOOSE(MATCH($A$2,{"D","C"},0),VLOOKUP($A186,$J$4:$N$258,COUNTA($J$4:$N$4)),TREND(D186:E186,F186:G186,B186))</f>
        <v>1</v>
      </c>
      <c r="J186" s="281">
        <v>46023</v>
      </c>
      <c r="K186" s="277">
        <f t="shared" si="27"/>
        <v>46220</v>
      </c>
      <c r="L186" s="278">
        <f t="shared" si="31"/>
        <v>0.33093923847506029</v>
      </c>
      <c r="M186" s="283">
        <f t="shared" si="29"/>
        <v>0</v>
      </c>
      <c r="N186" s="151">
        <f t="shared" si="32"/>
        <v>1.1031307949168685</v>
      </c>
    </row>
    <row r="187" spans="1:14">
      <c r="A187" s="12">
        <f t="shared" si="28"/>
        <v>39508</v>
      </c>
      <c r="B187" s="12">
        <f t="shared" si="21"/>
        <v>39706</v>
      </c>
      <c r="C187" s="13">
        <f t="shared" si="22"/>
        <v>1</v>
      </c>
      <c r="D187" s="273">
        <f t="shared" si="23"/>
        <v>1</v>
      </c>
      <c r="E187" s="273">
        <f t="shared" si="24"/>
        <v>1.095725592021944</v>
      </c>
      <c r="F187" s="274">
        <f t="shared" si="25"/>
        <v>20457</v>
      </c>
      <c r="G187" s="274">
        <f t="shared" si="26"/>
        <v>40741</v>
      </c>
      <c r="H187" s="275">
        <f>CHOOSE(MATCH($A$2,{"D","C"},0),VLOOKUP($A187,$J$4:$N$258,COUNTA($J$4:$N$4)),TREND(D187:E187,F187:G187,B187))</f>
        <v>1</v>
      </c>
      <c r="J187" s="281">
        <v>46054</v>
      </c>
      <c r="K187" s="277">
        <f t="shared" si="27"/>
        <v>46249</v>
      </c>
      <c r="L187" s="278">
        <f t="shared" si="31"/>
        <v>0.33093923847506029</v>
      </c>
      <c r="M187" s="283">
        <f t="shared" si="29"/>
        <v>0</v>
      </c>
      <c r="N187" s="151">
        <f t="shared" si="32"/>
        <v>1.1031307949168685</v>
      </c>
    </row>
    <row r="188" spans="1:14">
      <c r="A188" s="12">
        <f t="shared" si="28"/>
        <v>39539</v>
      </c>
      <c r="B188" s="12">
        <f t="shared" si="21"/>
        <v>39736</v>
      </c>
      <c r="C188" s="13">
        <f t="shared" si="22"/>
        <v>1</v>
      </c>
      <c r="D188" s="273">
        <f t="shared" si="23"/>
        <v>1</v>
      </c>
      <c r="E188" s="273">
        <f t="shared" si="24"/>
        <v>1.095725592021944</v>
      </c>
      <c r="F188" s="274">
        <f t="shared" si="25"/>
        <v>20457</v>
      </c>
      <c r="G188" s="274">
        <f t="shared" si="26"/>
        <v>40741</v>
      </c>
      <c r="H188" s="275">
        <f>CHOOSE(MATCH($A$2,{"D","C"},0),VLOOKUP($A188,$J$4:$N$258,COUNTA($J$4:$N$4)),TREND(D188:E188,F188:G188,B188))</f>
        <v>1</v>
      </c>
      <c r="J188" s="281">
        <v>46082</v>
      </c>
      <c r="K188" s="277">
        <f t="shared" si="27"/>
        <v>46282</v>
      </c>
      <c r="L188" s="278">
        <f t="shared" si="31"/>
        <v>0.33093923847506029</v>
      </c>
      <c r="M188" s="283">
        <f t="shared" si="29"/>
        <v>0</v>
      </c>
      <c r="N188" s="151">
        <f t="shared" si="32"/>
        <v>1.1031307949168685</v>
      </c>
    </row>
    <row r="189" spans="1:14">
      <c r="A189" s="12">
        <f t="shared" si="28"/>
        <v>39569</v>
      </c>
      <c r="B189" s="12">
        <f t="shared" si="21"/>
        <v>39767</v>
      </c>
      <c r="C189" s="13">
        <f t="shared" si="22"/>
        <v>1</v>
      </c>
      <c r="D189" s="273">
        <f t="shared" si="23"/>
        <v>1</v>
      </c>
      <c r="E189" s="273">
        <f t="shared" si="24"/>
        <v>1.095725592021944</v>
      </c>
      <c r="F189" s="274">
        <f t="shared" si="25"/>
        <v>20457</v>
      </c>
      <c r="G189" s="274">
        <f t="shared" si="26"/>
        <v>40741</v>
      </c>
      <c r="H189" s="275">
        <f>CHOOSE(MATCH($A$2,{"D","C"},0),VLOOKUP($A189,$J$4:$N$258,COUNTA($J$4:$N$4)),TREND(D189:E189,F189:G189,B189))</f>
        <v>1</v>
      </c>
      <c r="J189" s="281">
        <v>46113</v>
      </c>
      <c r="K189" s="277">
        <f t="shared" si="27"/>
        <v>46311</v>
      </c>
      <c r="L189" s="278">
        <f t="shared" si="31"/>
        <v>0.33093923847506029</v>
      </c>
      <c r="M189" s="283">
        <f t="shared" si="29"/>
        <v>0</v>
      </c>
      <c r="N189" s="151">
        <f t="shared" si="32"/>
        <v>1.1031307949168685</v>
      </c>
    </row>
    <row r="190" spans="1:14">
      <c r="A190" s="12">
        <f t="shared" si="28"/>
        <v>39600</v>
      </c>
      <c r="B190" s="12">
        <f t="shared" si="21"/>
        <v>39797</v>
      </c>
      <c r="C190" s="13">
        <f t="shared" si="22"/>
        <v>1</v>
      </c>
      <c r="D190" s="273">
        <f t="shared" si="23"/>
        <v>1</v>
      </c>
      <c r="E190" s="273">
        <f t="shared" si="24"/>
        <v>1.095725592021944</v>
      </c>
      <c r="F190" s="274">
        <f t="shared" si="25"/>
        <v>20457</v>
      </c>
      <c r="G190" s="274">
        <f t="shared" si="26"/>
        <v>40741</v>
      </c>
      <c r="H190" s="275">
        <f>CHOOSE(MATCH($A$2,{"D","C"},0),VLOOKUP($A190,$J$4:$N$258,COUNTA($J$4:$N$4)),TREND(D190:E190,F190:G190,B190))</f>
        <v>1</v>
      </c>
      <c r="J190" s="281">
        <v>46143</v>
      </c>
      <c r="K190" s="277">
        <f t="shared" si="27"/>
        <v>46343</v>
      </c>
      <c r="L190" s="278">
        <f t="shared" si="31"/>
        <v>0.33093923847506029</v>
      </c>
      <c r="M190" s="283">
        <f t="shared" si="29"/>
        <v>0</v>
      </c>
      <c r="N190" s="151">
        <f t="shared" si="32"/>
        <v>1.1031307949168685</v>
      </c>
    </row>
    <row r="191" spans="1:14">
      <c r="A191" s="12">
        <f t="shared" si="28"/>
        <v>39630</v>
      </c>
      <c r="B191" s="12">
        <f t="shared" si="21"/>
        <v>39828</v>
      </c>
      <c r="C191" s="13">
        <f t="shared" si="22"/>
        <v>1</v>
      </c>
      <c r="D191" s="273">
        <f t="shared" si="23"/>
        <v>1</v>
      </c>
      <c r="E191" s="273">
        <f t="shared" si="24"/>
        <v>1.095725592021944</v>
      </c>
      <c r="F191" s="274">
        <f t="shared" si="25"/>
        <v>20457</v>
      </c>
      <c r="G191" s="274">
        <f t="shared" si="26"/>
        <v>40741</v>
      </c>
      <c r="H191" s="275">
        <f>CHOOSE(MATCH($A$2,{"D","C"},0),VLOOKUP($A191,$J$4:$N$258,COUNTA($J$4:$N$4)),TREND(D191:E191,F191:G191,B191))</f>
        <v>1</v>
      </c>
      <c r="J191" s="281">
        <v>46174</v>
      </c>
      <c r="K191" s="277">
        <f t="shared" si="27"/>
        <v>46372</v>
      </c>
      <c r="L191" s="278">
        <f t="shared" si="31"/>
        <v>0.33093923847506029</v>
      </c>
      <c r="M191" s="283">
        <f t="shared" si="29"/>
        <v>0</v>
      </c>
      <c r="N191" s="151">
        <f t="shared" si="32"/>
        <v>1.1031307949168685</v>
      </c>
    </row>
    <row r="192" spans="1:14">
      <c r="A192" s="12">
        <f t="shared" si="28"/>
        <v>39661</v>
      </c>
      <c r="B192" s="12">
        <f t="shared" si="21"/>
        <v>39859</v>
      </c>
      <c r="C192" s="13">
        <f t="shared" si="22"/>
        <v>1</v>
      </c>
      <c r="D192" s="273">
        <f t="shared" si="23"/>
        <v>1</v>
      </c>
      <c r="E192" s="273">
        <f t="shared" si="24"/>
        <v>1.095725592021944</v>
      </c>
      <c r="F192" s="274">
        <f t="shared" si="25"/>
        <v>20457</v>
      </c>
      <c r="G192" s="274">
        <f t="shared" si="26"/>
        <v>40741</v>
      </c>
      <c r="H192" s="275">
        <f>CHOOSE(MATCH($A$2,{"D","C"},0),VLOOKUP($A192,$J$4:$N$258,COUNTA($J$4:$N$4)),TREND(D192:E192,F192:G192,B192))</f>
        <v>1</v>
      </c>
      <c r="J192" s="281">
        <v>46204</v>
      </c>
      <c r="K192" s="277">
        <f t="shared" si="27"/>
        <v>46404</v>
      </c>
      <c r="L192" s="278">
        <f t="shared" si="31"/>
        <v>0.33093923847506029</v>
      </c>
      <c r="M192" s="283">
        <f t="shared" si="29"/>
        <v>0</v>
      </c>
      <c r="N192" s="151">
        <f t="shared" si="32"/>
        <v>1.1031307949168685</v>
      </c>
    </row>
    <row r="193" spans="1:14">
      <c r="A193" s="12">
        <f t="shared" si="28"/>
        <v>39692</v>
      </c>
      <c r="B193" s="12">
        <f t="shared" si="21"/>
        <v>39887</v>
      </c>
      <c r="C193" s="13">
        <f t="shared" si="22"/>
        <v>1</v>
      </c>
      <c r="D193" s="273">
        <f t="shared" si="23"/>
        <v>1</v>
      </c>
      <c r="E193" s="273">
        <f t="shared" si="24"/>
        <v>1.095725592021944</v>
      </c>
      <c r="F193" s="274">
        <f t="shared" si="25"/>
        <v>20457</v>
      </c>
      <c r="G193" s="274">
        <f t="shared" si="26"/>
        <v>40741</v>
      </c>
      <c r="H193" s="275">
        <f>CHOOSE(MATCH($A$2,{"D","C"},0),VLOOKUP($A193,$J$4:$N$258,COUNTA($J$4:$N$4)),TREND(D193:E193,F193:G193,B193))</f>
        <v>1</v>
      </c>
      <c r="J193" s="281">
        <v>46235</v>
      </c>
      <c r="K193" s="277">
        <f t="shared" si="27"/>
        <v>46435</v>
      </c>
      <c r="L193" s="278">
        <f t="shared" si="31"/>
        <v>0.33093923847506029</v>
      </c>
      <c r="M193" s="283">
        <f t="shared" si="29"/>
        <v>0</v>
      </c>
      <c r="N193" s="151">
        <f t="shared" si="32"/>
        <v>1.1031307949168685</v>
      </c>
    </row>
    <row r="194" spans="1:14">
      <c r="A194" s="12">
        <f t="shared" si="28"/>
        <v>39722</v>
      </c>
      <c r="B194" s="12">
        <f t="shared" si="21"/>
        <v>39918</v>
      </c>
      <c r="C194" s="13">
        <f t="shared" si="22"/>
        <v>1</v>
      </c>
      <c r="D194" s="273">
        <f t="shared" si="23"/>
        <v>1</v>
      </c>
      <c r="E194" s="273">
        <f t="shared" si="24"/>
        <v>1.095725592021944</v>
      </c>
      <c r="F194" s="274">
        <f t="shared" si="25"/>
        <v>20457</v>
      </c>
      <c r="G194" s="274">
        <f t="shared" si="26"/>
        <v>40741</v>
      </c>
      <c r="H194" s="275">
        <f>CHOOSE(MATCH($A$2,{"D","C"},0),VLOOKUP($A194,$J$4:$N$258,COUNTA($J$4:$N$4)),TREND(D194:E194,F194:G194,B194))</f>
        <v>1</v>
      </c>
      <c r="J194" s="281">
        <v>46266</v>
      </c>
      <c r="K194" s="277">
        <f t="shared" si="27"/>
        <v>46462</v>
      </c>
      <c r="L194" s="278">
        <f t="shared" si="31"/>
        <v>0.33093923847506029</v>
      </c>
      <c r="M194" s="283">
        <f t="shared" si="29"/>
        <v>0</v>
      </c>
      <c r="N194" s="151">
        <f t="shared" si="32"/>
        <v>1.1031307949168685</v>
      </c>
    </row>
    <row r="195" spans="1:14">
      <c r="A195" s="12">
        <f t="shared" si="28"/>
        <v>39753</v>
      </c>
      <c r="B195" s="12">
        <f t="shared" si="21"/>
        <v>39948</v>
      </c>
      <c r="C195" s="13">
        <f t="shared" si="22"/>
        <v>1</v>
      </c>
      <c r="D195" s="273">
        <f t="shared" si="23"/>
        <v>1</v>
      </c>
      <c r="E195" s="273">
        <f t="shared" si="24"/>
        <v>1.095725592021944</v>
      </c>
      <c r="F195" s="274">
        <f t="shared" si="25"/>
        <v>20457</v>
      </c>
      <c r="G195" s="274">
        <f t="shared" si="26"/>
        <v>40741</v>
      </c>
      <c r="H195" s="275">
        <f>CHOOSE(MATCH($A$2,{"D","C"},0),VLOOKUP($A195,$J$4:$N$258,COUNTA($J$4:$N$4)),TREND(D195:E195,F195:G195,B195))</f>
        <v>1</v>
      </c>
      <c r="J195" s="281">
        <v>46296</v>
      </c>
      <c r="K195" s="277">
        <f t="shared" si="27"/>
        <v>46494</v>
      </c>
      <c r="L195" s="278">
        <f t="shared" si="31"/>
        <v>0.33093923847506029</v>
      </c>
      <c r="M195" s="283">
        <f t="shared" si="29"/>
        <v>0</v>
      </c>
      <c r="N195" s="151">
        <f t="shared" si="32"/>
        <v>1.1031307949168685</v>
      </c>
    </row>
    <row r="196" spans="1:14">
      <c r="A196" s="12">
        <f t="shared" si="28"/>
        <v>39783</v>
      </c>
      <c r="B196" s="12">
        <f t="shared" si="21"/>
        <v>39979</v>
      </c>
      <c r="C196" s="13">
        <f t="shared" si="22"/>
        <v>1</v>
      </c>
      <c r="D196" s="273">
        <f t="shared" si="23"/>
        <v>1</v>
      </c>
      <c r="E196" s="273">
        <f t="shared" si="24"/>
        <v>1.095725592021944</v>
      </c>
      <c r="F196" s="274">
        <f t="shared" si="25"/>
        <v>20457</v>
      </c>
      <c r="G196" s="274">
        <f t="shared" si="26"/>
        <v>40741</v>
      </c>
      <c r="H196" s="275">
        <f>CHOOSE(MATCH($A$2,{"D","C"},0),VLOOKUP($A196,$J$4:$N$258,COUNTA($J$4:$N$4)),TREND(D196:E196,F196:G196,B196))</f>
        <v>1</v>
      </c>
      <c r="J196" s="281">
        <v>46327</v>
      </c>
      <c r="K196" s="277">
        <f t="shared" si="27"/>
        <v>46523</v>
      </c>
      <c r="L196" s="278">
        <f t="shared" si="31"/>
        <v>0.33093923847506029</v>
      </c>
      <c r="M196" s="283">
        <f t="shared" si="29"/>
        <v>0</v>
      </c>
      <c r="N196" s="151">
        <f t="shared" si="32"/>
        <v>1.1031307949168685</v>
      </c>
    </row>
    <row r="197" spans="1:14">
      <c r="A197" s="12">
        <f t="shared" si="28"/>
        <v>39814</v>
      </c>
      <c r="B197" s="12">
        <f t="shared" ref="B197:B260" si="33">DATE(YEAR(A197),MONTH(A197)+FLOOR(($M$2+$A$3)/2,1),1+14*MOD($M$2+$A$3,2))</f>
        <v>40009</v>
      </c>
      <c r="C197" s="13">
        <f t="shared" ref="C197:C260" si="34">MATCH($B197,$K$5:$K$258,1)</f>
        <v>1</v>
      </c>
      <c r="D197" s="273">
        <f t="shared" ref="D197:D260" si="35">INDEX($N$5:$N$258,C197)</f>
        <v>1</v>
      </c>
      <c r="E197" s="273">
        <f t="shared" ref="E197:E260" si="36">INDEX($N$5:$N$258,C197+1)</f>
        <v>1.095725592021944</v>
      </c>
      <c r="F197" s="274">
        <f t="shared" ref="F197:F260" si="37">INDEX($K$5:$K$258,C197)</f>
        <v>20457</v>
      </c>
      <c r="G197" s="274">
        <f t="shared" ref="G197:G260" si="38">INDEX($K$5:$K$258,C197+1)</f>
        <v>40741</v>
      </c>
      <c r="H197" s="275">
        <f>CHOOSE(MATCH($A$2,{"D","C"},0),VLOOKUP($A197,$J$4:$N$258,COUNTA($J$4:$N$4)),TREND(D197:E197,F197:G197,B197))</f>
        <v>1</v>
      </c>
      <c r="J197" s="281">
        <v>46357</v>
      </c>
      <c r="K197" s="277">
        <f t="shared" ref="K197:K257" si="39">EDATE(J197+ROUND((J198-J197)/2,0),$M$2/2)+ROUND(30.5*MOD($M$2,1),0)</f>
        <v>46555</v>
      </c>
      <c r="L197" s="278">
        <f t="shared" si="31"/>
        <v>0.33093923847506029</v>
      </c>
      <c r="M197" s="283">
        <f t="shared" si="29"/>
        <v>0</v>
      </c>
      <c r="N197" s="151">
        <f t="shared" si="32"/>
        <v>1.1031307949168685</v>
      </c>
    </row>
    <row r="198" spans="1:14">
      <c r="A198" s="12">
        <f t="shared" ref="A198:A261" si="40">EOMONTH(A197,$A$3-1)+1</f>
        <v>39845</v>
      </c>
      <c r="B198" s="12">
        <f t="shared" si="33"/>
        <v>40040</v>
      </c>
      <c r="C198" s="13">
        <f t="shared" si="34"/>
        <v>1</v>
      </c>
      <c r="D198" s="273">
        <f t="shared" si="35"/>
        <v>1</v>
      </c>
      <c r="E198" s="273">
        <f t="shared" si="36"/>
        <v>1.095725592021944</v>
      </c>
      <c r="F198" s="274">
        <f t="shared" si="37"/>
        <v>20457</v>
      </c>
      <c r="G198" s="274">
        <f t="shared" si="38"/>
        <v>40741</v>
      </c>
      <c r="H198" s="275">
        <f>CHOOSE(MATCH($A$2,{"D","C"},0),VLOOKUP($A198,$J$4:$N$258,COUNTA($J$4:$N$4)),TREND(D198:E198,F198:G198,B198))</f>
        <v>1</v>
      </c>
      <c r="J198" s="281">
        <v>46388</v>
      </c>
      <c r="K198" s="277">
        <f t="shared" si="39"/>
        <v>46585</v>
      </c>
      <c r="L198" s="278">
        <f t="shared" si="31"/>
        <v>0.33093923847506029</v>
      </c>
      <c r="M198" s="283">
        <f t="shared" ref="M198:M257" si="41">L198/L197-1</f>
        <v>0</v>
      </c>
      <c r="N198" s="151">
        <f t="shared" si="32"/>
        <v>1.1031307949168685</v>
      </c>
    </row>
    <row r="199" spans="1:14">
      <c r="A199" s="12">
        <f t="shared" si="40"/>
        <v>39873</v>
      </c>
      <c r="B199" s="12">
        <f t="shared" si="33"/>
        <v>40071</v>
      </c>
      <c r="C199" s="13">
        <f t="shared" si="34"/>
        <v>1</v>
      </c>
      <c r="D199" s="273">
        <f t="shared" si="35"/>
        <v>1</v>
      </c>
      <c r="E199" s="273">
        <f t="shared" si="36"/>
        <v>1.095725592021944</v>
      </c>
      <c r="F199" s="274">
        <f t="shared" si="37"/>
        <v>20457</v>
      </c>
      <c r="G199" s="274">
        <f t="shared" si="38"/>
        <v>40741</v>
      </c>
      <c r="H199" s="275">
        <f>CHOOSE(MATCH($A$2,{"D","C"},0),VLOOKUP($A199,$J$4:$N$258,COUNTA($J$4:$N$4)),TREND(D199:E199,F199:G199,B199))</f>
        <v>1</v>
      </c>
      <c r="J199" s="281">
        <v>46419</v>
      </c>
      <c r="K199" s="277">
        <f t="shared" si="39"/>
        <v>46614</v>
      </c>
      <c r="L199" s="278">
        <f t="shared" si="31"/>
        <v>0.33093923847506029</v>
      </c>
      <c r="M199" s="283">
        <f t="shared" si="41"/>
        <v>0</v>
      </c>
      <c r="N199" s="151">
        <f t="shared" si="32"/>
        <v>1.1031307949168685</v>
      </c>
    </row>
    <row r="200" spans="1:14">
      <c r="A200" s="12">
        <f t="shared" si="40"/>
        <v>39904</v>
      </c>
      <c r="B200" s="12">
        <f t="shared" si="33"/>
        <v>40101</v>
      </c>
      <c r="C200" s="13">
        <f t="shared" si="34"/>
        <v>1</v>
      </c>
      <c r="D200" s="273">
        <f t="shared" si="35"/>
        <v>1</v>
      </c>
      <c r="E200" s="273">
        <f t="shared" si="36"/>
        <v>1.095725592021944</v>
      </c>
      <c r="F200" s="274">
        <f t="shared" si="37"/>
        <v>20457</v>
      </c>
      <c r="G200" s="274">
        <f t="shared" si="38"/>
        <v>40741</v>
      </c>
      <c r="H200" s="275">
        <f>CHOOSE(MATCH($A$2,{"D","C"},0),VLOOKUP($A200,$J$4:$N$258,COUNTA($J$4:$N$4)),TREND(D200:E200,F200:G200,B200))</f>
        <v>1</v>
      </c>
      <c r="J200" s="281">
        <v>46447</v>
      </c>
      <c r="K200" s="277">
        <f t="shared" si="39"/>
        <v>46647</v>
      </c>
      <c r="L200" s="278">
        <f t="shared" si="31"/>
        <v>0.33093923847506029</v>
      </c>
      <c r="M200" s="283">
        <f t="shared" si="41"/>
        <v>0</v>
      </c>
      <c r="N200" s="151">
        <f t="shared" si="32"/>
        <v>1.1031307949168685</v>
      </c>
    </row>
    <row r="201" spans="1:14">
      <c r="A201" s="12">
        <f t="shared" si="40"/>
        <v>39934</v>
      </c>
      <c r="B201" s="12">
        <f t="shared" si="33"/>
        <v>40132</v>
      </c>
      <c r="C201" s="13">
        <f t="shared" si="34"/>
        <v>1</v>
      </c>
      <c r="D201" s="273">
        <f t="shared" si="35"/>
        <v>1</v>
      </c>
      <c r="E201" s="273">
        <f t="shared" si="36"/>
        <v>1.095725592021944</v>
      </c>
      <c r="F201" s="274">
        <f t="shared" si="37"/>
        <v>20457</v>
      </c>
      <c r="G201" s="274">
        <f t="shared" si="38"/>
        <v>40741</v>
      </c>
      <c r="H201" s="275">
        <f>CHOOSE(MATCH($A$2,{"D","C"},0),VLOOKUP($A201,$J$4:$N$258,COUNTA($J$4:$N$4)),TREND(D201:E201,F201:G201,B201))</f>
        <v>1</v>
      </c>
      <c r="J201" s="281">
        <v>46478</v>
      </c>
      <c r="K201" s="277">
        <f t="shared" si="39"/>
        <v>46676</v>
      </c>
      <c r="L201" s="278">
        <f t="shared" si="31"/>
        <v>0.33093923847506029</v>
      </c>
      <c r="M201" s="283">
        <f t="shared" si="41"/>
        <v>0</v>
      </c>
      <c r="N201" s="151">
        <f t="shared" si="32"/>
        <v>1.1031307949168685</v>
      </c>
    </row>
    <row r="202" spans="1:14">
      <c r="A202" s="12">
        <f t="shared" si="40"/>
        <v>39965</v>
      </c>
      <c r="B202" s="12">
        <f t="shared" si="33"/>
        <v>40162</v>
      </c>
      <c r="C202" s="13">
        <f t="shared" si="34"/>
        <v>1</v>
      </c>
      <c r="D202" s="273">
        <f t="shared" si="35"/>
        <v>1</v>
      </c>
      <c r="E202" s="273">
        <f t="shared" si="36"/>
        <v>1.095725592021944</v>
      </c>
      <c r="F202" s="274">
        <f t="shared" si="37"/>
        <v>20457</v>
      </c>
      <c r="G202" s="274">
        <f t="shared" si="38"/>
        <v>40741</v>
      </c>
      <c r="H202" s="275">
        <f>CHOOSE(MATCH($A$2,{"D","C"},0),VLOOKUP($A202,$J$4:$N$258,COUNTA($J$4:$N$4)),TREND(D202:E202,F202:G202,B202))</f>
        <v>1</v>
      </c>
      <c r="J202" s="281">
        <v>46508</v>
      </c>
      <c r="K202" s="277">
        <f t="shared" si="39"/>
        <v>46708</v>
      </c>
      <c r="L202" s="278">
        <f t="shared" si="31"/>
        <v>0.33093923847506029</v>
      </c>
      <c r="M202" s="283">
        <f t="shared" si="41"/>
        <v>0</v>
      </c>
      <c r="N202" s="151">
        <f t="shared" si="32"/>
        <v>1.1031307949168685</v>
      </c>
    </row>
    <row r="203" spans="1:14">
      <c r="A203" s="12">
        <f t="shared" si="40"/>
        <v>39995</v>
      </c>
      <c r="B203" s="12">
        <f t="shared" si="33"/>
        <v>40193</v>
      </c>
      <c r="C203" s="13">
        <f t="shared" si="34"/>
        <v>1</v>
      </c>
      <c r="D203" s="273">
        <f t="shared" si="35"/>
        <v>1</v>
      </c>
      <c r="E203" s="273">
        <f t="shared" si="36"/>
        <v>1.095725592021944</v>
      </c>
      <c r="F203" s="274">
        <f t="shared" si="37"/>
        <v>20457</v>
      </c>
      <c r="G203" s="274">
        <f t="shared" si="38"/>
        <v>40741</v>
      </c>
      <c r="H203" s="275">
        <f>CHOOSE(MATCH($A$2,{"D","C"},0),VLOOKUP($A203,$J$4:$N$258,COUNTA($J$4:$N$4)),TREND(D203:E203,F203:G203,B203))</f>
        <v>1</v>
      </c>
      <c r="J203" s="281">
        <v>46539</v>
      </c>
      <c r="K203" s="277">
        <f t="shared" si="39"/>
        <v>46737</v>
      </c>
      <c r="L203" s="278">
        <f t="shared" si="31"/>
        <v>0.33093923847506029</v>
      </c>
      <c r="M203" s="283">
        <f t="shared" si="41"/>
        <v>0</v>
      </c>
      <c r="N203" s="151">
        <f t="shared" si="32"/>
        <v>1.1031307949168685</v>
      </c>
    </row>
    <row r="204" spans="1:14">
      <c r="A204" s="12">
        <f t="shared" si="40"/>
        <v>40026</v>
      </c>
      <c r="B204" s="12">
        <f t="shared" si="33"/>
        <v>40224</v>
      </c>
      <c r="C204" s="13">
        <f t="shared" si="34"/>
        <v>1</v>
      </c>
      <c r="D204" s="273">
        <f t="shared" si="35"/>
        <v>1</v>
      </c>
      <c r="E204" s="273">
        <f t="shared" si="36"/>
        <v>1.095725592021944</v>
      </c>
      <c r="F204" s="274">
        <f t="shared" si="37"/>
        <v>20457</v>
      </c>
      <c r="G204" s="274">
        <f t="shared" si="38"/>
        <v>40741</v>
      </c>
      <c r="H204" s="275">
        <f>CHOOSE(MATCH($A$2,{"D","C"},0),VLOOKUP($A204,$J$4:$N$258,COUNTA($J$4:$N$4)),TREND(D204:E204,F204:G204,B204))</f>
        <v>1</v>
      </c>
      <c r="J204" s="281">
        <v>46569</v>
      </c>
      <c r="K204" s="277">
        <f t="shared" si="39"/>
        <v>46769</v>
      </c>
      <c r="L204" s="278">
        <f t="shared" si="31"/>
        <v>0.33093923847506029</v>
      </c>
      <c r="M204" s="283">
        <f t="shared" si="41"/>
        <v>0</v>
      </c>
      <c r="N204" s="151">
        <f t="shared" si="32"/>
        <v>1.1031307949168685</v>
      </c>
    </row>
    <row r="205" spans="1:14">
      <c r="A205" s="12">
        <f t="shared" si="40"/>
        <v>40057</v>
      </c>
      <c r="B205" s="12">
        <f t="shared" si="33"/>
        <v>40252</v>
      </c>
      <c r="C205" s="13">
        <f t="shared" si="34"/>
        <v>1</v>
      </c>
      <c r="D205" s="273">
        <f t="shared" si="35"/>
        <v>1</v>
      </c>
      <c r="E205" s="273">
        <f t="shared" si="36"/>
        <v>1.095725592021944</v>
      </c>
      <c r="F205" s="274">
        <f t="shared" si="37"/>
        <v>20457</v>
      </c>
      <c r="G205" s="274">
        <f t="shared" si="38"/>
        <v>40741</v>
      </c>
      <c r="H205" s="275">
        <f>CHOOSE(MATCH($A$2,{"D","C"},0),VLOOKUP($A205,$J$4:$N$258,COUNTA($J$4:$N$4)),TREND(D205:E205,F205:G205,B205))</f>
        <v>1</v>
      </c>
      <c r="J205" s="281">
        <v>46600</v>
      </c>
      <c r="K205" s="277">
        <f t="shared" si="39"/>
        <v>46800</v>
      </c>
      <c r="L205" s="278">
        <f t="shared" si="31"/>
        <v>0.33093923847506029</v>
      </c>
      <c r="M205" s="283">
        <f t="shared" si="41"/>
        <v>0</v>
      </c>
      <c r="N205" s="151">
        <f t="shared" si="32"/>
        <v>1.1031307949168685</v>
      </c>
    </row>
    <row r="206" spans="1:14">
      <c r="A206" s="12">
        <f t="shared" si="40"/>
        <v>40087</v>
      </c>
      <c r="B206" s="12">
        <f t="shared" si="33"/>
        <v>40283</v>
      </c>
      <c r="C206" s="13">
        <f t="shared" si="34"/>
        <v>1</v>
      </c>
      <c r="D206" s="273">
        <f t="shared" si="35"/>
        <v>1</v>
      </c>
      <c r="E206" s="273">
        <f t="shared" si="36"/>
        <v>1.095725592021944</v>
      </c>
      <c r="F206" s="274">
        <f t="shared" si="37"/>
        <v>20457</v>
      </c>
      <c r="G206" s="274">
        <f t="shared" si="38"/>
        <v>40741</v>
      </c>
      <c r="H206" s="275">
        <f>CHOOSE(MATCH($A$2,{"D","C"},0),VLOOKUP($A206,$J$4:$N$258,COUNTA($J$4:$N$4)),TREND(D206:E206,F206:G206,B206))</f>
        <v>1</v>
      </c>
      <c r="J206" s="281">
        <v>46631</v>
      </c>
      <c r="K206" s="277">
        <f t="shared" si="39"/>
        <v>46828</v>
      </c>
      <c r="L206" s="278">
        <f t="shared" si="31"/>
        <v>0.33093923847506029</v>
      </c>
      <c r="M206" s="283">
        <f t="shared" si="41"/>
        <v>0</v>
      </c>
      <c r="N206" s="151">
        <f t="shared" si="32"/>
        <v>1.1031307949168685</v>
      </c>
    </row>
    <row r="207" spans="1:14">
      <c r="A207" s="12">
        <f t="shared" si="40"/>
        <v>40118</v>
      </c>
      <c r="B207" s="12">
        <f t="shared" si="33"/>
        <v>40313</v>
      </c>
      <c r="C207" s="13">
        <f t="shared" si="34"/>
        <v>1</v>
      </c>
      <c r="D207" s="273">
        <f t="shared" si="35"/>
        <v>1</v>
      </c>
      <c r="E207" s="273">
        <f t="shared" si="36"/>
        <v>1.095725592021944</v>
      </c>
      <c r="F207" s="274">
        <f t="shared" si="37"/>
        <v>20457</v>
      </c>
      <c r="G207" s="274">
        <f t="shared" si="38"/>
        <v>40741</v>
      </c>
      <c r="H207" s="275">
        <f>CHOOSE(MATCH($A$2,{"D","C"},0),VLOOKUP($A207,$J$4:$N$258,COUNTA($J$4:$N$4)),TREND(D207:E207,F207:G207,B207))</f>
        <v>1</v>
      </c>
      <c r="J207" s="281">
        <v>46661</v>
      </c>
      <c r="K207" s="277">
        <f t="shared" si="39"/>
        <v>46860</v>
      </c>
      <c r="L207" s="278">
        <f t="shared" si="31"/>
        <v>0.33093923847506029</v>
      </c>
      <c r="M207" s="283">
        <f t="shared" si="41"/>
        <v>0</v>
      </c>
      <c r="N207" s="151">
        <f t="shared" si="32"/>
        <v>1.1031307949168685</v>
      </c>
    </row>
    <row r="208" spans="1:14">
      <c r="A208" s="12">
        <f t="shared" si="40"/>
        <v>40148</v>
      </c>
      <c r="B208" s="12">
        <f t="shared" si="33"/>
        <v>40344</v>
      </c>
      <c r="C208" s="13">
        <f t="shared" si="34"/>
        <v>1</v>
      </c>
      <c r="D208" s="273">
        <f t="shared" si="35"/>
        <v>1</v>
      </c>
      <c r="E208" s="273">
        <f t="shared" si="36"/>
        <v>1.095725592021944</v>
      </c>
      <c r="F208" s="274">
        <f t="shared" si="37"/>
        <v>20457</v>
      </c>
      <c r="G208" s="274">
        <f t="shared" si="38"/>
        <v>40741</v>
      </c>
      <c r="H208" s="275">
        <f>CHOOSE(MATCH($A$2,{"D","C"},0),VLOOKUP($A208,$J$4:$N$258,COUNTA($J$4:$N$4)),TREND(D208:E208,F208:G208,B208))</f>
        <v>1</v>
      </c>
      <c r="J208" s="281">
        <v>46692</v>
      </c>
      <c r="K208" s="277">
        <f t="shared" si="39"/>
        <v>46889</v>
      </c>
      <c r="L208" s="278">
        <f t="shared" si="31"/>
        <v>0.33093923847506029</v>
      </c>
      <c r="M208" s="283">
        <f t="shared" si="41"/>
        <v>0</v>
      </c>
      <c r="N208" s="151">
        <f t="shared" si="32"/>
        <v>1.1031307949168685</v>
      </c>
    </row>
    <row r="209" spans="1:14">
      <c r="A209" s="12">
        <f t="shared" si="40"/>
        <v>40179</v>
      </c>
      <c r="B209" s="12">
        <f t="shared" si="33"/>
        <v>40374</v>
      </c>
      <c r="C209" s="13">
        <f t="shared" si="34"/>
        <v>1</v>
      </c>
      <c r="D209" s="273">
        <f t="shared" si="35"/>
        <v>1</v>
      </c>
      <c r="E209" s="273">
        <f t="shared" si="36"/>
        <v>1.095725592021944</v>
      </c>
      <c r="F209" s="274">
        <f t="shared" si="37"/>
        <v>20457</v>
      </c>
      <c r="G209" s="274">
        <f t="shared" si="38"/>
        <v>40741</v>
      </c>
      <c r="H209" s="275">
        <f>CHOOSE(MATCH($A$2,{"D","C"},0),VLOOKUP($A209,$J$4:$N$258,COUNTA($J$4:$N$4)),TREND(D209:E209,F209:G209,B209))</f>
        <v>1</v>
      </c>
      <c r="J209" s="281">
        <v>46722</v>
      </c>
      <c r="K209" s="277">
        <f t="shared" si="39"/>
        <v>46921</v>
      </c>
      <c r="L209" s="278">
        <f t="shared" si="31"/>
        <v>0.33093923847506029</v>
      </c>
      <c r="M209" s="283">
        <f t="shared" si="41"/>
        <v>0</v>
      </c>
      <c r="N209" s="151">
        <f t="shared" si="32"/>
        <v>1.1031307949168685</v>
      </c>
    </row>
    <row r="210" spans="1:14">
      <c r="A210" s="12">
        <f t="shared" si="40"/>
        <v>40210</v>
      </c>
      <c r="B210" s="12">
        <f t="shared" si="33"/>
        <v>40405</v>
      </c>
      <c r="C210" s="13">
        <f t="shared" si="34"/>
        <v>1</v>
      </c>
      <c r="D210" s="273">
        <f t="shared" si="35"/>
        <v>1</v>
      </c>
      <c r="E210" s="273">
        <f t="shared" si="36"/>
        <v>1.095725592021944</v>
      </c>
      <c r="F210" s="274">
        <f t="shared" si="37"/>
        <v>20457</v>
      </c>
      <c r="G210" s="274">
        <f t="shared" si="38"/>
        <v>40741</v>
      </c>
      <c r="H210" s="275">
        <f>CHOOSE(MATCH($A$2,{"D","C"},0),VLOOKUP($A210,$J$4:$N$258,COUNTA($J$4:$N$4)),TREND(D210:E210,F210:G210,B210))</f>
        <v>1</v>
      </c>
      <c r="J210" s="281">
        <v>46753</v>
      </c>
      <c r="K210" s="277">
        <f t="shared" si="39"/>
        <v>46951</v>
      </c>
      <c r="L210" s="278">
        <f t="shared" si="31"/>
        <v>0.33093923847506029</v>
      </c>
      <c r="M210" s="283">
        <f t="shared" si="41"/>
        <v>0</v>
      </c>
      <c r="N210" s="151">
        <f t="shared" si="32"/>
        <v>1.1031307949168685</v>
      </c>
    </row>
    <row r="211" spans="1:14">
      <c r="A211" s="12">
        <f t="shared" si="40"/>
        <v>40238</v>
      </c>
      <c r="B211" s="12">
        <f t="shared" si="33"/>
        <v>40436</v>
      </c>
      <c r="C211" s="13">
        <f t="shared" si="34"/>
        <v>1</v>
      </c>
      <c r="D211" s="273">
        <f t="shared" si="35"/>
        <v>1</v>
      </c>
      <c r="E211" s="273">
        <f t="shared" si="36"/>
        <v>1.095725592021944</v>
      </c>
      <c r="F211" s="274">
        <f t="shared" si="37"/>
        <v>20457</v>
      </c>
      <c r="G211" s="274">
        <f t="shared" si="38"/>
        <v>40741</v>
      </c>
      <c r="H211" s="275">
        <f>CHOOSE(MATCH($A$2,{"D","C"},0),VLOOKUP($A211,$J$4:$N$258,COUNTA($J$4:$N$4)),TREND(D211:E211,F211:G211,B211))</f>
        <v>1</v>
      </c>
      <c r="J211" s="281">
        <v>46784</v>
      </c>
      <c r="K211" s="277">
        <f t="shared" si="39"/>
        <v>46981</v>
      </c>
      <c r="L211" s="278">
        <f t="shared" si="31"/>
        <v>0.33093923847506029</v>
      </c>
      <c r="M211" s="283">
        <f t="shared" si="41"/>
        <v>0</v>
      </c>
      <c r="N211" s="151">
        <f t="shared" si="32"/>
        <v>1.1031307949168685</v>
      </c>
    </row>
    <row r="212" spans="1:14">
      <c r="A212" s="12">
        <f t="shared" si="40"/>
        <v>40269</v>
      </c>
      <c r="B212" s="12">
        <f t="shared" si="33"/>
        <v>40466</v>
      </c>
      <c r="C212" s="13">
        <f t="shared" si="34"/>
        <v>1</v>
      </c>
      <c r="D212" s="273">
        <f t="shared" si="35"/>
        <v>1</v>
      </c>
      <c r="E212" s="273">
        <f t="shared" si="36"/>
        <v>1.095725592021944</v>
      </c>
      <c r="F212" s="274">
        <f t="shared" si="37"/>
        <v>20457</v>
      </c>
      <c r="G212" s="274">
        <f t="shared" si="38"/>
        <v>40741</v>
      </c>
      <c r="H212" s="275">
        <f>CHOOSE(MATCH($A$2,{"D","C"},0),VLOOKUP($A212,$J$4:$N$258,COUNTA($J$4:$N$4)),TREND(D212:E212,F212:G212,B212))</f>
        <v>1</v>
      </c>
      <c r="J212" s="281">
        <v>46813</v>
      </c>
      <c r="K212" s="277">
        <f t="shared" si="39"/>
        <v>47013</v>
      </c>
      <c r="L212" s="278">
        <f t="shared" si="31"/>
        <v>0.33093923847506029</v>
      </c>
      <c r="M212" s="283">
        <f t="shared" si="41"/>
        <v>0</v>
      </c>
      <c r="N212" s="151">
        <f t="shared" si="32"/>
        <v>1.1031307949168685</v>
      </c>
    </row>
    <row r="213" spans="1:14">
      <c r="A213" s="12">
        <f t="shared" si="40"/>
        <v>40299</v>
      </c>
      <c r="B213" s="12">
        <f t="shared" si="33"/>
        <v>40497</v>
      </c>
      <c r="C213" s="13">
        <f t="shared" si="34"/>
        <v>1</v>
      </c>
      <c r="D213" s="273">
        <f t="shared" si="35"/>
        <v>1</v>
      </c>
      <c r="E213" s="273">
        <f t="shared" si="36"/>
        <v>1.095725592021944</v>
      </c>
      <c r="F213" s="274">
        <f t="shared" si="37"/>
        <v>20457</v>
      </c>
      <c r="G213" s="274">
        <f t="shared" si="38"/>
        <v>40741</v>
      </c>
      <c r="H213" s="275">
        <f>CHOOSE(MATCH($A$2,{"D","C"},0),VLOOKUP($A213,$J$4:$N$258,COUNTA($J$4:$N$4)),TREND(D213:E213,F213:G213,B213))</f>
        <v>1</v>
      </c>
      <c r="J213" s="281">
        <v>46844</v>
      </c>
      <c r="K213" s="277">
        <f t="shared" si="39"/>
        <v>47042</v>
      </c>
      <c r="L213" s="278">
        <f t="shared" si="31"/>
        <v>0.33093923847506029</v>
      </c>
      <c r="M213" s="283">
        <f t="shared" si="41"/>
        <v>0</v>
      </c>
      <c r="N213" s="151">
        <f t="shared" si="32"/>
        <v>1.1031307949168685</v>
      </c>
    </row>
    <row r="214" spans="1:14">
      <c r="A214" s="12">
        <f t="shared" si="40"/>
        <v>40330</v>
      </c>
      <c r="B214" s="12">
        <f t="shared" si="33"/>
        <v>40527</v>
      </c>
      <c r="C214" s="13">
        <f t="shared" si="34"/>
        <v>1</v>
      </c>
      <c r="D214" s="273">
        <f t="shared" si="35"/>
        <v>1</v>
      </c>
      <c r="E214" s="273">
        <f t="shared" si="36"/>
        <v>1.095725592021944</v>
      </c>
      <c r="F214" s="274">
        <f t="shared" si="37"/>
        <v>20457</v>
      </c>
      <c r="G214" s="274">
        <f t="shared" si="38"/>
        <v>40741</v>
      </c>
      <c r="H214" s="275">
        <f>CHOOSE(MATCH($A$2,{"D","C"},0),VLOOKUP($A214,$J$4:$N$258,COUNTA($J$4:$N$4)),TREND(D214:E214,F214:G214,B214))</f>
        <v>1</v>
      </c>
      <c r="J214" s="281">
        <v>46874</v>
      </c>
      <c r="K214" s="277">
        <f t="shared" si="39"/>
        <v>47074</v>
      </c>
      <c r="L214" s="278">
        <f t="shared" si="31"/>
        <v>0.33093923847506029</v>
      </c>
      <c r="M214" s="283">
        <f t="shared" si="41"/>
        <v>0</v>
      </c>
      <c r="N214" s="151">
        <f t="shared" si="32"/>
        <v>1.1031307949168685</v>
      </c>
    </row>
    <row r="215" spans="1:14">
      <c r="A215" s="12">
        <f t="shared" si="40"/>
        <v>40360</v>
      </c>
      <c r="B215" s="12">
        <f t="shared" si="33"/>
        <v>40558</v>
      </c>
      <c r="C215" s="13">
        <f t="shared" si="34"/>
        <v>1</v>
      </c>
      <c r="D215" s="273">
        <f t="shared" si="35"/>
        <v>1</v>
      </c>
      <c r="E215" s="273">
        <f t="shared" si="36"/>
        <v>1.095725592021944</v>
      </c>
      <c r="F215" s="274">
        <f t="shared" si="37"/>
        <v>20457</v>
      </c>
      <c r="G215" s="274">
        <f t="shared" si="38"/>
        <v>40741</v>
      </c>
      <c r="H215" s="275">
        <f>CHOOSE(MATCH($A$2,{"D","C"},0),VLOOKUP($A215,$J$4:$N$258,COUNTA($J$4:$N$4)),TREND(D215:E215,F215:G215,B215))</f>
        <v>1</v>
      </c>
      <c r="J215" s="281">
        <v>46905</v>
      </c>
      <c r="K215" s="277">
        <f t="shared" si="39"/>
        <v>47103</v>
      </c>
      <c r="L215" s="278">
        <f t="shared" si="31"/>
        <v>0.33093923847506029</v>
      </c>
      <c r="M215" s="283">
        <f t="shared" si="41"/>
        <v>0</v>
      </c>
      <c r="N215" s="151">
        <f t="shared" si="32"/>
        <v>1.1031307949168685</v>
      </c>
    </row>
    <row r="216" spans="1:14">
      <c r="A216" s="12">
        <f t="shared" si="40"/>
        <v>40391</v>
      </c>
      <c r="B216" s="12">
        <f t="shared" si="33"/>
        <v>40589</v>
      </c>
      <c r="C216" s="13">
        <f t="shared" si="34"/>
        <v>1</v>
      </c>
      <c r="D216" s="273">
        <f t="shared" si="35"/>
        <v>1</v>
      </c>
      <c r="E216" s="273">
        <f t="shared" si="36"/>
        <v>1.095725592021944</v>
      </c>
      <c r="F216" s="274">
        <f t="shared" si="37"/>
        <v>20457</v>
      </c>
      <c r="G216" s="274">
        <f t="shared" si="38"/>
        <v>40741</v>
      </c>
      <c r="H216" s="275">
        <f>CHOOSE(MATCH($A$2,{"D","C"},0),VLOOKUP($A216,$J$4:$N$258,COUNTA($J$4:$N$4)),TREND(D216:E216,F216:G216,B216))</f>
        <v>1</v>
      </c>
      <c r="J216" s="281">
        <v>46935</v>
      </c>
      <c r="K216" s="277">
        <f t="shared" si="39"/>
        <v>47135</v>
      </c>
      <c r="L216" s="278">
        <f t="shared" si="31"/>
        <v>0.33093923847506029</v>
      </c>
      <c r="M216" s="283">
        <f t="shared" si="41"/>
        <v>0</v>
      </c>
      <c r="N216" s="151">
        <f t="shared" si="32"/>
        <v>1.1031307949168685</v>
      </c>
    </row>
    <row r="217" spans="1:14">
      <c r="A217" s="12">
        <f t="shared" si="40"/>
        <v>40422</v>
      </c>
      <c r="B217" s="12">
        <f t="shared" si="33"/>
        <v>40617</v>
      </c>
      <c r="C217" s="13">
        <f t="shared" si="34"/>
        <v>1</v>
      </c>
      <c r="D217" s="273">
        <f t="shared" si="35"/>
        <v>1</v>
      </c>
      <c r="E217" s="273">
        <f t="shared" si="36"/>
        <v>1.095725592021944</v>
      </c>
      <c r="F217" s="274">
        <f t="shared" si="37"/>
        <v>20457</v>
      </c>
      <c r="G217" s="274">
        <f t="shared" si="38"/>
        <v>40741</v>
      </c>
      <c r="H217" s="275">
        <f>CHOOSE(MATCH($A$2,{"D","C"},0),VLOOKUP($A217,$J$4:$N$258,COUNTA($J$4:$N$4)),TREND(D217:E217,F217:G217,B217))</f>
        <v>1</v>
      </c>
      <c r="J217" s="281">
        <v>46966</v>
      </c>
      <c r="K217" s="277">
        <f t="shared" si="39"/>
        <v>47166</v>
      </c>
      <c r="L217" s="278">
        <f t="shared" si="31"/>
        <v>0.33093923847506029</v>
      </c>
      <c r="M217" s="283">
        <f t="shared" si="41"/>
        <v>0</v>
      </c>
      <c r="N217" s="151">
        <f t="shared" si="32"/>
        <v>1.1031307949168685</v>
      </c>
    </row>
    <row r="218" spans="1:14">
      <c r="A218" s="12">
        <f t="shared" si="40"/>
        <v>40452</v>
      </c>
      <c r="B218" s="12">
        <f t="shared" si="33"/>
        <v>40648</v>
      </c>
      <c r="C218" s="13">
        <f t="shared" si="34"/>
        <v>1</v>
      </c>
      <c r="D218" s="273">
        <f t="shared" si="35"/>
        <v>1</v>
      </c>
      <c r="E218" s="273">
        <f t="shared" si="36"/>
        <v>1.095725592021944</v>
      </c>
      <c r="F218" s="274">
        <f t="shared" si="37"/>
        <v>20457</v>
      </c>
      <c r="G218" s="274">
        <f t="shared" si="38"/>
        <v>40741</v>
      </c>
      <c r="H218" s="275">
        <f>CHOOSE(MATCH($A$2,{"D","C"},0),VLOOKUP($A218,$J$4:$N$258,COUNTA($J$4:$N$4)),TREND(D218:E218,F218:G218,B218))</f>
        <v>1</v>
      </c>
      <c r="J218" s="281">
        <v>46997</v>
      </c>
      <c r="K218" s="277">
        <f t="shared" si="39"/>
        <v>47193</v>
      </c>
      <c r="L218" s="278">
        <f t="shared" si="31"/>
        <v>0.33093923847506029</v>
      </c>
      <c r="M218" s="283">
        <f t="shared" si="41"/>
        <v>0</v>
      </c>
      <c r="N218" s="151">
        <f t="shared" si="32"/>
        <v>1.1031307949168685</v>
      </c>
    </row>
    <row r="219" spans="1:14">
      <c r="A219" s="12">
        <f t="shared" si="40"/>
        <v>40483</v>
      </c>
      <c r="B219" s="12">
        <f t="shared" si="33"/>
        <v>40678</v>
      </c>
      <c r="C219" s="13">
        <f t="shared" si="34"/>
        <v>1</v>
      </c>
      <c r="D219" s="273">
        <f t="shared" si="35"/>
        <v>1</v>
      </c>
      <c r="E219" s="273">
        <f t="shared" si="36"/>
        <v>1.095725592021944</v>
      </c>
      <c r="F219" s="274">
        <f t="shared" si="37"/>
        <v>20457</v>
      </c>
      <c r="G219" s="274">
        <f t="shared" si="38"/>
        <v>40741</v>
      </c>
      <c r="H219" s="275">
        <f>CHOOSE(MATCH($A$2,{"D","C"},0),VLOOKUP($A219,$J$4:$N$258,COUNTA($J$4:$N$4)),TREND(D219:E219,F219:G219,B219))</f>
        <v>1</v>
      </c>
      <c r="J219" s="281">
        <v>47027</v>
      </c>
      <c r="K219" s="277">
        <f t="shared" si="39"/>
        <v>47225</v>
      </c>
      <c r="L219" s="278">
        <f t="shared" si="31"/>
        <v>0.33093923847506029</v>
      </c>
      <c r="M219" s="283">
        <f t="shared" si="41"/>
        <v>0</v>
      </c>
      <c r="N219" s="151">
        <f t="shared" si="32"/>
        <v>1.1031307949168685</v>
      </c>
    </row>
    <row r="220" spans="1:14">
      <c r="A220" s="12">
        <f t="shared" si="40"/>
        <v>40513</v>
      </c>
      <c r="B220" s="12">
        <f t="shared" si="33"/>
        <v>40709</v>
      </c>
      <c r="C220" s="13">
        <f t="shared" si="34"/>
        <v>1</v>
      </c>
      <c r="D220" s="273">
        <f t="shared" si="35"/>
        <v>1</v>
      </c>
      <c r="E220" s="273">
        <f t="shared" si="36"/>
        <v>1.095725592021944</v>
      </c>
      <c r="F220" s="274">
        <f t="shared" si="37"/>
        <v>20457</v>
      </c>
      <c r="G220" s="274">
        <f t="shared" si="38"/>
        <v>40741</v>
      </c>
      <c r="H220" s="275">
        <f>CHOOSE(MATCH($A$2,{"D","C"},0),VLOOKUP($A220,$J$4:$N$258,COUNTA($J$4:$N$4)),TREND(D220:E220,F220:G220,B220))</f>
        <v>1</v>
      </c>
      <c r="J220" s="281">
        <v>47058</v>
      </c>
      <c r="K220" s="277">
        <f t="shared" si="39"/>
        <v>47254</v>
      </c>
      <c r="L220" s="278">
        <f t="shared" si="31"/>
        <v>0.33093923847506029</v>
      </c>
      <c r="M220" s="283">
        <f t="shared" si="41"/>
        <v>0</v>
      </c>
      <c r="N220" s="151">
        <f t="shared" si="32"/>
        <v>1.1031307949168685</v>
      </c>
    </row>
    <row r="221" spans="1:14">
      <c r="A221" s="12">
        <f t="shared" si="40"/>
        <v>40544</v>
      </c>
      <c r="B221" s="12">
        <f t="shared" si="33"/>
        <v>40739</v>
      </c>
      <c r="C221" s="13">
        <f t="shared" si="34"/>
        <v>1</v>
      </c>
      <c r="D221" s="273">
        <f t="shared" si="35"/>
        <v>1</v>
      </c>
      <c r="E221" s="273">
        <f t="shared" si="36"/>
        <v>1.095725592021944</v>
      </c>
      <c r="F221" s="274">
        <f t="shared" si="37"/>
        <v>20457</v>
      </c>
      <c r="G221" s="274">
        <f t="shared" si="38"/>
        <v>40741</v>
      </c>
      <c r="H221" s="275">
        <f>CHOOSE(MATCH($A$2,{"D","C"},0),VLOOKUP($A221,$J$4:$N$258,COUNTA($J$4:$N$4)),TREND(D221:E221,F221:G221,B221))</f>
        <v>1.095725592021944</v>
      </c>
      <c r="J221" s="281">
        <v>47088</v>
      </c>
      <c r="K221" s="277">
        <f t="shared" si="39"/>
        <v>47286</v>
      </c>
      <c r="L221" s="278">
        <f t="shared" si="31"/>
        <v>0.33093923847506029</v>
      </c>
      <c r="M221" s="283">
        <f t="shared" si="41"/>
        <v>0</v>
      </c>
      <c r="N221" s="151">
        <f t="shared" si="32"/>
        <v>1.1031307949168685</v>
      </c>
    </row>
    <row r="222" spans="1:14">
      <c r="A222" s="12">
        <f t="shared" si="40"/>
        <v>40575</v>
      </c>
      <c r="B222" s="12">
        <f t="shared" si="33"/>
        <v>40770</v>
      </c>
      <c r="C222" s="13">
        <f t="shared" si="34"/>
        <v>3</v>
      </c>
      <c r="D222" s="273">
        <f t="shared" si="35"/>
        <v>1.095725592021944</v>
      </c>
      <c r="E222" s="273">
        <f t="shared" si="36"/>
        <v>1.095725592021944</v>
      </c>
      <c r="F222" s="274">
        <f t="shared" si="37"/>
        <v>40770</v>
      </c>
      <c r="G222" s="274">
        <f t="shared" si="38"/>
        <v>40803</v>
      </c>
      <c r="H222" s="275">
        <f>CHOOSE(MATCH($A$2,{"D","C"},0),VLOOKUP($A222,$J$4:$N$258,COUNTA($J$4:$N$4)),TREND(D222:E222,F222:G222,B222))</f>
        <v>1.095725592021944</v>
      </c>
      <c r="J222" s="281">
        <v>47119</v>
      </c>
      <c r="K222" s="277">
        <f t="shared" si="39"/>
        <v>47316</v>
      </c>
      <c r="L222" s="278">
        <f t="shared" si="31"/>
        <v>0.33093923847506029</v>
      </c>
      <c r="M222" s="283">
        <f t="shared" si="41"/>
        <v>0</v>
      </c>
      <c r="N222" s="151">
        <f t="shared" si="32"/>
        <v>1.1031307949168685</v>
      </c>
    </row>
    <row r="223" spans="1:14">
      <c r="A223" s="12">
        <f t="shared" si="40"/>
        <v>40603</v>
      </c>
      <c r="B223" s="12">
        <f t="shared" si="33"/>
        <v>40801</v>
      </c>
      <c r="C223" s="13">
        <f t="shared" si="34"/>
        <v>3</v>
      </c>
      <c r="D223" s="273">
        <f t="shared" si="35"/>
        <v>1.095725592021944</v>
      </c>
      <c r="E223" s="273">
        <f t="shared" si="36"/>
        <v>1.095725592021944</v>
      </c>
      <c r="F223" s="274">
        <f t="shared" si="37"/>
        <v>40770</v>
      </c>
      <c r="G223" s="274">
        <f t="shared" si="38"/>
        <v>40803</v>
      </c>
      <c r="H223" s="275">
        <f>CHOOSE(MATCH($A$2,{"D","C"},0),VLOOKUP($A223,$J$4:$N$258,COUNTA($J$4:$N$4)),TREND(D223:E223,F223:G223,B223))</f>
        <v>1.095725592021944</v>
      </c>
      <c r="J223" s="281">
        <v>47150</v>
      </c>
      <c r="K223" s="277">
        <f t="shared" si="39"/>
        <v>47345</v>
      </c>
      <c r="L223" s="278">
        <f t="shared" si="31"/>
        <v>0.33093923847506029</v>
      </c>
      <c r="M223" s="283">
        <f t="shared" si="41"/>
        <v>0</v>
      </c>
      <c r="N223" s="151">
        <f t="shared" si="32"/>
        <v>1.1031307949168685</v>
      </c>
    </row>
    <row r="224" spans="1:14">
      <c r="A224" s="12">
        <f t="shared" si="40"/>
        <v>40634</v>
      </c>
      <c r="B224" s="12">
        <f t="shared" si="33"/>
        <v>40831</v>
      </c>
      <c r="C224" s="13">
        <f t="shared" si="34"/>
        <v>4</v>
      </c>
      <c r="D224" s="273">
        <f t="shared" si="35"/>
        <v>1.095725592021944</v>
      </c>
      <c r="E224" s="273">
        <f t="shared" si="36"/>
        <v>1.095725592021944</v>
      </c>
      <c r="F224" s="274">
        <f t="shared" si="37"/>
        <v>40803</v>
      </c>
      <c r="G224" s="274">
        <f t="shared" si="38"/>
        <v>40832</v>
      </c>
      <c r="H224" s="275">
        <f>CHOOSE(MATCH($A$2,{"D","C"},0),VLOOKUP($A224,$J$4:$N$258,COUNTA($J$4:$N$4)),TREND(D224:E224,F224:G224,B224))</f>
        <v>1.095725592021944</v>
      </c>
      <c r="J224" s="281">
        <v>47178</v>
      </c>
      <c r="K224" s="277">
        <f t="shared" si="39"/>
        <v>47378</v>
      </c>
      <c r="L224" s="278">
        <f t="shared" ref="L224:L257" si="42">L223</f>
        <v>0.33093923847506029</v>
      </c>
      <c r="M224" s="283">
        <f t="shared" si="41"/>
        <v>0</v>
      </c>
      <c r="N224" s="151">
        <f t="shared" si="32"/>
        <v>1.1031307949168685</v>
      </c>
    </row>
    <row r="225" spans="1:14">
      <c r="A225" s="12">
        <f t="shared" si="40"/>
        <v>40664</v>
      </c>
      <c r="B225" s="12">
        <f t="shared" si="33"/>
        <v>40862</v>
      </c>
      <c r="C225" s="13">
        <f t="shared" si="34"/>
        <v>5</v>
      </c>
      <c r="D225" s="273">
        <f t="shared" si="35"/>
        <v>1.095725592021944</v>
      </c>
      <c r="E225" s="273">
        <f t="shared" si="36"/>
        <v>1.095725592021944</v>
      </c>
      <c r="F225" s="274">
        <f t="shared" si="37"/>
        <v>40832</v>
      </c>
      <c r="G225" s="274">
        <f t="shared" si="38"/>
        <v>40864</v>
      </c>
      <c r="H225" s="275">
        <f>CHOOSE(MATCH($A$2,{"D","C"},0),VLOOKUP($A225,$J$4:$N$258,COUNTA($J$4:$N$4)),TREND(D225:E225,F225:G225,B225))</f>
        <v>1.095725592021944</v>
      </c>
      <c r="J225" s="281">
        <v>47209</v>
      </c>
      <c r="K225" s="277">
        <f t="shared" si="39"/>
        <v>47407</v>
      </c>
      <c r="L225" s="278">
        <f t="shared" si="42"/>
        <v>0.33093923847506029</v>
      </c>
      <c r="M225" s="283">
        <f t="shared" si="41"/>
        <v>0</v>
      </c>
      <c r="N225" s="151">
        <f t="shared" si="32"/>
        <v>1.1031307949168685</v>
      </c>
    </row>
    <row r="226" spans="1:14">
      <c r="A226" s="12">
        <f t="shared" si="40"/>
        <v>40695</v>
      </c>
      <c r="B226" s="12">
        <f t="shared" si="33"/>
        <v>40892</v>
      </c>
      <c r="C226" s="13">
        <f t="shared" si="34"/>
        <v>6</v>
      </c>
      <c r="D226" s="273">
        <f t="shared" si="35"/>
        <v>1.095725592021944</v>
      </c>
      <c r="E226" s="273">
        <f t="shared" si="36"/>
        <v>1.095725592021944</v>
      </c>
      <c r="F226" s="274">
        <f t="shared" si="37"/>
        <v>40864</v>
      </c>
      <c r="G226" s="274">
        <f t="shared" si="38"/>
        <v>40893</v>
      </c>
      <c r="H226" s="275">
        <f>CHOOSE(MATCH($A$2,{"D","C"},0),VLOOKUP($A226,$J$4:$N$258,COUNTA($J$4:$N$4)),TREND(D226:E226,F226:G226,B226))</f>
        <v>1.095725592021944</v>
      </c>
      <c r="J226" s="281">
        <v>47239</v>
      </c>
      <c r="K226" s="277">
        <f t="shared" si="39"/>
        <v>47439</v>
      </c>
      <c r="L226" s="278">
        <f t="shared" si="42"/>
        <v>0.33093923847506029</v>
      </c>
      <c r="M226" s="283">
        <f t="shared" si="41"/>
        <v>0</v>
      </c>
      <c r="N226" s="151">
        <f t="shared" si="32"/>
        <v>1.1031307949168685</v>
      </c>
    </row>
    <row r="227" spans="1:14">
      <c r="A227" s="12">
        <f t="shared" si="40"/>
        <v>40725</v>
      </c>
      <c r="B227" s="12">
        <f t="shared" si="33"/>
        <v>40923</v>
      </c>
      <c r="C227" s="13">
        <f t="shared" si="34"/>
        <v>7</v>
      </c>
      <c r="D227" s="273">
        <f t="shared" si="35"/>
        <v>1.095725592021944</v>
      </c>
      <c r="E227" s="273">
        <f t="shared" si="36"/>
        <v>1.095725592021944</v>
      </c>
      <c r="F227" s="274">
        <f t="shared" si="37"/>
        <v>40893</v>
      </c>
      <c r="G227" s="274">
        <f t="shared" si="38"/>
        <v>40925</v>
      </c>
      <c r="H227" s="275">
        <f>CHOOSE(MATCH($A$2,{"D","C"},0),VLOOKUP($A227,$J$4:$N$258,COUNTA($J$4:$N$4)),TREND(D227:E227,F227:G227,B227))</f>
        <v>1.095725592021944</v>
      </c>
      <c r="J227" s="281">
        <v>47270</v>
      </c>
      <c r="K227" s="277">
        <f t="shared" si="39"/>
        <v>47468</v>
      </c>
      <c r="L227" s="278">
        <f t="shared" si="42"/>
        <v>0.33093923847506029</v>
      </c>
      <c r="M227" s="283">
        <f t="shared" si="41"/>
        <v>0</v>
      </c>
      <c r="N227" s="151">
        <f t="shared" si="32"/>
        <v>1.1031307949168685</v>
      </c>
    </row>
    <row r="228" spans="1:14">
      <c r="A228" s="12">
        <f t="shared" si="40"/>
        <v>40756</v>
      </c>
      <c r="B228" s="12">
        <f t="shared" si="33"/>
        <v>40954</v>
      </c>
      <c r="C228" s="13">
        <f t="shared" si="34"/>
        <v>8</v>
      </c>
      <c r="D228" s="273">
        <f t="shared" si="35"/>
        <v>1.095725592021944</v>
      </c>
      <c r="E228" s="273">
        <f t="shared" si="36"/>
        <v>1.095725592021944</v>
      </c>
      <c r="F228" s="274">
        <f t="shared" si="37"/>
        <v>40925</v>
      </c>
      <c r="G228" s="274">
        <f t="shared" si="38"/>
        <v>40956</v>
      </c>
      <c r="H228" s="275">
        <f>CHOOSE(MATCH($A$2,{"D","C"},0),VLOOKUP($A228,$J$4:$N$258,COUNTA($J$4:$N$4)),TREND(D228:E228,F228:G228,B228))</f>
        <v>1.095725592021944</v>
      </c>
      <c r="J228" s="281">
        <v>47300</v>
      </c>
      <c r="K228" s="277">
        <f t="shared" si="39"/>
        <v>47500</v>
      </c>
      <c r="L228" s="278">
        <f t="shared" si="42"/>
        <v>0.33093923847506029</v>
      </c>
      <c r="M228" s="283">
        <f t="shared" si="41"/>
        <v>0</v>
      </c>
      <c r="N228" s="151">
        <f t="shared" si="32"/>
        <v>1.1031307949168685</v>
      </c>
    </row>
    <row r="229" spans="1:14">
      <c r="A229" s="12">
        <f t="shared" si="40"/>
        <v>40787</v>
      </c>
      <c r="B229" s="12">
        <f t="shared" si="33"/>
        <v>40983</v>
      </c>
      <c r="C229" s="13">
        <f t="shared" si="34"/>
        <v>9</v>
      </c>
      <c r="D229" s="273">
        <f t="shared" si="35"/>
        <v>1.095725592021944</v>
      </c>
      <c r="E229" s="273">
        <f t="shared" si="36"/>
        <v>1.095725592021944</v>
      </c>
      <c r="F229" s="274">
        <f t="shared" si="37"/>
        <v>40956</v>
      </c>
      <c r="G229" s="274">
        <f t="shared" si="38"/>
        <v>40984</v>
      </c>
      <c r="H229" s="275">
        <f>CHOOSE(MATCH($A$2,{"D","C"},0),VLOOKUP($A229,$J$4:$N$258,COUNTA($J$4:$N$4)),TREND(D229:E229,F229:G229,B229))</f>
        <v>1.095725592021944</v>
      </c>
      <c r="J229" s="281">
        <v>47331</v>
      </c>
      <c r="K229" s="277">
        <f t="shared" si="39"/>
        <v>47531</v>
      </c>
      <c r="L229" s="278">
        <f t="shared" si="42"/>
        <v>0.33093923847506029</v>
      </c>
      <c r="M229" s="283">
        <f t="shared" si="41"/>
        <v>0</v>
      </c>
      <c r="N229" s="151">
        <f t="shared" si="32"/>
        <v>1.1031307949168685</v>
      </c>
    </row>
    <row r="230" spans="1:14">
      <c r="A230" s="12">
        <f t="shared" si="40"/>
        <v>40817</v>
      </c>
      <c r="B230" s="12">
        <f t="shared" si="33"/>
        <v>41014</v>
      </c>
      <c r="C230" s="13">
        <f t="shared" si="34"/>
        <v>10</v>
      </c>
      <c r="D230" s="273">
        <f t="shared" si="35"/>
        <v>1.095725592021944</v>
      </c>
      <c r="E230" s="273">
        <f t="shared" si="36"/>
        <v>1.095725592021944</v>
      </c>
      <c r="F230" s="274">
        <f t="shared" si="37"/>
        <v>40984</v>
      </c>
      <c r="G230" s="274">
        <f t="shared" si="38"/>
        <v>41016</v>
      </c>
      <c r="H230" s="275">
        <f>CHOOSE(MATCH($A$2,{"D","C"},0),VLOOKUP($A230,$J$4:$N$258,COUNTA($J$4:$N$4)),TREND(D230:E230,F230:G230,B230))</f>
        <v>1.095725592021944</v>
      </c>
      <c r="J230" s="281">
        <v>47362</v>
      </c>
      <c r="K230" s="277">
        <f t="shared" si="39"/>
        <v>47558</v>
      </c>
      <c r="L230" s="278">
        <f t="shared" si="42"/>
        <v>0.33093923847506029</v>
      </c>
      <c r="M230" s="283">
        <f t="shared" si="41"/>
        <v>0</v>
      </c>
      <c r="N230" s="151">
        <f t="shared" si="32"/>
        <v>1.1031307949168685</v>
      </c>
    </row>
    <row r="231" spans="1:14">
      <c r="A231" s="12">
        <f t="shared" si="40"/>
        <v>40848</v>
      </c>
      <c r="B231" s="12">
        <f t="shared" si="33"/>
        <v>41044</v>
      </c>
      <c r="C231" s="13">
        <f t="shared" si="34"/>
        <v>11</v>
      </c>
      <c r="D231" s="273">
        <f t="shared" si="35"/>
        <v>1.095725592021944</v>
      </c>
      <c r="E231" s="273">
        <f t="shared" si="36"/>
        <v>1.095725592021944</v>
      </c>
      <c r="F231" s="274">
        <f t="shared" si="37"/>
        <v>41016</v>
      </c>
      <c r="G231" s="274">
        <f t="shared" si="38"/>
        <v>41045</v>
      </c>
      <c r="H231" s="275">
        <f>CHOOSE(MATCH($A$2,{"D","C"},0),VLOOKUP($A231,$J$4:$N$258,COUNTA($J$4:$N$4)),TREND(D231:E231,F231:G231,B231))</f>
        <v>1.095725592021944</v>
      </c>
      <c r="J231" s="281">
        <v>47392</v>
      </c>
      <c r="K231" s="277">
        <f t="shared" si="39"/>
        <v>47590</v>
      </c>
      <c r="L231" s="278">
        <f t="shared" si="42"/>
        <v>0.33093923847506029</v>
      </c>
      <c r="M231" s="283">
        <f t="shared" si="41"/>
        <v>0</v>
      </c>
      <c r="N231" s="151">
        <f t="shared" si="32"/>
        <v>1.1031307949168685</v>
      </c>
    </row>
    <row r="232" spans="1:14">
      <c r="A232" s="12">
        <f t="shared" si="40"/>
        <v>40878</v>
      </c>
      <c r="B232" s="12">
        <f t="shared" si="33"/>
        <v>41075</v>
      </c>
      <c r="C232" s="13">
        <f t="shared" si="34"/>
        <v>12</v>
      </c>
      <c r="D232" s="273">
        <f t="shared" si="35"/>
        <v>1.095725592021944</v>
      </c>
      <c r="E232" s="273">
        <f t="shared" si="36"/>
        <v>1.095725592021944</v>
      </c>
      <c r="F232" s="274">
        <f t="shared" si="37"/>
        <v>41045</v>
      </c>
      <c r="G232" s="274">
        <f t="shared" si="38"/>
        <v>41077</v>
      </c>
      <c r="H232" s="275">
        <f>CHOOSE(MATCH($A$2,{"D","C"},0),VLOOKUP($A232,$J$4:$N$258,COUNTA($J$4:$N$4)),TREND(D232:E232,F232:G232,B232))</f>
        <v>1.095725592021944</v>
      </c>
      <c r="J232" s="281">
        <v>47423</v>
      </c>
      <c r="K232" s="277">
        <f t="shared" si="39"/>
        <v>47619</v>
      </c>
      <c r="L232" s="278">
        <f t="shared" si="42"/>
        <v>0.33093923847506029</v>
      </c>
      <c r="M232" s="283">
        <f t="shared" si="41"/>
        <v>0</v>
      </c>
      <c r="N232" s="151">
        <f t="shared" si="32"/>
        <v>1.1031307949168685</v>
      </c>
    </row>
    <row r="233" spans="1:14">
      <c r="A233" s="12">
        <f t="shared" si="40"/>
        <v>40909</v>
      </c>
      <c r="B233" s="12">
        <f t="shared" si="33"/>
        <v>41105</v>
      </c>
      <c r="C233" s="13">
        <f t="shared" si="34"/>
        <v>13</v>
      </c>
      <c r="D233" s="273">
        <f t="shared" si="35"/>
        <v>1.095725592021944</v>
      </c>
      <c r="E233" s="273">
        <f t="shared" si="36"/>
        <v>1.095725592021944</v>
      </c>
      <c r="F233" s="274">
        <f t="shared" si="37"/>
        <v>41077</v>
      </c>
      <c r="G233" s="274">
        <f t="shared" si="38"/>
        <v>41107</v>
      </c>
      <c r="H233" s="275">
        <f>CHOOSE(MATCH($A$2,{"D","C"},0),VLOOKUP($A233,$J$4:$N$258,COUNTA($J$4:$N$4)),TREND(D233:E233,F233:G233,B233))</f>
        <v>1.095725592021944</v>
      </c>
      <c r="J233" s="281">
        <v>47453</v>
      </c>
      <c r="K233" s="277">
        <f t="shared" si="39"/>
        <v>47651</v>
      </c>
      <c r="L233" s="278">
        <f t="shared" si="42"/>
        <v>0.33093923847506029</v>
      </c>
      <c r="M233" s="283">
        <f t="shared" si="41"/>
        <v>0</v>
      </c>
      <c r="N233" s="151">
        <f t="shared" si="32"/>
        <v>1.1031307949168685</v>
      </c>
    </row>
    <row r="234" spans="1:14">
      <c r="A234" s="12">
        <f t="shared" si="40"/>
        <v>40940</v>
      </c>
      <c r="B234" s="12">
        <f t="shared" si="33"/>
        <v>41136</v>
      </c>
      <c r="C234" s="13">
        <f t="shared" si="34"/>
        <v>14</v>
      </c>
      <c r="D234" s="273">
        <f t="shared" si="35"/>
        <v>1.095725592021944</v>
      </c>
      <c r="E234" s="273">
        <f t="shared" si="36"/>
        <v>1.095725592021944</v>
      </c>
      <c r="F234" s="274">
        <f t="shared" si="37"/>
        <v>41107</v>
      </c>
      <c r="G234" s="274">
        <f t="shared" si="38"/>
        <v>41137</v>
      </c>
      <c r="H234" s="275">
        <f>CHOOSE(MATCH($A$2,{"D","C"},0),VLOOKUP($A234,$J$4:$N$258,COUNTA($J$4:$N$4)),TREND(D234:E234,F234:G234,B234))</f>
        <v>1.095725592021944</v>
      </c>
      <c r="J234" s="281">
        <v>47484</v>
      </c>
      <c r="K234" s="277">
        <f t="shared" si="39"/>
        <v>47681</v>
      </c>
      <c r="L234" s="278">
        <f t="shared" si="42"/>
        <v>0.33093923847506029</v>
      </c>
      <c r="M234" s="283">
        <f t="shared" si="41"/>
        <v>0</v>
      </c>
      <c r="N234" s="151">
        <f t="shared" si="32"/>
        <v>1.1031307949168685</v>
      </c>
    </row>
    <row r="235" spans="1:14">
      <c r="A235" s="12">
        <f t="shared" si="40"/>
        <v>40969</v>
      </c>
      <c r="B235" s="12">
        <f t="shared" si="33"/>
        <v>41167</v>
      </c>
      <c r="C235" s="13">
        <f t="shared" si="34"/>
        <v>15</v>
      </c>
      <c r="D235" s="273">
        <f t="shared" si="35"/>
        <v>1.095725592021944</v>
      </c>
      <c r="E235" s="273">
        <f t="shared" si="36"/>
        <v>1.095725592021944</v>
      </c>
      <c r="F235" s="274">
        <f t="shared" si="37"/>
        <v>41137</v>
      </c>
      <c r="G235" s="274">
        <f t="shared" si="38"/>
        <v>41169</v>
      </c>
      <c r="H235" s="275">
        <f>CHOOSE(MATCH($A$2,{"D","C"},0),VLOOKUP($A235,$J$4:$N$258,COUNTA($J$4:$N$4)),TREND(D235:E235,F235:G235,B235))</f>
        <v>1.095725592021944</v>
      </c>
      <c r="J235" s="281">
        <v>47515</v>
      </c>
      <c r="K235" s="277">
        <f t="shared" si="39"/>
        <v>47710</v>
      </c>
      <c r="L235" s="278">
        <f t="shared" si="42"/>
        <v>0.33093923847506029</v>
      </c>
      <c r="M235" s="283">
        <f t="shared" si="41"/>
        <v>0</v>
      </c>
      <c r="N235" s="151">
        <f t="shared" si="32"/>
        <v>1.1031307949168685</v>
      </c>
    </row>
    <row r="236" spans="1:14">
      <c r="A236" s="12">
        <f t="shared" si="40"/>
        <v>41000</v>
      </c>
      <c r="B236" s="12">
        <f t="shared" si="33"/>
        <v>41197</v>
      </c>
      <c r="C236" s="13">
        <f t="shared" si="34"/>
        <v>16</v>
      </c>
      <c r="D236" s="273">
        <f t="shared" si="35"/>
        <v>1.095725592021944</v>
      </c>
      <c r="E236" s="273">
        <f t="shared" si="36"/>
        <v>1.095725592021944</v>
      </c>
      <c r="F236" s="274">
        <f t="shared" si="37"/>
        <v>41169</v>
      </c>
      <c r="G236" s="274">
        <f t="shared" si="38"/>
        <v>41198</v>
      </c>
      <c r="H236" s="275">
        <f>CHOOSE(MATCH($A$2,{"D","C"},0),VLOOKUP($A236,$J$4:$N$258,COUNTA($J$4:$N$4)),TREND(D236:E236,F236:G236,B236))</f>
        <v>1.095725592021944</v>
      </c>
      <c r="J236" s="281">
        <v>47543</v>
      </c>
      <c r="K236" s="277">
        <f t="shared" si="39"/>
        <v>47743</v>
      </c>
      <c r="L236" s="278">
        <f t="shared" si="42"/>
        <v>0.33093923847506029</v>
      </c>
      <c r="M236" s="283">
        <f t="shared" si="41"/>
        <v>0</v>
      </c>
      <c r="N236" s="151">
        <f t="shared" si="32"/>
        <v>1.1031307949168685</v>
      </c>
    </row>
    <row r="237" spans="1:14">
      <c r="A237" s="12">
        <f t="shared" si="40"/>
        <v>41030</v>
      </c>
      <c r="B237" s="12">
        <f t="shared" si="33"/>
        <v>41228</v>
      </c>
      <c r="C237" s="13">
        <f t="shared" si="34"/>
        <v>17</v>
      </c>
      <c r="D237" s="273">
        <f t="shared" si="35"/>
        <v>1.095725592021944</v>
      </c>
      <c r="E237" s="273">
        <f t="shared" si="36"/>
        <v>1.095725592021944</v>
      </c>
      <c r="F237" s="274">
        <f t="shared" si="37"/>
        <v>41198</v>
      </c>
      <c r="G237" s="274">
        <f t="shared" si="38"/>
        <v>41230</v>
      </c>
      <c r="H237" s="275">
        <f>CHOOSE(MATCH($A$2,{"D","C"},0),VLOOKUP($A237,$J$4:$N$258,COUNTA($J$4:$N$4)),TREND(D237:E237,F237:G237,B237))</f>
        <v>1.095725592021944</v>
      </c>
      <c r="J237" s="281">
        <v>47574</v>
      </c>
      <c r="K237" s="277">
        <f t="shared" si="39"/>
        <v>47772</v>
      </c>
      <c r="L237" s="278">
        <f t="shared" si="42"/>
        <v>0.33093923847506029</v>
      </c>
      <c r="M237" s="283">
        <f t="shared" si="41"/>
        <v>0</v>
      </c>
      <c r="N237" s="151">
        <f t="shared" si="32"/>
        <v>1.1031307949168685</v>
      </c>
    </row>
    <row r="238" spans="1:14">
      <c r="A238" s="12">
        <f t="shared" si="40"/>
        <v>41061</v>
      </c>
      <c r="B238" s="12">
        <f t="shared" si="33"/>
        <v>41258</v>
      </c>
      <c r="C238" s="13">
        <f t="shared" si="34"/>
        <v>18</v>
      </c>
      <c r="D238" s="273">
        <f t="shared" si="35"/>
        <v>1.095725592021944</v>
      </c>
      <c r="E238" s="273">
        <f t="shared" si="36"/>
        <v>1.095725592021944</v>
      </c>
      <c r="F238" s="274">
        <f t="shared" si="37"/>
        <v>41230</v>
      </c>
      <c r="G238" s="274">
        <f t="shared" si="38"/>
        <v>41259</v>
      </c>
      <c r="H238" s="275">
        <f>CHOOSE(MATCH($A$2,{"D","C"},0),VLOOKUP($A238,$J$4:$N$258,COUNTA($J$4:$N$4)),TREND(D238:E238,F238:G238,B238))</f>
        <v>1.095725592021944</v>
      </c>
      <c r="J238" s="281">
        <v>47604</v>
      </c>
      <c r="K238" s="277">
        <f t="shared" si="39"/>
        <v>47804</v>
      </c>
      <c r="L238" s="278">
        <f t="shared" si="42"/>
        <v>0.33093923847506029</v>
      </c>
      <c r="M238" s="283">
        <f t="shared" si="41"/>
        <v>0</v>
      </c>
      <c r="N238" s="151">
        <f t="shared" si="32"/>
        <v>1.1031307949168685</v>
      </c>
    </row>
    <row r="239" spans="1:14">
      <c r="A239" s="12">
        <f t="shared" si="40"/>
        <v>41091</v>
      </c>
      <c r="B239" s="12">
        <f t="shared" si="33"/>
        <v>41289</v>
      </c>
      <c r="C239" s="13">
        <f t="shared" si="34"/>
        <v>19</v>
      </c>
      <c r="D239" s="273">
        <f t="shared" si="35"/>
        <v>1.095725592021944</v>
      </c>
      <c r="E239" s="273">
        <f t="shared" si="36"/>
        <v>1.0777255920219442</v>
      </c>
      <c r="F239" s="274">
        <f t="shared" si="37"/>
        <v>41259</v>
      </c>
      <c r="G239" s="274">
        <f t="shared" si="38"/>
        <v>41291</v>
      </c>
      <c r="H239" s="275">
        <f>CHOOSE(MATCH($A$2,{"D","C"},0),VLOOKUP($A239,$J$4:$N$258,COUNTA($J$4:$N$4)),TREND(D239:E239,F239:G239,B239))</f>
        <v>1.0777255920219442</v>
      </c>
      <c r="J239" s="281">
        <v>47635</v>
      </c>
      <c r="K239" s="277">
        <f t="shared" si="39"/>
        <v>47833</v>
      </c>
      <c r="L239" s="278">
        <f t="shared" si="42"/>
        <v>0.33093923847506029</v>
      </c>
      <c r="M239" s="283">
        <f t="shared" si="41"/>
        <v>0</v>
      </c>
      <c r="N239" s="151">
        <f t="shared" si="32"/>
        <v>1.1031307949168685</v>
      </c>
    </row>
    <row r="240" spans="1:14">
      <c r="A240" s="12">
        <f t="shared" si="40"/>
        <v>41122</v>
      </c>
      <c r="B240" s="12">
        <f t="shared" si="33"/>
        <v>41320</v>
      </c>
      <c r="C240" s="13">
        <f t="shared" si="34"/>
        <v>20</v>
      </c>
      <c r="D240" s="273">
        <f t="shared" si="35"/>
        <v>1.0777255920219442</v>
      </c>
      <c r="E240" s="273">
        <f t="shared" si="36"/>
        <v>1.0777255920219442</v>
      </c>
      <c r="F240" s="274">
        <f t="shared" si="37"/>
        <v>41291</v>
      </c>
      <c r="G240" s="274">
        <f t="shared" si="38"/>
        <v>41322</v>
      </c>
      <c r="H240" s="275">
        <f>CHOOSE(MATCH($A$2,{"D","C"},0),VLOOKUP($A240,$J$4:$N$258,COUNTA($J$4:$N$4)),TREND(D240:E240,F240:G240,B240))</f>
        <v>1.0777255920219442</v>
      </c>
      <c r="J240" s="281">
        <v>47665</v>
      </c>
      <c r="K240" s="277">
        <f t="shared" si="39"/>
        <v>47865</v>
      </c>
      <c r="L240" s="278">
        <f t="shared" si="42"/>
        <v>0.33093923847506029</v>
      </c>
      <c r="M240" s="283">
        <f t="shared" si="41"/>
        <v>0</v>
      </c>
      <c r="N240" s="151">
        <f t="shared" si="32"/>
        <v>1.1031307949168685</v>
      </c>
    </row>
    <row r="241" spans="1:14">
      <c r="A241" s="12">
        <f t="shared" si="40"/>
        <v>41153</v>
      </c>
      <c r="B241" s="12">
        <f t="shared" si="33"/>
        <v>41348</v>
      </c>
      <c r="C241" s="13">
        <f t="shared" si="34"/>
        <v>21</v>
      </c>
      <c r="D241" s="273">
        <f t="shared" si="35"/>
        <v>1.0777255920219442</v>
      </c>
      <c r="E241" s="273">
        <f t="shared" si="36"/>
        <v>1.0777255920219442</v>
      </c>
      <c r="F241" s="274">
        <f t="shared" si="37"/>
        <v>41322</v>
      </c>
      <c r="G241" s="274">
        <f t="shared" si="38"/>
        <v>41349</v>
      </c>
      <c r="H241" s="275">
        <f>CHOOSE(MATCH($A$2,{"D","C"},0),VLOOKUP($A241,$J$4:$N$258,COUNTA($J$4:$N$4)),TREND(D241:E241,F241:G241,B241))</f>
        <v>1.0777255920219442</v>
      </c>
      <c r="J241" s="281">
        <v>47696</v>
      </c>
      <c r="K241" s="277">
        <f t="shared" si="39"/>
        <v>47896</v>
      </c>
      <c r="L241" s="278">
        <f t="shared" si="42"/>
        <v>0.33093923847506029</v>
      </c>
      <c r="M241" s="283">
        <f t="shared" si="41"/>
        <v>0</v>
      </c>
      <c r="N241" s="151">
        <f t="shared" si="32"/>
        <v>1.1031307949168685</v>
      </c>
    </row>
    <row r="242" spans="1:14">
      <c r="A242" s="12">
        <f t="shared" si="40"/>
        <v>41183</v>
      </c>
      <c r="B242" s="12">
        <f t="shared" si="33"/>
        <v>41379</v>
      </c>
      <c r="C242" s="13">
        <f t="shared" si="34"/>
        <v>22</v>
      </c>
      <c r="D242" s="273">
        <f t="shared" si="35"/>
        <v>1.0777255920219442</v>
      </c>
      <c r="E242" s="273">
        <f t="shared" si="36"/>
        <v>1.032725592021944</v>
      </c>
      <c r="F242" s="274">
        <f t="shared" si="37"/>
        <v>41349</v>
      </c>
      <c r="G242" s="274">
        <f t="shared" si="38"/>
        <v>41381</v>
      </c>
      <c r="H242" s="275">
        <f>CHOOSE(MATCH($A$2,{"D","C"},0),VLOOKUP($A242,$J$4:$N$258,COUNTA($J$4:$N$4)),TREND(D242:E242,F242:G242,B242))</f>
        <v>1.032725592021944</v>
      </c>
      <c r="J242" s="281">
        <v>47727</v>
      </c>
      <c r="K242" s="277">
        <f t="shared" si="39"/>
        <v>47923</v>
      </c>
      <c r="L242" s="278">
        <f t="shared" si="42"/>
        <v>0.33093923847506029</v>
      </c>
      <c r="M242" s="283">
        <f t="shared" si="41"/>
        <v>0</v>
      </c>
      <c r="N242" s="151">
        <f t="shared" ref="N242:N257" si="43">(1+M242)*N241</f>
        <v>1.1031307949168685</v>
      </c>
    </row>
    <row r="243" spans="1:14">
      <c r="A243" s="12">
        <f t="shared" si="40"/>
        <v>41214</v>
      </c>
      <c r="B243" s="12">
        <f t="shared" si="33"/>
        <v>41409</v>
      </c>
      <c r="C243" s="13">
        <f t="shared" si="34"/>
        <v>23</v>
      </c>
      <c r="D243" s="273">
        <f t="shared" si="35"/>
        <v>1.032725592021944</v>
      </c>
      <c r="E243" s="273">
        <f t="shared" si="36"/>
        <v>1.032725592021944</v>
      </c>
      <c r="F243" s="274">
        <f t="shared" si="37"/>
        <v>41381</v>
      </c>
      <c r="G243" s="274">
        <f t="shared" si="38"/>
        <v>41410</v>
      </c>
      <c r="H243" s="275">
        <f>CHOOSE(MATCH($A$2,{"D","C"},0),VLOOKUP($A243,$J$4:$N$258,COUNTA($J$4:$N$4)),TREND(D243:E243,F243:G243,B243))</f>
        <v>1.032725592021944</v>
      </c>
      <c r="J243" s="281">
        <v>47757</v>
      </c>
      <c r="K243" s="277">
        <f t="shared" si="39"/>
        <v>47955</v>
      </c>
      <c r="L243" s="278">
        <f t="shared" si="42"/>
        <v>0.33093923847506029</v>
      </c>
      <c r="M243" s="283">
        <f t="shared" si="41"/>
        <v>0</v>
      </c>
      <c r="N243" s="151">
        <f t="shared" si="43"/>
        <v>1.1031307949168685</v>
      </c>
    </row>
    <row r="244" spans="1:14">
      <c r="A244" s="12">
        <f t="shared" si="40"/>
        <v>41244</v>
      </c>
      <c r="B244" s="12">
        <f t="shared" si="33"/>
        <v>41440</v>
      </c>
      <c r="C244" s="13">
        <f t="shared" si="34"/>
        <v>24</v>
      </c>
      <c r="D244" s="273">
        <f t="shared" si="35"/>
        <v>1.032725592021944</v>
      </c>
      <c r="E244" s="273">
        <f t="shared" si="36"/>
        <v>0.96605892535527726</v>
      </c>
      <c r="F244" s="274">
        <f t="shared" si="37"/>
        <v>41410</v>
      </c>
      <c r="G244" s="274">
        <f t="shared" si="38"/>
        <v>41442</v>
      </c>
      <c r="H244" s="275">
        <f>CHOOSE(MATCH($A$2,{"D","C"},0),VLOOKUP($A244,$J$4:$N$258,COUNTA($J$4:$N$4)),TREND(D244:E244,F244:G244,B244))</f>
        <v>0.96605892535527726</v>
      </c>
      <c r="J244" s="281">
        <v>47788</v>
      </c>
      <c r="K244" s="277">
        <f t="shared" si="39"/>
        <v>47984</v>
      </c>
      <c r="L244" s="278">
        <f t="shared" si="42"/>
        <v>0.33093923847506029</v>
      </c>
      <c r="M244" s="283">
        <f t="shared" si="41"/>
        <v>0</v>
      </c>
      <c r="N244" s="151">
        <f t="shared" si="43"/>
        <v>1.1031307949168685</v>
      </c>
    </row>
    <row r="245" spans="1:14">
      <c r="A245" s="12">
        <f t="shared" si="40"/>
        <v>41275</v>
      </c>
      <c r="B245" s="12">
        <f t="shared" si="33"/>
        <v>41470</v>
      </c>
      <c r="C245" s="13">
        <f t="shared" si="34"/>
        <v>25</v>
      </c>
      <c r="D245" s="273">
        <f t="shared" si="35"/>
        <v>0.96605892535527726</v>
      </c>
      <c r="E245" s="273">
        <f t="shared" si="36"/>
        <v>0.96605892535527726</v>
      </c>
      <c r="F245" s="274">
        <f t="shared" si="37"/>
        <v>41442</v>
      </c>
      <c r="G245" s="274">
        <f t="shared" si="38"/>
        <v>41472</v>
      </c>
      <c r="H245" s="275">
        <f>CHOOSE(MATCH($A$2,{"D","C"},0),VLOOKUP($A245,$J$4:$N$258,COUNTA($J$4:$N$4)),TREND(D245:E245,F245:G245,B245))</f>
        <v>0.96605892535527726</v>
      </c>
      <c r="J245" s="281">
        <v>47818</v>
      </c>
      <c r="K245" s="277">
        <f t="shared" si="39"/>
        <v>48016</v>
      </c>
      <c r="L245" s="278">
        <f t="shared" si="42"/>
        <v>0.33093923847506029</v>
      </c>
      <c r="M245" s="283">
        <f t="shared" si="41"/>
        <v>0</v>
      </c>
      <c r="N245" s="151">
        <f t="shared" si="43"/>
        <v>1.1031307949168685</v>
      </c>
    </row>
    <row r="246" spans="1:14">
      <c r="A246" s="12">
        <f t="shared" si="40"/>
        <v>41306</v>
      </c>
      <c r="B246" s="12">
        <f t="shared" si="33"/>
        <v>41501</v>
      </c>
      <c r="C246" s="13">
        <f t="shared" si="34"/>
        <v>27</v>
      </c>
      <c r="D246" s="273">
        <f t="shared" si="35"/>
        <v>0.96605892535527726</v>
      </c>
      <c r="E246" s="273">
        <f t="shared" si="36"/>
        <v>0.96605892535527726</v>
      </c>
      <c r="F246" s="274">
        <f t="shared" si="37"/>
        <v>41501</v>
      </c>
      <c r="G246" s="274">
        <f t="shared" si="38"/>
        <v>41534</v>
      </c>
      <c r="H246" s="275">
        <f>CHOOSE(MATCH($A$2,{"D","C"},0),VLOOKUP($A246,$J$4:$N$258,COUNTA($J$4:$N$4)),TREND(D246:E246,F246:G246,B246))</f>
        <v>0.96605892535527726</v>
      </c>
      <c r="J246" s="281">
        <v>47849</v>
      </c>
      <c r="K246" s="277">
        <f t="shared" si="39"/>
        <v>48046</v>
      </c>
      <c r="L246" s="278">
        <f t="shared" si="42"/>
        <v>0.33093923847506029</v>
      </c>
      <c r="M246" s="283">
        <f t="shared" si="41"/>
        <v>0</v>
      </c>
      <c r="N246" s="151">
        <f t="shared" si="43"/>
        <v>1.1031307949168685</v>
      </c>
    </row>
    <row r="247" spans="1:14">
      <c r="A247" s="12">
        <f t="shared" si="40"/>
        <v>41334</v>
      </c>
      <c r="B247" s="12">
        <f t="shared" si="33"/>
        <v>41532</v>
      </c>
      <c r="C247" s="13">
        <f t="shared" si="34"/>
        <v>27</v>
      </c>
      <c r="D247" s="273">
        <f t="shared" si="35"/>
        <v>0.96605892535527726</v>
      </c>
      <c r="E247" s="273">
        <f t="shared" si="36"/>
        <v>0.96605892535527726</v>
      </c>
      <c r="F247" s="274">
        <f t="shared" si="37"/>
        <v>41501</v>
      </c>
      <c r="G247" s="274">
        <f t="shared" si="38"/>
        <v>41534</v>
      </c>
      <c r="H247" s="275">
        <f>CHOOSE(MATCH($A$2,{"D","C"},0),VLOOKUP($A247,$J$4:$N$258,COUNTA($J$4:$N$4)),TREND(D247:E247,F247:G247,B247))</f>
        <v>0.96605892535527726</v>
      </c>
      <c r="J247" s="281">
        <v>47880</v>
      </c>
      <c r="K247" s="277">
        <f t="shared" si="39"/>
        <v>48075</v>
      </c>
      <c r="L247" s="278">
        <f t="shared" si="42"/>
        <v>0.33093923847506029</v>
      </c>
      <c r="M247" s="283">
        <f t="shared" si="41"/>
        <v>0</v>
      </c>
      <c r="N247" s="151">
        <f t="shared" si="43"/>
        <v>1.1031307949168685</v>
      </c>
    </row>
    <row r="248" spans="1:14">
      <c r="A248" s="12">
        <f t="shared" si="40"/>
        <v>41365</v>
      </c>
      <c r="B248" s="12">
        <f t="shared" si="33"/>
        <v>41562</v>
      </c>
      <c r="C248" s="13">
        <f t="shared" si="34"/>
        <v>28</v>
      </c>
      <c r="D248" s="273">
        <f t="shared" si="35"/>
        <v>0.96605892535527726</v>
      </c>
      <c r="E248" s="273">
        <f t="shared" si="36"/>
        <v>0.96605892535527726</v>
      </c>
      <c r="F248" s="274">
        <f t="shared" si="37"/>
        <v>41534</v>
      </c>
      <c r="G248" s="274">
        <f t="shared" si="38"/>
        <v>41563</v>
      </c>
      <c r="H248" s="275">
        <f>CHOOSE(MATCH($A$2,{"D","C"},0),VLOOKUP($A248,$J$4:$N$258,COUNTA($J$4:$N$4)),TREND(D248:E248,F248:G248,B248))</f>
        <v>0.96605892535527726</v>
      </c>
      <c r="J248" s="281">
        <v>47908</v>
      </c>
      <c r="K248" s="277">
        <f t="shared" si="39"/>
        <v>48108</v>
      </c>
      <c r="L248" s="278">
        <f t="shared" si="42"/>
        <v>0.33093923847506029</v>
      </c>
      <c r="M248" s="283">
        <f t="shared" si="41"/>
        <v>0</v>
      </c>
      <c r="N248" s="151">
        <f t="shared" si="43"/>
        <v>1.1031307949168685</v>
      </c>
    </row>
    <row r="249" spans="1:14">
      <c r="A249" s="12">
        <f t="shared" si="40"/>
        <v>41395</v>
      </c>
      <c r="B249" s="12">
        <f t="shared" si="33"/>
        <v>41593</v>
      </c>
      <c r="C249" s="13">
        <f t="shared" si="34"/>
        <v>29</v>
      </c>
      <c r="D249" s="273">
        <f t="shared" si="35"/>
        <v>0.96605892535527726</v>
      </c>
      <c r="E249" s="273">
        <f t="shared" si="36"/>
        <v>0.96605892535527726</v>
      </c>
      <c r="F249" s="274">
        <f t="shared" si="37"/>
        <v>41563</v>
      </c>
      <c r="G249" s="274">
        <f t="shared" si="38"/>
        <v>41595</v>
      </c>
      <c r="H249" s="275">
        <f>CHOOSE(MATCH($A$2,{"D","C"},0),VLOOKUP($A249,$J$4:$N$258,COUNTA($J$4:$N$4)),TREND(D249:E249,F249:G249,B249))</f>
        <v>0.96605892535527726</v>
      </c>
      <c r="J249" s="281">
        <v>47939</v>
      </c>
      <c r="K249" s="277">
        <f t="shared" si="39"/>
        <v>48137</v>
      </c>
      <c r="L249" s="278">
        <f t="shared" si="42"/>
        <v>0.33093923847506029</v>
      </c>
      <c r="M249" s="283">
        <f t="shared" si="41"/>
        <v>0</v>
      </c>
      <c r="N249" s="151">
        <f t="shared" si="43"/>
        <v>1.1031307949168685</v>
      </c>
    </row>
    <row r="250" spans="1:14">
      <c r="A250" s="12">
        <f t="shared" si="40"/>
        <v>41426</v>
      </c>
      <c r="B250" s="12">
        <f t="shared" si="33"/>
        <v>41623</v>
      </c>
      <c r="C250" s="13">
        <f t="shared" si="34"/>
        <v>30</v>
      </c>
      <c r="D250" s="273">
        <f t="shared" si="35"/>
        <v>0.96605892535527726</v>
      </c>
      <c r="E250" s="273">
        <f t="shared" si="36"/>
        <v>0.93605892535527724</v>
      </c>
      <c r="F250" s="274">
        <f t="shared" si="37"/>
        <v>41595</v>
      </c>
      <c r="G250" s="274">
        <f t="shared" si="38"/>
        <v>41624</v>
      </c>
      <c r="H250" s="275">
        <f>CHOOSE(MATCH($A$2,{"D","C"},0),VLOOKUP($A250,$J$4:$N$258,COUNTA($J$4:$N$4)),TREND(D250:E250,F250:G250,B250))</f>
        <v>0.93605892535527724</v>
      </c>
      <c r="J250" s="281">
        <v>47969</v>
      </c>
      <c r="K250" s="277">
        <f t="shared" si="39"/>
        <v>48169</v>
      </c>
      <c r="L250" s="278">
        <f t="shared" si="42"/>
        <v>0.33093923847506029</v>
      </c>
      <c r="M250" s="283">
        <f t="shared" si="41"/>
        <v>0</v>
      </c>
      <c r="N250" s="151">
        <f t="shared" si="43"/>
        <v>1.1031307949168685</v>
      </c>
    </row>
    <row r="251" spans="1:14">
      <c r="A251" s="12">
        <f t="shared" si="40"/>
        <v>41456</v>
      </c>
      <c r="B251" s="12">
        <f t="shared" si="33"/>
        <v>41654</v>
      </c>
      <c r="C251" s="13">
        <f t="shared" si="34"/>
        <v>31</v>
      </c>
      <c r="D251" s="273">
        <f t="shared" si="35"/>
        <v>0.93605892535527724</v>
      </c>
      <c r="E251" s="273">
        <f t="shared" si="36"/>
        <v>0.93605892535527724</v>
      </c>
      <c r="F251" s="274">
        <f t="shared" si="37"/>
        <v>41624</v>
      </c>
      <c r="G251" s="274">
        <f t="shared" si="38"/>
        <v>41656</v>
      </c>
      <c r="H251" s="275">
        <f>CHOOSE(MATCH($A$2,{"D","C"},0),VLOOKUP($A251,$J$4:$N$258,COUNTA($J$4:$N$4)),TREND(D251:E251,F251:G251,B251))</f>
        <v>0.93605892535527724</v>
      </c>
      <c r="J251" s="281">
        <v>48000</v>
      </c>
      <c r="K251" s="277">
        <f t="shared" si="39"/>
        <v>48198</v>
      </c>
      <c r="L251" s="278">
        <f t="shared" si="42"/>
        <v>0.33093923847506029</v>
      </c>
      <c r="M251" s="283">
        <f t="shared" si="41"/>
        <v>0</v>
      </c>
      <c r="N251" s="151">
        <f t="shared" si="43"/>
        <v>1.1031307949168685</v>
      </c>
    </row>
    <row r="252" spans="1:14">
      <c r="A252" s="12">
        <f t="shared" si="40"/>
        <v>41487</v>
      </c>
      <c r="B252" s="12">
        <f t="shared" si="33"/>
        <v>41685</v>
      </c>
      <c r="C252" s="13">
        <f t="shared" si="34"/>
        <v>32</v>
      </c>
      <c r="D252" s="273">
        <f t="shared" si="35"/>
        <v>0.93605892535527724</v>
      </c>
      <c r="E252" s="273">
        <f t="shared" si="36"/>
        <v>0.93605892535527724</v>
      </c>
      <c r="F252" s="274">
        <f t="shared" si="37"/>
        <v>41656</v>
      </c>
      <c r="G252" s="274">
        <f t="shared" si="38"/>
        <v>41687</v>
      </c>
      <c r="H252" s="275">
        <f>CHOOSE(MATCH($A$2,{"D","C"},0),VLOOKUP($A252,$J$4:$N$258,COUNTA($J$4:$N$4)),TREND(D252:E252,F252:G252,B252))</f>
        <v>0.93605892535527724</v>
      </c>
      <c r="J252" s="281">
        <v>48030</v>
      </c>
      <c r="K252" s="277">
        <f t="shared" si="39"/>
        <v>48230</v>
      </c>
      <c r="L252" s="278">
        <f t="shared" si="42"/>
        <v>0.33093923847506029</v>
      </c>
      <c r="M252" s="283">
        <f t="shared" si="41"/>
        <v>0</v>
      </c>
      <c r="N252" s="151">
        <f t="shared" si="43"/>
        <v>1.1031307949168685</v>
      </c>
    </row>
    <row r="253" spans="1:14">
      <c r="A253" s="12">
        <f t="shared" si="40"/>
        <v>41518</v>
      </c>
      <c r="B253" s="12">
        <f t="shared" si="33"/>
        <v>41713</v>
      </c>
      <c r="C253" s="13">
        <f t="shared" si="34"/>
        <v>33</v>
      </c>
      <c r="D253" s="273">
        <f t="shared" si="35"/>
        <v>0.93605892535527724</v>
      </c>
      <c r="E253" s="273">
        <f t="shared" si="36"/>
        <v>0.93605892535527724</v>
      </c>
      <c r="F253" s="274">
        <f t="shared" si="37"/>
        <v>41687</v>
      </c>
      <c r="G253" s="274">
        <f t="shared" si="38"/>
        <v>41714</v>
      </c>
      <c r="H253" s="275">
        <f>CHOOSE(MATCH($A$2,{"D","C"},0),VLOOKUP($A253,$J$4:$N$258,COUNTA($J$4:$N$4)),TREND(D253:E253,F253:G253,B253))</f>
        <v>0.93605892535527724</v>
      </c>
      <c r="J253" s="281">
        <v>48061</v>
      </c>
      <c r="K253" s="277">
        <f t="shared" si="39"/>
        <v>48261</v>
      </c>
      <c r="L253" s="278">
        <f t="shared" si="42"/>
        <v>0.33093923847506029</v>
      </c>
      <c r="M253" s="283">
        <f t="shared" si="41"/>
        <v>0</v>
      </c>
      <c r="N253" s="151">
        <f t="shared" si="43"/>
        <v>1.1031307949168685</v>
      </c>
    </row>
    <row r="254" spans="1:14">
      <c r="A254" s="12">
        <f t="shared" si="40"/>
        <v>41548</v>
      </c>
      <c r="B254" s="12">
        <f t="shared" si="33"/>
        <v>41744</v>
      </c>
      <c r="C254" s="13">
        <f t="shared" si="34"/>
        <v>34</v>
      </c>
      <c r="D254" s="273">
        <f t="shared" si="35"/>
        <v>0.93605892535527724</v>
      </c>
      <c r="E254" s="273">
        <f t="shared" si="36"/>
        <v>0.86939225868861059</v>
      </c>
      <c r="F254" s="274">
        <f t="shared" si="37"/>
        <v>41714</v>
      </c>
      <c r="G254" s="274">
        <f t="shared" si="38"/>
        <v>41746</v>
      </c>
      <c r="H254" s="275">
        <f>CHOOSE(MATCH($A$2,{"D","C"},0),VLOOKUP($A254,$J$4:$N$258,COUNTA($J$4:$N$4)),TREND(D254:E254,F254:G254,B254))</f>
        <v>0.86939225868861059</v>
      </c>
      <c r="J254" s="281">
        <v>48092</v>
      </c>
      <c r="K254" s="277">
        <f t="shared" si="39"/>
        <v>48289</v>
      </c>
      <c r="L254" s="278">
        <f t="shared" si="42"/>
        <v>0.33093923847506029</v>
      </c>
      <c r="M254" s="283">
        <f t="shared" si="41"/>
        <v>0</v>
      </c>
      <c r="N254" s="151">
        <f t="shared" si="43"/>
        <v>1.1031307949168685</v>
      </c>
    </row>
    <row r="255" spans="1:14">
      <c r="A255" s="12">
        <f t="shared" si="40"/>
        <v>41579</v>
      </c>
      <c r="B255" s="12">
        <f t="shared" si="33"/>
        <v>41774</v>
      </c>
      <c r="C255" s="13">
        <f t="shared" si="34"/>
        <v>35</v>
      </c>
      <c r="D255" s="273">
        <f t="shared" si="35"/>
        <v>0.86939225868861059</v>
      </c>
      <c r="E255" s="273">
        <f t="shared" si="36"/>
        <v>0.86939225868861059</v>
      </c>
      <c r="F255" s="274">
        <f t="shared" si="37"/>
        <v>41746</v>
      </c>
      <c r="G255" s="274">
        <f t="shared" si="38"/>
        <v>41775</v>
      </c>
      <c r="H255" s="275">
        <f>CHOOSE(MATCH($A$2,{"D","C"},0),VLOOKUP($A255,$J$4:$N$258,COUNTA($J$4:$N$4)),TREND(D255:E255,F255:G255,B255))</f>
        <v>0.86939225868861059</v>
      </c>
      <c r="J255" s="281">
        <v>48122</v>
      </c>
      <c r="K255" s="277">
        <f t="shared" si="39"/>
        <v>48321</v>
      </c>
      <c r="L255" s="278">
        <f t="shared" si="42"/>
        <v>0.33093923847506029</v>
      </c>
      <c r="M255" s="283">
        <f t="shared" si="41"/>
        <v>0</v>
      </c>
      <c r="N255" s="151">
        <f t="shared" si="43"/>
        <v>1.1031307949168685</v>
      </c>
    </row>
    <row r="256" spans="1:14">
      <c r="A256" s="12">
        <f t="shared" si="40"/>
        <v>41609</v>
      </c>
      <c r="B256" s="12">
        <f t="shared" si="33"/>
        <v>41805</v>
      </c>
      <c r="C256" s="13">
        <f t="shared" si="34"/>
        <v>36</v>
      </c>
      <c r="D256" s="273">
        <f t="shared" si="35"/>
        <v>0.86939225868861059</v>
      </c>
      <c r="E256" s="273">
        <f t="shared" si="36"/>
        <v>0.86939225868861059</v>
      </c>
      <c r="F256" s="274">
        <f t="shared" si="37"/>
        <v>41775</v>
      </c>
      <c r="G256" s="274">
        <f t="shared" si="38"/>
        <v>41807</v>
      </c>
      <c r="H256" s="275">
        <f>CHOOSE(MATCH($A$2,{"D","C"},0),VLOOKUP($A256,$J$4:$N$258,COUNTA($J$4:$N$4)),TREND(D256:E256,F256:G256,B256))</f>
        <v>0.86939225868861059</v>
      </c>
      <c r="J256" s="281">
        <v>48153</v>
      </c>
      <c r="K256" s="277">
        <f t="shared" si="39"/>
        <v>48350</v>
      </c>
      <c r="L256" s="278">
        <f t="shared" si="42"/>
        <v>0.33093923847506029</v>
      </c>
      <c r="M256" s="283">
        <f t="shared" si="41"/>
        <v>0</v>
      </c>
      <c r="N256" s="151">
        <f t="shared" si="43"/>
        <v>1.1031307949168685</v>
      </c>
    </row>
    <row r="257" spans="1:14">
      <c r="A257" s="12">
        <f t="shared" si="40"/>
        <v>41640</v>
      </c>
      <c r="B257" s="12">
        <f t="shared" si="33"/>
        <v>41835</v>
      </c>
      <c r="C257" s="13">
        <f t="shared" si="34"/>
        <v>37</v>
      </c>
      <c r="D257" s="273">
        <f t="shared" si="35"/>
        <v>0.86939225868861059</v>
      </c>
      <c r="E257" s="273">
        <f t="shared" si="36"/>
        <v>0.8897255920219439</v>
      </c>
      <c r="F257" s="274">
        <f t="shared" si="37"/>
        <v>41807</v>
      </c>
      <c r="G257" s="274">
        <f t="shared" si="38"/>
        <v>41837</v>
      </c>
      <c r="H257" s="275">
        <f>CHOOSE(MATCH($A$2,{"D","C"},0),VLOOKUP($A257,$J$4:$N$258,COUNTA($J$4:$N$4)),TREND(D257:E257,F257:G257,B257))</f>
        <v>0.8897255920219439</v>
      </c>
      <c r="J257" s="281">
        <v>48183</v>
      </c>
      <c r="K257" s="277">
        <f t="shared" si="39"/>
        <v>48382</v>
      </c>
      <c r="L257" s="278">
        <f t="shared" si="42"/>
        <v>0.33093923847506029</v>
      </c>
      <c r="M257" s="283">
        <f t="shared" si="41"/>
        <v>0</v>
      </c>
      <c r="N257" s="151">
        <f t="shared" si="43"/>
        <v>1.1031307949168685</v>
      </c>
    </row>
    <row r="258" spans="1:14">
      <c r="A258" s="12">
        <f t="shared" si="40"/>
        <v>41671</v>
      </c>
      <c r="B258" s="12">
        <f t="shared" si="33"/>
        <v>41866</v>
      </c>
      <c r="C258" s="13">
        <f t="shared" si="34"/>
        <v>39</v>
      </c>
      <c r="D258" s="273">
        <f t="shared" si="35"/>
        <v>0.8897255920219439</v>
      </c>
      <c r="E258" s="273">
        <f t="shared" si="36"/>
        <v>0.89439225868861061</v>
      </c>
      <c r="F258" s="274">
        <f t="shared" si="37"/>
        <v>41866</v>
      </c>
      <c r="G258" s="274">
        <f t="shared" si="38"/>
        <v>41899</v>
      </c>
      <c r="H258" s="275">
        <f>CHOOSE(MATCH($A$2,{"D","C"},0),VLOOKUP($A258,$J$4:$N$258,COUNTA($J$4:$N$4)),TREND(D258:E258,F258:G258,B258))</f>
        <v>0.8897255920219439</v>
      </c>
      <c r="J258" s="158">
        <v>48214</v>
      </c>
      <c r="K258" s="285"/>
      <c r="L258" s="286"/>
      <c r="M258" s="287"/>
      <c r="N258" s="285"/>
    </row>
    <row r="259" spans="1:14">
      <c r="A259" s="12">
        <f t="shared" si="40"/>
        <v>41699</v>
      </c>
      <c r="B259" s="12">
        <f t="shared" si="33"/>
        <v>41897</v>
      </c>
      <c r="C259" s="13">
        <f t="shared" si="34"/>
        <v>39</v>
      </c>
      <c r="D259" s="273">
        <f t="shared" si="35"/>
        <v>0.8897255920219439</v>
      </c>
      <c r="E259" s="273">
        <f t="shared" si="36"/>
        <v>0.89439225868861061</v>
      </c>
      <c r="F259" s="274">
        <f t="shared" si="37"/>
        <v>41866</v>
      </c>
      <c r="G259" s="274">
        <f t="shared" si="38"/>
        <v>41899</v>
      </c>
      <c r="H259" s="275">
        <f>CHOOSE(MATCH($A$2,{"D","C"},0),VLOOKUP($A259,$J$4:$N$258,COUNTA($J$4:$N$4)),TREND(D259:E259,F259:G259,B259))</f>
        <v>0.89439225868861061</v>
      </c>
    </row>
    <row r="260" spans="1:14">
      <c r="A260" s="12">
        <f t="shared" si="40"/>
        <v>41730</v>
      </c>
      <c r="B260" s="12">
        <f t="shared" si="33"/>
        <v>41927</v>
      </c>
      <c r="C260" s="13">
        <f t="shared" si="34"/>
        <v>40</v>
      </c>
      <c r="D260" s="273">
        <f t="shared" si="35"/>
        <v>0.89439225868861061</v>
      </c>
      <c r="E260" s="273">
        <f t="shared" si="36"/>
        <v>0.89439225868861061</v>
      </c>
      <c r="F260" s="274">
        <f t="shared" si="37"/>
        <v>41899</v>
      </c>
      <c r="G260" s="274">
        <f t="shared" si="38"/>
        <v>41928</v>
      </c>
      <c r="H260" s="275">
        <f>CHOOSE(MATCH($A$2,{"D","C"},0),VLOOKUP($A260,$J$4:$N$258,COUNTA($J$4:$N$4)),TREND(D260:E260,F260:G260,B260))</f>
        <v>0.89439225868861061</v>
      </c>
      <c r="J260" s="193" t="s">
        <v>225</v>
      </c>
      <c r="K260" s="289"/>
      <c r="L260" s="290"/>
    </row>
    <row r="261" spans="1:14">
      <c r="A261" s="12">
        <f t="shared" si="40"/>
        <v>41760</v>
      </c>
      <c r="B261" s="12">
        <f t="shared" ref="B261:B324" si="44">DATE(YEAR(A261),MONTH(A261)+FLOOR(($M$2+$A$3)/2,1),1+14*MOD($M$2+$A$3,2))</f>
        <v>41958</v>
      </c>
      <c r="C261" s="13">
        <f t="shared" ref="C261:C324" si="45">MATCH($B261,$K$5:$K$258,1)</f>
        <v>41</v>
      </c>
      <c r="D261" s="273">
        <f t="shared" ref="D261:D324" si="46">INDEX($N$5:$N$258,C261)</f>
        <v>0.89439225868861061</v>
      </c>
      <c r="E261" s="273">
        <f t="shared" ref="E261:E324" si="47">INDEX($N$5:$N$258,C261+1)</f>
        <v>0.89439225868861061</v>
      </c>
      <c r="F261" s="274">
        <f t="shared" ref="F261:F324" si="48">INDEX($K$5:$K$258,C261)</f>
        <v>41928</v>
      </c>
      <c r="G261" s="274">
        <f t="shared" ref="G261:G324" si="49">INDEX($K$5:$K$258,C261+1)</f>
        <v>41960</v>
      </c>
      <c r="H261" s="275">
        <f>CHOOSE(MATCH($A$2,{"D","C"},0),VLOOKUP($A261,$J$4:$N$258,COUNTA($J$4:$N$4)),TREND(D261:E261,F261:G261,B261))</f>
        <v>0.89439225868861061</v>
      </c>
      <c r="J261" s="288"/>
      <c r="K261" s="291"/>
      <c r="L261" s="292"/>
    </row>
    <row r="262" spans="1:14">
      <c r="A262" s="12">
        <f t="shared" ref="A262:A325" si="50">EOMONTH(A261,$A$3-1)+1</f>
        <v>41791</v>
      </c>
      <c r="B262" s="12">
        <f t="shared" si="44"/>
        <v>41988</v>
      </c>
      <c r="C262" s="13">
        <f t="shared" si="45"/>
        <v>42</v>
      </c>
      <c r="D262" s="273">
        <f t="shared" si="46"/>
        <v>0.89439225868861061</v>
      </c>
      <c r="E262" s="273">
        <f t="shared" si="47"/>
        <v>0.89439225868861061</v>
      </c>
      <c r="F262" s="274">
        <f t="shared" si="48"/>
        <v>41960</v>
      </c>
      <c r="G262" s="274">
        <f t="shared" si="49"/>
        <v>41989</v>
      </c>
      <c r="H262" s="275">
        <f>CHOOSE(MATCH($A$2,{"D","C"},0),VLOOKUP($A262,$J$4:$N$258,COUNTA($J$4:$N$4)),TREND(D262:E262,F262:G262,B262))</f>
        <v>0.89439225868861061</v>
      </c>
    </row>
    <row r="263" spans="1:14">
      <c r="A263" s="12">
        <f t="shared" si="50"/>
        <v>41821</v>
      </c>
      <c r="B263" s="12">
        <f t="shared" si="44"/>
        <v>42019</v>
      </c>
      <c r="C263" s="13">
        <f t="shared" si="45"/>
        <v>43</v>
      </c>
      <c r="D263" s="273">
        <f t="shared" si="46"/>
        <v>0.89439225868861061</v>
      </c>
      <c r="E263" s="273">
        <f t="shared" si="47"/>
        <v>0.89772559202194402</v>
      </c>
      <c r="F263" s="274">
        <f t="shared" si="48"/>
        <v>41989</v>
      </c>
      <c r="G263" s="274">
        <f t="shared" si="49"/>
        <v>42021</v>
      </c>
      <c r="H263" s="275">
        <f>CHOOSE(MATCH($A$2,{"D","C"},0),VLOOKUP($A263,$J$4:$N$258,COUNTA($J$4:$N$4)),TREND(D263:E263,F263:G263,B263))</f>
        <v>0.89772559202194402</v>
      </c>
    </row>
    <row r="264" spans="1:14">
      <c r="A264" s="12">
        <f t="shared" si="50"/>
        <v>41852</v>
      </c>
      <c r="B264" s="12">
        <f t="shared" si="44"/>
        <v>42050</v>
      </c>
      <c r="C264" s="13">
        <f t="shared" si="45"/>
        <v>44</v>
      </c>
      <c r="D264" s="273">
        <f t="shared" si="46"/>
        <v>0.89772559202194402</v>
      </c>
      <c r="E264" s="273">
        <f t="shared" si="47"/>
        <v>0.89772559202194402</v>
      </c>
      <c r="F264" s="274">
        <f t="shared" si="48"/>
        <v>42021</v>
      </c>
      <c r="G264" s="274">
        <f t="shared" si="49"/>
        <v>42052</v>
      </c>
      <c r="H264" s="275">
        <f>CHOOSE(MATCH($A$2,{"D","C"},0),VLOOKUP($A264,$J$4:$N$258,COUNTA($J$4:$N$4)),TREND(D264:E264,F264:G264,B264))</f>
        <v>0.89772559202194402</v>
      </c>
    </row>
    <row r="265" spans="1:14">
      <c r="A265" s="12">
        <f t="shared" si="50"/>
        <v>41883</v>
      </c>
      <c r="B265" s="12">
        <f t="shared" si="44"/>
        <v>42078</v>
      </c>
      <c r="C265" s="13">
        <f t="shared" si="45"/>
        <v>45</v>
      </c>
      <c r="D265" s="273">
        <f t="shared" si="46"/>
        <v>0.89772559202194402</v>
      </c>
      <c r="E265" s="273">
        <f t="shared" si="47"/>
        <v>0.89772559202194402</v>
      </c>
      <c r="F265" s="274">
        <f t="shared" si="48"/>
        <v>42052</v>
      </c>
      <c r="G265" s="274">
        <f t="shared" si="49"/>
        <v>42079</v>
      </c>
      <c r="H265" s="275">
        <f>CHOOSE(MATCH($A$2,{"D","C"},0),VLOOKUP($A265,$J$4:$N$258,COUNTA($J$4:$N$4)),TREND(D265:E265,F265:G265,B265))</f>
        <v>0.89772559202194402</v>
      </c>
    </row>
    <row r="266" spans="1:14">
      <c r="A266" s="12">
        <f t="shared" si="50"/>
        <v>41913</v>
      </c>
      <c r="B266" s="12">
        <f t="shared" si="44"/>
        <v>42109</v>
      </c>
      <c r="C266" s="13">
        <f t="shared" si="45"/>
        <v>46</v>
      </c>
      <c r="D266" s="273">
        <f t="shared" si="46"/>
        <v>0.89772559202194402</v>
      </c>
      <c r="E266" s="273">
        <f t="shared" si="47"/>
        <v>0.88105892535527741</v>
      </c>
      <c r="F266" s="274">
        <f t="shared" si="48"/>
        <v>42079</v>
      </c>
      <c r="G266" s="274">
        <f t="shared" si="49"/>
        <v>42111</v>
      </c>
      <c r="H266" s="275">
        <f>CHOOSE(MATCH($A$2,{"D","C"},0),VLOOKUP($A266,$J$4:$N$258,COUNTA($J$4:$N$4)),TREND(D266:E266,F266:G266,B266))</f>
        <v>0.88105892535527741</v>
      </c>
    </row>
    <row r="267" spans="1:14">
      <c r="A267" s="12">
        <f t="shared" si="50"/>
        <v>41944</v>
      </c>
      <c r="B267" s="12">
        <f t="shared" si="44"/>
        <v>42139</v>
      </c>
      <c r="C267" s="13">
        <f t="shared" si="45"/>
        <v>47</v>
      </c>
      <c r="D267" s="273">
        <f t="shared" si="46"/>
        <v>0.88105892535527741</v>
      </c>
      <c r="E267" s="273">
        <f t="shared" si="47"/>
        <v>0.88105892535527741</v>
      </c>
      <c r="F267" s="274">
        <f t="shared" si="48"/>
        <v>42111</v>
      </c>
      <c r="G267" s="274">
        <f t="shared" si="49"/>
        <v>42140</v>
      </c>
      <c r="H267" s="275">
        <f>CHOOSE(MATCH($A$2,{"D","C"},0),VLOOKUP($A267,$J$4:$N$258,COUNTA($J$4:$N$4)),TREND(D267:E267,F267:G267,B267))</f>
        <v>0.88105892535527741</v>
      </c>
    </row>
    <row r="268" spans="1:14">
      <c r="A268" s="12">
        <f t="shared" si="50"/>
        <v>41974</v>
      </c>
      <c r="B268" s="12">
        <f t="shared" si="44"/>
        <v>42170</v>
      </c>
      <c r="C268" s="13">
        <f t="shared" si="45"/>
        <v>48</v>
      </c>
      <c r="D268" s="273">
        <f t="shared" si="46"/>
        <v>0.88105892535527741</v>
      </c>
      <c r="E268" s="273">
        <f t="shared" si="47"/>
        <v>0.88105892535527741</v>
      </c>
      <c r="F268" s="274">
        <f t="shared" si="48"/>
        <v>42140</v>
      </c>
      <c r="G268" s="274">
        <f t="shared" si="49"/>
        <v>42172</v>
      </c>
      <c r="H268" s="275">
        <f>CHOOSE(MATCH($A$2,{"D","C"},0),VLOOKUP($A268,$J$4:$N$258,COUNTA($J$4:$N$4)),TREND(D268:E268,F268:G268,B268))</f>
        <v>0.88105892535527741</v>
      </c>
    </row>
    <row r="269" spans="1:14">
      <c r="A269" s="12">
        <f t="shared" si="50"/>
        <v>42005</v>
      </c>
      <c r="B269" s="12">
        <f t="shared" si="44"/>
        <v>42200</v>
      </c>
      <c r="C269" s="13">
        <f t="shared" si="45"/>
        <v>49</v>
      </c>
      <c r="D269" s="273">
        <f t="shared" si="46"/>
        <v>0.88105892535527741</v>
      </c>
      <c r="E269" s="273">
        <f t="shared" si="47"/>
        <v>0.88105892535527741</v>
      </c>
      <c r="F269" s="274">
        <f t="shared" si="48"/>
        <v>42172</v>
      </c>
      <c r="G269" s="274">
        <f t="shared" si="49"/>
        <v>42202</v>
      </c>
      <c r="H269" s="275">
        <f>CHOOSE(MATCH($A$2,{"D","C"},0),VLOOKUP($A269,$J$4:$N$258,COUNTA($J$4:$N$4)),TREND(D269:E269,F269:G269,B269))</f>
        <v>0.88105892535527741</v>
      </c>
    </row>
    <row r="270" spans="1:14">
      <c r="A270" s="12">
        <f t="shared" si="50"/>
        <v>42036</v>
      </c>
      <c r="B270" s="12">
        <f t="shared" si="44"/>
        <v>42231</v>
      </c>
      <c r="C270" s="13">
        <f t="shared" si="45"/>
        <v>51</v>
      </c>
      <c r="D270" s="273">
        <f t="shared" si="46"/>
        <v>0.88105892535527741</v>
      </c>
      <c r="E270" s="273">
        <f t="shared" si="47"/>
        <v>0.88105892535527741</v>
      </c>
      <c r="F270" s="274">
        <f t="shared" si="48"/>
        <v>42231</v>
      </c>
      <c r="G270" s="274">
        <f t="shared" si="49"/>
        <v>42264</v>
      </c>
      <c r="H270" s="275">
        <f>CHOOSE(MATCH($A$2,{"D","C"},0),VLOOKUP($A270,$J$4:$N$258,COUNTA($J$4:$N$4)),TREND(D270:E270,F270:G270,B270))</f>
        <v>0.88105892535527741</v>
      </c>
    </row>
    <row r="271" spans="1:14">
      <c r="A271" s="12">
        <f t="shared" si="50"/>
        <v>42064</v>
      </c>
      <c r="B271" s="12">
        <f t="shared" si="44"/>
        <v>42262</v>
      </c>
      <c r="C271" s="13">
        <f t="shared" si="45"/>
        <v>51</v>
      </c>
      <c r="D271" s="273">
        <f t="shared" si="46"/>
        <v>0.88105892535527741</v>
      </c>
      <c r="E271" s="273">
        <f t="shared" si="47"/>
        <v>0.88105892535527741</v>
      </c>
      <c r="F271" s="274">
        <f t="shared" si="48"/>
        <v>42231</v>
      </c>
      <c r="G271" s="274">
        <f t="shared" si="49"/>
        <v>42264</v>
      </c>
      <c r="H271" s="275">
        <f>CHOOSE(MATCH($A$2,{"D","C"},0),VLOOKUP($A271,$J$4:$N$258,COUNTA($J$4:$N$4)),TREND(D271:E271,F271:G271,B271))</f>
        <v>0.88105892535527741</v>
      </c>
    </row>
    <row r="272" spans="1:14">
      <c r="A272" s="12">
        <f t="shared" si="50"/>
        <v>42095</v>
      </c>
      <c r="B272" s="12">
        <f t="shared" si="44"/>
        <v>42292</v>
      </c>
      <c r="C272" s="13">
        <f t="shared" si="45"/>
        <v>52</v>
      </c>
      <c r="D272" s="273">
        <f t="shared" si="46"/>
        <v>0.88105892535527741</v>
      </c>
      <c r="E272" s="273">
        <f t="shared" si="47"/>
        <v>0.88105892535527741</v>
      </c>
      <c r="F272" s="274">
        <f t="shared" si="48"/>
        <v>42264</v>
      </c>
      <c r="G272" s="274">
        <f t="shared" si="49"/>
        <v>42293</v>
      </c>
      <c r="H272" s="275">
        <f>CHOOSE(MATCH($A$2,{"D","C"},0),VLOOKUP($A272,$J$4:$N$258,COUNTA($J$4:$N$4)),TREND(D272:E272,F272:G272,B272))</f>
        <v>0.88105892535527741</v>
      </c>
    </row>
    <row r="273" spans="1:8">
      <c r="A273" s="12">
        <f t="shared" si="50"/>
        <v>42125</v>
      </c>
      <c r="B273" s="12">
        <f t="shared" si="44"/>
        <v>42323</v>
      </c>
      <c r="C273" s="13">
        <f t="shared" si="45"/>
        <v>53</v>
      </c>
      <c r="D273" s="273">
        <f t="shared" si="46"/>
        <v>0.88105892535527741</v>
      </c>
      <c r="E273" s="273">
        <f t="shared" si="47"/>
        <v>0.88105892535527741</v>
      </c>
      <c r="F273" s="274">
        <f t="shared" si="48"/>
        <v>42293</v>
      </c>
      <c r="G273" s="274">
        <f t="shared" si="49"/>
        <v>42325</v>
      </c>
      <c r="H273" s="275">
        <f>CHOOSE(MATCH($A$2,{"D","C"},0),VLOOKUP($A273,$J$4:$N$258,COUNTA($J$4:$N$4)),TREND(D273:E273,F273:G273,B273))</f>
        <v>0.88105892535527741</v>
      </c>
    </row>
    <row r="274" spans="1:8">
      <c r="A274" s="12">
        <f t="shared" si="50"/>
        <v>42156</v>
      </c>
      <c r="B274" s="12">
        <f t="shared" si="44"/>
        <v>42353</v>
      </c>
      <c r="C274" s="13">
        <f t="shared" si="45"/>
        <v>54</v>
      </c>
      <c r="D274" s="273">
        <f t="shared" si="46"/>
        <v>0.88105892535527741</v>
      </c>
      <c r="E274" s="273">
        <f t="shared" si="47"/>
        <v>0.88105892535527741</v>
      </c>
      <c r="F274" s="274">
        <f t="shared" si="48"/>
        <v>42325</v>
      </c>
      <c r="G274" s="274">
        <f t="shared" si="49"/>
        <v>42354</v>
      </c>
      <c r="H274" s="275">
        <f>CHOOSE(MATCH($A$2,{"D","C"},0),VLOOKUP($A274,$J$4:$N$258,COUNTA($J$4:$N$4)),TREND(D274:E274,F274:G274,B274))</f>
        <v>0.88105892535527741</v>
      </c>
    </row>
    <row r="275" spans="1:8">
      <c r="A275" s="12">
        <f t="shared" si="50"/>
        <v>42186</v>
      </c>
      <c r="B275" s="12">
        <f t="shared" si="44"/>
        <v>42384</v>
      </c>
      <c r="C275" s="13">
        <f t="shared" si="45"/>
        <v>55</v>
      </c>
      <c r="D275" s="273">
        <f t="shared" si="46"/>
        <v>0.88105892535527741</v>
      </c>
      <c r="E275" s="273">
        <f t="shared" si="47"/>
        <v>0.88772559202194412</v>
      </c>
      <c r="F275" s="274">
        <f t="shared" si="48"/>
        <v>42354</v>
      </c>
      <c r="G275" s="274">
        <f t="shared" si="49"/>
        <v>42386</v>
      </c>
      <c r="H275" s="275">
        <f>CHOOSE(MATCH($A$2,{"D","C"},0),VLOOKUP($A275,$J$4:$N$258,COUNTA($J$4:$N$4)),TREND(D275:E275,F275:G275,B275))</f>
        <v>0.88772559202194412</v>
      </c>
    </row>
    <row r="276" spans="1:8">
      <c r="A276" s="12">
        <f t="shared" si="50"/>
        <v>42217</v>
      </c>
      <c r="B276" s="12">
        <f t="shared" si="44"/>
        <v>42415</v>
      </c>
      <c r="C276" s="13">
        <f t="shared" si="45"/>
        <v>56</v>
      </c>
      <c r="D276" s="273">
        <f t="shared" si="46"/>
        <v>0.88772559202194412</v>
      </c>
      <c r="E276" s="273">
        <f t="shared" si="47"/>
        <v>0.88772559202194412</v>
      </c>
      <c r="F276" s="274">
        <f t="shared" si="48"/>
        <v>42386</v>
      </c>
      <c r="G276" s="274">
        <f t="shared" si="49"/>
        <v>42417</v>
      </c>
      <c r="H276" s="275">
        <f>CHOOSE(MATCH($A$2,{"D","C"},0),VLOOKUP($A276,$J$4:$N$258,COUNTA($J$4:$N$4)),TREND(D276:E276,F276:G276,B276))</f>
        <v>0.88772559202194412</v>
      </c>
    </row>
    <row r="277" spans="1:8">
      <c r="A277" s="12">
        <f t="shared" si="50"/>
        <v>42248</v>
      </c>
      <c r="B277" s="12">
        <f t="shared" si="44"/>
        <v>42444</v>
      </c>
      <c r="C277" s="13">
        <f t="shared" si="45"/>
        <v>57</v>
      </c>
      <c r="D277" s="273">
        <f t="shared" si="46"/>
        <v>0.88772559202194412</v>
      </c>
      <c r="E277" s="273">
        <f t="shared" si="47"/>
        <v>0.88772559202194412</v>
      </c>
      <c r="F277" s="274">
        <f t="shared" si="48"/>
        <v>42417</v>
      </c>
      <c r="G277" s="274">
        <f t="shared" si="49"/>
        <v>42445</v>
      </c>
      <c r="H277" s="275">
        <f>CHOOSE(MATCH($A$2,{"D","C"},0),VLOOKUP($A277,$J$4:$N$258,COUNTA($J$4:$N$4)),TREND(D277:E277,F277:G277,B277))</f>
        <v>0.88772559202194412</v>
      </c>
    </row>
    <row r="278" spans="1:8">
      <c r="A278" s="12">
        <f t="shared" si="50"/>
        <v>42278</v>
      </c>
      <c r="B278" s="12">
        <f t="shared" si="44"/>
        <v>42475</v>
      </c>
      <c r="C278" s="13">
        <f t="shared" si="45"/>
        <v>58</v>
      </c>
      <c r="D278" s="273">
        <f t="shared" si="46"/>
        <v>0.88772559202194412</v>
      </c>
      <c r="E278" s="273">
        <f t="shared" si="47"/>
        <v>0.88439225868861082</v>
      </c>
      <c r="F278" s="274">
        <f t="shared" si="48"/>
        <v>42445</v>
      </c>
      <c r="G278" s="274">
        <f t="shared" si="49"/>
        <v>42477</v>
      </c>
      <c r="H278" s="275">
        <f>CHOOSE(MATCH($A$2,{"D","C"},0),VLOOKUP($A278,$J$4:$N$258,COUNTA($J$4:$N$4)),TREND(D278:E278,F278:G278,B278))</f>
        <v>0.88439225868861082</v>
      </c>
    </row>
    <row r="279" spans="1:8">
      <c r="A279" s="12">
        <f t="shared" si="50"/>
        <v>42309</v>
      </c>
      <c r="B279" s="12">
        <f t="shared" si="44"/>
        <v>42505</v>
      </c>
      <c r="C279" s="13">
        <f t="shared" si="45"/>
        <v>59</v>
      </c>
      <c r="D279" s="273">
        <f t="shared" si="46"/>
        <v>0.88439225868861082</v>
      </c>
      <c r="E279" s="273">
        <f t="shared" si="47"/>
        <v>0.88439225868861082</v>
      </c>
      <c r="F279" s="274">
        <f t="shared" si="48"/>
        <v>42477</v>
      </c>
      <c r="G279" s="274">
        <f t="shared" si="49"/>
        <v>42506</v>
      </c>
      <c r="H279" s="275">
        <f>CHOOSE(MATCH($A$2,{"D","C"},0),VLOOKUP($A279,$J$4:$N$258,COUNTA($J$4:$N$4)),TREND(D279:E279,F279:G279,B279))</f>
        <v>0.88439225868861082</v>
      </c>
    </row>
    <row r="280" spans="1:8">
      <c r="A280" s="12">
        <f t="shared" si="50"/>
        <v>42339</v>
      </c>
      <c r="B280" s="12">
        <f t="shared" si="44"/>
        <v>42536</v>
      </c>
      <c r="C280" s="13">
        <f t="shared" si="45"/>
        <v>60</v>
      </c>
      <c r="D280" s="273">
        <f t="shared" si="46"/>
        <v>0.88439225868861082</v>
      </c>
      <c r="E280" s="273">
        <f t="shared" si="47"/>
        <v>0.88439225868861082</v>
      </c>
      <c r="F280" s="274">
        <f t="shared" si="48"/>
        <v>42506</v>
      </c>
      <c r="G280" s="274">
        <f t="shared" si="49"/>
        <v>42538</v>
      </c>
      <c r="H280" s="275">
        <f>CHOOSE(MATCH($A$2,{"D","C"},0),VLOOKUP($A280,$J$4:$N$258,COUNTA($J$4:$N$4)),TREND(D280:E280,F280:G280,B280))</f>
        <v>0.88439225868861082</v>
      </c>
    </row>
    <row r="281" spans="1:8">
      <c r="A281" s="12">
        <f t="shared" si="50"/>
        <v>42370</v>
      </c>
      <c r="B281" s="12">
        <f t="shared" si="44"/>
        <v>42566</v>
      </c>
      <c r="C281" s="13">
        <f t="shared" si="45"/>
        <v>61</v>
      </c>
      <c r="D281" s="273">
        <f t="shared" si="46"/>
        <v>0.88439225868861082</v>
      </c>
      <c r="E281" s="273">
        <f t="shared" si="47"/>
        <v>0.88772559202194412</v>
      </c>
      <c r="F281" s="274">
        <f t="shared" si="48"/>
        <v>42538</v>
      </c>
      <c r="G281" s="274">
        <f t="shared" si="49"/>
        <v>42568</v>
      </c>
      <c r="H281" s="275">
        <f>CHOOSE(MATCH($A$2,{"D","C"},0),VLOOKUP($A281,$J$4:$N$258,COUNTA($J$4:$N$4)),TREND(D281:E281,F281:G281,B281))</f>
        <v>0.88772559202194412</v>
      </c>
    </row>
    <row r="282" spans="1:8">
      <c r="A282" s="12">
        <f t="shared" si="50"/>
        <v>42401</v>
      </c>
      <c r="B282" s="12">
        <f t="shared" si="44"/>
        <v>42597</v>
      </c>
      <c r="C282" s="13">
        <f t="shared" si="45"/>
        <v>62</v>
      </c>
      <c r="D282" s="273">
        <f t="shared" si="46"/>
        <v>0.88772559202194412</v>
      </c>
      <c r="E282" s="273">
        <f t="shared" si="47"/>
        <v>0.88772559202194412</v>
      </c>
      <c r="F282" s="274">
        <f t="shared" si="48"/>
        <v>42568</v>
      </c>
      <c r="G282" s="274">
        <f t="shared" si="49"/>
        <v>42598</v>
      </c>
      <c r="H282" s="275">
        <f>CHOOSE(MATCH($A$2,{"D","C"},0),VLOOKUP($A282,$J$4:$N$258,COUNTA($J$4:$N$4)),TREND(D282:E282,F282:G282,B282))</f>
        <v>0.88772559202194412</v>
      </c>
    </row>
    <row r="283" spans="1:8">
      <c r="A283" s="12">
        <f t="shared" si="50"/>
        <v>42430</v>
      </c>
      <c r="B283" s="12">
        <f t="shared" si="44"/>
        <v>42628</v>
      </c>
      <c r="C283" s="13">
        <f t="shared" si="45"/>
        <v>63</v>
      </c>
      <c r="D283" s="273">
        <f t="shared" si="46"/>
        <v>0.88772559202194412</v>
      </c>
      <c r="E283" s="273">
        <f t="shared" si="47"/>
        <v>0.88772559202194412</v>
      </c>
      <c r="F283" s="274">
        <f t="shared" si="48"/>
        <v>42598</v>
      </c>
      <c r="G283" s="274">
        <f t="shared" si="49"/>
        <v>42630</v>
      </c>
      <c r="H283" s="275">
        <f>CHOOSE(MATCH($A$2,{"D","C"},0),VLOOKUP($A283,$J$4:$N$258,COUNTA($J$4:$N$4)),TREND(D283:E283,F283:G283,B283))</f>
        <v>0.88772559202194412</v>
      </c>
    </row>
    <row r="284" spans="1:8">
      <c r="A284" s="12">
        <f t="shared" si="50"/>
        <v>42461</v>
      </c>
      <c r="B284" s="12">
        <f t="shared" si="44"/>
        <v>42658</v>
      </c>
      <c r="C284" s="13">
        <f t="shared" si="45"/>
        <v>64</v>
      </c>
      <c r="D284" s="273">
        <f t="shared" si="46"/>
        <v>0.88772559202194412</v>
      </c>
      <c r="E284" s="273">
        <f t="shared" si="47"/>
        <v>0.90939225868861095</v>
      </c>
      <c r="F284" s="274">
        <f t="shared" si="48"/>
        <v>42630</v>
      </c>
      <c r="G284" s="274">
        <f t="shared" si="49"/>
        <v>42659</v>
      </c>
      <c r="H284" s="275">
        <f>CHOOSE(MATCH($A$2,{"D","C"},0),VLOOKUP($A284,$J$4:$N$258,COUNTA($J$4:$N$4)),TREND(D284:E284,F284:G284,B284))</f>
        <v>0.90939225868861095</v>
      </c>
    </row>
    <row r="285" spans="1:8">
      <c r="A285" s="12">
        <f t="shared" si="50"/>
        <v>42491</v>
      </c>
      <c r="B285" s="12">
        <f t="shared" si="44"/>
        <v>42689</v>
      </c>
      <c r="C285" s="13">
        <f t="shared" si="45"/>
        <v>65</v>
      </c>
      <c r="D285" s="273">
        <f t="shared" si="46"/>
        <v>0.90939225868861095</v>
      </c>
      <c r="E285" s="273">
        <f t="shared" si="47"/>
        <v>0.90939225868861095</v>
      </c>
      <c r="F285" s="274">
        <f t="shared" si="48"/>
        <v>42659</v>
      </c>
      <c r="G285" s="274">
        <f t="shared" si="49"/>
        <v>42691</v>
      </c>
      <c r="H285" s="275">
        <f>CHOOSE(MATCH($A$2,{"D","C"},0),VLOOKUP($A285,$J$4:$N$258,COUNTA($J$4:$N$4)),TREND(D285:E285,F285:G285,B285))</f>
        <v>0.90939225868861095</v>
      </c>
    </row>
    <row r="286" spans="1:8">
      <c r="A286" s="12">
        <f t="shared" si="50"/>
        <v>42522</v>
      </c>
      <c r="B286" s="12">
        <f t="shared" si="44"/>
        <v>42719</v>
      </c>
      <c r="C286" s="13">
        <f t="shared" si="45"/>
        <v>66</v>
      </c>
      <c r="D286" s="273">
        <f t="shared" si="46"/>
        <v>0.90939225868861095</v>
      </c>
      <c r="E286" s="273">
        <f t="shared" si="47"/>
        <v>0.90939225868861095</v>
      </c>
      <c r="F286" s="274">
        <f t="shared" si="48"/>
        <v>42691</v>
      </c>
      <c r="G286" s="274">
        <f t="shared" si="49"/>
        <v>42720</v>
      </c>
      <c r="H286" s="275">
        <f>CHOOSE(MATCH($A$2,{"D","C"},0),VLOOKUP($A286,$J$4:$N$258,COUNTA($J$4:$N$4)),TREND(D286:E286,F286:G286,B286))</f>
        <v>0.90939225868861095</v>
      </c>
    </row>
    <row r="287" spans="1:8">
      <c r="A287" s="12">
        <f t="shared" si="50"/>
        <v>42552</v>
      </c>
      <c r="B287" s="12">
        <f t="shared" si="44"/>
        <v>42750</v>
      </c>
      <c r="C287" s="13">
        <f t="shared" si="45"/>
        <v>67</v>
      </c>
      <c r="D287" s="273">
        <f t="shared" si="46"/>
        <v>0.90939225868861095</v>
      </c>
      <c r="E287" s="273">
        <f t="shared" si="47"/>
        <v>0.90939225868861095</v>
      </c>
      <c r="F287" s="274">
        <f t="shared" si="48"/>
        <v>42720</v>
      </c>
      <c r="G287" s="274">
        <f t="shared" si="49"/>
        <v>42752</v>
      </c>
      <c r="H287" s="275">
        <f>CHOOSE(MATCH($A$2,{"D","C"},0),VLOOKUP($A287,$J$4:$N$258,COUNTA($J$4:$N$4)),TREND(D287:E287,F287:G287,B287))</f>
        <v>0.90939225868861095</v>
      </c>
    </row>
    <row r="288" spans="1:8">
      <c r="A288" s="12">
        <f t="shared" si="50"/>
        <v>42583</v>
      </c>
      <c r="B288" s="12">
        <f t="shared" si="44"/>
        <v>42781</v>
      </c>
      <c r="C288" s="13">
        <f t="shared" si="45"/>
        <v>68</v>
      </c>
      <c r="D288" s="273">
        <f t="shared" si="46"/>
        <v>0.90939225868861095</v>
      </c>
      <c r="E288" s="273">
        <f t="shared" si="47"/>
        <v>0.90939225868861095</v>
      </c>
      <c r="F288" s="274">
        <f t="shared" si="48"/>
        <v>42752</v>
      </c>
      <c r="G288" s="274">
        <f t="shared" si="49"/>
        <v>42783</v>
      </c>
      <c r="H288" s="275">
        <f>CHOOSE(MATCH($A$2,{"D","C"},0),VLOOKUP($A288,$J$4:$N$258,COUNTA($J$4:$N$4)),TREND(D288:E288,F288:G288,B288))</f>
        <v>0.90939225868861095</v>
      </c>
    </row>
    <row r="289" spans="1:8">
      <c r="A289" s="12">
        <f t="shared" si="50"/>
        <v>42614</v>
      </c>
      <c r="B289" s="12">
        <f t="shared" si="44"/>
        <v>42809</v>
      </c>
      <c r="C289" s="13">
        <f t="shared" si="45"/>
        <v>69</v>
      </c>
      <c r="D289" s="273">
        <f t="shared" si="46"/>
        <v>0.90939225868861095</v>
      </c>
      <c r="E289" s="273">
        <f t="shared" si="47"/>
        <v>0.90939225868861095</v>
      </c>
      <c r="F289" s="274">
        <f t="shared" si="48"/>
        <v>42783</v>
      </c>
      <c r="G289" s="274">
        <f t="shared" si="49"/>
        <v>42810</v>
      </c>
      <c r="H289" s="275">
        <f>CHOOSE(MATCH($A$2,{"D","C"},0),VLOOKUP($A289,$J$4:$N$258,COUNTA($J$4:$N$4)),TREND(D289:E289,F289:G289,B289))</f>
        <v>0.90939225868861095</v>
      </c>
    </row>
    <row r="290" spans="1:8">
      <c r="A290" s="12">
        <f t="shared" si="50"/>
        <v>42644</v>
      </c>
      <c r="B290" s="12">
        <f t="shared" si="44"/>
        <v>42840</v>
      </c>
      <c r="C290" s="13">
        <f t="shared" si="45"/>
        <v>70</v>
      </c>
      <c r="D290" s="273">
        <f t="shared" si="46"/>
        <v>0.90939225868861095</v>
      </c>
      <c r="E290" s="273">
        <f t="shared" si="47"/>
        <v>0.92605892535527778</v>
      </c>
      <c r="F290" s="274">
        <f t="shared" si="48"/>
        <v>42810</v>
      </c>
      <c r="G290" s="274">
        <f t="shared" si="49"/>
        <v>42842</v>
      </c>
      <c r="H290" s="275">
        <f>CHOOSE(MATCH($A$2,{"D","C"},0),VLOOKUP($A290,$J$4:$N$258,COUNTA($J$4:$N$4)),TREND(D290:E290,F290:G290,B290))</f>
        <v>0.92605892535527778</v>
      </c>
    </row>
    <row r="291" spans="1:8">
      <c r="A291" s="12">
        <f t="shared" si="50"/>
        <v>42675</v>
      </c>
      <c r="B291" s="12">
        <f t="shared" si="44"/>
        <v>42870</v>
      </c>
      <c r="C291" s="13">
        <f t="shared" si="45"/>
        <v>71</v>
      </c>
      <c r="D291" s="273">
        <f t="shared" si="46"/>
        <v>0.92605892535527778</v>
      </c>
      <c r="E291" s="273">
        <f t="shared" si="47"/>
        <v>0.92605892535527778</v>
      </c>
      <c r="F291" s="274">
        <f t="shared" si="48"/>
        <v>42842</v>
      </c>
      <c r="G291" s="274">
        <f t="shared" si="49"/>
        <v>42871</v>
      </c>
      <c r="H291" s="275">
        <f>CHOOSE(MATCH($A$2,{"D","C"},0),VLOOKUP($A291,$J$4:$N$258,COUNTA($J$4:$N$4)),TREND(D291:E291,F291:G291,B291))</f>
        <v>0.92605892535527778</v>
      </c>
    </row>
    <row r="292" spans="1:8">
      <c r="A292" s="12">
        <f t="shared" si="50"/>
        <v>42705</v>
      </c>
      <c r="B292" s="12">
        <f t="shared" si="44"/>
        <v>42901</v>
      </c>
      <c r="C292" s="13">
        <f t="shared" si="45"/>
        <v>72</v>
      </c>
      <c r="D292" s="273">
        <f t="shared" si="46"/>
        <v>0.92605892535527778</v>
      </c>
      <c r="E292" s="273">
        <f t="shared" si="47"/>
        <v>0.92605892535527778</v>
      </c>
      <c r="F292" s="274">
        <f t="shared" si="48"/>
        <v>42871</v>
      </c>
      <c r="G292" s="274">
        <f t="shared" si="49"/>
        <v>42903</v>
      </c>
      <c r="H292" s="275">
        <f>CHOOSE(MATCH($A$2,{"D","C"},0),VLOOKUP($A292,$J$4:$N$258,COUNTA($J$4:$N$4)),TREND(D292:E292,F292:G292,B292))</f>
        <v>0.92605892535527778</v>
      </c>
    </row>
    <row r="293" spans="1:8">
      <c r="A293" s="12">
        <f t="shared" si="50"/>
        <v>42736</v>
      </c>
      <c r="B293" s="12">
        <f t="shared" si="44"/>
        <v>42931</v>
      </c>
      <c r="C293" s="13">
        <f t="shared" si="45"/>
        <v>73</v>
      </c>
      <c r="D293" s="273">
        <f t="shared" si="46"/>
        <v>0.92605892535527778</v>
      </c>
      <c r="E293" s="273">
        <f t="shared" si="47"/>
        <v>0.92666666666666719</v>
      </c>
      <c r="F293" s="274">
        <f t="shared" si="48"/>
        <v>42903</v>
      </c>
      <c r="G293" s="274">
        <f t="shared" si="49"/>
        <v>42933</v>
      </c>
      <c r="H293" s="275">
        <f>CHOOSE(MATCH($A$2,{"D","C"},0),VLOOKUP($A293,$J$4:$N$258,COUNTA($J$4:$N$4)),TREND(D293:E293,F293:G293,B293))</f>
        <v>0.92666666666666719</v>
      </c>
    </row>
    <row r="294" spans="1:8">
      <c r="A294" s="12">
        <f t="shared" si="50"/>
        <v>42767</v>
      </c>
      <c r="B294" s="12">
        <f t="shared" si="44"/>
        <v>42962</v>
      </c>
      <c r="C294" s="13">
        <f t="shared" si="45"/>
        <v>75</v>
      </c>
      <c r="D294" s="273">
        <f t="shared" si="46"/>
        <v>0.92666666666666719</v>
      </c>
      <c r="E294" s="273">
        <f t="shared" si="47"/>
        <v>0.92666666666666719</v>
      </c>
      <c r="F294" s="274">
        <f t="shared" si="48"/>
        <v>42962</v>
      </c>
      <c r="G294" s="274">
        <f t="shared" si="49"/>
        <v>42995</v>
      </c>
      <c r="H294" s="275">
        <f>CHOOSE(MATCH($A$2,{"D","C"},0),VLOOKUP($A294,$J$4:$N$258,COUNTA($J$4:$N$4)),TREND(D294:E294,F294:G294,B294))</f>
        <v>0.92666666666666719</v>
      </c>
    </row>
    <row r="295" spans="1:8">
      <c r="A295" s="12">
        <f t="shared" si="50"/>
        <v>42795</v>
      </c>
      <c r="B295" s="12">
        <f t="shared" si="44"/>
        <v>42993</v>
      </c>
      <c r="C295" s="13">
        <f t="shared" si="45"/>
        <v>75</v>
      </c>
      <c r="D295" s="273">
        <f t="shared" si="46"/>
        <v>0.92666666666666719</v>
      </c>
      <c r="E295" s="273">
        <f t="shared" si="47"/>
        <v>0.92666666666666719</v>
      </c>
      <c r="F295" s="274">
        <f t="shared" si="48"/>
        <v>42962</v>
      </c>
      <c r="G295" s="274">
        <f t="shared" si="49"/>
        <v>42995</v>
      </c>
      <c r="H295" s="275">
        <f>CHOOSE(MATCH($A$2,{"D","C"},0),VLOOKUP($A295,$J$4:$N$258,COUNTA($J$4:$N$4)),TREND(D295:E295,F295:G295,B295))</f>
        <v>0.92666666666666719</v>
      </c>
    </row>
    <row r="296" spans="1:8">
      <c r="A296" s="12">
        <f t="shared" si="50"/>
        <v>42826</v>
      </c>
      <c r="B296" s="12">
        <f t="shared" si="44"/>
        <v>43023</v>
      </c>
      <c r="C296" s="13">
        <f t="shared" si="45"/>
        <v>76</v>
      </c>
      <c r="D296" s="273">
        <f t="shared" si="46"/>
        <v>0.92666666666666719</v>
      </c>
      <c r="E296" s="273">
        <f t="shared" si="47"/>
        <v>0.94333333333333402</v>
      </c>
      <c r="F296" s="274">
        <f t="shared" si="48"/>
        <v>42995</v>
      </c>
      <c r="G296" s="274">
        <f t="shared" si="49"/>
        <v>43024</v>
      </c>
      <c r="H296" s="275">
        <f>CHOOSE(MATCH($A$2,{"D","C"},0),VLOOKUP($A296,$J$4:$N$258,COUNTA($J$4:$N$4)),TREND(D296:E296,F296:G296,B296))</f>
        <v>0.94333333333333402</v>
      </c>
    </row>
    <row r="297" spans="1:8">
      <c r="A297" s="12">
        <f t="shared" si="50"/>
        <v>42856</v>
      </c>
      <c r="B297" s="12">
        <f t="shared" si="44"/>
        <v>43054</v>
      </c>
      <c r="C297" s="13">
        <f t="shared" si="45"/>
        <v>77</v>
      </c>
      <c r="D297" s="273">
        <f t="shared" si="46"/>
        <v>0.94333333333333402</v>
      </c>
      <c r="E297" s="273">
        <f t="shared" si="47"/>
        <v>0.94333333333333402</v>
      </c>
      <c r="F297" s="274">
        <f t="shared" si="48"/>
        <v>43024</v>
      </c>
      <c r="G297" s="274">
        <f t="shared" si="49"/>
        <v>43056</v>
      </c>
      <c r="H297" s="275">
        <f>CHOOSE(MATCH($A$2,{"D","C"},0),VLOOKUP($A297,$J$4:$N$258,COUNTA($J$4:$N$4)),TREND(D297:E297,F297:G297,B297))</f>
        <v>0.94333333333333402</v>
      </c>
    </row>
    <row r="298" spans="1:8">
      <c r="A298" s="12">
        <f t="shared" si="50"/>
        <v>42887</v>
      </c>
      <c r="B298" s="12">
        <f t="shared" si="44"/>
        <v>43084</v>
      </c>
      <c r="C298" s="13">
        <f t="shared" si="45"/>
        <v>78</v>
      </c>
      <c r="D298" s="273">
        <f t="shared" si="46"/>
        <v>0.94333333333333402</v>
      </c>
      <c r="E298" s="273">
        <f t="shared" si="47"/>
        <v>0.94333333333333402</v>
      </c>
      <c r="F298" s="274">
        <f t="shared" si="48"/>
        <v>43056</v>
      </c>
      <c r="G298" s="274">
        <f t="shared" si="49"/>
        <v>43085</v>
      </c>
      <c r="H298" s="275">
        <f>CHOOSE(MATCH($A$2,{"D","C"},0),VLOOKUP($A298,$J$4:$N$258,COUNTA($J$4:$N$4)),TREND(D298:E298,F298:G298,B298))</f>
        <v>0.94333333333333402</v>
      </c>
    </row>
    <row r="299" spans="1:8">
      <c r="A299" s="12">
        <f t="shared" si="50"/>
        <v>42917</v>
      </c>
      <c r="B299" s="12">
        <f t="shared" si="44"/>
        <v>43115</v>
      </c>
      <c r="C299" s="13">
        <f t="shared" si="45"/>
        <v>79</v>
      </c>
      <c r="D299" s="273">
        <f t="shared" si="46"/>
        <v>0.94333333333333402</v>
      </c>
      <c r="E299" s="273">
        <f t="shared" si="47"/>
        <v>0.93500000000000072</v>
      </c>
      <c r="F299" s="274">
        <f t="shared" si="48"/>
        <v>43085</v>
      </c>
      <c r="G299" s="274">
        <f t="shared" si="49"/>
        <v>43117</v>
      </c>
      <c r="H299" s="275">
        <f>CHOOSE(MATCH($A$2,{"D","C"},0),VLOOKUP($A299,$J$4:$N$258,COUNTA($J$4:$N$4)),TREND(D299:E299,F299:G299,B299))</f>
        <v>0.93500000000000072</v>
      </c>
    </row>
    <row r="300" spans="1:8">
      <c r="A300" s="12">
        <f t="shared" si="50"/>
        <v>42948</v>
      </c>
      <c r="B300" s="12">
        <f t="shared" si="44"/>
        <v>43146</v>
      </c>
      <c r="C300" s="13">
        <f t="shared" si="45"/>
        <v>80</v>
      </c>
      <c r="D300" s="273">
        <f t="shared" si="46"/>
        <v>0.93500000000000072</v>
      </c>
      <c r="E300" s="273">
        <f t="shared" si="47"/>
        <v>0.93500000000000072</v>
      </c>
      <c r="F300" s="274">
        <f t="shared" si="48"/>
        <v>43117</v>
      </c>
      <c r="G300" s="274">
        <f t="shared" si="49"/>
        <v>43148</v>
      </c>
      <c r="H300" s="275">
        <f>CHOOSE(MATCH($A$2,{"D","C"},0),VLOOKUP($A300,$J$4:$N$258,COUNTA($J$4:$N$4)),TREND(D300:E300,F300:G300,B300))</f>
        <v>0.93500000000000072</v>
      </c>
    </row>
    <row r="301" spans="1:8">
      <c r="A301" s="12">
        <f t="shared" si="50"/>
        <v>42979</v>
      </c>
      <c r="B301" s="12">
        <f t="shared" si="44"/>
        <v>43174</v>
      </c>
      <c r="C301" s="13">
        <f t="shared" si="45"/>
        <v>81</v>
      </c>
      <c r="D301" s="273">
        <f t="shared" si="46"/>
        <v>0.93500000000000072</v>
      </c>
      <c r="E301" s="273">
        <f t="shared" si="47"/>
        <v>0.93500000000000072</v>
      </c>
      <c r="F301" s="274">
        <f t="shared" si="48"/>
        <v>43148</v>
      </c>
      <c r="G301" s="274">
        <f t="shared" si="49"/>
        <v>43175</v>
      </c>
      <c r="H301" s="275">
        <f>CHOOSE(MATCH($A$2,{"D","C"},0),VLOOKUP($A301,$J$4:$N$258,COUNTA($J$4:$N$4)),TREND(D301:E301,F301:G301,B301))</f>
        <v>0.93500000000000072</v>
      </c>
    </row>
    <row r="302" spans="1:8">
      <c r="A302" s="12">
        <f t="shared" si="50"/>
        <v>43009</v>
      </c>
      <c r="B302" s="12">
        <f t="shared" si="44"/>
        <v>43205</v>
      </c>
      <c r="C302" s="13">
        <f t="shared" si="45"/>
        <v>82</v>
      </c>
      <c r="D302" s="273">
        <f t="shared" si="46"/>
        <v>0.93500000000000072</v>
      </c>
      <c r="E302" s="273">
        <f t="shared" si="47"/>
        <v>0.93500000000000072</v>
      </c>
      <c r="F302" s="274">
        <f t="shared" si="48"/>
        <v>43175</v>
      </c>
      <c r="G302" s="274">
        <f t="shared" si="49"/>
        <v>43207</v>
      </c>
      <c r="H302" s="275">
        <f>CHOOSE(MATCH($A$2,{"D","C"},0),VLOOKUP($A302,$J$4:$N$258,COUNTA($J$4:$N$4)),TREND(D302:E302,F302:G302,B302))</f>
        <v>0.93500000000000072</v>
      </c>
    </row>
    <row r="303" spans="1:8">
      <c r="A303" s="12">
        <f t="shared" si="50"/>
        <v>43040</v>
      </c>
      <c r="B303" s="12">
        <f t="shared" si="44"/>
        <v>43235</v>
      </c>
      <c r="C303" s="13">
        <f t="shared" si="45"/>
        <v>83</v>
      </c>
      <c r="D303" s="273">
        <f t="shared" si="46"/>
        <v>0.93500000000000072</v>
      </c>
      <c r="E303" s="273">
        <f t="shared" si="47"/>
        <v>0.93500000000000072</v>
      </c>
      <c r="F303" s="274">
        <f t="shared" si="48"/>
        <v>43207</v>
      </c>
      <c r="G303" s="274">
        <f t="shared" si="49"/>
        <v>43236</v>
      </c>
      <c r="H303" s="275">
        <f>CHOOSE(MATCH($A$2,{"D","C"},0),VLOOKUP($A303,$J$4:$N$258,COUNTA($J$4:$N$4)),TREND(D303:E303,F303:G303,B303))</f>
        <v>0.93500000000000072</v>
      </c>
    </row>
    <row r="304" spans="1:8">
      <c r="A304" s="12">
        <f t="shared" si="50"/>
        <v>43070</v>
      </c>
      <c r="B304" s="12">
        <f t="shared" si="44"/>
        <v>43266</v>
      </c>
      <c r="C304" s="13">
        <f t="shared" si="45"/>
        <v>84</v>
      </c>
      <c r="D304" s="273">
        <f t="shared" si="46"/>
        <v>0.93500000000000072</v>
      </c>
      <c r="E304" s="273">
        <f t="shared" si="47"/>
        <v>0.93500000000000072</v>
      </c>
      <c r="F304" s="274">
        <f t="shared" si="48"/>
        <v>43236</v>
      </c>
      <c r="G304" s="274">
        <f t="shared" si="49"/>
        <v>43268</v>
      </c>
      <c r="H304" s="275">
        <f>CHOOSE(MATCH($A$2,{"D","C"},0),VLOOKUP($A304,$J$4:$N$258,COUNTA($J$4:$N$4)),TREND(D304:E304,F304:G304,B304))</f>
        <v>0.93500000000000072</v>
      </c>
    </row>
    <row r="305" spans="1:8">
      <c r="A305" s="12">
        <f t="shared" si="50"/>
        <v>43101</v>
      </c>
      <c r="B305" s="12">
        <f t="shared" si="44"/>
        <v>43296</v>
      </c>
      <c r="C305" s="13">
        <f t="shared" si="45"/>
        <v>85</v>
      </c>
      <c r="D305" s="273">
        <f t="shared" si="46"/>
        <v>0.93500000000000072</v>
      </c>
      <c r="E305" s="273">
        <f t="shared" si="47"/>
        <v>0.93500000000000072</v>
      </c>
      <c r="F305" s="274">
        <f t="shared" si="48"/>
        <v>43268</v>
      </c>
      <c r="G305" s="274">
        <f t="shared" si="49"/>
        <v>43298</v>
      </c>
      <c r="H305" s="275">
        <f>CHOOSE(MATCH($A$2,{"D","C"},0),VLOOKUP($A305,$J$4:$N$258,COUNTA($J$4:$N$4)),TREND(D305:E305,F305:G305,B305))</f>
        <v>0.93500000000000072</v>
      </c>
    </row>
    <row r="306" spans="1:8">
      <c r="A306" s="12">
        <f t="shared" si="50"/>
        <v>43132</v>
      </c>
      <c r="B306" s="12">
        <f t="shared" si="44"/>
        <v>43327</v>
      </c>
      <c r="C306" s="13">
        <f t="shared" si="45"/>
        <v>87</v>
      </c>
      <c r="D306" s="273">
        <f t="shared" si="46"/>
        <v>0.93500000000000072</v>
      </c>
      <c r="E306" s="273">
        <f t="shared" si="47"/>
        <v>0.93500000000000072</v>
      </c>
      <c r="F306" s="274">
        <f t="shared" si="48"/>
        <v>43327</v>
      </c>
      <c r="G306" s="274">
        <f t="shared" si="49"/>
        <v>43360</v>
      </c>
      <c r="H306" s="275">
        <f>CHOOSE(MATCH($A$2,{"D","C"},0),VLOOKUP($A306,$J$4:$N$258,COUNTA($J$4:$N$4)),TREND(D306:E306,F306:G306,B306))</f>
        <v>0.93500000000000072</v>
      </c>
    </row>
    <row r="307" spans="1:8">
      <c r="A307" s="12">
        <f t="shared" si="50"/>
        <v>43160</v>
      </c>
      <c r="B307" s="12">
        <f t="shared" si="44"/>
        <v>43358</v>
      </c>
      <c r="C307" s="13">
        <f t="shared" si="45"/>
        <v>87</v>
      </c>
      <c r="D307" s="273">
        <f t="shared" si="46"/>
        <v>0.93500000000000072</v>
      </c>
      <c r="E307" s="273">
        <f t="shared" si="47"/>
        <v>0.93500000000000072</v>
      </c>
      <c r="F307" s="274">
        <f t="shared" si="48"/>
        <v>43327</v>
      </c>
      <c r="G307" s="274">
        <f t="shared" si="49"/>
        <v>43360</v>
      </c>
      <c r="H307" s="275">
        <f>CHOOSE(MATCH($A$2,{"D","C"},0),VLOOKUP($A307,$J$4:$N$258,COUNTA($J$4:$N$4)),TREND(D307:E307,F307:G307,B307))</f>
        <v>0.93500000000000072</v>
      </c>
    </row>
    <row r="308" spans="1:8">
      <c r="A308" s="12">
        <f t="shared" si="50"/>
        <v>43191</v>
      </c>
      <c r="B308" s="12">
        <f t="shared" si="44"/>
        <v>43388</v>
      </c>
      <c r="C308" s="13">
        <f t="shared" si="45"/>
        <v>88</v>
      </c>
      <c r="D308" s="273">
        <f t="shared" si="46"/>
        <v>0.93500000000000072</v>
      </c>
      <c r="E308" s="273">
        <f t="shared" si="47"/>
        <v>0.94666666666666732</v>
      </c>
      <c r="F308" s="274">
        <f t="shared" si="48"/>
        <v>43360</v>
      </c>
      <c r="G308" s="274">
        <f t="shared" si="49"/>
        <v>43389</v>
      </c>
      <c r="H308" s="275">
        <f>CHOOSE(MATCH($A$2,{"D","C"},0),VLOOKUP($A308,$J$4:$N$258,COUNTA($J$4:$N$4)),TREND(D308:E308,F308:G308,B308))</f>
        <v>0.94666666666666732</v>
      </c>
    </row>
    <row r="309" spans="1:8">
      <c r="A309" s="12">
        <f t="shared" si="50"/>
        <v>43221</v>
      </c>
      <c r="B309" s="12">
        <f t="shared" si="44"/>
        <v>43419</v>
      </c>
      <c r="C309" s="13">
        <f t="shared" si="45"/>
        <v>89</v>
      </c>
      <c r="D309" s="273">
        <f t="shared" si="46"/>
        <v>0.94666666666666732</v>
      </c>
      <c r="E309" s="273">
        <f t="shared" si="47"/>
        <v>0.94666666666666732</v>
      </c>
      <c r="F309" s="274">
        <f t="shared" si="48"/>
        <v>43389</v>
      </c>
      <c r="G309" s="274">
        <f t="shared" si="49"/>
        <v>43421</v>
      </c>
      <c r="H309" s="275">
        <f>CHOOSE(MATCH($A$2,{"D","C"},0),VLOOKUP($A309,$J$4:$N$258,COUNTA($J$4:$N$4)),TREND(D309:E309,F309:G309,B309))</f>
        <v>0.94666666666666732</v>
      </c>
    </row>
    <row r="310" spans="1:8">
      <c r="A310" s="12">
        <f t="shared" si="50"/>
        <v>43252</v>
      </c>
      <c r="B310" s="12">
        <f t="shared" si="44"/>
        <v>43449</v>
      </c>
      <c r="C310" s="13">
        <f t="shared" si="45"/>
        <v>90</v>
      </c>
      <c r="D310" s="273">
        <f t="shared" si="46"/>
        <v>0.94666666666666732</v>
      </c>
      <c r="E310" s="273">
        <f t="shared" si="47"/>
        <v>0.94666666666666732</v>
      </c>
      <c r="F310" s="274">
        <f t="shared" si="48"/>
        <v>43421</v>
      </c>
      <c r="G310" s="274">
        <f t="shared" si="49"/>
        <v>43450</v>
      </c>
      <c r="H310" s="275">
        <f>CHOOSE(MATCH($A$2,{"D","C"},0),VLOOKUP($A310,$J$4:$N$258,COUNTA($J$4:$N$4)),TREND(D310:E310,F310:G310,B310))</f>
        <v>0.94666666666666732</v>
      </c>
    </row>
    <row r="311" spans="1:8">
      <c r="A311" s="12">
        <f t="shared" si="50"/>
        <v>43282</v>
      </c>
      <c r="B311" s="12">
        <f t="shared" si="44"/>
        <v>43480</v>
      </c>
      <c r="C311" s="13">
        <f t="shared" si="45"/>
        <v>91</v>
      </c>
      <c r="D311" s="273">
        <f t="shared" si="46"/>
        <v>0.94666666666666732</v>
      </c>
      <c r="E311" s="273">
        <f t="shared" si="47"/>
        <v>0.94666666666666732</v>
      </c>
      <c r="F311" s="274">
        <f t="shared" si="48"/>
        <v>43450</v>
      </c>
      <c r="G311" s="274">
        <f t="shared" si="49"/>
        <v>43482</v>
      </c>
      <c r="H311" s="275">
        <f>CHOOSE(MATCH($A$2,{"D","C"},0),VLOOKUP($A311,$J$4:$N$258,COUNTA($J$4:$N$4)),TREND(D311:E311,F311:G311,B311))</f>
        <v>0.94666666666666732</v>
      </c>
    </row>
    <row r="312" spans="1:8">
      <c r="A312" s="12">
        <f t="shared" si="50"/>
        <v>43313</v>
      </c>
      <c r="B312" s="12">
        <f t="shared" si="44"/>
        <v>43511</v>
      </c>
      <c r="C312" s="13">
        <f t="shared" si="45"/>
        <v>92</v>
      </c>
      <c r="D312" s="273">
        <f t="shared" si="46"/>
        <v>0.94666666666666732</v>
      </c>
      <c r="E312" s="273">
        <f t="shared" si="47"/>
        <v>0.94666666666666732</v>
      </c>
      <c r="F312" s="274">
        <f t="shared" si="48"/>
        <v>43482</v>
      </c>
      <c r="G312" s="274">
        <f t="shared" si="49"/>
        <v>43513</v>
      </c>
      <c r="H312" s="275">
        <f>CHOOSE(MATCH($A$2,{"D","C"},0),VLOOKUP($A312,$J$4:$N$258,COUNTA($J$4:$N$4)),TREND(D312:E312,F312:G312,B312))</f>
        <v>0.94666666666666732</v>
      </c>
    </row>
    <row r="313" spans="1:8">
      <c r="A313" s="12">
        <f t="shared" si="50"/>
        <v>43344</v>
      </c>
      <c r="B313" s="12">
        <f t="shared" si="44"/>
        <v>43539</v>
      </c>
      <c r="C313" s="13">
        <f t="shared" si="45"/>
        <v>93</v>
      </c>
      <c r="D313" s="273">
        <f t="shared" si="46"/>
        <v>0.94666666666666732</v>
      </c>
      <c r="E313" s="273">
        <f t="shared" si="47"/>
        <v>0.94666666666666732</v>
      </c>
      <c r="F313" s="274">
        <f t="shared" si="48"/>
        <v>43513</v>
      </c>
      <c r="G313" s="274">
        <f t="shared" si="49"/>
        <v>43540</v>
      </c>
      <c r="H313" s="275">
        <f>CHOOSE(MATCH($A$2,{"D","C"},0),VLOOKUP($A313,$J$4:$N$258,COUNTA($J$4:$N$4)),TREND(D313:E313,F313:G313,B313))</f>
        <v>0.94666666666666732</v>
      </c>
    </row>
    <row r="314" spans="1:8">
      <c r="A314" s="12">
        <f t="shared" si="50"/>
        <v>43374</v>
      </c>
      <c r="B314" s="12">
        <f t="shared" si="44"/>
        <v>43570</v>
      </c>
      <c r="C314" s="13">
        <f t="shared" si="45"/>
        <v>94</v>
      </c>
      <c r="D314" s="273">
        <f t="shared" si="46"/>
        <v>0.94666666666666732</v>
      </c>
      <c r="E314" s="273">
        <f t="shared" si="47"/>
        <v>0.95333333333333403</v>
      </c>
      <c r="F314" s="274">
        <f t="shared" si="48"/>
        <v>43540</v>
      </c>
      <c r="G314" s="274">
        <f t="shared" si="49"/>
        <v>43572</v>
      </c>
      <c r="H314" s="275">
        <f>CHOOSE(MATCH($A$2,{"D","C"},0),VLOOKUP($A314,$J$4:$N$258,COUNTA($J$4:$N$4)),TREND(D314:E314,F314:G314,B314))</f>
        <v>0.95333333333333403</v>
      </c>
    </row>
    <row r="315" spans="1:8">
      <c r="A315" s="12">
        <f t="shared" si="50"/>
        <v>43405</v>
      </c>
      <c r="B315" s="12">
        <f t="shared" si="44"/>
        <v>43600</v>
      </c>
      <c r="C315" s="13">
        <f t="shared" si="45"/>
        <v>95</v>
      </c>
      <c r="D315" s="273">
        <f t="shared" si="46"/>
        <v>0.95333333333333403</v>
      </c>
      <c r="E315" s="273">
        <f t="shared" si="47"/>
        <v>0.95333333333333403</v>
      </c>
      <c r="F315" s="274">
        <f t="shared" si="48"/>
        <v>43572</v>
      </c>
      <c r="G315" s="274">
        <f t="shared" si="49"/>
        <v>43601</v>
      </c>
      <c r="H315" s="275">
        <f>CHOOSE(MATCH($A$2,{"D","C"},0),VLOOKUP($A315,$J$4:$N$258,COUNTA($J$4:$N$4)),TREND(D315:E315,F315:G315,B315))</f>
        <v>0.95333333333333403</v>
      </c>
    </row>
    <row r="316" spans="1:8">
      <c r="A316" s="12">
        <f t="shared" si="50"/>
        <v>43435</v>
      </c>
      <c r="B316" s="12">
        <f t="shared" si="44"/>
        <v>43631</v>
      </c>
      <c r="C316" s="13">
        <f t="shared" si="45"/>
        <v>96</v>
      </c>
      <c r="D316" s="273">
        <f t="shared" si="46"/>
        <v>0.95333333333333403</v>
      </c>
      <c r="E316" s="273">
        <f t="shared" si="47"/>
        <v>0.95333333333333403</v>
      </c>
      <c r="F316" s="274">
        <f t="shared" si="48"/>
        <v>43601</v>
      </c>
      <c r="G316" s="274">
        <f t="shared" si="49"/>
        <v>43633</v>
      </c>
      <c r="H316" s="275">
        <f>CHOOSE(MATCH($A$2,{"D","C"},0),VLOOKUP($A316,$J$4:$N$258,COUNTA($J$4:$N$4)),TREND(D316:E316,F316:G316,B316))</f>
        <v>0.95333333333333403</v>
      </c>
    </row>
    <row r="317" spans="1:8">
      <c r="A317" s="12">
        <f t="shared" si="50"/>
        <v>43466</v>
      </c>
      <c r="B317" s="12">
        <f t="shared" si="44"/>
        <v>43661</v>
      </c>
      <c r="C317" s="13">
        <f t="shared" si="45"/>
        <v>97</v>
      </c>
      <c r="D317" s="273">
        <f t="shared" si="46"/>
        <v>0.95333333333333403</v>
      </c>
      <c r="E317" s="273">
        <f t="shared" si="47"/>
        <v>0.94666666666666721</v>
      </c>
      <c r="F317" s="274">
        <f t="shared" si="48"/>
        <v>43633</v>
      </c>
      <c r="G317" s="274">
        <f t="shared" si="49"/>
        <v>43663</v>
      </c>
      <c r="H317" s="275">
        <f>CHOOSE(MATCH($A$2,{"D","C"},0),VLOOKUP($A317,$J$4:$N$258,COUNTA($J$4:$N$4)),TREND(D317:E317,F317:G317,B317))</f>
        <v>0.94666666666666721</v>
      </c>
    </row>
    <row r="318" spans="1:8">
      <c r="A318" s="12">
        <f t="shared" si="50"/>
        <v>43497</v>
      </c>
      <c r="B318" s="12">
        <f t="shared" si="44"/>
        <v>43692</v>
      </c>
      <c r="C318" s="13">
        <f t="shared" si="45"/>
        <v>99</v>
      </c>
      <c r="D318" s="273">
        <f t="shared" si="46"/>
        <v>0.94666666666666721</v>
      </c>
      <c r="E318" s="273">
        <f t="shared" si="47"/>
        <v>0.94666666666666721</v>
      </c>
      <c r="F318" s="274">
        <f t="shared" si="48"/>
        <v>43692</v>
      </c>
      <c r="G318" s="274">
        <f t="shared" si="49"/>
        <v>43725</v>
      </c>
      <c r="H318" s="275">
        <f>CHOOSE(MATCH($A$2,{"D","C"},0),VLOOKUP($A318,$J$4:$N$258,COUNTA($J$4:$N$4)),TREND(D318:E318,F318:G318,B318))</f>
        <v>0.94666666666666721</v>
      </c>
    </row>
    <row r="319" spans="1:8">
      <c r="A319" s="12">
        <f t="shared" si="50"/>
        <v>43525</v>
      </c>
      <c r="B319" s="12">
        <f t="shared" si="44"/>
        <v>43723</v>
      </c>
      <c r="C319" s="13">
        <f t="shared" si="45"/>
        <v>99</v>
      </c>
      <c r="D319" s="273">
        <f t="shared" si="46"/>
        <v>0.94666666666666721</v>
      </c>
      <c r="E319" s="273">
        <f t="shared" si="47"/>
        <v>0.94666666666666721</v>
      </c>
      <c r="F319" s="274">
        <f t="shared" si="48"/>
        <v>43692</v>
      </c>
      <c r="G319" s="274">
        <f t="shared" si="49"/>
        <v>43725</v>
      </c>
      <c r="H319" s="275">
        <f>CHOOSE(MATCH($A$2,{"D","C"},0),VLOOKUP($A319,$J$4:$N$258,COUNTA($J$4:$N$4)),TREND(D319:E319,F319:G319,B319))</f>
        <v>0.94666666666666721</v>
      </c>
    </row>
    <row r="320" spans="1:8">
      <c r="A320" s="12">
        <f t="shared" si="50"/>
        <v>43556</v>
      </c>
      <c r="B320" s="12">
        <f t="shared" si="44"/>
        <v>43753</v>
      </c>
      <c r="C320" s="13">
        <f t="shared" si="45"/>
        <v>100</v>
      </c>
      <c r="D320" s="273">
        <f t="shared" si="46"/>
        <v>0.94666666666666721</v>
      </c>
      <c r="E320" s="273">
        <f t="shared" si="47"/>
        <v>0.96666666666666723</v>
      </c>
      <c r="F320" s="274">
        <f t="shared" si="48"/>
        <v>43725</v>
      </c>
      <c r="G320" s="274">
        <f t="shared" si="49"/>
        <v>43754</v>
      </c>
      <c r="H320" s="275">
        <f>CHOOSE(MATCH($A$2,{"D","C"},0),VLOOKUP($A320,$J$4:$N$258,COUNTA($J$4:$N$4)),TREND(D320:E320,F320:G320,B320))</f>
        <v>0.96666666666666723</v>
      </c>
    </row>
    <row r="321" spans="1:8">
      <c r="A321" s="12">
        <f t="shared" si="50"/>
        <v>43586</v>
      </c>
      <c r="B321" s="12">
        <f t="shared" si="44"/>
        <v>43784</v>
      </c>
      <c r="C321" s="13">
        <f t="shared" si="45"/>
        <v>101</v>
      </c>
      <c r="D321" s="273">
        <f t="shared" si="46"/>
        <v>0.96666666666666723</v>
      </c>
      <c r="E321" s="273">
        <f t="shared" si="47"/>
        <v>0.96666666666666723</v>
      </c>
      <c r="F321" s="274">
        <f t="shared" si="48"/>
        <v>43754</v>
      </c>
      <c r="G321" s="274">
        <f t="shared" si="49"/>
        <v>43786</v>
      </c>
      <c r="H321" s="275">
        <f>CHOOSE(MATCH($A$2,{"D","C"},0),VLOOKUP($A321,$J$4:$N$258,COUNTA($J$4:$N$4)),TREND(D321:E321,F321:G321,B321))</f>
        <v>0.96666666666666723</v>
      </c>
    </row>
    <row r="322" spans="1:8">
      <c r="A322" s="12">
        <f t="shared" si="50"/>
        <v>43617</v>
      </c>
      <c r="B322" s="12">
        <f t="shared" si="44"/>
        <v>43814</v>
      </c>
      <c r="C322" s="13">
        <f t="shared" si="45"/>
        <v>102</v>
      </c>
      <c r="D322" s="273">
        <f t="shared" si="46"/>
        <v>0.96666666666666723</v>
      </c>
      <c r="E322" s="273">
        <f t="shared" si="47"/>
        <v>0.96666666666666723</v>
      </c>
      <c r="F322" s="274">
        <f t="shared" si="48"/>
        <v>43786</v>
      </c>
      <c r="G322" s="274">
        <f t="shared" si="49"/>
        <v>43815</v>
      </c>
      <c r="H322" s="275">
        <f>CHOOSE(MATCH($A$2,{"D","C"},0),VLOOKUP($A322,$J$4:$N$258,COUNTA($J$4:$N$4)),TREND(D322:E322,F322:G322,B322))</f>
        <v>0.96666666666666723</v>
      </c>
    </row>
    <row r="323" spans="1:8">
      <c r="A323" s="12">
        <f t="shared" si="50"/>
        <v>43647</v>
      </c>
      <c r="B323" s="12">
        <f t="shared" si="44"/>
        <v>43845</v>
      </c>
      <c r="C323" s="13">
        <f t="shared" si="45"/>
        <v>103</v>
      </c>
      <c r="D323" s="273">
        <f t="shared" si="46"/>
        <v>0.96666666666666723</v>
      </c>
      <c r="E323" s="273">
        <f t="shared" si="47"/>
        <v>0.98500000000000065</v>
      </c>
      <c r="F323" s="274">
        <f t="shared" si="48"/>
        <v>43815</v>
      </c>
      <c r="G323" s="274">
        <f t="shared" si="49"/>
        <v>43847</v>
      </c>
      <c r="H323" s="275">
        <f>CHOOSE(MATCH($A$2,{"D","C"},0),VLOOKUP($A323,$J$4:$N$258,COUNTA($J$4:$N$4)),TREND(D323:E323,F323:G323,B323))</f>
        <v>0.98500000000000065</v>
      </c>
    </row>
    <row r="324" spans="1:8">
      <c r="A324" s="12">
        <f t="shared" si="50"/>
        <v>43678</v>
      </c>
      <c r="B324" s="12">
        <f t="shared" si="44"/>
        <v>43876</v>
      </c>
      <c r="C324" s="13">
        <f t="shared" si="45"/>
        <v>104</v>
      </c>
      <c r="D324" s="273">
        <f t="shared" si="46"/>
        <v>0.98500000000000065</v>
      </c>
      <c r="E324" s="273">
        <f t="shared" si="47"/>
        <v>0.98500000000000065</v>
      </c>
      <c r="F324" s="274">
        <f t="shared" si="48"/>
        <v>43847</v>
      </c>
      <c r="G324" s="274">
        <f t="shared" si="49"/>
        <v>43878</v>
      </c>
      <c r="H324" s="275">
        <f>CHOOSE(MATCH($A$2,{"D","C"},0),VLOOKUP($A324,$J$4:$N$258,COUNTA($J$4:$N$4)),TREND(D324:E324,F324:G324,B324))</f>
        <v>0.98500000000000065</v>
      </c>
    </row>
    <row r="325" spans="1:8">
      <c r="A325" s="12">
        <f t="shared" si="50"/>
        <v>43709</v>
      </c>
      <c r="B325" s="12">
        <f t="shared" ref="B325:B388" si="51">DATE(YEAR(A325),MONTH(A325)+FLOOR(($M$2+$A$3)/2,1),1+14*MOD($M$2+$A$3,2))</f>
        <v>43905</v>
      </c>
      <c r="C325" s="13">
        <f t="shared" ref="C325:C388" si="52">MATCH($B325,$K$5:$K$258,1)</f>
        <v>105</v>
      </c>
      <c r="D325" s="273">
        <f t="shared" ref="D325:D388" si="53">INDEX($N$5:$N$258,C325)</f>
        <v>0.98500000000000065</v>
      </c>
      <c r="E325" s="273">
        <f t="shared" ref="E325:E388" si="54">INDEX($N$5:$N$258,C325+1)</f>
        <v>0.98500000000000065</v>
      </c>
      <c r="F325" s="274">
        <f t="shared" ref="F325:F388" si="55">INDEX($K$5:$K$258,C325)</f>
        <v>43878</v>
      </c>
      <c r="G325" s="274">
        <f t="shared" ref="G325:G388" si="56">INDEX($K$5:$K$258,C325+1)</f>
        <v>43906</v>
      </c>
      <c r="H325" s="275">
        <f>CHOOSE(MATCH($A$2,{"D","C"},0),VLOOKUP($A325,$J$4:$N$258,COUNTA($J$4:$N$4)),TREND(D325:E325,F325:G325,B325))</f>
        <v>0.98500000000000065</v>
      </c>
    </row>
    <row r="326" spans="1:8">
      <c r="A326" s="12">
        <f t="shared" ref="A326:A389" si="57">EOMONTH(A325,$A$3-1)+1</f>
        <v>43739</v>
      </c>
      <c r="B326" s="12">
        <f t="shared" si="51"/>
        <v>43936</v>
      </c>
      <c r="C326" s="13">
        <f t="shared" si="52"/>
        <v>106</v>
      </c>
      <c r="D326" s="273">
        <f t="shared" si="53"/>
        <v>0.98500000000000065</v>
      </c>
      <c r="E326" s="273">
        <f t="shared" si="54"/>
        <v>1.0116666666666674</v>
      </c>
      <c r="F326" s="274">
        <f t="shared" si="55"/>
        <v>43906</v>
      </c>
      <c r="G326" s="274">
        <f t="shared" si="56"/>
        <v>43938</v>
      </c>
      <c r="H326" s="275">
        <f>CHOOSE(MATCH($A$2,{"D","C"},0),VLOOKUP($A326,$J$4:$N$258,COUNTA($J$4:$N$4)),TREND(D326:E326,F326:G326,B326))</f>
        <v>1.0116666666666674</v>
      </c>
    </row>
    <row r="327" spans="1:8">
      <c r="A327" s="12">
        <f t="shared" si="57"/>
        <v>43770</v>
      </c>
      <c r="B327" s="12">
        <f t="shared" si="51"/>
        <v>43966</v>
      </c>
      <c r="C327" s="13">
        <f t="shared" si="52"/>
        <v>107</v>
      </c>
      <c r="D327" s="273">
        <f t="shared" si="53"/>
        <v>1.0116666666666674</v>
      </c>
      <c r="E327" s="273">
        <f t="shared" si="54"/>
        <v>1.0116666666666674</v>
      </c>
      <c r="F327" s="274">
        <f t="shared" si="55"/>
        <v>43938</v>
      </c>
      <c r="G327" s="274">
        <f t="shared" si="56"/>
        <v>43967</v>
      </c>
      <c r="H327" s="275">
        <f>CHOOSE(MATCH($A$2,{"D","C"},0),VLOOKUP($A327,$J$4:$N$258,COUNTA($J$4:$N$4)),TREND(D327:E327,F327:G327,B327))</f>
        <v>1.0116666666666674</v>
      </c>
    </row>
    <row r="328" spans="1:8">
      <c r="A328" s="12">
        <f t="shared" si="57"/>
        <v>43800</v>
      </c>
      <c r="B328" s="12">
        <f t="shared" si="51"/>
        <v>43997</v>
      </c>
      <c r="C328" s="13">
        <f t="shared" si="52"/>
        <v>108</v>
      </c>
      <c r="D328" s="273">
        <f t="shared" si="53"/>
        <v>1.0116666666666674</v>
      </c>
      <c r="E328" s="273">
        <f t="shared" si="54"/>
        <v>1.0116666666666674</v>
      </c>
      <c r="F328" s="274">
        <f t="shared" si="55"/>
        <v>43967</v>
      </c>
      <c r="G328" s="274">
        <f t="shared" si="56"/>
        <v>43999</v>
      </c>
      <c r="H328" s="275">
        <f>CHOOSE(MATCH($A$2,{"D","C"},0),VLOOKUP($A328,$J$4:$N$258,COUNTA($J$4:$N$4)),TREND(D328:E328,F328:G328,B328))</f>
        <v>1.0116666666666674</v>
      </c>
    </row>
    <row r="329" spans="1:8">
      <c r="A329" s="12">
        <f t="shared" si="57"/>
        <v>43831</v>
      </c>
      <c r="B329" s="12">
        <f t="shared" si="51"/>
        <v>44027</v>
      </c>
      <c r="C329" s="13">
        <f t="shared" si="52"/>
        <v>109</v>
      </c>
      <c r="D329" s="273">
        <f t="shared" si="53"/>
        <v>1.0116666666666674</v>
      </c>
      <c r="E329" s="273">
        <f t="shared" si="54"/>
        <v>1.0200000000000009</v>
      </c>
      <c r="F329" s="274">
        <f t="shared" si="55"/>
        <v>43999</v>
      </c>
      <c r="G329" s="274">
        <f t="shared" si="56"/>
        <v>44029</v>
      </c>
      <c r="H329" s="275">
        <f>CHOOSE(MATCH($A$2,{"D","C"},0),VLOOKUP($A329,$J$4:$N$258,COUNTA($J$4:$N$4)),TREND(D329:E329,F329:G329,B329))</f>
        <v>1.0200000000000009</v>
      </c>
    </row>
    <row r="330" spans="1:8">
      <c r="A330" s="12">
        <f t="shared" si="57"/>
        <v>43862</v>
      </c>
      <c r="B330" s="12">
        <f t="shared" si="51"/>
        <v>44058</v>
      </c>
      <c r="C330" s="13">
        <f t="shared" si="52"/>
        <v>110</v>
      </c>
      <c r="D330" s="273">
        <f t="shared" si="53"/>
        <v>1.0200000000000009</v>
      </c>
      <c r="E330" s="273">
        <f t="shared" si="54"/>
        <v>1.0200000000000009</v>
      </c>
      <c r="F330" s="274">
        <f t="shared" si="55"/>
        <v>44029</v>
      </c>
      <c r="G330" s="274">
        <f t="shared" si="56"/>
        <v>44059</v>
      </c>
      <c r="H330" s="275">
        <f>CHOOSE(MATCH($A$2,{"D","C"},0),VLOOKUP($A330,$J$4:$N$258,COUNTA($J$4:$N$4)),TREND(D330:E330,F330:G330,B330))</f>
        <v>1.0200000000000009</v>
      </c>
    </row>
    <row r="331" spans="1:8">
      <c r="A331" s="12">
        <f t="shared" si="57"/>
        <v>43891</v>
      </c>
      <c r="B331" s="12">
        <f t="shared" si="51"/>
        <v>44089</v>
      </c>
      <c r="C331" s="13">
        <f t="shared" si="52"/>
        <v>111</v>
      </c>
      <c r="D331" s="273">
        <f t="shared" si="53"/>
        <v>1.0200000000000009</v>
      </c>
      <c r="E331" s="273">
        <f t="shared" si="54"/>
        <v>1.0200000000000009</v>
      </c>
      <c r="F331" s="274">
        <f t="shared" si="55"/>
        <v>44059</v>
      </c>
      <c r="G331" s="274">
        <f t="shared" si="56"/>
        <v>44091</v>
      </c>
      <c r="H331" s="275">
        <f>CHOOSE(MATCH($A$2,{"D","C"},0),VLOOKUP($A331,$J$4:$N$258,COUNTA($J$4:$N$4)),TREND(D331:E331,F331:G331,B331))</f>
        <v>1.0200000000000009</v>
      </c>
    </row>
    <row r="332" spans="1:8">
      <c r="A332" s="12">
        <f t="shared" si="57"/>
        <v>43922</v>
      </c>
      <c r="B332" s="12">
        <f t="shared" si="51"/>
        <v>44119</v>
      </c>
      <c r="C332" s="13">
        <f t="shared" si="52"/>
        <v>112</v>
      </c>
      <c r="D332" s="273">
        <f t="shared" si="53"/>
        <v>1.0200000000000009</v>
      </c>
      <c r="E332" s="273">
        <f t="shared" si="54"/>
        <v>1.0200000000000009</v>
      </c>
      <c r="F332" s="274">
        <f t="shared" si="55"/>
        <v>44091</v>
      </c>
      <c r="G332" s="274">
        <f t="shared" si="56"/>
        <v>44120</v>
      </c>
      <c r="H332" s="275">
        <f>CHOOSE(MATCH($A$2,{"D","C"},0),VLOOKUP($A332,$J$4:$N$258,COUNTA($J$4:$N$4)),TREND(D332:E332,F332:G332,B332))</f>
        <v>1.0200000000000009</v>
      </c>
    </row>
    <row r="333" spans="1:8">
      <c r="A333" s="12">
        <f t="shared" si="57"/>
        <v>43952</v>
      </c>
      <c r="B333" s="12">
        <f t="shared" si="51"/>
        <v>44150</v>
      </c>
      <c r="C333" s="13">
        <f t="shared" si="52"/>
        <v>113</v>
      </c>
      <c r="D333" s="273">
        <f t="shared" si="53"/>
        <v>1.0200000000000009</v>
      </c>
      <c r="E333" s="273">
        <f t="shared" si="54"/>
        <v>1.0200000000000009</v>
      </c>
      <c r="F333" s="274">
        <f t="shared" si="55"/>
        <v>44120</v>
      </c>
      <c r="G333" s="274">
        <f t="shared" si="56"/>
        <v>44152</v>
      </c>
      <c r="H333" s="275">
        <f>CHOOSE(MATCH($A$2,{"D","C"},0),VLOOKUP($A333,$J$4:$N$258,COUNTA($J$4:$N$4)),TREND(D333:E333,F333:G333,B333))</f>
        <v>1.0200000000000009</v>
      </c>
    </row>
    <row r="334" spans="1:8">
      <c r="A334" s="12">
        <f t="shared" si="57"/>
        <v>43983</v>
      </c>
      <c r="B334" s="12">
        <f t="shared" si="51"/>
        <v>44180</v>
      </c>
      <c r="C334" s="13">
        <f t="shared" si="52"/>
        <v>114</v>
      </c>
      <c r="D334" s="273">
        <f t="shared" si="53"/>
        <v>1.0200000000000009</v>
      </c>
      <c r="E334" s="273">
        <f t="shared" si="54"/>
        <v>1.0200000000000009</v>
      </c>
      <c r="F334" s="274">
        <f t="shared" si="55"/>
        <v>44152</v>
      </c>
      <c r="G334" s="274">
        <f t="shared" si="56"/>
        <v>44181</v>
      </c>
      <c r="H334" s="275">
        <f>CHOOSE(MATCH($A$2,{"D","C"},0),VLOOKUP($A334,$J$4:$N$258,COUNTA($J$4:$N$4)),TREND(D334:E334,F334:G334,B334))</f>
        <v>1.0200000000000009</v>
      </c>
    </row>
    <row r="335" spans="1:8">
      <c r="A335" s="12">
        <f t="shared" si="57"/>
        <v>44013</v>
      </c>
      <c r="B335" s="12">
        <f t="shared" si="51"/>
        <v>44211</v>
      </c>
      <c r="C335" s="13">
        <f t="shared" si="52"/>
        <v>115</v>
      </c>
      <c r="D335" s="273">
        <f t="shared" si="53"/>
        <v>1.0200000000000009</v>
      </c>
      <c r="E335" s="273">
        <f t="shared" si="54"/>
        <v>1.0504632639992588</v>
      </c>
      <c r="F335" s="274">
        <f t="shared" si="55"/>
        <v>44181</v>
      </c>
      <c r="G335" s="274">
        <f t="shared" si="56"/>
        <v>44213</v>
      </c>
      <c r="H335" s="275">
        <f>CHOOSE(MATCH($A$2,{"D","C"},0),VLOOKUP($A335,$J$4:$N$258,COUNTA($J$4:$N$4)),TREND(D335:E335,F335:G335,B335))</f>
        <v>1.0504632639992588</v>
      </c>
    </row>
    <row r="336" spans="1:8">
      <c r="A336" s="12">
        <f t="shared" si="57"/>
        <v>44044</v>
      </c>
      <c r="B336" s="12">
        <f t="shared" si="51"/>
        <v>44242</v>
      </c>
      <c r="C336" s="13">
        <f t="shared" si="52"/>
        <v>116</v>
      </c>
      <c r="D336" s="273">
        <f t="shared" si="53"/>
        <v>1.0504632639992588</v>
      </c>
      <c r="E336" s="273">
        <f t="shared" si="54"/>
        <v>1.0504632639992588</v>
      </c>
      <c r="F336" s="274">
        <f t="shared" si="55"/>
        <v>44213</v>
      </c>
      <c r="G336" s="274">
        <f t="shared" si="56"/>
        <v>44244</v>
      </c>
      <c r="H336" s="275">
        <f>CHOOSE(MATCH($A$2,{"D","C"},0),VLOOKUP($A336,$J$4:$N$258,COUNTA($J$4:$N$4)),TREND(D336:E336,F336:G336,B336))</f>
        <v>1.0504632639992588</v>
      </c>
    </row>
    <row r="337" spans="1:8">
      <c r="A337" s="12">
        <f t="shared" si="57"/>
        <v>44075</v>
      </c>
      <c r="B337" s="12">
        <f t="shared" si="51"/>
        <v>44270</v>
      </c>
      <c r="C337" s="13">
        <f t="shared" si="52"/>
        <v>117</v>
      </c>
      <c r="D337" s="273">
        <f t="shared" si="53"/>
        <v>1.0504632639992588</v>
      </c>
      <c r="E337" s="273">
        <f t="shared" si="54"/>
        <v>1.0504632639992588</v>
      </c>
      <c r="F337" s="274">
        <f t="shared" si="55"/>
        <v>44244</v>
      </c>
      <c r="G337" s="274">
        <f t="shared" si="56"/>
        <v>44271</v>
      </c>
      <c r="H337" s="275">
        <f>CHOOSE(MATCH($A$2,{"D","C"},0),VLOOKUP($A337,$J$4:$N$258,COUNTA($J$4:$N$4)),TREND(D337:E337,F337:G337,B337))</f>
        <v>1.0504632639992588</v>
      </c>
    </row>
    <row r="338" spans="1:8">
      <c r="A338" s="12">
        <f t="shared" si="57"/>
        <v>44105</v>
      </c>
      <c r="B338" s="12">
        <f t="shared" si="51"/>
        <v>44301</v>
      </c>
      <c r="C338" s="13">
        <f t="shared" si="52"/>
        <v>118</v>
      </c>
      <c r="D338" s="273">
        <f t="shared" si="53"/>
        <v>1.0504632639992588</v>
      </c>
      <c r="E338" s="273">
        <f t="shared" si="54"/>
        <v>1.0504632639992588</v>
      </c>
      <c r="F338" s="274">
        <f t="shared" si="55"/>
        <v>44271</v>
      </c>
      <c r="G338" s="274">
        <f t="shared" si="56"/>
        <v>44303</v>
      </c>
      <c r="H338" s="275">
        <f>CHOOSE(MATCH($A$2,{"D","C"},0),VLOOKUP($A338,$J$4:$N$258,COUNTA($J$4:$N$4)),TREND(D338:E338,F338:G338,B338))</f>
        <v>1.0504632639992588</v>
      </c>
    </row>
    <row r="339" spans="1:8">
      <c r="A339" s="12">
        <f t="shared" si="57"/>
        <v>44136</v>
      </c>
      <c r="B339" s="12">
        <f t="shared" si="51"/>
        <v>44331</v>
      </c>
      <c r="C339" s="13">
        <f t="shared" si="52"/>
        <v>119</v>
      </c>
      <c r="D339" s="273">
        <f t="shared" si="53"/>
        <v>1.0504632639992588</v>
      </c>
      <c r="E339" s="273">
        <f t="shared" si="54"/>
        <v>1.0504632639992588</v>
      </c>
      <c r="F339" s="274">
        <f t="shared" si="55"/>
        <v>44303</v>
      </c>
      <c r="G339" s="274">
        <f t="shared" si="56"/>
        <v>44332</v>
      </c>
      <c r="H339" s="275">
        <f>CHOOSE(MATCH($A$2,{"D","C"},0),VLOOKUP($A339,$J$4:$N$258,COUNTA($J$4:$N$4)),TREND(D339:E339,F339:G339,B339))</f>
        <v>1.0504632639992588</v>
      </c>
    </row>
    <row r="340" spans="1:8">
      <c r="A340" s="12">
        <f t="shared" si="57"/>
        <v>44166</v>
      </c>
      <c r="B340" s="12">
        <f t="shared" si="51"/>
        <v>44362</v>
      </c>
      <c r="C340" s="13">
        <f t="shared" si="52"/>
        <v>120</v>
      </c>
      <c r="D340" s="273">
        <f t="shared" si="53"/>
        <v>1.0504632639992588</v>
      </c>
      <c r="E340" s="273">
        <f t="shared" si="54"/>
        <v>1.0504632639992588</v>
      </c>
      <c r="F340" s="274">
        <f t="shared" si="55"/>
        <v>44332</v>
      </c>
      <c r="G340" s="274">
        <f t="shared" si="56"/>
        <v>44364</v>
      </c>
      <c r="H340" s="275">
        <f>CHOOSE(MATCH($A$2,{"D","C"},0),VLOOKUP($A340,$J$4:$N$258,COUNTA($J$4:$N$4)),TREND(D340:E340,F340:G340,B340))</f>
        <v>1.0504632639992588</v>
      </c>
    </row>
    <row r="341" spans="1:8">
      <c r="A341" s="12">
        <f t="shared" si="57"/>
        <v>44197</v>
      </c>
      <c r="B341" s="12">
        <f t="shared" si="51"/>
        <v>44392</v>
      </c>
      <c r="C341" s="13">
        <f t="shared" si="52"/>
        <v>121</v>
      </c>
      <c r="D341" s="273">
        <f t="shared" si="53"/>
        <v>1.0504632639992588</v>
      </c>
      <c r="E341" s="273">
        <f t="shared" si="54"/>
        <v>1.0754632639992587</v>
      </c>
      <c r="F341" s="274">
        <f t="shared" si="55"/>
        <v>44364</v>
      </c>
      <c r="G341" s="274">
        <f t="shared" si="56"/>
        <v>44394</v>
      </c>
      <c r="H341" s="275">
        <f>CHOOSE(MATCH($A$2,{"D","C"},0),VLOOKUP($A341,$J$4:$N$258,COUNTA($J$4:$N$4)),TREND(D341:E341,F341:G341,B341))</f>
        <v>1.0754632639992587</v>
      </c>
    </row>
    <row r="342" spans="1:8">
      <c r="A342" s="12">
        <f t="shared" si="57"/>
        <v>44228</v>
      </c>
      <c r="B342" s="12">
        <f t="shared" si="51"/>
        <v>44423</v>
      </c>
      <c r="C342" s="13">
        <f t="shared" si="52"/>
        <v>123</v>
      </c>
      <c r="D342" s="273">
        <f t="shared" si="53"/>
        <v>1.0754632639992587</v>
      </c>
      <c r="E342" s="273">
        <f t="shared" si="54"/>
        <v>1.0754632639992587</v>
      </c>
      <c r="F342" s="274">
        <f t="shared" si="55"/>
        <v>44423</v>
      </c>
      <c r="G342" s="274">
        <f t="shared" si="56"/>
        <v>44456</v>
      </c>
      <c r="H342" s="275">
        <f>CHOOSE(MATCH($A$2,{"D","C"},0),VLOOKUP($A342,$J$4:$N$258,COUNTA($J$4:$N$4)),TREND(D342:E342,F342:G342,B342))</f>
        <v>1.0754632639992587</v>
      </c>
    </row>
    <row r="343" spans="1:8">
      <c r="A343" s="12">
        <f t="shared" si="57"/>
        <v>44256</v>
      </c>
      <c r="B343" s="12">
        <f t="shared" si="51"/>
        <v>44454</v>
      </c>
      <c r="C343" s="13">
        <f t="shared" si="52"/>
        <v>123</v>
      </c>
      <c r="D343" s="273">
        <f t="shared" si="53"/>
        <v>1.0754632639992587</v>
      </c>
      <c r="E343" s="273">
        <f t="shared" si="54"/>
        <v>1.0754632639992587</v>
      </c>
      <c r="F343" s="274">
        <f t="shared" si="55"/>
        <v>44423</v>
      </c>
      <c r="G343" s="274">
        <f t="shared" si="56"/>
        <v>44456</v>
      </c>
      <c r="H343" s="275">
        <f>CHOOSE(MATCH($A$2,{"D","C"},0),VLOOKUP($A343,$J$4:$N$258,COUNTA($J$4:$N$4)),TREND(D343:E343,F343:G343,B343))</f>
        <v>1.0754632639992587</v>
      </c>
    </row>
    <row r="344" spans="1:8">
      <c r="A344" s="12">
        <f t="shared" si="57"/>
        <v>44287</v>
      </c>
      <c r="B344" s="12">
        <f t="shared" si="51"/>
        <v>44484</v>
      </c>
      <c r="C344" s="13">
        <f t="shared" si="52"/>
        <v>124</v>
      </c>
      <c r="D344" s="273">
        <f t="shared" si="53"/>
        <v>1.0754632639992587</v>
      </c>
      <c r="E344" s="273">
        <f t="shared" si="54"/>
        <v>1.0754632639992587</v>
      </c>
      <c r="F344" s="274">
        <f t="shared" si="55"/>
        <v>44456</v>
      </c>
      <c r="G344" s="274">
        <f t="shared" si="56"/>
        <v>44485</v>
      </c>
      <c r="H344" s="275">
        <f>CHOOSE(MATCH($A$2,{"D","C"},0),VLOOKUP($A344,$J$4:$N$258,COUNTA($J$4:$N$4)),TREND(D344:E344,F344:G344,B344))</f>
        <v>1.0754632639992587</v>
      </c>
    </row>
    <row r="345" spans="1:8">
      <c r="A345" s="12">
        <f t="shared" si="57"/>
        <v>44317</v>
      </c>
      <c r="B345" s="12">
        <f t="shared" si="51"/>
        <v>44515</v>
      </c>
      <c r="C345" s="13">
        <f t="shared" si="52"/>
        <v>125</v>
      </c>
      <c r="D345" s="273">
        <f t="shared" si="53"/>
        <v>1.0754632639992587</v>
      </c>
      <c r="E345" s="273">
        <f t="shared" si="54"/>
        <v>1.0754632639992587</v>
      </c>
      <c r="F345" s="274">
        <f t="shared" si="55"/>
        <v>44485</v>
      </c>
      <c r="G345" s="274">
        <f t="shared" si="56"/>
        <v>44517</v>
      </c>
      <c r="H345" s="275">
        <f>CHOOSE(MATCH($A$2,{"D","C"},0),VLOOKUP($A345,$J$4:$N$258,COUNTA($J$4:$N$4)),TREND(D345:E345,F345:G345,B345))</f>
        <v>1.0754632639992587</v>
      </c>
    </row>
    <row r="346" spans="1:8">
      <c r="A346" s="12">
        <f t="shared" si="57"/>
        <v>44348</v>
      </c>
      <c r="B346" s="12">
        <f t="shared" si="51"/>
        <v>44545</v>
      </c>
      <c r="C346" s="13">
        <f t="shared" si="52"/>
        <v>126</v>
      </c>
      <c r="D346" s="273">
        <f t="shared" si="53"/>
        <v>1.0754632639992587</v>
      </c>
      <c r="E346" s="273">
        <f t="shared" si="54"/>
        <v>1.0754632639992587</v>
      </c>
      <c r="F346" s="274">
        <f t="shared" si="55"/>
        <v>44517</v>
      </c>
      <c r="G346" s="274">
        <f t="shared" si="56"/>
        <v>44546</v>
      </c>
      <c r="H346" s="275">
        <f>CHOOSE(MATCH($A$2,{"D","C"},0),VLOOKUP($A346,$J$4:$N$258,COUNTA($J$4:$N$4)),TREND(D346:E346,F346:G346,B346))</f>
        <v>1.0754632639992587</v>
      </c>
    </row>
    <row r="347" spans="1:8">
      <c r="A347" s="12">
        <f t="shared" si="57"/>
        <v>44378</v>
      </c>
      <c r="B347" s="12">
        <f t="shared" si="51"/>
        <v>44576</v>
      </c>
      <c r="C347" s="13">
        <f t="shared" si="52"/>
        <v>127</v>
      </c>
      <c r="D347" s="273">
        <f t="shared" si="53"/>
        <v>1.0754632639992587</v>
      </c>
      <c r="E347" s="273">
        <f t="shared" si="54"/>
        <v>1.104797461583535</v>
      </c>
      <c r="F347" s="274">
        <f t="shared" si="55"/>
        <v>44546</v>
      </c>
      <c r="G347" s="274">
        <f t="shared" si="56"/>
        <v>44578</v>
      </c>
      <c r="H347" s="275">
        <f>CHOOSE(MATCH($A$2,{"D","C"},0),VLOOKUP($A347,$J$4:$N$258,COUNTA($J$4:$N$4)),TREND(D347:E347,F347:G347,B347))</f>
        <v>1.104797461583535</v>
      </c>
    </row>
    <row r="348" spans="1:8">
      <c r="A348" s="12">
        <f t="shared" si="57"/>
        <v>44409</v>
      </c>
      <c r="B348" s="12">
        <f t="shared" si="51"/>
        <v>44607</v>
      </c>
      <c r="C348" s="13">
        <f t="shared" si="52"/>
        <v>128</v>
      </c>
      <c r="D348" s="273">
        <f t="shared" si="53"/>
        <v>1.104797461583535</v>
      </c>
      <c r="E348" s="273">
        <f t="shared" si="54"/>
        <v>1.104797461583535</v>
      </c>
      <c r="F348" s="274">
        <f t="shared" si="55"/>
        <v>44578</v>
      </c>
      <c r="G348" s="274">
        <f t="shared" si="56"/>
        <v>44609</v>
      </c>
      <c r="H348" s="275">
        <f>CHOOSE(MATCH($A$2,{"D","C"},0),VLOOKUP($A348,$J$4:$N$258,COUNTA($J$4:$N$4)),TREND(D348:E348,F348:G348,B348))</f>
        <v>1.104797461583535</v>
      </c>
    </row>
    <row r="349" spans="1:8">
      <c r="A349" s="12">
        <f t="shared" si="57"/>
        <v>44440</v>
      </c>
      <c r="B349" s="12">
        <f t="shared" si="51"/>
        <v>44635</v>
      </c>
      <c r="C349" s="13">
        <f t="shared" si="52"/>
        <v>129</v>
      </c>
      <c r="D349" s="273">
        <f t="shared" si="53"/>
        <v>1.104797461583535</v>
      </c>
      <c r="E349" s="273">
        <f t="shared" si="54"/>
        <v>1.0997974615835351</v>
      </c>
      <c r="F349" s="274">
        <f t="shared" si="55"/>
        <v>44609</v>
      </c>
      <c r="G349" s="274">
        <f t="shared" si="56"/>
        <v>44636</v>
      </c>
      <c r="H349" s="275">
        <f>CHOOSE(MATCH($A$2,{"D","C"},0),VLOOKUP($A349,$J$4:$N$258,COUNTA($J$4:$N$4)),TREND(D349:E349,F349:G349,B349))</f>
        <v>1.0997974615835351</v>
      </c>
    </row>
    <row r="350" spans="1:8">
      <c r="A350" s="12">
        <f t="shared" si="57"/>
        <v>44470</v>
      </c>
      <c r="B350" s="12">
        <f t="shared" si="51"/>
        <v>44666</v>
      </c>
      <c r="C350" s="13">
        <f t="shared" si="52"/>
        <v>130</v>
      </c>
      <c r="D350" s="273">
        <f t="shared" si="53"/>
        <v>1.0997974615835351</v>
      </c>
      <c r="E350" s="273">
        <f t="shared" si="54"/>
        <v>1.0997974615835351</v>
      </c>
      <c r="F350" s="274">
        <f t="shared" si="55"/>
        <v>44636</v>
      </c>
      <c r="G350" s="274">
        <f t="shared" si="56"/>
        <v>44668</v>
      </c>
      <c r="H350" s="275">
        <f>CHOOSE(MATCH($A$2,{"D","C"},0),VLOOKUP($A350,$J$4:$N$258,COUNTA($J$4:$N$4)),TREND(D350:E350,F350:G350,B350))</f>
        <v>1.0997974615835351</v>
      </c>
    </row>
    <row r="351" spans="1:8">
      <c r="A351" s="12">
        <f t="shared" si="57"/>
        <v>44501</v>
      </c>
      <c r="B351" s="12">
        <f t="shared" si="51"/>
        <v>44696</v>
      </c>
      <c r="C351" s="13">
        <f t="shared" si="52"/>
        <v>131</v>
      </c>
      <c r="D351" s="273">
        <f t="shared" si="53"/>
        <v>1.0997974615835351</v>
      </c>
      <c r="E351" s="273">
        <f t="shared" si="54"/>
        <v>1.0997974615835351</v>
      </c>
      <c r="F351" s="274">
        <f t="shared" si="55"/>
        <v>44668</v>
      </c>
      <c r="G351" s="274">
        <f t="shared" si="56"/>
        <v>44697</v>
      </c>
      <c r="H351" s="275">
        <f>CHOOSE(MATCH($A$2,{"D","C"},0),VLOOKUP($A351,$J$4:$N$258,COUNTA($J$4:$N$4)),TREND(D351:E351,F351:G351,B351))</f>
        <v>1.0997974615835351</v>
      </c>
    </row>
    <row r="352" spans="1:8">
      <c r="A352" s="12">
        <f t="shared" si="57"/>
        <v>44531</v>
      </c>
      <c r="B352" s="12">
        <f t="shared" si="51"/>
        <v>44727</v>
      </c>
      <c r="C352" s="13">
        <f t="shared" si="52"/>
        <v>132</v>
      </c>
      <c r="D352" s="273">
        <f t="shared" si="53"/>
        <v>1.0997974615835351</v>
      </c>
      <c r="E352" s="273">
        <f t="shared" si="54"/>
        <v>1.0997974615835351</v>
      </c>
      <c r="F352" s="274">
        <f t="shared" si="55"/>
        <v>44697</v>
      </c>
      <c r="G352" s="274">
        <f t="shared" si="56"/>
        <v>44729</v>
      </c>
      <c r="H352" s="275">
        <f>CHOOSE(MATCH($A$2,{"D","C"},0),VLOOKUP($A352,$J$4:$N$258,COUNTA($J$4:$N$4)),TREND(D352:E352,F352:G352,B352))</f>
        <v>1.0997974615835351</v>
      </c>
    </row>
    <row r="353" spans="1:8">
      <c r="A353" s="12">
        <f t="shared" si="57"/>
        <v>44562</v>
      </c>
      <c r="B353" s="12">
        <f t="shared" si="51"/>
        <v>44757</v>
      </c>
      <c r="C353" s="13">
        <f t="shared" si="52"/>
        <v>133</v>
      </c>
      <c r="D353" s="273">
        <f t="shared" si="53"/>
        <v>1.0997974615835351</v>
      </c>
      <c r="E353" s="273">
        <f t="shared" si="54"/>
        <v>1.1031307949168685</v>
      </c>
      <c r="F353" s="274">
        <f t="shared" si="55"/>
        <v>44729</v>
      </c>
      <c r="G353" s="274">
        <f t="shared" si="56"/>
        <v>44759</v>
      </c>
      <c r="H353" s="275">
        <f>CHOOSE(MATCH($A$2,{"D","C"},0),VLOOKUP($A353,$J$4:$N$258,COUNTA($J$4:$N$4)),TREND(D353:E353,F353:G353,B353))</f>
        <v>1.1031307949168685</v>
      </c>
    </row>
    <row r="354" spans="1:8">
      <c r="A354" s="12">
        <f t="shared" si="57"/>
        <v>44593</v>
      </c>
      <c r="B354" s="12">
        <f t="shared" si="51"/>
        <v>44788</v>
      </c>
      <c r="C354" s="13">
        <f t="shared" si="52"/>
        <v>135</v>
      </c>
      <c r="D354" s="273">
        <f t="shared" si="53"/>
        <v>1.1031307949168685</v>
      </c>
      <c r="E354" s="273">
        <f t="shared" si="54"/>
        <v>1.1031307949168685</v>
      </c>
      <c r="F354" s="274">
        <f t="shared" si="55"/>
        <v>44788</v>
      </c>
      <c r="G354" s="274">
        <f t="shared" si="56"/>
        <v>44821</v>
      </c>
      <c r="H354" s="275">
        <f>CHOOSE(MATCH($A$2,{"D","C"},0),VLOOKUP($A354,$J$4:$N$258,COUNTA($J$4:$N$4)),TREND(D354:E354,F354:G354,B354))</f>
        <v>1.1031307949168685</v>
      </c>
    </row>
    <row r="355" spans="1:8">
      <c r="A355" s="12">
        <f t="shared" si="57"/>
        <v>44621</v>
      </c>
      <c r="B355" s="12">
        <f t="shared" si="51"/>
        <v>44819</v>
      </c>
      <c r="C355" s="13">
        <f t="shared" si="52"/>
        <v>135</v>
      </c>
      <c r="D355" s="273">
        <f t="shared" si="53"/>
        <v>1.1031307949168685</v>
      </c>
      <c r="E355" s="273">
        <f t="shared" si="54"/>
        <v>1.1031307949168685</v>
      </c>
      <c r="F355" s="274">
        <f t="shared" si="55"/>
        <v>44788</v>
      </c>
      <c r="G355" s="274">
        <f t="shared" si="56"/>
        <v>44821</v>
      </c>
      <c r="H355" s="275">
        <f>CHOOSE(MATCH($A$2,{"D","C"},0),VLOOKUP($A355,$J$4:$N$258,COUNTA($J$4:$N$4)),TREND(D355:E355,F355:G355,B355))</f>
        <v>1.1031307949168685</v>
      </c>
    </row>
    <row r="356" spans="1:8">
      <c r="A356" s="12">
        <f t="shared" si="57"/>
        <v>44652</v>
      </c>
      <c r="B356" s="12">
        <f t="shared" si="51"/>
        <v>44849</v>
      </c>
      <c r="C356" s="13">
        <f t="shared" si="52"/>
        <v>136</v>
      </c>
      <c r="D356" s="273">
        <f t="shared" si="53"/>
        <v>1.1031307949168685</v>
      </c>
      <c r="E356" s="273">
        <f t="shared" si="54"/>
        <v>1.1031307949168685</v>
      </c>
      <c r="F356" s="274">
        <f t="shared" si="55"/>
        <v>44821</v>
      </c>
      <c r="G356" s="274">
        <f t="shared" si="56"/>
        <v>44850</v>
      </c>
      <c r="H356" s="275">
        <f>CHOOSE(MATCH($A$2,{"D","C"},0),VLOOKUP($A356,$J$4:$N$258,COUNTA($J$4:$N$4)),TREND(D356:E356,F356:G356,B356))</f>
        <v>1.1031307949168685</v>
      </c>
    </row>
    <row r="357" spans="1:8">
      <c r="A357" s="12">
        <f t="shared" si="57"/>
        <v>44682</v>
      </c>
      <c r="B357" s="12">
        <f t="shared" si="51"/>
        <v>44880</v>
      </c>
      <c r="C357" s="13">
        <f t="shared" si="52"/>
        <v>137</v>
      </c>
      <c r="D357" s="273">
        <f t="shared" si="53"/>
        <v>1.1031307949168685</v>
      </c>
      <c r="E357" s="273">
        <f t="shared" si="54"/>
        <v>1.1031307949168685</v>
      </c>
      <c r="F357" s="274">
        <f t="shared" si="55"/>
        <v>44850</v>
      </c>
      <c r="G357" s="274">
        <f t="shared" si="56"/>
        <v>44882</v>
      </c>
      <c r="H357" s="275">
        <f>CHOOSE(MATCH($A$2,{"D","C"},0),VLOOKUP($A357,$J$4:$N$258,COUNTA($J$4:$N$4)),TREND(D357:E357,F357:G357,B357))</f>
        <v>1.1031307949168685</v>
      </c>
    </row>
    <row r="358" spans="1:8">
      <c r="A358" s="12">
        <f t="shared" si="57"/>
        <v>44713</v>
      </c>
      <c r="B358" s="12">
        <f t="shared" si="51"/>
        <v>44910</v>
      </c>
      <c r="C358" s="13">
        <f t="shared" si="52"/>
        <v>138</v>
      </c>
      <c r="D358" s="273">
        <f t="shared" si="53"/>
        <v>1.1031307949168685</v>
      </c>
      <c r="E358" s="273">
        <f t="shared" si="54"/>
        <v>1.1031307949168685</v>
      </c>
      <c r="F358" s="274">
        <f t="shared" si="55"/>
        <v>44882</v>
      </c>
      <c r="G358" s="274">
        <f t="shared" si="56"/>
        <v>44911</v>
      </c>
      <c r="H358" s="275">
        <f>CHOOSE(MATCH($A$2,{"D","C"},0),VLOOKUP($A358,$J$4:$N$258,COUNTA($J$4:$N$4)),TREND(D358:E358,F358:G358,B358))</f>
        <v>1.1031307949168685</v>
      </c>
    </row>
    <row r="359" spans="1:8">
      <c r="A359" s="12">
        <f t="shared" si="57"/>
        <v>44743</v>
      </c>
      <c r="B359" s="12">
        <f t="shared" si="51"/>
        <v>44941</v>
      </c>
      <c r="C359" s="13">
        <f t="shared" si="52"/>
        <v>139</v>
      </c>
      <c r="D359" s="273">
        <f t="shared" si="53"/>
        <v>1.1031307949168685</v>
      </c>
      <c r="E359" s="273">
        <f t="shared" si="54"/>
        <v>1.1031307949168685</v>
      </c>
      <c r="F359" s="274">
        <f t="shared" si="55"/>
        <v>44911</v>
      </c>
      <c r="G359" s="274">
        <f t="shared" si="56"/>
        <v>44943</v>
      </c>
      <c r="H359" s="275">
        <f>CHOOSE(MATCH($A$2,{"D","C"},0),VLOOKUP($A359,$J$4:$N$258,COUNTA($J$4:$N$4)),TREND(D359:E359,F359:G359,B359))</f>
        <v>1.1031307949168685</v>
      </c>
    </row>
    <row r="360" spans="1:8">
      <c r="A360" s="12">
        <f t="shared" si="57"/>
        <v>44774</v>
      </c>
      <c r="B360" s="12">
        <f t="shared" si="51"/>
        <v>44972</v>
      </c>
      <c r="C360" s="13">
        <f t="shared" si="52"/>
        <v>140</v>
      </c>
      <c r="D360" s="273">
        <f t="shared" si="53"/>
        <v>1.1031307949168685</v>
      </c>
      <c r="E360" s="273">
        <f t="shared" si="54"/>
        <v>1.1031307949168685</v>
      </c>
      <c r="F360" s="274">
        <f t="shared" si="55"/>
        <v>44943</v>
      </c>
      <c r="G360" s="274">
        <f t="shared" si="56"/>
        <v>44974</v>
      </c>
      <c r="H360" s="275">
        <f>CHOOSE(MATCH($A$2,{"D","C"},0),VLOOKUP($A360,$J$4:$N$258,COUNTA($J$4:$N$4)),TREND(D360:E360,F360:G360,B360))</f>
        <v>1.1031307949168685</v>
      </c>
    </row>
    <row r="361" spans="1:8">
      <c r="A361" s="12">
        <f t="shared" si="57"/>
        <v>44805</v>
      </c>
      <c r="B361" s="12">
        <f t="shared" si="51"/>
        <v>45000</v>
      </c>
      <c r="C361" s="13">
        <f t="shared" si="52"/>
        <v>141</v>
      </c>
      <c r="D361" s="273">
        <f t="shared" si="53"/>
        <v>1.1031307949168685</v>
      </c>
      <c r="E361" s="273">
        <f t="shared" si="54"/>
        <v>1.1031307949168685</v>
      </c>
      <c r="F361" s="274">
        <f t="shared" si="55"/>
        <v>44974</v>
      </c>
      <c r="G361" s="274">
        <f t="shared" si="56"/>
        <v>45001</v>
      </c>
      <c r="H361" s="275">
        <f>CHOOSE(MATCH($A$2,{"D","C"},0),VLOOKUP($A361,$J$4:$N$258,COUNTA($J$4:$N$4)),TREND(D361:E361,F361:G361,B361))</f>
        <v>1.1031307949168685</v>
      </c>
    </row>
    <row r="362" spans="1:8">
      <c r="A362" s="12">
        <f t="shared" si="57"/>
        <v>44835</v>
      </c>
      <c r="B362" s="12">
        <f t="shared" si="51"/>
        <v>45031</v>
      </c>
      <c r="C362" s="13">
        <f t="shared" si="52"/>
        <v>142</v>
      </c>
      <c r="D362" s="273">
        <f t="shared" si="53"/>
        <v>1.1031307949168685</v>
      </c>
      <c r="E362" s="273">
        <f t="shared" si="54"/>
        <v>1.1031307949168685</v>
      </c>
      <c r="F362" s="274">
        <f t="shared" si="55"/>
        <v>45001</v>
      </c>
      <c r="G362" s="274">
        <f t="shared" si="56"/>
        <v>45033</v>
      </c>
      <c r="H362" s="275">
        <f>CHOOSE(MATCH($A$2,{"D","C"},0),VLOOKUP($A362,$J$4:$N$258,COUNTA($J$4:$N$4)),TREND(D362:E362,F362:G362,B362))</f>
        <v>1.1031307949168685</v>
      </c>
    </row>
    <row r="363" spans="1:8">
      <c r="A363" s="12">
        <f t="shared" si="57"/>
        <v>44866</v>
      </c>
      <c r="B363" s="12">
        <f t="shared" si="51"/>
        <v>45061</v>
      </c>
      <c r="C363" s="13">
        <f t="shared" si="52"/>
        <v>143</v>
      </c>
      <c r="D363" s="273">
        <f t="shared" si="53"/>
        <v>1.1031307949168685</v>
      </c>
      <c r="E363" s="273">
        <f t="shared" si="54"/>
        <v>1.1031307949168685</v>
      </c>
      <c r="F363" s="274">
        <f t="shared" si="55"/>
        <v>45033</v>
      </c>
      <c r="G363" s="274">
        <f t="shared" si="56"/>
        <v>45062</v>
      </c>
      <c r="H363" s="275">
        <f>CHOOSE(MATCH($A$2,{"D","C"},0),VLOOKUP($A363,$J$4:$N$258,COUNTA($J$4:$N$4)),TREND(D363:E363,F363:G363,B363))</f>
        <v>1.1031307949168685</v>
      </c>
    </row>
    <row r="364" spans="1:8">
      <c r="A364" s="12">
        <f t="shared" si="57"/>
        <v>44896</v>
      </c>
      <c r="B364" s="12">
        <f t="shared" si="51"/>
        <v>45092</v>
      </c>
      <c r="C364" s="13">
        <f t="shared" si="52"/>
        <v>144</v>
      </c>
      <c r="D364" s="273">
        <f t="shared" si="53"/>
        <v>1.1031307949168685</v>
      </c>
      <c r="E364" s="273">
        <f t="shared" si="54"/>
        <v>1.1031307949168685</v>
      </c>
      <c r="F364" s="274">
        <f t="shared" si="55"/>
        <v>45062</v>
      </c>
      <c r="G364" s="274">
        <f t="shared" si="56"/>
        <v>45094</v>
      </c>
      <c r="H364" s="275">
        <f>CHOOSE(MATCH($A$2,{"D","C"},0),VLOOKUP($A364,$J$4:$N$258,COUNTA($J$4:$N$4)),TREND(D364:E364,F364:G364,B364))</f>
        <v>1.1031307949168685</v>
      </c>
    </row>
    <row r="365" spans="1:8">
      <c r="A365" s="12">
        <f t="shared" si="57"/>
        <v>44927</v>
      </c>
      <c r="B365" s="12">
        <f t="shared" si="51"/>
        <v>45122</v>
      </c>
      <c r="C365" s="13">
        <f t="shared" si="52"/>
        <v>145</v>
      </c>
      <c r="D365" s="273">
        <f t="shared" si="53"/>
        <v>1.1031307949168685</v>
      </c>
      <c r="E365" s="273">
        <f t="shared" si="54"/>
        <v>1.1031307949168685</v>
      </c>
      <c r="F365" s="274">
        <f t="shared" si="55"/>
        <v>45094</v>
      </c>
      <c r="G365" s="274">
        <f t="shared" si="56"/>
        <v>45124</v>
      </c>
      <c r="H365" s="275">
        <f>CHOOSE(MATCH($A$2,{"D","C"},0),VLOOKUP($A365,$J$4:$N$258,COUNTA($J$4:$N$4)),TREND(D365:E365,F365:G365,B365))</f>
        <v>1.1031307949168685</v>
      </c>
    </row>
    <row r="366" spans="1:8">
      <c r="A366" s="12">
        <f t="shared" si="57"/>
        <v>44958</v>
      </c>
      <c r="B366" s="12">
        <f t="shared" si="51"/>
        <v>45153</v>
      </c>
      <c r="C366" s="13">
        <f t="shared" si="52"/>
        <v>147</v>
      </c>
      <c r="D366" s="273">
        <f t="shared" si="53"/>
        <v>1.1031307949168685</v>
      </c>
      <c r="E366" s="273">
        <f t="shared" si="54"/>
        <v>1.1031307949168685</v>
      </c>
      <c r="F366" s="274">
        <f t="shared" si="55"/>
        <v>45153</v>
      </c>
      <c r="G366" s="274">
        <f t="shared" si="56"/>
        <v>45186</v>
      </c>
      <c r="H366" s="275">
        <f>CHOOSE(MATCH($A$2,{"D","C"},0),VLOOKUP($A366,$J$4:$N$258,COUNTA($J$4:$N$4)),TREND(D366:E366,F366:G366,B366))</f>
        <v>1.1031307949168685</v>
      </c>
    </row>
    <row r="367" spans="1:8">
      <c r="A367" s="12">
        <f t="shared" si="57"/>
        <v>44986</v>
      </c>
      <c r="B367" s="12">
        <f t="shared" si="51"/>
        <v>45184</v>
      </c>
      <c r="C367" s="13">
        <f t="shared" si="52"/>
        <v>147</v>
      </c>
      <c r="D367" s="273">
        <f t="shared" si="53"/>
        <v>1.1031307949168685</v>
      </c>
      <c r="E367" s="273">
        <f t="shared" si="54"/>
        <v>1.1031307949168685</v>
      </c>
      <c r="F367" s="274">
        <f t="shared" si="55"/>
        <v>45153</v>
      </c>
      <c r="G367" s="274">
        <f t="shared" si="56"/>
        <v>45186</v>
      </c>
      <c r="H367" s="275">
        <f>CHOOSE(MATCH($A$2,{"D","C"},0),VLOOKUP($A367,$J$4:$N$258,COUNTA($J$4:$N$4)),TREND(D367:E367,F367:G367,B367))</f>
        <v>1.1031307949168685</v>
      </c>
    </row>
    <row r="368" spans="1:8">
      <c r="A368" s="12">
        <f t="shared" si="57"/>
        <v>45017</v>
      </c>
      <c r="B368" s="12">
        <f t="shared" si="51"/>
        <v>45214</v>
      </c>
      <c r="C368" s="13">
        <f t="shared" si="52"/>
        <v>148</v>
      </c>
      <c r="D368" s="273">
        <f t="shared" si="53"/>
        <v>1.1031307949168685</v>
      </c>
      <c r="E368" s="273">
        <f t="shared" si="54"/>
        <v>1.1031307949168685</v>
      </c>
      <c r="F368" s="274">
        <f t="shared" si="55"/>
        <v>45186</v>
      </c>
      <c r="G368" s="274">
        <f t="shared" si="56"/>
        <v>45215</v>
      </c>
      <c r="H368" s="275">
        <f>CHOOSE(MATCH($A$2,{"D","C"},0),VLOOKUP($A368,$J$4:$N$258,COUNTA($J$4:$N$4)),TREND(D368:E368,F368:G368,B368))</f>
        <v>1.1031307949168685</v>
      </c>
    </row>
    <row r="369" spans="1:8">
      <c r="A369" s="12">
        <f t="shared" si="57"/>
        <v>45047</v>
      </c>
      <c r="B369" s="12">
        <f t="shared" si="51"/>
        <v>45245</v>
      </c>
      <c r="C369" s="13">
        <f t="shared" si="52"/>
        <v>149</v>
      </c>
      <c r="D369" s="273">
        <f t="shared" si="53"/>
        <v>1.1031307949168685</v>
      </c>
      <c r="E369" s="273">
        <f t="shared" si="54"/>
        <v>1.1031307949168685</v>
      </c>
      <c r="F369" s="274">
        <f t="shared" si="55"/>
        <v>45215</v>
      </c>
      <c r="G369" s="274">
        <f t="shared" si="56"/>
        <v>45247</v>
      </c>
      <c r="H369" s="275">
        <f>CHOOSE(MATCH($A$2,{"D","C"},0),VLOOKUP($A369,$J$4:$N$258,COUNTA($J$4:$N$4)),TREND(D369:E369,F369:G369,B369))</f>
        <v>1.1031307949168685</v>
      </c>
    </row>
    <row r="370" spans="1:8">
      <c r="A370" s="12">
        <f t="shared" si="57"/>
        <v>45078</v>
      </c>
      <c r="B370" s="12">
        <f t="shared" si="51"/>
        <v>45275</v>
      </c>
      <c r="C370" s="13">
        <f t="shared" si="52"/>
        <v>150</v>
      </c>
      <c r="D370" s="273">
        <f t="shared" si="53"/>
        <v>1.1031307949168685</v>
      </c>
      <c r="E370" s="273">
        <f t="shared" si="54"/>
        <v>1.1031307949168685</v>
      </c>
      <c r="F370" s="274">
        <f t="shared" si="55"/>
        <v>45247</v>
      </c>
      <c r="G370" s="274">
        <f t="shared" si="56"/>
        <v>45276</v>
      </c>
      <c r="H370" s="275">
        <f>CHOOSE(MATCH($A$2,{"D","C"},0),VLOOKUP($A370,$J$4:$N$258,COUNTA($J$4:$N$4)),TREND(D370:E370,F370:G370,B370))</f>
        <v>1.1031307949168685</v>
      </c>
    </row>
    <row r="371" spans="1:8">
      <c r="A371" s="12">
        <f t="shared" si="57"/>
        <v>45108</v>
      </c>
      <c r="B371" s="12">
        <f t="shared" si="51"/>
        <v>45306</v>
      </c>
      <c r="C371" s="13">
        <f t="shared" si="52"/>
        <v>151</v>
      </c>
      <c r="D371" s="273">
        <f t="shared" si="53"/>
        <v>1.1031307949168685</v>
      </c>
      <c r="E371" s="273">
        <f t="shared" si="54"/>
        <v>1.1031307949168685</v>
      </c>
      <c r="F371" s="274">
        <f t="shared" si="55"/>
        <v>45276</v>
      </c>
      <c r="G371" s="274">
        <f t="shared" si="56"/>
        <v>45308</v>
      </c>
      <c r="H371" s="275">
        <f>CHOOSE(MATCH($A$2,{"D","C"},0),VLOOKUP($A371,$J$4:$N$258,COUNTA($J$4:$N$4)),TREND(D371:E371,F371:G371,B371))</f>
        <v>1.1031307949168685</v>
      </c>
    </row>
    <row r="372" spans="1:8">
      <c r="A372" s="12">
        <f t="shared" si="57"/>
        <v>45139</v>
      </c>
      <c r="B372" s="12">
        <f t="shared" si="51"/>
        <v>45337</v>
      </c>
      <c r="C372" s="13">
        <f t="shared" si="52"/>
        <v>152</v>
      </c>
      <c r="D372" s="273">
        <f t="shared" si="53"/>
        <v>1.1031307949168685</v>
      </c>
      <c r="E372" s="273">
        <f t="shared" si="54"/>
        <v>1.1031307949168685</v>
      </c>
      <c r="F372" s="274">
        <f t="shared" si="55"/>
        <v>45308</v>
      </c>
      <c r="G372" s="274">
        <f t="shared" si="56"/>
        <v>45339</v>
      </c>
      <c r="H372" s="275">
        <f>CHOOSE(MATCH($A$2,{"D","C"},0),VLOOKUP($A372,$J$4:$N$258,COUNTA($J$4:$N$4)),TREND(D372:E372,F372:G372,B372))</f>
        <v>1.1031307949168685</v>
      </c>
    </row>
    <row r="373" spans="1:8">
      <c r="A373" s="12">
        <f t="shared" si="57"/>
        <v>45170</v>
      </c>
      <c r="B373" s="12">
        <f t="shared" si="51"/>
        <v>45366</v>
      </c>
      <c r="C373" s="13">
        <f t="shared" si="52"/>
        <v>153</v>
      </c>
      <c r="D373" s="273">
        <f t="shared" si="53"/>
        <v>1.1031307949168685</v>
      </c>
      <c r="E373" s="273">
        <f t="shared" si="54"/>
        <v>1.1031307949168685</v>
      </c>
      <c r="F373" s="274">
        <f t="shared" si="55"/>
        <v>45339</v>
      </c>
      <c r="G373" s="274">
        <f t="shared" si="56"/>
        <v>45367</v>
      </c>
      <c r="H373" s="275">
        <f>CHOOSE(MATCH($A$2,{"D","C"},0),VLOOKUP($A373,$J$4:$N$258,COUNTA($J$4:$N$4)),TREND(D373:E373,F373:G373,B373))</f>
        <v>1.1031307949168685</v>
      </c>
    </row>
    <row r="374" spans="1:8">
      <c r="A374" s="12">
        <f t="shared" si="57"/>
        <v>45200</v>
      </c>
      <c r="B374" s="12">
        <f t="shared" si="51"/>
        <v>45397</v>
      </c>
      <c r="C374" s="13">
        <f t="shared" si="52"/>
        <v>154</v>
      </c>
      <c r="D374" s="273">
        <f t="shared" si="53"/>
        <v>1.1031307949168685</v>
      </c>
      <c r="E374" s="273">
        <f t="shared" si="54"/>
        <v>1.1031307949168685</v>
      </c>
      <c r="F374" s="274">
        <f t="shared" si="55"/>
        <v>45367</v>
      </c>
      <c r="G374" s="274">
        <f t="shared" si="56"/>
        <v>45399</v>
      </c>
      <c r="H374" s="275">
        <f>CHOOSE(MATCH($A$2,{"D","C"},0),VLOOKUP($A374,$J$4:$N$258,COUNTA($J$4:$N$4)),TREND(D374:E374,F374:G374,B374))</f>
        <v>1.1031307949168685</v>
      </c>
    </row>
    <row r="375" spans="1:8">
      <c r="A375" s="12">
        <f t="shared" si="57"/>
        <v>45231</v>
      </c>
      <c r="B375" s="12">
        <f t="shared" si="51"/>
        <v>45427</v>
      </c>
      <c r="C375" s="13">
        <f t="shared" si="52"/>
        <v>155</v>
      </c>
      <c r="D375" s="273">
        <f t="shared" si="53"/>
        <v>1.1031307949168685</v>
      </c>
      <c r="E375" s="273">
        <f t="shared" si="54"/>
        <v>1.1031307949168685</v>
      </c>
      <c r="F375" s="274">
        <f t="shared" si="55"/>
        <v>45399</v>
      </c>
      <c r="G375" s="274">
        <f t="shared" si="56"/>
        <v>45428</v>
      </c>
      <c r="H375" s="275">
        <f>CHOOSE(MATCH($A$2,{"D","C"},0),VLOOKUP($A375,$J$4:$N$258,COUNTA($J$4:$N$4)),TREND(D375:E375,F375:G375,B375))</f>
        <v>1.1031307949168685</v>
      </c>
    </row>
    <row r="376" spans="1:8">
      <c r="A376" s="12">
        <f t="shared" si="57"/>
        <v>45261</v>
      </c>
      <c r="B376" s="12">
        <f t="shared" si="51"/>
        <v>45458</v>
      </c>
      <c r="C376" s="13">
        <f t="shared" si="52"/>
        <v>156</v>
      </c>
      <c r="D376" s="273">
        <f t="shared" si="53"/>
        <v>1.1031307949168685</v>
      </c>
      <c r="E376" s="273">
        <f t="shared" si="54"/>
        <v>1.1031307949168685</v>
      </c>
      <c r="F376" s="274">
        <f t="shared" si="55"/>
        <v>45428</v>
      </c>
      <c r="G376" s="274">
        <f t="shared" si="56"/>
        <v>45460</v>
      </c>
      <c r="H376" s="275">
        <f>CHOOSE(MATCH($A$2,{"D","C"},0),VLOOKUP($A376,$J$4:$N$258,COUNTA($J$4:$N$4)),TREND(D376:E376,F376:G376,B376))</f>
        <v>1.1031307949168685</v>
      </c>
    </row>
    <row r="377" spans="1:8">
      <c r="A377" s="12">
        <f t="shared" si="57"/>
        <v>45292</v>
      </c>
      <c r="B377" s="12">
        <f t="shared" si="51"/>
        <v>45488</v>
      </c>
      <c r="C377" s="13">
        <f t="shared" si="52"/>
        <v>157</v>
      </c>
      <c r="D377" s="273">
        <f t="shared" si="53"/>
        <v>1.1031307949168685</v>
      </c>
      <c r="E377" s="273">
        <f t="shared" si="54"/>
        <v>1.1031307949168685</v>
      </c>
      <c r="F377" s="274">
        <f t="shared" si="55"/>
        <v>45460</v>
      </c>
      <c r="G377" s="274">
        <f t="shared" si="56"/>
        <v>45490</v>
      </c>
      <c r="H377" s="275">
        <f>CHOOSE(MATCH($A$2,{"D","C"},0),VLOOKUP($A377,$J$4:$N$258,COUNTA($J$4:$N$4)),TREND(D377:E377,F377:G377,B377))</f>
        <v>1.1031307949168685</v>
      </c>
    </row>
    <row r="378" spans="1:8">
      <c r="A378" s="12">
        <f t="shared" si="57"/>
        <v>45323</v>
      </c>
      <c r="B378" s="12">
        <f t="shared" si="51"/>
        <v>45519</v>
      </c>
      <c r="C378" s="13">
        <f t="shared" si="52"/>
        <v>158</v>
      </c>
      <c r="D378" s="273">
        <f t="shared" si="53"/>
        <v>1.1031307949168685</v>
      </c>
      <c r="E378" s="273">
        <f t="shared" si="54"/>
        <v>1.1031307949168685</v>
      </c>
      <c r="F378" s="274">
        <f t="shared" si="55"/>
        <v>45490</v>
      </c>
      <c r="G378" s="274">
        <f t="shared" si="56"/>
        <v>45520</v>
      </c>
      <c r="H378" s="275">
        <f>CHOOSE(MATCH($A$2,{"D","C"},0),VLOOKUP($A378,$J$4:$N$258,COUNTA($J$4:$N$4)),TREND(D378:E378,F378:G378,B378))</f>
        <v>1.1031307949168685</v>
      </c>
    </row>
    <row r="379" spans="1:8">
      <c r="A379" s="12">
        <f t="shared" si="57"/>
        <v>45352</v>
      </c>
      <c r="B379" s="12">
        <f t="shared" si="51"/>
        <v>45550</v>
      </c>
      <c r="C379" s="13">
        <f t="shared" si="52"/>
        <v>159</v>
      </c>
      <c r="D379" s="273">
        <f t="shared" si="53"/>
        <v>1.1031307949168685</v>
      </c>
      <c r="E379" s="273">
        <f t="shared" si="54"/>
        <v>1.1031307949168685</v>
      </c>
      <c r="F379" s="274">
        <f t="shared" si="55"/>
        <v>45520</v>
      </c>
      <c r="G379" s="274">
        <f t="shared" si="56"/>
        <v>45552</v>
      </c>
      <c r="H379" s="275">
        <f>CHOOSE(MATCH($A$2,{"D","C"},0),VLOOKUP($A379,$J$4:$N$258,COUNTA($J$4:$N$4)),TREND(D379:E379,F379:G379,B379))</f>
        <v>1.1031307949168685</v>
      </c>
    </row>
    <row r="380" spans="1:8">
      <c r="A380" s="12">
        <f t="shared" si="57"/>
        <v>45383</v>
      </c>
      <c r="B380" s="12">
        <f t="shared" si="51"/>
        <v>45580</v>
      </c>
      <c r="C380" s="13">
        <f t="shared" si="52"/>
        <v>160</v>
      </c>
      <c r="D380" s="273">
        <f t="shared" si="53"/>
        <v>1.1031307949168685</v>
      </c>
      <c r="E380" s="273">
        <f t="shared" si="54"/>
        <v>1.1031307949168685</v>
      </c>
      <c r="F380" s="274">
        <f t="shared" si="55"/>
        <v>45552</v>
      </c>
      <c r="G380" s="274">
        <f t="shared" si="56"/>
        <v>45581</v>
      </c>
      <c r="H380" s="275">
        <f>CHOOSE(MATCH($A$2,{"D","C"},0),VLOOKUP($A380,$J$4:$N$258,COUNTA($J$4:$N$4)),TREND(D380:E380,F380:G380,B380))</f>
        <v>1.1031307949168685</v>
      </c>
    </row>
    <row r="381" spans="1:8">
      <c r="A381" s="12">
        <f t="shared" si="57"/>
        <v>45413</v>
      </c>
      <c r="B381" s="12">
        <f t="shared" si="51"/>
        <v>45611</v>
      </c>
      <c r="C381" s="13">
        <f t="shared" si="52"/>
        <v>161</v>
      </c>
      <c r="D381" s="273">
        <f t="shared" si="53"/>
        <v>1.1031307949168685</v>
      </c>
      <c r="E381" s="273">
        <f t="shared" si="54"/>
        <v>1.1031307949168685</v>
      </c>
      <c r="F381" s="274">
        <f t="shared" si="55"/>
        <v>45581</v>
      </c>
      <c r="G381" s="274">
        <f t="shared" si="56"/>
        <v>45613</v>
      </c>
      <c r="H381" s="275">
        <f>CHOOSE(MATCH($A$2,{"D","C"},0),VLOOKUP($A381,$J$4:$N$258,COUNTA($J$4:$N$4)),TREND(D381:E381,F381:G381,B381))</f>
        <v>1.1031307949168685</v>
      </c>
    </row>
    <row r="382" spans="1:8">
      <c r="A382" s="12">
        <f t="shared" si="57"/>
        <v>45444</v>
      </c>
      <c r="B382" s="12">
        <f t="shared" si="51"/>
        <v>45641</v>
      </c>
      <c r="C382" s="13">
        <f t="shared" si="52"/>
        <v>162</v>
      </c>
      <c r="D382" s="273">
        <f t="shared" si="53"/>
        <v>1.1031307949168685</v>
      </c>
      <c r="E382" s="273">
        <f t="shared" si="54"/>
        <v>1.1031307949168685</v>
      </c>
      <c r="F382" s="274">
        <f t="shared" si="55"/>
        <v>45613</v>
      </c>
      <c r="G382" s="274">
        <f t="shared" si="56"/>
        <v>45642</v>
      </c>
      <c r="H382" s="275">
        <f>CHOOSE(MATCH($A$2,{"D","C"},0),VLOOKUP($A382,$J$4:$N$258,COUNTA($J$4:$N$4)),TREND(D382:E382,F382:G382,B382))</f>
        <v>1.1031307949168685</v>
      </c>
    </row>
    <row r="383" spans="1:8">
      <c r="A383" s="12">
        <f t="shared" si="57"/>
        <v>45474</v>
      </c>
      <c r="B383" s="12">
        <f t="shared" si="51"/>
        <v>45672</v>
      </c>
      <c r="C383" s="13">
        <f t="shared" si="52"/>
        <v>163</v>
      </c>
      <c r="D383" s="273">
        <f t="shared" si="53"/>
        <v>1.1031307949168685</v>
      </c>
      <c r="E383" s="273">
        <f t="shared" si="54"/>
        <v>1.1031307949168685</v>
      </c>
      <c r="F383" s="274">
        <f t="shared" si="55"/>
        <v>45642</v>
      </c>
      <c r="G383" s="274">
        <f t="shared" si="56"/>
        <v>45674</v>
      </c>
      <c r="H383" s="275">
        <f>CHOOSE(MATCH($A$2,{"D","C"},0),VLOOKUP($A383,$J$4:$N$258,COUNTA($J$4:$N$4)),TREND(D383:E383,F383:G383,B383))</f>
        <v>1.1031307949168685</v>
      </c>
    </row>
    <row r="384" spans="1:8">
      <c r="A384" s="12">
        <f t="shared" si="57"/>
        <v>45505</v>
      </c>
      <c r="B384" s="12">
        <f t="shared" si="51"/>
        <v>45703</v>
      </c>
      <c r="C384" s="13">
        <f t="shared" si="52"/>
        <v>164</v>
      </c>
      <c r="D384" s="273">
        <f t="shared" si="53"/>
        <v>1.1031307949168685</v>
      </c>
      <c r="E384" s="273">
        <f t="shared" si="54"/>
        <v>1.1031307949168685</v>
      </c>
      <c r="F384" s="274">
        <f t="shared" si="55"/>
        <v>45674</v>
      </c>
      <c r="G384" s="274">
        <f t="shared" si="56"/>
        <v>45705</v>
      </c>
      <c r="H384" s="275">
        <f>CHOOSE(MATCH($A$2,{"D","C"},0),VLOOKUP($A384,$J$4:$N$258,COUNTA($J$4:$N$4)),TREND(D384:E384,F384:G384,B384))</f>
        <v>1.1031307949168685</v>
      </c>
    </row>
    <row r="385" spans="1:8">
      <c r="A385" s="12">
        <f t="shared" si="57"/>
        <v>45536</v>
      </c>
      <c r="B385" s="12">
        <f t="shared" si="51"/>
        <v>45731</v>
      </c>
      <c r="C385" s="13">
        <f t="shared" si="52"/>
        <v>165</v>
      </c>
      <c r="D385" s="273">
        <f t="shared" si="53"/>
        <v>1.1031307949168685</v>
      </c>
      <c r="E385" s="273">
        <f t="shared" si="54"/>
        <v>1.1031307949168685</v>
      </c>
      <c r="F385" s="274">
        <f t="shared" si="55"/>
        <v>45705</v>
      </c>
      <c r="G385" s="274">
        <f t="shared" si="56"/>
        <v>45732</v>
      </c>
      <c r="H385" s="275">
        <f>CHOOSE(MATCH($A$2,{"D","C"},0),VLOOKUP($A385,$J$4:$N$258,COUNTA($J$4:$N$4)),TREND(D385:E385,F385:G385,B385))</f>
        <v>1.1031307949168685</v>
      </c>
    </row>
    <row r="386" spans="1:8">
      <c r="A386" s="12">
        <f t="shared" si="57"/>
        <v>45566</v>
      </c>
      <c r="B386" s="12">
        <f t="shared" si="51"/>
        <v>45762</v>
      </c>
      <c r="C386" s="13">
        <f t="shared" si="52"/>
        <v>166</v>
      </c>
      <c r="D386" s="273">
        <f t="shared" si="53"/>
        <v>1.1031307949168685</v>
      </c>
      <c r="E386" s="273">
        <f t="shared" si="54"/>
        <v>1.1031307949168685</v>
      </c>
      <c r="F386" s="274">
        <f t="shared" si="55"/>
        <v>45732</v>
      </c>
      <c r="G386" s="274">
        <f t="shared" si="56"/>
        <v>45764</v>
      </c>
      <c r="H386" s="275">
        <f>CHOOSE(MATCH($A$2,{"D","C"},0),VLOOKUP($A386,$J$4:$N$258,COUNTA($J$4:$N$4)),TREND(D386:E386,F386:G386,B386))</f>
        <v>1.1031307949168685</v>
      </c>
    </row>
    <row r="387" spans="1:8">
      <c r="A387" s="12">
        <f t="shared" si="57"/>
        <v>45597</v>
      </c>
      <c r="B387" s="12">
        <f t="shared" si="51"/>
        <v>45792</v>
      </c>
      <c r="C387" s="13">
        <f t="shared" si="52"/>
        <v>167</v>
      </c>
      <c r="D387" s="273">
        <f t="shared" si="53"/>
        <v>1.1031307949168685</v>
      </c>
      <c r="E387" s="273">
        <f t="shared" si="54"/>
        <v>1.1031307949168685</v>
      </c>
      <c r="F387" s="274">
        <f t="shared" si="55"/>
        <v>45764</v>
      </c>
      <c r="G387" s="274">
        <f t="shared" si="56"/>
        <v>45793</v>
      </c>
      <c r="H387" s="275">
        <f>CHOOSE(MATCH($A$2,{"D","C"},0),VLOOKUP($A387,$J$4:$N$258,COUNTA($J$4:$N$4)),TREND(D387:E387,F387:G387,B387))</f>
        <v>1.1031307949168685</v>
      </c>
    </row>
    <row r="388" spans="1:8">
      <c r="A388" s="12">
        <f t="shared" si="57"/>
        <v>45627</v>
      </c>
      <c r="B388" s="12">
        <f t="shared" si="51"/>
        <v>45823</v>
      </c>
      <c r="C388" s="13">
        <f t="shared" si="52"/>
        <v>168</v>
      </c>
      <c r="D388" s="273">
        <f t="shared" si="53"/>
        <v>1.1031307949168685</v>
      </c>
      <c r="E388" s="273">
        <f t="shared" si="54"/>
        <v>1.1031307949168685</v>
      </c>
      <c r="F388" s="274">
        <f t="shared" si="55"/>
        <v>45793</v>
      </c>
      <c r="G388" s="274">
        <f t="shared" si="56"/>
        <v>45825</v>
      </c>
      <c r="H388" s="275">
        <f>CHOOSE(MATCH($A$2,{"D","C"},0),VLOOKUP($A388,$J$4:$N$258,COUNTA($J$4:$N$4)),TREND(D388:E388,F388:G388,B388))</f>
        <v>1.1031307949168685</v>
      </c>
    </row>
    <row r="389" spans="1:8">
      <c r="A389" s="12">
        <f t="shared" si="57"/>
        <v>45658</v>
      </c>
      <c r="B389" s="12">
        <f t="shared" ref="B389:B452" si="58">DATE(YEAR(A389),MONTH(A389)+FLOOR(($M$2+$A$3)/2,1),1+14*MOD($M$2+$A$3,2))</f>
        <v>45853</v>
      </c>
      <c r="C389" s="13">
        <f t="shared" ref="C389:C454" si="59">MATCH($B389,$K$5:$K$258,1)</f>
        <v>169</v>
      </c>
      <c r="D389" s="273">
        <f t="shared" ref="D389:D452" si="60">INDEX($N$5:$N$258,C389)</f>
        <v>1.1031307949168685</v>
      </c>
      <c r="E389" s="273">
        <f t="shared" ref="E389:E454" si="61">INDEX($N$5:$N$258,C389+1)</f>
        <v>1.1031307949168685</v>
      </c>
      <c r="F389" s="274">
        <f t="shared" ref="F389:F454" si="62">INDEX($K$5:$K$258,C389)</f>
        <v>45825</v>
      </c>
      <c r="G389" s="274">
        <f t="shared" ref="G389:G454" si="63">INDEX($K$5:$K$258,C389+1)</f>
        <v>45855</v>
      </c>
      <c r="H389" s="275">
        <f>CHOOSE(MATCH($A$2,{"D","C"},0),VLOOKUP($A389,$J$4:$N$258,COUNTA($J$4:$N$4)),TREND(D389:E389,F389:G389,B389))</f>
        <v>1.1031307949168685</v>
      </c>
    </row>
    <row r="390" spans="1:8">
      <c r="A390" s="12">
        <f t="shared" ref="A390:A453" si="64">EOMONTH(A389,$A$3-1)+1</f>
        <v>45689</v>
      </c>
      <c r="B390" s="12">
        <f t="shared" si="58"/>
        <v>45884</v>
      </c>
      <c r="C390" s="13">
        <f t="shared" si="59"/>
        <v>171</v>
      </c>
      <c r="D390" s="273">
        <f t="shared" si="60"/>
        <v>1.1031307949168685</v>
      </c>
      <c r="E390" s="273">
        <f t="shared" si="61"/>
        <v>1.1031307949168685</v>
      </c>
      <c r="F390" s="274">
        <f t="shared" si="62"/>
        <v>45884</v>
      </c>
      <c r="G390" s="274">
        <f t="shared" si="63"/>
        <v>45917</v>
      </c>
      <c r="H390" s="275">
        <f>CHOOSE(MATCH($A$2,{"D","C"},0),VLOOKUP($A390,$J$4:$N$258,COUNTA($J$4:$N$4)),TREND(D390:E390,F390:G390,B390))</f>
        <v>1.1031307949168685</v>
      </c>
    </row>
    <row r="391" spans="1:8">
      <c r="A391" s="12">
        <f t="shared" si="64"/>
        <v>45717</v>
      </c>
      <c r="B391" s="12">
        <f t="shared" si="58"/>
        <v>45915</v>
      </c>
      <c r="C391" s="13">
        <f t="shared" si="59"/>
        <v>171</v>
      </c>
      <c r="D391" s="273">
        <f t="shared" si="60"/>
        <v>1.1031307949168685</v>
      </c>
      <c r="E391" s="273">
        <f t="shared" si="61"/>
        <v>1.1031307949168685</v>
      </c>
      <c r="F391" s="274">
        <f t="shared" si="62"/>
        <v>45884</v>
      </c>
      <c r="G391" s="274">
        <f t="shared" si="63"/>
        <v>45917</v>
      </c>
      <c r="H391" s="275">
        <f>CHOOSE(MATCH($A$2,{"D","C"},0),VLOOKUP($A391,$J$4:$N$258,COUNTA($J$4:$N$4)),TREND(D391:E391,F391:G391,B391))</f>
        <v>1.1031307949168685</v>
      </c>
    </row>
    <row r="392" spans="1:8">
      <c r="A392" s="12">
        <f t="shared" si="64"/>
        <v>45748</v>
      </c>
      <c r="B392" s="12">
        <f t="shared" si="58"/>
        <v>45945</v>
      </c>
      <c r="C392" s="13">
        <f t="shared" si="59"/>
        <v>172</v>
      </c>
      <c r="D392" s="273">
        <f t="shared" si="60"/>
        <v>1.1031307949168685</v>
      </c>
      <c r="E392" s="273">
        <f t="shared" si="61"/>
        <v>1.1031307949168685</v>
      </c>
      <c r="F392" s="274">
        <f t="shared" si="62"/>
        <v>45917</v>
      </c>
      <c r="G392" s="274">
        <f t="shared" si="63"/>
        <v>45946</v>
      </c>
      <c r="H392" s="275">
        <f>CHOOSE(MATCH($A$2,{"D","C"},0),VLOOKUP($A392,$J$4:$N$258,COUNTA($J$4:$N$4)),TREND(D392:E392,F392:G392,B392))</f>
        <v>1.1031307949168685</v>
      </c>
    </row>
    <row r="393" spans="1:8">
      <c r="A393" s="12">
        <f t="shared" si="64"/>
        <v>45778</v>
      </c>
      <c r="B393" s="12">
        <f t="shared" si="58"/>
        <v>45976</v>
      </c>
      <c r="C393" s="13">
        <f t="shared" si="59"/>
        <v>173</v>
      </c>
      <c r="D393" s="273">
        <f t="shared" si="60"/>
        <v>1.1031307949168685</v>
      </c>
      <c r="E393" s="273">
        <f t="shared" si="61"/>
        <v>1.1031307949168685</v>
      </c>
      <c r="F393" s="274">
        <f t="shared" si="62"/>
        <v>45946</v>
      </c>
      <c r="G393" s="274">
        <f t="shared" si="63"/>
        <v>45978</v>
      </c>
      <c r="H393" s="275">
        <f>CHOOSE(MATCH($A$2,{"D","C"},0),VLOOKUP($A393,$J$4:$N$258,COUNTA($J$4:$N$4)),TREND(D393:E393,F393:G393,B393))</f>
        <v>1.1031307949168685</v>
      </c>
    </row>
    <row r="394" spans="1:8">
      <c r="A394" s="12">
        <f t="shared" si="64"/>
        <v>45809</v>
      </c>
      <c r="B394" s="12">
        <f t="shared" si="58"/>
        <v>46006</v>
      </c>
      <c r="C394" s="13">
        <f t="shared" si="59"/>
        <v>174</v>
      </c>
      <c r="D394" s="273">
        <f t="shared" si="60"/>
        <v>1.1031307949168685</v>
      </c>
      <c r="E394" s="273">
        <f t="shared" si="61"/>
        <v>1.1031307949168685</v>
      </c>
      <c r="F394" s="274">
        <f t="shared" si="62"/>
        <v>45978</v>
      </c>
      <c r="G394" s="274">
        <f t="shared" si="63"/>
        <v>46007</v>
      </c>
      <c r="H394" s="275">
        <f>CHOOSE(MATCH($A$2,{"D","C"},0),VLOOKUP($A394,$J$4:$N$258,COUNTA($J$4:$N$4)),TREND(D394:E394,F394:G394,B394))</f>
        <v>1.1031307949168685</v>
      </c>
    </row>
    <row r="395" spans="1:8">
      <c r="A395" s="12">
        <f t="shared" si="64"/>
        <v>45839</v>
      </c>
      <c r="B395" s="12">
        <f t="shared" si="58"/>
        <v>46037</v>
      </c>
      <c r="C395" s="13">
        <f t="shared" si="59"/>
        <v>175</v>
      </c>
      <c r="D395" s="273">
        <f t="shared" si="60"/>
        <v>1.1031307949168685</v>
      </c>
      <c r="E395" s="273">
        <f t="shared" si="61"/>
        <v>1.1031307949168685</v>
      </c>
      <c r="F395" s="274">
        <f t="shared" si="62"/>
        <v>46007</v>
      </c>
      <c r="G395" s="274">
        <f t="shared" si="63"/>
        <v>46039</v>
      </c>
      <c r="H395" s="275">
        <f>CHOOSE(MATCH($A$2,{"D","C"},0),VLOOKUP($A395,$J$4:$N$258,COUNTA($J$4:$N$4)),TREND(D395:E395,F395:G395,B395))</f>
        <v>1.1031307949168685</v>
      </c>
    </row>
    <row r="396" spans="1:8">
      <c r="A396" s="12">
        <f t="shared" si="64"/>
        <v>45870</v>
      </c>
      <c r="B396" s="12">
        <f t="shared" si="58"/>
        <v>46068</v>
      </c>
      <c r="C396" s="13">
        <f t="shared" si="59"/>
        <v>176</v>
      </c>
      <c r="D396" s="273">
        <f t="shared" si="60"/>
        <v>1.1031307949168685</v>
      </c>
      <c r="E396" s="273">
        <f t="shared" si="61"/>
        <v>1.1031307949168685</v>
      </c>
      <c r="F396" s="274">
        <f t="shared" si="62"/>
        <v>46039</v>
      </c>
      <c r="G396" s="274">
        <f t="shared" si="63"/>
        <v>46070</v>
      </c>
      <c r="H396" s="275">
        <f>CHOOSE(MATCH($A$2,{"D","C"},0),VLOOKUP($A396,$J$4:$N$258,COUNTA($J$4:$N$4)),TREND(D396:E396,F396:G396,B396))</f>
        <v>1.1031307949168685</v>
      </c>
    </row>
    <row r="397" spans="1:8">
      <c r="A397" s="12">
        <f t="shared" si="64"/>
        <v>45901</v>
      </c>
      <c r="B397" s="12">
        <f t="shared" si="58"/>
        <v>46096</v>
      </c>
      <c r="C397" s="13">
        <f t="shared" si="59"/>
        <v>177</v>
      </c>
      <c r="D397" s="273">
        <f t="shared" si="60"/>
        <v>1.1031307949168685</v>
      </c>
      <c r="E397" s="273">
        <f t="shared" si="61"/>
        <v>1.1031307949168685</v>
      </c>
      <c r="F397" s="274">
        <f t="shared" si="62"/>
        <v>46070</v>
      </c>
      <c r="G397" s="274">
        <f t="shared" si="63"/>
        <v>46097</v>
      </c>
      <c r="H397" s="275">
        <f>CHOOSE(MATCH($A$2,{"D","C"},0),VLOOKUP($A397,$J$4:$N$258,COUNTA($J$4:$N$4)),TREND(D397:E397,F397:G397,B397))</f>
        <v>1.1031307949168685</v>
      </c>
    </row>
    <row r="398" spans="1:8">
      <c r="A398" s="12">
        <f t="shared" si="64"/>
        <v>45931</v>
      </c>
      <c r="B398" s="12">
        <f t="shared" si="58"/>
        <v>46127</v>
      </c>
      <c r="C398" s="13">
        <f t="shared" si="59"/>
        <v>178</v>
      </c>
      <c r="D398" s="273">
        <f t="shared" si="60"/>
        <v>1.1031307949168685</v>
      </c>
      <c r="E398" s="273">
        <f t="shared" si="61"/>
        <v>1.1031307949168685</v>
      </c>
      <c r="F398" s="274">
        <f t="shared" si="62"/>
        <v>46097</v>
      </c>
      <c r="G398" s="274">
        <f t="shared" si="63"/>
        <v>46129</v>
      </c>
      <c r="H398" s="275">
        <f>CHOOSE(MATCH($A$2,{"D","C"},0),VLOOKUP($A398,$J$4:$N$258,COUNTA($J$4:$N$4)),TREND(D398:E398,F398:G398,B398))</f>
        <v>1.1031307949168685</v>
      </c>
    </row>
    <row r="399" spans="1:8">
      <c r="A399" s="12">
        <f t="shared" si="64"/>
        <v>45962</v>
      </c>
      <c r="B399" s="12">
        <f t="shared" si="58"/>
        <v>46157</v>
      </c>
      <c r="C399" s="13">
        <f t="shared" si="59"/>
        <v>179</v>
      </c>
      <c r="D399" s="273">
        <f t="shared" si="60"/>
        <v>1.1031307949168685</v>
      </c>
      <c r="E399" s="273">
        <f t="shared" si="61"/>
        <v>1.1031307949168685</v>
      </c>
      <c r="F399" s="274">
        <f t="shared" si="62"/>
        <v>46129</v>
      </c>
      <c r="G399" s="274">
        <f t="shared" si="63"/>
        <v>46158</v>
      </c>
      <c r="H399" s="275">
        <f>CHOOSE(MATCH($A$2,{"D","C"},0),VLOOKUP($A399,$J$4:$N$258,COUNTA($J$4:$N$4)),TREND(D399:E399,F399:G399,B399))</f>
        <v>1.1031307949168685</v>
      </c>
    </row>
    <row r="400" spans="1:8">
      <c r="A400" s="12">
        <f t="shared" si="64"/>
        <v>45992</v>
      </c>
      <c r="B400" s="12">
        <f t="shared" si="58"/>
        <v>46188</v>
      </c>
      <c r="C400" s="13">
        <f t="shared" si="59"/>
        <v>180</v>
      </c>
      <c r="D400" s="273">
        <f t="shared" si="60"/>
        <v>1.1031307949168685</v>
      </c>
      <c r="E400" s="273">
        <f t="shared" si="61"/>
        <v>1.1031307949168685</v>
      </c>
      <c r="F400" s="274">
        <f t="shared" si="62"/>
        <v>46158</v>
      </c>
      <c r="G400" s="274">
        <f t="shared" si="63"/>
        <v>46190</v>
      </c>
      <c r="H400" s="275">
        <f>CHOOSE(MATCH($A$2,{"D","C"},0),VLOOKUP($A400,$J$4:$N$258,COUNTA($J$4:$N$4)),TREND(D400:E400,F400:G400,B400))</f>
        <v>1.1031307949168685</v>
      </c>
    </row>
    <row r="401" spans="1:8">
      <c r="A401" s="12">
        <f t="shared" si="64"/>
        <v>46023</v>
      </c>
      <c r="B401" s="12">
        <f t="shared" si="58"/>
        <v>46218</v>
      </c>
      <c r="C401" s="13">
        <f t="shared" si="59"/>
        <v>181</v>
      </c>
      <c r="D401" s="273">
        <f t="shared" si="60"/>
        <v>1.1031307949168685</v>
      </c>
      <c r="E401" s="273">
        <f t="shared" si="61"/>
        <v>1.1031307949168685</v>
      </c>
      <c r="F401" s="274">
        <f t="shared" si="62"/>
        <v>46190</v>
      </c>
      <c r="G401" s="274">
        <f t="shared" si="63"/>
        <v>46220</v>
      </c>
      <c r="H401" s="275">
        <f>CHOOSE(MATCH($A$2,{"D","C"},0),VLOOKUP($A401,$J$4:$N$258,COUNTA($J$4:$N$4)),TREND(D401:E401,F401:G401,B401))</f>
        <v>1.1031307949168685</v>
      </c>
    </row>
    <row r="402" spans="1:8">
      <c r="A402" s="12">
        <f t="shared" si="64"/>
        <v>46054</v>
      </c>
      <c r="B402" s="12">
        <f t="shared" si="58"/>
        <v>46249</v>
      </c>
      <c r="C402" s="13">
        <f t="shared" si="59"/>
        <v>183</v>
      </c>
      <c r="D402" s="273">
        <f t="shared" si="60"/>
        <v>1.1031307949168685</v>
      </c>
      <c r="E402" s="273">
        <f t="shared" si="61"/>
        <v>1.1031307949168685</v>
      </c>
      <c r="F402" s="274">
        <f t="shared" si="62"/>
        <v>46249</v>
      </c>
      <c r="G402" s="274">
        <f t="shared" si="63"/>
        <v>46282</v>
      </c>
      <c r="H402" s="275">
        <f>CHOOSE(MATCH($A$2,{"D","C"},0),VLOOKUP($A402,$J$4:$N$258,COUNTA($J$4:$N$4)),TREND(D402:E402,F402:G402,B402))</f>
        <v>1.1031307949168685</v>
      </c>
    </row>
    <row r="403" spans="1:8">
      <c r="A403" s="12">
        <f t="shared" si="64"/>
        <v>46082</v>
      </c>
      <c r="B403" s="12">
        <f t="shared" si="58"/>
        <v>46280</v>
      </c>
      <c r="C403" s="13">
        <f t="shared" si="59"/>
        <v>183</v>
      </c>
      <c r="D403" s="273">
        <f t="shared" si="60"/>
        <v>1.1031307949168685</v>
      </c>
      <c r="E403" s="273">
        <f t="shared" si="61"/>
        <v>1.1031307949168685</v>
      </c>
      <c r="F403" s="274">
        <f t="shared" si="62"/>
        <v>46249</v>
      </c>
      <c r="G403" s="274">
        <f t="shared" si="63"/>
        <v>46282</v>
      </c>
      <c r="H403" s="275">
        <f>CHOOSE(MATCH($A$2,{"D","C"},0),VLOOKUP($A403,$J$4:$N$258,COUNTA($J$4:$N$4)),TREND(D403:E403,F403:G403,B403))</f>
        <v>1.1031307949168685</v>
      </c>
    </row>
    <row r="404" spans="1:8">
      <c r="A404" s="12">
        <f t="shared" si="64"/>
        <v>46113</v>
      </c>
      <c r="B404" s="12">
        <f t="shared" si="58"/>
        <v>46310</v>
      </c>
      <c r="C404" s="13">
        <f t="shared" si="59"/>
        <v>184</v>
      </c>
      <c r="D404" s="273">
        <f t="shared" si="60"/>
        <v>1.1031307949168685</v>
      </c>
      <c r="E404" s="273">
        <f t="shared" si="61"/>
        <v>1.1031307949168685</v>
      </c>
      <c r="F404" s="274">
        <f t="shared" si="62"/>
        <v>46282</v>
      </c>
      <c r="G404" s="274">
        <f t="shared" si="63"/>
        <v>46311</v>
      </c>
      <c r="H404" s="275">
        <f>CHOOSE(MATCH($A$2,{"D","C"},0),VLOOKUP($A404,$J$4:$N$258,COUNTA($J$4:$N$4)),TREND(D404:E404,F404:G404,B404))</f>
        <v>1.1031307949168685</v>
      </c>
    </row>
    <row r="405" spans="1:8">
      <c r="A405" s="12">
        <f t="shared" si="64"/>
        <v>46143</v>
      </c>
      <c r="B405" s="12">
        <f t="shared" si="58"/>
        <v>46341</v>
      </c>
      <c r="C405" s="13">
        <f t="shared" si="59"/>
        <v>185</v>
      </c>
      <c r="D405" s="273">
        <f t="shared" si="60"/>
        <v>1.1031307949168685</v>
      </c>
      <c r="E405" s="273">
        <f t="shared" si="61"/>
        <v>1.1031307949168685</v>
      </c>
      <c r="F405" s="274">
        <f t="shared" si="62"/>
        <v>46311</v>
      </c>
      <c r="G405" s="274">
        <f t="shared" si="63"/>
        <v>46343</v>
      </c>
      <c r="H405" s="275">
        <f>CHOOSE(MATCH($A$2,{"D","C"},0),VLOOKUP($A405,$J$4:$N$258,COUNTA($J$4:$N$4)),TREND(D405:E405,F405:G405,B405))</f>
        <v>1.1031307949168685</v>
      </c>
    </row>
    <row r="406" spans="1:8">
      <c r="A406" s="12">
        <f t="shared" si="64"/>
        <v>46174</v>
      </c>
      <c r="B406" s="12">
        <f t="shared" si="58"/>
        <v>46371</v>
      </c>
      <c r="C406" s="13">
        <f t="shared" si="59"/>
        <v>186</v>
      </c>
      <c r="D406" s="273">
        <f t="shared" si="60"/>
        <v>1.1031307949168685</v>
      </c>
      <c r="E406" s="273">
        <f t="shared" si="61"/>
        <v>1.1031307949168685</v>
      </c>
      <c r="F406" s="274">
        <f t="shared" si="62"/>
        <v>46343</v>
      </c>
      <c r="G406" s="274">
        <f t="shared" si="63"/>
        <v>46372</v>
      </c>
      <c r="H406" s="275">
        <f>CHOOSE(MATCH($A$2,{"D","C"},0),VLOOKUP($A406,$J$4:$N$258,COUNTA($J$4:$N$4)),TREND(D406:E406,F406:G406,B406))</f>
        <v>1.1031307949168685</v>
      </c>
    </row>
    <row r="407" spans="1:8">
      <c r="A407" s="12">
        <f t="shared" si="64"/>
        <v>46204</v>
      </c>
      <c r="B407" s="12">
        <f t="shared" si="58"/>
        <v>46402</v>
      </c>
      <c r="C407" s="13">
        <f t="shared" si="59"/>
        <v>187</v>
      </c>
      <c r="D407" s="273">
        <f t="shared" si="60"/>
        <v>1.1031307949168685</v>
      </c>
      <c r="E407" s="273">
        <f t="shared" si="61"/>
        <v>1.1031307949168685</v>
      </c>
      <c r="F407" s="274">
        <f t="shared" si="62"/>
        <v>46372</v>
      </c>
      <c r="G407" s="274">
        <f t="shared" si="63"/>
        <v>46404</v>
      </c>
      <c r="H407" s="275">
        <f>CHOOSE(MATCH($A$2,{"D","C"},0),VLOOKUP($A407,$J$4:$N$258,COUNTA($J$4:$N$4)),TREND(D407:E407,F407:G407,B407))</f>
        <v>1.1031307949168685</v>
      </c>
    </row>
    <row r="408" spans="1:8">
      <c r="A408" s="12">
        <f t="shared" si="64"/>
        <v>46235</v>
      </c>
      <c r="B408" s="12">
        <f t="shared" si="58"/>
        <v>46433</v>
      </c>
      <c r="C408" s="13">
        <f t="shared" si="59"/>
        <v>188</v>
      </c>
      <c r="D408" s="273">
        <f t="shared" si="60"/>
        <v>1.1031307949168685</v>
      </c>
      <c r="E408" s="273">
        <f t="shared" si="61"/>
        <v>1.1031307949168685</v>
      </c>
      <c r="F408" s="274">
        <f t="shared" si="62"/>
        <v>46404</v>
      </c>
      <c r="G408" s="274">
        <f t="shared" si="63"/>
        <v>46435</v>
      </c>
      <c r="H408" s="275">
        <f>CHOOSE(MATCH($A$2,{"D","C"},0),VLOOKUP($A408,$J$4:$N$258,COUNTA($J$4:$N$4)),TREND(D408:E408,F408:G408,B408))</f>
        <v>1.1031307949168685</v>
      </c>
    </row>
    <row r="409" spans="1:8">
      <c r="A409" s="12">
        <f t="shared" si="64"/>
        <v>46266</v>
      </c>
      <c r="B409" s="12">
        <f t="shared" si="58"/>
        <v>46461</v>
      </c>
      <c r="C409" s="13">
        <f t="shared" si="59"/>
        <v>189</v>
      </c>
      <c r="D409" s="273">
        <f t="shared" si="60"/>
        <v>1.1031307949168685</v>
      </c>
      <c r="E409" s="273">
        <f t="shared" si="61"/>
        <v>1.1031307949168685</v>
      </c>
      <c r="F409" s="274">
        <f t="shared" si="62"/>
        <v>46435</v>
      </c>
      <c r="G409" s="274">
        <f t="shared" si="63"/>
        <v>46462</v>
      </c>
      <c r="H409" s="275">
        <f>CHOOSE(MATCH($A$2,{"D","C"},0),VLOOKUP($A409,$J$4:$N$258,COUNTA($J$4:$N$4)),TREND(D409:E409,F409:G409,B409))</f>
        <v>1.1031307949168685</v>
      </c>
    </row>
    <row r="410" spans="1:8">
      <c r="A410" s="12">
        <f t="shared" si="64"/>
        <v>46296</v>
      </c>
      <c r="B410" s="12">
        <f t="shared" si="58"/>
        <v>46492</v>
      </c>
      <c r="C410" s="13">
        <f t="shared" si="59"/>
        <v>190</v>
      </c>
      <c r="D410" s="273">
        <f t="shared" si="60"/>
        <v>1.1031307949168685</v>
      </c>
      <c r="E410" s="273">
        <f t="shared" si="61"/>
        <v>1.1031307949168685</v>
      </c>
      <c r="F410" s="274">
        <f t="shared" si="62"/>
        <v>46462</v>
      </c>
      <c r="G410" s="274">
        <f t="shared" si="63"/>
        <v>46494</v>
      </c>
      <c r="H410" s="275">
        <f>CHOOSE(MATCH($A$2,{"D","C"},0),VLOOKUP($A410,$J$4:$N$258,COUNTA($J$4:$N$4)),TREND(D410:E410,F410:G410,B410))</f>
        <v>1.1031307949168685</v>
      </c>
    </row>
    <row r="411" spans="1:8">
      <c r="A411" s="12">
        <f t="shared" si="64"/>
        <v>46327</v>
      </c>
      <c r="B411" s="12">
        <f t="shared" si="58"/>
        <v>46522</v>
      </c>
      <c r="C411" s="13">
        <f t="shared" si="59"/>
        <v>191</v>
      </c>
      <c r="D411" s="273">
        <f t="shared" si="60"/>
        <v>1.1031307949168685</v>
      </c>
      <c r="E411" s="273">
        <f t="shared" si="61"/>
        <v>1.1031307949168685</v>
      </c>
      <c r="F411" s="274">
        <f t="shared" si="62"/>
        <v>46494</v>
      </c>
      <c r="G411" s="274">
        <f t="shared" si="63"/>
        <v>46523</v>
      </c>
      <c r="H411" s="275">
        <f>CHOOSE(MATCH($A$2,{"D","C"},0),VLOOKUP($A411,$J$4:$N$258,COUNTA($J$4:$N$4)),TREND(D411:E411,F411:G411,B411))</f>
        <v>1.1031307949168685</v>
      </c>
    </row>
    <row r="412" spans="1:8">
      <c r="A412" s="12">
        <f t="shared" si="64"/>
        <v>46357</v>
      </c>
      <c r="B412" s="12">
        <f t="shared" si="58"/>
        <v>46553</v>
      </c>
      <c r="C412" s="13">
        <f t="shared" si="59"/>
        <v>192</v>
      </c>
      <c r="D412" s="273">
        <f t="shared" si="60"/>
        <v>1.1031307949168685</v>
      </c>
      <c r="E412" s="273">
        <f t="shared" si="61"/>
        <v>1.1031307949168685</v>
      </c>
      <c r="F412" s="274">
        <f t="shared" si="62"/>
        <v>46523</v>
      </c>
      <c r="G412" s="274">
        <f t="shared" si="63"/>
        <v>46555</v>
      </c>
      <c r="H412" s="275">
        <f>CHOOSE(MATCH($A$2,{"D","C"},0),VLOOKUP($A412,$J$4:$N$258,COUNTA($J$4:$N$4)),TREND(D412:E412,F412:G412,B412))</f>
        <v>1.1031307949168685</v>
      </c>
    </row>
    <row r="413" spans="1:8">
      <c r="A413" s="12">
        <f t="shared" si="64"/>
        <v>46388</v>
      </c>
      <c r="B413" s="12">
        <f t="shared" si="58"/>
        <v>46583</v>
      </c>
      <c r="C413" s="13">
        <f t="shared" si="59"/>
        <v>193</v>
      </c>
      <c r="D413" s="273">
        <f t="shared" si="60"/>
        <v>1.1031307949168685</v>
      </c>
      <c r="E413" s="273">
        <f t="shared" si="61"/>
        <v>1.1031307949168685</v>
      </c>
      <c r="F413" s="274">
        <f t="shared" si="62"/>
        <v>46555</v>
      </c>
      <c r="G413" s="274">
        <f t="shared" si="63"/>
        <v>46585</v>
      </c>
      <c r="H413" s="275">
        <f>CHOOSE(MATCH($A$2,{"D","C"},0),VLOOKUP($A413,$J$4:$N$258,COUNTA($J$4:$N$4)),TREND(D413:E413,F413:G413,B413))</f>
        <v>1.1031307949168685</v>
      </c>
    </row>
    <row r="414" spans="1:8">
      <c r="A414" s="12">
        <f t="shared" si="64"/>
        <v>46419</v>
      </c>
      <c r="B414" s="12">
        <f t="shared" si="58"/>
        <v>46614</v>
      </c>
      <c r="C414" s="13">
        <f t="shared" si="59"/>
        <v>195</v>
      </c>
      <c r="D414" s="273">
        <f t="shared" si="60"/>
        <v>1.1031307949168685</v>
      </c>
      <c r="E414" s="273">
        <f t="shared" si="61"/>
        <v>1.1031307949168685</v>
      </c>
      <c r="F414" s="274">
        <f t="shared" si="62"/>
        <v>46614</v>
      </c>
      <c r="G414" s="274">
        <f t="shared" si="63"/>
        <v>46647</v>
      </c>
      <c r="H414" s="275">
        <f>CHOOSE(MATCH($A$2,{"D","C"},0),VLOOKUP($A414,$J$4:$N$258,COUNTA($J$4:$N$4)),TREND(D414:E414,F414:G414,B414))</f>
        <v>1.1031307949168685</v>
      </c>
    </row>
    <row r="415" spans="1:8">
      <c r="A415" s="12">
        <f t="shared" si="64"/>
        <v>46447</v>
      </c>
      <c r="B415" s="12">
        <f t="shared" si="58"/>
        <v>46645</v>
      </c>
      <c r="C415" s="13">
        <f t="shared" si="59"/>
        <v>195</v>
      </c>
      <c r="D415" s="273">
        <f t="shared" si="60"/>
        <v>1.1031307949168685</v>
      </c>
      <c r="E415" s="273">
        <f t="shared" si="61"/>
        <v>1.1031307949168685</v>
      </c>
      <c r="F415" s="274">
        <f t="shared" si="62"/>
        <v>46614</v>
      </c>
      <c r="G415" s="274">
        <f t="shared" si="63"/>
        <v>46647</v>
      </c>
      <c r="H415" s="275">
        <f>CHOOSE(MATCH($A$2,{"D","C"},0),VLOOKUP($A415,$J$4:$N$258,COUNTA($J$4:$N$4)),TREND(D415:E415,F415:G415,B415))</f>
        <v>1.1031307949168685</v>
      </c>
    </row>
    <row r="416" spans="1:8">
      <c r="A416" s="12">
        <f t="shared" si="64"/>
        <v>46478</v>
      </c>
      <c r="B416" s="12">
        <f t="shared" si="58"/>
        <v>46675</v>
      </c>
      <c r="C416" s="13">
        <f t="shared" si="59"/>
        <v>196</v>
      </c>
      <c r="D416" s="273">
        <f t="shared" si="60"/>
        <v>1.1031307949168685</v>
      </c>
      <c r="E416" s="273">
        <f t="shared" si="61"/>
        <v>1.1031307949168685</v>
      </c>
      <c r="F416" s="274">
        <f t="shared" si="62"/>
        <v>46647</v>
      </c>
      <c r="G416" s="274">
        <f t="shared" si="63"/>
        <v>46676</v>
      </c>
      <c r="H416" s="275">
        <f>CHOOSE(MATCH($A$2,{"D","C"},0),VLOOKUP($A416,$J$4:$N$258,COUNTA($J$4:$N$4)),TREND(D416:E416,F416:G416,B416))</f>
        <v>1.1031307949168685</v>
      </c>
    </row>
    <row r="417" spans="1:8">
      <c r="A417" s="12">
        <f t="shared" si="64"/>
        <v>46508</v>
      </c>
      <c r="B417" s="12">
        <f t="shared" si="58"/>
        <v>46706</v>
      </c>
      <c r="C417" s="13">
        <f t="shared" si="59"/>
        <v>197</v>
      </c>
      <c r="D417" s="273">
        <f t="shared" si="60"/>
        <v>1.1031307949168685</v>
      </c>
      <c r="E417" s="273">
        <f t="shared" si="61"/>
        <v>1.1031307949168685</v>
      </c>
      <c r="F417" s="274">
        <f t="shared" si="62"/>
        <v>46676</v>
      </c>
      <c r="G417" s="274">
        <f t="shared" si="63"/>
        <v>46708</v>
      </c>
      <c r="H417" s="275">
        <f>CHOOSE(MATCH($A$2,{"D","C"},0),VLOOKUP($A417,$J$4:$N$258,COUNTA($J$4:$N$4)),TREND(D417:E417,F417:G417,B417))</f>
        <v>1.1031307949168685</v>
      </c>
    </row>
    <row r="418" spans="1:8">
      <c r="A418" s="12">
        <f t="shared" si="64"/>
        <v>46539</v>
      </c>
      <c r="B418" s="12">
        <f t="shared" si="58"/>
        <v>46736</v>
      </c>
      <c r="C418" s="13">
        <f t="shared" si="59"/>
        <v>198</v>
      </c>
      <c r="D418" s="273">
        <f t="shared" si="60"/>
        <v>1.1031307949168685</v>
      </c>
      <c r="E418" s="273">
        <f t="shared" si="61"/>
        <v>1.1031307949168685</v>
      </c>
      <c r="F418" s="274">
        <f t="shared" si="62"/>
        <v>46708</v>
      </c>
      <c r="G418" s="274">
        <f t="shared" si="63"/>
        <v>46737</v>
      </c>
      <c r="H418" s="275">
        <f>CHOOSE(MATCH($A$2,{"D","C"},0),VLOOKUP($A418,$J$4:$N$258,COUNTA($J$4:$N$4)),TREND(D418:E418,F418:G418,B418))</f>
        <v>1.1031307949168685</v>
      </c>
    </row>
    <row r="419" spans="1:8">
      <c r="A419" s="12">
        <f t="shared" si="64"/>
        <v>46569</v>
      </c>
      <c r="B419" s="12">
        <f t="shared" si="58"/>
        <v>46767</v>
      </c>
      <c r="C419" s="13">
        <f t="shared" si="59"/>
        <v>199</v>
      </c>
      <c r="D419" s="273">
        <f t="shared" si="60"/>
        <v>1.1031307949168685</v>
      </c>
      <c r="E419" s="273">
        <f t="shared" si="61"/>
        <v>1.1031307949168685</v>
      </c>
      <c r="F419" s="274">
        <f t="shared" si="62"/>
        <v>46737</v>
      </c>
      <c r="G419" s="274">
        <f t="shared" si="63"/>
        <v>46769</v>
      </c>
      <c r="H419" s="275">
        <f>CHOOSE(MATCH($A$2,{"D","C"},0),VLOOKUP($A419,$J$4:$N$258,COUNTA($J$4:$N$4)),TREND(D419:E419,F419:G419,B419))</f>
        <v>1.1031307949168685</v>
      </c>
    </row>
    <row r="420" spans="1:8">
      <c r="A420" s="12">
        <f t="shared" si="64"/>
        <v>46600</v>
      </c>
      <c r="B420" s="12">
        <f t="shared" si="58"/>
        <v>46798</v>
      </c>
      <c r="C420" s="13">
        <f t="shared" si="59"/>
        <v>200</v>
      </c>
      <c r="D420" s="273">
        <f t="shared" si="60"/>
        <v>1.1031307949168685</v>
      </c>
      <c r="E420" s="273">
        <f t="shared" si="61"/>
        <v>1.1031307949168685</v>
      </c>
      <c r="F420" s="274">
        <f t="shared" si="62"/>
        <v>46769</v>
      </c>
      <c r="G420" s="274">
        <f t="shared" si="63"/>
        <v>46800</v>
      </c>
      <c r="H420" s="275">
        <f>CHOOSE(MATCH($A$2,{"D","C"},0),VLOOKUP($A420,$J$4:$N$258,COUNTA($J$4:$N$4)),TREND(D420:E420,F420:G420,B420))</f>
        <v>1.1031307949168685</v>
      </c>
    </row>
    <row r="421" spans="1:8">
      <c r="A421" s="12">
        <f t="shared" si="64"/>
        <v>46631</v>
      </c>
      <c r="B421" s="12">
        <f t="shared" si="58"/>
        <v>46827</v>
      </c>
      <c r="C421" s="13">
        <f t="shared" si="59"/>
        <v>201</v>
      </c>
      <c r="D421" s="273">
        <f t="shared" si="60"/>
        <v>1.1031307949168685</v>
      </c>
      <c r="E421" s="273">
        <f t="shared" si="61"/>
        <v>1.1031307949168685</v>
      </c>
      <c r="F421" s="274">
        <f t="shared" si="62"/>
        <v>46800</v>
      </c>
      <c r="G421" s="274">
        <f t="shared" si="63"/>
        <v>46828</v>
      </c>
      <c r="H421" s="275">
        <f>CHOOSE(MATCH($A$2,{"D","C"},0),VLOOKUP($A421,$J$4:$N$258,COUNTA($J$4:$N$4)),TREND(D421:E421,F421:G421,B421))</f>
        <v>1.1031307949168685</v>
      </c>
    </row>
    <row r="422" spans="1:8">
      <c r="A422" s="12">
        <f t="shared" si="64"/>
        <v>46661</v>
      </c>
      <c r="B422" s="12">
        <f t="shared" si="58"/>
        <v>46858</v>
      </c>
      <c r="C422" s="13">
        <f t="shared" si="59"/>
        <v>202</v>
      </c>
      <c r="D422" s="273">
        <f t="shared" si="60"/>
        <v>1.1031307949168685</v>
      </c>
      <c r="E422" s="273">
        <f t="shared" si="61"/>
        <v>1.1031307949168685</v>
      </c>
      <c r="F422" s="274">
        <f t="shared" si="62"/>
        <v>46828</v>
      </c>
      <c r="G422" s="274">
        <f t="shared" si="63"/>
        <v>46860</v>
      </c>
      <c r="H422" s="275">
        <f>CHOOSE(MATCH($A$2,{"D","C"},0),VLOOKUP($A422,$J$4:$N$258,COUNTA($J$4:$N$4)),TREND(D422:E422,F422:G422,B422))</f>
        <v>1.1031307949168685</v>
      </c>
    </row>
    <row r="423" spans="1:8">
      <c r="A423" s="12">
        <f t="shared" si="64"/>
        <v>46692</v>
      </c>
      <c r="B423" s="12">
        <f t="shared" si="58"/>
        <v>46888</v>
      </c>
      <c r="C423" s="13">
        <f t="shared" si="59"/>
        <v>203</v>
      </c>
      <c r="D423" s="273">
        <f t="shared" si="60"/>
        <v>1.1031307949168685</v>
      </c>
      <c r="E423" s="273">
        <f t="shared" si="61"/>
        <v>1.1031307949168685</v>
      </c>
      <c r="F423" s="274">
        <f t="shared" si="62"/>
        <v>46860</v>
      </c>
      <c r="G423" s="274">
        <f t="shared" si="63"/>
        <v>46889</v>
      </c>
      <c r="H423" s="275">
        <f>CHOOSE(MATCH($A$2,{"D","C"},0),VLOOKUP($A423,$J$4:$N$258,COUNTA($J$4:$N$4)),TREND(D423:E423,F423:G423,B423))</f>
        <v>1.1031307949168685</v>
      </c>
    </row>
    <row r="424" spans="1:8">
      <c r="A424" s="12">
        <f t="shared" si="64"/>
        <v>46722</v>
      </c>
      <c r="B424" s="12">
        <f t="shared" si="58"/>
        <v>46919</v>
      </c>
      <c r="C424" s="13">
        <f t="shared" si="59"/>
        <v>204</v>
      </c>
      <c r="D424" s="273">
        <f t="shared" si="60"/>
        <v>1.1031307949168685</v>
      </c>
      <c r="E424" s="273">
        <f t="shared" si="61"/>
        <v>1.1031307949168685</v>
      </c>
      <c r="F424" s="274">
        <f t="shared" si="62"/>
        <v>46889</v>
      </c>
      <c r="G424" s="274">
        <f t="shared" si="63"/>
        <v>46921</v>
      </c>
      <c r="H424" s="275">
        <f>CHOOSE(MATCH($A$2,{"D","C"},0),VLOOKUP($A424,$J$4:$N$258,COUNTA($J$4:$N$4)),TREND(D424:E424,F424:G424,B424))</f>
        <v>1.1031307949168685</v>
      </c>
    </row>
    <row r="425" spans="1:8">
      <c r="A425" s="12">
        <f t="shared" si="64"/>
        <v>46753</v>
      </c>
      <c r="B425" s="12">
        <f t="shared" si="58"/>
        <v>46949</v>
      </c>
      <c r="C425" s="13">
        <f t="shared" si="59"/>
        <v>205</v>
      </c>
      <c r="D425" s="273">
        <f t="shared" si="60"/>
        <v>1.1031307949168685</v>
      </c>
      <c r="E425" s="273">
        <f t="shared" si="61"/>
        <v>1.1031307949168685</v>
      </c>
      <c r="F425" s="274">
        <f t="shared" si="62"/>
        <v>46921</v>
      </c>
      <c r="G425" s="274">
        <f t="shared" si="63"/>
        <v>46951</v>
      </c>
      <c r="H425" s="275">
        <f>CHOOSE(MATCH($A$2,{"D","C"},0),VLOOKUP($A425,$J$4:$N$258,COUNTA($J$4:$N$4)),TREND(D425:E425,F425:G425,B425))</f>
        <v>1.1031307949168685</v>
      </c>
    </row>
    <row r="426" spans="1:8">
      <c r="A426" s="12">
        <f t="shared" si="64"/>
        <v>46784</v>
      </c>
      <c r="B426" s="12">
        <f t="shared" si="58"/>
        <v>46980</v>
      </c>
      <c r="C426" s="13">
        <f t="shared" si="59"/>
        <v>206</v>
      </c>
      <c r="D426" s="273">
        <f t="shared" si="60"/>
        <v>1.1031307949168685</v>
      </c>
      <c r="E426" s="273">
        <f t="shared" si="61"/>
        <v>1.1031307949168685</v>
      </c>
      <c r="F426" s="274">
        <f t="shared" si="62"/>
        <v>46951</v>
      </c>
      <c r="G426" s="274">
        <f t="shared" si="63"/>
        <v>46981</v>
      </c>
      <c r="H426" s="275">
        <f>CHOOSE(MATCH($A$2,{"D","C"},0),VLOOKUP($A426,$J$4:$N$258,COUNTA($J$4:$N$4)),TREND(D426:E426,F426:G426,B426))</f>
        <v>1.1031307949168685</v>
      </c>
    </row>
    <row r="427" spans="1:8">
      <c r="A427" s="12">
        <f t="shared" si="64"/>
        <v>46813</v>
      </c>
      <c r="B427" s="12">
        <f t="shared" si="58"/>
        <v>47011</v>
      </c>
      <c r="C427" s="13">
        <f t="shared" si="59"/>
        <v>207</v>
      </c>
      <c r="D427" s="273">
        <f t="shared" si="60"/>
        <v>1.1031307949168685</v>
      </c>
      <c r="E427" s="273">
        <f t="shared" si="61"/>
        <v>1.1031307949168685</v>
      </c>
      <c r="F427" s="274">
        <f t="shared" si="62"/>
        <v>46981</v>
      </c>
      <c r="G427" s="274">
        <f t="shared" si="63"/>
        <v>47013</v>
      </c>
      <c r="H427" s="275">
        <f>CHOOSE(MATCH($A$2,{"D","C"},0),VLOOKUP($A427,$J$4:$N$258,COUNTA($J$4:$N$4)),TREND(D427:E427,F427:G427,B427))</f>
        <v>1.1031307949168685</v>
      </c>
    </row>
    <row r="428" spans="1:8">
      <c r="A428" s="12">
        <f t="shared" si="64"/>
        <v>46844</v>
      </c>
      <c r="B428" s="12">
        <f t="shared" si="58"/>
        <v>47041</v>
      </c>
      <c r="C428" s="13">
        <f t="shared" si="59"/>
        <v>208</v>
      </c>
      <c r="D428" s="273">
        <f t="shared" si="60"/>
        <v>1.1031307949168685</v>
      </c>
      <c r="E428" s="273">
        <f t="shared" si="61"/>
        <v>1.1031307949168685</v>
      </c>
      <c r="F428" s="274">
        <f t="shared" si="62"/>
        <v>47013</v>
      </c>
      <c r="G428" s="274">
        <f t="shared" si="63"/>
        <v>47042</v>
      </c>
      <c r="H428" s="275">
        <f>CHOOSE(MATCH($A$2,{"D","C"},0),VLOOKUP($A428,$J$4:$N$258,COUNTA($J$4:$N$4)),TREND(D428:E428,F428:G428,B428))</f>
        <v>1.1031307949168685</v>
      </c>
    </row>
    <row r="429" spans="1:8">
      <c r="A429" s="12">
        <f t="shared" si="64"/>
        <v>46874</v>
      </c>
      <c r="B429" s="12">
        <f t="shared" si="58"/>
        <v>47072</v>
      </c>
      <c r="C429" s="13">
        <f t="shared" si="59"/>
        <v>209</v>
      </c>
      <c r="D429" s="273">
        <f t="shared" si="60"/>
        <v>1.1031307949168685</v>
      </c>
      <c r="E429" s="273">
        <f t="shared" si="61"/>
        <v>1.1031307949168685</v>
      </c>
      <c r="F429" s="274">
        <f t="shared" si="62"/>
        <v>47042</v>
      </c>
      <c r="G429" s="274">
        <f t="shared" si="63"/>
        <v>47074</v>
      </c>
      <c r="H429" s="275">
        <f>CHOOSE(MATCH($A$2,{"D","C"},0),VLOOKUP($A429,$J$4:$N$258,COUNTA($J$4:$N$4)),TREND(D429:E429,F429:G429,B429))</f>
        <v>1.1031307949168685</v>
      </c>
    </row>
    <row r="430" spans="1:8">
      <c r="A430" s="12">
        <f t="shared" si="64"/>
        <v>46905</v>
      </c>
      <c r="B430" s="12">
        <f t="shared" si="58"/>
        <v>47102</v>
      </c>
      <c r="C430" s="13">
        <f t="shared" si="59"/>
        <v>210</v>
      </c>
      <c r="D430" s="273">
        <f t="shared" si="60"/>
        <v>1.1031307949168685</v>
      </c>
      <c r="E430" s="273">
        <f t="shared" si="61"/>
        <v>1.1031307949168685</v>
      </c>
      <c r="F430" s="274">
        <f t="shared" si="62"/>
        <v>47074</v>
      </c>
      <c r="G430" s="274">
        <f t="shared" si="63"/>
        <v>47103</v>
      </c>
      <c r="H430" s="275">
        <f>CHOOSE(MATCH($A$2,{"D","C"},0),VLOOKUP($A430,$J$4:$N$258,COUNTA($J$4:$N$4)),TREND(D430:E430,F430:G430,B430))</f>
        <v>1.1031307949168685</v>
      </c>
    </row>
    <row r="431" spans="1:8">
      <c r="A431" s="12">
        <f t="shared" si="64"/>
        <v>46935</v>
      </c>
      <c r="B431" s="12">
        <f t="shared" si="58"/>
        <v>47133</v>
      </c>
      <c r="C431" s="13">
        <f t="shared" si="59"/>
        <v>211</v>
      </c>
      <c r="D431" s="273">
        <f t="shared" si="60"/>
        <v>1.1031307949168685</v>
      </c>
      <c r="E431" s="273">
        <f t="shared" si="61"/>
        <v>1.1031307949168685</v>
      </c>
      <c r="F431" s="274">
        <f t="shared" si="62"/>
        <v>47103</v>
      </c>
      <c r="G431" s="274">
        <f t="shared" si="63"/>
        <v>47135</v>
      </c>
      <c r="H431" s="275">
        <f>CHOOSE(MATCH($A$2,{"D","C"},0),VLOOKUP($A431,$J$4:$N$258,COUNTA($J$4:$N$4)),TREND(D431:E431,F431:G431,B431))</f>
        <v>1.1031307949168685</v>
      </c>
    </row>
    <row r="432" spans="1:8">
      <c r="A432" s="12">
        <f t="shared" si="64"/>
        <v>46966</v>
      </c>
      <c r="B432" s="12">
        <f t="shared" si="58"/>
        <v>47164</v>
      </c>
      <c r="C432" s="13">
        <f t="shared" si="59"/>
        <v>212</v>
      </c>
      <c r="D432" s="273">
        <f t="shared" si="60"/>
        <v>1.1031307949168685</v>
      </c>
      <c r="E432" s="273">
        <f t="shared" si="61"/>
        <v>1.1031307949168685</v>
      </c>
      <c r="F432" s="274">
        <f t="shared" si="62"/>
        <v>47135</v>
      </c>
      <c r="G432" s="274">
        <f t="shared" si="63"/>
        <v>47166</v>
      </c>
      <c r="H432" s="275">
        <f>CHOOSE(MATCH($A$2,{"D","C"},0),VLOOKUP($A432,$J$4:$N$258,COUNTA($J$4:$N$4)),TREND(D432:E432,F432:G432,B432))</f>
        <v>1.1031307949168685</v>
      </c>
    </row>
    <row r="433" spans="1:8">
      <c r="A433" s="12">
        <f t="shared" si="64"/>
        <v>46997</v>
      </c>
      <c r="B433" s="12">
        <f t="shared" si="58"/>
        <v>47192</v>
      </c>
      <c r="C433" s="13">
        <f t="shared" si="59"/>
        <v>213</v>
      </c>
      <c r="D433" s="273">
        <f t="shared" si="60"/>
        <v>1.1031307949168685</v>
      </c>
      <c r="E433" s="273">
        <f t="shared" si="61"/>
        <v>1.1031307949168685</v>
      </c>
      <c r="F433" s="274">
        <f t="shared" si="62"/>
        <v>47166</v>
      </c>
      <c r="G433" s="274">
        <f t="shared" si="63"/>
        <v>47193</v>
      </c>
      <c r="H433" s="275">
        <f>CHOOSE(MATCH($A$2,{"D","C"},0),VLOOKUP($A433,$J$4:$N$258,COUNTA($J$4:$N$4)),TREND(D433:E433,F433:G433,B433))</f>
        <v>1.1031307949168685</v>
      </c>
    </row>
    <row r="434" spans="1:8">
      <c r="A434" s="12">
        <f t="shared" si="64"/>
        <v>47027</v>
      </c>
      <c r="B434" s="12">
        <f t="shared" si="58"/>
        <v>47223</v>
      </c>
      <c r="C434" s="13">
        <f t="shared" si="59"/>
        <v>214</v>
      </c>
      <c r="D434" s="273">
        <f t="shared" si="60"/>
        <v>1.1031307949168685</v>
      </c>
      <c r="E434" s="273">
        <f t="shared" si="61"/>
        <v>1.1031307949168685</v>
      </c>
      <c r="F434" s="274">
        <f t="shared" si="62"/>
        <v>47193</v>
      </c>
      <c r="G434" s="274">
        <f t="shared" si="63"/>
        <v>47225</v>
      </c>
      <c r="H434" s="275">
        <f>CHOOSE(MATCH($A$2,{"D","C"},0),VLOOKUP($A434,$J$4:$N$258,COUNTA($J$4:$N$4)),TREND(D434:E434,F434:G434,B434))</f>
        <v>1.1031307949168685</v>
      </c>
    </row>
    <row r="435" spans="1:8">
      <c r="A435" s="12">
        <f t="shared" si="64"/>
        <v>47058</v>
      </c>
      <c r="B435" s="12">
        <f t="shared" si="58"/>
        <v>47253</v>
      </c>
      <c r="C435" s="13">
        <f t="shared" si="59"/>
        <v>215</v>
      </c>
      <c r="D435" s="273">
        <f t="shared" si="60"/>
        <v>1.1031307949168685</v>
      </c>
      <c r="E435" s="273">
        <f t="shared" si="61"/>
        <v>1.1031307949168685</v>
      </c>
      <c r="F435" s="274">
        <f t="shared" si="62"/>
        <v>47225</v>
      </c>
      <c r="G435" s="274">
        <f t="shared" si="63"/>
        <v>47254</v>
      </c>
      <c r="H435" s="275">
        <f>CHOOSE(MATCH($A$2,{"D","C"},0),VLOOKUP($A435,$J$4:$N$258,COUNTA($J$4:$N$4)),TREND(D435:E435,F435:G435,B435))</f>
        <v>1.1031307949168685</v>
      </c>
    </row>
    <row r="436" spans="1:8">
      <c r="A436" s="12">
        <f t="shared" si="64"/>
        <v>47088</v>
      </c>
      <c r="B436" s="12">
        <f t="shared" si="58"/>
        <v>47284</v>
      </c>
      <c r="C436" s="13">
        <f t="shared" si="59"/>
        <v>216</v>
      </c>
      <c r="D436" s="273">
        <f t="shared" si="60"/>
        <v>1.1031307949168685</v>
      </c>
      <c r="E436" s="273">
        <f t="shared" si="61"/>
        <v>1.1031307949168685</v>
      </c>
      <c r="F436" s="274">
        <f t="shared" si="62"/>
        <v>47254</v>
      </c>
      <c r="G436" s="274">
        <f t="shared" si="63"/>
        <v>47286</v>
      </c>
      <c r="H436" s="275">
        <f>CHOOSE(MATCH($A$2,{"D","C"},0),VLOOKUP($A436,$J$4:$N$258,COUNTA($J$4:$N$4)),TREND(D436:E436,F436:G436,B436))</f>
        <v>1.1031307949168685</v>
      </c>
    </row>
    <row r="437" spans="1:8">
      <c r="A437" s="12">
        <f t="shared" si="64"/>
        <v>47119</v>
      </c>
      <c r="B437" s="12">
        <f t="shared" si="58"/>
        <v>47314</v>
      </c>
      <c r="C437" s="13">
        <f t="shared" si="59"/>
        <v>217</v>
      </c>
      <c r="D437" s="273">
        <f t="shared" si="60"/>
        <v>1.1031307949168685</v>
      </c>
      <c r="E437" s="273">
        <f t="shared" si="61"/>
        <v>1.1031307949168685</v>
      </c>
      <c r="F437" s="274">
        <f t="shared" si="62"/>
        <v>47286</v>
      </c>
      <c r="G437" s="274">
        <f t="shared" si="63"/>
        <v>47316</v>
      </c>
      <c r="H437" s="275">
        <f>CHOOSE(MATCH($A$2,{"D","C"},0),VLOOKUP($A437,$J$4:$N$258,COUNTA($J$4:$N$4)),TREND(D437:E437,F437:G437,B437))</f>
        <v>1.1031307949168685</v>
      </c>
    </row>
    <row r="438" spans="1:8">
      <c r="A438" s="12">
        <f t="shared" si="64"/>
        <v>47150</v>
      </c>
      <c r="B438" s="12">
        <f t="shared" si="58"/>
        <v>47345</v>
      </c>
      <c r="C438" s="13">
        <f t="shared" si="59"/>
        <v>219</v>
      </c>
      <c r="D438" s="273">
        <f t="shared" si="60"/>
        <v>1.1031307949168685</v>
      </c>
      <c r="E438" s="273">
        <f t="shared" si="61"/>
        <v>1.1031307949168685</v>
      </c>
      <c r="F438" s="274">
        <f t="shared" si="62"/>
        <v>47345</v>
      </c>
      <c r="G438" s="274">
        <f t="shared" si="63"/>
        <v>47378</v>
      </c>
      <c r="H438" s="275">
        <f>CHOOSE(MATCH($A$2,{"D","C"},0),VLOOKUP($A438,$J$4:$N$258,COUNTA($J$4:$N$4)),TREND(D438:E438,F438:G438,B438))</f>
        <v>1.1031307949168685</v>
      </c>
    </row>
    <row r="439" spans="1:8">
      <c r="A439" s="12">
        <f t="shared" si="64"/>
        <v>47178</v>
      </c>
      <c r="B439" s="12">
        <f t="shared" si="58"/>
        <v>47376</v>
      </c>
      <c r="C439" s="13">
        <f t="shared" si="59"/>
        <v>219</v>
      </c>
      <c r="D439" s="273">
        <f t="shared" si="60"/>
        <v>1.1031307949168685</v>
      </c>
      <c r="E439" s="273">
        <f t="shared" si="61"/>
        <v>1.1031307949168685</v>
      </c>
      <c r="F439" s="274">
        <f t="shared" si="62"/>
        <v>47345</v>
      </c>
      <c r="G439" s="274">
        <f t="shared" si="63"/>
        <v>47378</v>
      </c>
      <c r="H439" s="275">
        <f>CHOOSE(MATCH($A$2,{"D","C"},0),VLOOKUP($A439,$J$4:$N$258,COUNTA($J$4:$N$4)),TREND(D439:E439,F439:G439,B439))</f>
        <v>1.1031307949168685</v>
      </c>
    </row>
    <row r="440" spans="1:8">
      <c r="A440" s="12">
        <f t="shared" si="64"/>
        <v>47209</v>
      </c>
      <c r="B440" s="12">
        <f t="shared" si="58"/>
        <v>47406</v>
      </c>
      <c r="C440" s="13">
        <f t="shared" si="59"/>
        <v>220</v>
      </c>
      <c r="D440" s="273">
        <f t="shared" si="60"/>
        <v>1.1031307949168685</v>
      </c>
      <c r="E440" s="273">
        <f t="shared" si="61"/>
        <v>1.1031307949168685</v>
      </c>
      <c r="F440" s="274">
        <f t="shared" si="62"/>
        <v>47378</v>
      </c>
      <c r="G440" s="274">
        <f t="shared" si="63"/>
        <v>47407</v>
      </c>
      <c r="H440" s="275">
        <f>CHOOSE(MATCH($A$2,{"D","C"},0),VLOOKUP($A440,$J$4:$N$258,COUNTA($J$4:$N$4)),TREND(D440:E440,F440:G440,B440))</f>
        <v>1.1031307949168685</v>
      </c>
    </row>
    <row r="441" spans="1:8">
      <c r="A441" s="12">
        <f t="shared" si="64"/>
        <v>47239</v>
      </c>
      <c r="B441" s="12">
        <f t="shared" si="58"/>
        <v>47437</v>
      </c>
      <c r="C441" s="13">
        <f t="shared" si="59"/>
        <v>221</v>
      </c>
      <c r="D441" s="273">
        <f t="shared" si="60"/>
        <v>1.1031307949168685</v>
      </c>
      <c r="E441" s="273">
        <f t="shared" si="61"/>
        <v>1.1031307949168685</v>
      </c>
      <c r="F441" s="274">
        <f t="shared" si="62"/>
        <v>47407</v>
      </c>
      <c r="G441" s="274">
        <f t="shared" si="63"/>
        <v>47439</v>
      </c>
      <c r="H441" s="275">
        <f>CHOOSE(MATCH($A$2,{"D","C"},0),VLOOKUP($A441,$J$4:$N$258,COUNTA($J$4:$N$4)),TREND(D441:E441,F441:G441,B441))</f>
        <v>1.1031307949168685</v>
      </c>
    </row>
    <row r="442" spans="1:8">
      <c r="A442" s="12">
        <f t="shared" si="64"/>
        <v>47270</v>
      </c>
      <c r="B442" s="12">
        <f t="shared" si="58"/>
        <v>47467</v>
      </c>
      <c r="C442" s="13">
        <f t="shared" si="59"/>
        <v>222</v>
      </c>
      <c r="D442" s="273">
        <f t="shared" si="60"/>
        <v>1.1031307949168685</v>
      </c>
      <c r="E442" s="273">
        <f t="shared" si="61"/>
        <v>1.1031307949168685</v>
      </c>
      <c r="F442" s="274">
        <f t="shared" si="62"/>
        <v>47439</v>
      </c>
      <c r="G442" s="274">
        <f t="shared" si="63"/>
        <v>47468</v>
      </c>
      <c r="H442" s="275">
        <f>CHOOSE(MATCH($A$2,{"D","C"},0),VLOOKUP($A442,$J$4:$N$258,COUNTA($J$4:$N$4)),TREND(D442:E442,F442:G442,B442))</f>
        <v>1.1031307949168685</v>
      </c>
    </row>
    <row r="443" spans="1:8">
      <c r="A443" s="12">
        <f t="shared" si="64"/>
        <v>47300</v>
      </c>
      <c r="B443" s="12">
        <f t="shared" si="58"/>
        <v>47498</v>
      </c>
      <c r="C443" s="13">
        <f t="shared" si="59"/>
        <v>223</v>
      </c>
      <c r="D443" s="273">
        <f t="shared" si="60"/>
        <v>1.1031307949168685</v>
      </c>
      <c r="E443" s="273">
        <f t="shared" si="61"/>
        <v>1.1031307949168685</v>
      </c>
      <c r="F443" s="274">
        <f t="shared" si="62"/>
        <v>47468</v>
      </c>
      <c r="G443" s="274">
        <f t="shared" si="63"/>
        <v>47500</v>
      </c>
      <c r="H443" s="275">
        <f>CHOOSE(MATCH($A$2,{"D","C"},0),VLOOKUP($A443,$J$4:$N$258,COUNTA($J$4:$N$4)),TREND(D443:E443,F443:G443,B443))</f>
        <v>1.1031307949168685</v>
      </c>
    </row>
    <row r="444" spans="1:8">
      <c r="A444" s="12">
        <f t="shared" si="64"/>
        <v>47331</v>
      </c>
      <c r="B444" s="12">
        <f t="shared" si="58"/>
        <v>47529</v>
      </c>
      <c r="C444" s="13">
        <f t="shared" si="59"/>
        <v>224</v>
      </c>
      <c r="D444" s="273">
        <f t="shared" si="60"/>
        <v>1.1031307949168685</v>
      </c>
      <c r="E444" s="273">
        <f t="shared" si="61"/>
        <v>1.1031307949168685</v>
      </c>
      <c r="F444" s="274">
        <f t="shared" si="62"/>
        <v>47500</v>
      </c>
      <c r="G444" s="274">
        <f t="shared" si="63"/>
        <v>47531</v>
      </c>
      <c r="H444" s="275">
        <f>CHOOSE(MATCH($A$2,{"D","C"},0),VLOOKUP($A444,$J$4:$N$258,COUNTA($J$4:$N$4)),TREND(D444:E444,F444:G444,B444))</f>
        <v>1.1031307949168685</v>
      </c>
    </row>
    <row r="445" spans="1:8">
      <c r="A445" s="12">
        <f t="shared" si="64"/>
        <v>47362</v>
      </c>
      <c r="B445" s="12">
        <f t="shared" si="58"/>
        <v>47557</v>
      </c>
      <c r="C445" s="13">
        <f t="shared" si="59"/>
        <v>225</v>
      </c>
      <c r="D445" s="273">
        <f t="shared" si="60"/>
        <v>1.1031307949168685</v>
      </c>
      <c r="E445" s="273">
        <f t="shared" si="61"/>
        <v>1.1031307949168685</v>
      </c>
      <c r="F445" s="274">
        <f t="shared" si="62"/>
        <v>47531</v>
      </c>
      <c r="G445" s="274">
        <f t="shared" si="63"/>
        <v>47558</v>
      </c>
      <c r="H445" s="275">
        <f>CHOOSE(MATCH($A$2,{"D","C"},0),VLOOKUP($A445,$J$4:$N$258,COUNTA($J$4:$N$4)),TREND(D445:E445,F445:G445,B445))</f>
        <v>1.1031307949168685</v>
      </c>
    </row>
    <row r="446" spans="1:8">
      <c r="A446" s="12">
        <f t="shared" si="64"/>
        <v>47392</v>
      </c>
      <c r="B446" s="12">
        <f t="shared" si="58"/>
        <v>47588</v>
      </c>
      <c r="C446" s="13">
        <f t="shared" si="59"/>
        <v>226</v>
      </c>
      <c r="D446" s="273">
        <f t="shared" si="60"/>
        <v>1.1031307949168685</v>
      </c>
      <c r="E446" s="273">
        <f t="shared" si="61"/>
        <v>1.1031307949168685</v>
      </c>
      <c r="F446" s="274">
        <f t="shared" si="62"/>
        <v>47558</v>
      </c>
      <c r="G446" s="274">
        <f t="shared" si="63"/>
        <v>47590</v>
      </c>
      <c r="H446" s="275">
        <f>CHOOSE(MATCH($A$2,{"D","C"},0),VLOOKUP($A446,$J$4:$N$258,COUNTA($J$4:$N$4)),TREND(D446:E446,F446:G446,B446))</f>
        <v>1.1031307949168685</v>
      </c>
    </row>
    <row r="447" spans="1:8">
      <c r="A447" s="12">
        <f t="shared" si="64"/>
        <v>47423</v>
      </c>
      <c r="B447" s="12">
        <f t="shared" si="58"/>
        <v>47618</v>
      </c>
      <c r="C447" s="13">
        <f t="shared" si="59"/>
        <v>227</v>
      </c>
      <c r="D447" s="273">
        <f t="shared" si="60"/>
        <v>1.1031307949168685</v>
      </c>
      <c r="E447" s="273">
        <f t="shared" si="61"/>
        <v>1.1031307949168685</v>
      </c>
      <c r="F447" s="274">
        <f t="shared" si="62"/>
        <v>47590</v>
      </c>
      <c r="G447" s="274">
        <f t="shared" si="63"/>
        <v>47619</v>
      </c>
      <c r="H447" s="275">
        <f>CHOOSE(MATCH($A$2,{"D","C"},0),VLOOKUP($A447,$J$4:$N$258,COUNTA($J$4:$N$4)),TREND(D447:E447,F447:G447,B447))</f>
        <v>1.1031307949168685</v>
      </c>
    </row>
    <row r="448" spans="1:8">
      <c r="A448" s="12">
        <f t="shared" si="64"/>
        <v>47453</v>
      </c>
      <c r="B448" s="12">
        <f t="shared" si="58"/>
        <v>47649</v>
      </c>
      <c r="C448" s="13">
        <f t="shared" si="59"/>
        <v>228</v>
      </c>
      <c r="D448" s="273">
        <f t="shared" si="60"/>
        <v>1.1031307949168685</v>
      </c>
      <c r="E448" s="273">
        <f t="shared" si="61"/>
        <v>1.1031307949168685</v>
      </c>
      <c r="F448" s="274">
        <f t="shared" si="62"/>
        <v>47619</v>
      </c>
      <c r="G448" s="274">
        <f t="shared" si="63"/>
        <v>47651</v>
      </c>
      <c r="H448" s="275">
        <f>CHOOSE(MATCH($A$2,{"D","C"},0),VLOOKUP($A448,$J$4:$N$258,COUNTA($J$4:$N$4)),TREND(D448:E448,F448:G448,B448))</f>
        <v>1.1031307949168685</v>
      </c>
    </row>
    <row r="449" spans="1:8">
      <c r="A449" s="12">
        <f t="shared" si="64"/>
        <v>47484</v>
      </c>
      <c r="B449" s="12">
        <f t="shared" si="58"/>
        <v>47679</v>
      </c>
      <c r="C449" s="13">
        <f t="shared" si="59"/>
        <v>229</v>
      </c>
      <c r="D449" s="273">
        <f t="shared" si="60"/>
        <v>1.1031307949168685</v>
      </c>
      <c r="E449" s="273">
        <f t="shared" si="61"/>
        <v>1.1031307949168685</v>
      </c>
      <c r="F449" s="274">
        <f t="shared" si="62"/>
        <v>47651</v>
      </c>
      <c r="G449" s="274">
        <f t="shared" si="63"/>
        <v>47681</v>
      </c>
      <c r="H449" s="275">
        <f>CHOOSE(MATCH($A$2,{"D","C"},0),VLOOKUP($A449,$J$4:$N$258,COUNTA($J$4:$N$4)),TREND(D449:E449,F449:G449,B449))</f>
        <v>1.1031307949168685</v>
      </c>
    </row>
    <row r="450" spans="1:8">
      <c r="A450" s="12">
        <f t="shared" si="64"/>
        <v>47515</v>
      </c>
      <c r="B450" s="12">
        <f t="shared" si="58"/>
        <v>47710</v>
      </c>
      <c r="C450" s="13">
        <f t="shared" si="59"/>
        <v>231</v>
      </c>
      <c r="D450" s="273">
        <f t="shared" si="60"/>
        <v>1.1031307949168685</v>
      </c>
      <c r="E450" s="273">
        <f t="shared" si="61"/>
        <v>1.1031307949168685</v>
      </c>
      <c r="F450" s="274">
        <f t="shared" si="62"/>
        <v>47710</v>
      </c>
      <c r="G450" s="274">
        <f t="shared" si="63"/>
        <v>47743</v>
      </c>
      <c r="H450" s="275">
        <f>CHOOSE(MATCH($A$2,{"D","C"},0),VLOOKUP($A450,$J$4:$N$258,COUNTA($J$4:$N$4)),TREND(D450:E450,F450:G450,B450))</f>
        <v>1.1031307949168685</v>
      </c>
    </row>
    <row r="451" spans="1:8">
      <c r="A451" s="12">
        <f t="shared" si="64"/>
        <v>47543</v>
      </c>
      <c r="B451" s="12">
        <f t="shared" si="58"/>
        <v>47741</v>
      </c>
      <c r="C451" s="13">
        <f t="shared" si="59"/>
        <v>231</v>
      </c>
      <c r="D451" s="273">
        <f t="shared" si="60"/>
        <v>1.1031307949168685</v>
      </c>
      <c r="E451" s="273">
        <f t="shared" si="61"/>
        <v>1.1031307949168685</v>
      </c>
      <c r="F451" s="274">
        <f t="shared" si="62"/>
        <v>47710</v>
      </c>
      <c r="G451" s="274">
        <f t="shared" si="63"/>
        <v>47743</v>
      </c>
      <c r="H451" s="275">
        <f>CHOOSE(MATCH($A$2,{"D","C"},0),VLOOKUP($A451,$J$4:$N$258,COUNTA($J$4:$N$4)),TREND(D451:E451,F451:G451,B451))</f>
        <v>1.1031307949168685</v>
      </c>
    </row>
    <row r="452" spans="1:8">
      <c r="A452" s="12">
        <f t="shared" si="64"/>
        <v>47574</v>
      </c>
      <c r="B452" s="12">
        <f t="shared" si="58"/>
        <v>47771</v>
      </c>
      <c r="C452" s="13">
        <f t="shared" si="59"/>
        <v>232</v>
      </c>
      <c r="D452" s="273">
        <f t="shared" si="60"/>
        <v>1.1031307949168685</v>
      </c>
      <c r="E452" s="273">
        <f t="shared" si="61"/>
        <v>1.1031307949168685</v>
      </c>
      <c r="F452" s="274">
        <f t="shared" si="62"/>
        <v>47743</v>
      </c>
      <c r="G452" s="274">
        <f t="shared" si="63"/>
        <v>47772</v>
      </c>
      <c r="H452" s="275">
        <f>CHOOSE(MATCH($A$2,{"D","C"},0),VLOOKUP($A452,$J$4:$N$258,COUNTA($J$4:$N$4)),TREND(D452:E452,F452:G452,B452))</f>
        <v>1.1031307949168685</v>
      </c>
    </row>
    <row r="453" spans="1:8">
      <c r="A453" s="12">
        <f t="shared" si="64"/>
        <v>47604</v>
      </c>
      <c r="B453" s="12">
        <f t="shared" ref="B453:B454" si="65">DATE(YEAR(A453),MONTH(A453)+FLOOR(($M$2+$A$3)/2,1),1+14*MOD($M$2+$A$3,2))</f>
        <v>47802</v>
      </c>
      <c r="C453" s="13">
        <f t="shared" si="59"/>
        <v>233</v>
      </c>
      <c r="D453" s="273">
        <f t="shared" ref="D453:D454" si="66">INDEX($N$5:$N$258,C453)</f>
        <v>1.1031307949168685</v>
      </c>
      <c r="E453" s="273">
        <f t="shared" si="61"/>
        <v>1.1031307949168685</v>
      </c>
      <c r="F453" s="274">
        <f t="shared" si="62"/>
        <v>47772</v>
      </c>
      <c r="G453" s="274">
        <f t="shared" si="63"/>
        <v>47804</v>
      </c>
      <c r="H453" s="275">
        <f>CHOOSE(MATCH($A$2,{"D","C"},0),VLOOKUP($A453,$J$4:$N$258,COUNTA($J$4:$N$4)),TREND(D453:E453,F453:G453,B453))</f>
        <v>1.1031307949168685</v>
      </c>
    </row>
    <row r="454" spans="1:8">
      <c r="A454" s="12">
        <f>EOMONTH(A453,$A$3-1)+1</f>
        <v>47635</v>
      </c>
      <c r="B454" s="12">
        <f t="shared" si="65"/>
        <v>47832</v>
      </c>
      <c r="C454" s="13">
        <f t="shared" si="59"/>
        <v>234</v>
      </c>
      <c r="D454" s="273">
        <f t="shared" si="66"/>
        <v>1.1031307949168685</v>
      </c>
      <c r="E454" s="273">
        <f t="shared" si="61"/>
        <v>1.1031307949168685</v>
      </c>
      <c r="F454" s="274">
        <f t="shared" si="62"/>
        <v>47804</v>
      </c>
      <c r="G454" s="274">
        <f t="shared" si="63"/>
        <v>47833</v>
      </c>
      <c r="H454" s="275">
        <f>CHOOSE(MATCH($A$2,{"D","C"},0),VLOOKUP($A454,$J$4:$N$258,COUNTA($J$4:$N$4)),TREND(D454:E454,F454:G454,B454))</f>
        <v>1.1031307949168685</v>
      </c>
    </row>
    <row r="455" spans="1:8">
      <c r="A455" s="158"/>
      <c r="B455" s="285"/>
      <c r="C455" s="293"/>
      <c r="D455" s="293"/>
      <c r="E455" s="293"/>
      <c r="F455" s="293"/>
      <c r="G455" s="293"/>
      <c r="H455" s="293"/>
    </row>
  </sheetData>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R455"/>
  <sheetViews>
    <sheetView topLeftCell="A30" zoomScale="90" zoomScaleNormal="90" workbookViewId="0">
      <selection activeCell="L69" sqref="L69"/>
    </sheetView>
  </sheetViews>
  <sheetFormatPr defaultColWidth="9.109375" defaultRowHeight="12.3"/>
  <cols>
    <col min="1" max="1" width="9.109375" style="259"/>
    <col min="2" max="2" width="10.6640625" style="259" customWidth="1"/>
    <col min="3" max="5" width="9.109375" style="259"/>
    <col min="6" max="7" width="10.109375" style="259" bestFit="1" customWidth="1"/>
    <col min="8" max="8" width="10.6640625" style="259" customWidth="1"/>
    <col min="9" max="9" width="9.109375" style="259"/>
    <col min="10" max="10" width="10" style="259" customWidth="1"/>
    <col min="11" max="11" width="10.109375" style="259" bestFit="1" customWidth="1"/>
    <col min="12" max="12" width="10.109375" style="259" customWidth="1"/>
    <col min="13" max="13" width="10.109375" style="261" customWidth="1"/>
    <col min="14" max="14" width="10.6640625" style="112" customWidth="1"/>
    <col min="15" max="16384" width="9.109375" style="259"/>
  </cols>
  <sheetData>
    <row r="1" spans="1:15">
      <c r="J1" s="260" t="s">
        <v>88</v>
      </c>
      <c r="K1" s="259" t="s">
        <v>17</v>
      </c>
      <c r="M1" s="262"/>
      <c r="N1" s="262" t="str">
        <f>CHOOSE(MATCH($J$1,{"P","C","A"},0),"Policy","Calendar","Accident")</f>
        <v>Policy</v>
      </c>
    </row>
    <row r="2" spans="1:15">
      <c r="A2" s="260" t="s">
        <v>38</v>
      </c>
      <c r="B2" s="259" t="s">
        <v>39</v>
      </c>
      <c r="J2" s="260">
        <v>12</v>
      </c>
      <c r="K2" s="259" t="s">
        <v>19</v>
      </c>
      <c r="M2" s="262"/>
      <c r="N2" s="263">
        <f>CHOOSE(MATCH($J$1,{"P","C","A"},0),$J$2,0,0)</f>
        <v>12</v>
      </c>
    </row>
    <row r="3" spans="1:15">
      <c r="A3" s="260">
        <v>1</v>
      </c>
      <c r="B3" s="264" t="s">
        <v>18</v>
      </c>
    </row>
    <row r="4" spans="1:15" s="270" customFormat="1" ht="24.6">
      <c r="A4" s="265" t="str">
        <f>$N$1&amp;" Period"</f>
        <v>Policy Period</v>
      </c>
      <c r="B4" s="266" t="s">
        <v>3</v>
      </c>
      <c r="C4" s="267" t="s">
        <v>15</v>
      </c>
      <c r="D4" s="268"/>
      <c r="E4" s="268"/>
      <c r="F4" s="268"/>
      <c r="G4" s="269"/>
      <c r="H4" s="265" t="s">
        <v>22</v>
      </c>
      <c r="J4" s="265" t="str">
        <f>$N$1&amp;" Period"</f>
        <v>Policy Period</v>
      </c>
      <c r="K4" s="265" t="s">
        <v>3</v>
      </c>
      <c r="L4" s="271" t="s">
        <v>203</v>
      </c>
      <c r="M4" s="271" t="s">
        <v>204</v>
      </c>
      <c r="N4" s="272" t="s">
        <v>55</v>
      </c>
      <c r="O4" s="265" t="s">
        <v>205</v>
      </c>
    </row>
    <row r="5" spans="1:15">
      <c r="A5" s="31">
        <v>33970</v>
      </c>
      <c r="B5" s="12">
        <f t="shared" ref="B5:B68" si="0">DATE(YEAR(A5),MONTH(A5)+FLOOR(($N$2+$A$3)/2,1),1+14*MOD($N$2+$A$3,2))</f>
        <v>34165</v>
      </c>
      <c r="C5" s="13">
        <f t="shared" ref="C5:C68" si="1">MATCH($B5,$K$5:$K$70,1)</f>
        <v>1</v>
      </c>
      <c r="D5" s="273">
        <f t="shared" ref="D5:D68" si="2">INDEX($O$5:$O$70,C5)</f>
        <v>1</v>
      </c>
      <c r="E5" s="273">
        <f t="shared" ref="E5:E68" si="3">INDEX($O$5:$O$70,C5+1)</f>
        <v>1</v>
      </c>
      <c r="F5" s="274">
        <f t="shared" ref="F5:F68" si="4">INDEX($K$5:$K$70,C5)</f>
        <v>20457</v>
      </c>
      <c r="G5" s="274">
        <f t="shared" ref="G5:G68" si="5">INDEX($K$5:$K$70,C5+1)</f>
        <v>40770</v>
      </c>
      <c r="H5" s="275">
        <f>CHOOSE(MATCH($A$2,{"D","C"},0),VLOOKUP($A5,$J$4:$O$70,COUNTA($J$4:$O$4)),TREND(D5:E5,F5:G5,B5))</f>
        <v>1</v>
      </c>
      <c r="J5" s="276">
        <v>1</v>
      </c>
      <c r="K5" s="277">
        <f>EDATE(J5+ROUND((J6-J5)/2,0),$N$2/2)+ROUND(30.5*MOD($N$2,1),0)</f>
        <v>20457</v>
      </c>
      <c r="L5" s="401">
        <v>0</v>
      </c>
      <c r="M5" s="294">
        <f>L5+1</f>
        <v>1</v>
      </c>
      <c r="N5" s="154">
        <v>0</v>
      </c>
      <c r="O5" s="280">
        <f>(1+N5)</f>
        <v>1</v>
      </c>
    </row>
    <row r="6" spans="1:15">
      <c r="A6" s="12">
        <f t="shared" ref="A6:A69" si="6">EOMONTH(A5,$A$3-1)+1</f>
        <v>34001</v>
      </c>
      <c r="B6" s="12">
        <f t="shared" si="0"/>
        <v>34196</v>
      </c>
      <c r="C6" s="13">
        <f t="shared" si="1"/>
        <v>1</v>
      </c>
      <c r="D6" s="273">
        <f t="shared" si="2"/>
        <v>1</v>
      </c>
      <c r="E6" s="273">
        <f t="shared" si="3"/>
        <v>1</v>
      </c>
      <c r="F6" s="274">
        <f t="shared" si="4"/>
        <v>20457</v>
      </c>
      <c r="G6" s="274">
        <f t="shared" si="5"/>
        <v>40770</v>
      </c>
      <c r="H6" s="275">
        <f>CHOOSE(MATCH($A$2,{"D","C"},0),VLOOKUP($A6,$J$4:$O$70,COUNTA($J$4:$O$4)),TREND(D6:E6,F6:G6,B6))</f>
        <v>1</v>
      </c>
      <c r="J6" s="281">
        <v>40544</v>
      </c>
      <c r="K6" s="277">
        <f>EDATE(J6+ROUND((J7-J6)/2,0),$N$2/2)+ROUND(30.5*MOD($N$2,1),0)</f>
        <v>40770</v>
      </c>
      <c r="L6" s="352">
        <v>0</v>
      </c>
      <c r="M6" s="294">
        <f t="shared" ref="M6:M69" si="7">L6+1</f>
        <v>1</v>
      </c>
      <c r="N6" s="283">
        <f>M6/M5-1</f>
        <v>0</v>
      </c>
      <c r="O6" s="151">
        <f t="shared" ref="O6:O47" si="8">(1+N6)*O5</f>
        <v>1</v>
      </c>
    </row>
    <row r="7" spans="1:15">
      <c r="A7" s="12">
        <f t="shared" si="6"/>
        <v>34029</v>
      </c>
      <c r="B7" s="12">
        <f t="shared" si="0"/>
        <v>34227</v>
      </c>
      <c r="C7" s="13">
        <f t="shared" si="1"/>
        <v>1</v>
      </c>
      <c r="D7" s="273">
        <f t="shared" si="2"/>
        <v>1</v>
      </c>
      <c r="E7" s="273">
        <f t="shared" si="3"/>
        <v>1</v>
      </c>
      <c r="F7" s="274">
        <f t="shared" si="4"/>
        <v>20457</v>
      </c>
      <c r="G7" s="274">
        <f t="shared" si="5"/>
        <v>40770</v>
      </c>
      <c r="H7" s="275">
        <f>CHOOSE(MATCH($A$2,{"D","C"},0),VLOOKUP($A7,$J$4:$O$70,COUNTA($J$4:$O$4)),TREND(D7:E7,F7:G7,B7))</f>
        <v>1</v>
      </c>
      <c r="J7" s="281">
        <v>40634</v>
      </c>
      <c r="K7" s="277">
        <f t="shared" ref="K7:K69" si="9">EDATE(J7+ROUND((J8-J7)/2,0),$N$2/2)+ROUND(30.5*MOD($N$2,1),0)</f>
        <v>40864</v>
      </c>
      <c r="L7" s="352">
        <v>0</v>
      </c>
      <c r="M7" s="294">
        <f t="shared" si="7"/>
        <v>1</v>
      </c>
      <c r="N7" s="283">
        <f t="shared" ref="N7:N69" si="10">M7/M6-1</f>
        <v>0</v>
      </c>
      <c r="O7" s="151">
        <f t="shared" si="8"/>
        <v>1</v>
      </c>
    </row>
    <row r="8" spans="1:15">
      <c r="A8" s="12">
        <f t="shared" si="6"/>
        <v>34060</v>
      </c>
      <c r="B8" s="12">
        <f t="shared" si="0"/>
        <v>34257</v>
      </c>
      <c r="C8" s="13">
        <f t="shared" si="1"/>
        <v>1</v>
      </c>
      <c r="D8" s="273">
        <f t="shared" si="2"/>
        <v>1</v>
      </c>
      <c r="E8" s="273">
        <f t="shared" si="3"/>
        <v>1</v>
      </c>
      <c r="F8" s="274">
        <f t="shared" si="4"/>
        <v>20457</v>
      </c>
      <c r="G8" s="274">
        <f t="shared" si="5"/>
        <v>40770</v>
      </c>
      <c r="H8" s="275">
        <f>CHOOSE(MATCH($A$2,{"D","C"},0),VLOOKUP($A8,$J$4:$O$70,COUNTA($J$4:$O$4)),TREND(D8:E8,F8:G8,B8))</f>
        <v>1</v>
      </c>
      <c r="J8" s="281">
        <v>40725</v>
      </c>
      <c r="K8" s="277">
        <f t="shared" si="9"/>
        <v>40955</v>
      </c>
      <c r="L8" s="352">
        <v>0</v>
      </c>
      <c r="M8" s="294">
        <f t="shared" si="7"/>
        <v>1</v>
      </c>
      <c r="N8" s="283">
        <f t="shared" si="10"/>
        <v>0</v>
      </c>
      <c r="O8" s="151">
        <f t="shared" si="8"/>
        <v>1</v>
      </c>
    </row>
    <row r="9" spans="1:15">
      <c r="A9" s="12">
        <f t="shared" si="6"/>
        <v>34090</v>
      </c>
      <c r="B9" s="12">
        <f t="shared" si="0"/>
        <v>34288</v>
      </c>
      <c r="C9" s="13">
        <f t="shared" si="1"/>
        <v>1</v>
      </c>
      <c r="D9" s="273">
        <f t="shared" si="2"/>
        <v>1</v>
      </c>
      <c r="E9" s="273">
        <f t="shared" si="3"/>
        <v>1</v>
      </c>
      <c r="F9" s="274">
        <f t="shared" si="4"/>
        <v>20457</v>
      </c>
      <c r="G9" s="274">
        <f t="shared" si="5"/>
        <v>40770</v>
      </c>
      <c r="H9" s="275">
        <f>CHOOSE(MATCH($A$2,{"D","C"},0),VLOOKUP($A9,$J$4:$O$70,COUNTA($J$4:$O$4)),TREND(D9:E9,F9:G9,B9))</f>
        <v>1</v>
      </c>
      <c r="J9" s="281">
        <v>40817</v>
      </c>
      <c r="K9" s="277">
        <f t="shared" si="9"/>
        <v>41045</v>
      </c>
      <c r="L9" s="352">
        <v>0</v>
      </c>
      <c r="M9" s="294">
        <f t="shared" si="7"/>
        <v>1</v>
      </c>
      <c r="N9" s="283">
        <f t="shared" si="10"/>
        <v>0</v>
      </c>
      <c r="O9" s="151">
        <f t="shared" si="8"/>
        <v>1</v>
      </c>
    </row>
    <row r="10" spans="1:15">
      <c r="A10" s="12">
        <f t="shared" si="6"/>
        <v>34121</v>
      </c>
      <c r="B10" s="12">
        <f t="shared" si="0"/>
        <v>34318</v>
      </c>
      <c r="C10" s="13">
        <f t="shared" si="1"/>
        <v>1</v>
      </c>
      <c r="D10" s="273">
        <f t="shared" si="2"/>
        <v>1</v>
      </c>
      <c r="E10" s="273">
        <f t="shared" si="3"/>
        <v>1</v>
      </c>
      <c r="F10" s="274">
        <f t="shared" si="4"/>
        <v>20457</v>
      </c>
      <c r="G10" s="274">
        <f t="shared" si="5"/>
        <v>40770</v>
      </c>
      <c r="H10" s="275">
        <f>CHOOSE(MATCH($A$2,{"D","C"},0),VLOOKUP($A10,$J$4:$O$70,COUNTA($J$4:$O$4)),TREND(D10:E10,F10:G10,B10))</f>
        <v>1</v>
      </c>
      <c r="J10" s="281">
        <v>40909</v>
      </c>
      <c r="K10" s="277">
        <f t="shared" si="9"/>
        <v>41137</v>
      </c>
      <c r="L10" s="352">
        <v>0</v>
      </c>
      <c r="M10" s="294">
        <f t="shared" si="7"/>
        <v>1</v>
      </c>
      <c r="N10" s="283">
        <f t="shared" si="10"/>
        <v>0</v>
      </c>
      <c r="O10" s="151">
        <f t="shared" si="8"/>
        <v>1</v>
      </c>
    </row>
    <row r="11" spans="1:15">
      <c r="A11" s="12">
        <f t="shared" si="6"/>
        <v>34151</v>
      </c>
      <c r="B11" s="12">
        <f t="shared" si="0"/>
        <v>34349</v>
      </c>
      <c r="C11" s="13">
        <f t="shared" si="1"/>
        <v>1</v>
      </c>
      <c r="D11" s="273">
        <f t="shared" si="2"/>
        <v>1</v>
      </c>
      <c r="E11" s="273">
        <f t="shared" si="3"/>
        <v>1</v>
      </c>
      <c r="F11" s="274">
        <f t="shared" si="4"/>
        <v>20457</v>
      </c>
      <c r="G11" s="274">
        <f t="shared" si="5"/>
        <v>40770</v>
      </c>
      <c r="H11" s="275">
        <f>CHOOSE(MATCH($A$2,{"D","C"},0),VLOOKUP($A11,$J$4:$O$70,COUNTA($J$4:$O$4)),TREND(D11:E11,F11:G11,B11))</f>
        <v>1</v>
      </c>
      <c r="J11" s="281">
        <v>41000</v>
      </c>
      <c r="K11" s="277">
        <f t="shared" si="9"/>
        <v>41230</v>
      </c>
      <c r="L11" s="352">
        <v>0</v>
      </c>
      <c r="M11" s="294">
        <f t="shared" si="7"/>
        <v>1</v>
      </c>
      <c r="N11" s="283">
        <f t="shared" si="10"/>
        <v>0</v>
      </c>
      <c r="O11" s="151">
        <f t="shared" si="8"/>
        <v>1</v>
      </c>
    </row>
    <row r="12" spans="1:15">
      <c r="A12" s="12">
        <f t="shared" si="6"/>
        <v>34182</v>
      </c>
      <c r="B12" s="12">
        <f t="shared" si="0"/>
        <v>34380</v>
      </c>
      <c r="C12" s="13">
        <f t="shared" si="1"/>
        <v>1</v>
      </c>
      <c r="D12" s="273">
        <f t="shared" si="2"/>
        <v>1</v>
      </c>
      <c r="E12" s="273">
        <f t="shared" si="3"/>
        <v>1</v>
      </c>
      <c r="F12" s="274">
        <f t="shared" si="4"/>
        <v>20457</v>
      </c>
      <c r="G12" s="274">
        <f t="shared" si="5"/>
        <v>40770</v>
      </c>
      <c r="H12" s="275">
        <f>CHOOSE(MATCH($A$2,{"D","C"},0),VLOOKUP($A12,$J$4:$O$70,COUNTA($J$4:$O$4)),TREND(D12:E12,F12:G12,B12))</f>
        <v>1</v>
      </c>
      <c r="J12" s="281">
        <v>41091</v>
      </c>
      <c r="K12" s="277">
        <f t="shared" si="9"/>
        <v>41321</v>
      </c>
      <c r="L12" s="352">
        <v>0</v>
      </c>
      <c r="M12" s="294">
        <f t="shared" si="7"/>
        <v>1</v>
      </c>
      <c r="N12" s="283">
        <f t="shared" si="10"/>
        <v>0</v>
      </c>
      <c r="O12" s="151">
        <f t="shared" si="8"/>
        <v>1</v>
      </c>
    </row>
    <row r="13" spans="1:15">
      <c r="A13" s="12">
        <f t="shared" si="6"/>
        <v>34213</v>
      </c>
      <c r="B13" s="12">
        <f t="shared" si="0"/>
        <v>34408</v>
      </c>
      <c r="C13" s="13">
        <f t="shared" si="1"/>
        <v>1</v>
      </c>
      <c r="D13" s="273">
        <f t="shared" si="2"/>
        <v>1</v>
      </c>
      <c r="E13" s="273">
        <f t="shared" si="3"/>
        <v>1</v>
      </c>
      <c r="F13" s="274">
        <f t="shared" si="4"/>
        <v>20457</v>
      </c>
      <c r="G13" s="274">
        <f t="shared" si="5"/>
        <v>40770</v>
      </c>
      <c r="H13" s="275">
        <f>CHOOSE(MATCH($A$2,{"D","C"},0),VLOOKUP($A13,$J$4:$O$70,COUNTA($J$4:$O$4)),TREND(D13:E13,F13:G13,B13))</f>
        <v>1</v>
      </c>
      <c r="J13" s="281">
        <v>41183</v>
      </c>
      <c r="K13" s="277">
        <f t="shared" si="9"/>
        <v>41410</v>
      </c>
      <c r="L13" s="352">
        <v>0</v>
      </c>
      <c r="M13" s="294">
        <f t="shared" si="7"/>
        <v>1</v>
      </c>
      <c r="N13" s="283">
        <f t="shared" si="10"/>
        <v>0</v>
      </c>
      <c r="O13" s="151">
        <f t="shared" si="8"/>
        <v>1</v>
      </c>
    </row>
    <row r="14" spans="1:15">
      <c r="A14" s="12">
        <f t="shared" si="6"/>
        <v>34243</v>
      </c>
      <c r="B14" s="12">
        <f t="shared" si="0"/>
        <v>34439</v>
      </c>
      <c r="C14" s="13">
        <f t="shared" si="1"/>
        <v>1</v>
      </c>
      <c r="D14" s="273">
        <f t="shared" si="2"/>
        <v>1</v>
      </c>
      <c r="E14" s="273">
        <f t="shared" si="3"/>
        <v>1</v>
      </c>
      <c r="F14" s="274">
        <f t="shared" si="4"/>
        <v>20457</v>
      </c>
      <c r="G14" s="274">
        <f t="shared" si="5"/>
        <v>40770</v>
      </c>
      <c r="H14" s="275">
        <f>CHOOSE(MATCH($A$2,{"D","C"},0),VLOOKUP($A14,$J$4:$O$70,COUNTA($J$4:$O$4)),TREND(D14:E14,F14:G14,B14))</f>
        <v>1</v>
      </c>
      <c r="J14" s="281">
        <v>41275</v>
      </c>
      <c r="K14" s="277">
        <f t="shared" si="9"/>
        <v>41501</v>
      </c>
      <c r="L14" s="352">
        <v>0</v>
      </c>
      <c r="M14" s="294">
        <f t="shared" si="7"/>
        <v>1</v>
      </c>
      <c r="N14" s="283">
        <f t="shared" si="10"/>
        <v>0</v>
      </c>
      <c r="O14" s="151">
        <f t="shared" si="8"/>
        <v>1</v>
      </c>
    </row>
    <row r="15" spans="1:15">
      <c r="A15" s="12">
        <f t="shared" si="6"/>
        <v>34274</v>
      </c>
      <c r="B15" s="12">
        <f t="shared" si="0"/>
        <v>34469</v>
      </c>
      <c r="C15" s="13">
        <f t="shared" si="1"/>
        <v>1</v>
      </c>
      <c r="D15" s="273">
        <f t="shared" si="2"/>
        <v>1</v>
      </c>
      <c r="E15" s="273">
        <f t="shared" si="3"/>
        <v>1</v>
      </c>
      <c r="F15" s="274">
        <f t="shared" si="4"/>
        <v>20457</v>
      </c>
      <c r="G15" s="274">
        <f t="shared" si="5"/>
        <v>40770</v>
      </c>
      <c r="H15" s="275">
        <f>CHOOSE(MATCH($A$2,{"D","C"},0),VLOOKUP($A15,$J$4:$O$70,COUNTA($J$4:$O$4)),TREND(D15:E15,F15:G15,B15))</f>
        <v>1</v>
      </c>
      <c r="J15" s="281">
        <v>41365</v>
      </c>
      <c r="K15" s="277">
        <f t="shared" si="9"/>
        <v>41595</v>
      </c>
      <c r="L15" s="352">
        <v>0</v>
      </c>
      <c r="M15" s="294">
        <f t="shared" si="7"/>
        <v>1</v>
      </c>
      <c r="N15" s="283">
        <f t="shared" si="10"/>
        <v>0</v>
      </c>
      <c r="O15" s="151">
        <f t="shared" si="8"/>
        <v>1</v>
      </c>
    </row>
    <row r="16" spans="1:15">
      <c r="A16" s="12">
        <f t="shared" si="6"/>
        <v>34304</v>
      </c>
      <c r="B16" s="12">
        <f t="shared" si="0"/>
        <v>34500</v>
      </c>
      <c r="C16" s="13">
        <f t="shared" si="1"/>
        <v>1</v>
      </c>
      <c r="D16" s="273">
        <f t="shared" si="2"/>
        <v>1</v>
      </c>
      <c r="E16" s="273">
        <f t="shared" si="3"/>
        <v>1</v>
      </c>
      <c r="F16" s="274">
        <f t="shared" si="4"/>
        <v>20457</v>
      </c>
      <c r="G16" s="274">
        <f t="shared" si="5"/>
        <v>40770</v>
      </c>
      <c r="H16" s="275">
        <f>CHOOSE(MATCH($A$2,{"D","C"},0),VLOOKUP($A16,$J$4:$O$70,COUNTA($J$4:$O$4)),TREND(D16:E16,F16:G16,B16))</f>
        <v>1</v>
      </c>
      <c r="J16" s="281">
        <v>41456</v>
      </c>
      <c r="K16" s="277">
        <f t="shared" si="9"/>
        <v>41686</v>
      </c>
      <c r="L16" s="352">
        <v>0</v>
      </c>
      <c r="M16" s="294">
        <f t="shared" si="7"/>
        <v>1</v>
      </c>
      <c r="N16" s="283">
        <f t="shared" si="10"/>
        <v>0</v>
      </c>
      <c r="O16" s="151">
        <f t="shared" si="8"/>
        <v>1</v>
      </c>
    </row>
    <row r="17" spans="1:18">
      <c r="A17" s="12">
        <f t="shared" si="6"/>
        <v>34335</v>
      </c>
      <c r="B17" s="12">
        <f t="shared" si="0"/>
        <v>34530</v>
      </c>
      <c r="C17" s="13">
        <f t="shared" si="1"/>
        <v>1</v>
      </c>
      <c r="D17" s="273">
        <f t="shared" si="2"/>
        <v>1</v>
      </c>
      <c r="E17" s="273">
        <f t="shared" si="3"/>
        <v>1</v>
      </c>
      <c r="F17" s="274">
        <f t="shared" si="4"/>
        <v>20457</v>
      </c>
      <c r="G17" s="274">
        <f t="shared" si="5"/>
        <v>40770</v>
      </c>
      <c r="H17" s="275">
        <f>CHOOSE(MATCH($A$2,{"D","C"},0),VLOOKUP($A17,$J$4:$O$70,COUNTA($J$4:$O$4)),TREND(D17:E17,F17:G17,B17))</f>
        <v>1</v>
      </c>
      <c r="J17" s="281">
        <v>41548</v>
      </c>
      <c r="K17" s="277">
        <f t="shared" si="9"/>
        <v>41775</v>
      </c>
      <c r="L17" s="352">
        <v>0</v>
      </c>
      <c r="M17" s="294">
        <f t="shared" si="7"/>
        <v>1</v>
      </c>
      <c r="N17" s="283">
        <f t="shared" si="10"/>
        <v>0</v>
      </c>
      <c r="O17" s="151">
        <f t="shared" si="8"/>
        <v>1</v>
      </c>
    </row>
    <row r="18" spans="1:18">
      <c r="A18" s="12">
        <f t="shared" si="6"/>
        <v>34366</v>
      </c>
      <c r="B18" s="12">
        <f t="shared" si="0"/>
        <v>34561</v>
      </c>
      <c r="C18" s="13">
        <f t="shared" si="1"/>
        <v>1</v>
      </c>
      <c r="D18" s="273">
        <f t="shared" si="2"/>
        <v>1</v>
      </c>
      <c r="E18" s="273">
        <f t="shared" si="3"/>
        <v>1</v>
      </c>
      <c r="F18" s="274">
        <f t="shared" si="4"/>
        <v>20457</v>
      </c>
      <c r="G18" s="274">
        <f t="shared" si="5"/>
        <v>40770</v>
      </c>
      <c r="H18" s="275">
        <f>CHOOSE(MATCH($A$2,{"D","C"},0),VLOOKUP($A18,$J$4:$O$70,COUNTA($J$4:$O$4)),TREND(D18:E18,F18:G18,B18))</f>
        <v>1</v>
      </c>
      <c r="J18" s="281">
        <v>41640</v>
      </c>
      <c r="K18" s="277">
        <f t="shared" si="9"/>
        <v>41866</v>
      </c>
      <c r="L18" s="352">
        <v>0</v>
      </c>
      <c r="M18" s="294">
        <f t="shared" si="7"/>
        <v>1</v>
      </c>
      <c r="N18" s="283">
        <f t="shared" si="10"/>
        <v>0</v>
      </c>
      <c r="O18" s="151">
        <f t="shared" si="8"/>
        <v>1</v>
      </c>
    </row>
    <row r="19" spans="1:18">
      <c r="A19" s="12">
        <f t="shared" si="6"/>
        <v>34394</v>
      </c>
      <c r="B19" s="12">
        <f t="shared" si="0"/>
        <v>34592</v>
      </c>
      <c r="C19" s="13">
        <f t="shared" si="1"/>
        <v>1</v>
      </c>
      <c r="D19" s="273">
        <f t="shared" si="2"/>
        <v>1</v>
      </c>
      <c r="E19" s="273">
        <f t="shared" si="3"/>
        <v>1</v>
      </c>
      <c r="F19" s="274">
        <f t="shared" si="4"/>
        <v>20457</v>
      </c>
      <c r="G19" s="274">
        <f t="shared" si="5"/>
        <v>40770</v>
      </c>
      <c r="H19" s="275">
        <f>CHOOSE(MATCH($A$2,{"D","C"},0),VLOOKUP($A19,$J$4:$O$70,COUNTA($J$4:$O$4)),TREND(D19:E19,F19:G19,B19))</f>
        <v>1</v>
      </c>
      <c r="J19" s="281">
        <v>41730</v>
      </c>
      <c r="K19" s="277">
        <f t="shared" si="9"/>
        <v>41960</v>
      </c>
      <c r="L19" s="352">
        <v>0</v>
      </c>
      <c r="M19" s="294">
        <f t="shared" si="7"/>
        <v>1</v>
      </c>
      <c r="N19" s="283">
        <f t="shared" si="10"/>
        <v>0</v>
      </c>
      <c r="O19" s="151">
        <f t="shared" si="8"/>
        <v>1</v>
      </c>
    </row>
    <row r="20" spans="1:18">
      <c r="A20" s="12">
        <f t="shared" si="6"/>
        <v>34425</v>
      </c>
      <c r="B20" s="12">
        <f t="shared" si="0"/>
        <v>34622</v>
      </c>
      <c r="C20" s="13">
        <f t="shared" si="1"/>
        <v>1</v>
      </c>
      <c r="D20" s="273">
        <f t="shared" si="2"/>
        <v>1</v>
      </c>
      <c r="E20" s="273">
        <f t="shared" si="3"/>
        <v>1</v>
      </c>
      <c r="F20" s="274">
        <f t="shared" si="4"/>
        <v>20457</v>
      </c>
      <c r="G20" s="274">
        <f t="shared" si="5"/>
        <v>40770</v>
      </c>
      <c r="H20" s="275">
        <f>CHOOSE(MATCH($A$2,{"D","C"},0),VLOOKUP($A20,$J$4:$O$70,COUNTA($J$4:$O$4)),TREND(D20:E20,F20:G20,B20))</f>
        <v>1</v>
      </c>
      <c r="J20" s="281">
        <v>41821</v>
      </c>
      <c r="K20" s="277">
        <f t="shared" si="9"/>
        <v>42051</v>
      </c>
      <c r="L20" s="352">
        <v>0</v>
      </c>
      <c r="M20" s="294">
        <f t="shared" si="7"/>
        <v>1</v>
      </c>
      <c r="N20" s="283">
        <f t="shared" si="10"/>
        <v>0</v>
      </c>
      <c r="O20" s="151">
        <f t="shared" si="8"/>
        <v>1</v>
      </c>
    </row>
    <row r="21" spans="1:18">
      <c r="A21" s="12">
        <f t="shared" si="6"/>
        <v>34455</v>
      </c>
      <c r="B21" s="12">
        <f t="shared" si="0"/>
        <v>34653</v>
      </c>
      <c r="C21" s="13">
        <f t="shared" si="1"/>
        <v>1</v>
      </c>
      <c r="D21" s="273">
        <f t="shared" si="2"/>
        <v>1</v>
      </c>
      <c r="E21" s="273">
        <f t="shared" si="3"/>
        <v>1</v>
      </c>
      <c r="F21" s="274">
        <f t="shared" si="4"/>
        <v>20457</v>
      </c>
      <c r="G21" s="274">
        <f t="shared" si="5"/>
        <v>40770</v>
      </c>
      <c r="H21" s="275">
        <f>CHOOSE(MATCH($A$2,{"D","C"},0),VLOOKUP($A21,$J$4:$O$70,COUNTA($J$4:$O$4)),TREND(D21:E21,F21:G21,B21))</f>
        <v>1</v>
      </c>
      <c r="J21" s="281">
        <v>41913</v>
      </c>
      <c r="K21" s="277">
        <f t="shared" si="9"/>
        <v>42140</v>
      </c>
      <c r="L21" s="352">
        <v>0</v>
      </c>
      <c r="M21" s="294">
        <f t="shared" si="7"/>
        <v>1</v>
      </c>
      <c r="N21" s="283">
        <f t="shared" si="10"/>
        <v>0</v>
      </c>
      <c r="O21" s="151">
        <f t="shared" si="8"/>
        <v>1</v>
      </c>
    </row>
    <row r="22" spans="1:18">
      <c r="A22" s="12">
        <f t="shared" si="6"/>
        <v>34486</v>
      </c>
      <c r="B22" s="12">
        <f t="shared" si="0"/>
        <v>34683</v>
      </c>
      <c r="C22" s="13">
        <f t="shared" si="1"/>
        <v>1</v>
      </c>
      <c r="D22" s="273">
        <f t="shared" si="2"/>
        <v>1</v>
      </c>
      <c r="E22" s="273">
        <f t="shared" si="3"/>
        <v>1</v>
      </c>
      <c r="F22" s="274">
        <f t="shared" si="4"/>
        <v>20457</v>
      </c>
      <c r="G22" s="274">
        <f t="shared" si="5"/>
        <v>40770</v>
      </c>
      <c r="H22" s="275">
        <f>CHOOSE(MATCH($A$2,{"D","C"},0),VLOOKUP($A22,$J$4:$O$70,COUNTA($J$4:$O$4)),TREND(D22:E22,F22:G22,B22))</f>
        <v>1</v>
      </c>
      <c r="J22" s="281">
        <v>42005</v>
      </c>
      <c r="K22" s="277">
        <f t="shared" si="9"/>
        <v>42231</v>
      </c>
      <c r="L22" s="352">
        <v>0</v>
      </c>
      <c r="M22" s="294">
        <f t="shared" si="7"/>
        <v>1</v>
      </c>
      <c r="N22" s="283">
        <f t="shared" si="10"/>
        <v>0</v>
      </c>
      <c r="O22" s="151">
        <f t="shared" si="8"/>
        <v>1</v>
      </c>
    </row>
    <row r="23" spans="1:18">
      <c r="A23" s="12">
        <f t="shared" si="6"/>
        <v>34516</v>
      </c>
      <c r="B23" s="12">
        <f t="shared" si="0"/>
        <v>34714</v>
      </c>
      <c r="C23" s="13">
        <f t="shared" si="1"/>
        <v>1</v>
      </c>
      <c r="D23" s="273">
        <f t="shared" si="2"/>
        <v>1</v>
      </c>
      <c r="E23" s="273">
        <f t="shared" si="3"/>
        <v>1</v>
      </c>
      <c r="F23" s="274">
        <f t="shared" si="4"/>
        <v>20457</v>
      </c>
      <c r="G23" s="274">
        <f t="shared" si="5"/>
        <v>40770</v>
      </c>
      <c r="H23" s="275">
        <f>CHOOSE(MATCH($A$2,{"D","C"},0),VLOOKUP($A23,$J$4:$O$70,COUNTA($J$4:$O$4)),TREND(D23:E23,F23:G23,B23))</f>
        <v>1</v>
      </c>
      <c r="J23" s="281">
        <v>42095</v>
      </c>
      <c r="K23" s="277">
        <f t="shared" si="9"/>
        <v>42325</v>
      </c>
      <c r="L23" s="352">
        <v>0</v>
      </c>
      <c r="M23" s="294">
        <f t="shared" si="7"/>
        <v>1</v>
      </c>
      <c r="N23" s="283">
        <f t="shared" si="10"/>
        <v>0</v>
      </c>
      <c r="O23" s="151">
        <f t="shared" si="8"/>
        <v>1</v>
      </c>
    </row>
    <row r="24" spans="1:18">
      <c r="A24" s="12">
        <f t="shared" si="6"/>
        <v>34547</v>
      </c>
      <c r="B24" s="12">
        <f t="shared" si="0"/>
        <v>34745</v>
      </c>
      <c r="C24" s="13">
        <f t="shared" si="1"/>
        <v>1</v>
      </c>
      <c r="D24" s="273">
        <f t="shared" si="2"/>
        <v>1</v>
      </c>
      <c r="E24" s="273">
        <f t="shared" si="3"/>
        <v>1</v>
      </c>
      <c r="F24" s="274">
        <f t="shared" si="4"/>
        <v>20457</v>
      </c>
      <c r="G24" s="274">
        <f t="shared" si="5"/>
        <v>40770</v>
      </c>
      <c r="H24" s="275">
        <f>CHOOSE(MATCH($A$2,{"D","C"},0),VLOOKUP($A24,$J$4:$O$70,COUNTA($J$4:$O$4)),TREND(D24:E24,F24:G24,B24))</f>
        <v>1</v>
      </c>
      <c r="J24" s="281">
        <v>42186</v>
      </c>
      <c r="K24" s="277">
        <f t="shared" si="9"/>
        <v>42416</v>
      </c>
      <c r="L24" s="352">
        <v>0</v>
      </c>
      <c r="M24" s="294">
        <f t="shared" si="7"/>
        <v>1</v>
      </c>
      <c r="N24" s="283">
        <f t="shared" si="10"/>
        <v>0</v>
      </c>
      <c r="O24" s="151">
        <f t="shared" si="8"/>
        <v>1</v>
      </c>
    </row>
    <row r="25" spans="1:18">
      <c r="A25" s="12">
        <f t="shared" si="6"/>
        <v>34578</v>
      </c>
      <c r="B25" s="12">
        <f t="shared" si="0"/>
        <v>34773</v>
      </c>
      <c r="C25" s="13">
        <f t="shared" si="1"/>
        <v>1</v>
      </c>
      <c r="D25" s="273">
        <f t="shared" si="2"/>
        <v>1</v>
      </c>
      <c r="E25" s="273">
        <f t="shared" si="3"/>
        <v>1</v>
      </c>
      <c r="F25" s="274">
        <f t="shared" si="4"/>
        <v>20457</v>
      </c>
      <c r="G25" s="274">
        <f t="shared" si="5"/>
        <v>40770</v>
      </c>
      <c r="H25" s="275">
        <f>CHOOSE(MATCH($A$2,{"D","C"},0),VLOOKUP($A25,$J$4:$O$70,COUNTA($J$4:$O$4)),TREND(D25:E25,F25:G25,B25))</f>
        <v>1</v>
      </c>
      <c r="J25" s="281">
        <v>42278</v>
      </c>
      <c r="K25" s="277">
        <f t="shared" si="9"/>
        <v>42506</v>
      </c>
      <c r="L25" s="352">
        <v>0</v>
      </c>
      <c r="M25" s="294">
        <f t="shared" si="7"/>
        <v>1</v>
      </c>
      <c r="N25" s="283">
        <f t="shared" si="10"/>
        <v>0</v>
      </c>
      <c r="O25" s="151">
        <f t="shared" si="8"/>
        <v>1</v>
      </c>
    </row>
    <row r="26" spans="1:18">
      <c r="A26" s="12">
        <f t="shared" si="6"/>
        <v>34608</v>
      </c>
      <c r="B26" s="12">
        <f t="shared" si="0"/>
        <v>34804</v>
      </c>
      <c r="C26" s="13">
        <f t="shared" si="1"/>
        <v>1</v>
      </c>
      <c r="D26" s="273">
        <f t="shared" si="2"/>
        <v>1</v>
      </c>
      <c r="E26" s="273">
        <f t="shared" si="3"/>
        <v>1</v>
      </c>
      <c r="F26" s="274">
        <f t="shared" si="4"/>
        <v>20457</v>
      </c>
      <c r="G26" s="274">
        <f t="shared" si="5"/>
        <v>40770</v>
      </c>
      <c r="H26" s="275">
        <f>CHOOSE(MATCH($A$2,{"D","C"},0),VLOOKUP($A26,$J$4:$O$70,COUNTA($J$4:$O$4)),TREND(D26:E26,F26:G26,B26))</f>
        <v>1</v>
      </c>
      <c r="J26" s="281">
        <v>42370</v>
      </c>
      <c r="K26" s="277">
        <f t="shared" si="9"/>
        <v>42598</v>
      </c>
      <c r="L26" s="352">
        <v>0</v>
      </c>
      <c r="M26" s="294">
        <f t="shared" si="7"/>
        <v>1</v>
      </c>
      <c r="N26" s="283">
        <f t="shared" si="10"/>
        <v>0</v>
      </c>
      <c r="O26" s="151">
        <f t="shared" si="8"/>
        <v>1</v>
      </c>
    </row>
    <row r="27" spans="1:18">
      <c r="A27" s="12">
        <f t="shared" si="6"/>
        <v>34639</v>
      </c>
      <c r="B27" s="12">
        <f t="shared" si="0"/>
        <v>34834</v>
      </c>
      <c r="C27" s="13">
        <f t="shared" si="1"/>
        <v>1</v>
      </c>
      <c r="D27" s="273">
        <f t="shared" si="2"/>
        <v>1</v>
      </c>
      <c r="E27" s="273">
        <f t="shared" si="3"/>
        <v>1</v>
      </c>
      <c r="F27" s="274">
        <f t="shared" si="4"/>
        <v>20457</v>
      </c>
      <c r="G27" s="274">
        <f t="shared" si="5"/>
        <v>40770</v>
      </c>
      <c r="H27" s="275">
        <f>CHOOSE(MATCH($A$2,{"D","C"},0),VLOOKUP($A27,$J$4:$O$70,COUNTA($J$4:$O$4)),TREND(D27:E27,F27:G27,B27))</f>
        <v>1</v>
      </c>
      <c r="J27" s="281">
        <v>42461</v>
      </c>
      <c r="K27" s="277">
        <f t="shared" si="9"/>
        <v>42691</v>
      </c>
      <c r="L27" s="352">
        <v>0</v>
      </c>
      <c r="M27" s="294">
        <f t="shared" si="7"/>
        <v>1</v>
      </c>
      <c r="N27" s="283">
        <f t="shared" si="10"/>
        <v>0</v>
      </c>
      <c r="O27" s="151">
        <f t="shared" si="8"/>
        <v>1</v>
      </c>
    </row>
    <row r="28" spans="1:18">
      <c r="A28" s="12">
        <f t="shared" si="6"/>
        <v>34669</v>
      </c>
      <c r="B28" s="12">
        <f t="shared" si="0"/>
        <v>34865</v>
      </c>
      <c r="C28" s="13">
        <f t="shared" si="1"/>
        <v>1</v>
      </c>
      <c r="D28" s="273">
        <f t="shared" si="2"/>
        <v>1</v>
      </c>
      <c r="E28" s="273">
        <f t="shared" si="3"/>
        <v>1</v>
      </c>
      <c r="F28" s="274">
        <f t="shared" si="4"/>
        <v>20457</v>
      </c>
      <c r="G28" s="274">
        <f t="shared" si="5"/>
        <v>40770</v>
      </c>
      <c r="H28" s="275">
        <f>CHOOSE(MATCH($A$2,{"D","C"},0),VLOOKUP($A28,$J$4:$O$70,COUNTA($J$4:$O$4)),TREND(D28:E28,F28:G28,B28))</f>
        <v>1</v>
      </c>
      <c r="J28" s="281">
        <v>42552</v>
      </c>
      <c r="K28" s="277">
        <f t="shared" si="9"/>
        <v>42782</v>
      </c>
      <c r="L28" s="352">
        <v>0</v>
      </c>
      <c r="M28" s="294">
        <f t="shared" si="7"/>
        <v>1</v>
      </c>
      <c r="N28" s="283">
        <f t="shared" si="10"/>
        <v>0</v>
      </c>
      <c r="O28" s="151">
        <f t="shared" si="8"/>
        <v>1</v>
      </c>
    </row>
    <row r="29" spans="1:18">
      <c r="A29" s="12">
        <f t="shared" si="6"/>
        <v>34700</v>
      </c>
      <c r="B29" s="12">
        <f t="shared" si="0"/>
        <v>34895</v>
      </c>
      <c r="C29" s="13">
        <f t="shared" si="1"/>
        <v>1</v>
      </c>
      <c r="D29" s="273">
        <f t="shared" si="2"/>
        <v>1</v>
      </c>
      <c r="E29" s="273">
        <f t="shared" si="3"/>
        <v>1</v>
      </c>
      <c r="F29" s="274">
        <f t="shared" si="4"/>
        <v>20457</v>
      </c>
      <c r="G29" s="274">
        <f t="shared" si="5"/>
        <v>40770</v>
      </c>
      <c r="H29" s="275">
        <f>CHOOSE(MATCH($A$2,{"D","C"},0),VLOOKUP($A29,$J$4:$O$70,COUNTA($J$4:$O$4)),TREND(D29:E29,F29:G29,B29))</f>
        <v>1</v>
      </c>
      <c r="J29" s="281">
        <v>42644</v>
      </c>
      <c r="K29" s="277">
        <f t="shared" si="9"/>
        <v>42871</v>
      </c>
      <c r="L29" s="352">
        <v>0</v>
      </c>
      <c r="M29" s="294">
        <f t="shared" si="7"/>
        <v>1</v>
      </c>
      <c r="N29" s="283">
        <f t="shared" si="10"/>
        <v>0</v>
      </c>
      <c r="O29" s="151">
        <f t="shared" si="8"/>
        <v>1</v>
      </c>
    </row>
    <row r="30" spans="1:18">
      <c r="A30" s="12">
        <f t="shared" si="6"/>
        <v>34731</v>
      </c>
      <c r="B30" s="12">
        <f t="shared" si="0"/>
        <v>34926</v>
      </c>
      <c r="C30" s="13">
        <f t="shared" si="1"/>
        <v>1</v>
      </c>
      <c r="D30" s="273">
        <f t="shared" si="2"/>
        <v>1</v>
      </c>
      <c r="E30" s="273">
        <f t="shared" si="3"/>
        <v>1</v>
      </c>
      <c r="F30" s="274">
        <f t="shared" si="4"/>
        <v>20457</v>
      </c>
      <c r="G30" s="274">
        <f t="shared" si="5"/>
        <v>40770</v>
      </c>
      <c r="H30" s="275">
        <f>CHOOSE(MATCH($A$2,{"D","C"},0),VLOOKUP($A30,$J$4:$O$70,COUNTA($J$4:$O$4)),TREND(D30:E30,F30:G30,B30))</f>
        <v>1</v>
      </c>
      <c r="J30" s="281">
        <v>42736</v>
      </c>
      <c r="K30" s="277">
        <f t="shared" si="9"/>
        <v>42962</v>
      </c>
      <c r="L30" s="352">
        <v>0</v>
      </c>
      <c r="M30" s="294">
        <f t="shared" si="7"/>
        <v>1</v>
      </c>
      <c r="N30" s="283">
        <f t="shared" si="10"/>
        <v>0</v>
      </c>
      <c r="O30" s="151">
        <f t="shared" si="8"/>
        <v>1</v>
      </c>
      <c r="R30" s="284"/>
    </row>
    <row r="31" spans="1:18">
      <c r="A31" s="12">
        <f t="shared" si="6"/>
        <v>34759</v>
      </c>
      <c r="B31" s="12">
        <f t="shared" si="0"/>
        <v>34957</v>
      </c>
      <c r="C31" s="13">
        <f t="shared" si="1"/>
        <v>1</v>
      </c>
      <c r="D31" s="273">
        <f t="shared" si="2"/>
        <v>1</v>
      </c>
      <c r="E31" s="273">
        <f t="shared" si="3"/>
        <v>1</v>
      </c>
      <c r="F31" s="274">
        <f t="shared" si="4"/>
        <v>20457</v>
      </c>
      <c r="G31" s="274">
        <f t="shared" si="5"/>
        <v>40770</v>
      </c>
      <c r="H31" s="275">
        <f>CHOOSE(MATCH($A$2,{"D","C"},0),VLOOKUP($A31,$J$4:$O$70,COUNTA($J$4:$O$4)),TREND(D31:E31,F31:G31,B31))</f>
        <v>1</v>
      </c>
      <c r="J31" s="281">
        <v>42826</v>
      </c>
      <c r="K31" s="277">
        <f t="shared" si="9"/>
        <v>43056</v>
      </c>
      <c r="L31" s="352">
        <v>0</v>
      </c>
      <c r="M31" s="294">
        <f t="shared" si="7"/>
        <v>1</v>
      </c>
      <c r="N31" s="283">
        <f t="shared" si="10"/>
        <v>0</v>
      </c>
      <c r="O31" s="151">
        <f t="shared" si="8"/>
        <v>1</v>
      </c>
    </row>
    <row r="32" spans="1:18">
      <c r="A32" s="12">
        <f t="shared" si="6"/>
        <v>34790</v>
      </c>
      <c r="B32" s="12">
        <f t="shared" si="0"/>
        <v>34987</v>
      </c>
      <c r="C32" s="13">
        <f t="shared" si="1"/>
        <v>1</v>
      </c>
      <c r="D32" s="273">
        <f t="shared" si="2"/>
        <v>1</v>
      </c>
      <c r="E32" s="273">
        <f t="shared" si="3"/>
        <v>1</v>
      </c>
      <c r="F32" s="274">
        <f t="shared" si="4"/>
        <v>20457</v>
      </c>
      <c r="G32" s="274">
        <f t="shared" si="5"/>
        <v>40770</v>
      </c>
      <c r="H32" s="275">
        <f>CHOOSE(MATCH($A$2,{"D","C"},0),VLOOKUP($A32,$J$4:$O$70,COUNTA($J$4:$O$4)),TREND(D32:E32,F32:G32,B32))</f>
        <v>1</v>
      </c>
      <c r="J32" s="281">
        <v>42917</v>
      </c>
      <c r="K32" s="277">
        <f t="shared" si="9"/>
        <v>43147</v>
      </c>
      <c r="L32" s="352">
        <v>0</v>
      </c>
      <c r="M32" s="294">
        <f t="shared" si="7"/>
        <v>1</v>
      </c>
      <c r="N32" s="283">
        <f t="shared" si="10"/>
        <v>0</v>
      </c>
      <c r="O32" s="151">
        <f t="shared" si="8"/>
        <v>1</v>
      </c>
    </row>
    <row r="33" spans="1:15">
      <c r="A33" s="12">
        <f t="shared" si="6"/>
        <v>34820</v>
      </c>
      <c r="B33" s="12">
        <f t="shared" si="0"/>
        <v>35018</v>
      </c>
      <c r="C33" s="13">
        <f t="shared" si="1"/>
        <v>1</v>
      </c>
      <c r="D33" s="273">
        <f t="shared" si="2"/>
        <v>1</v>
      </c>
      <c r="E33" s="273">
        <f t="shared" si="3"/>
        <v>1</v>
      </c>
      <c r="F33" s="274">
        <f t="shared" si="4"/>
        <v>20457</v>
      </c>
      <c r="G33" s="274">
        <f t="shared" si="5"/>
        <v>40770</v>
      </c>
      <c r="H33" s="275">
        <f>CHOOSE(MATCH($A$2,{"D","C"},0),VLOOKUP($A33,$J$4:$O$70,COUNTA($J$4:$O$4)),TREND(D33:E33,F33:G33,B33))</f>
        <v>1</v>
      </c>
      <c r="J33" s="281">
        <v>43009</v>
      </c>
      <c r="K33" s="277">
        <f t="shared" si="9"/>
        <v>43236</v>
      </c>
      <c r="L33" s="352">
        <v>0</v>
      </c>
      <c r="M33" s="294">
        <f t="shared" si="7"/>
        <v>1</v>
      </c>
      <c r="N33" s="283">
        <f t="shared" si="10"/>
        <v>0</v>
      </c>
      <c r="O33" s="151">
        <f t="shared" si="8"/>
        <v>1</v>
      </c>
    </row>
    <row r="34" spans="1:15">
      <c r="A34" s="12">
        <f t="shared" si="6"/>
        <v>34851</v>
      </c>
      <c r="B34" s="12">
        <f t="shared" si="0"/>
        <v>35048</v>
      </c>
      <c r="C34" s="13">
        <f t="shared" si="1"/>
        <v>1</v>
      </c>
      <c r="D34" s="273">
        <f t="shared" si="2"/>
        <v>1</v>
      </c>
      <c r="E34" s="273">
        <f t="shared" si="3"/>
        <v>1</v>
      </c>
      <c r="F34" s="274">
        <f t="shared" si="4"/>
        <v>20457</v>
      </c>
      <c r="G34" s="274">
        <f t="shared" si="5"/>
        <v>40770</v>
      </c>
      <c r="H34" s="275">
        <f>CHOOSE(MATCH($A$2,{"D","C"},0),VLOOKUP($A34,$J$4:$O$70,COUNTA($J$4:$O$4)),TREND(D34:E34,F34:G34,B34))</f>
        <v>1</v>
      </c>
      <c r="J34" s="281">
        <v>43101</v>
      </c>
      <c r="K34" s="277">
        <f t="shared" si="9"/>
        <v>43327</v>
      </c>
      <c r="L34" s="352">
        <v>0</v>
      </c>
      <c r="M34" s="294">
        <f t="shared" si="7"/>
        <v>1</v>
      </c>
      <c r="N34" s="283">
        <f t="shared" si="10"/>
        <v>0</v>
      </c>
      <c r="O34" s="151">
        <f t="shared" si="8"/>
        <v>1</v>
      </c>
    </row>
    <row r="35" spans="1:15">
      <c r="A35" s="12">
        <f t="shared" si="6"/>
        <v>34881</v>
      </c>
      <c r="B35" s="12">
        <f t="shared" si="0"/>
        <v>35079</v>
      </c>
      <c r="C35" s="13">
        <f t="shared" si="1"/>
        <v>1</v>
      </c>
      <c r="D35" s="273">
        <f t="shared" si="2"/>
        <v>1</v>
      </c>
      <c r="E35" s="273">
        <f t="shared" si="3"/>
        <v>1</v>
      </c>
      <c r="F35" s="274">
        <f t="shared" si="4"/>
        <v>20457</v>
      </c>
      <c r="G35" s="274">
        <f t="shared" si="5"/>
        <v>40770</v>
      </c>
      <c r="H35" s="275">
        <f>CHOOSE(MATCH($A$2,{"D","C"},0),VLOOKUP($A35,$J$4:$O$70,COUNTA($J$4:$O$4)),TREND(D35:E35,F35:G35,B35))</f>
        <v>1</v>
      </c>
      <c r="J35" s="281">
        <v>43191</v>
      </c>
      <c r="K35" s="277">
        <f t="shared" si="9"/>
        <v>43421</v>
      </c>
      <c r="L35" s="352">
        <v>0</v>
      </c>
      <c r="M35" s="294">
        <f t="shared" si="7"/>
        <v>1</v>
      </c>
      <c r="N35" s="283">
        <f t="shared" si="10"/>
        <v>0</v>
      </c>
      <c r="O35" s="151">
        <f t="shared" si="8"/>
        <v>1</v>
      </c>
    </row>
    <row r="36" spans="1:15">
      <c r="A36" s="12">
        <f t="shared" si="6"/>
        <v>34912</v>
      </c>
      <c r="B36" s="12">
        <f t="shared" si="0"/>
        <v>35110</v>
      </c>
      <c r="C36" s="13">
        <f t="shared" si="1"/>
        <v>1</v>
      </c>
      <c r="D36" s="273">
        <f t="shared" si="2"/>
        <v>1</v>
      </c>
      <c r="E36" s="273">
        <f t="shared" si="3"/>
        <v>1</v>
      </c>
      <c r="F36" s="274">
        <f t="shared" si="4"/>
        <v>20457</v>
      </c>
      <c r="G36" s="274">
        <f t="shared" si="5"/>
        <v>40770</v>
      </c>
      <c r="H36" s="275">
        <f>CHOOSE(MATCH($A$2,{"D","C"},0),VLOOKUP($A36,$J$4:$O$70,COUNTA($J$4:$O$4)),TREND(D36:E36,F36:G36,B36))</f>
        <v>1</v>
      </c>
      <c r="J36" s="281">
        <v>43282</v>
      </c>
      <c r="K36" s="277">
        <f t="shared" si="9"/>
        <v>43512</v>
      </c>
      <c r="L36" s="352">
        <v>0</v>
      </c>
      <c r="M36" s="294">
        <f t="shared" si="7"/>
        <v>1</v>
      </c>
      <c r="N36" s="283">
        <f t="shared" si="10"/>
        <v>0</v>
      </c>
      <c r="O36" s="151">
        <f t="shared" si="8"/>
        <v>1</v>
      </c>
    </row>
    <row r="37" spans="1:15">
      <c r="A37" s="12">
        <f t="shared" si="6"/>
        <v>34943</v>
      </c>
      <c r="B37" s="12">
        <f t="shared" si="0"/>
        <v>35139</v>
      </c>
      <c r="C37" s="13">
        <f t="shared" si="1"/>
        <v>1</v>
      </c>
      <c r="D37" s="273">
        <f t="shared" si="2"/>
        <v>1</v>
      </c>
      <c r="E37" s="273">
        <f t="shared" si="3"/>
        <v>1</v>
      </c>
      <c r="F37" s="274">
        <f t="shared" si="4"/>
        <v>20457</v>
      </c>
      <c r="G37" s="274">
        <f t="shared" si="5"/>
        <v>40770</v>
      </c>
      <c r="H37" s="275">
        <f>CHOOSE(MATCH($A$2,{"D","C"},0),VLOOKUP($A37,$J$4:$O$70,COUNTA($J$4:$O$4)),TREND(D37:E37,F37:G37,B37))</f>
        <v>1</v>
      </c>
      <c r="J37" s="281">
        <v>43374</v>
      </c>
      <c r="K37" s="277">
        <f t="shared" si="9"/>
        <v>43601</v>
      </c>
      <c r="L37" s="352">
        <v>0</v>
      </c>
      <c r="M37" s="294">
        <f t="shared" si="7"/>
        <v>1</v>
      </c>
      <c r="N37" s="283">
        <f t="shared" si="10"/>
        <v>0</v>
      </c>
      <c r="O37" s="151">
        <f t="shared" si="8"/>
        <v>1</v>
      </c>
    </row>
    <row r="38" spans="1:15">
      <c r="A38" s="12">
        <f t="shared" si="6"/>
        <v>34973</v>
      </c>
      <c r="B38" s="12">
        <f t="shared" si="0"/>
        <v>35170</v>
      </c>
      <c r="C38" s="13">
        <f t="shared" si="1"/>
        <v>1</v>
      </c>
      <c r="D38" s="273">
        <f t="shared" si="2"/>
        <v>1</v>
      </c>
      <c r="E38" s="273">
        <f t="shared" si="3"/>
        <v>1</v>
      </c>
      <c r="F38" s="274">
        <f t="shared" si="4"/>
        <v>20457</v>
      </c>
      <c r="G38" s="274">
        <f t="shared" si="5"/>
        <v>40770</v>
      </c>
      <c r="H38" s="275">
        <f>CHOOSE(MATCH($A$2,{"D","C"},0),VLOOKUP($A38,$J$4:$O$70,COUNTA($J$4:$O$4)),TREND(D38:E38,F38:G38,B38))</f>
        <v>1</v>
      </c>
      <c r="J38" s="281">
        <v>43466</v>
      </c>
      <c r="K38" s="277">
        <f t="shared" si="9"/>
        <v>43692</v>
      </c>
      <c r="L38" s="352">
        <v>0</v>
      </c>
      <c r="M38" s="294">
        <f t="shared" si="7"/>
        <v>1</v>
      </c>
      <c r="N38" s="283">
        <f t="shared" si="10"/>
        <v>0</v>
      </c>
      <c r="O38" s="151">
        <f t="shared" si="8"/>
        <v>1</v>
      </c>
    </row>
    <row r="39" spans="1:15">
      <c r="A39" s="12">
        <f t="shared" si="6"/>
        <v>35004</v>
      </c>
      <c r="B39" s="12">
        <f t="shared" si="0"/>
        <v>35200</v>
      </c>
      <c r="C39" s="13">
        <f t="shared" si="1"/>
        <v>1</v>
      </c>
      <c r="D39" s="273">
        <f t="shared" si="2"/>
        <v>1</v>
      </c>
      <c r="E39" s="273">
        <f t="shared" si="3"/>
        <v>1</v>
      </c>
      <c r="F39" s="274">
        <f t="shared" si="4"/>
        <v>20457</v>
      </c>
      <c r="G39" s="274">
        <f t="shared" si="5"/>
        <v>40770</v>
      </c>
      <c r="H39" s="275">
        <f>CHOOSE(MATCH($A$2,{"D","C"},0),VLOOKUP($A39,$J$4:$O$70,COUNTA($J$4:$O$4)),TREND(D39:E39,F39:G39,B39))</f>
        <v>1</v>
      </c>
      <c r="J39" s="281">
        <v>43556</v>
      </c>
      <c r="K39" s="277">
        <f t="shared" si="9"/>
        <v>43786</v>
      </c>
      <c r="L39" s="352">
        <v>0</v>
      </c>
      <c r="M39" s="294">
        <f t="shared" si="7"/>
        <v>1</v>
      </c>
      <c r="N39" s="283">
        <f t="shared" si="10"/>
        <v>0</v>
      </c>
      <c r="O39" s="151">
        <f t="shared" si="8"/>
        <v>1</v>
      </c>
    </row>
    <row r="40" spans="1:15">
      <c r="A40" s="12">
        <f t="shared" si="6"/>
        <v>35034</v>
      </c>
      <c r="B40" s="12">
        <f t="shared" si="0"/>
        <v>35231</v>
      </c>
      <c r="C40" s="13">
        <f t="shared" si="1"/>
        <v>1</v>
      </c>
      <c r="D40" s="273">
        <f t="shared" si="2"/>
        <v>1</v>
      </c>
      <c r="E40" s="273">
        <f t="shared" si="3"/>
        <v>1</v>
      </c>
      <c r="F40" s="274">
        <f t="shared" si="4"/>
        <v>20457</v>
      </c>
      <c r="G40" s="274">
        <f t="shared" si="5"/>
        <v>40770</v>
      </c>
      <c r="H40" s="275">
        <f>CHOOSE(MATCH($A$2,{"D","C"},0),VLOOKUP($A40,$J$4:$O$70,COUNTA($J$4:$O$4)),TREND(D40:E40,F40:G40,B40))</f>
        <v>1</v>
      </c>
      <c r="J40" s="281">
        <v>43647</v>
      </c>
      <c r="K40" s="277">
        <f t="shared" si="9"/>
        <v>43877</v>
      </c>
      <c r="L40" s="352">
        <v>0</v>
      </c>
      <c r="M40" s="294">
        <f t="shared" si="7"/>
        <v>1</v>
      </c>
      <c r="N40" s="283">
        <f t="shared" si="10"/>
        <v>0</v>
      </c>
      <c r="O40" s="151">
        <f t="shared" si="8"/>
        <v>1</v>
      </c>
    </row>
    <row r="41" spans="1:15">
      <c r="A41" s="12">
        <f t="shared" si="6"/>
        <v>35065</v>
      </c>
      <c r="B41" s="12">
        <f t="shared" si="0"/>
        <v>35261</v>
      </c>
      <c r="C41" s="13">
        <f t="shared" si="1"/>
        <v>1</v>
      </c>
      <c r="D41" s="273">
        <f t="shared" si="2"/>
        <v>1</v>
      </c>
      <c r="E41" s="273">
        <f t="shared" si="3"/>
        <v>1</v>
      </c>
      <c r="F41" s="274">
        <f t="shared" si="4"/>
        <v>20457</v>
      </c>
      <c r="G41" s="274">
        <f t="shared" si="5"/>
        <v>40770</v>
      </c>
      <c r="H41" s="275">
        <f>CHOOSE(MATCH($A$2,{"D","C"},0),VLOOKUP($A41,$J$4:$O$70,COUNTA($J$4:$O$4)),TREND(D41:E41,F41:G41,B41))</f>
        <v>1</v>
      </c>
      <c r="J41" s="281">
        <v>43739</v>
      </c>
      <c r="K41" s="277">
        <f t="shared" si="9"/>
        <v>43967</v>
      </c>
      <c r="L41" s="352">
        <v>0</v>
      </c>
      <c r="M41" s="294">
        <f t="shared" si="7"/>
        <v>1</v>
      </c>
      <c r="N41" s="283">
        <f t="shared" si="10"/>
        <v>0</v>
      </c>
      <c r="O41" s="151">
        <f t="shared" si="8"/>
        <v>1</v>
      </c>
    </row>
    <row r="42" spans="1:15">
      <c r="A42" s="12">
        <f t="shared" si="6"/>
        <v>35096</v>
      </c>
      <c r="B42" s="12">
        <f t="shared" si="0"/>
        <v>35292</v>
      </c>
      <c r="C42" s="13">
        <f t="shared" si="1"/>
        <v>1</v>
      </c>
      <c r="D42" s="273">
        <f t="shared" si="2"/>
        <v>1</v>
      </c>
      <c r="E42" s="273">
        <f t="shared" si="3"/>
        <v>1</v>
      </c>
      <c r="F42" s="274">
        <f t="shared" si="4"/>
        <v>20457</v>
      </c>
      <c r="G42" s="274">
        <f t="shared" si="5"/>
        <v>40770</v>
      </c>
      <c r="H42" s="275">
        <f>CHOOSE(MATCH($A$2,{"D","C"},0),VLOOKUP($A42,$J$4:$O$70,COUNTA($J$4:$O$4)),TREND(D42:E42,F42:G42,B42))</f>
        <v>1</v>
      </c>
      <c r="J42" s="281">
        <v>43831</v>
      </c>
      <c r="K42" s="277">
        <f t="shared" si="9"/>
        <v>44059</v>
      </c>
      <c r="L42" s="352">
        <v>0</v>
      </c>
      <c r="M42" s="294">
        <f t="shared" si="7"/>
        <v>1</v>
      </c>
      <c r="N42" s="283">
        <f t="shared" si="10"/>
        <v>0</v>
      </c>
      <c r="O42" s="151">
        <f t="shared" si="8"/>
        <v>1</v>
      </c>
    </row>
    <row r="43" spans="1:15">
      <c r="A43" s="12">
        <f t="shared" si="6"/>
        <v>35125</v>
      </c>
      <c r="B43" s="12">
        <f t="shared" si="0"/>
        <v>35323</v>
      </c>
      <c r="C43" s="13">
        <f t="shared" si="1"/>
        <v>1</v>
      </c>
      <c r="D43" s="273">
        <f t="shared" si="2"/>
        <v>1</v>
      </c>
      <c r="E43" s="273">
        <f t="shared" si="3"/>
        <v>1</v>
      </c>
      <c r="F43" s="274">
        <f t="shared" si="4"/>
        <v>20457</v>
      </c>
      <c r="G43" s="274">
        <f t="shared" si="5"/>
        <v>40770</v>
      </c>
      <c r="H43" s="275">
        <f>CHOOSE(MATCH($A$2,{"D","C"},0),VLOOKUP($A43,$J$4:$O$70,COUNTA($J$4:$O$4)),TREND(D43:E43,F43:G43,B43))</f>
        <v>1</v>
      </c>
      <c r="J43" s="281">
        <v>43922</v>
      </c>
      <c r="K43" s="277">
        <f t="shared" si="9"/>
        <v>44152</v>
      </c>
      <c r="L43" s="352">
        <v>0</v>
      </c>
      <c r="M43" s="294">
        <f t="shared" si="7"/>
        <v>1</v>
      </c>
      <c r="N43" s="283">
        <f t="shared" si="10"/>
        <v>0</v>
      </c>
      <c r="O43" s="151">
        <f t="shared" si="8"/>
        <v>1</v>
      </c>
    </row>
    <row r="44" spans="1:15">
      <c r="A44" s="12">
        <f t="shared" si="6"/>
        <v>35156</v>
      </c>
      <c r="B44" s="12">
        <f t="shared" si="0"/>
        <v>35353</v>
      </c>
      <c r="C44" s="13">
        <f t="shared" si="1"/>
        <v>1</v>
      </c>
      <c r="D44" s="273">
        <f t="shared" si="2"/>
        <v>1</v>
      </c>
      <c r="E44" s="273">
        <f t="shared" si="3"/>
        <v>1</v>
      </c>
      <c r="F44" s="274">
        <f t="shared" si="4"/>
        <v>20457</v>
      </c>
      <c r="G44" s="274">
        <f t="shared" si="5"/>
        <v>40770</v>
      </c>
      <c r="H44" s="275">
        <f>CHOOSE(MATCH($A$2,{"D","C"},0),VLOOKUP($A44,$J$4:$O$70,COUNTA($J$4:$O$4)),TREND(D44:E44,F44:G44,B44))</f>
        <v>1</v>
      </c>
      <c r="J44" s="281">
        <v>44013</v>
      </c>
      <c r="K44" s="277">
        <f t="shared" si="9"/>
        <v>44243</v>
      </c>
      <c r="L44" s="352">
        <v>0</v>
      </c>
      <c r="M44" s="294">
        <f t="shared" si="7"/>
        <v>1</v>
      </c>
      <c r="N44" s="283">
        <f t="shared" si="10"/>
        <v>0</v>
      </c>
      <c r="O44" s="151">
        <f>(1+N44)*O43</f>
        <v>1</v>
      </c>
    </row>
    <row r="45" spans="1:15">
      <c r="A45" s="12">
        <f t="shared" si="6"/>
        <v>35186</v>
      </c>
      <c r="B45" s="12">
        <f t="shared" si="0"/>
        <v>35384</v>
      </c>
      <c r="C45" s="13">
        <f t="shared" si="1"/>
        <v>1</v>
      </c>
      <c r="D45" s="273">
        <f t="shared" si="2"/>
        <v>1</v>
      </c>
      <c r="E45" s="273">
        <f t="shared" si="3"/>
        <v>1</v>
      </c>
      <c r="F45" s="274">
        <f t="shared" si="4"/>
        <v>20457</v>
      </c>
      <c r="G45" s="274">
        <f t="shared" si="5"/>
        <v>40770</v>
      </c>
      <c r="H45" s="275">
        <f>CHOOSE(MATCH($A$2,{"D","C"},0),VLOOKUP($A45,$J$4:$O$70,COUNTA($J$4:$O$4)),TREND(D45:E45,F45:G45,B45))</f>
        <v>1</v>
      </c>
      <c r="J45" s="281">
        <v>44105</v>
      </c>
      <c r="K45" s="277">
        <f t="shared" si="9"/>
        <v>44332</v>
      </c>
      <c r="L45" s="352">
        <v>0</v>
      </c>
      <c r="M45" s="294">
        <f t="shared" si="7"/>
        <v>1</v>
      </c>
      <c r="N45" s="283">
        <f t="shared" si="10"/>
        <v>0</v>
      </c>
      <c r="O45" s="151">
        <f t="shared" si="8"/>
        <v>1</v>
      </c>
    </row>
    <row r="46" spans="1:15">
      <c r="A46" s="12">
        <f t="shared" si="6"/>
        <v>35217</v>
      </c>
      <c r="B46" s="12">
        <f t="shared" si="0"/>
        <v>35414</v>
      </c>
      <c r="C46" s="13">
        <f t="shared" si="1"/>
        <v>1</v>
      </c>
      <c r="D46" s="273">
        <f t="shared" si="2"/>
        <v>1</v>
      </c>
      <c r="E46" s="273">
        <f t="shared" si="3"/>
        <v>1</v>
      </c>
      <c r="F46" s="274">
        <f t="shared" si="4"/>
        <v>20457</v>
      </c>
      <c r="G46" s="274">
        <f t="shared" si="5"/>
        <v>40770</v>
      </c>
      <c r="H46" s="275">
        <f>CHOOSE(MATCH($A$2,{"D","C"},0),VLOOKUP($A46,$J$4:$O$70,COUNTA($J$4:$O$4)),TREND(D46:E46,F46:G46,B46))</f>
        <v>1</v>
      </c>
      <c r="J46" s="281">
        <v>44197</v>
      </c>
      <c r="K46" s="277">
        <f t="shared" si="9"/>
        <v>44423</v>
      </c>
      <c r="L46" s="352">
        <v>0</v>
      </c>
      <c r="M46" s="294">
        <f t="shared" si="7"/>
        <v>1</v>
      </c>
      <c r="N46" s="283">
        <f t="shared" si="10"/>
        <v>0</v>
      </c>
      <c r="O46" s="151">
        <f t="shared" si="8"/>
        <v>1</v>
      </c>
    </row>
    <row r="47" spans="1:15">
      <c r="A47" s="12">
        <f t="shared" si="6"/>
        <v>35247</v>
      </c>
      <c r="B47" s="12">
        <f t="shared" si="0"/>
        <v>35445</v>
      </c>
      <c r="C47" s="13">
        <f t="shared" si="1"/>
        <v>1</v>
      </c>
      <c r="D47" s="273">
        <f t="shared" si="2"/>
        <v>1</v>
      </c>
      <c r="E47" s="273">
        <f t="shared" si="3"/>
        <v>1</v>
      </c>
      <c r="F47" s="274">
        <f t="shared" si="4"/>
        <v>20457</v>
      </c>
      <c r="G47" s="274">
        <f t="shared" si="5"/>
        <v>40770</v>
      </c>
      <c r="H47" s="275">
        <f>CHOOSE(MATCH($A$2,{"D","C"},0),VLOOKUP($A47,$J$4:$O$70,COUNTA($J$4:$O$4)),TREND(D47:E47,F47:G47,B47))</f>
        <v>1</v>
      </c>
      <c r="J47" s="281">
        <v>44287</v>
      </c>
      <c r="K47" s="277">
        <f t="shared" si="9"/>
        <v>44517</v>
      </c>
      <c r="L47" s="352">
        <v>0</v>
      </c>
      <c r="M47" s="294">
        <f t="shared" si="7"/>
        <v>1</v>
      </c>
      <c r="N47" s="283">
        <f t="shared" si="10"/>
        <v>0</v>
      </c>
      <c r="O47" s="151">
        <f t="shared" si="8"/>
        <v>1</v>
      </c>
    </row>
    <row r="48" spans="1:15">
      <c r="A48" s="12">
        <f t="shared" si="6"/>
        <v>35278</v>
      </c>
      <c r="B48" s="12">
        <f t="shared" si="0"/>
        <v>35476</v>
      </c>
      <c r="C48" s="13">
        <f t="shared" si="1"/>
        <v>1</v>
      </c>
      <c r="D48" s="273">
        <f t="shared" si="2"/>
        <v>1</v>
      </c>
      <c r="E48" s="273">
        <f t="shared" si="3"/>
        <v>1</v>
      </c>
      <c r="F48" s="274">
        <f t="shared" si="4"/>
        <v>20457</v>
      </c>
      <c r="G48" s="274">
        <f t="shared" si="5"/>
        <v>40770</v>
      </c>
      <c r="H48" s="275">
        <f>CHOOSE(MATCH($A$2,{"D","C"},0),VLOOKUP($A48,$J$4:$O$70,COUNTA($J$4:$O$4)),TREND(D48:E48,F48:G48,B48))</f>
        <v>1</v>
      </c>
      <c r="J48" s="281">
        <v>44378</v>
      </c>
      <c r="K48" s="277">
        <f t="shared" si="9"/>
        <v>44608</v>
      </c>
      <c r="L48" s="352">
        <v>0</v>
      </c>
      <c r="M48" s="294">
        <f t="shared" si="7"/>
        <v>1</v>
      </c>
      <c r="N48" s="283">
        <f t="shared" si="10"/>
        <v>0</v>
      </c>
      <c r="O48" s="151">
        <f>(1+N48)*O47</f>
        <v>1</v>
      </c>
    </row>
    <row r="49" spans="1:15">
      <c r="A49" s="12">
        <f t="shared" si="6"/>
        <v>35309</v>
      </c>
      <c r="B49" s="12">
        <f t="shared" si="0"/>
        <v>35504</v>
      </c>
      <c r="C49" s="13">
        <f t="shared" si="1"/>
        <v>1</v>
      </c>
      <c r="D49" s="273">
        <f t="shared" si="2"/>
        <v>1</v>
      </c>
      <c r="E49" s="273">
        <f t="shared" si="3"/>
        <v>1</v>
      </c>
      <c r="F49" s="274">
        <f t="shared" si="4"/>
        <v>20457</v>
      </c>
      <c r="G49" s="274">
        <f t="shared" si="5"/>
        <v>40770</v>
      </c>
      <c r="H49" s="275">
        <f>CHOOSE(MATCH($A$2,{"D","C"},0),VLOOKUP($A49,$J$4:$O$70,COUNTA($J$4:$O$4)),TREND(D49:E49,F49:G49,B49))</f>
        <v>1</v>
      </c>
      <c r="J49" s="281">
        <v>44470</v>
      </c>
      <c r="K49" s="277">
        <f t="shared" si="9"/>
        <v>44697</v>
      </c>
      <c r="L49" s="352">
        <v>0</v>
      </c>
      <c r="M49" s="294">
        <f t="shared" si="7"/>
        <v>1</v>
      </c>
      <c r="N49" s="283">
        <f t="shared" si="10"/>
        <v>0</v>
      </c>
      <c r="O49" s="151">
        <f>(1+N49)*O48</f>
        <v>1</v>
      </c>
    </row>
    <row r="50" spans="1:15">
      <c r="A50" s="12">
        <f t="shared" si="6"/>
        <v>35339</v>
      </c>
      <c r="B50" s="12">
        <f t="shared" si="0"/>
        <v>35535</v>
      </c>
      <c r="C50" s="13">
        <f t="shared" si="1"/>
        <v>1</v>
      </c>
      <c r="D50" s="273">
        <f t="shared" si="2"/>
        <v>1</v>
      </c>
      <c r="E50" s="273">
        <f t="shared" si="3"/>
        <v>1</v>
      </c>
      <c r="F50" s="274">
        <f t="shared" si="4"/>
        <v>20457</v>
      </c>
      <c r="G50" s="274">
        <f t="shared" si="5"/>
        <v>40770</v>
      </c>
      <c r="H50" s="275">
        <f>CHOOSE(MATCH($A$2,{"D","C"},0),VLOOKUP($A50,$J$4:$O$70,COUNTA($J$4:$O$4)),TREND(D50:E50,F50:G50,B50))</f>
        <v>1</v>
      </c>
      <c r="J50" s="281">
        <v>44562</v>
      </c>
      <c r="K50" s="277">
        <f t="shared" si="9"/>
        <v>44788</v>
      </c>
      <c r="L50" s="352">
        <v>0</v>
      </c>
      <c r="M50" s="294">
        <f t="shared" si="7"/>
        <v>1</v>
      </c>
      <c r="N50" s="283">
        <f t="shared" si="10"/>
        <v>0</v>
      </c>
      <c r="O50" s="151">
        <f t="shared" ref="O50:O69" si="11">(1+N50)*O49</f>
        <v>1</v>
      </c>
    </row>
    <row r="51" spans="1:15">
      <c r="A51" s="12">
        <f t="shared" si="6"/>
        <v>35370</v>
      </c>
      <c r="B51" s="12">
        <f t="shared" si="0"/>
        <v>35565</v>
      </c>
      <c r="C51" s="13">
        <f t="shared" si="1"/>
        <v>1</v>
      </c>
      <c r="D51" s="273">
        <f t="shared" si="2"/>
        <v>1</v>
      </c>
      <c r="E51" s="273">
        <f t="shared" si="3"/>
        <v>1</v>
      </c>
      <c r="F51" s="274">
        <f t="shared" si="4"/>
        <v>20457</v>
      </c>
      <c r="G51" s="274">
        <f t="shared" si="5"/>
        <v>40770</v>
      </c>
      <c r="H51" s="275">
        <f>CHOOSE(MATCH($A$2,{"D","C"},0),VLOOKUP($A51,$J$4:$O$70,COUNTA($J$4:$O$4)),TREND(D51:E51,F51:G51,B51))</f>
        <v>1</v>
      </c>
      <c r="J51" s="281">
        <v>44652</v>
      </c>
      <c r="K51" s="277">
        <f t="shared" si="9"/>
        <v>44882</v>
      </c>
      <c r="L51" s="153">
        <f t="shared" ref="L51:L66" si="12">L50</f>
        <v>0</v>
      </c>
      <c r="M51" s="294">
        <f t="shared" si="7"/>
        <v>1</v>
      </c>
      <c r="N51" s="283">
        <f t="shared" si="10"/>
        <v>0</v>
      </c>
      <c r="O51" s="151">
        <f t="shared" si="11"/>
        <v>1</v>
      </c>
    </row>
    <row r="52" spans="1:15">
      <c r="A52" s="12">
        <f t="shared" si="6"/>
        <v>35400</v>
      </c>
      <c r="B52" s="12">
        <f t="shared" si="0"/>
        <v>35596</v>
      </c>
      <c r="C52" s="13">
        <f t="shared" si="1"/>
        <v>1</v>
      </c>
      <c r="D52" s="273">
        <f t="shared" si="2"/>
        <v>1</v>
      </c>
      <c r="E52" s="273">
        <f t="shared" si="3"/>
        <v>1</v>
      </c>
      <c r="F52" s="274">
        <f t="shared" si="4"/>
        <v>20457</v>
      </c>
      <c r="G52" s="274">
        <f t="shared" si="5"/>
        <v>40770</v>
      </c>
      <c r="H52" s="275">
        <f>CHOOSE(MATCH($A$2,{"D","C"},0),VLOOKUP($A52,$J$4:$O$70,COUNTA($J$4:$O$4)),TREND(D52:E52,F52:G52,B52))</f>
        <v>1</v>
      </c>
      <c r="J52" s="281">
        <v>44743</v>
      </c>
      <c r="K52" s="277">
        <f t="shared" si="9"/>
        <v>44973</v>
      </c>
      <c r="L52" s="153">
        <f t="shared" si="12"/>
        <v>0</v>
      </c>
      <c r="M52" s="294">
        <f t="shared" si="7"/>
        <v>1</v>
      </c>
      <c r="N52" s="283">
        <f t="shared" si="10"/>
        <v>0</v>
      </c>
      <c r="O52" s="151">
        <f t="shared" si="11"/>
        <v>1</v>
      </c>
    </row>
    <row r="53" spans="1:15">
      <c r="A53" s="12">
        <f t="shared" si="6"/>
        <v>35431</v>
      </c>
      <c r="B53" s="12">
        <f t="shared" si="0"/>
        <v>35626</v>
      </c>
      <c r="C53" s="13">
        <f t="shared" si="1"/>
        <v>1</v>
      </c>
      <c r="D53" s="273">
        <f t="shared" si="2"/>
        <v>1</v>
      </c>
      <c r="E53" s="273">
        <f t="shared" si="3"/>
        <v>1</v>
      </c>
      <c r="F53" s="274">
        <f t="shared" si="4"/>
        <v>20457</v>
      </c>
      <c r="G53" s="274">
        <f t="shared" si="5"/>
        <v>40770</v>
      </c>
      <c r="H53" s="275">
        <f>CHOOSE(MATCH($A$2,{"D","C"},0),VLOOKUP($A53,$J$4:$O$70,COUNTA($J$4:$O$4)),TREND(D53:E53,F53:G53,B53))</f>
        <v>1</v>
      </c>
      <c r="J53" s="281">
        <v>44835</v>
      </c>
      <c r="K53" s="277">
        <f t="shared" si="9"/>
        <v>45062</v>
      </c>
      <c r="L53" s="153">
        <f t="shared" si="12"/>
        <v>0</v>
      </c>
      <c r="M53" s="294">
        <f t="shared" si="7"/>
        <v>1</v>
      </c>
      <c r="N53" s="283">
        <f t="shared" si="10"/>
        <v>0</v>
      </c>
      <c r="O53" s="151">
        <f t="shared" si="11"/>
        <v>1</v>
      </c>
    </row>
    <row r="54" spans="1:15">
      <c r="A54" s="12">
        <f t="shared" si="6"/>
        <v>35462</v>
      </c>
      <c r="B54" s="12">
        <f t="shared" si="0"/>
        <v>35657</v>
      </c>
      <c r="C54" s="13">
        <f t="shared" si="1"/>
        <v>1</v>
      </c>
      <c r="D54" s="273">
        <f t="shared" si="2"/>
        <v>1</v>
      </c>
      <c r="E54" s="273">
        <f t="shared" si="3"/>
        <v>1</v>
      </c>
      <c r="F54" s="274">
        <f t="shared" si="4"/>
        <v>20457</v>
      </c>
      <c r="G54" s="274">
        <f t="shared" si="5"/>
        <v>40770</v>
      </c>
      <c r="H54" s="275">
        <f>CHOOSE(MATCH($A$2,{"D","C"},0),VLOOKUP($A54,$J$4:$O$70,COUNTA($J$4:$O$4)),TREND(D54:E54,F54:G54,B54))</f>
        <v>1</v>
      </c>
      <c r="J54" s="281">
        <v>44927</v>
      </c>
      <c r="K54" s="277">
        <f t="shared" si="9"/>
        <v>45153</v>
      </c>
      <c r="L54" s="153">
        <f t="shared" si="12"/>
        <v>0</v>
      </c>
      <c r="M54" s="294">
        <f t="shared" si="7"/>
        <v>1</v>
      </c>
      <c r="N54" s="283">
        <f t="shared" si="10"/>
        <v>0</v>
      </c>
      <c r="O54" s="151">
        <f t="shared" si="11"/>
        <v>1</v>
      </c>
    </row>
    <row r="55" spans="1:15">
      <c r="A55" s="12">
        <f t="shared" si="6"/>
        <v>35490</v>
      </c>
      <c r="B55" s="12">
        <f t="shared" si="0"/>
        <v>35688</v>
      </c>
      <c r="C55" s="13">
        <f t="shared" si="1"/>
        <v>1</v>
      </c>
      <c r="D55" s="273">
        <f t="shared" si="2"/>
        <v>1</v>
      </c>
      <c r="E55" s="273">
        <f t="shared" si="3"/>
        <v>1</v>
      </c>
      <c r="F55" s="274">
        <f t="shared" si="4"/>
        <v>20457</v>
      </c>
      <c r="G55" s="274">
        <f t="shared" si="5"/>
        <v>40770</v>
      </c>
      <c r="H55" s="275">
        <f>CHOOSE(MATCH($A$2,{"D","C"},0),VLOOKUP($A55,$J$4:$O$70,COUNTA($J$4:$O$4)),TREND(D55:E55,F55:G55,B55))</f>
        <v>1</v>
      </c>
      <c r="J55" s="281">
        <v>45017</v>
      </c>
      <c r="K55" s="277">
        <f t="shared" si="9"/>
        <v>45247</v>
      </c>
      <c r="L55" s="153">
        <f t="shared" si="12"/>
        <v>0</v>
      </c>
      <c r="M55" s="294">
        <f t="shared" si="7"/>
        <v>1</v>
      </c>
      <c r="N55" s="283">
        <f t="shared" si="10"/>
        <v>0</v>
      </c>
      <c r="O55" s="151">
        <f t="shared" si="11"/>
        <v>1</v>
      </c>
    </row>
    <row r="56" spans="1:15">
      <c r="A56" s="12">
        <f t="shared" si="6"/>
        <v>35521</v>
      </c>
      <c r="B56" s="12">
        <f t="shared" si="0"/>
        <v>35718</v>
      </c>
      <c r="C56" s="13">
        <f t="shared" si="1"/>
        <v>1</v>
      </c>
      <c r="D56" s="273">
        <f t="shared" si="2"/>
        <v>1</v>
      </c>
      <c r="E56" s="273">
        <f t="shared" si="3"/>
        <v>1</v>
      </c>
      <c r="F56" s="274">
        <f t="shared" si="4"/>
        <v>20457</v>
      </c>
      <c r="G56" s="274">
        <f t="shared" si="5"/>
        <v>40770</v>
      </c>
      <c r="H56" s="275">
        <f>CHOOSE(MATCH($A$2,{"D","C"},0),VLOOKUP($A56,$J$4:$O$70,COUNTA($J$4:$O$4)),TREND(D56:E56,F56:G56,B56))</f>
        <v>1</v>
      </c>
      <c r="J56" s="281">
        <v>45108</v>
      </c>
      <c r="K56" s="277">
        <f t="shared" si="9"/>
        <v>45338</v>
      </c>
      <c r="L56" s="153">
        <f t="shared" si="12"/>
        <v>0</v>
      </c>
      <c r="M56" s="294">
        <f t="shared" si="7"/>
        <v>1</v>
      </c>
      <c r="N56" s="283">
        <f t="shared" si="10"/>
        <v>0</v>
      </c>
      <c r="O56" s="151">
        <f t="shared" si="11"/>
        <v>1</v>
      </c>
    </row>
    <row r="57" spans="1:15">
      <c r="A57" s="12">
        <f t="shared" si="6"/>
        <v>35551</v>
      </c>
      <c r="B57" s="12">
        <f t="shared" si="0"/>
        <v>35749</v>
      </c>
      <c r="C57" s="13">
        <f t="shared" si="1"/>
        <v>1</v>
      </c>
      <c r="D57" s="273">
        <f t="shared" si="2"/>
        <v>1</v>
      </c>
      <c r="E57" s="273">
        <f t="shared" si="3"/>
        <v>1</v>
      </c>
      <c r="F57" s="274">
        <f t="shared" si="4"/>
        <v>20457</v>
      </c>
      <c r="G57" s="274">
        <f t="shared" si="5"/>
        <v>40770</v>
      </c>
      <c r="H57" s="275">
        <f>CHOOSE(MATCH($A$2,{"D","C"},0),VLOOKUP($A57,$J$4:$O$70,COUNTA($J$4:$O$4)),TREND(D57:E57,F57:G57,B57))</f>
        <v>1</v>
      </c>
      <c r="J57" s="281">
        <v>45200</v>
      </c>
      <c r="K57" s="277">
        <f t="shared" si="9"/>
        <v>45428</v>
      </c>
      <c r="L57" s="153">
        <f t="shared" si="12"/>
        <v>0</v>
      </c>
      <c r="M57" s="294">
        <f t="shared" si="7"/>
        <v>1</v>
      </c>
      <c r="N57" s="283">
        <f t="shared" si="10"/>
        <v>0</v>
      </c>
      <c r="O57" s="151">
        <f t="shared" si="11"/>
        <v>1</v>
      </c>
    </row>
    <row r="58" spans="1:15">
      <c r="A58" s="12">
        <f t="shared" si="6"/>
        <v>35582</v>
      </c>
      <c r="B58" s="12">
        <f t="shared" si="0"/>
        <v>35779</v>
      </c>
      <c r="C58" s="13">
        <f t="shared" si="1"/>
        <v>1</v>
      </c>
      <c r="D58" s="273">
        <f t="shared" si="2"/>
        <v>1</v>
      </c>
      <c r="E58" s="273">
        <f t="shared" si="3"/>
        <v>1</v>
      </c>
      <c r="F58" s="274">
        <f t="shared" si="4"/>
        <v>20457</v>
      </c>
      <c r="G58" s="274">
        <f t="shared" si="5"/>
        <v>40770</v>
      </c>
      <c r="H58" s="275">
        <f>CHOOSE(MATCH($A$2,{"D","C"},0),VLOOKUP($A58,$J$4:$O$70,COUNTA($J$4:$O$4)),TREND(D58:E58,F58:G58,B58))</f>
        <v>1</v>
      </c>
      <c r="J58" s="281">
        <v>45292</v>
      </c>
      <c r="K58" s="277">
        <f t="shared" si="9"/>
        <v>45520</v>
      </c>
      <c r="L58" s="153">
        <f t="shared" si="12"/>
        <v>0</v>
      </c>
      <c r="M58" s="294">
        <f t="shared" si="7"/>
        <v>1</v>
      </c>
      <c r="N58" s="283">
        <f t="shared" si="10"/>
        <v>0</v>
      </c>
      <c r="O58" s="151">
        <f t="shared" si="11"/>
        <v>1</v>
      </c>
    </row>
    <row r="59" spans="1:15">
      <c r="A59" s="12">
        <f t="shared" si="6"/>
        <v>35612</v>
      </c>
      <c r="B59" s="12">
        <f t="shared" si="0"/>
        <v>35810</v>
      </c>
      <c r="C59" s="13">
        <f t="shared" si="1"/>
        <v>1</v>
      </c>
      <c r="D59" s="273">
        <f t="shared" si="2"/>
        <v>1</v>
      </c>
      <c r="E59" s="273">
        <f t="shared" si="3"/>
        <v>1</v>
      </c>
      <c r="F59" s="274">
        <f t="shared" si="4"/>
        <v>20457</v>
      </c>
      <c r="G59" s="274">
        <f t="shared" si="5"/>
        <v>40770</v>
      </c>
      <c r="H59" s="275">
        <f>CHOOSE(MATCH($A$2,{"D","C"},0),VLOOKUP($A59,$J$4:$O$70,COUNTA($J$4:$O$4)),TREND(D59:E59,F59:G59,B59))</f>
        <v>1</v>
      </c>
      <c r="J59" s="281">
        <v>45383</v>
      </c>
      <c r="K59" s="277">
        <f t="shared" si="9"/>
        <v>45613</v>
      </c>
      <c r="L59" s="153">
        <f t="shared" si="12"/>
        <v>0</v>
      </c>
      <c r="M59" s="294">
        <f t="shared" si="7"/>
        <v>1</v>
      </c>
      <c r="N59" s="283">
        <f t="shared" si="10"/>
        <v>0</v>
      </c>
      <c r="O59" s="151">
        <f t="shared" si="11"/>
        <v>1</v>
      </c>
    </row>
    <row r="60" spans="1:15">
      <c r="A60" s="12">
        <f t="shared" si="6"/>
        <v>35643</v>
      </c>
      <c r="B60" s="12">
        <f t="shared" si="0"/>
        <v>35841</v>
      </c>
      <c r="C60" s="13">
        <f t="shared" si="1"/>
        <v>1</v>
      </c>
      <c r="D60" s="273">
        <f t="shared" si="2"/>
        <v>1</v>
      </c>
      <c r="E60" s="273">
        <f t="shared" si="3"/>
        <v>1</v>
      </c>
      <c r="F60" s="274">
        <f t="shared" si="4"/>
        <v>20457</v>
      </c>
      <c r="G60" s="274">
        <f t="shared" si="5"/>
        <v>40770</v>
      </c>
      <c r="H60" s="275">
        <f>CHOOSE(MATCH($A$2,{"D","C"},0),VLOOKUP($A60,$J$4:$O$70,COUNTA($J$4:$O$4)),TREND(D60:E60,F60:G60,B60))</f>
        <v>1</v>
      </c>
      <c r="J60" s="281">
        <v>45474</v>
      </c>
      <c r="K60" s="277">
        <f t="shared" si="9"/>
        <v>45704</v>
      </c>
      <c r="L60" s="153">
        <f t="shared" si="12"/>
        <v>0</v>
      </c>
      <c r="M60" s="294">
        <f t="shared" si="7"/>
        <v>1</v>
      </c>
      <c r="N60" s="283">
        <f t="shared" si="10"/>
        <v>0</v>
      </c>
      <c r="O60" s="151">
        <f t="shared" si="11"/>
        <v>1</v>
      </c>
    </row>
    <row r="61" spans="1:15">
      <c r="A61" s="12">
        <f t="shared" si="6"/>
        <v>35674</v>
      </c>
      <c r="B61" s="12">
        <f t="shared" si="0"/>
        <v>35869</v>
      </c>
      <c r="C61" s="13">
        <f t="shared" si="1"/>
        <v>1</v>
      </c>
      <c r="D61" s="273">
        <f t="shared" si="2"/>
        <v>1</v>
      </c>
      <c r="E61" s="273">
        <f t="shared" si="3"/>
        <v>1</v>
      </c>
      <c r="F61" s="274">
        <f t="shared" si="4"/>
        <v>20457</v>
      </c>
      <c r="G61" s="274">
        <f t="shared" si="5"/>
        <v>40770</v>
      </c>
      <c r="H61" s="275">
        <f>CHOOSE(MATCH($A$2,{"D","C"},0),VLOOKUP($A61,$J$4:$O$70,COUNTA($J$4:$O$4)),TREND(D61:E61,F61:G61,B61))</f>
        <v>1</v>
      </c>
      <c r="J61" s="281">
        <v>45566</v>
      </c>
      <c r="K61" s="277">
        <f t="shared" si="9"/>
        <v>45793</v>
      </c>
      <c r="L61" s="153">
        <f t="shared" si="12"/>
        <v>0</v>
      </c>
      <c r="M61" s="294">
        <f t="shared" si="7"/>
        <v>1</v>
      </c>
      <c r="N61" s="283">
        <f t="shared" si="10"/>
        <v>0</v>
      </c>
      <c r="O61" s="151">
        <f t="shared" si="11"/>
        <v>1</v>
      </c>
    </row>
    <row r="62" spans="1:15">
      <c r="A62" s="12">
        <f t="shared" si="6"/>
        <v>35704</v>
      </c>
      <c r="B62" s="12">
        <f t="shared" si="0"/>
        <v>35900</v>
      </c>
      <c r="C62" s="13">
        <f t="shared" si="1"/>
        <v>1</v>
      </c>
      <c r="D62" s="273">
        <f t="shared" si="2"/>
        <v>1</v>
      </c>
      <c r="E62" s="273">
        <f t="shared" si="3"/>
        <v>1</v>
      </c>
      <c r="F62" s="274">
        <f t="shared" si="4"/>
        <v>20457</v>
      </c>
      <c r="G62" s="274">
        <f t="shared" si="5"/>
        <v>40770</v>
      </c>
      <c r="H62" s="275">
        <f>CHOOSE(MATCH($A$2,{"D","C"},0),VLOOKUP($A62,$J$4:$O$70,COUNTA($J$4:$O$4)),TREND(D62:E62,F62:G62,B62))</f>
        <v>1</v>
      </c>
      <c r="J62" s="281">
        <v>45658</v>
      </c>
      <c r="K62" s="277">
        <f t="shared" si="9"/>
        <v>45884</v>
      </c>
      <c r="L62" s="153">
        <f t="shared" si="12"/>
        <v>0</v>
      </c>
      <c r="M62" s="294">
        <f t="shared" si="7"/>
        <v>1</v>
      </c>
      <c r="N62" s="283">
        <f t="shared" si="10"/>
        <v>0</v>
      </c>
      <c r="O62" s="151">
        <f t="shared" si="11"/>
        <v>1</v>
      </c>
    </row>
    <row r="63" spans="1:15">
      <c r="A63" s="12">
        <f t="shared" si="6"/>
        <v>35735</v>
      </c>
      <c r="B63" s="12">
        <f t="shared" si="0"/>
        <v>35930</v>
      </c>
      <c r="C63" s="13">
        <f t="shared" si="1"/>
        <v>1</v>
      </c>
      <c r="D63" s="273">
        <f t="shared" si="2"/>
        <v>1</v>
      </c>
      <c r="E63" s="273">
        <f t="shared" si="3"/>
        <v>1</v>
      </c>
      <c r="F63" s="274">
        <f t="shared" si="4"/>
        <v>20457</v>
      </c>
      <c r="G63" s="274">
        <f t="shared" si="5"/>
        <v>40770</v>
      </c>
      <c r="H63" s="275">
        <f>CHOOSE(MATCH($A$2,{"D","C"},0),VLOOKUP($A63,$J$4:$O$70,COUNTA($J$4:$O$4)),TREND(D63:E63,F63:G63,B63))</f>
        <v>1</v>
      </c>
      <c r="J63" s="281">
        <v>45748</v>
      </c>
      <c r="K63" s="277">
        <f t="shared" si="9"/>
        <v>45978</v>
      </c>
      <c r="L63" s="153">
        <f t="shared" si="12"/>
        <v>0</v>
      </c>
      <c r="M63" s="294">
        <f t="shared" si="7"/>
        <v>1</v>
      </c>
      <c r="N63" s="283">
        <f t="shared" si="10"/>
        <v>0</v>
      </c>
      <c r="O63" s="151">
        <f t="shared" si="11"/>
        <v>1</v>
      </c>
    </row>
    <row r="64" spans="1:15">
      <c r="A64" s="12">
        <f t="shared" si="6"/>
        <v>35765</v>
      </c>
      <c r="B64" s="12">
        <f t="shared" si="0"/>
        <v>35961</v>
      </c>
      <c r="C64" s="13">
        <f t="shared" si="1"/>
        <v>1</v>
      </c>
      <c r="D64" s="273">
        <f t="shared" si="2"/>
        <v>1</v>
      </c>
      <c r="E64" s="273">
        <f t="shared" si="3"/>
        <v>1</v>
      </c>
      <c r="F64" s="274">
        <f t="shared" si="4"/>
        <v>20457</v>
      </c>
      <c r="G64" s="274">
        <f t="shared" si="5"/>
        <v>40770</v>
      </c>
      <c r="H64" s="275">
        <f>CHOOSE(MATCH($A$2,{"D","C"},0),VLOOKUP($A64,$J$4:$O$70,COUNTA($J$4:$O$4)),TREND(D64:E64,F64:G64,B64))</f>
        <v>1</v>
      </c>
      <c r="J64" s="281">
        <v>45839</v>
      </c>
      <c r="K64" s="277">
        <f t="shared" si="9"/>
        <v>46069</v>
      </c>
      <c r="L64" s="153">
        <f t="shared" si="12"/>
        <v>0</v>
      </c>
      <c r="M64" s="294">
        <f t="shared" si="7"/>
        <v>1</v>
      </c>
      <c r="N64" s="283">
        <f t="shared" si="10"/>
        <v>0</v>
      </c>
      <c r="O64" s="151">
        <f t="shared" si="11"/>
        <v>1</v>
      </c>
    </row>
    <row r="65" spans="1:15">
      <c r="A65" s="12">
        <f t="shared" si="6"/>
        <v>35796</v>
      </c>
      <c r="B65" s="12">
        <f t="shared" si="0"/>
        <v>35991</v>
      </c>
      <c r="C65" s="13">
        <f t="shared" si="1"/>
        <v>1</v>
      </c>
      <c r="D65" s="273">
        <f t="shared" si="2"/>
        <v>1</v>
      </c>
      <c r="E65" s="273">
        <f t="shared" si="3"/>
        <v>1</v>
      </c>
      <c r="F65" s="274">
        <f t="shared" si="4"/>
        <v>20457</v>
      </c>
      <c r="G65" s="274">
        <f t="shared" si="5"/>
        <v>40770</v>
      </c>
      <c r="H65" s="275">
        <f>CHOOSE(MATCH($A$2,{"D","C"},0),VLOOKUP($A65,$J$4:$O$70,COUNTA($J$4:$O$4)),TREND(D65:E65,F65:G65,B65))</f>
        <v>1</v>
      </c>
      <c r="J65" s="281">
        <v>45931</v>
      </c>
      <c r="K65" s="277">
        <f t="shared" si="9"/>
        <v>46158</v>
      </c>
      <c r="L65" s="153">
        <f t="shared" si="12"/>
        <v>0</v>
      </c>
      <c r="M65" s="294">
        <f t="shared" si="7"/>
        <v>1</v>
      </c>
      <c r="N65" s="283">
        <f t="shared" si="10"/>
        <v>0</v>
      </c>
      <c r="O65" s="151">
        <f t="shared" si="11"/>
        <v>1</v>
      </c>
    </row>
    <row r="66" spans="1:15">
      <c r="A66" s="12">
        <f t="shared" si="6"/>
        <v>35827</v>
      </c>
      <c r="B66" s="12">
        <f t="shared" si="0"/>
        <v>36022</v>
      </c>
      <c r="C66" s="13">
        <f t="shared" si="1"/>
        <v>1</v>
      </c>
      <c r="D66" s="273">
        <f t="shared" si="2"/>
        <v>1</v>
      </c>
      <c r="E66" s="273">
        <f t="shared" si="3"/>
        <v>1</v>
      </c>
      <c r="F66" s="274">
        <f t="shared" si="4"/>
        <v>20457</v>
      </c>
      <c r="G66" s="274">
        <f t="shared" si="5"/>
        <v>40770</v>
      </c>
      <c r="H66" s="275">
        <f>CHOOSE(MATCH($A$2,{"D","C"},0),VLOOKUP($A66,$J$4:$O$70,COUNTA($J$4:$O$4)),TREND(D66:E66,F66:G66,B66))</f>
        <v>1</v>
      </c>
      <c r="J66" s="281">
        <v>46023</v>
      </c>
      <c r="K66" s="277">
        <f t="shared" si="9"/>
        <v>46249</v>
      </c>
      <c r="L66" s="153">
        <f t="shared" si="12"/>
        <v>0</v>
      </c>
      <c r="M66" s="294">
        <f t="shared" si="7"/>
        <v>1</v>
      </c>
      <c r="N66" s="283">
        <f t="shared" si="10"/>
        <v>0</v>
      </c>
      <c r="O66" s="151">
        <f t="shared" si="11"/>
        <v>1</v>
      </c>
    </row>
    <row r="67" spans="1:15">
      <c r="A67" s="12">
        <f t="shared" si="6"/>
        <v>35855</v>
      </c>
      <c r="B67" s="12">
        <f t="shared" si="0"/>
        <v>36053</v>
      </c>
      <c r="C67" s="13">
        <f t="shared" si="1"/>
        <v>1</v>
      </c>
      <c r="D67" s="273">
        <f t="shared" si="2"/>
        <v>1</v>
      </c>
      <c r="E67" s="273">
        <f t="shared" si="3"/>
        <v>1</v>
      </c>
      <c r="F67" s="274">
        <f t="shared" si="4"/>
        <v>20457</v>
      </c>
      <c r="G67" s="274">
        <f t="shared" si="5"/>
        <v>40770</v>
      </c>
      <c r="H67" s="275">
        <f>CHOOSE(MATCH($A$2,{"D","C"},0),VLOOKUP($A67,$J$4:$O$70,COUNTA($J$4:$O$4)),TREND(D67:E67,F67:G67,B67))</f>
        <v>1</v>
      </c>
      <c r="J67" s="281">
        <v>46113</v>
      </c>
      <c r="K67" s="277">
        <f t="shared" si="9"/>
        <v>46343</v>
      </c>
      <c r="L67" s="153">
        <f t="shared" ref="L67:L69" si="13">L66</f>
        <v>0</v>
      </c>
      <c r="M67" s="294">
        <f t="shared" si="7"/>
        <v>1</v>
      </c>
      <c r="N67" s="283">
        <f t="shared" si="10"/>
        <v>0</v>
      </c>
      <c r="O67" s="151">
        <f t="shared" si="11"/>
        <v>1</v>
      </c>
    </row>
    <row r="68" spans="1:15">
      <c r="A68" s="12">
        <f t="shared" si="6"/>
        <v>35886</v>
      </c>
      <c r="B68" s="12">
        <f t="shared" si="0"/>
        <v>36083</v>
      </c>
      <c r="C68" s="13">
        <f t="shared" si="1"/>
        <v>1</v>
      </c>
      <c r="D68" s="273">
        <f t="shared" si="2"/>
        <v>1</v>
      </c>
      <c r="E68" s="273">
        <f t="shared" si="3"/>
        <v>1</v>
      </c>
      <c r="F68" s="274">
        <f t="shared" si="4"/>
        <v>20457</v>
      </c>
      <c r="G68" s="274">
        <f t="shared" si="5"/>
        <v>40770</v>
      </c>
      <c r="H68" s="275">
        <f>CHOOSE(MATCH($A$2,{"D","C"},0),VLOOKUP($A68,$J$4:$O$70,COUNTA($J$4:$O$4)),TREND(D68:E68,F68:G68,B68))</f>
        <v>1</v>
      </c>
      <c r="J68" s="281">
        <v>46204</v>
      </c>
      <c r="K68" s="277">
        <f t="shared" si="9"/>
        <v>46434</v>
      </c>
      <c r="L68" s="153">
        <f t="shared" si="13"/>
        <v>0</v>
      </c>
      <c r="M68" s="294">
        <f t="shared" si="7"/>
        <v>1</v>
      </c>
      <c r="N68" s="283">
        <f t="shared" si="10"/>
        <v>0</v>
      </c>
      <c r="O68" s="151">
        <f t="shared" si="11"/>
        <v>1</v>
      </c>
    </row>
    <row r="69" spans="1:15">
      <c r="A69" s="12">
        <f t="shared" si="6"/>
        <v>35916</v>
      </c>
      <c r="B69" s="12">
        <f t="shared" ref="B69:B132" si="14">DATE(YEAR(A69),MONTH(A69)+FLOOR(($N$2+$A$3)/2,1),1+14*MOD($N$2+$A$3,2))</f>
        <v>36114</v>
      </c>
      <c r="C69" s="13">
        <f t="shared" ref="C69:C132" si="15">MATCH($B69,$K$5:$K$70,1)</f>
        <v>1</v>
      </c>
      <c r="D69" s="273">
        <f t="shared" ref="D69:D132" si="16">INDEX($O$5:$O$70,C69)</f>
        <v>1</v>
      </c>
      <c r="E69" s="273">
        <f t="shared" ref="E69:E132" si="17">INDEX($O$5:$O$70,C69+1)</f>
        <v>1</v>
      </c>
      <c r="F69" s="274">
        <f t="shared" ref="F69:F132" si="18">INDEX($K$5:$K$70,C69)</f>
        <v>20457</v>
      </c>
      <c r="G69" s="274">
        <f t="shared" ref="G69:G132" si="19">INDEX($K$5:$K$70,C69+1)</f>
        <v>40770</v>
      </c>
      <c r="H69" s="275">
        <f>CHOOSE(MATCH($A$2,{"D","C"},0),VLOOKUP($A69,$J$4:$O$70,COUNTA($J$4:$O$4)),TREND(D69:E69,F69:G69,B69))</f>
        <v>1</v>
      </c>
      <c r="J69" s="281">
        <v>46296</v>
      </c>
      <c r="K69" s="277">
        <f t="shared" si="9"/>
        <v>47254</v>
      </c>
      <c r="L69" s="459">
        <f t="shared" si="13"/>
        <v>0</v>
      </c>
      <c r="M69" s="294">
        <f t="shared" si="7"/>
        <v>1</v>
      </c>
      <c r="N69" s="283">
        <f t="shared" si="10"/>
        <v>0</v>
      </c>
      <c r="O69" s="151">
        <f t="shared" si="11"/>
        <v>1</v>
      </c>
    </row>
    <row r="70" spans="1:15">
      <c r="A70" s="12">
        <f t="shared" ref="A70:A133" si="20">EOMONTH(A69,$A$3-1)+1</f>
        <v>35947</v>
      </c>
      <c r="B70" s="12">
        <f t="shared" si="14"/>
        <v>36144</v>
      </c>
      <c r="C70" s="13">
        <f t="shared" si="15"/>
        <v>1</v>
      </c>
      <c r="D70" s="273">
        <f t="shared" si="16"/>
        <v>1</v>
      </c>
      <c r="E70" s="273">
        <f t="shared" si="17"/>
        <v>1</v>
      </c>
      <c r="F70" s="274">
        <f t="shared" si="18"/>
        <v>20457</v>
      </c>
      <c r="G70" s="274">
        <f t="shared" si="19"/>
        <v>40770</v>
      </c>
      <c r="H70" s="275">
        <f>CHOOSE(MATCH($A$2,{"D","C"},0),VLOOKUP($A70,$J$4:$O$70,COUNTA($J$4:$O$4)),TREND(D70:E70,F70:G70,B70))</f>
        <v>1</v>
      </c>
      <c r="J70" s="158">
        <v>47849</v>
      </c>
      <c r="K70" s="285"/>
      <c r="L70" s="285"/>
      <c r="M70" s="286"/>
      <c r="N70" s="287"/>
      <c r="O70" s="285"/>
    </row>
    <row r="71" spans="1:15">
      <c r="A71" s="12">
        <f t="shared" si="20"/>
        <v>35977</v>
      </c>
      <c r="B71" s="12">
        <f t="shared" si="14"/>
        <v>36175</v>
      </c>
      <c r="C71" s="13">
        <f t="shared" si="15"/>
        <v>1</v>
      </c>
      <c r="D71" s="273">
        <f t="shared" si="16"/>
        <v>1</v>
      </c>
      <c r="E71" s="273">
        <f t="shared" si="17"/>
        <v>1</v>
      </c>
      <c r="F71" s="274">
        <f t="shared" si="18"/>
        <v>20457</v>
      </c>
      <c r="G71" s="274">
        <f t="shared" si="19"/>
        <v>40770</v>
      </c>
      <c r="H71" s="275">
        <f>CHOOSE(MATCH($A$2,{"D","C"},0),VLOOKUP($A71,$J$4:$O$70,COUNTA($J$4:$O$4)),TREND(D71:E71,F71:G71,B71))</f>
        <v>1</v>
      </c>
    </row>
    <row r="72" spans="1:15">
      <c r="A72" s="12">
        <f t="shared" si="20"/>
        <v>36008</v>
      </c>
      <c r="B72" s="12">
        <f t="shared" si="14"/>
        <v>36206</v>
      </c>
      <c r="C72" s="13">
        <f t="shared" si="15"/>
        <v>1</v>
      </c>
      <c r="D72" s="273">
        <f t="shared" si="16"/>
        <v>1</v>
      </c>
      <c r="E72" s="273">
        <f t="shared" si="17"/>
        <v>1</v>
      </c>
      <c r="F72" s="274">
        <f t="shared" si="18"/>
        <v>20457</v>
      </c>
      <c r="G72" s="274">
        <f t="shared" si="19"/>
        <v>40770</v>
      </c>
      <c r="H72" s="275">
        <f>CHOOSE(MATCH($A$2,{"D","C"},0),VLOOKUP($A72,$J$4:$O$70,COUNTA($J$4:$O$4)),TREND(D72:E72,F72:G72,B72))</f>
        <v>1</v>
      </c>
      <c r="J72" s="288"/>
      <c r="K72" s="289"/>
      <c r="L72" s="289"/>
      <c r="M72" s="290"/>
    </row>
    <row r="73" spans="1:15">
      <c r="A73" s="12">
        <f t="shared" si="20"/>
        <v>36039</v>
      </c>
      <c r="B73" s="12">
        <f t="shared" si="14"/>
        <v>36234</v>
      </c>
      <c r="C73" s="13">
        <f t="shared" si="15"/>
        <v>1</v>
      </c>
      <c r="D73" s="273">
        <f t="shared" si="16"/>
        <v>1</v>
      </c>
      <c r="E73" s="273">
        <f t="shared" si="17"/>
        <v>1</v>
      </c>
      <c r="F73" s="274">
        <f t="shared" si="18"/>
        <v>20457</v>
      </c>
      <c r="G73" s="274">
        <f t="shared" si="19"/>
        <v>40770</v>
      </c>
      <c r="H73" s="275">
        <f>CHOOSE(MATCH($A$2,{"D","C"},0),VLOOKUP($A73,$J$4:$O$70,COUNTA($J$4:$O$4)),TREND(D73:E73,F73:G73,B73))</f>
        <v>1</v>
      </c>
      <c r="J73" s="288"/>
      <c r="K73" s="291"/>
      <c r="L73" s="291"/>
      <c r="M73" s="292"/>
    </row>
    <row r="74" spans="1:15">
      <c r="A74" s="12">
        <f t="shared" si="20"/>
        <v>36069</v>
      </c>
      <c r="B74" s="12">
        <f t="shared" si="14"/>
        <v>36265</v>
      </c>
      <c r="C74" s="13">
        <f t="shared" si="15"/>
        <v>1</v>
      </c>
      <c r="D74" s="273">
        <f t="shared" si="16"/>
        <v>1</v>
      </c>
      <c r="E74" s="273">
        <f t="shared" si="17"/>
        <v>1</v>
      </c>
      <c r="F74" s="274">
        <f t="shared" si="18"/>
        <v>20457</v>
      </c>
      <c r="G74" s="274">
        <f t="shared" si="19"/>
        <v>40770</v>
      </c>
      <c r="H74" s="275">
        <f>CHOOSE(MATCH($A$2,{"D","C"},0),VLOOKUP($A74,$J$4:$O$70,COUNTA($J$4:$O$4)),TREND(D74:E74,F74:G74,B74))</f>
        <v>1</v>
      </c>
    </row>
    <row r="75" spans="1:15">
      <c r="A75" s="12">
        <f t="shared" si="20"/>
        <v>36100</v>
      </c>
      <c r="B75" s="12">
        <f t="shared" si="14"/>
        <v>36295</v>
      </c>
      <c r="C75" s="13">
        <f t="shared" si="15"/>
        <v>1</v>
      </c>
      <c r="D75" s="273">
        <f t="shared" si="16"/>
        <v>1</v>
      </c>
      <c r="E75" s="273">
        <f t="shared" si="17"/>
        <v>1</v>
      </c>
      <c r="F75" s="274">
        <f t="shared" si="18"/>
        <v>20457</v>
      </c>
      <c r="G75" s="274">
        <f t="shared" si="19"/>
        <v>40770</v>
      </c>
      <c r="H75" s="275">
        <f>CHOOSE(MATCH($A$2,{"D","C"},0),VLOOKUP($A75,$J$4:$O$70,COUNTA($J$4:$O$4)),TREND(D75:E75,F75:G75,B75))</f>
        <v>1</v>
      </c>
    </row>
    <row r="76" spans="1:15">
      <c r="A76" s="12">
        <f t="shared" si="20"/>
        <v>36130</v>
      </c>
      <c r="B76" s="12">
        <f t="shared" si="14"/>
        <v>36326</v>
      </c>
      <c r="C76" s="13">
        <f t="shared" si="15"/>
        <v>1</v>
      </c>
      <c r="D76" s="273">
        <f t="shared" si="16"/>
        <v>1</v>
      </c>
      <c r="E76" s="273">
        <f t="shared" si="17"/>
        <v>1</v>
      </c>
      <c r="F76" s="274">
        <f t="shared" si="18"/>
        <v>20457</v>
      </c>
      <c r="G76" s="274">
        <f t="shared" si="19"/>
        <v>40770</v>
      </c>
      <c r="H76" s="275">
        <f>CHOOSE(MATCH($A$2,{"D","C"},0),VLOOKUP($A76,$J$4:$O$70,COUNTA($J$4:$O$4)),TREND(D76:E76,F76:G76,B76))</f>
        <v>1</v>
      </c>
    </row>
    <row r="77" spans="1:15">
      <c r="A77" s="12">
        <f t="shared" si="20"/>
        <v>36161</v>
      </c>
      <c r="B77" s="12">
        <f t="shared" si="14"/>
        <v>36356</v>
      </c>
      <c r="C77" s="13">
        <f t="shared" si="15"/>
        <v>1</v>
      </c>
      <c r="D77" s="273">
        <f t="shared" si="16"/>
        <v>1</v>
      </c>
      <c r="E77" s="273">
        <f t="shared" si="17"/>
        <v>1</v>
      </c>
      <c r="F77" s="274">
        <f t="shared" si="18"/>
        <v>20457</v>
      </c>
      <c r="G77" s="274">
        <f t="shared" si="19"/>
        <v>40770</v>
      </c>
      <c r="H77" s="275">
        <f>CHOOSE(MATCH($A$2,{"D","C"},0),VLOOKUP($A77,$J$4:$O$70,COUNTA($J$4:$O$4)),TREND(D77:E77,F77:G77,B77))</f>
        <v>1</v>
      </c>
    </row>
    <row r="78" spans="1:15">
      <c r="A78" s="12">
        <f t="shared" si="20"/>
        <v>36192</v>
      </c>
      <c r="B78" s="12">
        <f t="shared" si="14"/>
        <v>36387</v>
      </c>
      <c r="C78" s="13">
        <f t="shared" si="15"/>
        <v>1</v>
      </c>
      <c r="D78" s="273">
        <f t="shared" si="16"/>
        <v>1</v>
      </c>
      <c r="E78" s="273">
        <f t="shared" si="17"/>
        <v>1</v>
      </c>
      <c r="F78" s="274">
        <f t="shared" si="18"/>
        <v>20457</v>
      </c>
      <c r="G78" s="274">
        <f t="shared" si="19"/>
        <v>40770</v>
      </c>
      <c r="H78" s="275">
        <f>CHOOSE(MATCH($A$2,{"D","C"},0),VLOOKUP($A78,$J$4:$O$70,COUNTA($J$4:$O$4)),TREND(D78:E78,F78:G78,B78))</f>
        <v>1</v>
      </c>
    </row>
    <row r="79" spans="1:15">
      <c r="A79" s="12">
        <f t="shared" si="20"/>
        <v>36220</v>
      </c>
      <c r="B79" s="12">
        <f t="shared" si="14"/>
        <v>36418</v>
      </c>
      <c r="C79" s="13">
        <f t="shared" si="15"/>
        <v>1</v>
      </c>
      <c r="D79" s="273">
        <f t="shared" si="16"/>
        <v>1</v>
      </c>
      <c r="E79" s="273">
        <f t="shared" si="17"/>
        <v>1</v>
      </c>
      <c r="F79" s="274">
        <f t="shared" si="18"/>
        <v>20457</v>
      </c>
      <c r="G79" s="274">
        <f t="shared" si="19"/>
        <v>40770</v>
      </c>
      <c r="H79" s="275">
        <f>CHOOSE(MATCH($A$2,{"D","C"},0),VLOOKUP($A79,$J$4:$O$70,COUNTA($J$4:$O$4)),TREND(D79:E79,F79:G79,B79))</f>
        <v>1</v>
      </c>
    </row>
    <row r="80" spans="1:15">
      <c r="A80" s="12">
        <f t="shared" si="20"/>
        <v>36251</v>
      </c>
      <c r="B80" s="12">
        <f t="shared" si="14"/>
        <v>36448</v>
      </c>
      <c r="C80" s="13">
        <f t="shared" si="15"/>
        <v>1</v>
      </c>
      <c r="D80" s="273">
        <f t="shared" si="16"/>
        <v>1</v>
      </c>
      <c r="E80" s="273">
        <f t="shared" si="17"/>
        <v>1</v>
      </c>
      <c r="F80" s="274">
        <f t="shared" si="18"/>
        <v>20457</v>
      </c>
      <c r="G80" s="274">
        <f t="shared" si="19"/>
        <v>40770</v>
      </c>
      <c r="H80" s="275">
        <f>CHOOSE(MATCH($A$2,{"D","C"},0),VLOOKUP($A80,$J$4:$O$70,COUNTA($J$4:$O$4)),TREND(D80:E80,F80:G80,B80))</f>
        <v>1</v>
      </c>
    </row>
    <row r="81" spans="1:8">
      <c r="A81" s="12">
        <f t="shared" si="20"/>
        <v>36281</v>
      </c>
      <c r="B81" s="12">
        <f t="shared" si="14"/>
        <v>36479</v>
      </c>
      <c r="C81" s="13">
        <f t="shared" si="15"/>
        <v>1</v>
      </c>
      <c r="D81" s="273">
        <f t="shared" si="16"/>
        <v>1</v>
      </c>
      <c r="E81" s="273">
        <f t="shared" si="17"/>
        <v>1</v>
      </c>
      <c r="F81" s="274">
        <f t="shared" si="18"/>
        <v>20457</v>
      </c>
      <c r="G81" s="274">
        <f t="shared" si="19"/>
        <v>40770</v>
      </c>
      <c r="H81" s="275">
        <f>CHOOSE(MATCH($A$2,{"D","C"},0),VLOOKUP($A81,$J$4:$O$70,COUNTA($J$4:$O$4)),TREND(D81:E81,F81:G81,B81))</f>
        <v>1</v>
      </c>
    </row>
    <row r="82" spans="1:8">
      <c r="A82" s="12">
        <f t="shared" si="20"/>
        <v>36312</v>
      </c>
      <c r="B82" s="12">
        <f t="shared" si="14"/>
        <v>36509</v>
      </c>
      <c r="C82" s="13">
        <f t="shared" si="15"/>
        <v>1</v>
      </c>
      <c r="D82" s="273">
        <f t="shared" si="16"/>
        <v>1</v>
      </c>
      <c r="E82" s="273">
        <f t="shared" si="17"/>
        <v>1</v>
      </c>
      <c r="F82" s="274">
        <f t="shared" si="18"/>
        <v>20457</v>
      </c>
      <c r="G82" s="274">
        <f t="shared" si="19"/>
        <v>40770</v>
      </c>
      <c r="H82" s="275">
        <f>CHOOSE(MATCH($A$2,{"D","C"},0),VLOOKUP($A82,$J$4:$O$70,COUNTA($J$4:$O$4)),TREND(D82:E82,F82:G82,B82))</f>
        <v>1</v>
      </c>
    </row>
    <row r="83" spans="1:8">
      <c r="A83" s="12">
        <f t="shared" si="20"/>
        <v>36342</v>
      </c>
      <c r="B83" s="12">
        <f t="shared" si="14"/>
        <v>36540</v>
      </c>
      <c r="C83" s="13">
        <f t="shared" si="15"/>
        <v>1</v>
      </c>
      <c r="D83" s="273">
        <f t="shared" si="16"/>
        <v>1</v>
      </c>
      <c r="E83" s="273">
        <f t="shared" si="17"/>
        <v>1</v>
      </c>
      <c r="F83" s="274">
        <f t="shared" si="18"/>
        <v>20457</v>
      </c>
      <c r="G83" s="274">
        <f t="shared" si="19"/>
        <v>40770</v>
      </c>
      <c r="H83" s="275">
        <f>CHOOSE(MATCH($A$2,{"D","C"},0),VLOOKUP($A83,$J$4:$O$70,COUNTA($J$4:$O$4)),TREND(D83:E83,F83:G83,B83))</f>
        <v>1</v>
      </c>
    </row>
    <row r="84" spans="1:8">
      <c r="A84" s="12">
        <f t="shared" si="20"/>
        <v>36373</v>
      </c>
      <c r="B84" s="12">
        <f t="shared" si="14"/>
        <v>36571</v>
      </c>
      <c r="C84" s="13">
        <f t="shared" si="15"/>
        <v>1</v>
      </c>
      <c r="D84" s="273">
        <f t="shared" si="16"/>
        <v>1</v>
      </c>
      <c r="E84" s="273">
        <f t="shared" si="17"/>
        <v>1</v>
      </c>
      <c r="F84" s="274">
        <f t="shared" si="18"/>
        <v>20457</v>
      </c>
      <c r="G84" s="274">
        <f t="shared" si="19"/>
        <v>40770</v>
      </c>
      <c r="H84" s="275">
        <f>CHOOSE(MATCH($A$2,{"D","C"},0),VLOOKUP($A84,$J$4:$O$70,COUNTA($J$4:$O$4)),TREND(D84:E84,F84:G84,B84))</f>
        <v>1</v>
      </c>
    </row>
    <row r="85" spans="1:8">
      <c r="A85" s="12">
        <f t="shared" si="20"/>
        <v>36404</v>
      </c>
      <c r="B85" s="12">
        <f t="shared" si="14"/>
        <v>36600</v>
      </c>
      <c r="C85" s="13">
        <f t="shared" si="15"/>
        <v>1</v>
      </c>
      <c r="D85" s="273">
        <f t="shared" si="16"/>
        <v>1</v>
      </c>
      <c r="E85" s="273">
        <f t="shared" si="17"/>
        <v>1</v>
      </c>
      <c r="F85" s="274">
        <f t="shared" si="18"/>
        <v>20457</v>
      </c>
      <c r="G85" s="274">
        <f t="shared" si="19"/>
        <v>40770</v>
      </c>
      <c r="H85" s="275">
        <f>CHOOSE(MATCH($A$2,{"D","C"},0),VLOOKUP($A85,$J$4:$O$70,COUNTA($J$4:$O$4)),TREND(D85:E85,F85:G85,B85))</f>
        <v>1</v>
      </c>
    </row>
    <row r="86" spans="1:8">
      <c r="A86" s="12">
        <f t="shared" si="20"/>
        <v>36434</v>
      </c>
      <c r="B86" s="12">
        <f t="shared" si="14"/>
        <v>36631</v>
      </c>
      <c r="C86" s="13">
        <f t="shared" si="15"/>
        <v>1</v>
      </c>
      <c r="D86" s="273">
        <f t="shared" si="16"/>
        <v>1</v>
      </c>
      <c r="E86" s="273">
        <f t="shared" si="17"/>
        <v>1</v>
      </c>
      <c r="F86" s="274">
        <f t="shared" si="18"/>
        <v>20457</v>
      </c>
      <c r="G86" s="274">
        <f t="shared" si="19"/>
        <v>40770</v>
      </c>
      <c r="H86" s="275">
        <f>CHOOSE(MATCH($A$2,{"D","C"},0),VLOOKUP($A86,$J$4:$O$70,COUNTA($J$4:$O$4)),TREND(D86:E86,F86:G86,B86))</f>
        <v>1</v>
      </c>
    </row>
    <row r="87" spans="1:8">
      <c r="A87" s="12">
        <f t="shared" si="20"/>
        <v>36465</v>
      </c>
      <c r="B87" s="12">
        <f t="shared" si="14"/>
        <v>36661</v>
      </c>
      <c r="C87" s="13">
        <f t="shared" si="15"/>
        <v>1</v>
      </c>
      <c r="D87" s="273">
        <f t="shared" si="16"/>
        <v>1</v>
      </c>
      <c r="E87" s="273">
        <f t="shared" si="17"/>
        <v>1</v>
      </c>
      <c r="F87" s="274">
        <f t="shared" si="18"/>
        <v>20457</v>
      </c>
      <c r="G87" s="274">
        <f t="shared" si="19"/>
        <v>40770</v>
      </c>
      <c r="H87" s="275">
        <f>CHOOSE(MATCH($A$2,{"D","C"},0),VLOOKUP($A87,$J$4:$O$70,COUNTA($J$4:$O$4)),TREND(D87:E87,F87:G87,B87))</f>
        <v>1</v>
      </c>
    </row>
    <row r="88" spans="1:8">
      <c r="A88" s="12">
        <f t="shared" si="20"/>
        <v>36495</v>
      </c>
      <c r="B88" s="12">
        <f t="shared" si="14"/>
        <v>36692</v>
      </c>
      <c r="C88" s="13">
        <f t="shared" si="15"/>
        <v>1</v>
      </c>
      <c r="D88" s="273">
        <f t="shared" si="16"/>
        <v>1</v>
      </c>
      <c r="E88" s="273">
        <f t="shared" si="17"/>
        <v>1</v>
      </c>
      <c r="F88" s="274">
        <f t="shared" si="18"/>
        <v>20457</v>
      </c>
      <c r="G88" s="274">
        <f t="shared" si="19"/>
        <v>40770</v>
      </c>
      <c r="H88" s="275">
        <f>CHOOSE(MATCH($A$2,{"D","C"},0),VLOOKUP($A88,$J$4:$O$70,COUNTA($J$4:$O$4)),TREND(D88:E88,F88:G88,B88))</f>
        <v>1</v>
      </c>
    </row>
    <row r="89" spans="1:8">
      <c r="A89" s="12">
        <f t="shared" si="20"/>
        <v>36526</v>
      </c>
      <c r="B89" s="12">
        <f t="shared" si="14"/>
        <v>36722</v>
      </c>
      <c r="C89" s="13">
        <f t="shared" si="15"/>
        <v>1</v>
      </c>
      <c r="D89" s="273">
        <f t="shared" si="16"/>
        <v>1</v>
      </c>
      <c r="E89" s="273">
        <f t="shared" si="17"/>
        <v>1</v>
      </c>
      <c r="F89" s="274">
        <f t="shared" si="18"/>
        <v>20457</v>
      </c>
      <c r="G89" s="274">
        <f t="shared" si="19"/>
        <v>40770</v>
      </c>
      <c r="H89" s="275">
        <f>CHOOSE(MATCH($A$2,{"D","C"},0),VLOOKUP($A89,$J$4:$O$70,COUNTA($J$4:$O$4)),TREND(D89:E89,F89:G89,B89))</f>
        <v>1</v>
      </c>
    </row>
    <row r="90" spans="1:8">
      <c r="A90" s="12">
        <f t="shared" si="20"/>
        <v>36557</v>
      </c>
      <c r="B90" s="12">
        <f t="shared" si="14"/>
        <v>36753</v>
      </c>
      <c r="C90" s="13">
        <f t="shared" si="15"/>
        <v>1</v>
      </c>
      <c r="D90" s="273">
        <f t="shared" si="16"/>
        <v>1</v>
      </c>
      <c r="E90" s="273">
        <f t="shared" si="17"/>
        <v>1</v>
      </c>
      <c r="F90" s="274">
        <f t="shared" si="18"/>
        <v>20457</v>
      </c>
      <c r="G90" s="274">
        <f t="shared" si="19"/>
        <v>40770</v>
      </c>
      <c r="H90" s="275">
        <f>CHOOSE(MATCH($A$2,{"D","C"},0),VLOOKUP($A90,$J$4:$O$70,COUNTA($J$4:$O$4)),TREND(D90:E90,F90:G90,B90))</f>
        <v>1</v>
      </c>
    </row>
    <row r="91" spans="1:8">
      <c r="A91" s="12">
        <f t="shared" si="20"/>
        <v>36586</v>
      </c>
      <c r="B91" s="12">
        <f t="shared" si="14"/>
        <v>36784</v>
      </c>
      <c r="C91" s="13">
        <f t="shared" si="15"/>
        <v>1</v>
      </c>
      <c r="D91" s="273">
        <f t="shared" si="16"/>
        <v>1</v>
      </c>
      <c r="E91" s="273">
        <f t="shared" si="17"/>
        <v>1</v>
      </c>
      <c r="F91" s="274">
        <f t="shared" si="18"/>
        <v>20457</v>
      </c>
      <c r="G91" s="274">
        <f t="shared" si="19"/>
        <v>40770</v>
      </c>
      <c r="H91" s="275">
        <f>CHOOSE(MATCH($A$2,{"D","C"},0),VLOOKUP($A91,$J$4:$O$70,COUNTA($J$4:$O$4)),TREND(D91:E91,F91:G91,B91))</f>
        <v>1</v>
      </c>
    </row>
    <row r="92" spans="1:8">
      <c r="A92" s="12">
        <f t="shared" si="20"/>
        <v>36617</v>
      </c>
      <c r="B92" s="12">
        <f t="shared" si="14"/>
        <v>36814</v>
      </c>
      <c r="C92" s="13">
        <f t="shared" si="15"/>
        <v>1</v>
      </c>
      <c r="D92" s="273">
        <f t="shared" si="16"/>
        <v>1</v>
      </c>
      <c r="E92" s="273">
        <f t="shared" si="17"/>
        <v>1</v>
      </c>
      <c r="F92" s="274">
        <f t="shared" si="18"/>
        <v>20457</v>
      </c>
      <c r="G92" s="274">
        <f t="shared" si="19"/>
        <v>40770</v>
      </c>
      <c r="H92" s="275">
        <f>CHOOSE(MATCH($A$2,{"D","C"},0),VLOOKUP($A92,$J$4:$O$70,COUNTA($J$4:$O$4)),TREND(D92:E92,F92:G92,B92))</f>
        <v>1</v>
      </c>
    </row>
    <row r="93" spans="1:8">
      <c r="A93" s="12">
        <f t="shared" si="20"/>
        <v>36647</v>
      </c>
      <c r="B93" s="12">
        <f t="shared" si="14"/>
        <v>36845</v>
      </c>
      <c r="C93" s="13">
        <f t="shared" si="15"/>
        <v>1</v>
      </c>
      <c r="D93" s="273">
        <f t="shared" si="16"/>
        <v>1</v>
      </c>
      <c r="E93" s="273">
        <f t="shared" si="17"/>
        <v>1</v>
      </c>
      <c r="F93" s="274">
        <f t="shared" si="18"/>
        <v>20457</v>
      </c>
      <c r="G93" s="274">
        <f t="shared" si="19"/>
        <v>40770</v>
      </c>
      <c r="H93" s="275">
        <f>CHOOSE(MATCH($A$2,{"D","C"},0),VLOOKUP($A93,$J$4:$O$70,COUNTA($J$4:$O$4)),TREND(D93:E93,F93:G93,B93))</f>
        <v>1</v>
      </c>
    </row>
    <row r="94" spans="1:8">
      <c r="A94" s="12">
        <f t="shared" si="20"/>
        <v>36678</v>
      </c>
      <c r="B94" s="12">
        <f t="shared" si="14"/>
        <v>36875</v>
      </c>
      <c r="C94" s="13">
        <f t="shared" si="15"/>
        <v>1</v>
      </c>
      <c r="D94" s="273">
        <f t="shared" si="16"/>
        <v>1</v>
      </c>
      <c r="E94" s="273">
        <f t="shared" si="17"/>
        <v>1</v>
      </c>
      <c r="F94" s="274">
        <f t="shared" si="18"/>
        <v>20457</v>
      </c>
      <c r="G94" s="274">
        <f t="shared" si="19"/>
        <v>40770</v>
      </c>
      <c r="H94" s="275">
        <f>CHOOSE(MATCH($A$2,{"D","C"},0),VLOOKUP($A94,$J$4:$O$70,COUNTA($J$4:$O$4)),TREND(D94:E94,F94:G94,B94))</f>
        <v>1</v>
      </c>
    </row>
    <row r="95" spans="1:8">
      <c r="A95" s="12">
        <f t="shared" si="20"/>
        <v>36708</v>
      </c>
      <c r="B95" s="12">
        <f t="shared" si="14"/>
        <v>36906</v>
      </c>
      <c r="C95" s="13">
        <f t="shared" si="15"/>
        <v>1</v>
      </c>
      <c r="D95" s="273">
        <f t="shared" si="16"/>
        <v>1</v>
      </c>
      <c r="E95" s="273">
        <f t="shared" si="17"/>
        <v>1</v>
      </c>
      <c r="F95" s="274">
        <f t="shared" si="18"/>
        <v>20457</v>
      </c>
      <c r="G95" s="274">
        <f t="shared" si="19"/>
        <v>40770</v>
      </c>
      <c r="H95" s="275">
        <f>CHOOSE(MATCH($A$2,{"D","C"},0),VLOOKUP($A95,$J$4:$O$70,COUNTA($J$4:$O$4)),TREND(D95:E95,F95:G95,B95))</f>
        <v>1</v>
      </c>
    </row>
    <row r="96" spans="1:8">
      <c r="A96" s="12">
        <f t="shared" si="20"/>
        <v>36739</v>
      </c>
      <c r="B96" s="12">
        <f t="shared" si="14"/>
        <v>36937</v>
      </c>
      <c r="C96" s="13">
        <f t="shared" si="15"/>
        <v>1</v>
      </c>
      <c r="D96" s="273">
        <f t="shared" si="16"/>
        <v>1</v>
      </c>
      <c r="E96" s="273">
        <f t="shared" si="17"/>
        <v>1</v>
      </c>
      <c r="F96" s="274">
        <f t="shared" si="18"/>
        <v>20457</v>
      </c>
      <c r="G96" s="274">
        <f t="shared" si="19"/>
        <v>40770</v>
      </c>
      <c r="H96" s="275">
        <f>CHOOSE(MATCH($A$2,{"D","C"},0),VLOOKUP($A96,$J$4:$O$70,COUNTA($J$4:$O$4)),TREND(D96:E96,F96:G96,B96))</f>
        <v>1</v>
      </c>
    </row>
    <row r="97" spans="1:8">
      <c r="A97" s="12">
        <f t="shared" si="20"/>
        <v>36770</v>
      </c>
      <c r="B97" s="12">
        <f t="shared" si="14"/>
        <v>36965</v>
      </c>
      <c r="C97" s="13">
        <f t="shared" si="15"/>
        <v>1</v>
      </c>
      <c r="D97" s="273">
        <f t="shared" si="16"/>
        <v>1</v>
      </c>
      <c r="E97" s="273">
        <f t="shared" si="17"/>
        <v>1</v>
      </c>
      <c r="F97" s="274">
        <f t="shared" si="18"/>
        <v>20457</v>
      </c>
      <c r="G97" s="274">
        <f t="shared" si="19"/>
        <v>40770</v>
      </c>
      <c r="H97" s="275">
        <f>CHOOSE(MATCH($A$2,{"D","C"},0),VLOOKUP($A97,$J$4:$O$70,COUNTA($J$4:$O$4)),TREND(D97:E97,F97:G97,B97))</f>
        <v>1</v>
      </c>
    </row>
    <row r="98" spans="1:8">
      <c r="A98" s="12">
        <f t="shared" si="20"/>
        <v>36800</v>
      </c>
      <c r="B98" s="12">
        <f t="shared" si="14"/>
        <v>36996</v>
      </c>
      <c r="C98" s="13">
        <f t="shared" si="15"/>
        <v>1</v>
      </c>
      <c r="D98" s="273">
        <f t="shared" si="16"/>
        <v>1</v>
      </c>
      <c r="E98" s="273">
        <f t="shared" si="17"/>
        <v>1</v>
      </c>
      <c r="F98" s="274">
        <f t="shared" si="18"/>
        <v>20457</v>
      </c>
      <c r="G98" s="274">
        <f t="shared" si="19"/>
        <v>40770</v>
      </c>
      <c r="H98" s="275">
        <f>CHOOSE(MATCH($A$2,{"D","C"},0),VLOOKUP($A98,$J$4:$O$70,COUNTA($J$4:$O$4)),TREND(D98:E98,F98:G98,B98))</f>
        <v>1</v>
      </c>
    </row>
    <row r="99" spans="1:8">
      <c r="A99" s="12">
        <f t="shared" si="20"/>
        <v>36831</v>
      </c>
      <c r="B99" s="12">
        <f t="shared" si="14"/>
        <v>37026</v>
      </c>
      <c r="C99" s="13">
        <f t="shared" si="15"/>
        <v>1</v>
      </c>
      <c r="D99" s="273">
        <f t="shared" si="16"/>
        <v>1</v>
      </c>
      <c r="E99" s="273">
        <f t="shared" si="17"/>
        <v>1</v>
      </c>
      <c r="F99" s="274">
        <f t="shared" si="18"/>
        <v>20457</v>
      </c>
      <c r="G99" s="274">
        <f t="shared" si="19"/>
        <v>40770</v>
      </c>
      <c r="H99" s="275">
        <f>CHOOSE(MATCH($A$2,{"D","C"},0),VLOOKUP($A99,$J$4:$O$70,COUNTA($J$4:$O$4)),TREND(D99:E99,F99:G99,B99))</f>
        <v>1</v>
      </c>
    </row>
    <row r="100" spans="1:8">
      <c r="A100" s="12">
        <f t="shared" si="20"/>
        <v>36861</v>
      </c>
      <c r="B100" s="12">
        <f t="shared" si="14"/>
        <v>37057</v>
      </c>
      <c r="C100" s="13">
        <f t="shared" si="15"/>
        <v>1</v>
      </c>
      <c r="D100" s="273">
        <f t="shared" si="16"/>
        <v>1</v>
      </c>
      <c r="E100" s="273">
        <f t="shared" si="17"/>
        <v>1</v>
      </c>
      <c r="F100" s="274">
        <f t="shared" si="18"/>
        <v>20457</v>
      </c>
      <c r="G100" s="274">
        <f t="shared" si="19"/>
        <v>40770</v>
      </c>
      <c r="H100" s="275">
        <f>CHOOSE(MATCH($A$2,{"D","C"},0),VLOOKUP($A100,$J$4:$O$70,COUNTA($J$4:$O$4)),TREND(D100:E100,F100:G100,B100))</f>
        <v>1</v>
      </c>
    </row>
    <row r="101" spans="1:8">
      <c r="A101" s="12">
        <f t="shared" si="20"/>
        <v>36892</v>
      </c>
      <c r="B101" s="12">
        <f t="shared" si="14"/>
        <v>37087</v>
      </c>
      <c r="C101" s="13">
        <f t="shared" si="15"/>
        <v>1</v>
      </c>
      <c r="D101" s="273">
        <f t="shared" si="16"/>
        <v>1</v>
      </c>
      <c r="E101" s="273">
        <f t="shared" si="17"/>
        <v>1</v>
      </c>
      <c r="F101" s="274">
        <f t="shared" si="18"/>
        <v>20457</v>
      </c>
      <c r="G101" s="274">
        <f t="shared" si="19"/>
        <v>40770</v>
      </c>
      <c r="H101" s="275">
        <f>CHOOSE(MATCH($A$2,{"D","C"},0),VLOOKUP($A101,$J$4:$O$70,COUNTA($J$4:$O$4)),TREND(D101:E101,F101:G101,B101))</f>
        <v>1</v>
      </c>
    </row>
    <row r="102" spans="1:8">
      <c r="A102" s="12">
        <f t="shared" si="20"/>
        <v>36923</v>
      </c>
      <c r="B102" s="12">
        <f t="shared" si="14"/>
        <v>37118</v>
      </c>
      <c r="C102" s="13">
        <f t="shared" si="15"/>
        <v>1</v>
      </c>
      <c r="D102" s="273">
        <f t="shared" si="16"/>
        <v>1</v>
      </c>
      <c r="E102" s="273">
        <f t="shared" si="17"/>
        <v>1</v>
      </c>
      <c r="F102" s="274">
        <f t="shared" si="18"/>
        <v>20457</v>
      </c>
      <c r="G102" s="274">
        <f t="shared" si="19"/>
        <v>40770</v>
      </c>
      <c r="H102" s="275">
        <f>CHOOSE(MATCH($A$2,{"D","C"},0),VLOOKUP($A102,$J$4:$O$70,COUNTA($J$4:$O$4)),TREND(D102:E102,F102:G102,B102))</f>
        <v>1</v>
      </c>
    </row>
    <row r="103" spans="1:8">
      <c r="A103" s="12">
        <f t="shared" si="20"/>
        <v>36951</v>
      </c>
      <c r="B103" s="12">
        <f t="shared" si="14"/>
        <v>37149</v>
      </c>
      <c r="C103" s="13">
        <f t="shared" si="15"/>
        <v>1</v>
      </c>
      <c r="D103" s="273">
        <f t="shared" si="16"/>
        <v>1</v>
      </c>
      <c r="E103" s="273">
        <f t="shared" si="17"/>
        <v>1</v>
      </c>
      <c r="F103" s="274">
        <f t="shared" si="18"/>
        <v>20457</v>
      </c>
      <c r="G103" s="274">
        <f t="shared" si="19"/>
        <v>40770</v>
      </c>
      <c r="H103" s="275">
        <f>CHOOSE(MATCH($A$2,{"D","C"},0),VLOOKUP($A103,$J$4:$O$70,COUNTA($J$4:$O$4)),TREND(D103:E103,F103:G103,B103))</f>
        <v>1</v>
      </c>
    </row>
    <row r="104" spans="1:8">
      <c r="A104" s="12">
        <f t="shared" si="20"/>
        <v>36982</v>
      </c>
      <c r="B104" s="12">
        <f t="shared" si="14"/>
        <v>37179</v>
      </c>
      <c r="C104" s="13">
        <f t="shared" si="15"/>
        <v>1</v>
      </c>
      <c r="D104" s="273">
        <f t="shared" si="16"/>
        <v>1</v>
      </c>
      <c r="E104" s="273">
        <f t="shared" si="17"/>
        <v>1</v>
      </c>
      <c r="F104" s="274">
        <f t="shared" si="18"/>
        <v>20457</v>
      </c>
      <c r="G104" s="274">
        <f t="shared" si="19"/>
        <v>40770</v>
      </c>
      <c r="H104" s="275">
        <f>CHOOSE(MATCH($A$2,{"D","C"},0),VLOOKUP($A104,$J$4:$O$70,COUNTA($J$4:$O$4)),TREND(D104:E104,F104:G104,B104))</f>
        <v>1</v>
      </c>
    </row>
    <row r="105" spans="1:8">
      <c r="A105" s="12">
        <f t="shared" si="20"/>
        <v>37012</v>
      </c>
      <c r="B105" s="12">
        <f t="shared" si="14"/>
        <v>37210</v>
      </c>
      <c r="C105" s="13">
        <f t="shared" si="15"/>
        <v>1</v>
      </c>
      <c r="D105" s="273">
        <f t="shared" si="16"/>
        <v>1</v>
      </c>
      <c r="E105" s="273">
        <f t="shared" si="17"/>
        <v>1</v>
      </c>
      <c r="F105" s="274">
        <f t="shared" si="18"/>
        <v>20457</v>
      </c>
      <c r="G105" s="274">
        <f t="shared" si="19"/>
        <v>40770</v>
      </c>
      <c r="H105" s="275">
        <f>CHOOSE(MATCH($A$2,{"D","C"},0),VLOOKUP($A105,$J$4:$O$70,COUNTA($J$4:$O$4)),TREND(D105:E105,F105:G105,B105))</f>
        <v>1</v>
      </c>
    </row>
    <row r="106" spans="1:8">
      <c r="A106" s="12">
        <f t="shared" si="20"/>
        <v>37043</v>
      </c>
      <c r="B106" s="12">
        <f t="shared" si="14"/>
        <v>37240</v>
      </c>
      <c r="C106" s="13">
        <f t="shared" si="15"/>
        <v>1</v>
      </c>
      <c r="D106" s="273">
        <f t="shared" si="16"/>
        <v>1</v>
      </c>
      <c r="E106" s="273">
        <f t="shared" si="17"/>
        <v>1</v>
      </c>
      <c r="F106" s="274">
        <f t="shared" si="18"/>
        <v>20457</v>
      </c>
      <c r="G106" s="274">
        <f t="shared" si="19"/>
        <v>40770</v>
      </c>
      <c r="H106" s="275">
        <f>CHOOSE(MATCH($A$2,{"D","C"},0),VLOOKUP($A106,$J$4:$O$70,COUNTA($J$4:$O$4)),TREND(D106:E106,F106:G106,B106))</f>
        <v>1</v>
      </c>
    </row>
    <row r="107" spans="1:8">
      <c r="A107" s="12">
        <f t="shared" si="20"/>
        <v>37073</v>
      </c>
      <c r="B107" s="12">
        <f t="shared" si="14"/>
        <v>37271</v>
      </c>
      <c r="C107" s="13">
        <f t="shared" si="15"/>
        <v>1</v>
      </c>
      <c r="D107" s="273">
        <f t="shared" si="16"/>
        <v>1</v>
      </c>
      <c r="E107" s="273">
        <f t="shared" si="17"/>
        <v>1</v>
      </c>
      <c r="F107" s="274">
        <f t="shared" si="18"/>
        <v>20457</v>
      </c>
      <c r="G107" s="274">
        <f t="shared" si="19"/>
        <v>40770</v>
      </c>
      <c r="H107" s="275">
        <f>CHOOSE(MATCH($A$2,{"D","C"},0),VLOOKUP($A107,$J$4:$O$70,COUNTA($J$4:$O$4)),TREND(D107:E107,F107:G107,B107))</f>
        <v>1</v>
      </c>
    </row>
    <row r="108" spans="1:8">
      <c r="A108" s="12">
        <f t="shared" si="20"/>
        <v>37104</v>
      </c>
      <c r="B108" s="12">
        <f t="shared" si="14"/>
        <v>37302</v>
      </c>
      <c r="C108" s="13">
        <f t="shared" si="15"/>
        <v>1</v>
      </c>
      <c r="D108" s="273">
        <f t="shared" si="16"/>
        <v>1</v>
      </c>
      <c r="E108" s="273">
        <f t="shared" si="17"/>
        <v>1</v>
      </c>
      <c r="F108" s="274">
        <f t="shared" si="18"/>
        <v>20457</v>
      </c>
      <c r="G108" s="274">
        <f t="shared" si="19"/>
        <v>40770</v>
      </c>
      <c r="H108" s="275">
        <f>CHOOSE(MATCH($A$2,{"D","C"},0),VLOOKUP($A108,$J$4:$O$70,COUNTA($J$4:$O$4)),TREND(D108:E108,F108:G108,B108))</f>
        <v>1</v>
      </c>
    </row>
    <row r="109" spans="1:8">
      <c r="A109" s="12">
        <f t="shared" si="20"/>
        <v>37135</v>
      </c>
      <c r="B109" s="12">
        <f t="shared" si="14"/>
        <v>37330</v>
      </c>
      <c r="C109" s="13">
        <f t="shared" si="15"/>
        <v>1</v>
      </c>
      <c r="D109" s="273">
        <f t="shared" si="16"/>
        <v>1</v>
      </c>
      <c r="E109" s="273">
        <f t="shared" si="17"/>
        <v>1</v>
      </c>
      <c r="F109" s="274">
        <f t="shared" si="18"/>
        <v>20457</v>
      </c>
      <c r="G109" s="274">
        <f t="shared" si="19"/>
        <v>40770</v>
      </c>
      <c r="H109" s="275">
        <f>CHOOSE(MATCH($A$2,{"D","C"},0),VLOOKUP($A109,$J$4:$O$70,COUNTA($J$4:$O$4)),TREND(D109:E109,F109:G109,B109))</f>
        <v>1</v>
      </c>
    </row>
    <row r="110" spans="1:8">
      <c r="A110" s="12">
        <f t="shared" si="20"/>
        <v>37165</v>
      </c>
      <c r="B110" s="12">
        <f t="shared" si="14"/>
        <v>37361</v>
      </c>
      <c r="C110" s="13">
        <f t="shared" si="15"/>
        <v>1</v>
      </c>
      <c r="D110" s="273">
        <f t="shared" si="16"/>
        <v>1</v>
      </c>
      <c r="E110" s="273">
        <f t="shared" si="17"/>
        <v>1</v>
      </c>
      <c r="F110" s="274">
        <f t="shared" si="18"/>
        <v>20457</v>
      </c>
      <c r="G110" s="274">
        <f t="shared" si="19"/>
        <v>40770</v>
      </c>
      <c r="H110" s="275">
        <f>CHOOSE(MATCH($A$2,{"D","C"},0),VLOOKUP($A110,$J$4:$O$70,COUNTA($J$4:$O$4)),TREND(D110:E110,F110:G110,B110))</f>
        <v>1</v>
      </c>
    </row>
    <row r="111" spans="1:8">
      <c r="A111" s="12">
        <f t="shared" si="20"/>
        <v>37196</v>
      </c>
      <c r="B111" s="12">
        <f t="shared" si="14"/>
        <v>37391</v>
      </c>
      <c r="C111" s="13">
        <f t="shared" si="15"/>
        <v>1</v>
      </c>
      <c r="D111" s="273">
        <f t="shared" si="16"/>
        <v>1</v>
      </c>
      <c r="E111" s="273">
        <f t="shared" si="17"/>
        <v>1</v>
      </c>
      <c r="F111" s="274">
        <f t="shared" si="18"/>
        <v>20457</v>
      </c>
      <c r="G111" s="274">
        <f t="shared" si="19"/>
        <v>40770</v>
      </c>
      <c r="H111" s="275">
        <f>CHOOSE(MATCH($A$2,{"D","C"},0),VLOOKUP($A111,$J$4:$O$70,COUNTA($J$4:$O$4)),TREND(D111:E111,F111:G111,B111))</f>
        <v>1</v>
      </c>
    </row>
    <row r="112" spans="1:8">
      <c r="A112" s="12">
        <f t="shared" si="20"/>
        <v>37226</v>
      </c>
      <c r="B112" s="12">
        <f t="shared" si="14"/>
        <v>37422</v>
      </c>
      <c r="C112" s="13">
        <f t="shared" si="15"/>
        <v>1</v>
      </c>
      <c r="D112" s="273">
        <f t="shared" si="16"/>
        <v>1</v>
      </c>
      <c r="E112" s="273">
        <f t="shared" si="17"/>
        <v>1</v>
      </c>
      <c r="F112" s="274">
        <f t="shared" si="18"/>
        <v>20457</v>
      </c>
      <c r="G112" s="274">
        <f t="shared" si="19"/>
        <v>40770</v>
      </c>
      <c r="H112" s="275">
        <f>CHOOSE(MATCH($A$2,{"D","C"},0),VLOOKUP($A112,$J$4:$O$70,COUNTA($J$4:$O$4)),TREND(D112:E112,F112:G112,B112))</f>
        <v>1</v>
      </c>
    </row>
    <row r="113" spans="1:8">
      <c r="A113" s="12">
        <f t="shared" si="20"/>
        <v>37257</v>
      </c>
      <c r="B113" s="12">
        <f t="shared" si="14"/>
        <v>37452</v>
      </c>
      <c r="C113" s="13">
        <f t="shared" si="15"/>
        <v>1</v>
      </c>
      <c r="D113" s="273">
        <f t="shared" si="16"/>
        <v>1</v>
      </c>
      <c r="E113" s="273">
        <f t="shared" si="17"/>
        <v>1</v>
      </c>
      <c r="F113" s="274">
        <f t="shared" si="18"/>
        <v>20457</v>
      </c>
      <c r="G113" s="274">
        <f t="shared" si="19"/>
        <v>40770</v>
      </c>
      <c r="H113" s="275">
        <f>CHOOSE(MATCH($A$2,{"D","C"},0),VLOOKUP($A113,$J$4:$O$70,COUNTA($J$4:$O$4)),TREND(D113:E113,F113:G113,B113))</f>
        <v>1</v>
      </c>
    </row>
    <row r="114" spans="1:8">
      <c r="A114" s="12">
        <f t="shared" si="20"/>
        <v>37288</v>
      </c>
      <c r="B114" s="12">
        <f t="shared" si="14"/>
        <v>37483</v>
      </c>
      <c r="C114" s="13">
        <f t="shared" si="15"/>
        <v>1</v>
      </c>
      <c r="D114" s="273">
        <f t="shared" si="16"/>
        <v>1</v>
      </c>
      <c r="E114" s="273">
        <f t="shared" si="17"/>
        <v>1</v>
      </c>
      <c r="F114" s="274">
        <f t="shared" si="18"/>
        <v>20457</v>
      </c>
      <c r="G114" s="274">
        <f t="shared" si="19"/>
        <v>40770</v>
      </c>
      <c r="H114" s="275">
        <f>CHOOSE(MATCH($A$2,{"D","C"},0),VLOOKUP($A114,$J$4:$O$70,COUNTA($J$4:$O$4)),TREND(D114:E114,F114:G114,B114))</f>
        <v>1</v>
      </c>
    </row>
    <row r="115" spans="1:8">
      <c r="A115" s="12">
        <f t="shared" si="20"/>
        <v>37316</v>
      </c>
      <c r="B115" s="12">
        <f t="shared" si="14"/>
        <v>37514</v>
      </c>
      <c r="C115" s="13">
        <f t="shared" si="15"/>
        <v>1</v>
      </c>
      <c r="D115" s="273">
        <f t="shared" si="16"/>
        <v>1</v>
      </c>
      <c r="E115" s="273">
        <f t="shared" si="17"/>
        <v>1</v>
      </c>
      <c r="F115" s="274">
        <f t="shared" si="18"/>
        <v>20457</v>
      </c>
      <c r="G115" s="274">
        <f t="shared" si="19"/>
        <v>40770</v>
      </c>
      <c r="H115" s="275">
        <f>CHOOSE(MATCH($A$2,{"D","C"},0),VLOOKUP($A115,$J$4:$O$70,COUNTA($J$4:$O$4)),TREND(D115:E115,F115:G115,B115))</f>
        <v>1</v>
      </c>
    </row>
    <row r="116" spans="1:8">
      <c r="A116" s="12">
        <f t="shared" si="20"/>
        <v>37347</v>
      </c>
      <c r="B116" s="12">
        <f t="shared" si="14"/>
        <v>37544</v>
      </c>
      <c r="C116" s="13">
        <f t="shared" si="15"/>
        <v>1</v>
      </c>
      <c r="D116" s="273">
        <f t="shared" si="16"/>
        <v>1</v>
      </c>
      <c r="E116" s="273">
        <f t="shared" si="17"/>
        <v>1</v>
      </c>
      <c r="F116" s="274">
        <f t="shared" si="18"/>
        <v>20457</v>
      </c>
      <c r="G116" s="274">
        <f t="shared" si="19"/>
        <v>40770</v>
      </c>
      <c r="H116" s="275">
        <f>CHOOSE(MATCH($A$2,{"D","C"},0),VLOOKUP($A116,$J$4:$O$70,COUNTA($J$4:$O$4)),TREND(D116:E116,F116:G116,B116))</f>
        <v>1</v>
      </c>
    </row>
    <row r="117" spans="1:8">
      <c r="A117" s="12">
        <f t="shared" si="20"/>
        <v>37377</v>
      </c>
      <c r="B117" s="12">
        <f t="shared" si="14"/>
        <v>37575</v>
      </c>
      <c r="C117" s="13">
        <f t="shared" si="15"/>
        <v>1</v>
      </c>
      <c r="D117" s="273">
        <f t="shared" si="16"/>
        <v>1</v>
      </c>
      <c r="E117" s="273">
        <f t="shared" si="17"/>
        <v>1</v>
      </c>
      <c r="F117" s="274">
        <f t="shared" si="18"/>
        <v>20457</v>
      </c>
      <c r="G117" s="274">
        <f t="shared" si="19"/>
        <v>40770</v>
      </c>
      <c r="H117" s="275">
        <f>CHOOSE(MATCH($A$2,{"D","C"},0),VLOOKUP($A117,$J$4:$O$70,COUNTA($J$4:$O$4)),TREND(D117:E117,F117:G117,B117))</f>
        <v>1</v>
      </c>
    </row>
    <row r="118" spans="1:8">
      <c r="A118" s="12">
        <f t="shared" si="20"/>
        <v>37408</v>
      </c>
      <c r="B118" s="12">
        <f t="shared" si="14"/>
        <v>37605</v>
      </c>
      <c r="C118" s="13">
        <f t="shared" si="15"/>
        <v>1</v>
      </c>
      <c r="D118" s="273">
        <f t="shared" si="16"/>
        <v>1</v>
      </c>
      <c r="E118" s="273">
        <f t="shared" si="17"/>
        <v>1</v>
      </c>
      <c r="F118" s="274">
        <f t="shared" si="18"/>
        <v>20457</v>
      </c>
      <c r="G118" s="274">
        <f t="shared" si="19"/>
        <v>40770</v>
      </c>
      <c r="H118" s="275">
        <f>CHOOSE(MATCH($A$2,{"D","C"},0),VLOOKUP($A118,$J$4:$O$70,COUNTA($J$4:$O$4)),TREND(D118:E118,F118:G118,B118))</f>
        <v>1</v>
      </c>
    </row>
    <row r="119" spans="1:8">
      <c r="A119" s="12">
        <f t="shared" si="20"/>
        <v>37438</v>
      </c>
      <c r="B119" s="12">
        <f t="shared" si="14"/>
        <v>37636</v>
      </c>
      <c r="C119" s="13">
        <f t="shared" si="15"/>
        <v>1</v>
      </c>
      <c r="D119" s="273">
        <f t="shared" si="16"/>
        <v>1</v>
      </c>
      <c r="E119" s="273">
        <f t="shared" si="17"/>
        <v>1</v>
      </c>
      <c r="F119" s="274">
        <f t="shared" si="18"/>
        <v>20457</v>
      </c>
      <c r="G119" s="274">
        <f t="shared" si="19"/>
        <v>40770</v>
      </c>
      <c r="H119" s="275">
        <f>CHOOSE(MATCH($A$2,{"D","C"},0),VLOOKUP($A119,$J$4:$O$70,COUNTA($J$4:$O$4)),TREND(D119:E119,F119:G119,B119))</f>
        <v>1</v>
      </c>
    </row>
    <row r="120" spans="1:8">
      <c r="A120" s="12">
        <f t="shared" si="20"/>
        <v>37469</v>
      </c>
      <c r="B120" s="12">
        <f t="shared" si="14"/>
        <v>37667</v>
      </c>
      <c r="C120" s="13">
        <f t="shared" si="15"/>
        <v>1</v>
      </c>
      <c r="D120" s="273">
        <f t="shared" si="16"/>
        <v>1</v>
      </c>
      <c r="E120" s="273">
        <f t="shared" si="17"/>
        <v>1</v>
      </c>
      <c r="F120" s="274">
        <f t="shared" si="18"/>
        <v>20457</v>
      </c>
      <c r="G120" s="274">
        <f t="shared" si="19"/>
        <v>40770</v>
      </c>
      <c r="H120" s="275">
        <f>CHOOSE(MATCH($A$2,{"D","C"},0),VLOOKUP($A120,$J$4:$O$70,COUNTA($J$4:$O$4)),TREND(D120:E120,F120:G120,B120))</f>
        <v>1</v>
      </c>
    </row>
    <row r="121" spans="1:8">
      <c r="A121" s="12">
        <f t="shared" si="20"/>
        <v>37500</v>
      </c>
      <c r="B121" s="12">
        <f t="shared" si="14"/>
        <v>37695</v>
      </c>
      <c r="C121" s="13">
        <f t="shared" si="15"/>
        <v>1</v>
      </c>
      <c r="D121" s="273">
        <f t="shared" si="16"/>
        <v>1</v>
      </c>
      <c r="E121" s="273">
        <f t="shared" si="17"/>
        <v>1</v>
      </c>
      <c r="F121" s="274">
        <f t="shared" si="18"/>
        <v>20457</v>
      </c>
      <c r="G121" s="274">
        <f t="shared" si="19"/>
        <v>40770</v>
      </c>
      <c r="H121" s="275">
        <f>CHOOSE(MATCH($A$2,{"D","C"},0),VLOOKUP($A121,$J$4:$O$70,COUNTA($J$4:$O$4)),TREND(D121:E121,F121:G121,B121))</f>
        <v>1</v>
      </c>
    </row>
    <row r="122" spans="1:8">
      <c r="A122" s="12">
        <f t="shared" si="20"/>
        <v>37530</v>
      </c>
      <c r="B122" s="12">
        <f t="shared" si="14"/>
        <v>37726</v>
      </c>
      <c r="C122" s="13">
        <f t="shared" si="15"/>
        <v>1</v>
      </c>
      <c r="D122" s="273">
        <f t="shared" si="16"/>
        <v>1</v>
      </c>
      <c r="E122" s="273">
        <f t="shared" si="17"/>
        <v>1</v>
      </c>
      <c r="F122" s="274">
        <f t="shared" si="18"/>
        <v>20457</v>
      </c>
      <c r="G122" s="274">
        <f t="shared" si="19"/>
        <v>40770</v>
      </c>
      <c r="H122" s="275">
        <f>CHOOSE(MATCH($A$2,{"D","C"},0),VLOOKUP($A122,$J$4:$O$70,COUNTA($J$4:$O$4)),TREND(D122:E122,F122:G122,B122))</f>
        <v>1</v>
      </c>
    </row>
    <row r="123" spans="1:8">
      <c r="A123" s="12">
        <f t="shared" si="20"/>
        <v>37561</v>
      </c>
      <c r="B123" s="12">
        <f t="shared" si="14"/>
        <v>37756</v>
      </c>
      <c r="C123" s="13">
        <f t="shared" si="15"/>
        <v>1</v>
      </c>
      <c r="D123" s="273">
        <f t="shared" si="16"/>
        <v>1</v>
      </c>
      <c r="E123" s="273">
        <f t="shared" si="17"/>
        <v>1</v>
      </c>
      <c r="F123" s="274">
        <f t="shared" si="18"/>
        <v>20457</v>
      </c>
      <c r="G123" s="274">
        <f t="shared" si="19"/>
        <v>40770</v>
      </c>
      <c r="H123" s="275">
        <f>CHOOSE(MATCH($A$2,{"D","C"},0),VLOOKUP($A123,$J$4:$O$70,COUNTA($J$4:$O$4)),TREND(D123:E123,F123:G123,B123))</f>
        <v>1</v>
      </c>
    </row>
    <row r="124" spans="1:8">
      <c r="A124" s="12">
        <f t="shared" si="20"/>
        <v>37591</v>
      </c>
      <c r="B124" s="12">
        <f t="shared" si="14"/>
        <v>37787</v>
      </c>
      <c r="C124" s="13">
        <f t="shared" si="15"/>
        <v>1</v>
      </c>
      <c r="D124" s="273">
        <f t="shared" si="16"/>
        <v>1</v>
      </c>
      <c r="E124" s="273">
        <f t="shared" si="17"/>
        <v>1</v>
      </c>
      <c r="F124" s="274">
        <f t="shared" si="18"/>
        <v>20457</v>
      </c>
      <c r="G124" s="274">
        <f t="shared" si="19"/>
        <v>40770</v>
      </c>
      <c r="H124" s="275">
        <f>CHOOSE(MATCH($A$2,{"D","C"},0),VLOOKUP($A124,$J$4:$O$70,COUNTA($J$4:$O$4)),TREND(D124:E124,F124:G124,B124))</f>
        <v>1</v>
      </c>
    </row>
    <row r="125" spans="1:8">
      <c r="A125" s="12">
        <f t="shared" si="20"/>
        <v>37622</v>
      </c>
      <c r="B125" s="12">
        <f t="shared" si="14"/>
        <v>37817</v>
      </c>
      <c r="C125" s="13">
        <f t="shared" si="15"/>
        <v>1</v>
      </c>
      <c r="D125" s="273">
        <f t="shared" si="16"/>
        <v>1</v>
      </c>
      <c r="E125" s="273">
        <f t="shared" si="17"/>
        <v>1</v>
      </c>
      <c r="F125" s="274">
        <f t="shared" si="18"/>
        <v>20457</v>
      </c>
      <c r="G125" s="274">
        <f t="shared" si="19"/>
        <v>40770</v>
      </c>
      <c r="H125" s="275">
        <f>CHOOSE(MATCH($A$2,{"D","C"},0),VLOOKUP($A125,$J$4:$O$70,COUNTA($J$4:$O$4)),TREND(D125:E125,F125:G125,B125))</f>
        <v>1</v>
      </c>
    </row>
    <row r="126" spans="1:8">
      <c r="A126" s="12">
        <f t="shared" si="20"/>
        <v>37653</v>
      </c>
      <c r="B126" s="12">
        <f t="shared" si="14"/>
        <v>37848</v>
      </c>
      <c r="C126" s="13">
        <f t="shared" si="15"/>
        <v>1</v>
      </c>
      <c r="D126" s="273">
        <f t="shared" si="16"/>
        <v>1</v>
      </c>
      <c r="E126" s="273">
        <f t="shared" si="17"/>
        <v>1</v>
      </c>
      <c r="F126" s="274">
        <f t="shared" si="18"/>
        <v>20457</v>
      </c>
      <c r="G126" s="274">
        <f t="shared" si="19"/>
        <v>40770</v>
      </c>
      <c r="H126" s="275">
        <f>CHOOSE(MATCH($A$2,{"D","C"},0),VLOOKUP($A126,$J$4:$O$70,COUNTA($J$4:$O$4)),TREND(D126:E126,F126:G126,B126))</f>
        <v>1</v>
      </c>
    </row>
    <row r="127" spans="1:8">
      <c r="A127" s="12">
        <f t="shared" si="20"/>
        <v>37681</v>
      </c>
      <c r="B127" s="12">
        <f t="shared" si="14"/>
        <v>37879</v>
      </c>
      <c r="C127" s="13">
        <f t="shared" si="15"/>
        <v>1</v>
      </c>
      <c r="D127" s="273">
        <f t="shared" si="16"/>
        <v>1</v>
      </c>
      <c r="E127" s="273">
        <f t="shared" si="17"/>
        <v>1</v>
      </c>
      <c r="F127" s="274">
        <f t="shared" si="18"/>
        <v>20457</v>
      </c>
      <c r="G127" s="274">
        <f t="shared" si="19"/>
        <v>40770</v>
      </c>
      <c r="H127" s="275">
        <f>CHOOSE(MATCH($A$2,{"D","C"},0),VLOOKUP($A127,$J$4:$O$70,COUNTA($J$4:$O$4)),TREND(D127:E127,F127:G127,B127))</f>
        <v>1</v>
      </c>
    </row>
    <row r="128" spans="1:8">
      <c r="A128" s="12">
        <f t="shared" si="20"/>
        <v>37712</v>
      </c>
      <c r="B128" s="12">
        <f t="shared" si="14"/>
        <v>37909</v>
      </c>
      <c r="C128" s="13">
        <f t="shared" si="15"/>
        <v>1</v>
      </c>
      <c r="D128" s="273">
        <f t="shared" si="16"/>
        <v>1</v>
      </c>
      <c r="E128" s="273">
        <f t="shared" si="17"/>
        <v>1</v>
      </c>
      <c r="F128" s="274">
        <f t="shared" si="18"/>
        <v>20457</v>
      </c>
      <c r="G128" s="274">
        <f t="shared" si="19"/>
        <v>40770</v>
      </c>
      <c r="H128" s="275">
        <f>CHOOSE(MATCH($A$2,{"D","C"},0),VLOOKUP($A128,$J$4:$O$70,COUNTA($J$4:$O$4)),TREND(D128:E128,F128:G128,B128))</f>
        <v>1</v>
      </c>
    </row>
    <row r="129" spans="1:8">
      <c r="A129" s="12">
        <f t="shared" si="20"/>
        <v>37742</v>
      </c>
      <c r="B129" s="12">
        <f t="shared" si="14"/>
        <v>37940</v>
      </c>
      <c r="C129" s="13">
        <f t="shared" si="15"/>
        <v>1</v>
      </c>
      <c r="D129" s="273">
        <f t="shared" si="16"/>
        <v>1</v>
      </c>
      <c r="E129" s="273">
        <f t="shared" si="17"/>
        <v>1</v>
      </c>
      <c r="F129" s="274">
        <f t="shared" si="18"/>
        <v>20457</v>
      </c>
      <c r="G129" s="274">
        <f t="shared" si="19"/>
        <v>40770</v>
      </c>
      <c r="H129" s="275">
        <f>CHOOSE(MATCH($A$2,{"D","C"},0),VLOOKUP($A129,$J$4:$O$70,COUNTA($J$4:$O$4)),TREND(D129:E129,F129:G129,B129))</f>
        <v>1</v>
      </c>
    </row>
    <row r="130" spans="1:8">
      <c r="A130" s="12">
        <f t="shared" si="20"/>
        <v>37773</v>
      </c>
      <c r="B130" s="12">
        <f t="shared" si="14"/>
        <v>37970</v>
      </c>
      <c r="C130" s="13">
        <f t="shared" si="15"/>
        <v>1</v>
      </c>
      <c r="D130" s="273">
        <f t="shared" si="16"/>
        <v>1</v>
      </c>
      <c r="E130" s="273">
        <f t="shared" si="17"/>
        <v>1</v>
      </c>
      <c r="F130" s="274">
        <f t="shared" si="18"/>
        <v>20457</v>
      </c>
      <c r="G130" s="274">
        <f t="shared" si="19"/>
        <v>40770</v>
      </c>
      <c r="H130" s="275">
        <f>CHOOSE(MATCH($A$2,{"D","C"},0),VLOOKUP($A130,$J$4:$O$70,COUNTA($J$4:$O$4)),TREND(D130:E130,F130:G130,B130))</f>
        <v>1</v>
      </c>
    </row>
    <row r="131" spans="1:8">
      <c r="A131" s="12">
        <f t="shared" si="20"/>
        <v>37803</v>
      </c>
      <c r="B131" s="12">
        <f t="shared" si="14"/>
        <v>38001</v>
      </c>
      <c r="C131" s="13">
        <f t="shared" si="15"/>
        <v>1</v>
      </c>
      <c r="D131" s="273">
        <f t="shared" si="16"/>
        <v>1</v>
      </c>
      <c r="E131" s="273">
        <f t="shared" si="17"/>
        <v>1</v>
      </c>
      <c r="F131" s="274">
        <f t="shared" si="18"/>
        <v>20457</v>
      </c>
      <c r="G131" s="274">
        <f t="shared" si="19"/>
        <v>40770</v>
      </c>
      <c r="H131" s="275">
        <f>CHOOSE(MATCH($A$2,{"D","C"},0),VLOOKUP($A131,$J$4:$O$70,COUNTA($J$4:$O$4)),TREND(D131:E131,F131:G131,B131))</f>
        <v>1</v>
      </c>
    </row>
    <row r="132" spans="1:8">
      <c r="A132" s="12">
        <f t="shared" si="20"/>
        <v>37834</v>
      </c>
      <c r="B132" s="12">
        <f t="shared" si="14"/>
        <v>38032</v>
      </c>
      <c r="C132" s="13">
        <f t="shared" si="15"/>
        <v>1</v>
      </c>
      <c r="D132" s="273">
        <f t="shared" si="16"/>
        <v>1</v>
      </c>
      <c r="E132" s="273">
        <f t="shared" si="17"/>
        <v>1</v>
      </c>
      <c r="F132" s="274">
        <f t="shared" si="18"/>
        <v>20457</v>
      </c>
      <c r="G132" s="274">
        <f t="shared" si="19"/>
        <v>40770</v>
      </c>
      <c r="H132" s="275">
        <f>CHOOSE(MATCH($A$2,{"D","C"},0),VLOOKUP($A132,$J$4:$O$70,COUNTA($J$4:$O$4)),TREND(D132:E132,F132:G132,B132))</f>
        <v>1</v>
      </c>
    </row>
    <row r="133" spans="1:8">
      <c r="A133" s="12">
        <f t="shared" si="20"/>
        <v>37865</v>
      </c>
      <c r="B133" s="12">
        <f t="shared" ref="B133:B196" si="21">DATE(YEAR(A133),MONTH(A133)+FLOOR(($N$2+$A$3)/2,1),1+14*MOD($N$2+$A$3,2))</f>
        <v>38061</v>
      </c>
      <c r="C133" s="13">
        <f t="shared" ref="C133:C196" si="22">MATCH($B133,$K$5:$K$70,1)</f>
        <v>1</v>
      </c>
      <c r="D133" s="273">
        <f t="shared" ref="D133:D196" si="23">INDEX($O$5:$O$70,C133)</f>
        <v>1</v>
      </c>
      <c r="E133" s="273">
        <f t="shared" ref="E133:E196" si="24">INDEX($O$5:$O$70,C133+1)</f>
        <v>1</v>
      </c>
      <c r="F133" s="274">
        <f t="shared" ref="F133:F196" si="25">INDEX($K$5:$K$70,C133)</f>
        <v>20457</v>
      </c>
      <c r="G133" s="274">
        <f t="shared" ref="G133:G196" si="26">INDEX($K$5:$K$70,C133+1)</f>
        <v>40770</v>
      </c>
      <c r="H133" s="275">
        <f>CHOOSE(MATCH($A$2,{"D","C"},0),VLOOKUP($A133,$J$4:$O$70,COUNTA($J$4:$O$4)),TREND(D133:E133,F133:G133,B133))</f>
        <v>1</v>
      </c>
    </row>
    <row r="134" spans="1:8">
      <c r="A134" s="12">
        <f t="shared" ref="A134:A197" si="27">EOMONTH(A133,$A$3-1)+1</f>
        <v>37895</v>
      </c>
      <c r="B134" s="12">
        <f t="shared" si="21"/>
        <v>38092</v>
      </c>
      <c r="C134" s="13">
        <f t="shared" si="22"/>
        <v>1</v>
      </c>
      <c r="D134" s="273">
        <f t="shared" si="23"/>
        <v>1</v>
      </c>
      <c r="E134" s="273">
        <f t="shared" si="24"/>
        <v>1</v>
      </c>
      <c r="F134" s="274">
        <f t="shared" si="25"/>
        <v>20457</v>
      </c>
      <c r="G134" s="274">
        <f t="shared" si="26"/>
        <v>40770</v>
      </c>
      <c r="H134" s="275">
        <f>CHOOSE(MATCH($A$2,{"D","C"},0),VLOOKUP($A134,$J$4:$O$70,COUNTA($J$4:$O$4)),TREND(D134:E134,F134:G134,B134))</f>
        <v>1</v>
      </c>
    </row>
    <row r="135" spans="1:8">
      <c r="A135" s="12">
        <f t="shared" si="27"/>
        <v>37926</v>
      </c>
      <c r="B135" s="12">
        <f t="shared" si="21"/>
        <v>38122</v>
      </c>
      <c r="C135" s="13">
        <f t="shared" si="22"/>
        <v>1</v>
      </c>
      <c r="D135" s="273">
        <f t="shared" si="23"/>
        <v>1</v>
      </c>
      <c r="E135" s="273">
        <f t="shared" si="24"/>
        <v>1</v>
      </c>
      <c r="F135" s="274">
        <f t="shared" si="25"/>
        <v>20457</v>
      </c>
      <c r="G135" s="274">
        <f t="shared" si="26"/>
        <v>40770</v>
      </c>
      <c r="H135" s="275">
        <f>CHOOSE(MATCH($A$2,{"D","C"},0),VLOOKUP($A135,$J$4:$O$70,COUNTA($J$4:$O$4)),TREND(D135:E135,F135:G135,B135))</f>
        <v>1</v>
      </c>
    </row>
    <row r="136" spans="1:8">
      <c r="A136" s="12">
        <f t="shared" si="27"/>
        <v>37956</v>
      </c>
      <c r="B136" s="12">
        <f t="shared" si="21"/>
        <v>38153</v>
      </c>
      <c r="C136" s="13">
        <f t="shared" si="22"/>
        <v>1</v>
      </c>
      <c r="D136" s="273">
        <f t="shared" si="23"/>
        <v>1</v>
      </c>
      <c r="E136" s="273">
        <f t="shared" si="24"/>
        <v>1</v>
      </c>
      <c r="F136" s="274">
        <f t="shared" si="25"/>
        <v>20457</v>
      </c>
      <c r="G136" s="274">
        <f t="shared" si="26"/>
        <v>40770</v>
      </c>
      <c r="H136" s="275">
        <f>CHOOSE(MATCH($A$2,{"D","C"},0),VLOOKUP($A136,$J$4:$O$70,COUNTA($J$4:$O$4)),TREND(D136:E136,F136:G136,B136))</f>
        <v>1</v>
      </c>
    </row>
    <row r="137" spans="1:8">
      <c r="A137" s="12">
        <f t="shared" si="27"/>
        <v>37987</v>
      </c>
      <c r="B137" s="12">
        <f t="shared" si="21"/>
        <v>38183</v>
      </c>
      <c r="C137" s="13">
        <f t="shared" si="22"/>
        <v>1</v>
      </c>
      <c r="D137" s="273">
        <f t="shared" si="23"/>
        <v>1</v>
      </c>
      <c r="E137" s="273">
        <f t="shared" si="24"/>
        <v>1</v>
      </c>
      <c r="F137" s="274">
        <f t="shared" si="25"/>
        <v>20457</v>
      </c>
      <c r="G137" s="274">
        <f t="shared" si="26"/>
        <v>40770</v>
      </c>
      <c r="H137" s="275">
        <f>CHOOSE(MATCH($A$2,{"D","C"},0),VLOOKUP($A137,$J$4:$O$70,COUNTA($J$4:$O$4)),TREND(D137:E137,F137:G137,B137))</f>
        <v>1</v>
      </c>
    </row>
    <row r="138" spans="1:8">
      <c r="A138" s="12">
        <f t="shared" si="27"/>
        <v>38018</v>
      </c>
      <c r="B138" s="12">
        <f t="shared" si="21"/>
        <v>38214</v>
      </c>
      <c r="C138" s="13">
        <f t="shared" si="22"/>
        <v>1</v>
      </c>
      <c r="D138" s="273">
        <f t="shared" si="23"/>
        <v>1</v>
      </c>
      <c r="E138" s="273">
        <f t="shared" si="24"/>
        <v>1</v>
      </c>
      <c r="F138" s="274">
        <f t="shared" si="25"/>
        <v>20457</v>
      </c>
      <c r="G138" s="274">
        <f t="shared" si="26"/>
        <v>40770</v>
      </c>
      <c r="H138" s="275">
        <f>CHOOSE(MATCH($A$2,{"D","C"},0),VLOOKUP($A138,$J$4:$O$70,COUNTA($J$4:$O$4)),TREND(D138:E138,F138:G138,B138))</f>
        <v>1</v>
      </c>
    </row>
    <row r="139" spans="1:8">
      <c r="A139" s="12">
        <f t="shared" si="27"/>
        <v>38047</v>
      </c>
      <c r="B139" s="12">
        <f t="shared" si="21"/>
        <v>38245</v>
      </c>
      <c r="C139" s="13">
        <f t="shared" si="22"/>
        <v>1</v>
      </c>
      <c r="D139" s="273">
        <f t="shared" si="23"/>
        <v>1</v>
      </c>
      <c r="E139" s="273">
        <f t="shared" si="24"/>
        <v>1</v>
      </c>
      <c r="F139" s="274">
        <f t="shared" si="25"/>
        <v>20457</v>
      </c>
      <c r="G139" s="274">
        <f t="shared" si="26"/>
        <v>40770</v>
      </c>
      <c r="H139" s="275">
        <f>CHOOSE(MATCH($A$2,{"D","C"},0),VLOOKUP($A139,$J$4:$O$70,COUNTA($J$4:$O$4)),TREND(D139:E139,F139:G139,B139))</f>
        <v>1</v>
      </c>
    </row>
    <row r="140" spans="1:8">
      <c r="A140" s="12">
        <f t="shared" si="27"/>
        <v>38078</v>
      </c>
      <c r="B140" s="12">
        <f t="shared" si="21"/>
        <v>38275</v>
      </c>
      <c r="C140" s="13">
        <f t="shared" si="22"/>
        <v>1</v>
      </c>
      <c r="D140" s="273">
        <f t="shared" si="23"/>
        <v>1</v>
      </c>
      <c r="E140" s="273">
        <f t="shared" si="24"/>
        <v>1</v>
      </c>
      <c r="F140" s="274">
        <f t="shared" si="25"/>
        <v>20457</v>
      </c>
      <c r="G140" s="274">
        <f t="shared" si="26"/>
        <v>40770</v>
      </c>
      <c r="H140" s="275">
        <f>CHOOSE(MATCH($A$2,{"D","C"},0),VLOOKUP($A140,$J$4:$O$70,COUNTA($J$4:$O$4)),TREND(D140:E140,F140:G140,B140))</f>
        <v>1</v>
      </c>
    </row>
    <row r="141" spans="1:8">
      <c r="A141" s="12">
        <f t="shared" si="27"/>
        <v>38108</v>
      </c>
      <c r="B141" s="12">
        <f t="shared" si="21"/>
        <v>38306</v>
      </c>
      <c r="C141" s="13">
        <f t="shared" si="22"/>
        <v>1</v>
      </c>
      <c r="D141" s="273">
        <f t="shared" si="23"/>
        <v>1</v>
      </c>
      <c r="E141" s="273">
        <f t="shared" si="24"/>
        <v>1</v>
      </c>
      <c r="F141" s="274">
        <f t="shared" si="25"/>
        <v>20457</v>
      </c>
      <c r="G141" s="274">
        <f t="shared" si="26"/>
        <v>40770</v>
      </c>
      <c r="H141" s="275">
        <f>CHOOSE(MATCH($A$2,{"D","C"},0),VLOOKUP($A141,$J$4:$O$70,COUNTA($J$4:$O$4)),TREND(D141:E141,F141:G141,B141))</f>
        <v>1</v>
      </c>
    </row>
    <row r="142" spans="1:8">
      <c r="A142" s="12">
        <f t="shared" si="27"/>
        <v>38139</v>
      </c>
      <c r="B142" s="12">
        <f t="shared" si="21"/>
        <v>38336</v>
      </c>
      <c r="C142" s="13">
        <f t="shared" si="22"/>
        <v>1</v>
      </c>
      <c r="D142" s="273">
        <f t="shared" si="23"/>
        <v>1</v>
      </c>
      <c r="E142" s="273">
        <f t="shared" si="24"/>
        <v>1</v>
      </c>
      <c r="F142" s="274">
        <f t="shared" si="25"/>
        <v>20457</v>
      </c>
      <c r="G142" s="274">
        <f t="shared" si="26"/>
        <v>40770</v>
      </c>
      <c r="H142" s="275">
        <f>CHOOSE(MATCH($A$2,{"D","C"},0),VLOOKUP($A142,$J$4:$O$70,COUNTA($J$4:$O$4)),TREND(D142:E142,F142:G142,B142))</f>
        <v>1</v>
      </c>
    </row>
    <row r="143" spans="1:8">
      <c r="A143" s="12">
        <f t="shared" si="27"/>
        <v>38169</v>
      </c>
      <c r="B143" s="12">
        <f t="shared" si="21"/>
        <v>38367</v>
      </c>
      <c r="C143" s="13">
        <f t="shared" si="22"/>
        <v>1</v>
      </c>
      <c r="D143" s="273">
        <f t="shared" si="23"/>
        <v>1</v>
      </c>
      <c r="E143" s="273">
        <f t="shared" si="24"/>
        <v>1</v>
      </c>
      <c r="F143" s="274">
        <f t="shared" si="25"/>
        <v>20457</v>
      </c>
      <c r="G143" s="274">
        <f t="shared" si="26"/>
        <v>40770</v>
      </c>
      <c r="H143" s="275">
        <f>CHOOSE(MATCH($A$2,{"D","C"},0),VLOOKUP($A143,$J$4:$O$70,COUNTA($J$4:$O$4)),TREND(D143:E143,F143:G143,B143))</f>
        <v>1</v>
      </c>
    </row>
    <row r="144" spans="1:8">
      <c r="A144" s="12">
        <f t="shared" si="27"/>
        <v>38200</v>
      </c>
      <c r="B144" s="12">
        <f t="shared" si="21"/>
        <v>38398</v>
      </c>
      <c r="C144" s="13">
        <f t="shared" si="22"/>
        <v>1</v>
      </c>
      <c r="D144" s="273">
        <f t="shared" si="23"/>
        <v>1</v>
      </c>
      <c r="E144" s="273">
        <f t="shared" si="24"/>
        <v>1</v>
      </c>
      <c r="F144" s="274">
        <f t="shared" si="25"/>
        <v>20457</v>
      </c>
      <c r="G144" s="274">
        <f t="shared" si="26"/>
        <v>40770</v>
      </c>
      <c r="H144" s="275">
        <f>CHOOSE(MATCH($A$2,{"D","C"},0),VLOOKUP($A144,$J$4:$O$70,COUNTA($J$4:$O$4)),TREND(D144:E144,F144:G144,B144))</f>
        <v>1</v>
      </c>
    </row>
    <row r="145" spans="1:8">
      <c r="A145" s="12">
        <f t="shared" si="27"/>
        <v>38231</v>
      </c>
      <c r="B145" s="12">
        <f t="shared" si="21"/>
        <v>38426</v>
      </c>
      <c r="C145" s="13">
        <f t="shared" si="22"/>
        <v>1</v>
      </c>
      <c r="D145" s="273">
        <f t="shared" si="23"/>
        <v>1</v>
      </c>
      <c r="E145" s="273">
        <f t="shared" si="24"/>
        <v>1</v>
      </c>
      <c r="F145" s="274">
        <f t="shared" si="25"/>
        <v>20457</v>
      </c>
      <c r="G145" s="274">
        <f t="shared" si="26"/>
        <v>40770</v>
      </c>
      <c r="H145" s="275">
        <f>CHOOSE(MATCH($A$2,{"D","C"},0),VLOOKUP($A145,$J$4:$O$70,COUNTA($J$4:$O$4)),TREND(D145:E145,F145:G145,B145))</f>
        <v>1</v>
      </c>
    </row>
    <row r="146" spans="1:8">
      <c r="A146" s="12">
        <f t="shared" si="27"/>
        <v>38261</v>
      </c>
      <c r="B146" s="12">
        <f t="shared" si="21"/>
        <v>38457</v>
      </c>
      <c r="C146" s="13">
        <f t="shared" si="22"/>
        <v>1</v>
      </c>
      <c r="D146" s="273">
        <f t="shared" si="23"/>
        <v>1</v>
      </c>
      <c r="E146" s="273">
        <f t="shared" si="24"/>
        <v>1</v>
      </c>
      <c r="F146" s="274">
        <f t="shared" si="25"/>
        <v>20457</v>
      </c>
      <c r="G146" s="274">
        <f t="shared" si="26"/>
        <v>40770</v>
      </c>
      <c r="H146" s="275">
        <f>CHOOSE(MATCH($A$2,{"D","C"},0),VLOOKUP($A146,$J$4:$O$70,COUNTA($J$4:$O$4)),TREND(D146:E146,F146:G146,B146))</f>
        <v>1</v>
      </c>
    </row>
    <row r="147" spans="1:8">
      <c r="A147" s="12">
        <f t="shared" si="27"/>
        <v>38292</v>
      </c>
      <c r="B147" s="12">
        <f t="shared" si="21"/>
        <v>38487</v>
      </c>
      <c r="C147" s="13">
        <f t="shared" si="22"/>
        <v>1</v>
      </c>
      <c r="D147" s="273">
        <f t="shared" si="23"/>
        <v>1</v>
      </c>
      <c r="E147" s="273">
        <f t="shared" si="24"/>
        <v>1</v>
      </c>
      <c r="F147" s="274">
        <f t="shared" si="25"/>
        <v>20457</v>
      </c>
      <c r="G147" s="274">
        <f t="shared" si="26"/>
        <v>40770</v>
      </c>
      <c r="H147" s="275">
        <f>CHOOSE(MATCH($A$2,{"D","C"},0),VLOOKUP($A147,$J$4:$O$70,COUNTA($J$4:$O$4)),TREND(D147:E147,F147:G147,B147))</f>
        <v>1</v>
      </c>
    </row>
    <row r="148" spans="1:8">
      <c r="A148" s="12">
        <f t="shared" si="27"/>
        <v>38322</v>
      </c>
      <c r="B148" s="12">
        <f t="shared" si="21"/>
        <v>38518</v>
      </c>
      <c r="C148" s="13">
        <f t="shared" si="22"/>
        <v>1</v>
      </c>
      <c r="D148" s="273">
        <f t="shared" si="23"/>
        <v>1</v>
      </c>
      <c r="E148" s="273">
        <f t="shared" si="24"/>
        <v>1</v>
      </c>
      <c r="F148" s="274">
        <f t="shared" si="25"/>
        <v>20457</v>
      </c>
      <c r="G148" s="274">
        <f t="shared" si="26"/>
        <v>40770</v>
      </c>
      <c r="H148" s="275">
        <f>CHOOSE(MATCH($A$2,{"D","C"},0),VLOOKUP($A148,$J$4:$O$70,COUNTA($J$4:$O$4)),TREND(D148:E148,F148:G148,B148))</f>
        <v>1</v>
      </c>
    </row>
    <row r="149" spans="1:8">
      <c r="A149" s="12">
        <f t="shared" si="27"/>
        <v>38353</v>
      </c>
      <c r="B149" s="12">
        <f t="shared" si="21"/>
        <v>38548</v>
      </c>
      <c r="C149" s="13">
        <f t="shared" si="22"/>
        <v>1</v>
      </c>
      <c r="D149" s="273">
        <f t="shared" si="23"/>
        <v>1</v>
      </c>
      <c r="E149" s="273">
        <f t="shared" si="24"/>
        <v>1</v>
      </c>
      <c r="F149" s="274">
        <f t="shared" si="25"/>
        <v>20457</v>
      </c>
      <c r="G149" s="274">
        <f t="shared" si="26"/>
        <v>40770</v>
      </c>
      <c r="H149" s="275">
        <f>CHOOSE(MATCH($A$2,{"D","C"},0),VLOOKUP($A149,$J$4:$O$70,COUNTA($J$4:$O$4)),TREND(D149:E149,F149:G149,B149))</f>
        <v>1</v>
      </c>
    </row>
    <row r="150" spans="1:8">
      <c r="A150" s="12">
        <f t="shared" si="27"/>
        <v>38384</v>
      </c>
      <c r="B150" s="12">
        <f t="shared" si="21"/>
        <v>38579</v>
      </c>
      <c r="C150" s="13">
        <f t="shared" si="22"/>
        <v>1</v>
      </c>
      <c r="D150" s="273">
        <f t="shared" si="23"/>
        <v>1</v>
      </c>
      <c r="E150" s="273">
        <f t="shared" si="24"/>
        <v>1</v>
      </c>
      <c r="F150" s="274">
        <f t="shared" si="25"/>
        <v>20457</v>
      </c>
      <c r="G150" s="274">
        <f t="shared" si="26"/>
        <v>40770</v>
      </c>
      <c r="H150" s="275">
        <f>CHOOSE(MATCH($A$2,{"D","C"},0),VLOOKUP($A150,$J$4:$O$70,COUNTA($J$4:$O$4)),TREND(D150:E150,F150:G150,B150))</f>
        <v>1</v>
      </c>
    </row>
    <row r="151" spans="1:8">
      <c r="A151" s="12">
        <f t="shared" si="27"/>
        <v>38412</v>
      </c>
      <c r="B151" s="12">
        <f t="shared" si="21"/>
        <v>38610</v>
      </c>
      <c r="C151" s="13">
        <f t="shared" si="22"/>
        <v>1</v>
      </c>
      <c r="D151" s="273">
        <f t="shared" si="23"/>
        <v>1</v>
      </c>
      <c r="E151" s="273">
        <f t="shared" si="24"/>
        <v>1</v>
      </c>
      <c r="F151" s="274">
        <f t="shared" si="25"/>
        <v>20457</v>
      </c>
      <c r="G151" s="274">
        <f t="shared" si="26"/>
        <v>40770</v>
      </c>
      <c r="H151" s="275">
        <f>CHOOSE(MATCH($A$2,{"D","C"},0),VLOOKUP($A151,$J$4:$O$70,COUNTA($J$4:$O$4)),TREND(D151:E151,F151:G151,B151))</f>
        <v>1</v>
      </c>
    </row>
    <row r="152" spans="1:8">
      <c r="A152" s="12">
        <f t="shared" si="27"/>
        <v>38443</v>
      </c>
      <c r="B152" s="12">
        <f t="shared" si="21"/>
        <v>38640</v>
      </c>
      <c r="C152" s="13">
        <f t="shared" si="22"/>
        <v>1</v>
      </c>
      <c r="D152" s="273">
        <f t="shared" si="23"/>
        <v>1</v>
      </c>
      <c r="E152" s="273">
        <f t="shared" si="24"/>
        <v>1</v>
      </c>
      <c r="F152" s="274">
        <f t="shared" si="25"/>
        <v>20457</v>
      </c>
      <c r="G152" s="274">
        <f t="shared" si="26"/>
        <v>40770</v>
      </c>
      <c r="H152" s="275">
        <f>CHOOSE(MATCH($A$2,{"D","C"},0),VLOOKUP($A152,$J$4:$O$70,COUNTA($J$4:$O$4)),TREND(D152:E152,F152:G152,B152))</f>
        <v>1</v>
      </c>
    </row>
    <row r="153" spans="1:8">
      <c r="A153" s="12">
        <f t="shared" si="27"/>
        <v>38473</v>
      </c>
      <c r="B153" s="12">
        <f t="shared" si="21"/>
        <v>38671</v>
      </c>
      <c r="C153" s="13">
        <f t="shared" si="22"/>
        <v>1</v>
      </c>
      <c r="D153" s="273">
        <f t="shared" si="23"/>
        <v>1</v>
      </c>
      <c r="E153" s="273">
        <f t="shared" si="24"/>
        <v>1</v>
      </c>
      <c r="F153" s="274">
        <f t="shared" si="25"/>
        <v>20457</v>
      </c>
      <c r="G153" s="274">
        <f t="shared" si="26"/>
        <v>40770</v>
      </c>
      <c r="H153" s="275">
        <f>CHOOSE(MATCH($A$2,{"D","C"},0),VLOOKUP($A153,$J$4:$O$70,COUNTA($J$4:$O$4)),TREND(D153:E153,F153:G153,B153))</f>
        <v>1</v>
      </c>
    </row>
    <row r="154" spans="1:8">
      <c r="A154" s="12">
        <f t="shared" si="27"/>
        <v>38504</v>
      </c>
      <c r="B154" s="12">
        <f t="shared" si="21"/>
        <v>38701</v>
      </c>
      <c r="C154" s="13">
        <f t="shared" si="22"/>
        <v>1</v>
      </c>
      <c r="D154" s="273">
        <f t="shared" si="23"/>
        <v>1</v>
      </c>
      <c r="E154" s="273">
        <f t="shared" si="24"/>
        <v>1</v>
      </c>
      <c r="F154" s="274">
        <f t="shared" si="25"/>
        <v>20457</v>
      </c>
      <c r="G154" s="274">
        <f t="shared" si="26"/>
        <v>40770</v>
      </c>
      <c r="H154" s="275">
        <f>CHOOSE(MATCH($A$2,{"D","C"},0),VLOOKUP($A154,$J$4:$O$70,COUNTA($J$4:$O$4)),TREND(D154:E154,F154:G154,B154))</f>
        <v>1</v>
      </c>
    </row>
    <row r="155" spans="1:8">
      <c r="A155" s="12">
        <f t="shared" si="27"/>
        <v>38534</v>
      </c>
      <c r="B155" s="12">
        <f t="shared" si="21"/>
        <v>38732</v>
      </c>
      <c r="C155" s="13">
        <f t="shared" si="22"/>
        <v>1</v>
      </c>
      <c r="D155" s="273">
        <f t="shared" si="23"/>
        <v>1</v>
      </c>
      <c r="E155" s="273">
        <f t="shared" si="24"/>
        <v>1</v>
      </c>
      <c r="F155" s="274">
        <f t="shared" si="25"/>
        <v>20457</v>
      </c>
      <c r="G155" s="274">
        <f t="shared" si="26"/>
        <v>40770</v>
      </c>
      <c r="H155" s="275">
        <f>CHOOSE(MATCH($A$2,{"D","C"},0),VLOOKUP($A155,$J$4:$O$70,COUNTA($J$4:$O$4)),TREND(D155:E155,F155:G155,B155))</f>
        <v>1</v>
      </c>
    </row>
    <row r="156" spans="1:8">
      <c r="A156" s="12">
        <f t="shared" si="27"/>
        <v>38565</v>
      </c>
      <c r="B156" s="12">
        <f t="shared" si="21"/>
        <v>38763</v>
      </c>
      <c r="C156" s="13">
        <f t="shared" si="22"/>
        <v>1</v>
      </c>
      <c r="D156" s="273">
        <f t="shared" si="23"/>
        <v>1</v>
      </c>
      <c r="E156" s="273">
        <f t="shared" si="24"/>
        <v>1</v>
      </c>
      <c r="F156" s="274">
        <f t="shared" si="25"/>
        <v>20457</v>
      </c>
      <c r="G156" s="274">
        <f t="shared" si="26"/>
        <v>40770</v>
      </c>
      <c r="H156" s="275">
        <f>CHOOSE(MATCH($A$2,{"D","C"},0),VLOOKUP($A156,$J$4:$O$70,COUNTA($J$4:$O$4)),TREND(D156:E156,F156:G156,B156))</f>
        <v>1</v>
      </c>
    </row>
    <row r="157" spans="1:8">
      <c r="A157" s="12">
        <f t="shared" si="27"/>
        <v>38596</v>
      </c>
      <c r="B157" s="12">
        <f t="shared" si="21"/>
        <v>38791</v>
      </c>
      <c r="C157" s="13">
        <f t="shared" si="22"/>
        <v>1</v>
      </c>
      <c r="D157" s="273">
        <f t="shared" si="23"/>
        <v>1</v>
      </c>
      <c r="E157" s="273">
        <f t="shared" si="24"/>
        <v>1</v>
      </c>
      <c r="F157" s="274">
        <f t="shared" si="25"/>
        <v>20457</v>
      </c>
      <c r="G157" s="274">
        <f t="shared" si="26"/>
        <v>40770</v>
      </c>
      <c r="H157" s="275">
        <f>CHOOSE(MATCH($A$2,{"D","C"},0),VLOOKUP($A157,$J$4:$O$70,COUNTA($J$4:$O$4)),TREND(D157:E157,F157:G157,B157))</f>
        <v>1</v>
      </c>
    </row>
    <row r="158" spans="1:8">
      <c r="A158" s="12">
        <f t="shared" si="27"/>
        <v>38626</v>
      </c>
      <c r="B158" s="12">
        <f t="shared" si="21"/>
        <v>38822</v>
      </c>
      <c r="C158" s="13">
        <f t="shared" si="22"/>
        <v>1</v>
      </c>
      <c r="D158" s="273">
        <f t="shared" si="23"/>
        <v>1</v>
      </c>
      <c r="E158" s="273">
        <f t="shared" si="24"/>
        <v>1</v>
      </c>
      <c r="F158" s="274">
        <f t="shared" si="25"/>
        <v>20457</v>
      </c>
      <c r="G158" s="274">
        <f t="shared" si="26"/>
        <v>40770</v>
      </c>
      <c r="H158" s="275">
        <f>CHOOSE(MATCH($A$2,{"D","C"},0),VLOOKUP($A158,$J$4:$O$70,COUNTA($J$4:$O$4)),TREND(D158:E158,F158:G158,B158))</f>
        <v>1</v>
      </c>
    </row>
    <row r="159" spans="1:8">
      <c r="A159" s="12">
        <f t="shared" si="27"/>
        <v>38657</v>
      </c>
      <c r="B159" s="12">
        <f t="shared" si="21"/>
        <v>38852</v>
      </c>
      <c r="C159" s="13">
        <f t="shared" si="22"/>
        <v>1</v>
      </c>
      <c r="D159" s="273">
        <f t="shared" si="23"/>
        <v>1</v>
      </c>
      <c r="E159" s="273">
        <f t="shared" si="24"/>
        <v>1</v>
      </c>
      <c r="F159" s="274">
        <f t="shared" si="25"/>
        <v>20457</v>
      </c>
      <c r="G159" s="274">
        <f t="shared" si="26"/>
        <v>40770</v>
      </c>
      <c r="H159" s="275">
        <f>CHOOSE(MATCH($A$2,{"D","C"},0),VLOOKUP($A159,$J$4:$O$70,COUNTA($J$4:$O$4)),TREND(D159:E159,F159:G159,B159))</f>
        <v>1</v>
      </c>
    </row>
    <row r="160" spans="1:8">
      <c r="A160" s="12">
        <f t="shared" si="27"/>
        <v>38687</v>
      </c>
      <c r="B160" s="12">
        <f t="shared" si="21"/>
        <v>38883</v>
      </c>
      <c r="C160" s="13">
        <f t="shared" si="22"/>
        <v>1</v>
      </c>
      <c r="D160" s="273">
        <f t="shared" si="23"/>
        <v>1</v>
      </c>
      <c r="E160" s="273">
        <f t="shared" si="24"/>
        <v>1</v>
      </c>
      <c r="F160" s="274">
        <f t="shared" si="25"/>
        <v>20457</v>
      </c>
      <c r="G160" s="274">
        <f t="shared" si="26"/>
        <v>40770</v>
      </c>
      <c r="H160" s="275">
        <f>CHOOSE(MATCH($A$2,{"D","C"},0),VLOOKUP($A160,$J$4:$O$70,COUNTA($J$4:$O$4)),TREND(D160:E160,F160:G160,B160))</f>
        <v>1</v>
      </c>
    </row>
    <row r="161" spans="1:8">
      <c r="A161" s="12">
        <f t="shared" si="27"/>
        <v>38718</v>
      </c>
      <c r="B161" s="12">
        <f t="shared" si="21"/>
        <v>38913</v>
      </c>
      <c r="C161" s="13">
        <f t="shared" si="22"/>
        <v>1</v>
      </c>
      <c r="D161" s="273">
        <f t="shared" si="23"/>
        <v>1</v>
      </c>
      <c r="E161" s="273">
        <f t="shared" si="24"/>
        <v>1</v>
      </c>
      <c r="F161" s="274">
        <f t="shared" si="25"/>
        <v>20457</v>
      </c>
      <c r="G161" s="274">
        <f t="shared" si="26"/>
        <v>40770</v>
      </c>
      <c r="H161" s="275">
        <f>CHOOSE(MATCH($A$2,{"D","C"},0),VLOOKUP($A161,$J$4:$O$70,COUNTA($J$4:$O$4)),TREND(D161:E161,F161:G161,B161))</f>
        <v>1</v>
      </c>
    </row>
    <row r="162" spans="1:8">
      <c r="A162" s="12">
        <f t="shared" si="27"/>
        <v>38749</v>
      </c>
      <c r="B162" s="12">
        <f t="shared" si="21"/>
        <v>38944</v>
      </c>
      <c r="C162" s="13">
        <f t="shared" si="22"/>
        <v>1</v>
      </c>
      <c r="D162" s="273">
        <f t="shared" si="23"/>
        <v>1</v>
      </c>
      <c r="E162" s="273">
        <f t="shared" si="24"/>
        <v>1</v>
      </c>
      <c r="F162" s="274">
        <f t="shared" si="25"/>
        <v>20457</v>
      </c>
      <c r="G162" s="274">
        <f t="shared" si="26"/>
        <v>40770</v>
      </c>
      <c r="H162" s="275">
        <f>CHOOSE(MATCH($A$2,{"D","C"},0),VLOOKUP($A162,$J$4:$O$70,COUNTA($J$4:$O$4)),TREND(D162:E162,F162:G162,B162))</f>
        <v>1</v>
      </c>
    </row>
    <row r="163" spans="1:8">
      <c r="A163" s="12">
        <f t="shared" si="27"/>
        <v>38777</v>
      </c>
      <c r="B163" s="12">
        <f t="shared" si="21"/>
        <v>38975</v>
      </c>
      <c r="C163" s="13">
        <f t="shared" si="22"/>
        <v>1</v>
      </c>
      <c r="D163" s="273">
        <f t="shared" si="23"/>
        <v>1</v>
      </c>
      <c r="E163" s="273">
        <f t="shared" si="24"/>
        <v>1</v>
      </c>
      <c r="F163" s="274">
        <f t="shared" si="25"/>
        <v>20457</v>
      </c>
      <c r="G163" s="274">
        <f t="shared" si="26"/>
        <v>40770</v>
      </c>
      <c r="H163" s="275">
        <f>CHOOSE(MATCH($A$2,{"D","C"},0),VLOOKUP($A163,$J$4:$O$70,COUNTA($J$4:$O$4)),TREND(D163:E163,F163:G163,B163))</f>
        <v>1</v>
      </c>
    </row>
    <row r="164" spans="1:8">
      <c r="A164" s="12">
        <f t="shared" si="27"/>
        <v>38808</v>
      </c>
      <c r="B164" s="12">
        <f t="shared" si="21"/>
        <v>39005</v>
      </c>
      <c r="C164" s="13">
        <f t="shared" si="22"/>
        <v>1</v>
      </c>
      <c r="D164" s="273">
        <f t="shared" si="23"/>
        <v>1</v>
      </c>
      <c r="E164" s="273">
        <f t="shared" si="24"/>
        <v>1</v>
      </c>
      <c r="F164" s="274">
        <f t="shared" si="25"/>
        <v>20457</v>
      </c>
      <c r="G164" s="274">
        <f t="shared" si="26"/>
        <v>40770</v>
      </c>
      <c r="H164" s="275">
        <f>CHOOSE(MATCH($A$2,{"D","C"},0),VLOOKUP($A164,$J$4:$O$70,COUNTA($J$4:$O$4)),TREND(D164:E164,F164:G164,B164))</f>
        <v>1</v>
      </c>
    </row>
    <row r="165" spans="1:8">
      <c r="A165" s="12">
        <f t="shared" si="27"/>
        <v>38838</v>
      </c>
      <c r="B165" s="12">
        <f t="shared" si="21"/>
        <v>39036</v>
      </c>
      <c r="C165" s="13">
        <f t="shared" si="22"/>
        <v>1</v>
      </c>
      <c r="D165" s="273">
        <f t="shared" si="23"/>
        <v>1</v>
      </c>
      <c r="E165" s="273">
        <f t="shared" si="24"/>
        <v>1</v>
      </c>
      <c r="F165" s="274">
        <f t="shared" si="25"/>
        <v>20457</v>
      </c>
      <c r="G165" s="274">
        <f t="shared" si="26"/>
        <v>40770</v>
      </c>
      <c r="H165" s="275">
        <f>CHOOSE(MATCH($A$2,{"D","C"},0),VLOOKUP($A165,$J$4:$O$70,COUNTA($J$4:$O$4)),TREND(D165:E165,F165:G165,B165))</f>
        <v>1</v>
      </c>
    </row>
    <row r="166" spans="1:8">
      <c r="A166" s="12">
        <f t="shared" si="27"/>
        <v>38869</v>
      </c>
      <c r="B166" s="12">
        <f t="shared" si="21"/>
        <v>39066</v>
      </c>
      <c r="C166" s="13">
        <f t="shared" si="22"/>
        <v>1</v>
      </c>
      <c r="D166" s="273">
        <f t="shared" si="23"/>
        <v>1</v>
      </c>
      <c r="E166" s="273">
        <f t="shared" si="24"/>
        <v>1</v>
      </c>
      <c r="F166" s="274">
        <f t="shared" si="25"/>
        <v>20457</v>
      </c>
      <c r="G166" s="274">
        <f t="shared" si="26"/>
        <v>40770</v>
      </c>
      <c r="H166" s="275">
        <f>CHOOSE(MATCH($A$2,{"D","C"},0),VLOOKUP($A166,$J$4:$O$70,COUNTA($J$4:$O$4)),TREND(D166:E166,F166:G166,B166))</f>
        <v>1</v>
      </c>
    </row>
    <row r="167" spans="1:8">
      <c r="A167" s="12">
        <f t="shared" si="27"/>
        <v>38899</v>
      </c>
      <c r="B167" s="12">
        <f t="shared" si="21"/>
        <v>39097</v>
      </c>
      <c r="C167" s="13">
        <f t="shared" si="22"/>
        <v>1</v>
      </c>
      <c r="D167" s="273">
        <f t="shared" si="23"/>
        <v>1</v>
      </c>
      <c r="E167" s="273">
        <f t="shared" si="24"/>
        <v>1</v>
      </c>
      <c r="F167" s="274">
        <f t="shared" si="25"/>
        <v>20457</v>
      </c>
      <c r="G167" s="274">
        <f t="shared" si="26"/>
        <v>40770</v>
      </c>
      <c r="H167" s="275">
        <f>CHOOSE(MATCH($A$2,{"D","C"},0),VLOOKUP($A167,$J$4:$O$70,COUNTA($J$4:$O$4)),TREND(D167:E167,F167:G167,B167))</f>
        <v>1</v>
      </c>
    </row>
    <row r="168" spans="1:8">
      <c r="A168" s="12">
        <f t="shared" si="27"/>
        <v>38930</v>
      </c>
      <c r="B168" s="12">
        <f t="shared" si="21"/>
        <v>39128</v>
      </c>
      <c r="C168" s="13">
        <f t="shared" si="22"/>
        <v>1</v>
      </c>
      <c r="D168" s="273">
        <f t="shared" si="23"/>
        <v>1</v>
      </c>
      <c r="E168" s="273">
        <f t="shared" si="24"/>
        <v>1</v>
      </c>
      <c r="F168" s="274">
        <f t="shared" si="25"/>
        <v>20457</v>
      </c>
      <c r="G168" s="274">
        <f t="shared" si="26"/>
        <v>40770</v>
      </c>
      <c r="H168" s="275">
        <f>CHOOSE(MATCH($A$2,{"D","C"},0),VLOOKUP($A168,$J$4:$O$70,COUNTA($J$4:$O$4)),TREND(D168:E168,F168:G168,B168))</f>
        <v>1</v>
      </c>
    </row>
    <row r="169" spans="1:8">
      <c r="A169" s="12">
        <f t="shared" si="27"/>
        <v>38961</v>
      </c>
      <c r="B169" s="12">
        <f t="shared" si="21"/>
        <v>39156</v>
      </c>
      <c r="C169" s="13">
        <f t="shared" si="22"/>
        <v>1</v>
      </c>
      <c r="D169" s="273">
        <f t="shared" si="23"/>
        <v>1</v>
      </c>
      <c r="E169" s="273">
        <f t="shared" si="24"/>
        <v>1</v>
      </c>
      <c r="F169" s="274">
        <f t="shared" si="25"/>
        <v>20457</v>
      </c>
      <c r="G169" s="274">
        <f t="shared" si="26"/>
        <v>40770</v>
      </c>
      <c r="H169" s="275">
        <f>CHOOSE(MATCH($A$2,{"D","C"},0),VLOOKUP($A169,$J$4:$O$70,COUNTA($J$4:$O$4)),TREND(D169:E169,F169:G169,B169))</f>
        <v>1</v>
      </c>
    </row>
    <row r="170" spans="1:8">
      <c r="A170" s="12">
        <f t="shared" si="27"/>
        <v>38991</v>
      </c>
      <c r="B170" s="12">
        <f t="shared" si="21"/>
        <v>39187</v>
      </c>
      <c r="C170" s="13">
        <f t="shared" si="22"/>
        <v>1</v>
      </c>
      <c r="D170" s="273">
        <f t="shared" si="23"/>
        <v>1</v>
      </c>
      <c r="E170" s="273">
        <f t="shared" si="24"/>
        <v>1</v>
      </c>
      <c r="F170" s="274">
        <f t="shared" si="25"/>
        <v>20457</v>
      </c>
      <c r="G170" s="274">
        <f t="shared" si="26"/>
        <v>40770</v>
      </c>
      <c r="H170" s="275">
        <f>CHOOSE(MATCH($A$2,{"D","C"},0),VLOOKUP($A170,$J$4:$O$70,COUNTA($J$4:$O$4)),TREND(D170:E170,F170:G170,B170))</f>
        <v>1</v>
      </c>
    </row>
    <row r="171" spans="1:8">
      <c r="A171" s="12">
        <f t="shared" si="27"/>
        <v>39022</v>
      </c>
      <c r="B171" s="12">
        <f t="shared" si="21"/>
        <v>39217</v>
      </c>
      <c r="C171" s="13">
        <f t="shared" si="22"/>
        <v>1</v>
      </c>
      <c r="D171" s="273">
        <f t="shared" si="23"/>
        <v>1</v>
      </c>
      <c r="E171" s="273">
        <f t="shared" si="24"/>
        <v>1</v>
      </c>
      <c r="F171" s="274">
        <f t="shared" si="25"/>
        <v>20457</v>
      </c>
      <c r="G171" s="274">
        <f t="shared" si="26"/>
        <v>40770</v>
      </c>
      <c r="H171" s="275">
        <f>CHOOSE(MATCH($A$2,{"D","C"},0),VLOOKUP($A171,$J$4:$O$70,COUNTA($J$4:$O$4)),TREND(D171:E171,F171:G171,B171))</f>
        <v>1</v>
      </c>
    </row>
    <row r="172" spans="1:8">
      <c r="A172" s="12">
        <f t="shared" si="27"/>
        <v>39052</v>
      </c>
      <c r="B172" s="12">
        <f t="shared" si="21"/>
        <v>39248</v>
      </c>
      <c r="C172" s="13">
        <f t="shared" si="22"/>
        <v>1</v>
      </c>
      <c r="D172" s="273">
        <f t="shared" si="23"/>
        <v>1</v>
      </c>
      <c r="E172" s="273">
        <f t="shared" si="24"/>
        <v>1</v>
      </c>
      <c r="F172" s="274">
        <f t="shared" si="25"/>
        <v>20457</v>
      </c>
      <c r="G172" s="274">
        <f t="shared" si="26"/>
        <v>40770</v>
      </c>
      <c r="H172" s="275">
        <f>CHOOSE(MATCH($A$2,{"D","C"},0),VLOOKUP($A172,$J$4:$O$70,COUNTA($J$4:$O$4)),TREND(D172:E172,F172:G172,B172))</f>
        <v>1</v>
      </c>
    </row>
    <row r="173" spans="1:8">
      <c r="A173" s="12">
        <f t="shared" si="27"/>
        <v>39083</v>
      </c>
      <c r="B173" s="12">
        <f t="shared" si="21"/>
        <v>39278</v>
      </c>
      <c r="C173" s="13">
        <f t="shared" si="22"/>
        <v>1</v>
      </c>
      <c r="D173" s="273">
        <f t="shared" si="23"/>
        <v>1</v>
      </c>
      <c r="E173" s="273">
        <f t="shared" si="24"/>
        <v>1</v>
      </c>
      <c r="F173" s="274">
        <f t="shared" si="25"/>
        <v>20457</v>
      </c>
      <c r="G173" s="274">
        <f t="shared" si="26"/>
        <v>40770</v>
      </c>
      <c r="H173" s="275">
        <f>CHOOSE(MATCH($A$2,{"D","C"},0),VLOOKUP($A173,$J$4:$O$70,COUNTA($J$4:$O$4)),TREND(D173:E173,F173:G173,B173))</f>
        <v>1</v>
      </c>
    </row>
    <row r="174" spans="1:8">
      <c r="A174" s="12">
        <f t="shared" si="27"/>
        <v>39114</v>
      </c>
      <c r="B174" s="12">
        <f t="shared" si="21"/>
        <v>39309</v>
      </c>
      <c r="C174" s="13">
        <f t="shared" si="22"/>
        <v>1</v>
      </c>
      <c r="D174" s="273">
        <f t="shared" si="23"/>
        <v>1</v>
      </c>
      <c r="E174" s="273">
        <f t="shared" si="24"/>
        <v>1</v>
      </c>
      <c r="F174" s="274">
        <f t="shared" si="25"/>
        <v>20457</v>
      </c>
      <c r="G174" s="274">
        <f t="shared" si="26"/>
        <v>40770</v>
      </c>
      <c r="H174" s="275">
        <f>CHOOSE(MATCH($A$2,{"D","C"},0),VLOOKUP($A174,$J$4:$O$70,COUNTA($J$4:$O$4)),TREND(D174:E174,F174:G174,B174))</f>
        <v>1</v>
      </c>
    </row>
    <row r="175" spans="1:8">
      <c r="A175" s="12">
        <f t="shared" si="27"/>
        <v>39142</v>
      </c>
      <c r="B175" s="12">
        <f t="shared" si="21"/>
        <v>39340</v>
      </c>
      <c r="C175" s="13">
        <f t="shared" si="22"/>
        <v>1</v>
      </c>
      <c r="D175" s="273">
        <f t="shared" si="23"/>
        <v>1</v>
      </c>
      <c r="E175" s="273">
        <f t="shared" si="24"/>
        <v>1</v>
      </c>
      <c r="F175" s="274">
        <f t="shared" si="25"/>
        <v>20457</v>
      </c>
      <c r="G175" s="274">
        <f t="shared" si="26"/>
        <v>40770</v>
      </c>
      <c r="H175" s="275">
        <f>CHOOSE(MATCH($A$2,{"D","C"},0),VLOOKUP($A175,$J$4:$O$70,COUNTA($J$4:$O$4)),TREND(D175:E175,F175:G175,B175))</f>
        <v>1</v>
      </c>
    </row>
    <row r="176" spans="1:8">
      <c r="A176" s="12">
        <f t="shared" si="27"/>
        <v>39173</v>
      </c>
      <c r="B176" s="12">
        <f t="shared" si="21"/>
        <v>39370</v>
      </c>
      <c r="C176" s="13">
        <f t="shared" si="22"/>
        <v>1</v>
      </c>
      <c r="D176" s="273">
        <f t="shared" si="23"/>
        <v>1</v>
      </c>
      <c r="E176" s="273">
        <f t="shared" si="24"/>
        <v>1</v>
      </c>
      <c r="F176" s="274">
        <f t="shared" si="25"/>
        <v>20457</v>
      </c>
      <c r="G176" s="274">
        <f t="shared" si="26"/>
        <v>40770</v>
      </c>
      <c r="H176" s="275">
        <f>CHOOSE(MATCH($A$2,{"D","C"},0),VLOOKUP($A176,$J$4:$O$70,COUNTA($J$4:$O$4)),TREND(D176:E176,F176:G176,B176))</f>
        <v>1</v>
      </c>
    </row>
    <row r="177" spans="1:8">
      <c r="A177" s="12">
        <f t="shared" si="27"/>
        <v>39203</v>
      </c>
      <c r="B177" s="12">
        <f t="shared" si="21"/>
        <v>39401</v>
      </c>
      <c r="C177" s="13">
        <f t="shared" si="22"/>
        <v>1</v>
      </c>
      <c r="D177" s="273">
        <f t="shared" si="23"/>
        <v>1</v>
      </c>
      <c r="E177" s="273">
        <f t="shared" si="24"/>
        <v>1</v>
      </c>
      <c r="F177" s="274">
        <f t="shared" si="25"/>
        <v>20457</v>
      </c>
      <c r="G177" s="274">
        <f t="shared" si="26"/>
        <v>40770</v>
      </c>
      <c r="H177" s="275">
        <f>CHOOSE(MATCH($A$2,{"D","C"},0),VLOOKUP($A177,$J$4:$O$70,COUNTA($J$4:$O$4)),TREND(D177:E177,F177:G177,B177))</f>
        <v>1</v>
      </c>
    </row>
    <row r="178" spans="1:8">
      <c r="A178" s="12">
        <f t="shared" si="27"/>
        <v>39234</v>
      </c>
      <c r="B178" s="12">
        <f t="shared" si="21"/>
        <v>39431</v>
      </c>
      <c r="C178" s="13">
        <f t="shared" si="22"/>
        <v>1</v>
      </c>
      <c r="D178" s="273">
        <f t="shared" si="23"/>
        <v>1</v>
      </c>
      <c r="E178" s="273">
        <f t="shared" si="24"/>
        <v>1</v>
      </c>
      <c r="F178" s="274">
        <f t="shared" si="25"/>
        <v>20457</v>
      </c>
      <c r="G178" s="274">
        <f t="shared" si="26"/>
        <v>40770</v>
      </c>
      <c r="H178" s="275">
        <f>CHOOSE(MATCH($A$2,{"D","C"},0),VLOOKUP($A178,$J$4:$O$70,COUNTA($J$4:$O$4)),TREND(D178:E178,F178:G178,B178))</f>
        <v>1</v>
      </c>
    </row>
    <row r="179" spans="1:8">
      <c r="A179" s="12">
        <f t="shared" si="27"/>
        <v>39264</v>
      </c>
      <c r="B179" s="12">
        <f t="shared" si="21"/>
        <v>39462</v>
      </c>
      <c r="C179" s="13">
        <f t="shared" si="22"/>
        <v>1</v>
      </c>
      <c r="D179" s="273">
        <f t="shared" si="23"/>
        <v>1</v>
      </c>
      <c r="E179" s="273">
        <f t="shared" si="24"/>
        <v>1</v>
      </c>
      <c r="F179" s="274">
        <f t="shared" si="25"/>
        <v>20457</v>
      </c>
      <c r="G179" s="274">
        <f t="shared" si="26"/>
        <v>40770</v>
      </c>
      <c r="H179" s="275">
        <f>CHOOSE(MATCH($A$2,{"D","C"},0),VLOOKUP($A179,$J$4:$O$70,COUNTA($J$4:$O$4)),TREND(D179:E179,F179:G179,B179))</f>
        <v>1</v>
      </c>
    </row>
    <row r="180" spans="1:8">
      <c r="A180" s="12">
        <f t="shared" si="27"/>
        <v>39295</v>
      </c>
      <c r="B180" s="12">
        <f t="shared" si="21"/>
        <v>39493</v>
      </c>
      <c r="C180" s="13">
        <f t="shared" si="22"/>
        <v>1</v>
      </c>
      <c r="D180" s="273">
        <f t="shared" si="23"/>
        <v>1</v>
      </c>
      <c r="E180" s="273">
        <f t="shared" si="24"/>
        <v>1</v>
      </c>
      <c r="F180" s="274">
        <f t="shared" si="25"/>
        <v>20457</v>
      </c>
      <c r="G180" s="274">
        <f t="shared" si="26"/>
        <v>40770</v>
      </c>
      <c r="H180" s="275">
        <f>CHOOSE(MATCH($A$2,{"D","C"},0),VLOOKUP($A180,$J$4:$O$70,COUNTA($J$4:$O$4)),TREND(D180:E180,F180:G180,B180))</f>
        <v>1</v>
      </c>
    </row>
    <row r="181" spans="1:8">
      <c r="A181" s="12">
        <f t="shared" si="27"/>
        <v>39326</v>
      </c>
      <c r="B181" s="12">
        <f t="shared" si="21"/>
        <v>39522</v>
      </c>
      <c r="C181" s="13">
        <f t="shared" si="22"/>
        <v>1</v>
      </c>
      <c r="D181" s="273">
        <f t="shared" si="23"/>
        <v>1</v>
      </c>
      <c r="E181" s="273">
        <f t="shared" si="24"/>
        <v>1</v>
      </c>
      <c r="F181" s="274">
        <f t="shared" si="25"/>
        <v>20457</v>
      </c>
      <c r="G181" s="274">
        <f t="shared" si="26"/>
        <v>40770</v>
      </c>
      <c r="H181" s="275">
        <f>CHOOSE(MATCH($A$2,{"D","C"},0),VLOOKUP($A181,$J$4:$O$70,COUNTA($J$4:$O$4)),TREND(D181:E181,F181:G181,B181))</f>
        <v>1</v>
      </c>
    </row>
    <row r="182" spans="1:8">
      <c r="A182" s="12">
        <f t="shared" si="27"/>
        <v>39356</v>
      </c>
      <c r="B182" s="12">
        <f t="shared" si="21"/>
        <v>39553</v>
      </c>
      <c r="C182" s="13">
        <f t="shared" si="22"/>
        <v>1</v>
      </c>
      <c r="D182" s="273">
        <f t="shared" si="23"/>
        <v>1</v>
      </c>
      <c r="E182" s="273">
        <f t="shared" si="24"/>
        <v>1</v>
      </c>
      <c r="F182" s="274">
        <f t="shared" si="25"/>
        <v>20457</v>
      </c>
      <c r="G182" s="274">
        <f t="shared" si="26"/>
        <v>40770</v>
      </c>
      <c r="H182" s="275">
        <f>CHOOSE(MATCH($A$2,{"D","C"},0),VLOOKUP($A182,$J$4:$O$70,COUNTA($J$4:$O$4)),TREND(D182:E182,F182:G182,B182))</f>
        <v>1</v>
      </c>
    </row>
    <row r="183" spans="1:8">
      <c r="A183" s="12">
        <f t="shared" si="27"/>
        <v>39387</v>
      </c>
      <c r="B183" s="12">
        <f t="shared" si="21"/>
        <v>39583</v>
      </c>
      <c r="C183" s="13">
        <f t="shared" si="22"/>
        <v>1</v>
      </c>
      <c r="D183" s="273">
        <f t="shared" si="23"/>
        <v>1</v>
      </c>
      <c r="E183" s="273">
        <f t="shared" si="24"/>
        <v>1</v>
      </c>
      <c r="F183" s="274">
        <f t="shared" si="25"/>
        <v>20457</v>
      </c>
      <c r="G183" s="274">
        <f t="shared" si="26"/>
        <v>40770</v>
      </c>
      <c r="H183" s="275">
        <f>CHOOSE(MATCH($A$2,{"D","C"},0),VLOOKUP($A183,$J$4:$O$70,COUNTA($J$4:$O$4)),TREND(D183:E183,F183:G183,B183))</f>
        <v>1</v>
      </c>
    </row>
    <row r="184" spans="1:8">
      <c r="A184" s="12">
        <f t="shared" si="27"/>
        <v>39417</v>
      </c>
      <c r="B184" s="12">
        <f t="shared" si="21"/>
        <v>39614</v>
      </c>
      <c r="C184" s="13">
        <f t="shared" si="22"/>
        <v>1</v>
      </c>
      <c r="D184" s="273">
        <f t="shared" si="23"/>
        <v>1</v>
      </c>
      <c r="E184" s="273">
        <f t="shared" si="24"/>
        <v>1</v>
      </c>
      <c r="F184" s="274">
        <f t="shared" si="25"/>
        <v>20457</v>
      </c>
      <c r="G184" s="274">
        <f t="shared" si="26"/>
        <v>40770</v>
      </c>
      <c r="H184" s="275">
        <f>CHOOSE(MATCH($A$2,{"D","C"},0),VLOOKUP($A184,$J$4:$O$70,COUNTA($J$4:$O$4)),TREND(D184:E184,F184:G184,B184))</f>
        <v>1</v>
      </c>
    </row>
    <row r="185" spans="1:8">
      <c r="A185" s="12">
        <f t="shared" si="27"/>
        <v>39448</v>
      </c>
      <c r="B185" s="12">
        <f t="shared" si="21"/>
        <v>39644</v>
      </c>
      <c r="C185" s="13">
        <f t="shared" si="22"/>
        <v>1</v>
      </c>
      <c r="D185" s="273">
        <f t="shared" si="23"/>
        <v>1</v>
      </c>
      <c r="E185" s="273">
        <f t="shared" si="24"/>
        <v>1</v>
      </c>
      <c r="F185" s="274">
        <f t="shared" si="25"/>
        <v>20457</v>
      </c>
      <c r="G185" s="274">
        <f t="shared" si="26"/>
        <v>40770</v>
      </c>
      <c r="H185" s="275">
        <f>CHOOSE(MATCH($A$2,{"D","C"},0),VLOOKUP($A185,$J$4:$O$70,COUNTA($J$4:$O$4)),TREND(D185:E185,F185:G185,B185))</f>
        <v>1</v>
      </c>
    </row>
    <row r="186" spans="1:8">
      <c r="A186" s="12">
        <f t="shared" si="27"/>
        <v>39479</v>
      </c>
      <c r="B186" s="12">
        <f t="shared" si="21"/>
        <v>39675</v>
      </c>
      <c r="C186" s="13">
        <f t="shared" si="22"/>
        <v>1</v>
      </c>
      <c r="D186" s="273">
        <f t="shared" si="23"/>
        <v>1</v>
      </c>
      <c r="E186" s="273">
        <f t="shared" si="24"/>
        <v>1</v>
      </c>
      <c r="F186" s="274">
        <f t="shared" si="25"/>
        <v>20457</v>
      </c>
      <c r="G186" s="274">
        <f t="shared" si="26"/>
        <v>40770</v>
      </c>
      <c r="H186" s="275">
        <f>CHOOSE(MATCH($A$2,{"D","C"},0),VLOOKUP($A186,$J$4:$O$70,COUNTA($J$4:$O$4)),TREND(D186:E186,F186:G186,B186))</f>
        <v>1</v>
      </c>
    </row>
    <row r="187" spans="1:8">
      <c r="A187" s="12">
        <f t="shared" si="27"/>
        <v>39508</v>
      </c>
      <c r="B187" s="12">
        <f t="shared" si="21"/>
        <v>39706</v>
      </c>
      <c r="C187" s="13">
        <f t="shared" si="22"/>
        <v>1</v>
      </c>
      <c r="D187" s="273">
        <f t="shared" si="23"/>
        <v>1</v>
      </c>
      <c r="E187" s="273">
        <f t="shared" si="24"/>
        <v>1</v>
      </c>
      <c r="F187" s="274">
        <f t="shared" si="25"/>
        <v>20457</v>
      </c>
      <c r="G187" s="274">
        <f t="shared" si="26"/>
        <v>40770</v>
      </c>
      <c r="H187" s="275">
        <f>CHOOSE(MATCH($A$2,{"D","C"},0),VLOOKUP($A187,$J$4:$O$70,COUNTA($J$4:$O$4)),TREND(D187:E187,F187:G187,B187))</f>
        <v>1</v>
      </c>
    </row>
    <row r="188" spans="1:8">
      <c r="A188" s="12">
        <f t="shared" si="27"/>
        <v>39539</v>
      </c>
      <c r="B188" s="12">
        <f t="shared" si="21"/>
        <v>39736</v>
      </c>
      <c r="C188" s="13">
        <f t="shared" si="22"/>
        <v>1</v>
      </c>
      <c r="D188" s="273">
        <f t="shared" si="23"/>
        <v>1</v>
      </c>
      <c r="E188" s="273">
        <f t="shared" si="24"/>
        <v>1</v>
      </c>
      <c r="F188" s="274">
        <f t="shared" si="25"/>
        <v>20457</v>
      </c>
      <c r="G188" s="274">
        <f t="shared" si="26"/>
        <v>40770</v>
      </c>
      <c r="H188" s="275">
        <f>CHOOSE(MATCH($A$2,{"D","C"},0),VLOOKUP($A188,$J$4:$O$70,COUNTA($J$4:$O$4)),TREND(D188:E188,F188:G188,B188))</f>
        <v>1</v>
      </c>
    </row>
    <row r="189" spans="1:8">
      <c r="A189" s="12">
        <f t="shared" si="27"/>
        <v>39569</v>
      </c>
      <c r="B189" s="12">
        <f t="shared" si="21"/>
        <v>39767</v>
      </c>
      <c r="C189" s="13">
        <f t="shared" si="22"/>
        <v>1</v>
      </c>
      <c r="D189" s="273">
        <f t="shared" si="23"/>
        <v>1</v>
      </c>
      <c r="E189" s="273">
        <f t="shared" si="24"/>
        <v>1</v>
      </c>
      <c r="F189" s="274">
        <f t="shared" si="25"/>
        <v>20457</v>
      </c>
      <c r="G189" s="274">
        <f t="shared" si="26"/>
        <v>40770</v>
      </c>
      <c r="H189" s="275">
        <f>CHOOSE(MATCH($A$2,{"D","C"},0),VLOOKUP($A189,$J$4:$O$70,COUNTA($J$4:$O$4)),TREND(D189:E189,F189:G189,B189))</f>
        <v>1</v>
      </c>
    </row>
    <row r="190" spans="1:8">
      <c r="A190" s="12">
        <f t="shared" si="27"/>
        <v>39600</v>
      </c>
      <c r="B190" s="12">
        <f t="shared" si="21"/>
        <v>39797</v>
      </c>
      <c r="C190" s="13">
        <f t="shared" si="22"/>
        <v>1</v>
      </c>
      <c r="D190" s="273">
        <f t="shared" si="23"/>
        <v>1</v>
      </c>
      <c r="E190" s="273">
        <f t="shared" si="24"/>
        <v>1</v>
      </c>
      <c r="F190" s="274">
        <f t="shared" si="25"/>
        <v>20457</v>
      </c>
      <c r="G190" s="274">
        <f t="shared" si="26"/>
        <v>40770</v>
      </c>
      <c r="H190" s="275">
        <f>CHOOSE(MATCH($A$2,{"D","C"},0),VLOOKUP($A190,$J$4:$O$70,COUNTA($J$4:$O$4)),TREND(D190:E190,F190:G190,B190))</f>
        <v>1</v>
      </c>
    </row>
    <row r="191" spans="1:8">
      <c r="A191" s="12">
        <f t="shared" si="27"/>
        <v>39630</v>
      </c>
      <c r="B191" s="12">
        <f t="shared" si="21"/>
        <v>39828</v>
      </c>
      <c r="C191" s="13">
        <f t="shared" si="22"/>
        <v>1</v>
      </c>
      <c r="D191" s="273">
        <f t="shared" si="23"/>
        <v>1</v>
      </c>
      <c r="E191" s="273">
        <f t="shared" si="24"/>
        <v>1</v>
      </c>
      <c r="F191" s="274">
        <f t="shared" si="25"/>
        <v>20457</v>
      </c>
      <c r="G191" s="274">
        <f t="shared" si="26"/>
        <v>40770</v>
      </c>
      <c r="H191" s="275">
        <f>CHOOSE(MATCH($A$2,{"D","C"},0),VLOOKUP($A191,$J$4:$O$70,COUNTA($J$4:$O$4)),TREND(D191:E191,F191:G191,B191))</f>
        <v>1</v>
      </c>
    </row>
    <row r="192" spans="1:8">
      <c r="A192" s="12">
        <f t="shared" si="27"/>
        <v>39661</v>
      </c>
      <c r="B192" s="12">
        <f t="shared" si="21"/>
        <v>39859</v>
      </c>
      <c r="C192" s="13">
        <f t="shared" si="22"/>
        <v>1</v>
      </c>
      <c r="D192" s="273">
        <f t="shared" si="23"/>
        <v>1</v>
      </c>
      <c r="E192" s="273">
        <f t="shared" si="24"/>
        <v>1</v>
      </c>
      <c r="F192" s="274">
        <f t="shared" si="25"/>
        <v>20457</v>
      </c>
      <c r="G192" s="274">
        <f t="shared" si="26"/>
        <v>40770</v>
      </c>
      <c r="H192" s="275">
        <f>CHOOSE(MATCH($A$2,{"D","C"},0),VLOOKUP($A192,$J$4:$O$70,COUNTA($J$4:$O$4)),TREND(D192:E192,F192:G192,B192))</f>
        <v>1</v>
      </c>
    </row>
    <row r="193" spans="1:8">
      <c r="A193" s="12">
        <f t="shared" si="27"/>
        <v>39692</v>
      </c>
      <c r="B193" s="12">
        <f t="shared" si="21"/>
        <v>39887</v>
      </c>
      <c r="C193" s="13">
        <f t="shared" si="22"/>
        <v>1</v>
      </c>
      <c r="D193" s="273">
        <f t="shared" si="23"/>
        <v>1</v>
      </c>
      <c r="E193" s="273">
        <f t="shared" si="24"/>
        <v>1</v>
      </c>
      <c r="F193" s="274">
        <f t="shared" si="25"/>
        <v>20457</v>
      </c>
      <c r="G193" s="274">
        <f t="shared" si="26"/>
        <v>40770</v>
      </c>
      <c r="H193" s="275">
        <f>CHOOSE(MATCH($A$2,{"D","C"},0),VLOOKUP($A193,$J$4:$O$70,COUNTA($J$4:$O$4)),TREND(D193:E193,F193:G193,B193))</f>
        <v>1</v>
      </c>
    </row>
    <row r="194" spans="1:8">
      <c r="A194" s="12">
        <f t="shared" si="27"/>
        <v>39722</v>
      </c>
      <c r="B194" s="12">
        <f t="shared" si="21"/>
        <v>39918</v>
      </c>
      <c r="C194" s="13">
        <f t="shared" si="22"/>
        <v>1</v>
      </c>
      <c r="D194" s="273">
        <f t="shared" si="23"/>
        <v>1</v>
      </c>
      <c r="E194" s="273">
        <f t="shared" si="24"/>
        <v>1</v>
      </c>
      <c r="F194" s="274">
        <f t="shared" si="25"/>
        <v>20457</v>
      </c>
      <c r="G194" s="274">
        <f t="shared" si="26"/>
        <v>40770</v>
      </c>
      <c r="H194" s="275">
        <f>CHOOSE(MATCH($A$2,{"D","C"},0),VLOOKUP($A194,$J$4:$O$70,COUNTA($J$4:$O$4)),TREND(D194:E194,F194:G194,B194))</f>
        <v>1</v>
      </c>
    </row>
    <row r="195" spans="1:8">
      <c r="A195" s="12">
        <f t="shared" si="27"/>
        <v>39753</v>
      </c>
      <c r="B195" s="12">
        <f t="shared" si="21"/>
        <v>39948</v>
      </c>
      <c r="C195" s="13">
        <f t="shared" si="22"/>
        <v>1</v>
      </c>
      <c r="D195" s="273">
        <f t="shared" si="23"/>
        <v>1</v>
      </c>
      <c r="E195" s="273">
        <f t="shared" si="24"/>
        <v>1</v>
      </c>
      <c r="F195" s="274">
        <f t="shared" si="25"/>
        <v>20457</v>
      </c>
      <c r="G195" s="274">
        <f t="shared" si="26"/>
        <v>40770</v>
      </c>
      <c r="H195" s="275">
        <f>CHOOSE(MATCH($A$2,{"D","C"},0),VLOOKUP($A195,$J$4:$O$70,COUNTA($J$4:$O$4)),TREND(D195:E195,F195:G195,B195))</f>
        <v>1</v>
      </c>
    </row>
    <row r="196" spans="1:8">
      <c r="A196" s="12">
        <f t="shared" si="27"/>
        <v>39783</v>
      </c>
      <c r="B196" s="12">
        <f t="shared" si="21"/>
        <v>39979</v>
      </c>
      <c r="C196" s="13">
        <f t="shared" si="22"/>
        <v>1</v>
      </c>
      <c r="D196" s="273">
        <f t="shared" si="23"/>
        <v>1</v>
      </c>
      <c r="E196" s="273">
        <f t="shared" si="24"/>
        <v>1</v>
      </c>
      <c r="F196" s="274">
        <f t="shared" si="25"/>
        <v>20457</v>
      </c>
      <c r="G196" s="274">
        <f t="shared" si="26"/>
        <v>40770</v>
      </c>
      <c r="H196" s="275">
        <f>CHOOSE(MATCH($A$2,{"D","C"},0),VLOOKUP($A196,$J$4:$O$70,COUNTA($J$4:$O$4)),TREND(D196:E196,F196:G196,B196))</f>
        <v>1</v>
      </c>
    </row>
    <row r="197" spans="1:8">
      <c r="A197" s="12">
        <f t="shared" si="27"/>
        <v>39814</v>
      </c>
      <c r="B197" s="12">
        <f t="shared" ref="B197:B260" si="28">DATE(YEAR(A197),MONTH(A197)+FLOOR(($N$2+$A$3)/2,1),1+14*MOD($N$2+$A$3,2))</f>
        <v>40009</v>
      </c>
      <c r="C197" s="13">
        <f t="shared" ref="C197:C260" si="29">MATCH($B197,$K$5:$K$70,1)</f>
        <v>1</v>
      </c>
      <c r="D197" s="273">
        <f t="shared" ref="D197:D260" si="30">INDEX($O$5:$O$70,C197)</f>
        <v>1</v>
      </c>
      <c r="E197" s="273">
        <f t="shared" ref="E197:E260" si="31">INDEX($O$5:$O$70,C197+1)</f>
        <v>1</v>
      </c>
      <c r="F197" s="274">
        <f t="shared" ref="F197:F260" si="32">INDEX($K$5:$K$70,C197)</f>
        <v>20457</v>
      </c>
      <c r="G197" s="274">
        <f t="shared" ref="G197:G260" si="33">INDEX($K$5:$K$70,C197+1)</f>
        <v>40770</v>
      </c>
      <c r="H197" s="275">
        <f>CHOOSE(MATCH($A$2,{"D","C"},0),VLOOKUP($A197,$J$4:$O$70,COUNTA($J$4:$O$4)),TREND(D197:E197,F197:G197,B197))</f>
        <v>1</v>
      </c>
    </row>
    <row r="198" spans="1:8">
      <c r="A198" s="12">
        <f t="shared" ref="A198:A261" si="34">EOMONTH(A197,$A$3-1)+1</f>
        <v>39845</v>
      </c>
      <c r="B198" s="12">
        <f t="shared" si="28"/>
        <v>40040</v>
      </c>
      <c r="C198" s="13">
        <f t="shared" si="29"/>
        <v>1</v>
      </c>
      <c r="D198" s="273">
        <f t="shared" si="30"/>
        <v>1</v>
      </c>
      <c r="E198" s="273">
        <f t="shared" si="31"/>
        <v>1</v>
      </c>
      <c r="F198" s="274">
        <f t="shared" si="32"/>
        <v>20457</v>
      </c>
      <c r="G198" s="274">
        <f t="shared" si="33"/>
        <v>40770</v>
      </c>
      <c r="H198" s="275">
        <f>CHOOSE(MATCH($A$2,{"D","C"},0),VLOOKUP($A198,$J$4:$O$70,COUNTA($J$4:$O$4)),TREND(D198:E198,F198:G198,B198))</f>
        <v>1</v>
      </c>
    </row>
    <row r="199" spans="1:8">
      <c r="A199" s="12">
        <f t="shared" si="34"/>
        <v>39873</v>
      </c>
      <c r="B199" s="12">
        <f t="shared" si="28"/>
        <v>40071</v>
      </c>
      <c r="C199" s="13">
        <f t="shared" si="29"/>
        <v>1</v>
      </c>
      <c r="D199" s="273">
        <f t="shared" si="30"/>
        <v>1</v>
      </c>
      <c r="E199" s="273">
        <f t="shared" si="31"/>
        <v>1</v>
      </c>
      <c r="F199" s="274">
        <f t="shared" si="32"/>
        <v>20457</v>
      </c>
      <c r="G199" s="274">
        <f t="shared" si="33"/>
        <v>40770</v>
      </c>
      <c r="H199" s="275">
        <f>CHOOSE(MATCH($A$2,{"D","C"},0),VLOOKUP($A199,$J$4:$O$70,COUNTA($J$4:$O$4)),TREND(D199:E199,F199:G199,B199))</f>
        <v>1</v>
      </c>
    </row>
    <row r="200" spans="1:8">
      <c r="A200" s="12">
        <f t="shared" si="34"/>
        <v>39904</v>
      </c>
      <c r="B200" s="12">
        <f t="shared" si="28"/>
        <v>40101</v>
      </c>
      <c r="C200" s="13">
        <f t="shared" si="29"/>
        <v>1</v>
      </c>
      <c r="D200" s="273">
        <f t="shared" si="30"/>
        <v>1</v>
      </c>
      <c r="E200" s="273">
        <f t="shared" si="31"/>
        <v>1</v>
      </c>
      <c r="F200" s="274">
        <f t="shared" si="32"/>
        <v>20457</v>
      </c>
      <c r="G200" s="274">
        <f t="shared" si="33"/>
        <v>40770</v>
      </c>
      <c r="H200" s="275">
        <f>CHOOSE(MATCH($A$2,{"D","C"},0),VLOOKUP($A200,$J$4:$O$70,COUNTA($J$4:$O$4)),TREND(D200:E200,F200:G200,B200))</f>
        <v>1</v>
      </c>
    </row>
    <row r="201" spans="1:8">
      <c r="A201" s="12">
        <f t="shared" si="34"/>
        <v>39934</v>
      </c>
      <c r="B201" s="12">
        <f t="shared" si="28"/>
        <v>40132</v>
      </c>
      <c r="C201" s="13">
        <f t="shared" si="29"/>
        <v>1</v>
      </c>
      <c r="D201" s="273">
        <f t="shared" si="30"/>
        <v>1</v>
      </c>
      <c r="E201" s="273">
        <f t="shared" si="31"/>
        <v>1</v>
      </c>
      <c r="F201" s="274">
        <f t="shared" si="32"/>
        <v>20457</v>
      </c>
      <c r="G201" s="274">
        <f t="shared" si="33"/>
        <v>40770</v>
      </c>
      <c r="H201" s="275">
        <f>CHOOSE(MATCH($A$2,{"D","C"},0),VLOOKUP($A201,$J$4:$O$70,COUNTA($J$4:$O$4)),TREND(D201:E201,F201:G201,B201))</f>
        <v>1</v>
      </c>
    </row>
    <row r="202" spans="1:8">
      <c r="A202" s="12">
        <f t="shared" si="34"/>
        <v>39965</v>
      </c>
      <c r="B202" s="12">
        <f t="shared" si="28"/>
        <v>40162</v>
      </c>
      <c r="C202" s="13">
        <f t="shared" si="29"/>
        <v>1</v>
      </c>
      <c r="D202" s="273">
        <f t="shared" si="30"/>
        <v>1</v>
      </c>
      <c r="E202" s="273">
        <f t="shared" si="31"/>
        <v>1</v>
      </c>
      <c r="F202" s="274">
        <f t="shared" si="32"/>
        <v>20457</v>
      </c>
      <c r="G202" s="274">
        <f t="shared" si="33"/>
        <v>40770</v>
      </c>
      <c r="H202" s="275">
        <f>CHOOSE(MATCH($A$2,{"D","C"},0),VLOOKUP($A202,$J$4:$O$70,COUNTA($J$4:$O$4)),TREND(D202:E202,F202:G202,B202))</f>
        <v>1</v>
      </c>
    </row>
    <row r="203" spans="1:8">
      <c r="A203" s="12">
        <f t="shared" si="34"/>
        <v>39995</v>
      </c>
      <c r="B203" s="12">
        <f t="shared" si="28"/>
        <v>40193</v>
      </c>
      <c r="C203" s="13">
        <f t="shared" si="29"/>
        <v>1</v>
      </c>
      <c r="D203" s="273">
        <f t="shared" si="30"/>
        <v>1</v>
      </c>
      <c r="E203" s="273">
        <f t="shared" si="31"/>
        <v>1</v>
      </c>
      <c r="F203" s="274">
        <f t="shared" si="32"/>
        <v>20457</v>
      </c>
      <c r="G203" s="274">
        <f t="shared" si="33"/>
        <v>40770</v>
      </c>
      <c r="H203" s="275">
        <f>CHOOSE(MATCH($A$2,{"D","C"},0),VLOOKUP($A203,$J$4:$O$70,COUNTA($J$4:$O$4)),TREND(D203:E203,F203:G203,B203))</f>
        <v>1</v>
      </c>
    </row>
    <row r="204" spans="1:8">
      <c r="A204" s="12">
        <f t="shared" si="34"/>
        <v>40026</v>
      </c>
      <c r="B204" s="12">
        <f t="shared" si="28"/>
        <v>40224</v>
      </c>
      <c r="C204" s="13">
        <f t="shared" si="29"/>
        <v>1</v>
      </c>
      <c r="D204" s="273">
        <f t="shared" si="30"/>
        <v>1</v>
      </c>
      <c r="E204" s="273">
        <f t="shared" si="31"/>
        <v>1</v>
      </c>
      <c r="F204" s="274">
        <f t="shared" si="32"/>
        <v>20457</v>
      </c>
      <c r="G204" s="274">
        <f t="shared" si="33"/>
        <v>40770</v>
      </c>
      <c r="H204" s="275">
        <f>CHOOSE(MATCH($A$2,{"D","C"},0),VLOOKUP($A204,$J$4:$O$70,COUNTA($J$4:$O$4)),TREND(D204:E204,F204:G204,B204))</f>
        <v>1</v>
      </c>
    </row>
    <row r="205" spans="1:8">
      <c r="A205" s="12">
        <f t="shared" si="34"/>
        <v>40057</v>
      </c>
      <c r="B205" s="12">
        <f t="shared" si="28"/>
        <v>40252</v>
      </c>
      <c r="C205" s="13">
        <f t="shared" si="29"/>
        <v>1</v>
      </c>
      <c r="D205" s="273">
        <f t="shared" si="30"/>
        <v>1</v>
      </c>
      <c r="E205" s="273">
        <f t="shared" si="31"/>
        <v>1</v>
      </c>
      <c r="F205" s="274">
        <f t="shared" si="32"/>
        <v>20457</v>
      </c>
      <c r="G205" s="274">
        <f t="shared" si="33"/>
        <v>40770</v>
      </c>
      <c r="H205" s="275">
        <f>CHOOSE(MATCH($A$2,{"D","C"},0),VLOOKUP($A205,$J$4:$O$70,COUNTA($J$4:$O$4)),TREND(D205:E205,F205:G205,B205))</f>
        <v>1</v>
      </c>
    </row>
    <row r="206" spans="1:8">
      <c r="A206" s="12">
        <f t="shared" si="34"/>
        <v>40087</v>
      </c>
      <c r="B206" s="12">
        <f t="shared" si="28"/>
        <v>40283</v>
      </c>
      <c r="C206" s="13">
        <f t="shared" si="29"/>
        <v>1</v>
      </c>
      <c r="D206" s="273">
        <f t="shared" si="30"/>
        <v>1</v>
      </c>
      <c r="E206" s="273">
        <f t="shared" si="31"/>
        <v>1</v>
      </c>
      <c r="F206" s="274">
        <f t="shared" si="32"/>
        <v>20457</v>
      </c>
      <c r="G206" s="274">
        <f t="shared" si="33"/>
        <v>40770</v>
      </c>
      <c r="H206" s="275">
        <f>CHOOSE(MATCH($A$2,{"D","C"},0),VLOOKUP($A206,$J$4:$O$70,COUNTA($J$4:$O$4)),TREND(D206:E206,F206:G206,B206))</f>
        <v>1</v>
      </c>
    </row>
    <row r="207" spans="1:8">
      <c r="A207" s="12">
        <f t="shared" si="34"/>
        <v>40118</v>
      </c>
      <c r="B207" s="12">
        <f t="shared" si="28"/>
        <v>40313</v>
      </c>
      <c r="C207" s="13">
        <f t="shared" si="29"/>
        <v>1</v>
      </c>
      <c r="D207" s="273">
        <f t="shared" si="30"/>
        <v>1</v>
      </c>
      <c r="E207" s="273">
        <f t="shared" si="31"/>
        <v>1</v>
      </c>
      <c r="F207" s="274">
        <f t="shared" si="32"/>
        <v>20457</v>
      </c>
      <c r="G207" s="274">
        <f t="shared" si="33"/>
        <v>40770</v>
      </c>
      <c r="H207" s="275">
        <f>CHOOSE(MATCH($A$2,{"D","C"},0),VLOOKUP($A207,$J$4:$O$70,COUNTA($J$4:$O$4)),TREND(D207:E207,F207:G207,B207))</f>
        <v>1</v>
      </c>
    </row>
    <row r="208" spans="1:8">
      <c r="A208" s="12">
        <f t="shared" si="34"/>
        <v>40148</v>
      </c>
      <c r="B208" s="12">
        <f t="shared" si="28"/>
        <v>40344</v>
      </c>
      <c r="C208" s="13">
        <f t="shared" si="29"/>
        <v>1</v>
      </c>
      <c r="D208" s="273">
        <f t="shared" si="30"/>
        <v>1</v>
      </c>
      <c r="E208" s="273">
        <f t="shared" si="31"/>
        <v>1</v>
      </c>
      <c r="F208" s="274">
        <f t="shared" si="32"/>
        <v>20457</v>
      </c>
      <c r="G208" s="274">
        <f t="shared" si="33"/>
        <v>40770</v>
      </c>
      <c r="H208" s="275">
        <f>CHOOSE(MATCH($A$2,{"D","C"},0),VLOOKUP($A208,$J$4:$O$70,COUNTA($J$4:$O$4)),TREND(D208:E208,F208:G208,B208))</f>
        <v>1</v>
      </c>
    </row>
    <row r="209" spans="1:8">
      <c r="A209" s="12">
        <f t="shared" si="34"/>
        <v>40179</v>
      </c>
      <c r="B209" s="12">
        <f t="shared" si="28"/>
        <v>40374</v>
      </c>
      <c r="C209" s="13">
        <f t="shared" si="29"/>
        <v>1</v>
      </c>
      <c r="D209" s="273">
        <f t="shared" si="30"/>
        <v>1</v>
      </c>
      <c r="E209" s="273">
        <f t="shared" si="31"/>
        <v>1</v>
      </c>
      <c r="F209" s="274">
        <f t="shared" si="32"/>
        <v>20457</v>
      </c>
      <c r="G209" s="274">
        <f t="shared" si="33"/>
        <v>40770</v>
      </c>
      <c r="H209" s="275">
        <f>CHOOSE(MATCH($A$2,{"D","C"},0),VLOOKUP($A209,$J$4:$O$70,COUNTA($J$4:$O$4)),TREND(D209:E209,F209:G209,B209))</f>
        <v>1</v>
      </c>
    </row>
    <row r="210" spans="1:8">
      <c r="A210" s="12">
        <f t="shared" si="34"/>
        <v>40210</v>
      </c>
      <c r="B210" s="12">
        <f t="shared" si="28"/>
        <v>40405</v>
      </c>
      <c r="C210" s="13">
        <f t="shared" si="29"/>
        <v>1</v>
      </c>
      <c r="D210" s="273">
        <f t="shared" si="30"/>
        <v>1</v>
      </c>
      <c r="E210" s="273">
        <f t="shared" si="31"/>
        <v>1</v>
      </c>
      <c r="F210" s="274">
        <f t="shared" si="32"/>
        <v>20457</v>
      </c>
      <c r="G210" s="274">
        <f t="shared" si="33"/>
        <v>40770</v>
      </c>
      <c r="H210" s="275">
        <f>CHOOSE(MATCH($A$2,{"D","C"},0),VLOOKUP($A210,$J$4:$O$70,COUNTA($J$4:$O$4)),TREND(D210:E210,F210:G210,B210))</f>
        <v>1</v>
      </c>
    </row>
    <row r="211" spans="1:8">
      <c r="A211" s="12">
        <f t="shared" si="34"/>
        <v>40238</v>
      </c>
      <c r="B211" s="12">
        <f t="shared" si="28"/>
        <v>40436</v>
      </c>
      <c r="C211" s="13">
        <f t="shared" si="29"/>
        <v>1</v>
      </c>
      <c r="D211" s="273">
        <f t="shared" si="30"/>
        <v>1</v>
      </c>
      <c r="E211" s="273">
        <f t="shared" si="31"/>
        <v>1</v>
      </c>
      <c r="F211" s="274">
        <f t="shared" si="32"/>
        <v>20457</v>
      </c>
      <c r="G211" s="274">
        <f t="shared" si="33"/>
        <v>40770</v>
      </c>
      <c r="H211" s="275">
        <f>CHOOSE(MATCH($A$2,{"D","C"},0),VLOOKUP($A211,$J$4:$O$70,COUNTA($J$4:$O$4)),TREND(D211:E211,F211:G211,B211))</f>
        <v>1</v>
      </c>
    </row>
    <row r="212" spans="1:8">
      <c r="A212" s="12">
        <f t="shared" si="34"/>
        <v>40269</v>
      </c>
      <c r="B212" s="12">
        <f t="shared" si="28"/>
        <v>40466</v>
      </c>
      <c r="C212" s="13">
        <f t="shared" si="29"/>
        <v>1</v>
      </c>
      <c r="D212" s="273">
        <f t="shared" si="30"/>
        <v>1</v>
      </c>
      <c r="E212" s="273">
        <f t="shared" si="31"/>
        <v>1</v>
      </c>
      <c r="F212" s="274">
        <f t="shared" si="32"/>
        <v>20457</v>
      </c>
      <c r="G212" s="274">
        <f t="shared" si="33"/>
        <v>40770</v>
      </c>
      <c r="H212" s="275">
        <f>CHOOSE(MATCH($A$2,{"D","C"},0),VLOOKUP($A212,$J$4:$O$70,COUNTA($J$4:$O$4)),TREND(D212:E212,F212:G212,B212))</f>
        <v>1</v>
      </c>
    </row>
    <row r="213" spans="1:8">
      <c r="A213" s="12">
        <f t="shared" si="34"/>
        <v>40299</v>
      </c>
      <c r="B213" s="12">
        <f t="shared" si="28"/>
        <v>40497</v>
      </c>
      <c r="C213" s="13">
        <f t="shared" si="29"/>
        <v>1</v>
      </c>
      <c r="D213" s="273">
        <f t="shared" si="30"/>
        <v>1</v>
      </c>
      <c r="E213" s="273">
        <f t="shared" si="31"/>
        <v>1</v>
      </c>
      <c r="F213" s="274">
        <f t="shared" si="32"/>
        <v>20457</v>
      </c>
      <c r="G213" s="274">
        <f t="shared" si="33"/>
        <v>40770</v>
      </c>
      <c r="H213" s="275">
        <f>CHOOSE(MATCH($A$2,{"D","C"},0),VLOOKUP($A213,$J$4:$O$70,COUNTA($J$4:$O$4)),TREND(D213:E213,F213:G213,B213))</f>
        <v>1</v>
      </c>
    </row>
    <row r="214" spans="1:8">
      <c r="A214" s="12">
        <f t="shared" si="34"/>
        <v>40330</v>
      </c>
      <c r="B214" s="12">
        <f t="shared" si="28"/>
        <v>40527</v>
      </c>
      <c r="C214" s="13">
        <f t="shared" si="29"/>
        <v>1</v>
      </c>
      <c r="D214" s="273">
        <f t="shared" si="30"/>
        <v>1</v>
      </c>
      <c r="E214" s="273">
        <f t="shared" si="31"/>
        <v>1</v>
      </c>
      <c r="F214" s="274">
        <f t="shared" si="32"/>
        <v>20457</v>
      </c>
      <c r="G214" s="274">
        <f t="shared" si="33"/>
        <v>40770</v>
      </c>
      <c r="H214" s="275">
        <f>CHOOSE(MATCH($A$2,{"D","C"},0),VLOOKUP($A214,$J$4:$O$70,COUNTA($J$4:$O$4)),TREND(D214:E214,F214:G214,B214))</f>
        <v>1</v>
      </c>
    </row>
    <row r="215" spans="1:8">
      <c r="A215" s="12">
        <f t="shared" si="34"/>
        <v>40360</v>
      </c>
      <c r="B215" s="12">
        <f t="shared" si="28"/>
        <v>40558</v>
      </c>
      <c r="C215" s="13">
        <f t="shared" si="29"/>
        <v>1</v>
      </c>
      <c r="D215" s="273">
        <f t="shared" si="30"/>
        <v>1</v>
      </c>
      <c r="E215" s="273">
        <f t="shared" si="31"/>
        <v>1</v>
      </c>
      <c r="F215" s="274">
        <f t="shared" si="32"/>
        <v>20457</v>
      </c>
      <c r="G215" s="274">
        <f t="shared" si="33"/>
        <v>40770</v>
      </c>
      <c r="H215" s="275">
        <f>CHOOSE(MATCH($A$2,{"D","C"},0),VLOOKUP($A215,$J$4:$O$70,COUNTA($J$4:$O$4)),TREND(D215:E215,F215:G215,B215))</f>
        <v>1</v>
      </c>
    </row>
    <row r="216" spans="1:8">
      <c r="A216" s="12">
        <f t="shared" si="34"/>
        <v>40391</v>
      </c>
      <c r="B216" s="12">
        <f t="shared" si="28"/>
        <v>40589</v>
      </c>
      <c r="C216" s="13">
        <f t="shared" si="29"/>
        <v>1</v>
      </c>
      <c r="D216" s="273">
        <f t="shared" si="30"/>
        <v>1</v>
      </c>
      <c r="E216" s="273">
        <f t="shared" si="31"/>
        <v>1</v>
      </c>
      <c r="F216" s="274">
        <f t="shared" si="32"/>
        <v>20457</v>
      </c>
      <c r="G216" s="274">
        <f t="shared" si="33"/>
        <v>40770</v>
      </c>
      <c r="H216" s="275">
        <f>CHOOSE(MATCH($A$2,{"D","C"},0),VLOOKUP($A216,$J$4:$O$70,COUNTA($J$4:$O$4)),TREND(D216:E216,F216:G216,B216))</f>
        <v>1</v>
      </c>
    </row>
    <row r="217" spans="1:8">
      <c r="A217" s="12">
        <f t="shared" si="34"/>
        <v>40422</v>
      </c>
      <c r="B217" s="12">
        <f t="shared" si="28"/>
        <v>40617</v>
      </c>
      <c r="C217" s="13">
        <f t="shared" si="29"/>
        <v>1</v>
      </c>
      <c r="D217" s="273">
        <f t="shared" si="30"/>
        <v>1</v>
      </c>
      <c r="E217" s="273">
        <f t="shared" si="31"/>
        <v>1</v>
      </c>
      <c r="F217" s="274">
        <f t="shared" si="32"/>
        <v>20457</v>
      </c>
      <c r="G217" s="274">
        <f t="shared" si="33"/>
        <v>40770</v>
      </c>
      <c r="H217" s="275">
        <f>CHOOSE(MATCH($A$2,{"D","C"},0),VLOOKUP($A217,$J$4:$O$70,COUNTA($J$4:$O$4)),TREND(D217:E217,F217:G217,B217))</f>
        <v>1</v>
      </c>
    </row>
    <row r="218" spans="1:8">
      <c r="A218" s="12">
        <f t="shared" si="34"/>
        <v>40452</v>
      </c>
      <c r="B218" s="12">
        <f t="shared" si="28"/>
        <v>40648</v>
      </c>
      <c r="C218" s="13">
        <f t="shared" si="29"/>
        <v>1</v>
      </c>
      <c r="D218" s="273">
        <f t="shared" si="30"/>
        <v>1</v>
      </c>
      <c r="E218" s="273">
        <f t="shared" si="31"/>
        <v>1</v>
      </c>
      <c r="F218" s="274">
        <f t="shared" si="32"/>
        <v>20457</v>
      </c>
      <c r="G218" s="274">
        <f t="shared" si="33"/>
        <v>40770</v>
      </c>
      <c r="H218" s="275">
        <f>CHOOSE(MATCH($A$2,{"D","C"},0),VLOOKUP($A218,$J$4:$O$70,COUNTA($J$4:$O$4)),TREND(D218:E218,F218:G218,B218))</f>
        <v>1</v>
      </c>
    </row>
    <row r="219" spans="1:8">
      <c r="A219" s="12">
        <f t="shared" si="34"/>
        <v>40483</v>
      </c>
      <c r="B219" s="12">
        <f t="shared" si="28"/>
        <v>40678</v>
      </c>
      <c r="C219" s="13">
        <f t="shared" si="29"/>
        <v>1</v>
      </c>
      <c r="D219" s="273">
        <f t="shared" si="30"/>
        <v>1</v>
      </c>
      <c r="E219" s="273">
        <f t="shared" si="31"/>
        <v>1</v>
      </c>
      <c r="F219" s="274">
        <f t="shared" si="32"/>
        <v>20457</v>
      </c>
      <c r="G219" s="274">
        <f t="shared" si="33"/>
        <v>40770</v>
      </c>
      <c r="H219" s="275">
        <f>CHOOSE(MATCH($A$2,{"D","C"},0),VLOOKUP($A219,$J$4:$O$70,COUNTA($J$4:$O$4)),TREND(D219:E219,F219:G219,B219))</f>
        <v>1</v>
      </c>
    </row>
    <row r="220" spans="1:8">
      <c r="A220" s="12">
        <f t="shared" si="34"/>
        <v>40513</v>
      </c>
      <c r="B220" s="12">
        <f t="shared" si="28"/>
        <v>40709</v>
      </c>
      <c r="C220" s="13">
        <f t="shared" si="29"/>
        <v>1</v>
      </c>
      <c r="D220" s="273">
        <f t="shared" si="30"/>
        <v>1</v>
      </c>
      <c r="E220" s="273">
        <f t="shared" si="31"/>
        <v>1</v>
      </c>
      <c r="F220" s="274">
        <f t="shared" si="32"/>
        <v>20457</v>
      </c>
      <c r="G220" s="274">
        <f t="shared" si="33"/>
        <v>40770</v>
      </c>
      <c r="H220" s="275">
        <f>CHOOSE(MATCH($A$2,{"D","C"},0),VLOOKUP($A220,$J$4:$O$70,COUNTA($J$4:$O$4)),TREND(D220:E220,F220:G220,B220))</f>
        <v>1</v>
      </c>
    </row>
    <row r="221" spans="1:8">
      <c r="A221" s="12">
        <f t="shared" si="34"/>
        <v>40544</v>
      </c>
      <c r="B221" s="12">
        <f t="shared" si="28"/>
        <v>40739</v>
      </c>
      <c r="C221" s="13">
        <f t="shared" si="29"/>
        <v>1</v>
      </c>
      <c r="D221" s="273">
        <f t="shared" si="30"/>
        <v>1</v>
      </c>
      <c r="E221" s="273">
        <f t="shared" si="31"/>
        <v>1</v>
      </c>
      <c r="F221" s="274">
        <f t="shared" si="32"/>
        <v>20457</v>
      </c>
      <c r="G221" s="274">
        <f t="shared" si="33"/>
        <v>40770</v>
      </c>
      <c r="H221" s="275">
        <f>CHOOSE(MATCH($A$2,{"D","C"},0),VLOOKUP($A221,$J$4:$O$70,COUNTA($J$4:$O$4)),TREND(D221:E221,F221:G221,B221))</f>
        <v>1</v>
      </c>
    </row>
    <row r="222" spans="1:8">
      <c r="A222" s="12">
        <f t="shared" si="34"/>
        <v>40575</v>
      </c>
      <c r="B222" s="12">
        <f t="shared" si="28"/>
        <v>40770</v>
      </c>
      <c r="C222" s="13">
        <f t="shared" si="29"/>
        <v>2</v>
      </c>
      <c r="D222" s="273">
        <f t="shared" si="30"/>
        <v>1</v>
      </c>
      <c r="E222" s="273">
        <f t="shared" si="31"/>
        <v>1</v>
      </c>
      <c r="F222" s="274">
        <f t="shared" si="32"/>
        <v>40770</v>
      </c>
      <c r="G222" s="274">
        <f t="shared" si="33"/>
        <v>40864</v>
      </c>
      <c r="H222" s="275">
        <f>CHOOSE(MATCH($A$2,{"D","C"},0),VLOOKUP($A222,$J$4:$O$70,COUNTA($J$4:$O$4)),TREND(D222:E222,F222:G222,B222))</f>
        <v>1</v>
      </c>
    </row>
    <row r="223" spans="1:8">
      <c r="A223" s="12">
        <f t="shared" si="34"/>
        <v>40603</v>
      </c>
      <c r="B223" s="12">
        <f t="shared" si="28"/>
        <v>40801</v>
      </c>
      <c r="C223" s="13">
        <f t="shared" si="29"/>
        <v>2</v>
      </c>
      <c r="D223" s="273">
        <f t="shared" si="30"/>
        <v>1</v>
      </c>
      <c r="E223" s="273">
        <f t="shared" si="31"/>
        <v>1</v>
      </c>
      <c r="F223" s="274">
        <f t="shared" si="32"/>
        <v>40770</v>
      </c>
      <c r="G223" s="274">
        <f t="shared" si="33"/>
        <v>40864</v>
      </c>
      <c r="H223" s="275">
        <f>CHOOSE(MATCH($A$2,{"D","C"},0),VLOOKUP($A223,$J$4:$O$70,COUNTA($J$4:$O$4)),TREND(D223:E223,F223:G223,B223))</f>
        <v>1</v>
      </c>
    </row>
    <row r="224" spans="1:8">
      <c r="A224" s="12">
        <f t="shared" si="34"/>
        <v>40634</v>
      </c>
      <c r="B224" s="12">
        <f t="shared" si="28"/>
        <v>40831</v>
      </c>
      <c r="C224" s="13">
        <f t="shared" si="29"/>
        <v>2</v>
      </c>
      <c r="D224" s="273">
        <f t="shared" si="30"/>
        <v>1</v>
      </c>
      <c r="E224" s="273">
        <f t="shared" si="31"/>
        <v>1</v>
      </c>
      <c r="F224" s="274">
        <f t="shared" si="32"/>
        <v>40770</v>
      </c>
      <c r="G224" s="274">
        <f t="shared" si="33"/>
        <v>40864</v>
      </c>
      <c r="H224" s="275">
        <f>CHOOSE(MATCH($A$2,{"D","C"},0),VLOOKUP($A224,$J$4:$O$70,COUNTA($J$4:$O$4)),TREND(D224:E224,F224:G224,B224))</f>
        <v>1</v>
      </c>
    </row>
    <row r="225" spans="1:8">
      <c r="A225" s="12">
        <f t="shared" si="34"/>
        <v>40664</v>
      </c>
      <c r="B225" s="12">
        <f t="shared" si="28"/>
        <v>40862</v>
      </c>
      <c r="C225" s="13">
        <f t="shared" si="29"/>
        <v>2</v>
      </c>
      <c r="D225" s="273">
        <f t="shared" si="30"/>
        <v>1</v>
      </c>
      <c r="E225" s="273">
        <f t="shared" si="31"/>
        <v>1</v>
      </c>
      <c r="F225" s="274">
        <f t="shared" si="32"/>
        <v>40770</v>
      </c>
      <c r="G225" s="274">
        <f t="shared" si="33"/>
        <v>40864</v>
      </c>
      <c r="H225" s="275">
        <f>CHOOSE(MATCH($A$2,{"D","C"},0),VLOOKUP($A225,$J$4:$O$70,COUNTA($J$4:$O$4)),TREND(D225:E225,F225:G225,B225))</f>
        <v>1</v>
      </c>
    </row>
    <row r="226" spans="1:8">
      <c r="A226" s="12">
        <f t="shared" si="34"/>
        <v>40695</v>
      </c>
      <c r="B226" s="12">
        <f t="shared" si="28"/>
        <v>40892</v>
      </c>
      <c r="C226" s="13">
        <f t="shared" si="29"/>
        <v>3</v>
      </c>
      <c r="D226" s="273">
        <f t="shared" si="30"/>
        <v>1</v>
      </c>
      <c r="E226" s="273">
        <f t="shared" si="31"/>
        <v>1</v>
      </c>
      <c r="F226" s="274">
        <f t="shared" si="32"/>
        <v>40864</v>
      </c>
      <c r="G226" s="274">
        <f t="shared" si="33"/>
        <v>40955</v>
      </c>
      <c r="H226" s="275">
        <f>CHOOSE(MATCH($A$2,{"D","C"},0),VLOOKUP($A226,$J$4:$O$70,COUNTA($J$4:$O$4)),TREND(D226:E226,F226:G226,B226))</f>
        <v>1</v>
      </c>
    </row>
    <row r="227" spans="1:8">
      <c r="A227" s="12">
        <f t="shared" si="34"/>
        <v>40725</v>
      </c>
      <c r="B227" s="12">
        <f t="shared" si="28"/>
        <v>40923</v>
      </c>
      <c r="C227" s="13">
        <f t="shared" si="29"/>
        <v>3</v>
      </c>
      <c r="D227" s="273">
        <f t="shared" si="30"/>
        <v>1</v>
      </c>
      <c r="E227" s="273">
        <f t="shared" si="31"/>
        <v>1</v>
      </c>
      <c r="F227" s="274">
        <f t="shared" si="32"/>
        <v>40864</v>
      </c>
      <c r="G227" s="274">
        <f t="shared" si="33"/>
        <v>40955</v>
      </c>
      <c r="H227" s="275">
        <f>CHOOSE(MATCH($A$2,{"D","C"},0),VLOOKUP($A227,$J$4:$O$70,COUNTA($J$4:$O$4)),TREND(D227:E227,F227:G227,B227))</f>
        <v>1</v>
      </c>
    </row>
    <row r="228" spans="1:8">
      <c r="A228" s="12">
        <f t="shared" si="34"/>
        <v>40756</v>
      </c>
      <c r="B228" s="12">
        <f t="shared" si="28"/>
        <v>40954</v>
      </c>
      <c r="C228" s="13">
        <f t="shared" si="29"/>
        <v>3</v>
      </c>
      <c r="D228" s="273">
        <f t="shared" si="30"/>
        <v>1</v>
      </c>
      <c r="E228" s="273">
        <f t="shared" si="31"/>
        <v>1</v>
      </c>
      <c r="F228" s="274">
        <f t="shared" si="32"/>
        <v>40864</v>
      </c>
      <c r="G228" s="274">
        <f t="shared" si="33"/>
        <v>40955</v>
      </c>
      <c r="H228" s="275">
        <f>CHOOSE(MATCH($A$2,{"D","C"},0),VLOOKUP($A228,$J$4:$O$70,COUNTA($J$4:$O$4)),TREND(D228:E228,F228:G228,B228))</f>
        <v>1</v>
      </c>
    </row>
    <row r="229" spans="1:8">
      <c r="A229" s="12">
        <f t="shared" si="34"/>
        <v>40787</v>
      </c>
      <c r="B229" s="12">
        <f t="shared" si="28"/>
        <v>40983</v>
      </c>
      <c r="C229" s="13">
        <f t="shared" si="29"/>
        <v>4</v>
      </c>
      <c r="D229" s="273">
        <f t="shared" si="30"/>
        <v>1</v>
      </c>
      <c r="E229" s="273">
        <f t="shared" si="31"/>
        <v>1</v>
      </c>
      <c r="F229" s="274">
        <f t="shared" si="32"/>
        <v>40955</v>
      </c>
      <c r="G229" s="274">
        <f t="shared" si="33"/>
        <v>41045</v>
      </c>
      <c r="H229" s="275">
        <f>CHOOSE(MATCH($A$2,{"D","C"},0),VLOOKUP($A229,$J$4:$O$70,COUNTA($J$4:$O$4)),TREND(D229:E229,F229:G229,B229))</f>
        <v>1</v>
      </c>
    </row>
    <row r="230" spans="1:8">
      <c r="A230" s="12">
        <f t="shared" si="34"/>
        <v>40817</v>
      </c>
      <c r="B230" s="12">
        <f t="shared" si="28"/>
        <v>41014</v>
      </c>
      <c r="C230" s="13">
        <f t="shared" si="29"/>
        <v>4</v>
      </c>
      <c r="D230" s="273">
        <f t="shared" si="30"/>
        <v>1</v>
      </c>
      <c r="E230" s="273">
        <f t="shared" si="31"/>
        <v>1</v>
      </c>
      <c r="F230" s="274">
        <f t="shared" si="32"/>
        <v>40955</v>
      </c>
      <c r="G230" s="274">
        <f t="shared" si="33"/>
        <v>41045</v>
      </c>
      <c r="H230" s="275">
        <f>CHOOSE(MATCH($A$2,{"D","C"},0),VLOOKUP($A230,$J$4:$O$70,COUNTA($J$4:$O$4)),TREND(D230:E230,F230:G230,B230))</f>
        <v>1</v>
      </c>
    </row>
    <row r="231" spans="1:8">
      <c r="A231" s="12">
        <f t="shared" si="34"/>
        <v>40848</v>
      </c>
      <c r="B231" s="12">
        <f t="shared" si="28"/>
        <v>41044</v>
      </c>
      <c r="C231" s="13">
        <f t="shared" si="29"/>
        <v>4</v>
      </c>
      <c r="D231" s="273">
        <f t="shared" si="30"/>
        <v>1</v>
      </c>
      <c r="E231" s="273">
        <f t="shared" si="31"/>
        <v>1</v>
      </c>
      <c r="F231" s="274">
        <f t="shared" si="32"/>
        <v>40955</v>
      </c>
      <c r="G231" s="274">
        <f t="shared" si="33"/>
        <v>41045</v>
      </c>
      <c r="H231" s="275">
        <f>CHOOSE(MATCH($A$2,{"D","C"},0),VLOOKUP($A231,$J$4:$O$70,COUNTA($J$4:$O$4)),TREND(D231:E231,F231:G231,B231))</f>
        <v>1</v>
      </c>
    </row>
    <row r="232" spans="1:8">
      <c r="A232" s="12">
        <f t="shared" si="34"/>
        <v>40878</v>
      </c>
      <c r="B232" s="12">
        <f t="shared" si="28"/>
        <v>41075</v>
      </c>
      <c r="C232" s="13">
        <f t="shared" si="29"/>
        <v>5</v>
      </c>
      <c r="D232" s="273">
        <f t="shared" si="30"/>
        <v>1</v>
      </c>
      <c r="E232" s="273">
        <f t="shared" si="31"/>
        <v>1</v>
      </c>
      <c r="F232" s="274">
        <f t="shared" si="32"/>
        <v>41045</v>
      </c>
      <c r="G232" s="274">
        <f t="shared" si="33"/>
        <v>41137</v>
      </c>
      <c r="H232" s="275">
        <f>CHOOSE(MATCH($A$2,{"D","C"},0),VLOOKUP($A232,$J$4:$O$70,COUNTA($J$4:$O$4)),TREND(D232:E232,F232:G232,B232))</f>
        <v>1</v>
      </c>
    </row>
    <row r="233" spans="1:8">
      <c r="A233" s="12">
        <f t="shared" si="34"/>
        <v>40909</v>
      </c>
      <c r="B233" s="12">
        <f t="shared" si="28"/>
        <v>41105</v>
      </c>
      <c r="C233" s="13">
        <f t="shared" si="29"/>
        <v>5</v>
      </c>
      <c r="D233" s="273">
        <f t="shared" si="30"/>
        <v>1</v>
      </c>
      <c r="E233" s="273">
        <f t="shared" si="31"/>
        <v>1</v>
      </c>
      <c r="F233" s="274">
        <f t="shared" si="32"/>
        <v>41045</v>
      </c>
      <c r="G233" s="274">
        <f t="shared" si="33"/>
        <v>41137</v>
      </c>
      <c r="H233" s="275">
        <f>CHOOSE(MATCH($A$2,{"D","C"},0),VLOOKUP($A233,$J$4:$O$70,COUNTA($J$4:$O$4)),TREND(D233:E233,F233:G233,B233))</f>
        <v>1</v>
      </c>
    </row>
    <row r="234" spans="1:8">
      <c r="A234" s="12">
        <f t="shared" si="34"/>
        <v>40940</v>
      </c>
      <c r="B234" s="12">
        <f t="shared" si="28"/>
        <v>41136</v>
      </c>
      <c r="C234" s="13">
        <f t="shared" si="29"/>
        <v>5</v>
      </c>
      <c r="D234" s="273">
        <f t="shared" si="30"/>
        <v>1</v>
      </c>
      <c r="E234" s="273">
        <f t="shared" si="31"/>
        <v>1</v>
      </c>
      <c r="F234" s="274">
        <f t="shared" si="32"/>
        <v>41045</v>
      </c>
      <c r="G234" s="274">
        <f t="shared" si="33"/>
        <v>41137</v>
      </c>
      <c r="H234" s="275">
        <f>CHOOSE(MATCH($A$2,{"D","C"},0),VLOOKUP($A234,$J$4:$O$70,COUNTA($J$4:$O$4)),TREND(D234:E234,F234:G234,B234))</f>
        <v>1</v>
      </c>
    </row>
    <row r="235" spans="1:8">
      <c r="A235" s="12">
        <f t="shared" si="34"/>
        <v>40969</v>
      </c>
      <c r="B235" s="12">
        <f t="shared" si="28"/>
        <v>41167</v>
      </c>
      <c r="C235" s="13">
        <f t="shared" si="29"/>
        <v>6</v>
      </c>
      <c r="D235" s="273">
        <f t="shared" si="30"/>
        <v>1</v>
      </c>
      <c r="E235" s="273">
        <f t="shared" si="31"/>
        <v>1</v>
      </c>
      <c r="F235" s="274">
        <f t="shared" si="32"/>
        <v>41137</v>
      </c>
      <c r="G235" s="274">
        <f t="shared" si="33"/>
        <v>41230</v>
      </c>
      <c r="H235" s="275">
        <f>CHOOSE(MATCH($A$2,{"D","C"},0),VLOOKUP($A235,$J$4:$O$70,COUNTA($J$4:$O$4)),TREND(D235:E235,F235:G235,B235))</f>
        <v>1</v>
      </c>
    </row>
    <row r="236" spans="1:8">
      <c r="A236" s="12">
        <f t="shared" si="34"/>
        <v>41000</v>
      </c>
      <c r="B236" s="12">
        <f t="shared" si="28"/>
        <v>41197</v>
      </c>
      <c r="C236" s="13">
        <f t="shared" si="29"/>
        <v>6</v>
      </c>
      <c r="D236" s="273">
        <f t="shared" si="30"/>
        <v>1</v>
      </c>
      <c r="E236" s="273">
        <f t="shared" si="31"/>
        <v>1</v>
      </c>
      <c r="F236" s="274">
        <f t="shared" si="32"/>
        <v>41137</v>
      </c>
      <c r="G236" s="274">
        <f t="shared" si="33"/>
        <v>41230</v>
      </c>
      <c r="H236" s="275">
        <f>CHOOSE(MATCH($A$2,{"D","C"},0),VLOOKUP($A236,$J$4:$O$70,COUNTA($J$4:$O$4)),TREND(D236:E236,F236:G236,B236))</f>
        <v>1</v>
      </c>
    </row>
    <row r="237" spans="1:8">
      <c r="A237" s="12">
        <f t="shared" si="34"/>
        <v>41030</v>
      </c>
      <c r="B237" s="12">
        <f t="shared" si="28"/>
        <v>41228</v>
      </c>
      <c r="C237" s="13">
        <f t="shared" si="29"/>
        <v>6</v>
      </c>
      <c r="D237" s="273">
        <f t="shared" si="30"/>
        <v>1</v>
      </c>
      <c r="E237" s="273">
        <f t="shared" si="31"/>
        <v>1</v>
      </c>
      <c r="F237" s="274">
        <f t="shared" si="32"/>
        <v>41137</v>
      </c>
      <c r="G237" s="274">
        <f t="shared" si="33"/>
        <v>41230</v>
      </c>
      <c r="H237" s="275">
        <f>CHOOSE(MATCH($A$2,{"D","C"},0),VLOOKUP($A237,$J$4:$O$70,COUNTA($J$4:$O$4)),TREND(D237:E237,F237:G237,B237))</f>
        <v>1</v>
      </c>
    </row>
    <row r="238" spans="1:8">
      <c r="A238" s="12">
        <f t="shared" si="34"/>
        <v>41061</v>
      </c>
      <c r="B238" s="12">
        <f t="shared" si="28"/>
        <v>41258</v>
      </c>
      <c r="C238" s="13">
        <f t="shared" si="29"/>
        <v>7</v>
      </c>
      <c r="D238" s="273">
        <f t="shared" si="30"/>
        <v>1</v>
      </c>
      <c r="E238" s="273">
        <f t="shared" si="31"/>
        <v>1</v>
      </c>
      <c r="F238" s="274">
        <f t="shared" si="32"/>
        <v>41230</v>
      </c>
      <c r="G238" s="274">
        <f t="shared" si="33"/>
        <v>41321</v>
      </c>
      <c r="H238" s="275">
        <f>CHOOSE(MATCH($A$2,{"D","C"},0),VLOOKUP($A238,$J$4:$O$70,COUNTA($J$4:$O$4)),TREND(D238:E238,F238:G238,B238))</f>
        <v>1</v>
      </c>
    </row>
    <row r="239" spans="1:8">
      <c r="A239" s="12">
        <f t="shared" si="34"/>
        <v>41091</v>
      </c>
      <c r="B239" s="12">
        <f t="shared" si="28"/>
        <v>41289</v>
      </c>
      <c r="C239" s="13">
        <f t="shared" si="29"/>
        <v>7</v>
      </c>
      <c r="D239" s="273">
        <f t="shared" si="30"/>
        <v>1</v>
      </c>
      <c r="E239" s="273">
        <f t="shared" si="31"/>
        <v>1</v>
      </c>
      <c r="F239" s="274">
        <f t="shared" si="32"/>
        <v>41230</v>
      </c>
      <c r="G239" s="274">
        <f t="shared" si="33"/>
        <v>41321</v>
      </c>
      <c r="H239" s="275">
        <f>CHOOSE(MATCH($A$2,{"D","C"},0),VLOOKUP($A239,$J$4:$O$70,COUNTA($J$4:$O$4)),TREND(D239:E239,F239:G239,B239))</f>
        <v>1</v>
      </c>
    </row>
    <row r="240" spans="1:8">
      <c r="A240" s="12">
        <f t="shared" si="34"/>
        <v>41122</v>
      </c>
      <c r="B240" s="12">
        <f t="shared" si="28"/>
        <v>41320</v>
      </c>
      <c r="C240" s="13">
        <f t="shared" si="29"/>
        <v>7</v>
      </c>
      <c r="D240" s="273">
        <f t="shared" si="30"/>
        <v>1</v>
      </c>
      <c r="E240" s="273">
        <f t="shared" si="31"/>
        <v>1</v>
      </c>
      <c r="F240" s="274">
        <f t="shared" si="32"/>
        <v>41230</v>
      </c>
      <c r="G240" s="274">
        <f t="shared" si="33"/>
        <v>41321</v>
      </c>
      <c r="H240" s="275">
        <f>CHOOSE(MATCH($A$2,{"D","C"},0),VLOOKUP($A240,$J$4:$O$70,COUNTA($J$4:$O$4)),TREND(D240:E240,F240:G240,B240))</f>
        <v>1</v>
      </c>
    </row>
    <row r="241" spans="1:8">
      <c r="A241" s="12">
        <f t="shared" si="34"/>
        <v>41153</v>
      </c>
      <c r="B241" s="12">
        <f t="shared" si="28"/>
        <v>41348</v>
      </c>
      <c r="C241" s="13">
        <f t="shared" si="29"/>
        <v>8</v>
      </c>
      <c r="D241" s="273">
        <f t="shared" si="30"/>
        <v>1</v>
      </c>
      <c r="E241" s="273">
        <f t="shared" si="31"/>
        <v>1</v>
      </c>
      <c r="F241" s="274">
        <f t="shared" si="32"/>
        <v>41321</v>
      </c>
      <c r="G241" s="274">
        <f t="shared" si="33"/>
        <v>41410</v>
      </c>
      <c r="H241" s="275">
        <f>CHOOSE(MATCH($A$2,{"D","C"},0),VLOOKUP($A241,$J$4:$O$70,COUNTA($J$4:$O$4)),TREND(D241:E241,F241:G241,B241))</f>
        <v>1</v>
      </c>
    </row>
    <row r="242" spans="1:8">
      <c r="A242" s="12">
        <f t="shared" si="34"/>
        <v>41183</v>
      </c>
      <c r="B242" s="12">
        <f t="shared" si="28"/>
        <v>41379</v>
      </c>
      <c r="C242" s="13">
        <f t="shared" si="29"/>
        <v>8</v>
      </c>
      <c r="D242" s="273">
        <f t="shared" si="30"/>
        <v>1</v>
      </c>
      <c r="E242" s="273">
        <f t="shared" si="31"/>
        <v>1</v>
      </c>
      <c r="F242" s="274">
        <f t="shared" si="32"/>
        <v>41321</v>
      </c>
      <c r="G242" s="274">
        <f t="shared" si="33"/>
        <v>41410</v>
      </c>
      <c r="H242" s="275">
        <f>CHOOSE(MATCH($A$2,{"D","C"},0),VLOOKUP($A242,$J$4:$O$70,COUNTA($J$4:$O$4)),TREND(D242:E242,F242:G242,B242))</f>
        <v>1</v>
      </c>
    </row>
    <row r="243" spans="1:8">
      <c r="A243" s="12">
        <f t="shared" si="34"/>
        <v>41214</v>
      </c>
      <c r="B243" s="12">
        <f t="shared" si="28"/>
        <v>41409</v>
      </c>
      <c r="C243" s="13">
        <f t="shared" si="29"/>
        <v>8</v>
      </c>
      <c r="D243" s="273">
        <f t="shared" si="30"/>
        <v>1</v>
      </c>
      <c r="E243" s="273">
        <f t="shared" si="31"/>
        <v>1</v>
      </c>
      <c r="F243" s="274">
        <f t="shared" si="32"/>
        <v>41321</v>
      </c>
      <c r="G243" s="274">
        <f t="shared" si="33"/>
        <v>41410</v>
      </c>
      <c r="H243" s="275">
        <f>CHOOSE(MATCH($A$2,{"D","C"},0),VLOOKUP($A243,$J$4:$O$70,COUNTA($J$4:$O$4)),TREND(D243:E243,F243:G243,B243))</f>
        <v>1</v>
      </c>
    </row>
    <row r="244" spans="1:8">
      <c r="A244" s="12">
        <f t="shared" si="34"/>
        <v>41244</v>
      </c>
      <c r="B244" s="12">
        <f t="shared" si="28"/>
        <v>41440</v>
      </c>
      <c r="C244" s="13">
        <f t="shared" si="29"/>
        <v>9</v>
      </c>
      <c r="D244" s="273">
        <f t="shared" si="30"/>
        <v>1</v>
      </c>
      <c r="E244" s="273">
        <f t="shared" si="31"/>
        <v>1</v>
      </c>
      <c r="F244" s="274">
        <f t="shared" si="32"/>
        <v>41410</v>
      </c>
      <c r="G244" s="274">
        <f t="shared" si="33"/>
        <v>41501</v>
      </c>
      <c r="H244" s="275">
        <f>CHOOSE(MATCH($A$2,{"D","C"},0),VLOOKUP($A244,$J$4:$O$70,COUNTA($J$4:$O$4)),TREND(D244:E244,F244:G244,B244))</f>
        <v>1</v>
      </c>
    </row>
    <row r="245" spans="1:8">
      <c r="A245" s="12">
        <f t="shared" si="34"/>
        <v>41275</v>
      </c>
      <c r="B245" s="12">
        <f t="shared" si="28"/>
        <v>41470</v>
      </c>
      <c r="C245" s="13">
        <f t="shared" si="29"/>
        <v>9</v>
      </c>
      <c r="D245" s="273">
        <f t="shared" si="30"/>
        <v>1</v>
      </c>
      <c r="E245" s="273">
        <f t="shared" si="31"/>
        <v>1</v>
      </c>
      <c r="F245" s="274">
        <f t="shared" si="32"/>
        <v>41410</v>
      </c>
      <c r="G245" s="274">
        <f t="shared" si="33"/>
        <v>41501</v>
      </c>
      <c r="H245" s="275">
        <f>CHOOSE(MATCH($A$2,{"D","C"},0),VLOOKUP($A245,$J$4:$O$70,COUNTA($J$4:$O$4)),TREND(D245:E245,F245:G245,B245))</f>
        <v>1</v>
      </c>
    </row>
    <row r="246" spans="1:8">
      <c r="A246" s="12">
        <f t="shared" si="34"/>
        <v>41306</v>
      </c>
      <c r="B246" s="12">
        <f t="shared" si="28"/>
        <v>41501</v>
      </c>
      <c r="C246" s="13">
        <f t="shared" si="29"/>
        <v>10</v>
      </c>
      <c r="D246" s="273">
        <f t="shared" si="30"/>
        <v>1</v>
      </c>
      <c r="E246" s="273">
        <f t="shared" si="31"/>
        <v>1</v>
      </c>
      <c r="F246" s="274">
        <f t="shared" si="32"/>
        <v>41501</v>
      </c>
      <c r="G246" s="274">
        <f t="shared" si="33"/>
        <v>41595</v>
      </c>
      <c r="H246" s="275">
        <f>CHOOSE(MATCH($A$2,{"D","C"},0),VLOOKUP($A246,$J$4:$O$70,COUNTA($J$4:$O$4)),TREND(D246:E246,F246:G246,B246))</f>
        <v>1</v>
      </c>
    </row>
    <row r="247" spans="1:8">
      <c r="A247" s="12">
        <f t="shared" si="34"/>
        <v>41334</v>
      </c>
      <c r="B247" s="12">
        <f t="shared" si="28"/>
        <v>41532</v>
      </c>
      <c r="C247" s="13">
        <f t="shared" si="29"/>
        <v>10</v>
      </c>
      <c r="D247" s="273">
        <f t="shared" si="30"/>
        <v>1</v>
      </c>
      <c r="E247" s="273">
        <f t="shared" si="31"/>
        <v>1</v>
      </c>
      <c r="F247" s="274">
        <f t="shared" si="32"/>
        <v>41501</v>
      </c>
      <c r="G247" s="274">
        <f t="shared" si="33"/>
        <v>41595</v>
      </c>
      <c r="H247" s="275">
        <f>CHOOSE(MATCH($A$2,{"D","C"},0),VLOOKUP($A247,$J$4:$O$70,COUNTA($J$4:$O$4)),TREND(D247:E247,F247:G247,B247))</f>
        <v>1</v>
      </c>
    </row>
    <row r="248" spans="1:8">
      <c r="A248" s="12">
        <f t="shared" si="34"/>
        <v>41365</v>
      </c>
      <c r="B248" s="12">
        <f t="shared" si="28"/>
        <v>41562</v>
      </c>
      <c r="C248" s="13">
        <f t="shared" si="29"/>
        <v>10</v>
      </c>
      <c r="D248" s="273">
        <f t="shared" si="30"/>
        <v>1</v>
      </c>
      <c r="E248" s="273">
        <f t="shared" si="31"/>
        <v>1</v>
      </c>
      <c r="F248" s="274">
        <f t="shared" si="32"/>
        <v>41501</v>
      </c>
      <c r="G248" s="274">
        <f t="shared" si="33"/>
        <v>41595</v>
      </c>
      <c r="H248" s="275">
        <f>CHOOSE(MATCH($A$2,{"D","C"},0),VLOOKUP($A248,$J$4:$O$70,COUNTA($J$4:$O$4)),TREND(D248:E248,F248:G248,B248))</f>
        <v>1</v>
      </c>
    </row>
    <row r="249" spans="1:8">
      <c r="A249" s="12">
        <f t="shared" si="34"/>
        <v>41395</v>
      </c>
      <c r="B249" s="12">
        <f t="shared" si="28"/>
        <v>41593</v>
      </c>
      <c r="C249" s="13">
        <f t="shared" si="29"/>
        <v>10</v>
      </c>
      <c r="D249" s="273">
        <f t="shared" si="30"/>
        <v>1</v>
      </c>
      <c r="E249" s="273">
        <f t="shared" si="31"/>
        <v>1</v>
      </c>
      <c r="F249" s="274">
        <f t="shared" si="32"/>
        <v>41501</v>
      </c>
      <c r="G249" s="274">
        <f t="shared" si="33"/>
        <v>41595</v>
      </c>
      <c r="H249" s="275">
        <f>CHOOSE(MATCH($A$2,{"D","C"},0),VLOOKUP($A249,$J$4:$O$70,COUNTA($J$4:$O$4)),TREND(D249:E249,F249:G249,B249))</f>
        <v>1</v>
      </c>
    </row>
    <row r="250" spans="1:8">
      <c r="A250" s="12">
        <f t="shared" si="34"/>
        <v>41426</v>
      </c>
      <c r="B250" s="12">
        <f t="shared" si="28"/>
        <v>41623</v>
      </c>
      <c r="C250" s="13">
        <f t="shared" si="29"/>
        <v>11</v>
      </c>
      <c r="D250" s="273">
        <f t="shared" si="30"/>
        <v>1</v>
      </c>
      <c r="E250" s="273">
        <f t="shared" si="31"/>
        <v>1</v>
      </c>
      <c r="F250" s="274">
        <f t="shared" si="32"/>
        <v>41595</v>
      </c>
      <c r="G250" s="274">
        <f t="shared" si="33"/>
        <v>41686</v>
      </c>
      <c r="H250" s="275">
        <f>CHOOSE(MATCH($A$2,{"D","C"},0),VLOOKUP($A250,$J$4:$O$70,COUNTA($J$4:$O$4)),TREND(D250:E250,F250:G250,B250))</f>
        <v>1</v>
      </c>
    </row>
    <row r="251" spans="1:8">
      <c r="A251" s="12">
        <f t="shared" si="34"/>
        <v>41456</v>
      </c>
      <c r="B251" s="12">
        <f t="shared" si="28"/>
        <v>41654</v>
      </c>
      <c r="C251" s="13">
        <f t="shared" si="29"/>
        <v>11</v>
      </c>
      <c r="D251" s="273">
        <f t="shared" si="30"/>
        <v>1</v>
      </c>
      <c r="E251" s="273">
        <f t="shared" si="31"/>
        <v>1</v>
      </c>
      <c r="F251" s="274">
        <f t="shared" si="32"/>
        <v>41595</v>
      </c>
      <c r="G251" s="274">
        <f t="shared" si="33"/>
        <v>41686</v>
      </c>
      <c r="H251" s="275">
        <f>CHOOSE(MATCH($A$2,{"D","C"},0),VLOOKUP($A251,$J$4:$O$70,COUNTA($J$4:$O$4)),TREND(D251:E251,F251:G251,B251))</f>
        <v>1</v>
      </c>
    </row>
    <row r="252" spans="1:8">
      <c r="A252" s="12">
        <f t="shared" si="34"/>
        <v>41487</v>
      </c>
      <c r="B252" s="12">
        <f t="shared" si="28"/>
        <v>41685</v>
      </c>
      <c r="C252" s="13">
        <f t="shared" si="29"/>
        <v>11</v>
      </c>
      <c r="D252" s="273">
        <f t="shared" si="30"/>
        <v>1</v>
      </c>
      <c r="E252" s="273">
        <f t="shared" si="31"/>
        <v>1</v>
      </c>
      <c r="F252" s="274">
        <f t="shared" si="32"/>
        <v>41595</v>
      </c>
      <c r="G252" s="274">
        <f t="shared" si="33"/>
        <v>41686</v>
      </c>
      <c r="H252" s="275">
        <f>CHOOSE(MATCH($A$2,{"D","C"},0),VLOOKUP($A252,$J$4:$O$70,COUNTA($J$4:$O$4)),TREND(D252:E252,F252:G252,B252))</f>
        <v>1</v>
      </c>
    </row>
    <row r="253" spans="1:8">
      <c r="A253" s="12">
        <f t="shared" si="34"/>
        <v>41518</v>
      </c>
      <c r="B253" s="12">
        <f t="shared" si="28"/>
        <v>41713</v>
      </c>
      <c r="C253" s="13">
        <f t="shared" si="29"/>
        <v>12</v>
      </c>
      <c r="D253" s="273">
        <f t="shared" si="30"/>
        <v>1</v>
      </c>
      <c r="E253" s="273">
        <f t="shared" si="31"/>
        <v>1</v>
      </c>
      <c r="F253" s="274">
        <f t="shared" si="32"/>
        <v>41686</v>
      </c>
      <c r="G253" s="274">
        <f t="shared" si="33"/>
        <v>41775</v>
      </c>
      <c r="H253" s="275">
        <f>CHOOSE(MATCH($A$2,{"D","C"},0),VLOOKUP($A253,$J$4:$O$70,COUNTA($J$4:$O$4)),TREND(D253:E253,F253:G253,B253))</f>
        <v>1</v>
      </c>
    </row>
    <row r="254" spans="1:8">
      <c r="A254" s="12">
        <f t="shared" si="34"/>
        <v>41548</v>
      </c>
      <c r="B254" s="12">
        <f t="shared" si="28"/>
        <v>41744</v>
      </c>
      <c r="C254" s="13">
        <f t="shared" si="29"/>
        <v>12</v>
      </c>
      <c r="D254" s="273">
        <f t="shared" si="30"/>
        <v>1</v>
      </c>
      <c r="E254" s="273">
        <f t="shared" si="31"/>
        <v>1</v>
      </c>
      <c r="F254" s="274">
        <f t="shared" si="32"/>
        <v>41686</v>
      </c>
      <c r="G254" s="274">
        <f t="shared" si="33"/>
        <v>41775</v>
      </c>
      <c r="H254" s="275">
        <f>CHOOSE(MATCH($A$2,{"D","C"},0),VLOOKUP($A254,$J$4:$O$70,COUNTA($J$4:$O$4)),TREND(D254:E254,F254:G254,B254))</f>
        <v>1</v>
      </c>
    </row>
    <row r="255" spans="1:8">
      <c r="A255" s="12">
        <f t="shared" si="34"/>
        <v>41579</v>
      </c>
      <c r="B255" s="12">
        <f t="shared" si="28"/>
        <v>41774</v>
      </c>
      <c r="C255" s="13">
        <f t="shared" si="29"/>
        <v>12</v>
      </c>
      <c r="D255" s="273">
        <f t="shared" si="30"/>
        <v>1</v>
      </c>
      <c r="E255" s="273">
        <f t="shared" si="31"/>
        <v>1</v>
      </c>
      <c r="F255" s="274">
        <f t="shared" si="32"/>
        <v>41686</v>
      </c>
      <c r="G255" s="274">
        <f t="shared" si="33"/>
        <v>41775</v>
      </c>
      <c r="H255" s="275">
        <f>CHOOSE(MATCH($A$2,{"D","C"},0),VLOOKUP($A255,$J$4:$O$70,COUNTA($J$4:$O$4)),TREND(D255:E255,F255:G255,B255))</f>
        <v>1</v>
      </c>
    </row>
    <row r="256" spans="1:8">
      <c r="A256" s="12">
        <f t="shared" si="34"/>
        <v>41609</v>
      </c>
      <c r="B256" s="12">
        <f t="shared" si="28"/>
        <v>41805</v>
      </c>
      <c r="C256" s="13">
        <f t="shared" si="29"/>
        <v>13</v>
      </c>
      <c r="D256" s="273">
        <f t="shared" si="30"/>
        <v>1</v>
      </c>
      <c r="E256" s="273">
        <f t="shared" si="31"/>
        <v>1</v>
      </c>
      <c r="F256" s="274">
        <f t="shared" si="32"/>
        <v>41775</v>
      </c>
      <c r="G256" s="274">
        <f t="shared" si="33"/>
        <v>41866</v>
      </c>
      <c r="H256" s="275">
        <f>CHOOSE(MATCH($A$2,{"D","C"},0),VLOOKUP($A256,$J$4:$O$70,COUNTA($J$4:$O$4)),TREND(D256:E256,F256:G256,B256))</f>
        <v>1</v>
      </c>
    </row>
    <row r="257" spans="1:8">
      <c r="A257" s="12">
        <f t="shared" si="34"/>
        <v>41640</v>
      </c>
      <c r="B257" s="12">
        <f t="shared" si="28"/>
        <v>41835</v>
      </c>
      <c r="C257" s="13">
        <f t="shared" si="29"/>
        <v>13</v>
      </c>
      <c r="D257" s="273">
        <f t="shared" si="30"/>
        <v>1</v>
      </c>
      <c r="E257" s="273">
        <f t="shared" si="31"/>
        <v>1</v>
      </c>
      <c r="F257" s="274">
        <f t="shared" si="32"/>
        <v>41775</v>
      </c>
      <c r="G257" s="274">
        <f t="shared" si="33"/>
        <v>41866</v>
      </c>
      <c r="H257" s="275">
        <f>CHOOSE(MATCH($A$2,{"D","C"},0),VLOOKUP($A257,$J$4:$O$70,COUNTA($J$4:$O$4)),TREND(D257:E257,F257:G257,B257))</f>
        <v>1</v>
      </c>
    </row>
    <row r="258" spans="1:8">
      <c r="A258" s="12">
        <f t="shared" si="34"/>
        <v>41671</v>
      </c>
      <c r="B258" s="12">
        <f t="shared" si="28"/>
        <v>41866</v>
      </c>
      <c r="C258" s="13">
        <f t="shared" si="29"/>
        <v>14</v>
      </c>
      <c r="D258" s="273">
        <f t="shared" si="30"/>
        <v>1</v>
      </c>
      <c r="E258" s="273">
        <f t="shared" si="31"/>
        <v>1</v>
      </c>
      <c r="F258" s="274">
        <f t="shared" si="32"/>
        <v>41866</v>
      </c>
      <c r="G258" s="274">
        <f t="shared" si="33"/>
        <v>41960</v>
      </c>
      <c r="H258" s="275">
        <f>CHOOSE(MATCH($A$2,{"D","C"},0),VLOOKUP($A258,$J$4:$O$70,COUNTA($J$4:$O$4)),TREND(D258:E258,F258:G258,B258))</f>
        <v>1</v>
      </c>
    </row>
    <row r="259" spans="1:8">
      <c r="A259" s="12">
        <f t="shared" si="34"/>
        <v>41699</v>
      </c>
      <c r="B259" s="12">
        <f t="shared" si="28"/>
        <v>41897</v>
      </c>
      <c r="C259" s="13">
        <f t="shared" si="29"/>
        <v>14</v>
      </c>
      <c r="D259" s="273">
        <f t="shared" si="30"/>
        <v>1</v>
      </c>
      <c r="E259" s="273">
        <f t="shared" si="31"/>
        <v>1</v>
      </c>
      <c r="F259" s="274">
        <f t="shared" si="32"/>
        <v>41866</v>
      </c>
      <c r="G259" s="274">
        <f t="shared" si="33"/>
        <v>41960</v>
      </c>
      <c r="H259" s="275">
        <f>CHOOSE(MATCH($A$2,{"D","C"},0),VLOOKUP($A259,$J$4:$O$70,COUNTA($J$4:$O$4)),TREND(D259:E259,F259:G259,B259))</f>
        <v>1</v>
      </c>
    </row>
    <row r="260" spans="1:8">
      <c r="A260" s="12">
        <f t="shared" si="34"/>
        <v>41730</v>
      </c>
      <c r="B260" s="12">
        <f t="shared" si="28"/>
        <v>41927</v>
      </c>
      <c r="C260" s="13">
        <f t="shared" si="29"/>
        <v>14</v>
      </c>
      <c r="D260" s="273">
        <f t="shared" si="30"/>
        <v>1</v>
      </c>
      <c r="E260" s="273">
        <f t="shared" si="31"/>
        <v>1</v>
      </c>
      <c r="F260" s="274">
        <f t="shared" si="32"/>
        <v>41866</v>
      </c>
      <c r="G260" s="274">
        <f t="shared" si="33"/>
        <v>41960</v>
      </c>
      <c r="H260" s="275">
        <f>CHOOSE(MATCH($A$2,{"D","C"},0),VLOOKUP($A260,$J$4:$O$70,COUNTA($J$4:$O$4)),TREND(D260:E260,F260:G260,B260))</f>
        <v>1</v>
      </c>
    </row>
    <row r="261" spans="1:8">
      <c r="A261" s="12">
        <f t="shared" si="34"/>
        <v>41760</v>
      </c>
      <c r="B261" s="12">
        <f t="shared" ref="B261:B324" si="35">DATE(YEAR(A261),MONTH(A261)+FLOOR(($N$2+$A$3)/2,1),1+14*MOD($N$2+$A$3,2))</f>
        <v>41958</v>
      </c>
      <c r="C261" s="13">
        <f t="shared" ref="C261:C324" si="36">MATCH($B261,$K$5:$K$70,1)</f>
        <v>14</v>
      </c>
      <c r="D261" s="273">
        <f t="shared" ref="D261:D324" si="37">INDEX($O$5:$O$70,C261)</f>
        <v>1</v>
      </c>
      <c r="E261" s="273">
        <f t="shared" ref="E261:E324" si="38">INDEX($O$5:$O$70,C261+1)</f>
        <v>1</v>
      </c>
      <c r="F261" s="274">
        <f t="shared" ref="F261:F324" si="39">INDEX($K$5:$K$70,C261)</f>
        <v>41866</v>
      </c>
      <c r="G261" s="274">
        <f t="shared" ref="G261:G324" si="40">INDEX($K$5:$K$70,C261+1)</f>
        <v>41960</v>
      </c>
      <c r="H261" s="275">
        <f>CHOOSE(MATCH($A$2,{"D","C"},0),VLOOKUP($A261,$J$4:$O$70,COUNTA($J$4:$O$4)),TREND(D261:E261,F261:G261,B261))</f>
        <v>1</v>
      </c>
    </row>
    <row r="262" spans="1:8">
      <c r="A262" s="12">
        <f t="shared" ref="A262:A325" si="41">EOMONTH(A261,$A$3-1)+1</f>
        <v>41791</v>
      </c>
      <c r="B262" s="12">
        <f t="shared" si="35"/>
        <v>41988</v>
      </c>
      <c r="C262" s="13">
        <f t="shared" si="36"/>
        <v>15</v>
      </c>
      <c r="D262" s="273">
        <f t="shared" si="37"/>
        <v>1</v>
      </c>
      <c r="E262" s="273">
        <f t="shared" si="38"/>
        <v>1</v>
      </c>
      <c r="F262" s="274">
        <f t="shared" si="39"/>
        <v>41960</v>
      </c>
      <c r="G262" s="274">
        <f t="shared" si="40"/>
        <v>42051</v>
      </c>
      <c r="H262" s="275">
        <f>CHOOSE(MATCH($A$2,{"D","C"},0),VLOOKUP($A262,$J$4:$O$70,COUNTA($J$4:$O$4)),TREND(D262:E262,F262:G262,B262))</f>
        <v>1</v>
      </c>
    </row>
    <row r="263" spans="1:8">
      <c r="A263" s="12">
        <f t="shared" si="41"/>
        <v>41821</v>
      </c>
      <c r="B263" s="12">
        <f t="shared" si="35"/>
        <v>42019</v>
      </c>
      <c r="C263" s="13">
        <f t="shared" si="36"/>
        <v>15</v>
      </c>
      <c r="D263" s="273">
        <f t="shared" si="37"/>
        <v>1</v>
      </c>
      <c r="E263" s="273">
        <f t="shared" si="38"/>
        <v>1</v>
      </c>
      <c r="F263" s="274">
        <f t="shared" si="39"/>
        <v>41960</v>
      </c>
      <c r="G263" s="274">
        <f t="shared" si="40"/>
        <v>42051</v>
      </c>
      <c r="H263" s="275">
        <f>CHOOSE(MATCH($A$2,{"D","C"},0),VLOOKUP($A263,$J$4:$O$70,COUNTA($J$4:$O$4)),TREND(D263:E263,F263:G263,B263))</f>
        <v>1</v>
      </c>
    </row>
    <row r="264" spans="1:8">
      <c r="A264" s="12">
        <f t="shared" si="41"/>
        <v>41852</v>
      </c>
      <c r="B264" s="12">
        <f t="shared" si="35"/>
        <v>42050</v>
      </c>
      <c r="C264" s="13">
        <f t="shared" si="36"/>
        <v>15</v>
      </c>
      <c r="D264" s="273">
        <f t="shared" si="37"/>
        <v>1</v>
      </c>
      <c r="E264" s="273">
        <f t="shared" si="38"/>
        <v>1</v>
      </c>
      <c r="F264" s="274">
        <f t="shared" si="39"/>
        <v>41960</v>
      </c>
      <c r="G264" s="274">
        <f t="shared" si="40"/>
        <v>42051</v>
      </c>
      <c r="H264" s="275">
        <f>CHOOSE(MATCH($A$2,{"D","C"},0),VLOOKUP($A264,$J$4:$O$70,COUNTA($J$4:$O$4)),TREND(D264:E264,F264:G264,B264))</f>
        <v>1</v>
      </c>
    </row>
    <row r="265" spans="1:8">
      <c r="A265" s="12">
        <f t="shared" si="41"/>
        <v>41883</v>
      </c>
      <c r="B265" s="12">
        <f t="shared" si="35"/>
        <v>42078</v>
      </c>
      <c r="C265" s="13">
        <f t="shared" si="36"/>
        <v>16</v>
      </c>
      <c r="D265" s="273">
        <f t="shared" si="37"/>
        <v>1</v>
      </c>
      <c r="E265" s="273">
        <f t="shared" si="38"/>
        <v>1</v>
      </c>
      <c r="F265" s="274">
        <f t="shared" si="39"/>
        <v>42051</v>
      </c>
      <c r="G265" s="274">
        <f t="shared" si="40"/>
        <v>42140</v>
      </c>
      <c r="H265" s="275">
        <f>CHOOSE(MATCH($A$2,{"D","C"},0),VLOOKUP($A265,$J$4:$O$70,COUNTA($J$4:$O$4)),TREND(D265:E265,F265:G265,B265))</f>
        <v>1</v>
      </c>
    </row>
    <row r="266" spans="1:8">
      <c r="A266" s="12">
        <f t="shared" si="41"/>
        <v>41913</v>
      </c>
      <c r="B266" s="12">
        <f t="shared" si="35"/>
        <v>42109</v>
      </c>
      <c r="C266" s="13">
        <f t="shared" si="36"/>
        <v>16</v>
      </c>
      <c r="D266" s="273">
        <f t="shared" si="37"/>
        <v>1</v>
      </c>
      <c r="E266" s="273">
        <f t="shared" si="38"/>
        <v>1</v>
      </c>
      <c r="F266" s="274">
        <f t="shared" si="39"/>
        <v>42051</v>
      </c>
      <c r="G266" s="274">
        <f t="shared" si="40"/>
        <v>42140</v>
      </c>
      <c r="H266" s="275">
        <f>CHOOSE(MATCH($A$2,{"D","C"},0),VLOOKUP($A266,$J$4:$O$70,COUNTA($J$4:$O$4)),TREND(D266:E266,F266:G266,B266))</f>
        <v>1</v>
      </c>
    </row>
    <row r="267" spans="1:8">
      <c r="A267" s="12">
        <f t="shared" si="41"/>
        <v>41944</v>
      </c>
      <c r="B267" s="12">
        <f t="shared" si="35"/>
        <v>42139</v>
      </c>
      <c r="C267" s="13">
        <f t="shared" si="36"/>
        <v>16</v>
      </c>
      <c r="D267" s="273">
        <f t="shared" si="37"/>
        <v>1</v>
      </c>
      <c r="E267" s="273">
        <f t="shared" si="38"/>
        <v>1</v>
      </c>
      <c r="F267" s="274">
        <f t="shared" si="39"/>
        <v>42051</v>
      </c>
      <c r="G267" s="274">
        <f t="shared" si="40"/>
        <v>42140</v>
      </c>
      <c r="H267" s="275">
        <f>CHOOSE(MATCH($A$2,{"D","C"},0),VLOOKUP($A267,$J$4:$O$70,COUNTA($J$4:$O$4)),TREND(D267:E267,F267:G267,B267))</f>
        <v>1</v>
      </c>
    </row>
    <row r="268" spans="1:8">
      <c r="A268" s="12">
        <f t="shared" si="41"/>
        <v>41974</v>
      </c>
      <c r="B268" s="12">
        <f t="shared" si="35"/>
        <v>42170</v>
      </c>
      <c r="C268" s="13">
        <f t="shared" si="36"/>
        <v>17</v>
      </c>
      <c r="D268" s="273">
        <f t="shared" si="37"/>
        <v>1</v>
      </c>
      <c r="E268" s="273">
        <f t="shared" si="38"/>
        <v>1</v>
      </c>
      <c r="F268" s="274">
        <f t="shared" si="39"/>
        <v>42140</v>
      </c>
      <c r="G268" s="274">
        <f t="shared" si="40"/>
        <v>42231</v>
      </c>
      <c r="H268" s="275">
        <f>CHOOSE(MATCH($A$2,{"D","C"},0),VLOOKUP($A268,$J$4:$O$70,COUNTA($J$4:$O$4)),TREND(D268:E268,F268:G268,B268))</f>
        <v>1</v>
      </c>
    </row>
    <row r="269" spans="1:8">
      <c r="A269" s="12">
        <f t="shared" si="41"/>
        <v>42005</v>
      </c>
      <c r="B269" s="12">
        <f t="shared" si="35"/>
        <v>42200</v>
      </c>
      <c r="C269" s="13">
        <f t="shared" si="36"/>
        <v>17</v>
      </c>
      <c r="D269" s="273">
        <f t="shared" si="37"/>
        <v>1</v>
      </c>
      <c r="E269" s="273">
        <f t="shared" si="38"/>
        <v>1</v>
      </c>
      <c r="F269" s="274">
        <f t="shared" si="39"/>
        <v>42140</v>
      </c>
      <c r="G269" s="274">
        <f t="shared" si="40"/>
        <v>42231</v>
      </c>
      <c r="H269" s="275">
        <f>CHOOSE(MATCH($A$2,{"D","C"},0),VLOOKUP($A269,$J$4:$O$70,COUNTA($J$4:$O$4)),TREND(D269:E269,F269:G269,B269))</f>
        <v>1</v>
      </c>
    </row>
    <row r="270" spans="1:8">
      <c r="A270" s="12">
        <f t="shared" si="41"/>
        <v>42036</v>
      </c>
      <c r="B270" s="12">
        <f t="shared" si="35"/>
        <v>42231</v>
      </c>
      <c r="C270" s="13">
        <f t="shared" si="36"/>
        <v>18</v>
      </c>
      <c r="D270" s="273">
        <f t="shared" si="37"/>
        <v>1</v>
      </c>
      <c r="E270" s="273">
        <f t="shared" si="38"/>
        <v>1</v>
      </c>
      <c r="F270" s="274">
        <f t="shared" si="39"/>
        <v>42231</v>
      </c>
      <c r="G270" s="274">
        <f t="shared" si="40"/>
        <v>42325</v>
      </c>
      <c r="H270" s="275">
        <f>CHOOSE(MATCH($A$2,{"D","C"},0),VLOOKUP($A270,$J$4:$O$70,COUNTA($J$4:$O$4)),TREND(D270:E270,F270:G270,B270))</f>
        <v>1</v>
      </c>
    </row>
    <row r="271" spans="1:8">
      <c r="A271" s="12">
        <f t="shared" si="41"/>
        <v>42064</v>
      </c>
      <c r="B271" s="12">
        <f t="shared" si="35"/>
        <v>42262</v>
      </c>
      <c r="C271" s="13">
        <f t="shared" si="36"/>
        <v>18</v>
      </c>
      <c r="D271" s="273">
        <f t="shared" si="37"/>
        <v>1</v>
      </c>
      <c r="E271" s="273">
        <f t="shared" si="38"/>
        <v>1</v>
      </c>
      <c r="F271" s="274">
        <f t="shared" si="39"/>
        <v>42231</v>
      </c>
      <c r="G271" s="274">
        <f t="shared" si="40"/>
        <v>42325</v>
      </c>
      <c r="H271" s="275">
        <f>CHOOSE(MATCH($A$2,{"D","C"},0),VLOOKUP($A271,$J$4:$O$70,COUNTA($J$4:$O$4)),TREND(D271:E271,F271:G271,B271))</f>
        <v>1</v>
      </c>
    </row>
    <row r="272" spans="1:8">
      <c r="A272" s="12">
        <f t="shared" si="41"/>
        <v>42095</v>
      </c>
      <c r="B272" s="12">
        <f t="shared" si="35"/>
        <v>42292</v>
      </c>
      <c r="C272" s="13">
        <f t="shared" si="36"/>
        <v>18</v>
      </c>
      <c r="D272" s="273">
        <f t="shared" si="37"/>
        <v>1</v>
      </c>
      <c r="E272" s="273">
        <f t="shared" si="38"/>
        <v>1</v>
      </c>
      <c r="F272" s="274">
        <f t="shared" si="39"/>
        <v>42231</v>
      </c>
      <c r="G272" s="274">
        <f t="shared" si="40"/>
        <v>42325</v>
      </c>
      <c r="H272" s="275">
        <f>CHOOSE(MATCH($A$2,{"D","C"},0),VLOOKUP($A272,$J$4:$O$70,COUNTA($J$4:$O$4)),TREND(D272:E272,F272:G272,B272))</f>
        <v>1</v>
      </c>
    </row>
    <row r="273" spans="1:8">
      <c r="A273" s="12">
        <f t="shared" si="41"/>
        <v>42125</v>
      </c>
      <c r="B273" s="12">
        <f t="shared" si="35"/>
        <v>42323</v>
      </c>
      <c r="C273" s="13">
        <f t="shared" si="36"/>
        <v>18</v>
      </c>
      <c r="D273" s="273">
        <f t="shared" si="37"/>
        <v>1</v>
      </c>
      <c r="E273" s="273">
        <f t="shared" si="38"/>
        <v>1</v>
      </c>
      <c r="F273" s="274">
        <f t="shared" si="39"/>
        <v>42231</v>
      </c>
      <c r="G273" s="274">
        <f t="shared" si="40"/>
        <v>42325</v>
      </c>
      <c r="H273" s="275">
        <f>CHOOSE(MATCH($A$2,{"D","C"},0),VLOOKUP($A273,$J$4:$O$70,COUNTA($J$4:$O$4)),TREND(D273:E273,F273:G273,B273))</f>
        <v>1</v>
      </c>
    </row>
    <row r="274" spans="1:8">
      <c r="A274" s="12">
        <f t="shared" si="41"/>
        <v>42156</v>
      </c>
      <c r="B274" s="12">
        <f t="shared" si="35"/>
        <v>42353</v>
      </c>
      <c r="C274" s="13">
        <f t="shared" si="36"/>
        <v>19</v>
      </c>
      <c r="D274" s="273">
        <f t="shared" si="37"/>
        <v>1</v>
      </c>
      <c r="E274" s="273">
        <f t="shared" si="38"/>
        <v>1</v>
      </c>
      <c r="F274" s="274">
        <f t="shared" si="39"/>
        <v>42325</v>
      </c>
      <c r="G274" s="274">
        <f t="shared" si="40"/>
        <v>42416</v>
      </c>
      <c r="H274" s="275">
        <f>CHOOSE(MATCH($A$2,{"D","C"},0),VLOOKUP($A274,$J$4:$O$70,COUNTA($J$4:$O$4)),TREND(D274:E274,F274:G274,B274))</f>
        <v>1</v>
      </c>
    </row>
    <row r="275" spans="1:8">
      <c r="A275" s="12">
        <f t="shared" si="41"/>
        <v>42186</v>
      </c>
      <c r="B275" s="12">
        <f t="shared" si="35"/>
        <v>42384</v>
      </c>
      <c r="C275" s="13">
        <f t="shared" si="36"/>
        <v>19</v>
      </c>
      <c r="D275" s="273">
        <f t="shared" si="37"/>
        <v>1</v>
      </c>
      <c r="E275" s="273">
        <f t="shared" si="38"/>
        <v>1</v>
      </c>
      <c r="F275" s="274">
        <f t="shared" si="39"/>
        <v>42325</v>
      </c>
      <c r="G275" s="274">
        <f t="shared" si="40"/>
        <v>42416</v>
      </c>
      <c r="H275" s="275">
        <f>CHOOSE(MATCH($A$2,{"D","C"},0),VLOOKUP($A275,$J$4:$O$70,COUNTA($J$4:$O$4)),TREND(D275:E275,F275:G275,B275))</f>
        <v>1</v>
      </c>
    </row>
    <row r="276" spans="1:8">
      <c r="A276" s="12">
        <f t="shared" si="41"/>
        <v>42217</v>
      </c>
      <c r="B276" s="12">
        <f t="shared" si="35"/>
        <v>42415</v>
      </c>
      <c r="C276" s="13">
        <f t="shared" si="36"/>
        <v>19</v>
      </c>
      <c r="D276" s="273">
        <f t="shared" si="37"/>
        <v>1</v>
      </c>
      <c r="E276" s="273">
        <f t="shared" si="38"/>
        <v>1</v>
      </c>
      <c r="F276" s="274">
        <f t="shared" si="39"/>
        <v>42325</v>
      </c>
      <c r="G276" s="274">
        <f t="shared" si="40"/>
        <v>42416</v>
      </c>
      <c r="H276" s="275">
        <f>CHOOSE(MATCH($A$2,{"D","C"},0),VLOOKUP($A276,$J$4:$O$70,COUNTA($J$4:$O$4)),TREND(D276:E276,F276:G276,B276))</f>
        <v>1</v>
      </c>
    </row>
    <row r="277" spans="1:8">
      <c r="A277" s="12">
        <f t="shared" si="41"/>
        <v>42248</v>
      </c>
      <c r="B277" s="12">
        <f t="shared" si="35"/>
        <v>42444</v>
      </c>
      <c r="C277" s="13">
        <f t="shared" si="36"/>
        <v>20</v>
      </c>
      <c r="D277" s="273">
        <f t="shared" si="37"/>
        <v>1</v>
      </c>
      <c r="E277" s="273">
        <f t="shared" si="38"/>
        <v>1</v>
      </c>
      <c r="F277" s="274">
        <f t="shared" si="39"/>
        <v>42416</v>
      </c>
      <c r="G277" s="274">
        <f t="shared" si="40"/>
        <v>42506</v>
      </c>
      <c r="H277" s="275">
        <f>CHOOSE(MATCH($A$2,{"D","C"},0),VLOOKUP($A277,$J$4:$O$70,COUNTA($J$4:$O$4)),TREND(D277:E277,F277:G277,B277))</f>
        <v>1</v>
      </c>
    </row>
    <row r="278" spans="1:8">
      <c r="A278" s="12">
        <f t="shared" si="41"/>
        <v>42278</v>
      </c>
      <c r="B278" s="12">
        <f t="shared" si="35"/>
        <v>42475</v>
      </c>
      <c r="C278" s="13">
        <f t="shared" si="36"/>
        <v>20</v>
      </c>
      <c r="D278" s="273">
        <f t="shared" si="37"/>
        <v>1</v>
      </c>
      <c r="E278" s="273">
        <f t="shared" si="38"/>
        <v>1</v>
      </c>
      <c r="F278" s="274">
        <f t="shared" si="39"/>
        <v>42416</v>
      </c>
      <c r="G278" s="274">
        <f t="shared" si="40"/>
        <v>42506</v>
      </c>
      <c r="H278" s="275">
        <f>CHOOSE(MATCH($A$2,{"D","C"},0),VLOOKUP($A278,$J$4:$O$70,COUNTA($J$4:$O$4)),TREND(D278:E278,F278:G278,B278))</f>
        <v>1</v>
      </c>
    </row>
    <row r="279" spans="1:8">
      <c r="A279" s="12">
        <f t="shared" si="41"/>
        <v>42309</v>
      </c>
      <c r="B279" s="12">
        <f t="shared" si="35"/>
        <v>42505</v>
      </c>
      <c r="C279" s="13">
        <f t="shared" si="36"/>
        <v>20</v>
      </c>
      <c r="D279" s="273">
        <f t="shared" si="37"/>
        <v>1</v>
      </c>
      <c r="E279" s="273">
        <f t="shared" si="38"/>
        <v>1</v>
      </c>
      <c r="F279" s="274">
        <f t="shared" si="39"/>
        <v>42416</v>
      </c>
      <c r="G279" s="274">
        <f t="shared" si="40"/>
        <v>42506</v>
      </c>
      <c r="H279" s="275">
        <f>CHOOSE(MATCH($A$2,{"D","C"},0),VLOOKUP($A279,$J$4:$O$70,COUNTA($J$4:$O$4)),TREND(D279:E279,F279:G279,B279))</f>
        <v>1</v>
      </c>
    </row>
    <row r="280" spans="1:8">
      <c r="A280" s="12">
        <f t="shared" si="41"/>
        <v>42339</v>
      </c>
      <c r="B280" s="12">
        <f t="shared" si="35"/>
        <v>42536</v>
      </c>
      <c r="C280" s="13">
        <f t="shared" si="36"/>
        <v>21</v>
      </c>
      <c r="D280" s="273">
        <f t="shared" si="37"/>
        <v>1</v>
      </c>
      <c r="E280" s="273">
        <f t="shared" si="38"/>
        <v>1</v>
      </c>
      <c r="F280" s="274">
        <f t="shared" si="39"/>
        <v>42506</v>
      </c>
      <c r="G280" s="274">
        <f t="shared" si="40"/>
        <v>42598</v>
      </c>
      <c r="H280" s="275">
        <f>CHOOSE(MATCH($A$2,{"D","C"},0),VLOOKUP($A280,$J$4:$O$70,COUNTA($J$4:$O$4)),TREND(D280:E280,F280:G280,B280))</f>
        <v>1</v>
      </c>
    </row>
    <row r="281" spans="1:8">
      <c r="A281" s="12">
        <f t="shared" si="41"/>
        <v>42370</v>
      </c>
      <c r="B281" s="12">
        <f t="shared" si="35"/>
        <v>42566</v>
      </c>
      <c r="C281" s="13">
        <f t="shared" si="36"/>
        <v>21</v>
      </c>
      <c r="D281" s="273">
        <f t="shared" si="37"/>
        <v>1</v>
      </c>
      <c r="E281" s="273">
        <f t="shared" si="38"/>
        <v>1</v>
      </c>
      <c r="F281" s="274">
        <f t="shared" si="39"/>
        <v>42506</v>
      </c>
      <c r="G281" s="274">
        <f t="shared" si="40"/>
        <v>42598</v>
      </c>
      <c r="H281" s="275">
        <f>CHOOSE(MATCH($A$2,{"D","C"},0),VLOOKUP($A281,$J$4:$O$70,COUNTA($J$4:$O$4)),TREND(D281:E281,F281:G281,B281))</f>
        <v>1</v>
      </c>
    </row>
    <row r="282" spans="1:8">
      <c r="A282" s="12">
        <f t="shared" si="41"/>
        <v>42401</v>
      </c>
      <c r="B282" s="12">
        <f t="shared" si="35"/>
        <v>42597</v>
      </c>
      <c r="C282" s="13">
        <f t="shared" si="36"/>
        <v>21</v>
      </c>
      <c r="D282" s="273">
        <f t="shared" si="37"/>
        <v>1</v>
      </c>
      <c r="E282" s="273">
        <f t="shared" si="38"/>
        <v>1</v>
      </c>
      <c r="F282" s="274">
        <f t="shared" si="39"/>
        <v>42506</v>
      </c>
      <c r="G282" s="274">
        <f t="shared" si="40"/>
        <v>42598</v>
      </c>
      <c r="H282" s="275">
        <f>CHOOSE(MATCH($A$2,{"D","C"},0),VLOOKUP($A282,$J$4:$O$70,COUNTA($J$4:$O$4)),TREND(D282:E282,F282:G282,B282))</f>
        <v>1</v>
      </c>
    </row>
    <row r="283" spans="1:8">
      <c r="A283" s="12">
        <f t="shared" si="41"/>
        <v>42430</v>
      </c>
      <c r="B283" s="12">
        <f t="shared" si="35"/>
        <v>42628</v>
      </c>
      <c r="C283" s="13">
        <f t="shared" si="36"/>
        <v>22</v>
      </c>
      <c r="D283" s="273">
        <f t="shared" si="37"/>
        <v>1</v>
      </c>
      <c r="E283" s="273">
        <f t="shared" si="38"/>
        <v>1</v>
      </c>
      <c r="F283" s="274">
        <f t="shared" si="39"/>
        <v>42598</v>
      </c>
      <c r="G283" s="274">
        <f t="shared" si="40"/>
        <v>42691</v>
      </c>
      <c r="H283" s="275">
        <f>CHOOSE(MATCH($A$2,{"D","C"},0),VLOOKUP($A283,$J$4:$O$70,COUNTA($J$4:$O$4)),TREND(D283:E283,F283:G283,B283))</f>
        <v>1</v>
      </c>
    </row>
    <row r="284" spans="1:8">
      <c r="A284" s="12">
        <f t="shared" si="41"/>
        <v>42461</v>
      </c>
      <c r="B284" s="12">
        <f t="shared" si="35"/>
        <v>42658</v>
      </c>
      <c r="C284" s="13">
        <f t="shared" si="36"/>
        <v>22</v>
      </c>
      <c r="D284" s="273">
        <f t="shared" si="37"/>
        <v>1</v>
      </c>
      <c r="E284" s="273">
        <f t="shared" si="38"/>
        <v>1</v>
      </c>
      <c r="F284" s="274">
        <f t="shared" si="39"/>
        <v>42598</v>
      </c>
      <c r="G284" s="274">
        <f t="shared" si="40"/>
        <v>42691</v>
      </c>
      <c r="H284" s="275">
        <f>CHOOSE(MATCH($A$2,{"D","C"},0),VLOOKUP($A284,$J$4:$O$70,COUNTA($J$4:$O$4)),TREND(D284:E284,F284:G284,B284))</f>
        <v>1</v>
      </c>
    </row>
    <row r="285" spans="1:8">
      <c r="A285" s="12">
        <f t="shared" si="41"/>
        <v>42491</v>
      </c>
      <c r="B285" s="12">
        <f t="shared" si="35"/>
        <v>42689</v>
      </c>
      <c r="C285" s="13">
        <f t="shared" si="36"/>
        <v>22</v>
      </c>
      <c r="D285" s="273">
        <f t="shared" si="37"/>
        <v>1</v>
      </c>
      <c r="E285" s="273">
        <f t="shared" si="38"/>
        <v>1</v>
      </c>
      <c r="F285" s="274">
        <f t="shared" si="39"/>
        <v>42598</v>
      </c>
      <c r="G285" s="274">
        <f t="shared" si="40"/>
        <v>42691</v>
      </c>
      <c r="H285" s="275">
        <f>CHOOSE(MATCH($A$2,{"D","C"},0),VLOOKUP($A285,$J$4:$O$70,COUNTA($J$4:$O$4)),TREND(D285:E285,F285:G285,B285))</f>
        <v>1</v>
      </c>
    </row>
    <row r="286" spans="1:8">
      <c r="A286" s="12">
        <f t="shared" si="41"/>
        <v>42522</v>
      </c>
      <c r="B286" s="12">
        <f t="shared" si="35"/>
        <v>42719</v>
      </c>
      <c r="C286" s="13">
        <f t="shared" si="36"/>
        <v>23</v>
      </c>
      <c r="D286" s="273">
        <f t="shared" si="37"/>
        <v>1</v>
      </c>
      <c r="E286" s="273">
        <f t="shared" si="38"/>
        <v>1</v>
      </c>
      <c r="F286" s="274">
        <f t="shared" si="39"/>
        <v>42691</v>
      </c>
      <c r="G286" s="274">
        <f t="shared" si="40"/>
        <v>42782</v>
      </c>
      <c r="H286" s="275">
        <f>CHOOSE(MATCH($A$2,{"D","C"},0),VLOOKUP($A286,$J$4:$O$70,COUNTA($J$4:$O$4)),TREND(D286:E286,F286:G286,B286))</f>
        <v>1</v>
      </c>
    </row>
    <row r="287" spans="1:8">
      <c r="A287" s="12">
        <f t="shared" si="41"/>
        <v>42552</v>
      </c>
      <c r="B287" s="12">
        <f t="shared" si="35"/>
        <v>42750</v>
      </c>
      <c r="C287" s="13">
        <f t="shared" si="36"/>
        <v>23</v>
      </c>
      <c r="D287" s="273">
        <f t="shared" si="37"/>
        <v>1</v>
      </c>
      <c r="E287" s="273">
        <f t="shared" si="38"/>
        <v>1</v>
      </c>
      <c r="F287" s="274">
        <f t="shared" si="39"/>
        <v>42691</v>
      </c>
      <c r="G287" s="274">
        <f t="shared" si="40"/>
        <v>42782</v>
      </c>
      <c r="H287" s="275">
        <f>CHOOSE(MATCH($A$2,{"D","C"},0),VLOOKUP($A287,$J$4:$O$70,COUNTA($J$4:$O$4)),TREND(D287:E287,F287:G287,B287))</f>
        <v>1</v>
      </c>
    </row>
    <row r="288" spans="1:8">
      <c r="A288" s="12">
        <f t="shared" si="41"/>
        <v>42583</v>
      </c>
      <c r="B288" s="12">
        <f t="shared" si="35"/>
        <v>42781</v>
      </c>
      <c r="C288" s="13">
        <f t="shared" si="36"/>
        <v>23</v>
      </c>
      <c r="D288" s="273">
        <f t="shared" si="37"/>
        <v>1</v>
      </c>
      <c r="E288" s="273">
        <f t="shared" si="38"/>
        <v>1</v>
      </c>
      <c r="F288" s="274">
        <f t="shared" si="39"/>
        <v>42691</v>
      </c>
      <c r="G288" s="274">
        <f t="shared" si="40"/>
        <v>42782</v>
      </c>
      <c r="H288" s="275">
        <f>CHOOSE(MATCH($A$2,{"D","C"},0),VLOOKUP($A288,$J$4:$O$70,COUNTA($J$4:$O$4)),TREND(D288:E288,F288:G288,B288))</f>
        <v>1</v>
      </c>
    </row>
    <row r="289" spans="1:8">
      <c r="A289" s="12">
        <f t="shared" si="41"/>
        <v>42614</v>
      </c>
      <c r="B289" s="12">
        <f t="shared" si="35"/>
        <v>42809</v>
      </c>
      <c r="C289" s="13">
        <f t="shared" si="36"/>
        <v>24</v>
      </c>
      <c r="D289" s="273">
        <f t="shared" si="37"/>
        <v>1</v>
      </c>
      <c r="E289" s="273">
        <f t="shared" si="38"/>
        <v>1</v>
      </c>
      <c r="F289" s="274">
        <f t="shared" si="39"/>
        <v>42782</v>
      </c>
      <c r="G289" s="274">
        <f t="shared" si="40"/>
        <v>42871</v>
      </c>
      <c r="H289" s="275">
        <f>CHOOSE(MATCH($A$2,{"D","C"},0),VLOOKUP($A289,$J$4:$O$70,COUNTA($J$4:$O$4)),TREND(D289:E289,F289:G289,B289))</f>
        <v>1</v>
      </c>
    </row>
    <row r="290" spans="1:8">
      <c r="A290" s="12">
        <f t="shared" si="41"/>
        <v>42644</v>
      </c>
      <c r="B290" s="12">
        <f t="shared" si="35"/>
        <v>42840</v>
      </c>
      <c r="C290" s="13">
        <f t="shared" si="36"/>
        <v>24</v>
      </c>
      <c r="D290" s="273">
        <f t="shared" si="37"/>
        <v>1</v>
      </c>
      <c r="E290" s="273">
        <f t="shared" si="38"/>
        <v>1</v>
      </c>
      <c r="F290" s="274">
        <f t="shared" si="39"/>
        <v>42782</v>
      </c>
      <c r="G290" s="274">
        <f t="shared" si="40"/>
        <v>42871</v>
      </c>
      <c r="H290" s="275">
        <f>CHOOSE(MATCH($A$2,{"D","C"},0),VLOOKUP($A290,$J$4:$O$70,COUNTA($J$4:$O$4)),TREND(D290:E290,F290:G290,B290))</f>
        <v>1</v>
      </c>
    </row>
    <row r="291" spans="1:8">
      <c r="A291" s="12">
        <f t="shared" si="41"/>
        <v>42675</v>
      </c>
      <c r="B291" s="12">
        <f t="shared" si="35"/>
        <v>42870</v>
      </c>
      <c r="C291" s="13">
        <f t="shared" si="36"/>
        <v>24</v>
      </c>
      <c r="D291" s="273">
        <f t="shared" si="37"/>
        <v>1</v>
      </c>
      <c r="E291" s="273">
        <f t="shared" si="38"/>
        <v>1</v>
      </c>
      <c r="F291" s="274">
        <f t="shared" si="39"/>
        <v>42782</v>
      </c>
      <c r="G291" s="274">
        <f t="shared" si="40"/>
        <v>42871</v>
      </c>
      <c r="H291" s="275">
        <f>CHOOSE(MATCH($A$2,{"D","C"},0),VLOOKUP($A291,$J$4:$O$70,COUNTA($J$4:$O$4)),TREND(D291:E291,F291:G291,B291))</f>
        <v>1</v>
      </c>
    </row>
    <row r="292" spans="1:8">
      <c r="A292" s="12">
        <f t="shared" si="41"/>
        <v>42705</v>
      </c>
      <c r="B292" s="12">
        <f t="shared" si="35"/>
        <v>42901</v>
      </c>
      <c r="C292" s="13">
        <f t="shared" si="36"/>
        <v>25</v>
      </c>
      <c r="D292" s="273">
        <f t="shared" si="37"/>
        <v>1</v>
      </c>
      <c r="E292" s="273">
        <f t="shared" si="38"/>
        <v>1</v>
      </c>
      <c r="F292" s="274">
        <f t="shared" si="39"/>
        <v>42871</v>
      </c>
      <c r="G292" s="274">
        <f t="shared" si="40"/>
        <v>42962</v>
      </c>
      <c r="H292" s="275">
        <f>CHOOSE(MATCH($A$2,{"D","C"},0),VLOOKUP($A292,$J$4:$O$70,COUNTA($J$4:$O$4)),TREND(D292:E292,F292:G292,B292))</f>
        <v>1</v>
      </c>
    </row>
    <row r="293" spans="1:8">
      <c r="A293" s="12">
        <f t="shared" si="41"/>
        <v>42736</v>
      </c>
      <c r="B293" s="12">
        <f t="shared" si="35"/>
        <v>42931</v>
      </c>
      <c r="C293" s="13">
        <f t="shared" si="36"/>
        <v>25</v>
      </c>
      <c r="D293" s="273">
        <f t="shared" si="37"/>
        <v>1</v>
      </c>
      <c r="E293" s="273">
        <f t="shared" si="38"/>
        <v>1</v>
      </c>
      <c r="F293" s="274">
        <f t="shared" si="39"/>
        <v>42871</v>
      </c>
      <c r="G293" s="274">
        <f t="shared" si="40"/>
        <v>42962</v>
      </c>
      <c r="H293" s="275">
        <f>CHOOSE(MATCH($A$2,{"D","C"},0),VLOOKUP($A293,$J$4:$O$70,COUNTA($J$4:$O$4)),TREND(D293:E293,F293:G293,B293))</f>
        <v>1</v>
      </c>
    </row>
    <row r="294" spans="1:8">
      <c r="A294" s="12">
        <f t="shared" si="41"/>
        <v>42767</v>
      </c>
      <c r="B294" s="12">
        <f t="shared" si="35"/>
        <v>42962</v>
      </c>
      <c r="C294" s="13">
        <f t="shared" si="36"/>
        <v>26</v>
      </c>
      <c r="D294" s="273">
        <f t="shared" si="37"/>
        <v>1</v>
      </c>
      <c r="E294" s="273">
        <f t="shared" si="38"/>
        <v>1</v>
      </c>
      <c r="F294" s="274">
        <f t="shared" si="39"/>
        <v>42962</v>
      </c>
      <c r="G294" s="274">
        <f t="shared" si="40"/>
        <v>43056</v>
      </c>
      <c r="H294" s="275">
        <f>CHOOSE(MATCH($A$2,{"D","C"},0),VLOOKUP($A294,$J$4:$O$70,COUNTA($J$4:$O$4)),TREND(D294:E294,F294:G294,B294))</f>
        <v>1</v>
      </c>
    </row>
    <row r="295" spans="1:8">
      <c r="A295" s="12">
        <f t="shared" si="41"/>
        <v>42795</v>
      </c>
      <c r="B295" s="12">
        <f t="shared" si="35"/>
        <v>42993</v>
      </c>
      <c r="C295" s="13">
        <f t="shared" si="36"/>
        <v>26</v>
      </c>
      <c r="D295" s="273">
        <f t="shared" si="37"/>
        <v>1</v>
      </c>
      <c r="E295" s="273">
        <f t="shared" si="38"/>
        <v>1</v>
      </c>
      <c r="F295" s="274">
        <f t="shared" si="39"/>
        <v>42962</v>
      </c>
      <c r="G295" s="274">
        <f t="shared" si="40"/>
        <v>43056</v>
      </c>
      <c r="H295" s="275">
        <f>CHOOSE(MATCH($A$2,{"D","C"},0),VLOOKUP($A295,$J$4:$O$70,COUNTA($J$4:$O$4)),TREND(D295:E295,F295:G295,B295))</f>
        <v>1</v>
      </c>
    </row>
    <row r="296" spans="1:8">
      <c r="A296" s="12">
        <f t="shared" si="41"/>
        <v>42826</v>
      </c>
      <c r="B296" s="12">
        <f t="shared" si="35"/>
        <v>43023</v>
      </c>
      <c r="C296" s="13">
        <f t="shared" si="36"/>
        <v>26</v>
      </c>
      <c r="D296" s="273">
        <f t="shared" si="37"/>
        <v>1</v>
      </c>
      <c r="E296" s="273">
        <f t="shared" si="38"/>
        <v>1</v>
      </c>
      <c r="F296" s="274">
        <f t="shared" si="39"/>
        <v>42962</v>
      </c>
      <c r="G296" s="274">
        <f t="shared" si="40"/>
        <v>43056</v>
      </c>
      <c r="H296" s="275">
        <f>CHOOSE(MATCH($A$2,{"D","C"},0),VLOOKUP($A296,$J$4:$O$70,COUNTA($J$4:$O$4)),TREND(D296:E296,F296:G296,B296))</f>
        <v>1</v>
      </c>
    </row>
    <row r="297" spans="1:8">
      <c r="A297" s="12">
        <f t="shared" si="41"/>
        <v>42856</v>
      </c>
      <c r="B297" s="12">
        <f t="shared" si="35"/>
        <v>43054</v>
      </c>
      <c r="C297" s="13">
        <f t="shared" si="36"/>
        <v>26</v>
      </c>
      <c r="D297" s="273">
        <f t="shared" si="37"/>
        <v>1</v>
      </c>
      <c r="E297" s="273">
        <f t="shared" si="38"/>
        <v>1</v>
      </c>
      <c r="F297" s="274">
        <f t="shared" si="39"/>
        <v>42962</v>
      </c>
      <c r="G297" s="274">
        <f t="shared" si="40"/>
        <v>43056</v>
      </c>
      <c r="H297" s="275">
        <f>CHOOSE(MATCH($A$2,{"D","C"},0),VLOOKUP($A297,$J$4:$O$70,COUNTA($J$4:$O$4)),TREND(D297:E297,F297:G297,B297))</f>
        <v>1</v>
      </c>
    </row>
    <row r="298" spans="1:8">
      <c r="A298" s="12">
        <f t="shared" si="41"/>
        <v>42887</v>
      </c>
      <c r="B298" s="12">
        <f t="shared" si="35"/>
        <v>43084</v>
      </c>
      <c r="C298" s="13">
        <f t="shared" si="36"/>
        <v>27</v>
      </c>
      <c r="D298" s="273">
        <f t="shared" si="37"/>
        <v>1</v>
      </c>
      <c r="E298" s="273">
        <f t="shared" si="38"/>
        <v>1</v>
      </c>
      <c r="F298" s="274">
        <f t="shared" si="39"/>
        <v>43056</v>
      </c>
      <c r="G298" s="274">
        <f t="shared" si="40"/>
        <v>43147</v>
      </c>
      <c r="H298" s="275">
        <f>CHOOSE(MATCH($A$2,{"D","C"},0),VLOOKUP($A298,$J$4:$O$70,COUNTA($J$4:$O$4)),TREND(D298:E298,F298:G298,B298))</f>
        <v>1</v>
      </c>
    </row>
    <row r="299" spans="1:8">
      <c r="A299" s="12">
        <f t="shared" si="41"/>
        <v>42917</v>
      </c>
      <c r="B299" s="12">
        <f t="shared" si="35"/>
        <v>43115</v>
      </c>
      <c r="C299" s="13">
        <f t="shared" si="36"/>
        <v>27</v>
      </c>
      <c r="D299" s="273">
        <f t="shared" si="37"/>
        <v>1</v>
      </c>
      <c r="E299" s="273">
        <f t="shared" si="38"/>
        <v>1</v>
      </c>
      <c r="F299" s="274">
        <f t="shared" si="39"/>
        <v>43056</v>
      </c>
      <c r="G299" s="274">
        <f t="shared" si="40"/>
        <v>43147</v>
      </c>
      <c r="H299" s="275">
        <f>CHOOSE(MATCH($A$2,{"D","C"},0),VLOOKUP($A299,$J$4:$O$70,COUNTA($J$4:$O$4)),TREND(D299:E299,F299:G299,B299))</f>
        <v>1</v>
      </c>
    </row>
    <row r="300" spans="1:8">
      <c r="A300" s="12">
        <f t="shared" si="41"/>
        <v>42948</v>
      </c>
      <c r="B300" s="12">
        <f t="shared" si="35"/>
        <v>43146</v>
      </c>
      <c r="C300" s="13">
        <f t="shared" si="36"/>
        <v>27</v>
      </c>
      <c r="D300" s="273">
        <f t="shared" si="37"/>
        <v>1</v>
      </c>
      <c r="E300" s="273">
        <f t="shared" si="38"/>
        <v>1</v>
      </c>
      <c r="F300" s="274">
        <f t="shared" si="39"/>
        <v>43056</v>
      </c>
      <c r="G300" s="274">
        <f t="shared" si="40"/>
        <v>43147</v>
      </c>
      <c r="H300" s="275">
        <f>CHOOSE(MATCH($A$2,{"D","C"},0),VLOOKUP($A300,$J$4:$O$70,COUNTA($J$4:$O$4)),TREND(D300:E300,F300:G300,B300))</f>
        <v>1</v>
      </c>
    </row>
    <row r="301" spans="1:8">
      <c r="A301" s="12">
        <f t="shared" si="41"/>
        <v>42979</v>
      </c>
      <c r="B301" s="12">
        <f t="shared" si="35"/>
        <v>43174</v>
      </c>
      <c r="C301" s="13">
        <f t="shared" si="36"/>
        <v>28</v>
      </c>
      <c r="D301" s="273">
        <f t="shared" si="37"/>
        <v>1</v>
      </c>
      <c r="E301" s="273">
        <f t="shared" si="38"/>
        <v>1</v>
      </c>
      <c r="F301" s="274">
        <f t="shared" si="39"/>
        <v>43147</v>
      </c>
      <c r="G301" s="274">
        <f t="shared" si="40"/>
        <v>43236</v>
      </c>
      <c r="H301" s="275">
        <f>CHOOSE(MATCH($A$2,{"D","C"},0),VLOOKUP($A301,$J$4:$O$70,COUNTA($J$4:$O$4)),TREND(D301:E301,F301:G301,B301))</f>
        <v>1</v>
      </c>
    </row>
    <row r="302" spans="1:8">
      <c r="A302" s="12">
        <f t="shared" si="41"/>
        <v>43009</v>
      </c>
      <c r="B302" s="12">
        <f t="shared" si="35"/>
        <v>43205</v>
      </c>
      <c r="C302" s="13">
        <f t="shared" si="36"/>
        <v>28</v>
      </c>
      <c r="D302" s="273">
        <f t="shared" si="37"/>
        <v>1</v>
      </c>
      <c r="E302" s="273">
        <f t="shared" si="38"/>
        <v>1</v>
      </c>
      <c r="F302" s="274">
        <f t="shared" si="39"/>
        <v>43147</v>
      </c>
      <c r="G302" s="274">
        <f t="shared" si="40"/>
        <v>43236</v>
      </c>
      <c r="H302" s="275">
        <f>CHOOSE(MATCH($A$2,{"D","C"},0),VLOOKUP($A302,$J$4:$O$70,COUNTA($J$4:$O$4)),TREND(D302:E302,F302:G302,B302))</f>
        <v>1</v>
      </c>
    </row>
    <row r="303" spans="1:8">
      <c r="A303" s="12">
        <f t="shared" si="41"/>
        <v>43040</v>
      </c>
      <c r="B303" s="12">
        <f t="shared" si="35"/>
        <v>43235</v>
      </c>
      <c r="C303" s="13">
        <f t="shared" si="36"/>
        <v>28</v>
      </c>
      <c r="D303" s="273">
        <f t="shared" si="37"/>
        <v>1</v>
      </c>
      <c r="E303" s="273">
        <f t="shared" si="38"/>
        <v>1</v>
      </c>
      <c r="F303" s="274">
        <f t="shared" si="39"/>
        <v>43147</v>
      </c>
      <c r="G303" s="274">
        <f t="shared" si="40"/>
        <v>43236</v>
      </c>
      <c r="H303" s="275">
        <f>CHOOSE(MATCH($A$2,{"D","C"},0),VLOOKUP($A303,$J$4:$O$70,COUNTA($J$4:$O$4)),TREND(D303:E303,F303:G303,B303))</f>
        <v>1</v>
      </c>
    </row>
    <row r="304" spans="1:8">
      <c r="A304" s="12">
        <f t="shared" si="41"/>
        <v>43070</v>
      </c>
      <c r="B304" s="12">
        <f t="shared" si="35"/>
        <v>43266</v>
      </c>
      <c r="C304" s="13">
        <f t="shared" si="36"/>
        <v>29</v>
      </c>
      <c r="D304" s="273">
        <f t="shared" si="37"/>
        <v>1</v>
      </c>
      <c r="E304" s="273">
        <f t="shared" si="38"/>
        <v>1</v>
      </c>
      <c r="F304" s="274">
        <f t="shared" si="39"/>
        <v>43236</v>
      </c>
      <c r="G304" s="274">
        <f t="shared" si="40"/>
        <v>43327</v>
      </c>
      <c r="H304" s="275">
        <f>CHOOSE(MATCH($A$2,{"D","C"},0),VLOOKUP($A304,$J$4:$O$70,COUNTA($J$4:$O$4)),TREND(D304:E304,F304:G304,B304))</f>
        <v>1</v>
      </c>
    </row>
    <row r="305" spans="1:8">
      <c r="A305" s="12">
        <f t="shared" si="41"/>
        <v>43101</v>
      </c>
      <c r="B305" s="12">
        <f t="shared" si="35"/>
        <v>43296</v>
      </c>
      <c r="C305" s="13">
        <f t="shared" si="36"/>
        <v>29</v>
      </c>
      <c r="D305" s="273">
        <f t="shared" si="37"/>
        <v>1</v>
      </c>
      <c r="E305" s="273">
        <f t="shared" si="38"/>
        <v>1</v>
      </c>
      <c r="F305" s="274">
        <f t="shared" si="39"/>
        <v>43236</v>
      </c>
      <c r="G305" s="274">
        <f t="shared" si="40"/>
        <v>43327</v>
      </c>
      <c r="H305" s="275">
        <f>CHOOSE(MATCH($A$2,{"D","C"},0),VLOOKUP($A305,$J$4:$O$70,COUNTA($J$4:$O$4)),TREND(D305:E305,F305:G305,B305))</f>
        <v>1</v>
      </c>
    </row>
    <row r="306" spans="1:8">
      <c r="A306" s="12">
        <f t="shared" si="41"/>
        <v>43132</v>
      </c>
      <c r="B306" s="12">
        <f t="shared" si="35"/>
        <v>43327</v>
      </c>
      <c r="C306" s="13">
        <f t="shared" si="36"/>
        <v>30</v>
      </c>
      <c r="D306" s="273">
        <f t="shared" si="37"/>
        <v>1</v>
      </c>
      <c r="E306" s="273">
        <f t="shared" si="38"/>
        <v>1</v>
      </c>
      <c r="F306" s="274">
        <f t="shared" si="39"/>
        <v>43327</v>
      </c>
      <c r="G306" s="274">
        <f t="shared" si="40"/>
        <v>43421</v>
      </c>
      <c r="H306" s="275">
        <f>CHOOSE(MATCH($A$2,{"D","C"},0),VLOOKUP($A306,$J$4:$O$70,COUNTA($J$4:$O$4)),TREND(D306:E306,F306:G306,B306))</f>
        <v>1</v>
      </c>
    </row>
    <row r="307" spans="1:8">
      <c r="A307" s="12">
        <f t="shared" si="41"/>
        <v>43160</v>
      </c>
      <c r="B307" s="12">
        <f t="shared" si="35"/>
        <v>43358</v>
      </c>
      <c r="C307" s="13">
        <f t="shared" si="36"/>
        <v>30</v>
      </c>
      <c r="D307" s="273">
        <f t="shared" si="37"/>
        <v>1</v>
      </c>
      <c r="E307" s="273">
        <f t="shared" si="38"/>
        <v>1</v>
      </c>
      <c r="F307" s="274">
        <f t="shared" si="39"/>
        <v>43327</v>
      </c>
      <c r="G307" s="274">
        <f t="shared" si="40"/>
        <v>43421</v>
      </c>
      <c r="H307" s="275">
        <f>CHOOSE(MATCH($A$2,{"D","C"},0),VLOOKUP($A307,$J$4:$O$70,COUNTA($J$4:$O$4)),TREND(D307:E307,F307:G307,B307))</f>
        <v>1</v>
      </c>
    </row>
    <row r="308" spans="1:8">
      <c r="A308" s="12">
        <f t="shared" si="41"/>
        <v>43191</v>
      </c>
      <c r="B308" s="12">
        <f t="shared" si="35"/>
        <v>43388</v>
      </c>
      <c r="C308" s="13">
        <f t="shared" si="36"/>
        <v>30</v>
      </c>
      <c r="D308" s="273">
        <f t="shared" si="37"/>
        <v>1</v>
      </c>
      <c r="E308" s="273">
        <f t="shared" si="38"/>
        <v>1</v>
      </c>
      <c r="F308" s="274">
        <f t="shared" si="39"/>
        <v>43327</v>
      </c>
      <c r="G308" s="274">
        <f t="shared" si="40"/>
        <v>43421</v>
      </c>
      <c r="H308" s="275">
        <f>CHOOSE(MATCH($A$2,{"D","C"},0),VLOOKUP($A308,$J$4:$O$70,COUNTA($J$4:$O$4)),TREND(D308:E308,F308:G308,B308))</f>
        <v>1</v>
      </c>
    </row>
    <row r="309" spans="1:8">
      <c r="A309" s="12">
        <f t="shared" si="41"/>
        <v>43221</v>
      </c>
      <c r="B309" s="12">
        <f t="shared" si="35"/>
        <v>43419</v>
      </c>
      <c r="C309" s="13">
        <f t="shared" si="36"/>
        <v>30</v>
      </c>
      <c r="D309" s="273">
        <f t="shared" si="37"/>
        <v>1</v>
      </c>
      <c r="E309" s="273">
        <f t="shared" si="38"/>
        <v>1</v>
      </c>
      <c r="F309" s="274">
        <f t="shared" si="39"/>
        <v>43327</v>
      </c>
      <c r="G309" s="274">
        <f t="shared" si="40"/>
        <v>43421</v>
      </c>
      <c r="H309" s="275">
        <f>CHOOSE(MATCH($A$2,{"D","C"},0),VLOOKUP($A309,$J$4:$O$70,COUNTA($J$4:$O$4)),TREND(D309:E309,F309:G309,B309))</f>
        <v>1</v>
      </c>
    </row>
    <row r="310" spans="1:8">
      <c r="A310" s="12">
        <f t="shared" si="41"/>
        <v>43252</v>
      </c>
      <c r="B310" s="12">
        <f t="shared" si="35"/>
        <v>43449</v>
      </c>
      <c r="C310" s="13">
        <f t="shared" si="36"/>
        <v>31</v>
      </c>
      <c r="D310" s="273">
        <f t="shared" si="37"/>
        <v>1</v>
      </c>
      <c r="E310" s="273">
        <f t="shared" si="38"/>
        <v>1</v>
      </c>
      <c r="F310" s="274">
        <f t="shared" si="39"/>
        <v>43421</v>
      </c>
      <c r="G310" s="274">
        <f t="shared" si="40"/>
        <v>43512</v>
      </c>
      <c r="H310" s="275">
        <f>CHOOSE(MATCH($A$2,{"D","C"},0),VLOOKUP($A310,$J$4:$O$70,COUNTA($J$4:$O$4)),TREND(D310:E310,F310:G310,B310))</f>
        <v>1</v>
      </c>
    </row>
    <row r="311" spans="1:8">
      <c r="A311" s="12">
        <f t="shared" si="41"/>
        <v>43282</v>
      </c>
      <c r="B311" s="12">
        <f t="shared" si="35"/>
        <v>43480</v>
      </c>
      <c r="C311" s="13">
        <f t="shared" si="36"/>
        <v>31</v>
      </c>
      <c r="D311" s="273">
        <f t="shared" si="37"/>
        <v>1</v>
      </c>
      <c r="E311" s="273">
        <f t="shared" si="38"/>
        <v>1</v>
      </c>
      <c r="F311" s="274">
        <f t="shared" si="39"/>
        <v>43421</v>
      </c>
      <c r="G311" s="274">
        <f t="shared" si="40"/>
        <v>43512</v>
      </c>
      <c r="H311" s="275">
        <f>CHOOSE(MATCH($A$2,{"D","C"},0),VLOOKUP($A311,$J$4:$O$70,COUNTA($J$4:$O$4)),TREND(D311:E311,F311:G311,B311))</f>
        <v>1</v>
      </c>
    </row>
    <row r="312" spans="1:8">
      <c r="A312" s="12">
        <f t="shared" si="41"/>
        <v>43313</v>
      </c>
      <c r="B312" s="12">
        <f t="shared" si="35"/>
        <v>43511</v>
      </c>
      <c r="C312" s="13">
        <f t="shared" si="36"/>
        <v>31</v>
      </c>
      <c r="D312" s="273">
        <f t="shared" si="37"/>
        <v>1</v>
      </c>
      <c r="E312" s="273">
        <f t="shared" si="38"/>
        <v>1</v>
      </c>
      <c r="F312" s="274">
        <f t="shared" si="39"/>
        <v>43421</v>
      </c>
      <c r="G312" s="274">
        <f t="shared" si="40"/>
        <v>43512</v>
      </c>
      <c r="H312" s="275">
        <f>CHOOSE(MATCH($A$2,{"D","C"},0),VLOOKUP($A312,$J$4:$O$70,COUNTA($J$4:$O$4)),TREND(D312:E312,F312:G312,B312))</f>
        <v>1</v>
      </c>
    </row>
    <row r="313" spans="1:8">
      <c r="A313" s="12">
        <f t="shared" si="41"/>
        <v>43344</v>
      </c>
      <c r="B313" s="12">
        <f t="shared" si="35"/>
        <v>43539</v>
      </c>
      <c r="C313" s="13">
        <f t="shared" si="36"/>
        <v>32</v>
      </c>
      <c r="D313" s="273">
        <f t="shared" si="37"/>
        <v>1</v>
      </c>
      <c r="E313" s="273">
        <f t="shared" si="38"/>
        <v>1</v>
      </c>
      <c r="F313" s="274">
        <f t="shared" si="39"/>
        <v>43512</v>
      </c>
      <c r="G313" s="274">
        <f t="shared" si="40"/>
        <v>43601</v>
      </c>
      <c r="H313" s="275">
        <f>CHOOSE(MATCH($A$2,{"D","C"},0),VLOOKUP($A313,$J$4:$O$70,COUNTA($J$4:$O$4)),TREND(D313:E313,F313:G313,B313))</f>
        <v>1</v>
      </c>
    </row>
    <row r="314" spans="1:8">
      <c r="A314" s="12">
        <f t="shared" si="41"/>
        <v>43374</v>
      </c>
      <c r="B314" s="12">
        <f t="shared" si="35"/>
        <v>43570</v>
      </c>
      <c r="C314" s="13">
        <f t="shared" si="36"/>
        <v>32</v>
      </c>
      <c r="D314" s="273">
        <f t="shared" si="37"/>
        <v>1</v>
      </c>
      <c r="E314" s="273">
        <f t="shared" si="38"/>
        <v>1</v>
      </c>
      <c r="F314" s="274">
        <f t="shared" si="39"/>
        <v>43512</v>
      </c>
      <c r="G314" s="274">
        <f t="shared" si="40"/>
        <v>43601</v>
      </c>
      <c r="H314" s="275">
        <f>CHOOSE(MATCH($A$2,{"D","C"},0),VLOOKUP($A314,$J$4:$O$70,COUNTA($J$4:$O$4)),TREND(D314:E314,F314:G314,B314))</f>
        <v>1</v>
      </c>
    </row>
    <row r="315" spans="1:8">
      <c r="A315" s="12">
        <f t="shared" si="41"/>
        <v>43405</v>
      </c>
      <c r="B315" s="12">
        <f t="shared" si="35"/>
        <v>43600</v>
      </c>
      <c r="C315" s="13">
        <f t="shared" si="36"/>
        <v>32</v>
      </c>
      <c r="D315" s="273">
        <f t="shared" si="37"/>
        <v>1</v>
      </c>
      <c r="E315" s="273">
        <f t="shared" si="38"/>
        <v>1</v>
      </c>
      <c r="F315" s="274">
        <f t="shared" si="39"/>
        <v>43512</v>
      </c>
      <c r="G315" s="274">
        <f t="shared" si="40"/>
        <v>43601</v>
      </c>
      <c r="H315" s="275">
        <f>CHOOSE(MATCH($A$2,{"D","C"},0),VLOOKUP($A315,$J$4:$O$70,COUNTA($J$4:$O$4)),TREND(D315:E315,F315:G315,B315))</f>
        <v>1</v>
      </c>
    </row>
    <row r="316" spans="1:8">
      <c r="A316" s="12">
        <f t="shared" si="41"/>
        <v>43435</v>
      </c>
      <c r="B316" s="12">
        <f t="shared" si="35"/>
        <v>43631</v>
      </c>
      <c r="C316" s="13">
        <f t="shared" si="36"/>
        <v>33</v>
      </c>
      <c r="D316" s="273">
        <f t="shared" si="37"/>
        <v>1</v>
      </c>
      <c r="E316" s="273">
        <f t="shared" si="38"/>
        <v>1</v>
      </c>
      <c r="F316" s="274">
        <f t="shared" si="39"/>
        <v>43601</v>
      </c>
      <c r="G316" s="274">
        <f t="shared" si="40"/>
        <v>43692</v>
      </c>
      <c r="H316" s="275">
        <f>CHOOSE(MATCH($A$2,{"D","C"},0),VLOOKUP($A316,$J$4:$O$70,COUNTA($J$4:$O$4)),TREND(D316:E316,F316:G316,B316))</f>
        <v>1</v>
      </c>
    </row>
    <row r="317" spans="1:8">
      <c r="A317" s="12">
        <f t="shared" si="41"/>
        <v>43466</v>
      </c>
      <c r="B317" s="12">
        <f t="shared" si="35"/>
        <v>43661</v>
      </c>
      <c r="C317" s="13">
        <f t="shared" si="36"/>
        <v>33</v>
      </c>
      <c r="D317" s="273">
        <f t="shared" si="37"/>
        <v>1</v>
      </c>
      <c r="E317" s="273">
        <f t="shared" si="38"/>
        <v>1</v>
      </c>
      <c r="F317" s="274">
        <f t="shared" si="39"/>
        <v>43601</v>
      </c>
      <c r="G317" s="274">
        <f t="shared" si="40"/>
        <v>43692</v>
      </c>
      <c r="H317" s="275">
        <f>CHOOSE(MATCH($A$2,{"D","C"},0),VLOOKUP($A317,$J$4:$O$70,COUNTA($J$4:$O$4)),TREND(D317:E317,F317:G317,B317))</f>
        <v>1</v>
      </c>
    </row>
    <row r="318" spans="1:8">
      <c r="A318" s="12">
        <f t="shared" si="41"/>
        <v>43497</v>
      </c>
      <c r="B318" s="12">
        <f t="shared" si="35"/>
        <v>43692</v>
      </c>
      <c r="C318" s="13">
        <f t="shared" si="36"/>
        <v>34</v>
      </c>
      <c r="D318" s="273">
        <f t="shared" si="37"/>
        <v>1</v>
      </c>
      <c r="E318" s="273">
        <f t="shared" si="38"/>
        <v>1</v>
      </c>
      <c r="F318" s="274">
        <f t="shared" si="39"/>
        <v>43692</v>
      </c>
      <c r="G318" s="274">
        <f t="shared" si="40"/>
        <v>43786</v>
      </c>
      <c r="H318" s="275">
        <f>CHOOSE(MATCH($A$2,{"D","C"},0),VLOOKUP($A318,$J$4:$O$70,COUNTA($J$4:$O$4)),TREND(D318:E318,F318:G318,B318))</f>
        <v>1</v>
      </c>
    </row>
    <row r="319" spans="1:8">
      <c r="A319" s="12">
        <f t="shared" si="41"/>
        <v>43525</v>
      </c>
      <c r="B319" s="12">
        <f t="shared" si="35"/>
        <v>43723</v>
      </c>
      <c r="C319" s="13">
        <f t="shared" si="36"/>
        <v>34</v>
      </c>
      <c r="D319" s="273">
        <f t="shared" si="37"/>
        <v>1</v>
      </c>
      <c r="E319" s="273">
        <f t="shared" si="38"/>
        <v>1</v>
      </c>
      <c r="F319" s="274">
        <f t="shared" si="39"/>
        <v>43692</v>
      </c>
      <c r="G319" s="274">
        <f t="shared" si="40"/>
        <v>43786</v>
      </c>
      <c r="H319" s="275">
        <f>CHOOSE(MATCH($A$2,{"D","C"},0),VLOOKUP($A319,$J$4:$O$70,COUNTA($J$4:$O$4)),TREND(D319:E319,F319:G319,B319))</f>
        <v>1</v>
      </c>
    </row>
    <row r="320" spans="1:8">
      <c r="A320" s="12">
        <f t="shared" si="41"/>
        <v>43556</v>
      </c>
      <c r="B320" s="12">
        <f t="shared" si="35"/>
        <v>43753</v>
      </c>
      <c r="C320" s="13">
        <f t="shared" si="36"/>
        <v>34</v>
      </c>
      <c r="D320" s="273">
        <f t="shared" si="37"/>
        <v>1</v>
      </c>
      <c r="E320" s="273">
        <f t="shared" si="38"/>
        <v>1</v>
      </c>
      <c r="F320" s="274">
        <f t="shared" si="39"/>
        <v>43692</v>
      </c>
      <c r="G320" s="274">
        <f t="shared" si="40"/>
        <v>43786</v>
      </c>
      <c r="H320" s="275">
        <f>CHOOSE(MATCH($A$2,{"D","C"},0),VLOOKUP($A320,$J$4:$O$70,COUNTA($J$4:$O$4)),TREND(D320:E320,F320:G320,B320))</f>
        <v>1</v>
      </c>
    </row>
    <row r="321" spans="1:8">
      <c r="A321" s="12">
        <f t="shared" si="41"/>
        <v>43586</v>
      </c>
      <c r="B321" s="12">
        <f t="shared" si="35"/>
        <v>43784</v>
      </c>
      <c r="C321" s="13">
        <f t="shared" si="36"/>
        <v>34</v>
      </c>
      <c r="D321" s="273">
        <f t="shared" si="37"/>
        <v>1</v>
      </c>
      <c r="E321" s="273">
        <f t="shared" si="38"/>
        <v>1</v>
      </c>
      <c r="F321" s="274">
        <f t="shared" si="39"/>
        <v>43692</v>
      </c>
      <c r="G321" s="274">
        <f t="shared" si="40"/>
        <v>43786</v>
      </c>
      <c r="H321" s="275">
        <f>CHOOSE(MATCH($A$2,{"D","C"},0),VLOOKUP($A321,$J$4:$O$70,COUNTA($J$4:$O$4)),TREND(D321:E321,F321:G321,B321))</f>
        <v>1</v>
      </c>
    </row>
    <row r="322" spans="1:8">
      <c r="A322" s="12">
        <f t="shared" si="41"/>
        <v>43617</v>
      </c>
      <c r="B322" s="12">
        <f t="shared" si="35"/>
        <v>43814</v>
      </c>
      <c r="C322" s="13">
        <f t="shared" si="36"/>
        <v>35</v>
      </c>
      <c r="D322" s="273">
        <f t="shared" si="37"/>
        <v>1</v>
      </c>
      <c r="E322" s="273">
        <f t="shared" si="38"/>
        <v>1</v>
      </c>
      <c r="F322" s="274">
        <f t="shared" si="39"/>
        <v>43786</v>
      </c>
      <c r="G322" s="274">
        <f t="shared" si="40"/>
        <v>43877</v>
      </c>
      <c r="H322" s="275">
        <f>CHOOSE(MATCH($A$2,{"D","C"},0),VLOOKUP($A322,$J$4:$O$70,COUNTA($J$4:$O$4)),TREND(D322:E322,F322:G322,B322))</f>
        <v>1</v>
      </c>
    </row>
    <row r="323" spans="1:8">
      <c r="A323" s="12">
        <f t="shared" si="41"/>
        <v>43647</v>
      </c>
      <c r="B323" s="12">
        <f t="shared" si="35"/>
        <v>43845</v>
      </c>
      <c r="C323" s="13">
        <f t="shared" si="36"/>
        <v>35</v>
      </c>
      <c r="D323" s="273">
        <f t="shared" si="37"/>
        <v>1</v>
      </c>
      <c r="E323" s="273">
        <f t="shared" si="38"/>
        <v>1</v>
      </c>
      <c r="F323" s="274">
        <f t="shared" si="39"/>
        <v>43786</v>
      </c>
      <c r="G323" s="274">
        <f t="shared" si="40"/>
        <v>43877</v>
      </c>
      <c r="H323" s="275">
        <f>CHOOSE(MATCH($A$2,{"D","C"},0),VLOOKUP($A323,$J$4:$O$70,COUNTA($J$4:$O$4)),TREND(D323:E323,F323:G323,B323))</f>
        <v>1</v>
      </c>
    </row>
    <row r="324" spans="1:8">
      <c r="A324" s="12">
        <f t="shared" si="41"/>
        <v>43678</v>
      </c>
      <c r="B324" s="12">
        <f t="shared" si="35"/>
        <v>43876</v>
      </c>
      <c r="C324" s="13">
        <f t="shared" si="36"/>
        <v>35</v>
      </c>
      <c r="D324" s="273">
        <f t="shared" si="37"/>
        <v>1</v>
      </c>
      <c r="E324" s="273">
        <f t="shared" si="38"/>
        <v>1</v>
      </c>
      <c r="F324" s="274">
        <f t="shared" si="39"/>
        <v>43786</v>
      </c>
      <c r="G324" s="274">
        <f t="shared" si="40"/>
        <v>43877</v>
      </c>
      <c r="H324" s="275">
        <f>CHOOSE(MATCH($A$2,{"D","C"},0),VLOOKUP($A324,$J$4:$O$70,COUNTA($J$4:$O$4)),TREND(D324:E324,F324:G324,B324))</f>
        <v>1</v>
      </c>
    </row>
    <row r="325" spans="1:8">
      <c r="A325" s="12">
        <f t="shared" si="41"/>
        <v>43709</v>
      </c>
      <c r="B325" s="12">
        <f t="shared" ref="B325:B388" si="42">DATE(YEAR(A325),MONTH(A325)+FLOOR(($N$2+$A$3)/2,1),1+14*MOD($N$2+$A$3,2))</f>
        <v>43905</v>
      </c>
      <c r="C325" s="13">
        <f t="shared" ref="C325:C388" si="43">MATCH($B325,$K$5:$K$70,1)</f>
        <v>36</v>
      </c>
      <c r="D325" s="273">
        <f t="shared" ref="D325:D388" si="44">INDEX($O$5:$O$70,C325)</f>
        <v>1</v>
      </c>
      <c r="E325" s="273">
        <f t="shared" ref="E325:E388" si="45">INDEX($O$5:$O$70,C325+1)</f>
        <v>1</v>
      </c>
      <c r="F325" s="274">
        <f t="shared" ref="F325:F388" si="46">INDEX($K$5:$K$70,C325)</f>
        <v>43877</v>
      </c>
      <c r="G325" s="274">
        <f t="shared" ref="G325:G388" si="47">INDEX($K$5:$K$70,C325+1)</f>
        <v>43967</v>
      </c>
      <c r="H325" s="275">
        <f>CHOOSE(MATCH($A$2,{"D","C"},0),VLOOKUP($A325,$J$4:$O$70,COUNTA($J$4:$O$4)),TREND(D325:E325,F325:G325,B325))</f>
        <v>1</v>
      </c>
    </row>
    <row r="326" spans="1:8">
      <c r="A326" s="12">
        <f t="shared" ref="A326:A389" si="48">EOMONTH(A325,$A$3-1)+1</f>
        <v>43739</v>
      </c>
      <c r="B326" s="12">
        <f t="shared" si="42"/>
        <v>43936</v>
      </c>
      <c r="C326" s="13">
        <f t="shared" si="43"/>
        <v>36</v>
      </c>
      <c r="D326" s="273">
        <f t="shared" si="44"/>
        <v>1</v>
      </c>
      <c r="E326" s="273">
        <f t="shared" si="45"/>
        <v>1</v>
      </c>
      <c r="F326" s="274">
        <f t="shared" si="46"/>
        <v>43877</v>
      </c>
      <c r="G326" s="274">
        <f t="shared" si="47"/>
        <v>43967</v>
      </c>
      <c r="H326" s="275">
        <f>CHOOSE(MATCH($A$2,{"D","C"},0),VLOOKUP($A326,$J$4:$O$70,COUNTA($J$4:$O$4)),TREND(D326:E326,F326:G326,B326))</f>
        <v>1</v>
      </c>
    </row>
    <row r="327" spans="1:8">
      <c r="A327" s="12">
        <f t="shared" si="48"/>
        <v>43770</v>
      </c>
      <c r="B327" s="12">
        <f t="shared" si="42"/>
        <v>43966</v>
      </c>
      <c r="C327" s="13">
        <f t="shared" si="43"/>
        <v>36</v>
      </c>
      <c r="D327" s="273">
        <f t="shared" si="44"/>
        <v>1</v>
      </c>
      <c r="E327" s="273">
        <f t="shared" si="45"/>
        <v>1</v>
      </c>
      <c r="F327" s="274">
        <f t="shared" si="46"/>
        <v>43877</v>
      </c>
      <c r="G327" s="274">
        <f t="shared" si="47"/>
        <v>43967</v>
      </c>
      <c r="H327" s="275">
        <f>CHOOSE(MATCH($A$2,{"D","C"},0),VLOOKUP($A327,$J$4:$O$70,COUNTA($J$4:$O$4)),TREND(D327:E327,F327:G327,B327))</f>
        <v>1</v>
      </c>
    </row>
    <row r="328" spans="1:8">
      <c r="A328" s="12">
        <f t="shared" si="48"/>
        <v>43800</v>
      </c>
      <c r="B328" s="12">
        <f t="shared" si="42"/>
        <v>43997</v>
      </c>
      <c r="C328" s="13">
        <f t="shared" si="43"/>
        <v>37</v>
      </c>
      <c r="D328" s="273">
        <f t="shared" si="44"/>
        <v>1</v>
      </c>
      <c r="E328" s="273">
        <f t="shared" si="45"/>
        <v>1</v>
      </c>
      <c r="F328" s="274">
        <f t="shared" si="46"/>
        <v>43967</v>
      </c>
      <c r="G328" s="274">
        <f t="shared" si="47"/>
        <v>44059</v>
      </c>
      <c r="H328" s="275">
        <f>CHOOSE(MATCH($A$2,{"D","C"},0),VLOOKUP($A328,$J$4:$O$70,COUNTA($J$4:$O$4)),TREND(D328:E328,F328:G328,B328))</f>
        <v>1</v>
      </c>
    </row>
    <row r="329" spans="1:8">
      <c r="A329" s="12">
        <f t="shared" si="48"/>
        <v>43831</v>
      </c>
      <c r="B329" s="12">
        <f t="shared" si="42"/>
        <v>44027</v>
      </c>
      <c r="C329" s="13">
        <f t="shared" si="43"/>
        <v>37</v>
      </c>
      <c r="D329" s="273">
        <f t="shared" si="44"/>
        <v>1</v>
      </c>
      <c r="E329" s="273">
        <f t="shared" si="45"/>
        <v>1</v>
      </c>
      <c r="F329" s="274">
        <f t="shared" si="46"/>
        <v>43967</v>
      </c>
      <c r="G329" s="274">
        <f t="shared" si="47"/>
        <v>44059</v>
      </c>
      <c r="H329" s="275">
        <f>CHOOSE(MATCH($A$2,{"D","C"},0),VLOOKUP($A329,$J$4:$O$70,COUNTA($J$4:$O$4)),TREND(D329:E329,F329:G329,B329))</f>
        <v>1</v>
      </c>
    </row>
    <row r="330" spans="1:8">
      <c r="A330" s="12">
        <f t="shared" si="48"/>
        <v>43862</v>
      </c>
      <c r="B330" s="12">
        <f t="shared" si="42"/>
        <v>44058</v>
      </c>
      <c r="C330" s="13">
        <f t="shared" si="43"/>
        <v>37</v>
      </c>
      <c r="D330" s="273">
        <f t="shared" si="44"/>
        <v>1</v>
      </c>
      <c r="E330" s="273">
        <f t="shared" si="45"/>
        <v>1</v>
      </c>
      <c r="F330" s="274">
        <f t="shared" si="46"/>
        <v>43967</v>
      </c>
      <c r="G330" s="274">
        <f t="shared" si="47"/>
        <v>44059</v>
      </c>
      <c r="H330" s="275">
        <f>CHOOSE(MATCH($A$2,{"D","C"},0),VLOOKUP($A330,$J$4:$O$70,COUNTA($J$4:$O$4)),TREND(D330:E330,F330:G330,B330))</f>
        <v>1</v>
      </c>
    </row>
    <row r="331" spans="1:8">
      <c r="A331" s="12">
        <f t="shared" si="48"/>
        <v>43891</v>
      </c>
      <c r="B331" s="12">
        <f t="shared" si="42"/>
        <v>44089</v>
      </c>
      <c r="C331" s="13">
        <f t="shared" si="43"/>
        <v>38</v>
      </c>
      <c r="D331" s="273">
        <f t="shared" si="44"/>
        <v>1</v>
      </c>
      <c r="E331" s="273">
        <f t="shared" si="45"/>
        <v>1</v>
      </c>
      <c r="F331" s="274">
        <f t="shared" si="46"/>
        <v>44059</v>
      </c>
      <c r="G331" s="274">
        <f t="shared" si="47"/>
        <v>44152</v>
      </c>
      <c r="H331" s="275">
        <f>CHOOSE(MATCH($A$2,{"D","C"},0),VLOOKUP($A331,$J$4:$O$70,COUNTA($J$4:$O$4)),TREND(D331:E331,F331:G331,B331))</f>
        <v>1</v>
      </c>
    </row>
    <row r="332" spans="1:8">
      <c r="A332" s="12">
        <f t="shared" si="48"/>
        <v>43922</v>
      </c>
      <c r="B332" s="12">
        <f t="shared" si="42"/>
        <v>44119</v>
      </c>
      <c r="C332" s="13">
        <f t="shared" si="43"/>
        <v>38</v>
      </c>
      <c r="D332" s="273">
        <f t="shared" si="44"/>
        <v>1</v>
      </c>
      <c r="E332" s="273">
        <f t="shared" si="45"/>
        <v>1</v>
      </c>
      <c r="F332" s="274">
        <f t="shared" si="46"/>
        <v>44059</v>
      </c>
      <c r="G332" s="274">
        <f t="shared" si="47"/>
        <v>44152</v>
      </c>
      <c r="H332" s="275">
        <f>CHOOSE(MATCH($A$2,{"D","C"},0),VLOOKUP($A332,$J$4:$O$70,COUNTA($J$4:$O$4)),TREND(D332:E332,F332:G332,B332))</f>
        <v>1</v>
      </c>
    </row>
    <row r="333" spans="1:8">
      <c r="A333" s="12">
        <f t="shared" si="48"/>
        <v>43952</v>
      </c>
      <c r="B333" s="12">
        <f t="shared" si="42"/>
        <v>44150</v>
      </c>
      <c r="C333" s="13">
        <f t="shared" si="43"/>
        <v>38</v>
      </c>
      <c r="D333" s="273">
        <f t="shared" si="44"/>
        <v>1</v>
      </c>
      <c r="E333" s="273">
        <f t="shared" si="45"/>
        <v>1</v>
      </c>
      <c r="F333" s="274">
        <f t="shared" si="46"/>
        <v>44059</v>
      </c>
      <c r="G333" s="274">
        <f t="shared" si="47"/>
        <v>44152</v>
      </c>
      <c r="H333" s="275">
        <f>CHOOSE(MATCH($A$2,{"D","C"},0),VLOOKUP($A333,$J$4:$O$70,COUNTA($J$4:$O$4)),TREND(D333:E333,F333:G333,B333))</f>
        <v>1</v>
      </c>
    </row>
    <row r="334" spans="1:8">
      <c r="A334" s="12">
        <f t="shared" si="48"/>
        <v>43983</v>
      </c>
      <c r="B334" s="12">
        <f t="shared" si="42"/>
        <v>44180</v>
      </c>
      <c r="C334" s="13">
        <f t="shared" si="43"/>
        <v>39</v>
      </c>
      <c r="D334" s="273">
        <f t="shared" si="44"/>
        <v>1</v>
      </c>
      <c r="E334" s="273">
        <f t="shared" si="45"/>
        <v>1</v>
      </c>
      <c r="F334" s="274">
        <f t="shared" si="46"/>
        <v>44152</v>
      </c>
      <c r="G334" s="274">
        <f t="shared" si="47"/>
        <v>44243</v>
      </c>
      <c r="H334" s="275">
        <f>CHOOSE(MATCH($A$2,{"D","C"},0),VLOOKUP($A334,$J$4:$O$70,COUNTA($J$4:$O$4)),TREND(D334:E334,F334:G334,B334))</f>
        <v>1</v>
      </c>
    </row>
    <row r="335" spans="1:8">
      <c r="A335" s="12">
        <f t="shared" si="48"/>
        <v>44013</v>
      </c>
      <c r="B335" s="12">
        <f t="shared" si="42"/>
        <v>44211</v>
      </c>
      <c r="C335" s="13">
        <f t="shared" si="43"/>
        <v>39</v>
      </c>
      <c r="D335" s="273">
        <f t="shared" si="44"/>
        <v>1</v>
      </c>
      <c r="E335" s="273">
        <f t="shared" si="45"/>
        <v>1</v>
      </c>
      <c r="F335" s="274">
        <f t="shared" si="46"/>
        <v>44152</v>
      </c>
      <c r="G335" s="274">
        <f t="shared" si="47"/>
        <v>44243</v>
      </c>
      <c r="H335" s="275">
        <f>CHOOSE(MATCH($A$2,{"D","C"},0),VLOOKUP($A335,$J$4:$O$70,COUNTA($J$4:$O$4)),TREND(D335:E335,F335:G335,B335))</f>
        <v>1</v>
      </c>
    </row>
    <row r="336" spans="1:8">
      <c r="A336" s="12">
        <f t="shared" si="48"/>
        <v>44044</v>
      </c>
      <c r="B336" s="12">
        <f t="shared" si="42"/>
        <v>44242</v>
      </c>
      <c r="C336" s="13">
        <f t="shared" si="43"/>
        <v>39</v>
      </c>
      <c r="D336" s="273">
        <f t="shared" si="44"/>
        <v>1</v>
      </c>
      <c r="E336" s="273">
        <f t="shared" si="45"/>
        <v>1</v>
      </c>
      <c r="F336" s="274">
        <f t="shared" si="46"/>
        <v>44152</v>
      </c>
      <c r="G336" s="274">
        <f t="shared" si="47"/>
        <v>44243</v>
      </c>
      <c r="H336" s="275">
        <f>CHOOSE(MATCH($A$2,{"D","C"},0),VLOOKUP($A336,$J$4:$O$70,COUNTA($J$4:$O$4)),TREND(D336:E336,F336:G336,B336))</f>
        <v>1</v>
      </c>
    </row>
    <row r="337" spans="1:8">
      <c r="A337" s="12">
        <f t="shared" si="48"/>
        <v>44075</v>
      </c>
      <c r="B337" s="12">
        <f t="shared" si="42"/>
        <v>44270</v>
      </c>
      <c r="C337" s="13">
        <f t="shared" si="43"/>
        <v>40</v>
      </c>
      <c r="D337" s="273">
        <f t="shared" si="44"/>
        <v>1</v>
      </c>
      <c r="E337" s="273">
        <f t="shared" si="45"/>
        <v>1</v>
      </c>
      <c r="F337" s="274">
        <f t="shared" si="46"/>
        <v>44243</v>
      </c>
      <c r="G337" s="274">
        <f t="shared" si="47"/>
        <v>44332</v>
      </c>
      <c r="H337" s="275">
        <f>CHOOSE(MATCH($A$2,{"D","C"},0),VLOOKUP($A337,$J$4:$O$70,COUNTA($J$4:$O$4)),TREND(D337:E337,F337:G337,B337))</f>
        <v>1</v>
      </c>
    </row>
    <row r="338" spans="1:8">
      <c r="A338" s="12">
        <f t="shared" si="48"/>
        <v>44105</v>
      </c>
      <c r="B338" s="12">
        <f t="shared" si="42"/>
        <v>44301</v>
      </c>
      <c r="C338" s="13">
        <f t="shared" si="43"/>
        <v>40</v>
      </c>
      <c r="D338" s="273">
        <f t="shared" si="44"/>
        <v>1</v>
      </c>
      <c r="E338" s="273">
        <f t="shared" si="45"/>
        <v>1</v>
      </c>
      <c r="F338" s="274">
        <f t="shared" si="46"/>
        <v>44243</v>
      </c>
      <c r="G338" s="274">
        <f t="shared" si="47"/>
        <v>44332</v>
      </c>
      <c r="H338" s="275">
        <f>CHOOSE(MATCH($A$2,{"D","C"},0),VLOOKUP($A338,$J$4:$O$70,COUNTA($J$4:$O$4)),TREND(D338:E338,F338:G338,B338))</f>
        <v>1</v>
      </c>
    </row>
    <row r="339" spans="1:8">
      <c r="A339" s="12">
        <f t="shared" si="48"/>
        <v>44136</v>
      </c>
      <c r="B339" s="12">
        <f t="shared" si="42"/>
        <v>44331</v>
      </c>
      <c r="C339" s="13">
        <f t="shared" si="43"/>
        <v>40</v>
      </c>
      <c r="D339" s="273">
        <f t="shared" si="44"/>
        <v>1</v>
      </c>
      <c r="E339" s="273">
        <f t="shared" si="45"/>
        <v>1</v>
      </c>
      <c r="F339" s="274">
        <f t="shared" si="46"/>
        <v>44243</v>
      </c>
      <c r="G339" s="274">
        <f t="shared" si="47"/>
        <v>44332</v>
      </c>
      <c r="H339" s="275">
        <f>CHOOSE(MATCH($A$2,{"D","C"},0),VLOOKUP($A339,$J$4:$O$70,COUNTA($J$4:$O$4)),TREND(D339:E339,F339:G339,B339))</f>
        <v>1</v>
      </c>
    </row>
    <row r="340" spans="1:8">
      <c r="A340" s="12">
        <f t="shared" si="48"/>
        <v>44166</v>
      </c>
      <c r="B340" s="12">
        <f t="shared" si="42"/>
        <v>44362</v>
      </c>
      <c r="C340" s="13">
        <f t="shared" si="43"/>
        <v>41</v>
      </c>
      <c r="D340" s="273">
        <f t="shared" si="44"/>
        <v>1</v>
      </c>
      <c r="E340" s="273">
        <f t="shared" si="45"/>
        <v>1</v>
      </c>
      <c r="F340" s="274">
        <f t="shared" si="46"/>
        <v>44332</v>
      </c>
      <c r="G340" s="274">
        <f t="shared" si="47"/>
        <v>44423</v>
      </c>
      <c r="H340" s="275">
        <f>CHOOSE(MATCH($A$2,{"D","C"},0),VLOOKUP($A340,$J$4:$O$70,COUNTA($J$4:$O$4)),TREND(D340:E340,F340:G340,B340))</f>
        <v>1</v>
      </c>
    </row>
    <row r="341" spans="1:8">
      <c r="A341" s="12">
        <f t="shared" si="48"/>
        <v>44197</v>
      </c>
      <c r="B341" s="12">
        <f t="shared" si="42"/>
        <v>44392</v>
      </c>
      <c r="C341" s="13">
        <f t="shared" si="43"/>
        <v>41</v>
      </c>
      <c r="D341" s="273">
        <f t="shared" si="44"/>
        <v>1</v>
      </c>
      <c r="E341" s="273">
        <f t="shared" si="45"/>
        <v>1</v>
      </c>
      <c r="F341" s="274">
        <f t="shared" si="46"/>
        <v>44332</v>
      </c>
      <c r="G341" s="274">
        <f t="shared" si="47"/>
        <v>44423</v>
      </c>
      <c r="H341" s="275">
        <f>CHOOSE(MATCH($A$2,{"D","C"},0),VLOOKUP($A341,$J$4:$O$70,COUNTA($J$4:$O$4)),TREND(D341:E341,F341:G341,B341))</f>
        <v>1</v>
      </c>
    </row>
    <row r="342" spans="1:8">
      <c r="A342" s="12">
        <f t="shared" si="48"/>
        <v>44228</v>
      </c>
      <c r="B342" s="12">
        <f t="shared" si="42"/>
        <v>44423</v>
      </c>
      <c r="C342" s="13">
        <f t="shared" si="43"/>
        <v>42</v>
      </c>
      <c r="D342" s="273">
        <f t="shared" si="44"/>
        <v>1</v>
      </c>
      <c r="E342" s="273">
        <f t="shared" si="45"/>
        <v>1</v>
      </c>
      <c r="F342" s="274">
        <f t="shared" si="46"/>
        <v>44423</v>
      </c>
      <c r="G342" s="274">
        <f t="shared" si="47"/>
        <v>44517</v>
      </c>
      <c r="H342" s="275">
        <f>CHOOSE(MATCH($A$2,{"D","C"},0),VLOOKUP($A342,$J$4:$O$70,COUNTA($J$4:$O$4)),TREND(D342:E342,F342:G342,B342))</f>
        <v>1</v>
      </c>
    </row>
    <row r="343" spans="1:8">
      <c r="A343" s="12">
        <f t="shared" si="48"/>
        <v>44256</v>
      </c>
      <c r="B343" s="12">
        <f t="shared" si="42"/>
        <v>44454</v>
      </c>
      <c r="C343" s="13">
        <f t="shared" si="43"/>
        <v>42</v>
      </c>
      <c r="D343" s="273">
        <f t="shared" si="44"/>
        <v>1</v>
      </c>
      <c r="E343" s="273">
        <f t="shared" si="45"/>
        <v>1</v>
      </c>
      <c r="F343" s="274">
        <f t="shared" si="46"/>
        <v>44423</v>
      </c>
      <c r="G343" s="274">
        <f t="shared" si="47"/>
        <v>44517</v>
      </c>
      <c r="H343" s="275">
        <f>CHOOSE(MATCH($A$2,{"D","C"},0),VLOOKUP($A343,$J$4:$O$70,COUNTA($J$4:$O$4)),TREND(D343:E343,F343:G343,B343))</f>
        <v>1</v>
      </c>
    </row>
    <row r="344" spans="1:8">
      <c r="A344" s="12">
        <f t="shared" si="48"/>
        <v>44287</v>
      </c>
      <c r="B344" s="12">
        <f t="shared" si="42"/>
        <v>44484</v>
      </c>
      <c r="C344" s="13">
        <f t="shared" si="43"/>
        <v>42</v>
      </c>
      <c r="D344" s="273">
        <f t="shared" si="44"/>
        <v>1</v>
      </c>
      <c r="E344" s="273">
        <f t="shared" si="45"/>
        <v>1</v>
      </c>
      <c r="F344" s="274">
        <f t="shared" si="46"/>
        <v>44423</v>
      </c>
      <c r="G344" s="274">
        <f t="shared" si="47"/>
        <v>44517</v>
      </c>
      <c r="H344" s="275">
        <f>CHOOSE(MATCH($A$2,{"D","C"},0),VLOOKUP($A344,$J$4:$O$70,COUNTA($J$4:$O$4)),TREND(D344:E344,F344:G344,B344))</f>
        <v>1</v>
      </c>
    </row>
    <row r="345" spans="1:8">
      <c r="A345" s="12">
        <f t="shared" si="48"/>
        <v>44317</v>
      </c>
      <c r="B345" s="12">
        <f t="shared" si="42"/>
        <v>44515</v>
      </c>
      <c r="C345" s="13">
        <f t="shared" si="43"/>
        <v>42</v>
      </c>
      <c r="D345" s="273">
        <f t="shared" si="44"/>
        <v>1</v>
      </c>
      <c r="E345" s="273">
        <f t="shared" si="45"/>
        <v>1</v>
      </c>
      <c r="F345" s="274">
        <f t="shared" si="46"/>
        <v>44423</v>
      </c>
      <c r="G345" s="274">
        <f t="shared" si="47"/>
        <v>44517</v>
      </c>
      <c r="H345" s="275">
        <f>CHOOSE(MATCH($A$2,{"D","C"},0),VLOOKUP($A345,$J$4:$O$70,COUNTA($J$4:$O$4)),TREND(D345:E345,F345:G345,B345))</f>
        <v>1</v>
      </c>
    </row>
    <row r="346" spans="1:8">
      <c r="A346" s="12">
        <f t="shared" si="48"/>
        <v>44348</v>
      </c>
      <c r="B346" s="12">
        <f t="shared" si="42"/>
        <v>44545</v>
      </c>
      <c r="C346" s="13">
        <f t="shared" si="43"/>
        <v>43</v>
      </c>
      <c r="D346" s="273">
        <f t="shared" si="44"/>
        <v>1</v>
      </c>
      <c r="E346" s="273">
        <f t="shared" si="45"/>
        <v>1</v>
      </c>
      <c r="F346" s="274">
        <f t="shared" si="46"/>
        <v>44517</v>
      </c>
      <c r="G346" s="274">
        <f t="shared" si="47"/>
        <v>44608</v>
      </c>
      <c r="H346" s="275">
        <f>CHOOSE(MATCH($A$2,{"D","C"},0),VLOOKUP($A346,$J$4:$O$70,COUNTA($J$4:$O$4)),TREND(D346:E346,F346:G346,B346))</f>
        <v>1</v>
      </c>
    </row>
    <row r="347" spans="1:8">
      <c r="A347" s="12">
        <f t="shared" si="48"/>
        <v>44378</v>
      </c>
      <c r="B347" s="12">
        <f t="shared" si="42"/>
        <v>44576</v>
      </c>
      <c r="C347" s="13">
        <f t="shared" si="43"/>
        <v>43</v>
      </c>
      <c r="D347" s="273">
        <f t="shared" si="44"/>
        <v>1</v>
      </c>
      <c r="E347" s="273">
        <f t="shared" si="45"/>
        <v>1</v>
      </c>
      <c r="F347" s="274">
        <f t="shared" si="46"/>
        <v>44517</v>
      </c>
      <c r="G347" s="274">
        <f t="shared" si="47"/>
        <v>44608</v>
      </c>
      <c r="H347" s="275">
        <f>CHOOSE(MATCH($A$2,{"D","C"},0),VLOOKUP($A347,$J$4:$O$70,COUNTA($J$4:$O$4)),TREND(D347:E347,F347:G347,B347))</f>
        <v>1</v>
      </c>
    </row>
    <row r="348" spans="1:8">
      <c r="A348" s="12">
        <f t="shared" si="48"/>
        <v>44409</v>
      </c>
      <c r="B348" s="12">
        <f t="shared" si="42"/>
        <v>44607</v>
      </c>
      <c r="C348" s="13">
        <f t="shared" si="43"/>
        <v>43</v>
      </c>
      <c r="D348" s="273">
        <f t="shared" si="44"/>
        <v>1</v>
      </c>
      <c r="E348" s="273">
        <f t="shared" si="45"/>
        <v>1</v>
      </c>
      <c r="F348" s="274">
        <f t="shared" si="46"/>
        <v>44517</v>
      </c>
      <c r="G348" s="274">
        <f t="shared" si="47"/>
        <v>44608</v>
      </c>
      <c r="H348" s="275">
        <f>CHOOSE(MATCH($A$2,{"D","C"},0),VLOOKUP($A348,$J$4:$O$70,COUNTA($J$4:$O$4)),TREND(D348:E348,F348:G348,B348))</f>
        <v>1</v>
      </c>
    </row>
    <row r="349" spans="1:8">
      <c r="A349" s="12">
        <f t="shared" si="48"/>
        <v>44440</v>
      </c>
      <c r="B349" s="12">
        <f t="shared" si="42"/>
        <v>44635</v>
      </c>
      <c r="C349" s="13">
        <f t="shared" si="43"/>
        <v>44</v>
      </c>
      <c r="D349" s="273">
        <f t="shared" si="44"/>
        <v>1</v>
      </c>
      <c r="E349" s="273">
        <f t="shared" si="45"/>
        <v>1</v>
      </c>
      <c r="F349" s="274">
        <f t="shared" si="46"/>
        <v>44608</v>
      </c>
      <c r="G349" s="274">
        <f t="shared" si="47"/>
        <v>44697</v>
      </c>
      <c r="H349" s="275">
        <f>CHOOSE(MATCH($A$2,{"D","C"},0),VLOOKUP($A349,$J$4:$O$70,COUNTA($J$4:$O$4)),TREND(D349:E349,F349:G349,B349))</f>
        <v>1</v>
      </c>
    </row>
    <row r="350" spans="1:8">
      <c r="A350" s="12">
        <f t="shared" si="48"/>
        <v>44470</v>
      </c>
      <c r="B350" s="12">
        <f t="shared" si="42"/>
        <v>44666</v>
      </c>
      <c r="C350" s="13">
        <f t="shared" si="43"/>
        <v>44</v>
      </c>
      <c r="D350" s="273">
        <f t="shared" si="44"/>
        <v>1</v>
      </c>
      <c r="E350" s="273">
        <f t="shared" si="45"/>
        <v>1</v>
      </c>
      <c r="F350" s="274">
        <f t="shared" si="46"/>
        <v>44608</v>
      </c>
      <c r="G350" s="274">
        <f t="shared" si="47"/>
        <v>44697</v>
      </c>
      <c r="H350" s="275">
        <f>CHOOSE(MATCH($A$2,{"D","C"},0),VLOOKUP($A350,$J$4:$O$70,COUNTA($J$4:$O$4)),TREND(D350:E350,F350:G350,B350))</f>
        <v>1</v>
      </c>
    </row>
    <row r="351" spans="1:8">
      <c r="A351" s="12">
        <f t="shared" si="48"/>
        <v>44501</v>
      </c>
      <c r="B351" s="12">
        <f t="shared" si="42"/>
        <v>44696</v>
      </c>
      <c r="C351" s="13">
        <f t="shared" si="43"/>
        <v>44</v>
      </c>
      <c r="D351" s="273">
        <f t="shared" si="44"/>
        <v>1</v>
      </c>
      <c r="E351" s="273">
        <f t="shared" si="45"/>
        <v>1</v>
      </c>
      <c r="F351" s="274">
        <f t="shared" si="46"/>
        <v>44608</v>
      </c>
      <c r="G351" s="274">
        <f t="shared" si="47"/>
        <v>44697</v>
      </c>
      <c r="H351" s="275">
        <f>CHOOSE(MATCH($A$2,{"D","C"},0),VLOOKUP($A351,$J$4:$O$70,COUNTA($J$4:$O$4)),TREND(D351:E351,F351:G351,B351))</f>
        <v>1</v>
      </c>
    </row>
    <row r="352" spans="1:8">
      <c r="A352" s="12">
        <f t="shared" si="48"/>
        <v>44531</v>
      </c>
      <c r="B352" s="12">
        <f t="shared" si="42"/>
        <v>44727</v>
      </c>
      <c r="C352" s="13">
        <f t="shared" si="43"/>
        <v>45</v>
      </c>
      <c r="D352" s="273">
        <f t="shared" si="44"/>
        <v>1</v>
      </c>
      <c r="E352" s="273">
        <f t="shared" si="45"/>
        <v>1</v>
      </c>
      <c r="F352" s="274">
        <f t="shared" si="46"/>
        <v>44697</v>
      </c>
      <c r="G352" s="274">
        <f t="shared" si="47"/>
        <v>44788</v>
      </c>
      <c r="H352" s="275">
        <f>CHOOSE(MATCH($A$2,{"D","C"},0),VLOOKUP($A352,$J$4:$O$70,COUNTA($J$4:$O$4)),TREND(D352:E352,F352:G352,B352))</f>
        <v>1</v>
      </c>
    </row>
    <row r="353" spans="1:8">
      <c r="A353" s="12">
        <f t="shared" si="48"/>
        <v>44562</v>
      </c>
      <c r="B353" s="12">
        <f t="shared" si="42"/>
        <v>44757</v>
      </c>
      <c r="C353" s="13">
        <f t="shared" si="43"/>
        <v>45</v>
      </c>
      <c r="D353" s="273">
        <f t="shared" si="44"/>
        <v>1</v>
      </c>
      <c r="E353" s="273">
        <f t="shared" si="45"/>
        <v>1</v>
      </c>
      <c r="F353" s="274">
        <f t="shared" si="46"/>
        <v>44697</v>
      </c>
      <c r="G353" s="274">
        <f t="shared" si="47"/>
        <v>44788</v>
      </c>
      <c r="H353" s="275">
        <f>CHOOSE(MATCH($A$2,{"D","C"},0),VLOOKUP($A353,$J$4:$O$70,COUNTA($J$4:$O$4)),TREND(D353:E353,F353:G353,B353))</f>
        <v>1</v>
      </c>
    </row>
    <row r="354" spans="1:8">
      <c r="A354" s="12">
        <f t="shared" si="48"/>
        <v>44593</v>
      </c>
      <c r="B354" s="12">
        <f t="shared" si="42"/>
        <v>44788</v>
      </c>
      <c r="C354" s="13">
        <f t="shared" si="43"/>
        <v>46</v>
      </c>
      <c r="D354" s="273">
        <f t="shared" si="44"/>
        <v>1</v>
      </c>
      <c r="E354" s="273">
        <f t="shared" si="45"/>
        <v>1</v>
      </c>
      <c r="F354" s="274">
        <f t="shared" si="46"/>
        <v>44788</v>
      </c>
      <c r="G354" s="274">
        <f t="shared" si="47"/>
        <v>44882</v>
      </c>
      <c r="H354" s="275">
        <f>CHOOSE(MATCH($A$2,{"D","C"},0),VLOOKUP($A354,$J$4:$O$70,COUNTA($J$4:$O$4)),TREND(D354:E354,F354:G354,B354))</f>
        <v>1</v>
      </c>
    </row>
    <row r="355" spans="1:8">
      <c r="A355" s="12">
        <f t="shared" si="48"/>
        <v>44621</v>
      </c>
      <c r="B355" s="12">
        <f t="shared" si="42"/>
        <v>44819</v>
      </c>
      <c r="C355" s="13">
        <f t="shared" si="43"/>
        <v>46</v>
      </c>
      <c r="D355" s="273">
        <f t="shared" si="44"/>
        <v>1</v>
      </c>
      <c r="E355" s="273">
        <f t="shared" si="45"/>
        <v>1</v>
      </c>
      <c r="F355" s="274">
        <f t="shared" si="46"/>
        <v>44788</v>
      </c>
      <c r="G355" s="274">
        <f t="shared" si="47"/>
        <v>44882</v>
      </c>
      <c r="H355" s="275">
        <f>CHOOSE(MATCH($A$2,{"D","C"},0),VLOOKUP($A355,$J$4:$O$70,COUNTA($J$4:$O$4)),TREND(D355:E355,F355:G355,B355))</f>
        <v>1</v>
      </c>
    </row>
    <row r="356" spans="1:8">
      <c r="A356" s="12">
        <f t="shared" si="48"/>
        <v>44652</v>
      </c>
      <c r="B356" s="12">
        <f t="shared" si="42"/>
        <v>44849</v>
      </c>
      <c r="C356" s="13">
        <f t="shared" si="43"/>
        <v>46</v>
      </c>
      <c r="D356" s="273">
        <f t="shared" si="44"/>
        <v>1</v>
      </c>
      <c r="E356" s="273">
        <f t="shared" si="45"/>
        <v>1</v>
      </c>
      <c r="F356" s="274">
        <f t="shared" si="46"/>
        <v>44788</v>
      </c>
      <c r="G356" s="274">
        <f t="shared" si="47"/>
        <v>44882</v>
      </c>
      <c r="H356" s="275">
        <f>CHOOSE(MATCH($A$2,{"D","C"},0),VLOOKUP($A356,$J$4:$O$70,COUNTA($J$4:$O$4)),TREND(D356:E356,F356:G356,B356))</f>
        <v>1</v>
      </c>
    </row>
    <row r="357" spans="1:8">
      <c r="A357" s="12">
        <f t="shared" si="48"/>
        <v>44682</v>
      </c>
      <c r="B357" s="12">
        <f t="shared" si="42"/>
        <v>44880</v>
      </c>
      <c r="C357" s="13">
        <f t="shared" si="43"/>
        <v>46</v>
      </c>
      <c r="D357" s="273">
        <f t="shared" si="44"/>
        <v>1</v>
      </c>
      <c r="E357" s="273">
        <f t="shared" si="45"/>
        <v>1</v>
      </c>
      <c r="F357" s="274">
        <f t="shared" si="46"/>
        <v>44788</v>
      </c>
      <c r="G357" s="274">
        <f t="shared" si="47"/>
        <v>44882</v>
      </c>
      <c r="H357" s="275">
        <f>CHOOSE(MATCH($A$2,{"D","C"},0),VLOOKUP($A357,$J$4:$O$70,COUNTA($J$4:$O$4)),TREND(D357:E357,F357:G357,B357))</f>
        <v>1</v>
      </c>
    </row>
    <row r="358" spans="1:8">
      <c r="A358" s="12">
        <f t="shared" si="48"/>
        <v>44713</v>
      </c>
      <c r="B358" s="12">
        <f t="shared" si="42"/>
        <v>44910</v>
      </c>
      <c r="C358" s="13">
        <f t="shared" si="43"/>
        <v>47</v>
      </c>
      <c r="D358" s="273">
        <f t="shared" si="44"/>
        <v>1</v>
      </c>
      <c r="E358" s="273">
        <f t="shared" si="45"/>
        <v>1</v>
      </c>
      <c r="F358" s="274">
        <f t="shared" si="46"/>
        <v>44882</v>
      </c>
      <c r="G358" s="274">
        <f t="shared" si="47"/>
        <v>44973</v>
      </c>
      <c r="H358" s="275">
        <f>CHOOSE(MATCH($A$2,{"D","C"},0),VLOOKUP($A358,$J$4:$O$70,COUNTA($J$4:$O$4)),TREND(D358:E358,F358:G358,B358))</f>
        <v>1</v>
      </c>
    </row>
    <row r="359" spans="1:8">
      <c r="A359" s="12">
        <f t="shared" si="48"/>
        <v>44743</v>
      </c>
      <c r="B359" s="12">
        <f t="shared" si="42"/>
        <v>44941</v>
      </c>
      <c r="C359" s="13">
        <f t="shared" si="43"/>
        <v>47</v>
      </c>
      <c r="D359" s="273">
        <f t="shared" si="44"/>
        <v>1</v>
      </c>
      <c r="E359" s="273">
        <f t="shared" si="45"/>
        <v>1</v>
      </c>
      <c r="F359" s="274">
        <f t="shared" si="46"/>
        <v>44882</v>
      </c>
      <c r="G359" s="274">
        <f t="shared" si="47"/>
        <v>44973</v>
      </c>
      <c r="H359" s="275">
        <f>CHOOSE(MATCH($A$2,{"D","C"},0),VLOOKUP($A359,$J$4:$O$70,COUNTA($J$4:$O$4)),TREND(D359:E359,F359:G359,B359))</f>
        <v>1</v>
      </c>
    </row>
    <row r="360" spans="1:8">
      <c r="A360" s="12">
        <f t="shared" si="48"/>
        <v>44774</v>
      </c>
      <c r="B360" s="12">
        <f t="shared" si="42"/>
        <v>44972</v>
      </c>
      <c r="C360" s="13">
        <f t="shared" si="43"/>
        <v>47</v>
      </c>
      <c r="D360" s="273">
        <f t="shared" si="44"/>
        <v>1</v>
      </c>
      <c r="E360" s="273">
        <f t="shared" si="45"/>
        <v>1</v>
      </c>
      <c r="F360" s="274">
        <f t="shared" si="46"/>
        <v>44882</v>
      </c>
      <c r="G360" s="274">
        <f t="shared" si="47"/>
        <v>44973</v>
      </c>
      <c r="H360" s="275">
        <f>CHOOSE(MATCH($A$2,{"D","C"},0),VLOOKUP($A360,$J$4:$O$70,COUNTA($J$4:$O$4)),TREND(D360:E360,F360:G360,B360))</f>
        <v>1</v>
      </c>
    </row>
    <row r="361" spans="1:8">
      <c r="A361" s="12">
        <f t="shared" si="48"/>
        <v>44805</v>
      </c>
      <c r="B361" s="12">
        <f t="shared" si="42"/>
        <v>45000</v>
      </c>
      <c r="C361" s="13">
        <f t="shared" si="43"/>
        <v>48</v>
      </c>
      <c r="D361" s="273">
        <f t="shared" si="44"/>
        <v>1</v>
      </c>
      <c r="E361" s="273">
        <f t="shared" si="45"/>
        <v>1</v>
      </c>
      <c r="F361" s="274">
        <f t="shared" si="46"/>
        <v>44973</v>
      </c>
      <c r="G361" s="274">
        <f t="shared" si="47"/>
        <v>45062</v>
      </c>
      <c r="H361" s="275">
        <f>CHOOSE(MATCH($A$2,{"D","C"},0),VLOOKUP($A361,$J$4:$O$70,COUNTA($J$4:$O$4)),TREND(D361:E361,F361:G361,B361))</f>
        <v>1</v>
      </c>
    </row>
    <row r="362" spans="1:8">
      <c r="A362" s="12">
        <f t="shared" si="48"/>
        <v>44835</v>
      </c>
      <c r="B362" s="12">
        <f t="shared" si="42"/>
        <v>45031</v>
      </c>
      <c r="C362" s="13">
        <f t="shared" si="43"/>
        <v>48</v>
      </c>
      <c r="D362" s="273">
        <f t="shared" si="44"/>
        <v>1</v>
      </c>
      <c r="E362" s="273">
        <f t="shared" si="45"/>
        <v>1</v>
      </c>
      <c r="F362" s="274">
        <f t="shared" si="46"/>
        <v>44973</v>
      </c>
      <c r="G362" s="274">
        <f t="shared" si="47"/>
        <v>45062</v>
      </c>
      <c r="H362" s="275">
        <f>CHOOSE(MATCH($A$2,{"D","C"},0),VLOOKUP($A362,$J$4:$O$70,COUNTA($J$4:$O$4)),TREND(D362:E362,F362:G362,B362))</f>
        <v>1</v>
      </c>
    </row>
    <row r="363" spans="1:8">
      <c r="A363" s="12">
        <f t="shared" si="48"/>
        <v>44866</v>
      </c>
      <c r="B363" s="12">
        <f t="shared" si="42"/>
        <v>45061</v>
      </c>
      <c r="C363" s="13">
        <f t="shared" si="43"/>
        <v>48</v>
      </c>
      <c r="D363" s="273">
        <f t="shared" si="44"/>
        <v>1</v>
      </c>
      <c r="E363" s="273">
        <f t="shared" si="45"/>
        <v>1</v>
      </c>
      <c r="F363" s="274">
        <f t="shared" si="46"/>
        <v>44973</v>
      </c>
      <c r="G363" s="274">
        <f t="shared" si="47"/>
        <v>45062</v>
      </c>
      <c r="H363" s="275">
        <f>CHOOSE(MATCH($A$2,{"D","C"},0),VLOOKUP($A363,$J$4:$O$70,COUNTA($J$4:$O$4)),TREND(D363:E363,F363:G363,B363))</f>
        <v>1</v>
      </c>
    </row>
    <row r="364" spans="1:8">
      <c r="A364" s="12">
        <f t="shared" si="48"/>
        <v>44896</v>
      </c>
      <c r="B364" s="12">
        <f t="shared" si="42"/>
        <v>45092</v>
      </c>
      <c r="C364" s="13">
        <f t="shared" si="43"/>
        <v>49</v>
      </c>
      <c r="D364" s="273">
        <f t="shared" si="44"/>
        <v>1</v>
      </c>
      <c r="E364" s="273">
        <f t="shared" si="45"/>
        <v>1</v>
      </c>
      <c r="F364" s="274">
        <f t="shared" si="46"/>
        <v>45062</v>
      </c>
      <c r="G364" s="274">
        <f t="shared" si="47"/>
        <v>45153</v>
      </c>
      <c r="H364" s="275">
        <f>CHOOSE(MATCH($A$2,{"D","C"},0),VLOOKUP($A364,$J$4:$O$70,COUNTA($J$4:$O$4)),TREND(D364:E364,F364:G364,B364))</f>
        <v>1</v>
      </c>
    </row>
    <row r="365" spans="1:8">
      <c r="A365" s="12">
        <f t="shared" si="48"/>
        <v>44927</v>
      </c>
      <c r="B365" s="12">
        <f t="shared" si="42"/>
        <v>45122</v>
      </c>
      <c r="C365" s="13">
        <f t="shared" si="43"/>
        <v>49</v>
      </c>
      <c r="D365" s="273">
        <f t="shared" si="44"/>
        <v>1</v>
      </c>
      <c r="E365" s="273">
        <f t="shared" si="45"/>
        <v>1</v>
      </c>
      <c r="F365" s="274">
        <f t="shared" si="46"/>
        <v>45062</v>
      </c>
      <c r="G365" s="274">
        <f t="shared" si="47"/>
        <v>45153</v>
      </c>
      <c r="H365" s="275">
        <f>CHOOSE(MATCH($A$2,{"D","C"},0),VLOOKUP($A365,$J$4:$O$70,COUNTA($J$4:$O$4)),TREND(D365:E365,F365:G365,B365))</f>
        <v>1</v>
      </c>
    </row>
    <row r="366" spans="1:8">
      <c r="A366" s="12">
        <f t="shared" si="48"/>
        <v>44958</v>
      </c>
      <c r="B366" s="12">
        <f t="shared" si="42"/>
        <v>45153</v>
      </c>
      <c r="C366" s="13">
        <f t="shared" si="43"/>
        <v>50</v>
      </c>
      <c r="D366" s="273">
        <f t="shared" si="44"/>
        <v>1</v>
      </c>
      <c r="E366" s="273">
        <f t="shared" si="45"/>
        <v>1</v>
      </c>
      <c r="F366" s="274">
        <f t="shared" si="46"/>
        <v>45153</v>
      </c>
      <c r="G366" s="274">
        <f t="shared" si="47"/>
        <v>45247</v>
      </c>
      <c r="H366" s="275">
        <f>CHOOSE(MATCH($A$2,{"D","C"},0),VLOOKUP($A366,$J$4:$O$70,COUNTA($J$4:$O$4)),TREND(D366:E366,F366:G366,B366))</f>
        <v>1</v>
      </c>
    </row>
    <row r="367" spans="1:8">
      <c r="A367" s="12">
        <f t="shared" si="48"/>
        <v>44986</v>
      </c>
      <c r="B367" s="12">
        <f t="shared" si="42"/>
        <v>45184</v>
      </c>
      <c r="C367" s="13">
        <f t="shared" si="43"/>
        <v>50</v>
      </c>
      <c r="D367" s="273">
        <f t="shared" si="44"/>
        <v>1</v>
      </c>
      <c r="E367" s="273">
        <f t="shared" si="45"/>
        <v>1</v>
      </c>
      <c r="F367" s="274">
        <f t="shared" si="46"/>
        <v>45153</v>
      </c>
      <c r="G367" s="274">
        <f t="shared" si="47"/>
        <v>45247</v>
      </c>
      <c r="H367" s="275">
        <f>CHOOSE(MATCH($A$2,{"D","C"},0),VLOOKUP($A367,$J$4:$O$70,COUNTA($J$4:$O$4)),TREND(D367:E367,F367:G367,B367))</f>
        <v>1</v>
      </c>
    </row>
    <row r="368" spans="1:8">
      <c r="A368" s="12">
        <f t="shared" si="48"/>
        <v>45017</v>
      </c>
      <c r="B368" s="12">
        <f t="shared" si="42"/>
        <v>45214</v>
      </c>
      <c r="C368" s="13">
        <f t="shared" si="43"/>
        <v>50</v>
      </c>
      <c r="D368" s="273">
        <f t="shared" si="44"/>
        <v>1</v>
      </c>
      <c r="E368" s="273">
        <f t="shared" si="45"/>
        <v>1</v>
      </c>
      <c r="F368" s="274">
        <f t="shared" si="46"/>
        <v>45153</v>
      </c>
      <c r="G368" s="274">
        <f t="shared" si="47"/>
        <v>45247</v>
      </c>
      <c r="H368" s="275">
        <f>CHOOSE(MATCH($A$2,{"D","C"},0),VLOOKUP($A368,$J$4:$O$70,COUNTA($J$4:$O$4)),TREND(D368:E368,F368:G368,B368))</f>
        <v>1</v>
      </c>
    </row>
    <row r="369" spans="1:8">
      <c r="A369" s="12">
        <f t="shared" si="48"/>
        <v>45047</v>
      </c>
      <c r="B369" s="12">
        <f t="shared" si="42"/>
        <v>45245</v>
      </c>
      <c r="C369" s="13">
        <f t="shared" si="43"/>
        <v>50</v>
      </c>
      <c r="D369" s="273">
        <f t="shared" si="44"/>
        <v>1</v>
      </c>
      <c r="E369" s="273">
        <f t="shared" si="45"/>
        <v>1</v>
      </c>
      <c r="F369" s="274">
        <f t="shared" si="46"/>
        <v>45153</v>
      </c>
      <c r="G369" s="274">
        <f t="shared" si="47"/>
        <v>45247</v>
      </c>
      <c r="H369" s="275">
        <f>CHOOSE(MATCH($A$2,{"D","C"},0),VLOOKUP($A369,$J$4:$O$70,COUNTA($J$4:$O$4)),TREND(D369:E369,F369:G369,B369))</f>
        <v>1</v>
      </c>
    </row>
    <row r="370" spans="1:8">
      <c r="A370" s="12">
        <f t="shared" si="48"/>
        <v>45078</v>
      </c>
      <c r="B370" s="12">
        <f t="shared" si="42"/>
        <v>45275</v>
      </c>
      <c r="C370" s="13">
        <f t="shared" si="43"/>
        <v>51</v>
      </c>
      <c r="D370" s="273">
        <f t="shared" si="44"/>
        <v>1</v>
      </c>
      <c r="E370" s="273">
        <f t="shared" si="45"/>
        <v>1</v>
      </c>
      <c r="F370" s="274">
        <f t="shared" si="46"/>
        <v>45247</v>
      </c>
      <c r="G370" s="274">
        <f t="shared" si="47"/>
        <v>45338</v>
      </c>
      <c r="H370" s="275">
        <f>CHOOSE(MATCH($A$2,{"D","C"},0),VLOOKUP($A370,$J$4:$O$70,COUNTA($J$4:$O$4)),TREND(D370:E370,F370:G370,B370))</f>
        <v>1</v>
      </c>
    </row>
    <row r="371" spans="1:8">
      <c r="A371" s="12">
        <f t="shared" si="48"/>
        <v>45108</v>
      </c>
      <c r="B371" s="12">
        <f t="shared" si="42"/>
        <v>45306</v>
      </c>
      <c r="C371" s="13">
        <f t="shared" si="43"/>
        <v>51</v>
      </c>
      <c r="D371" s="273">
        <f t="shared" si="44"/>
        <v>1</v>
      </c>
      <c r="E371" s="273">
        <f t="shared" si="45"/>
        <v>1</v>
      </c>
      <c r="F371" s="274">
        <f t="shared" si="46"/>
        <v>45247</v>
      </c>
      <c r="G371" s="274">
        <f t="shared" si="47"/>
        <v>45338</v>
      </c>
      <c r="H371" s="275">
        <f>CHOOSE(MATCH($A$2,{"D","C"},0),VLOOKUP($A371,$J$4:$O$70,COUNTA($J$4:$O$4)),TREND(D371:E371,F371:G371,B371))</f>
        <v>1</v>
      </c>
    </row>
    <row r="372" spans="1:8">
      <c r="A372" s="12">
        <f t="shared" si="48"/>
        <v>45139</v>
      </c>
      <c r="B372" s="12">
        <f t="shared" si="42"/>
        <v>45337</v>
      </c>
      <c r="C372" s="13">
        <f t="shared" si="43"/>
        <v>51</v>
      </c>
      <c r="D372" s="273">
        <f t="shared" si="44"/>
        <v>1</v>
      </c>
      <c r="E372" s="273">
        <f t="shared" si="45"/>
        <v>1</v>
      </c>
      <c r="F372" s="274">
        <f t="shared" si="46"/>
        <v>45247</v>
      </c>
      <c r="G372" s="274">
        <f t="shared" si="47"/>
        <v>45338</v>
      </c>
      <c r="H372" s="275">
        <f>CHOOSE(MATCH($A$2,{"D","C"},0),VLOOKUP($A372,$J$4:$O$70,COUNTA($J$4:$O$4)),TREND(D372:E372,F372:G372,B372))</f>
        <v>1</v>
      </c>
    </row>
    <row r="373" spans="1:8">
      <c r="A373" s="12">
        <f t="shared" si="48"/>
        <v>45170</v>
      </c>
      <c r="B373" s="12">
        <f t="shared" si="42"/>
        <v>45366</v>
      </c>
      <c r="C373" s="13">
        <f t="shared" si="43"/>
        <v>52</v>
      </c>
      <c r="D373" s="273">
        <f t="shared" si="44"/>
        <v>1</v>
      </c>
      <c r="E373" s="273">
        <f t="shared" si="45"/>
        <v>1</v>
      </c>
      <c r="F373" s="274">
        <f t="shared" si="46"/>
        <v>45338</v>
      </c>
      <c r="G373" s="274">
        <f t="shared" si="47"/>
        <v>45428</v>
      </c>
      <c r="H373" s="275">
        <f>CHOOSE(MATCH($A$2,{"D","C"},0),VLOOKUP($A373,$J$4:$O$70,COUNTA($J$4:$O$4)),TREND(D373:E373,F373:G373,B373))</f>
        <v>1</v>
      </c>
    </row>
    <row r="374" spans="1:8">
      <c r="A374" s="12">
        <f t="shared" si="48"/>
        <v>45200</v>
      </c>
      <c r="B374" s="12">
        <f t="shared" si="42"/>
        <v>45397</v>
      </c>
      <c r="C374" s="13">
        <f t="shared" si="43"/>
        <v>52</v>
      </c>
      <c r="D374" s="273">
        <f t="shared" si="44"/>
        <v>1</v>
      </c>
      <c r="E374" s="273">
        <f t="shared" si="45"/>
        <v>1</v>
      </c>
      <c r="F374" s="274">
        <f t="shared" si="46"/>
        <v>45338</v>
      </c>
      <c r="G374" s="274">
        <f t="shared" si="47"/>
        <v>45428</v>
      </c>
      <c r="H374" s="275">
        <f>CHOOSE(MATCH($A$2,{"D","C"},0),VLOOKUP($A374,$J$4:$O$70,COUNTA($J$4:$O$4)),TREND(D374:E374,F374:G374,B374))</f>
        <v>1</v>
      </c>
    </row>
    <row r="375" spans="1:8">
      <c r="A375" s="12">
        <f t="shared" si="48"/>
        <v>45231</v>
      </c>
      <c r="B375" s="12">
        <f t="shared" si="42"/>
        <v>45427</v>
      </c>
      <c r="C375" s="13">
        <f t="shared" si="43"/>
        <v>52</v>
      </c>
      <c r="D375" s="273">
        <f t="shared" si="44"/>
        <v>1</v>
      </c>
      <c r="E375" s="273">
        <f t="shared" si="45"/>
        <v>1</v>
      </c>
      <c r="F375" s="274">
        <f t="shared" si="46"/>
        <v>45338</v>
      </c>
      <c r="G375" s="274">
        <f t="shared" si="47"/>
        <v>45428</v>
      </c>
      <c r="H375" s="275">
        <f>CHOOSE(MATCH($A$2,{"D","C"},0),VLOOKUP($A375,$J$4:$O$70,COUNTA($J$4:$O$4)),TREND(D375:E375,F375:G375,B375))</f>
        <v>1</v>
      </c>
    </row>
    <row r="376" spans="1:8">
      <c r="A376" s="12">
        <f t="shared" si="48"/>
        <v>45261</v>
      </c>
      <c r="B376" s="12">
        <f t="shared" si="42"/>
        <v>45458</v>
      </c>
      <c r="C376" s="13">
        <f t="shared" si="43"/>
        <v>53</v>
      </c>
      <c r="D376" s="273">
        <f t="shared" si="44"/>
        <v>1</v>
      </c>
      <c r="E376" s="273">
        <f t="shared" si="45"/>
        <v>1</v>
      </c>
      <c r="F376" s="274">
        <f t="shared" si="46"/>
        <v>45428</v>
      </c>
      <c r="G376" s="274">
        <f t="shared" si="47"/>
        <v>45520</v>
      </c>
      <c r="H376" s="275">
        <f>CHOOSE(MATCH($A$2,{"D","C"},0),VLOOKUP($A376,$J$4:$O$70,COUNTA($J$4:$O$4)),TREND(D376:E376,F376:G376,B376))</f>
        <v>1</v>
      </c>
    </row>
    <row r="377" spans="1:8">
      <c r="A377" s="12">
        <f t="shared" si="48"/>
        <v>45292</v>
      </c>
      <c r="B377" s="12">
        <f t="shared" si="42"/>
        <v>45488</v>
      </c>
      <c r="C377" s="13">
        <f t="shared" si="43"/>
        <v>53</v>
      </c>
      <c r="D377" s="273">
        <f t="shared" si="44"/>
        <v>1</v>
      </c>
      <c r="E377" s="273">
        <f t="shared" si="45"/>
        <v>1</v>
      </c>
      <c r="F377" s="274">
        <f t="shared" si="46"/>
        <v>45428</v>
      </c>
      <c r="G377" s="274">
        <f t="shared" si="47"/>
        <v>45520</v>
      </c>
      <c r="H377" s="275">
        <f>CHOOSE(MATCH($A$2,{"D","C"},0),VLOOKUP($A377,$J$4:$O$70,COUNTA($J$4:$O$4)),TREND(D377:E377,F377:G377,B377))</f>
        <v>1</v>
      </c>
    </row>
    <row r="378" spans="1:8">
      <c r="A378" s="12">
        <f t="shared" si="48"/>
        <v>45323</v>
      </c>
      <c r="B378" s="12">
        <f t="shared" si="42"/>
        <v>45519</v>
      </c>
      <c r="C378" s="13">
        <f t="shared" si="43"/>
        <v>53</v>
      </c>
      <c r="D378" s="273">
        <f t="shared" si="44"/>
        <v>1</v>
      </c>
      <c r="E378" s="273">
        <f t="shared" si="45"/>
        <v>1</v>
      </c>
      <c r="F378" s="274">
        <f t="shared" si="46"/>
        <v>45428</v>
      </c>
      <c r="G378" s="274">
        <f t="shared" si="47"/>
        <v>45520</v>
      </c>
      <c r="H378" s="275">
        <f>CHOOSE(MATCH($A$2,{"D","C"},0),VLOOKUP($A378,$J$4:$O$70,COUNTA($J$4:$O$4)),TREND(D378:E378,F378:G378,B378))</f>
        <v>1</v>
      </c>
    </row>
    <row r="379" spans="1:8">
      <c r="A379" s="12">
        <f t="shared" si="48"/>
        <v>45352</v>
      </c>
      <c r="B379" s="12">
        <f t="shared" si="42"/>
        <v>45550</v>
      </c>
      <c r="C379" s="13">
        <f t="shared" si="43"/>
        <v>54</v>
      </c>
      <c r="D379" s="273">
        <f t="shared" si="44"/>
        <v>1</v>
      </c>
      <c r="E379" s="273">
        <f t="shared" si="45"/>
        <v>1</v>
      </c>
      <c r="F379" s="274">
        <f t="shared" si="46"/>
        <v>45520</v>
      </c>
      <c r="G379" s="274">
        <f t="shared" si="47"/>
        <v>45613</v>
      </c>
      <c r="H379" s="275">
        <f>CHOOSE(MATCH($A$2,{"D","C"},0),VLOOKUP($A379,$J$4:$O$70,COUNTA($J$4:$O$4)),TREND(D379:E379,F379:G379,B379))</f>
        <v>1</v>
      </c>
    </row>
    <row r="380" spans="1:8">
      <c r="A380" s="12">
        <f t="shared" si="48"/>
        <v>45383</v>
      </c>
      <c r="B380" s="12">
        <f t="shared" si="42"/>
        <v>45580</v>
      </c>
      <c r="C380" s="13">
        <f t="shared" si="43"/>
        <v>54</v>
      </c>
      <c r="D380" s="273">
        <f t="shared" si="44"/>
        <v>1</v>
      </c>
      <c r="E380" s="273">
        <f t="shared" si="45"/>
        <v>1</v>
      </c>
      <c r="F380" s="274">
        <f t="shared" si="46"/>
        <v>45520</v>
      </c>
      <c r="G380" s="274">
        <f t="shared" si="47"/>
        <v>45613</v>
      </c>
      <c r="H380" s="275">
        <f>CHOOSE(MATCH($A$2,{"D","C"},0),VLOOKUP($A380,$J$4:$O$70,COUNTA($J$4:$O$4)),TREND(D380:E380,F380:G380,B380))</f>
        <v>1</v>
      </c>
    </row>
    <row r="381" spans="1:8">
      <c r="A381" s="12">
        <f t="shared" si="48"/>
        <v>45413</v>
      </c>
      <c r="B381" s="12">
        <f t="shared" si="42"/>
        <v>45611</v>
      </c>
      <c r="C381" s="13">
        <f t="shared" si="43"/>
        <v>54</v>
      </c>
      <c r="D381" s="273">
        <f t="shared" si="44"/>
        <v>1</v>
      </c>
      <c r="E381" s="273">
        <f t="shared" si="45"/>
        <v>1</v>
      </c>
      <c r="F381" s="274">
        <f t="shared" si="46"/>
        <v>45520</v>
      </c>
      <c r="G381" s="274">
        <f t="shared" si="47"/>
        <v>45613</v>
      </c>
      <c r="H381" s="275">
        <f>CHOOSE(MATCH($A$2,{"D","C"},0),VLOOKUP($A381,$J$4:$O$70,COUNTA($J$4:$O$4)),TREND(D381:E381,F381:G381,B381))</f>
        <v>1</v>
      </c>
    </row>
    <row r="382" spans="1:8">
      <c r="A382" s="12">
        <f t="shared" si="48"/>
        <v>45444</v>
      </c>
      <c r="B382" s="12">
        <f t="shared" si="42"/>
        <v>45641</v>
      </c>
      <c r="C382" s="13">
        <f t="shared" si="43"/>
        <v>55</v>
      </c>
      <c r="D382" s="273">
        <f t="shared" si="44"/>
        <v>1</v>
      </c>
      <c r="E382" s="273">
        <f t="shared" si="45"/>
        <v>1</v>
      </c>
      <c r="F382" s="274">
        <f t="shared" si="46"/>
        <v>45613</v>
      </c>
      <c r="G382" s="274">
        <f t="shared" si="47"/>
        <v>45704</v>
      </c>
      <c r="H382" s="275">
        <f>CHOOSE(MATCH($A$2,{"D","C"},0),VLOOKUP($A382,$J$4:$O$70,COUNTA($J$4:$O$4)),TREND(D382:E382,F382:G382,B382))</f>
        <v>1</v>
      </c>
    </row>
    <row r="383" spans="1:8">
      <c r="A383" s="12">
        <f t="shared" si="48"/>
        <v>45474</v>
      </c>
      <c r="B383" s="12">
        <f t="shared" si="42"/>
        <v>45672</v>
      </c>
      <c r="C383" s="13">
        <f t="shared" si="43"/>
        <v>55</v>
      </c>
      <c r="D383" s="273">
        <f t="shared" si="44"/>
        <v>1</v>
      </c>
      <c r="E383" s="273">
        <f t="shared" si="45"/>
        <v>1</v>
      </c>
      <c r="F383" s="274">
        <f t="shared" si="46"/>
        <v>45613</v>
      </c>
      <c r="G383" s="274">
        <f t="shared" si="47"/>
        <v>45704</v>
      </c>
      <c r="H383" s="275">
        <f>CHOOSE(MATCH($A$2,{"D","C"},0),VLOOKUP($A383,$J$4:$O$70,COUNTA($J$4:$O$4)),TREND(D383:E383,F383:G383,B383))</f>
        <v>1</v>
      </c>
    </row>
    <row r="384" spans="1:8">
      <c r="A384" s="12">
        <f t="shared" si="48"/>
        <v>45505</v>
      </c>
      <c r="B384" s="12">
        <f t="shared" si="42"/>
        <v>45703</v>
      </c>
      <c r="C384" s="13">
        <f t="shared" si="43"/>
        <v>55</v>
      </c>
      <c r="D384" s="273">
        <f t="shared" si="44"/>
        <v>1</v>
      </c>
      <c r="E384" s="273">
        <f t="shared" si="45"/>
        <v>1</v>
      </c>
      <c r="F384" s="274">
        <f t="shared" si="46"/>
        <v>45613</v>
      </c>
      <c r="G384" s="274">
        <f t="shared" si="47"/>
        <v>45704</v>
      </c>
      <c r="H384" s="275">
        <f>CHOOSE(MATCH($A$2,{"D","C"},0),VLOOKUP($A384,$J$4:$O$70,COUNTA($J$4:$O$4)),TREND(D384:E384,F384:G384,B384))</f>
        <v>1</v>
      </c>
    </row>
    <row r="385" spans="1:8">
      <c r="A385" s="12">
        <f t="shared" si="48"/>
        <v>45536</v>
      </c>
      <c r="B385" s="12">
        <f t="shared" si="42"/>
        <v>45731</v>
      </c>
      <c r="C385" s="13">
        <f t="shared" si="43"/>
        <v>56</v>
      </c>
      <c r="D385" s="273">
        <f t="shared" si="44"/>
        <v>1</v>
      </c>
      <c r="E385" s="273">
        <f t="shared" si="45"/>
        <v>1</v>
      </c>
      <c r="F385" s="274">
        <f t="shared" si="46"/>
        <v>45704</v>
      </c>
      <c r="G385" s="274">
        <f t="shared" si="47"/>
        <v>45793</v>
      </c>
      <c r="H385" s="275">
        <f>CHOOSE(MATCH($A$2,{"D","C"},0),VLOOKUP($A385,$J$4:$O$70,COUNTA($J$4:$O$4)),TREND(D385:E385,F385:G385,B385))</f>
        <v>1</v>
      </c>
    </row>
    <row r="386" spans="1:8">
      <c r="A386" s="12">
        <f t="shared" si="48"/>
        <v>45566</v>
      </c>
      <c r="B386" s="12">
        <f t="shared" si="42"/>
        <v>45762</v>
      </c>
      <c r="C386" s="13">
        <f t="shared" si="43"/>
        <v>56</v>
      </c>
      <c r="D386" s="273">
        <f t="shared" si="44"/>
        <v>1</v>
      </c>
      <c r="E386" s="273">
        <f t="shared" si="45"/>
        <v>1</v>
      </c>
      <c r="F386" s="274">
        <f t="shared" si="46"/>
        <v>45704</v>
      </c>
      <c r="G386" s="274">
        <f t="shared" si="47"/>
        <v>45793</v>
      </c>
      <c r="H386" s="275">
        <f>CHOOSE(MATCH($A$2,{"D","C"},0),VLOOKUP($A386,$J$4:$O$70,COUNTA($J$4:$O$4)),TREND(D386:E386,F386:G386,B386))</f>
        <v>1</v>
      </c>
    </row>
    <row r="387" spans="1:8">
      <c r="A387" s="12">
        <f t="shared" si="48"/>
        <v>45597</v>
      </c>
      <c r="B387" s="12">
        <f t="shared" si="42"/>
        <v>45792</v>
      </c>
      <c r="C387" s="13">
        <f t="shared" si="43"/>
        <v>56</v>
      </c>
      <c r="D387" s="273">
        <f t="shared" si="44"/>
        <v>1</v>
      </c>
      <c r="E387" s="273">
        <f t="shared" si="45"/>
        <v>1</v>
      </c>
      <c r="F387" s="274">
        <f t="shared" si="46"/>
        <v>45704</v>
      </c>
      <c r="G387" s="274">
        <f t="shared" si="47"/>
        <v>45793</v>
      </c>
      <c r="H387" s="275">
        <f>CHOOSE(MATCH($A$2,{"D","C"},0),VLOOKUP($A387,$J$4:$O$70,COUNTA($J$4:$O$4)),TREND(D387:E387,F387:G387,B387))</f>
        <v>1</v>
      </c>
    </row>
    <row r="388" spans="1:8">
      <c r="A388" s="12">
        <f t="shared" si="48"/>
        <v>45627</v>
      </c>
      <c r="B388" s="12">
        <f t="shared" si="42"/>
        <v>45823</v>
      </c>
      <c r="C388" s="13">
        <f t="shared" si="43"/>
        <v>57</v>
      </c>
      <c r="D388" s="273">
        <f t="shared" si="44"/>
        <v>1</v>
      </c>
      <c r="E388" s="273">
        <f t="shared" si="45"/>
        <v>1</v>
      </c>
      <c r="F388" s="274">
        <f t="shared" si="46"/>
        <v>45793</v>
      </c>
      <c r="G388" s="274">
        <f t="shared" si="47"/>
        <v>45884</v>
      </c>
      <c r="H388" s="275">
        <f>CHOOSE(MATCH($A$2,{"D","C"},0),VLOOKUP($A388,$J$4:$O$70,COUNTA($J$4:$O$4)),TREND(D388:E388,F388:G388,B388))</f>
        <v>1</v>
      </c>
    </row>
    <row r="389" spans="1:8">
      <c r="A389" s="12">
        <f t="shared" si="48"/>
        <v>45658</v>
      </c>
      <c r="B389" s="12">
        <f t="shared" ref="B389:B452" si="49">DATE(YEAR(A389),MONTH(A389)+FLOOR(($N$2+$A$3)/2,1),1+14*MOD($N$2+$A$3,2))</f>
        <v>45853</v>
      </c>
      <c r="C389" s="13">
        <f t="shared" ref="C389:C454" si="50">MATCH($B389,$K$5:$K$70,1)</f>
        <v>57</v>
      </c>
      <c r="D389" s="273">
        <f t="shared" ref="D389:D452" si="51">INDEX($O$5:$O$70,C389)</f>
        <v>1</v>
      </c>
      <c r="E389" s="273">
        <f t="shared" ref="E389:E454" si="52">INDEX($O$5:$O$70,C389+1)</f>
        <v>1</v>
      </c>
      <c r="F389" s="274">
        <f t="shared" ref="F389:F454" si="53">INDEX($K$5:$K$70,C389)</f>
        <v>45793</v>
      </c>
      <c r="G389" s="274">
        <f t="shared" ref="G389:G454" si="54">INDEX($K$5:$K$70,C389+1)</f>
        <v>45884</v>
      </c>
      <c r="H389" s="275">
        <f>CHOOSE(MATCH($A$2,{"D","C"},0),VLOOKUP($A389,$J$4:$O$70,COUNTA($J$4:$O$4)),TREND(D389:E389,F389:G389,B389))</f>
        <v>1</v>
      </c>
    </row>
    <row r="390" spans="1:8">
      <c r="A390" s="12">
        <f t="shared" ref="A390:A453" si="55">EOMONTH(A389,$A$3-1)+1</f>
        <v>45689</v>
      </c>
      <c r="B390" s="12">
        <f t="shared" si="49"/>
        <v>45884</v>
      </c>
      <c r="C390" s="13">
        <f t="shared" si="50"/>
        <v>58</v>
      </c>
      <c r="D390" s="273">
        <f t="shared" si="51"/>
        <v>1</v>
      </c>
      <c r="E390" s="273">
        <f t="shared" si="52"/>
        <v>1</v>
      </c>
      <c r="F390" s="274">
        <f t="shared" si="53"/>
        <v>45884</v>
      </c>
      <c r="G390" s="274">
        <f t="shared" si="54"/>
        <v>45978</v>
      </c>
      <c r="H390" s="275">
        <f>CHOOSE(MATCH($A$2,{"D","C"},0),VLOOKUP($A390,$J$4:$O$70,COUNTA($J$4:$O$4)),TREND(D390:E390,F390:G390,B390))</f>
        <v>1</v>
      </c>
    </row>
    <row r="391" spans="1:8">
      <c r="A391" s="12">
        <f t="shared" si="55"/>
        <v>45717</v>
      </c>
      <c r="B391" s="12">
        <f t="shared" si="49"/>
        <v>45915</v>
      </c>
      <c r="C391" s="13">
        <f t="shared" si="50"/>
        <v>58</v>
      </c>
      <c r="D391" s="273">
        <f t="shared" si="51"/>
        <v>1</v>
      </c>
      <c r="E391" s="273">
        <f t="shared" si="52"/>
        <v>1</v>
      </c>
      <c r="F391" s="274">
        <f t="shared" si="53"/>
        <v>45884</v>
      </c>
      <c r="G391" s="274">
        <f t="shared" si="54"/>
        <v>45978</v>
      </c>
      <c r="H391" s="275">
        <f>CHOOSE(MATCH($A$2,{"D","C"},0),VLOOKUP($A391,$J$4:$O$70,COUNTA($J$4:$O$4)),TREND(D391:E391,F391:G391,B391))</f>
        <v>1</v>
      </c>
    </row>
    <row r="392" spans="1:8">
      <c r="A392" s="12">
        <f t="shared" si="55"/>
        <v>45748</v>
      </c>
      <c r="B392" s="12">
        <f t="shared" si="49"/>
        <v>45945</v>
      </c>
      <c r="C392" s="13">
        <f t="shared" si="50"/>
        <v>58</v>
      </c>
      <c r="D392" s="273">
        <f t="shared" si="51"/>
        <v>1</v>
      </c>
      <c r="E392" s="273">
        <f t="shared" si="52"/>
        <v>1</v>
      </c>
      <c r="F392" s="274">
        <f t="shared" si="53"/>
        <v>45884</v>
      </c>
      <c r="G392" s="274">
        <f t="shared" si="54"/>
        <v>45978</v>
      </c>
      <c r="H392" s="275">
        <f>CHOOSE(MATCH($A$2,{"D","C"},0),VLOOKUP($A392,$J$4:$O$70,COUNTA($J$4:$O$4)),TREND(D392:E392,F392:G392,B392))</f>
        <v>1</v>
      </c>
    </row>
    <row r="393" spans="1:8">
      <c r="A393" s="12">
        <f t="shared" si="55"/>
        <v>45778</v>
      </c>
      <c r="B393" s="12">
        <f t="shared" si="49"/>
        <v>45976</v>
      </c>
      <c r="C393" s="13">
        <f t="shared" si="50"/>
        <v>58</v>
      </c>
      <c r="D393" s="273">
        <f t="shared" si="51"/>
        <v>1</v>
      </c>
      <c r="E393" s="273">
        <f t="shared" si="52"/>
        <v>1</v>
      </c>
      <c r="F393" s="274">
        <f t="shared" si="53"/>
        <v>45884</v>
      </c>
      <c r="G393" s="274">
        <f t="shared" si="54"/>
        <v>45978</v>
      </c>
      <c r="H393" s="275">
        <f>CHOOSE(MATCH($A$2,{"D","C"},0),VLOOKUP($A393,$J$4:$O$70,COUNTA($J$4:$O$4)),TREND(D393:E393,F393:G393,B393))</f>
        <v>1</v>
      </c>
    </row>
    <row r="394" spans="1:8">
      <c r="A394" s="12">
        <f t="shared" si="55"/>
        <v>45809</v>
      </c>
      <c r="B394" s="12">
        <f t="shared" si="49"/>
        <v>46006</v>
      </c>
      <c r="C394" s="13">
        <f t="shared" si="50"/>
        <v>59</v>
      </c>
      <c r="D394" s="273">
        <f t="shared" si="51"/>
        <v>1</v>
      </c>
      <c r="E394" s="273">
        <f t="shared" si="52"/>
        <v>1</v>
      </c>
      <c r="F394" s="274">
        <f t="shared" si="53"/>
        <v>45978</v>
      </c>
      <c r="G394" s="274">
        <f t="shared" si="54"/>
        <v>46069</v>
      </c>
      <c r="H394" s="275">
        <f>CHOOSE(MATCH($A$2,{"D","C"},0),VLOOKUP($A394,$J$4:$O$70,COUNTA($J$4:$O$4)),TREND(D394:E394,F394:G394,B394))</f>
        <v>1</v>
      </c>
    </row>
    <row r="395" spans="1:8">
      <c r="A395" s="12">
        <f t="shared" si="55"/>
        <v>45839</v>
      </c>
      <c r="B395" s="12">
        <f t="shared" si="49"/>
        <v>46037</v>
      </c>
      <c r="C395" s="13">
        <f t="shared" si="50"/>
        <v>59</v>
      </c>
      <c r="D395" s="273">
        <f t="shared" si="51"/>
        <v>1</v>
      </c>
      <c r="E395" s="273">
        <f t="shared" si="52"/>
        <v>1</v>
      </c>
      <c r="F395" s="274">
        <f t="shared" si="53"/>
        <v>45978</v>
      </c>
      <c r="G395" s="274">
        <f t="shared" si="54"/>
        <v>46069</v>
      </c>
      <c r="H395" s="275">
        <f>CHOOSE(MATCH($A$2,{"D","C"},0),VLOOKUP($A395,$J$4:$O$70,COUNTA($J$4:$O$4)),TREND(D395:E395,F395:G395,B395))</f>
        <v>1</v>
      </c>
    </row>
    <row r="396" spans="1:8">
      <c r="A396" s="12">
        <f t="shared" si="55"/>
        <v>45870</v>
      </c>
      <c r="B396" s="12">
        <f t="shared" si="49"/>
        <v>46068</v>
      </c>
      <c r="C396" s="13">
        <f t="shared" si="50"/>
        <v>59</v>
      </c>
      <c r="D396" s="273">
        <f t="shared" si="51"/>
        <v>1</v>
      </c>
      <c r="E396" s="273">
        <f t="shared" si="52"/>
        <v>1</v>
      </c>
      <c r="F396" s="274">
        <f t="shared" si="53"/>
        <v>45978</v>
      </c>
      <c r="G396" s="274">
        <f t="shared" si="54"/>
        <v>46069</v>
      </c>
      <c r="H396" s="275">
        <f>CHOOSE(MATCH($A$2,{"D","C"},0),VLOOKUP($A396,$J$4:$O$70,COUNTA($J$4:$O$4)),TREND(D396:E396,F396:G396,B396))</f>
        <v>1</v>
      </c>
    </row>
    <row r="397" spans="1:8">
      <c r="A397" s="12">
        <f t="shared" si="55"/>
        <v>45901</v>
      </c>
      <c r="B397" s="12">
        <f t="shared" si="49"/>
        <v>46096</v>
      </c>
      <c r="C397" s="13">
        <f t="shared" si="50"/>
        <v>60</v>
      </c>
      <c r="D397" s="273">
        <f t="shared" si="51"/>
        <v>1</v>
      </c>
      <c r="E397" s="273">
        <f t="shared" si="52"/>
        <v>1</v>
      </c>
      <c r="F397" s="274">
        <f t="shared" si="53"/>
        <v>46069</v>
      </c>
      <c r="G397" s="274">
        <f t="shared" si="54"/>
        <v>46158</v>
      </c>
      <c r="H397" s="275">
        <f>CHOOSE(MATCH($A$2,{"D","C"},0),VLOOKUP($A397,$J$4:$O$70,COUNTA($J$4:$O$4)),TREND(D397:E397,F397:G397,B397))</f>
        <v>1</v>
      </c>
    </row>
    <row r="398" spans="1:8">
      <c r="A398" s="12">
        <f t="shared" si="55"/>
        <v>45931</v>
      </c>
      <c r="B398" s="12">
        <f t="shared" si="49"/>
        <v>46127</v>
      </c>
      <c r="C398" s="13">
        <f t="shared" si="50"/>
        <v>60</v>
      </c>
      <c r="D398" s="273">
        <f t="shared" si="51"/>
        <v>1</v>
      </c>
      <c r="E398" s="273">
        <f t="shared" si="52"/>
        <v>1</v>
      </c>
      <c r="F398" s="274">
        <f t="shared" si="53"/>
        <v>46069</v>
      </c>
      <c r="G398" s="274">
        <f t="shared" si="54"/>
        <v>46158</v>
      </c>
      <c r="H398" s="275">
        <f>CHOOSE(MATCH($A$2,{"D","C"},0),VLOOKUP($A398,$J$4:$O$70,COUNTA($J$4:$O$4)),TREND(D398:E398,F398:G398,B398))</f>
        <v>1</v>
      </c>
    </row>
    <row r="399" spans="1:8">
      <c r="A399" s="12">
        <f t="shared" si="55"/>
        <v>45962</v>
      </c>
      <c r="B399" s="12">
        <f t="shared" si="49"/>
        <v>46157</v>
      </c>
      <c r="C399" s="13">
        <f t="shared" si="50"/>
        <v>60</v>
      </c>
      <c r="D399" s="273">
        <f t="shared" si="51"/>
        <v>1</v>
      </c>
      <c r="E399" s="273">
        <f t="shared" si="52"/>
        <v>1</v>
      </c>
      <c r="F399" s="274">
        <f t="shared" si="53"/>
        <v>46069</v>
      </c>
      <c r="G399" s="274">
        <f t="shared" si="54"/>
        <v>46158</v>
      </c>
      <c r="H399" s="275">
        <f>CHOOSE(MATCH($A$2,{"D","C"},0),VLOOKUP($A399,$J$4:$O$70,COUNTA($J$4:$O$4)),TREND(D399:E399,F399:G399,B399))</f>
        <v>1</v>
      </c>
    </row>
    <row r="400" spans="1:8">
      <c r="A400" s="12">
        <f t="shared" si="55"/>
        <v>45992</v>
      </c>
      <c r="B400" s="12">
        <f t="shared" si="49"/>
        <v>46188</v>
      </c>
      <c r="C400" s="13">
        <f t="shared" si="50"/>
        <v>61</v>
      </c>
      <c r="D400" s="273">
        <f t="shared" si="51"/>
        <v>1</v>
      </c>
      <c r="E400" s="273">
        <f t="shared" si="52"/>
        <v>1</v>
      </c>
      <c r="F400" s="274">
        <f t="shared" si="53"/>
        <v>46158</v>
      </c>
      <c r="G400" s="274">
        <f t="shared" si="54"/>
        <v>46249</v>
      </c>
      <c r="H400" s="275">
        <f>CHOOSE(MATCH($A$2,{"D","C"},0),VLOOKUP($A400,$J$4:$O$70,COUNTA($J$4:$O$4)),TREND(D400:E400,F400:G400,B400))</f>
        <v>1</v>
      </c>
    </row>
    <row r="401" spans="1:8">
      <c r="A401" s="12">
        <f t="shared" si="55"/>
        <v>46023</v>
      </c>
      <c r="B401" s="12">
        <f t="shared" si="49"/>
        <v>46218</v>
      </c>
      <c r="C401" s="13">
        <f t="shared" si="50"/>
        <v>61</v>
      </c>
      <c r="D401" s="273">
        <f t="shared" si="51"/>
        <v>1</v>
      </c>
      <c r="E401" s="273">
        <f t="shared" si="52"/>
        <v>1</v>
      </c>
      <c r="F401" s="274">
        <f t="shared" si="53"/>
        <v>46158</v>
      </c>
      <c r="G401" s="274">
        <f t="shared" si="54"/>
        <v>46249</v>
      </c>
      <c r="H401" s="275">
        <f>CHOOSE(MATCH($A$2,{"D","C"},0),VLOOKUP($A401,$J$4:$O$70,COUNTA($J$4:$O$4)),TREND(D401:E401,F401:G401,B401))</f>
        <v>1</v>
      </c>
    </row>
    <row r="402" spans="1:8">
      <c r="A402" s="12">
        <f t="shared" si="55"/>
        <v>46054</v>
      </c>
      <c r="B402" s="12">
        <f t="shared" si="49"/>
        <v>46249</v>
      </c>
      <c r="C402" s="13">
        <f t="shared" si="50"/>
        <v>62</v>
      </c>
      <c r="D402" s="273">
        <f t="shared" si="51"/>
        <v>1</v>
      </c>
      <c r="E402" s="273">
        <f t="shared" si="52"/>
        <v>1</v>
      </c>
      <c r="F402" s="274">
        <f t="shared" si="53"/>
        <v>46249</v>
      </c>
      <c r="G402" s="274">
        <f t="shared" si="54"/>
        <v>46343</v>
      </c>
      <c r="H402" s="275">
        <f>CHOOSE(MATCH($A$2,{"D","C"},0),VLOOKUP($A402,$J$4:$O$70,COUNTA($J$4:$O$4)),TREND(D402:E402,F402:G402,B402))</f>
        <v>1</v>
      </c>
    </row>
    <row r="403" spans="1:8">
      <c r="A403" s="12">
        <f t="shared" si="55"/>
        <v>46082</v>
      </c>
      <c r="B403" s="12">
        <f t="shared" si="49"/>
        <v>46280</v>
      </c>
      <c r="C403" s="13">
        <f t="shared" si="50"/>
        <v>62</v>
      </c>
      <c r="D403" s="273">
        <f t="shared" si="51"/>
        <v>1</v>
      </c>
      <c r="E403" s="273">
        <f t="shared" si="52"/>
        <v>1</v>
      </c>
      <c r="F403" s="274">
        <f t="shared" si="53"/>
        <v>46249</v>
      </c>
      <c r="G403" s="274">
        <f t="shared" si="54"/>
        <v>46343</v>
      </c>
      <c r="H403" s="275">
        <f>CHOOSE(MATCH($A$2,{"D","C"},0),VLOOKUP($A403,$J$4:$O$70,COUNTA($J$4:$O$4)),TREND(D403:E403,F403:G403,B403))</f>
        <v>1</v>
      </c>
    </row>
    <row r="404" spans="1:8">
      <c r="A404" s="12">
        <f t="shared" si="55"/>
        <v>46113</v>
      </c>
      <c r="B404" s="12">
        <f t="shared" si="49"/>
        <v>46310</v>
      </c>
      <c r="C404" s="13">
        <f t="shared" si="50"/>
        <v>62</v>
      </c>
      <c r="D404" s="273">
        <f t="shared" si="51"/>
        <v>1</v>
      </c>
      <c r="E404" s="273">
        <f t="shared" si="52"/>
        <v>1</v>
      </c>
      <c r="F404" s="274">
        <f t="shared" si="53"/>
        <v>46249</v>
      </c>
      <c r="G404" s="274">
        <f t="shared" si="54"/>
        <v>46343</v>
      </c>
      <c r="H404" s="275">
        <f>CHOOSE(MATCH($A$2,{"D","C"},0),VLOOKUP($A404,$J$4:$O$70,COUNTA($J$4:$O$4)),TREND(D404:E404,F404:G404,B404))</f>
        <v>1</v>
      </c>
    </row>
    <row r="405" spans="1:8">
      <c r="A405" s="12">
        <f t="shared" si="55"/>
        <v>46143</v>
      </c>
      <c r="B405" s="12">
        <f t="shared" si="49"/>
        <v>46341</v>
      </c>
      <c r="C405" s="13">
        <f t="shared" si="50"/>
        <v>62</v>
      </c>
      <c r="D405" s="273">
        <f t="shared" si="51"/>
        <v>1</v>
      </c>
      <c r="E405" s="273">
        <f t="shared" si="52"/>
        <v>1</v>
      </c>
      <c r="F405" s="274">
        <f t="shared" si="53"/>
        <v>46249</v>
      </c>
      <c r="G405" s="274">
        <f t="shared" si="54"/>
        <v>46343</v>
      </c>
      <c r="H405" s="275">
        <f>CHOOSE(MATCH($A$2,{"D","C"},0),VLOOKUP($A405,$J$4:$O$70,COUNTA($J$4:$O$4)),TREND(D405:E405,F405:G405,B405))</f>
        <v>1</v>
      </c>
    </row>
    <row r="406" spans="1:8">
      <c r="A406" s="12">
        <f t="shared" si="55"/>
        <v>46174</v>
      </c>
      <c r="B406" s="12">
        <f t="shared" si="49"/>
        <v>46371</v>
      </c>
      <c r="C406" s="13">
        <f t="shared" si="50"/>
        <v>63</v>
      </c>
      <c r="D406" s="273">
        <f t="shared" si="51"/>
        <v>1</v>
      </c>
      <c r="E406" s="273">
        <f t="shared" si="52"/>
        <v>1</v>
      </c>
      <c r="F406" s="274">
        <f t="shared" si="53"/>
        <v>46343</v>
      </c>
      <c r="G406" s="274">
        <f t="shared" si="54"/>
        <v>46434</v>
      </c>
      <c r="H406" s="275">
        <f>CHOOSE(MATCH($A$2,{"D","C"},0),VLOOKUP($A406,$J$4:$O$70,COUNTA($J$4:$O$4)),TREND(D406:E406,F406:G406,B406))</f>
        <v>1</v>
      </c>
    </row>
    <row r="407" spans="1:8">
      <c r="A407" s="12">
        <f t="shared" si="55"/>
        <v>46204</v>
      </c>
      <c r="B407" s="12">
        <f t="shared" si="49"/>
        <v>46402</v>
      </c>
      <c r="C407" s="13">
        <f t="shared" si="50"/>
        <v>63</v>
      </c>
      <c r="D407" s="273">
        <f t="shared" si="51"/>
        <v>1</v>
      </c>
      <c r="E407" s="273">
        <f t="shared" si="52"/>
        <v>1</v>
      </c>
      <c r="F407" s="274">
        <f t="shared" si="53"/>
        <v>46343</v>
      </c>
      <c r="G407" s="274">
        <f t="shared" si="54"/>
        <v>46434</v>
      </c>
      <c r="H407" s="275">
        <f>CHOOSE(MATCH($A$2,{"D","C"},0),VLOOKUP($A407,$J$4:$O$70,COUNTA($J$4:$O$4)),TREND(D407:E407,F407:G407,B407))</f>
        <v>1</v>
      </c>
    </row>
    <row r="408" spans="1:8">
      <c r="A408" s="12">
        <f t="shared" si="55"/>
        <v>46235</v>
      </c>
      <c r="B408" s="12">
        <f t="shared" si="49"/>
        <v>46433</v>
      </c>
      <c r="C408" s="13">
        <f t="shared" si="50"/>
        <v>63</v>
      </c>
      <c r="D408" s="273">
        <f t="shared" si="51"/>
        <v>1</v>
      </c>
      <c r="E408" s="273">
        <f t="shared" si="52"/>
        <v>1</v>
      </c>
      <c r="F408" s="274">
        <f t="shared" si="53"/>
        <v>46343</v>
      </c>
      <c r="G408" s="274">
        <f t="shared" si="54"/>
        <v>46434</v>
      </c>
      <c r="H408" s="275">
        <f>CHOOSE(MATCH($A$2,{"D","C"},0),VLOOKUP($A408,$J$4:$O$70,COUNTA($J$4:$O$4)),TREND(D408:E408,F408:G408,B408))</f>
        <v>1</v>
      </c>
    </row>
    <row r="409" spans="1:8">
      <c r="A409" s="12">
        <f t="shared" si="55"/>
        <v>46266</v>
      </c>
      <c r="B409" s="12">
        <f t="shared" si="49"/>
        <v>46461</v>
      </c>
      <c r="C409" s="13">
        <f t="shared" si="50"/>
        <v>64</v>
      </c>
      <c r="D409" s="273">
        <f t="shared" si="51"/>
        <v>1</v>
      </c>
      <c r="E409" s="273">
        <f t="shared" si="52"/>
        <v>1</v>
      </c>
      <c r="F409" s="274">
        <f t="shared" si="53"/>
        <v>46434</v>
      </c>
      <c r="G409" s="274">
        <f t="shared" si="54"/>
        <v>47254</v>
      </c>
      <c r="H409" s="275">
        <f>CHOOSE(MATCH($A$2,{"D","C"},0),VLOOKUP($A409,$J$4:$O$70,COUNTA($J$4:$O$4)),TREND(D409:E409,F409:G409,B409))</f>
        <v>1</v>
      </c>
    </row>
    <row r="410" spans="1:8">
      <c r="A410" s="12">
        <f t="shared" si="55"/>
        <v>46296</v>
      </c>
      <c r="B410" s="12">
        <f t="shared" si="49"/>
        <v>46492</v>
      </c>
      <c r="C410" s="13">
        <f t="shared" si="50"/>
        <v>64</v>
      </c>
      <c r="D410" s="273">
        <f t="shared" si="51"/>
        <v>1</v>
      </c>
      <c r="E410" s="273">
        <f t="shared" si="52"/>
        <v>1</v>
      </c>
      <c r="F410" s="274">
        <f t="shared" si="53"/>
        <v>46434</v>
      </c>
      <c r="G410" s="274">
        <f t="shared" si="54"/>
        <v>47254</v>
      </c>
      <c r="H410" s="275">
        <f>CHOOSE(MATCH($A$2,{"D","C"},0),VLOOKUP($A410,$J$4:$O$70,COUNTA($J$4:$O$4)),TREND(D410:E410,F410:G410,B410))</f>
        <v>1</v>
      </c>
    </row>
    <row r="411" spans="1:8">
      <c r="A411" s="12">
        <f t="shared" si="55"/>
        <v>46327</v>
      </c>
      <c r="B411" s="12">
        <f t="shared" si="49"/>
        <v>46522</v>
      </c>
      <c r="C411" s="13">
        <f t="shared" si="50"/>
        <v>64</v>
      </c>
      <c r="D411" s="273">
        <f t="shared" si="51"/>
        <v>1</v>
      </c>
      <c r="E411" s="273">
        <f t="shared" si="52"/>
        <v>1</v>
      </c>
      <c r="F411" s="274">
        <f t="shared" si="53"/>
        <v>46434</v>
      </c>
      <c r="G411" s="274">
        <f t="shared" si="54"/>
        <v>47254</v>
      </c>
      <c r="H411" s="275">
        <f>CHOOSE(MATCH($A$2,{"D","C"},0),VLOOKUP($A411,$J$4:$O$70,COUNTA($J$4:$O$4)),TREND(D411:E411,F411:G411,B411))</f>
        <v>1</v>
      </c>
    </row>
    <row r="412" spans="1:8">
      <c r="A412" s="12">
        <f t="shared" si="55"/>
        <v>46357</v>
      </c>
      <c r="B412" s="12">
        <f t="shared" si="49"/>
        <v>46553</v>
      </c>
      <c r="C412" s="13">
        <f t="shared" si="50"/>
        <v>64</v>
      </c>
      <c r="D412" s="273">
        <f t="shared" si="51"/>
        <v>1</v>
      </c>
      <c r="E412" s="273">
        <f t="shared" si="52"/>
        <v>1</v>
      </c>
      <c r="F412" s="274">
        <f t="shared" si="53"/>
        <v>46434</v>
      </c>
      <c r="G412" s="274">
        <f t="shared" si="54"/>
        <v>47254</v>
      </c>
      <c r="H412" s="275">
        <f>CHOOSE(MATCH($A$2,{"D","C"},0),VLOOKUP($A412,$J$4:$O$70,COUNTA($J$4:$O$4)),TREND(D412:E412,F412:G412,B412))</f>
        <v>1</v>
      </c>
    </row>
    <row r="413" spans="1:8">
      <c r="A413" s="12">
        <f t="shared" si="55"/>
        <v>46388</v>
      </c>
      <c r="B413" s="12">
        <f t="shared" si="49"/>
        <v>46583</v>
      </c>
      <c r="C413" s="13">
        <f t="shared" si="50"/>
        <v>64</v>
      </c>
      <c r="D413" s="273">
        <f t="shared" si="51"/>
        <v>1</v>
      </c>
      <c r="E413" s="273">
        <f t="shared" si="52"/>
        <v>1</v>
      </c>
      <c r="F413" s="274">
        <f t="shared" si="53"/>
        <v>46434</v>
      </c>
      <c r="G413" s="274">
        <f t="shared" si="54"/>
        <v>47254</v>
      </c>
      <c r="H413" s="275">
        <f>CHOOSE(MATCH($A$2,{"D","C"},0),VLOOKUP($A413,$J$4:$O$70,COUNTA($J$4:$O$4)),TREND(D413:E413,F413:G413,B413))</f>
        <v>1</v>
      </c>
    </row>
    <row r="414" spans="1:8">
      <c r="A414" s="12">
        <f t="shared" si="55"/>
        <v>46419</v>
      </c>
      <c r="B414" s="12">
        <f t="shared" si="49"/>
        <v>46614</v>
      </c>
      <c r="C414" s="13">
        <f t="shared" si="50"/>
        <v>64</v>
      </c>
      <c r="D414" s="273">
        <f t="shared" si="51"/>
        <v>1</v>
      </c>
      <c r="E414" s="273">
        <f t="shared" si="52"/>
        <v>1</v>
      </c>
      <c r="F414" s="274">
        <f t="shared" si="53"/>
        <v>46434</v>
      </c>
      <c r="G414" s="274">
        <f t="shared" si="54"/>
        <v>47254</v>
      </c>
      <c r="H414" s="275">
        <f>CHOOSE(MATCH($A$2,{"D","C"},0),VLOOKUP($A414,$J$4:$O$70,COUNTA($J$4:$O$4)),TREND(D414:E414,F414:G414,B414))</f>
        <v>1</v>
      </c>
    </row>
    <row r="415" spans="1:8">
      <c r="A415" s="12">
        <f t="shared" si="55"/>
        <v>46447</v>
      </c>
      <c r="B415" s="12">
        <f t="shared" si="49"/>
        <v>46645</v>
      </c>
      <c r="C415" s="13">
        <f t="shared" si="50"/>
        <v>64</v>
      </c>
      <c r="D415" s="273">
        <f t="shared" si="51"/>
        <v>1</v>
      </c>
      <c r="E415" s="273">
        <f t="shared" si="52"/>
        <v>1</v>
      </c>
      <c r="F415" s="274">
        <f t="shared" si="53"/>
        <v>46434</v>
      </c>
      <c r="G415" s="274">
        <f t="shared" si="54"/>
        <v>47254</v>
      </c>
      <c r="H415" s="275">
        <f>CHOOSE(MATCH($A$2,{"D","C"},0),VLOOKUP($A415,$J$4:$O$70,COUNTA($J$4:$O$4)),TREND(D415:E415,F415:G415,B415))</f>
        <v>1</v>
      </c>
    </row>
    <row r="416" spans="1:8">
      <c r="A416" s="12">
        <f t="shared" si="55"/>
        <v>46478</v>
      </c>
      <c r="B416" s="12">
        <f t="shared" si="49"/>
        <v>46675</v>
      </c>
      <c r="C416" s="13">
        <f t="shared" si="50"/>
        <v>64</v>
      </c>
      <c r="D416" s="273">
        <f t="shared" si="51"/>
        <v>1</v>
      </c>
      <c r="E416" s="273">
        <f t="shared" si="52"/>
        <v>1</v>
      </c>
      <c r="F416" s="274">
        <f t="shared" si="53"/>
        <v>46434</v>
      </c>
      <c r="G416" s="274">
        <f t="shared" si="54"/>
        <v>47254</v>
      </c>
      <c r="H416" s="275">
        <f>CHOOSE(MATCH($A$2,{"D","C"},0),VLOOKUP($A416,$J$4:$O$70,COUNTA($J$4:$O$4)),TREND(D416:E416,F416:G416,B416))</f>
        <v>1</v>
      </c>
    </row>
    <row r="417" spans="1:8">
      <c r="A417" s="12">
        <f t="shared" si="55"/>
        <v>46508</v>
      </c>
      <c r="B417" s="12">
        <f t="shared" si="49"/>
        <v>46706</v>
      </c>
      <c r="C417" s="13">
        <f t="shared" si="50"/>
        <v>64</v>
      </c>
      <c r="D417" s="273">
        <f t="shared" si="51"/>
        <v>1</v>
      </c>
      <c r="E417" s="273">
        <f t="shared" si="52"/>
        <v>1</v>
      </c>
      <c r="F417" s="274">
        <f t="shared" si="53"/>
        <v>46434</v>
      </c>
      <c r="G417" s="274">
        <f t="shared" si="54"/>
        <v>47254</v>
      </c>
      <c r="H417" s="275">
        <f>CHOOSE(MATCH($A$2,{"D","C"},0),VLOOKUP($A417,$J$4:$O$70,COUNTA($J$4:$O$4)),TREND(D417:E417,F417:G417,B417))</f>
        <v>1</v>
      </c>
    </row>
    <row r="418" spans="1:8">
      <c r="A418" s="12">
        <f t="shared" si="55"/>
        <v>46539</v>
      </c>
      <c r="B418" s="12">
        <f t="shared" si="49"/>
        <v>46736</v>
      </c>
      <c r="C418" s="13">
        <f t="shared" si="50"/>
        <v>64</v>
      </c>
      <c r="D418" s="273">
        <f t="shared" si="51"/>
        <v>1</v>
      </c>
      <c r="E418" s="273">
        <f t="shared" si="52"/>
        <v>1</v>
      </c>
      <c r="F418" s="274">
        <f t="shared" si="53"/>
        <v>46434</v>
      </c>
      <c r="G418" s="274">
        <f t="shared" si="54"/>
        <v>47254</v>
      </c>
      <c r="H418" s="275">
        <f>CHOOSE(MATCH($A$2,{"D","C"},0),VLOOKUP($A418,$J$4:$O$70,COUNTA($J$4:$O$4)),TREND(D418:E418,F418:G418,B418))</f>
        <v>1</v>
      </c>
    </row>
    <row r="419" spans="1:8">
      <c r="A419" s="12">
        <f t="shared" si="55"/>
        <v>46569</v>
      </c>
      <c r="B419" s="12">
        <f t="shared" si="49"/>
        <v>46767</v>
      </c>
      <c r="C419" s="13">
        <f t="shared" si="50"/>
        <v>64</v>
      </c>
      <c r="D419" s="273">
        <f t="shared" si="51"/>
        <v>1</v>
      </c>
      <c r="E419" s="273">
        <f t="shared" si="52"/>
        <v>1</v>
      </c>
      <c r="F419" s="274">
        <f t="shared" si="53"/>
        <v>46434</v>
      </c>
      <c r="G419" s="274">
        <f t="shared" si="54"/>
        <v>47254</v>
      </c>
      <c r="H419" s="275">
        <f>CHOOSE(MATCH($A$2,{"D","C"},0),VLOOKUP($A419,$J$4:$O$70,COUNTA($J$4:$O$4)),TREND(D419:E419,F419:G419,B419))</f>
        <v>1</v>
      </c>
    </row>
    <row r="420" spans="1:8">
      <c r="A420" s="12">
        <f t="shared" si="55"/>
        <v>46600</v>
      </c>
      <c r="B420" s="12">
        <f t="shared" si="49"/>
        <v>46798</v>
      </c>
      <c r="C420" s="13">
        <f t="shared" si="50"/>
        <v>64</v>
      </c>
      <c r="D420" s="273">
        <f t="shared" si="51"/>
        <v>1</v>
      </c>
      <c r="E420" s="273">
        <f t="shared" si="52"/>
        <v>1</v>
      </c>
      <c r="F420" s="274">
        <f t="shared" si="53"/>
        <v>46434</v>
      </c>
      <c r="G420" s="274">
        <f t="shared" si="54"/>
        <v>47254</v>
      </c>
      <c r="H420" s="275">
        <f>CHOOSE(MATCH($A$2,{"D","C"},0),VLOOKUP($A420,$J$4:$O$70,COUNTA($J$4:$O$4)),TREND(D420:E420,F420:G420,B420))</f>
        <v>1</v>
      </c>
    </row>
    <row r="421" spans="1:8">
      <c r="A421" s="12">
        <f t="shared" si="55"/>
        <v>46631</v>
      </c>
      <c r="B421" s="12">
        <f t="shared" si="49"/>
        <v>46827</v>
      </c>
      <c r="C421" s="13">
        <f t="shared" si="50"/>
        <v>64</v>
      </c>
      <c r="D421" s="273">
        <f t="shared" si="51"/>
        <v>1</v>
      </c>
      <c r="E421" s="273">
        <f t="shared" si="52"/>
        <v>1</v>
      </c>
      <c r="F421" s="274">
        <f t="shared" si="53"/>
        <v>46434</v>
      </c>
      <c r="G421" s="274">
        <f t="shared" si="54"/>
        <v>47254</v>
      </c>
      <c r="H421" s="275">
        <f>CHOOSE(MATCH($A$2,{"D","C"},0),VLOOKUP($A421,$J$4:$O$70,COUNTA($J$4:$O$4)),TREND(D421:E421,F421:G421,B421))</f>
        <v>1</v>
      </c>
    </row>
    <row r="422" spans="1:8">
      <c r="A422" s="12">
        <f t="shared" si="55"/>
        <v>46661</v>
      </c>
      <c r="B422" s="12">
        <f t="shared" si="49"/>
        <v>46858</v>
      </c>
      <c r="C422" s="13">
        <f t="shared" si="50"/>
        <v>64</v>
      </c>
      <c r="D422" s="273">
        <f t="shared" si="51"/>
        <v>1</v>
      </c>
      <c r="E422" s="273">
        <f t="shared" si="52"/>
        <v>1</v>
      </c>
      <c r="F422" s="274">
        <f t="shared" si="53"/>
        <v>46434</v>
      </c>
      <c r="G422" s="274">
        <f t="shared" si="54"/>
        <v>47254</v>
      </c>
      <c r="H422" s="275">
        <f>CHOOSE(MATCH($A$2,{"D","C"},0),VLOOKUP($A422,$J$4:$O$70,COUNTA($J$4:$O$4)),TREND(D422:E422,F422:G422,B422))</f>
        <v>1</v>
      </c>
    </row>
    <row r="423" spans="1:8">
      <c r="A423" s="12">
        <f t="shared" si="55"/>
        <v>46692</v>
      </c>
      <c r="B423" s="12">
        <f t="shared" si="49"/>
        <v>46888</v>
      </c>
      <c r="C423" s="13">
        <f t="shared" si="50"/>
        <v>64</v>
      </c>
      <c r="D423" s="273">
        <f t="shared" si="51"/>
        <v>1</v>
      </c>
      <c r="E423" s="273">
        <f t="shared" si="52"/>
        <v>1</v>
      </c>
      <c r="F423" s="274">
        <f t="shared" si="53"/>
        <v>46434</v>
      </c>
      <c r="G423" s="274">
        <f t="shared" si="54"/>
        <v>47254</v>
      </c>
      <c r="H423" s="275">
        <f>CHOOSE(MATCH($A$2,{"D","C"},0),VLOOKUP($A423,$J$4:$O$70,COUNTA($J$4:$O$4)),TREND(D423:E423,F423:G423,B423))</f>
        <v>1</v>
      </c>
    </row>
    <row r="424" spans="1:8">
      <c r="A424" s="12">
        <f t="shared" si="55"/>
        <v>46722</v>
      </c>
      <c r="B424" s="12">
        <f t="shared" si="49"/>
        <v>46919</v>
      </c>
      <c r="C424" s="13">
        <f t="shared" si="50"/>
        <v>64</v>
      </c>
      <c r="D424" s="273">
        <f t="shared" si="51"/>
        <v>1</v>
      </c>
      <c r="E424" s="273">
        <f t="shared" si="52"/>
        <v>1</v>
      </c>
      <c r="F424" s="274">
        <f t="shared" si="53"/>
        <v>46434</v>
      </c>
      <c r="G424" s="274">
        <f t="shared" si="54"/>
        <v>47254</v>
      </c>
      <c r="H424" s="275">
        <f>CHOOSE(MATCH($A$2,{"D","C"},0),VLOOKUP($A424,$J$4:$O$70,COUNTA($J$4:$O$4)),TREND(D424:E424,F424:G424,B424))</f>
        <v>1</v>
      </c>
    </row>
    <row r="425" spans="1:8">
      <c r="A425" s="12">
        <f t="shared" si="55"/>
        <v>46753</v>
      </c>
      <c r="B425" s="12">
        <f t="shared" si="49"/>
        <v>46949</v>
      </c>
      <c r="C425" s="13">
        <f t="shared" si="50"/>
        <v>64</v>
      </c>
      <c r="D425" s="273">
        <f t="shared" si="51"/>
        <v>1</v>
      </c>
      <c r="E425" s="273">
        <f t="shared" si="52"/>
        <v>1</v>
      </c>
      <c r="F425" s="274">
        <f t="shared" si="53"/>
        <v>46434</v>
      </c>
      <c r="G425" s="274">
        <f t="shared" si="54"/>
        <v>47254</v>
      </c>
      <c r="H425" s="275">
        <f>CHOOSE(MATCH($A$2,{"D","C"},0),VLOOKUP($A425,$J$4:$O$70,COUNTA($J$4:$O$4)),TREND(D425:E425,F425:G425,B425))</f>
        <v>1</v>
      </c>
    </row>
    <row r="426" spans="1:8">
      <c r="A426" s="12">
        <f t="shared" si="55"/>
        <v>46784</v>
      </c>
      <c r="B426" s="12">
        <f t="shared" si="49"/>
        <v>46980</v>
      </c>
      <c r="C426" s="13">
        <f t="shared" si="50"/>
        <v>64</v>
      </c>
      <c r="D426" s="273">
        <f t="shared" si="51"/>
        <v>1</v>
      </c>
      <c r="E426" s="273">
        <f t="shared" si="52"/>
        <v>1</v>
      </c>
      <c r="F426" s="274">
        <f t="shared" si="53"/>
        <v>46434</v>
      </c>
      <c r="G426" s="274">
        <f t="shared" si="54"/>
        <v>47254</v>
      </c>
      <c r="H426" s="275">
        <f>CHOOSE(MATCH($A$2,{"D","C"},0),VLOOKUP($A426,$J$4:$O$70,COUNTA($J$4:$O$4)),TREND(D426:E426,F426:G426,B426))</f>
        <v>1</v>
      </c>
    </row>
    <row r="427" spans="1:8">
      <c r="A427" s="12">
        <f t="shared" si="55"/>
        <v>46813</v>
      </c>
      <c r="B427" s="12">
        <f t="shared" si="49"/>
        <v>47011</v>
      </c>
      <c r="C427" s="13">
        <f t="shared" si="50"/>
        <v>64</v>
      </c>
      <c r="D427" s="273">
        <f t="shared" si="51"/>
        <v>1</v>
      </c>
      <c r="E427" s="273">
        <f t="shared" si="52"/>
        <v>1</v>
      </c>
      <c r="F427" s="274">
        <f t="shared" si="53"/>
        <v>46434</v>
      </c>
      <c r="G427" s="274">
        <f t="shared" si="54"/>
        <v>47254</v>
      </c>
      <c r="H427" s="275">
        <f>CHOOSE(MATCH($A$2,{"D","C"},0),VLOOKUP($A427,$J$4:$O$70,COUNTA($J$4:$O$4)),TREND(D427:E427,F427:G427,B427))</f>
        <v>1</v>
      </c>
    </row>
    <row r="428" spans="1:8">
      <c r="A428" s="12">
        <f t="shared" si="55"/>
        <v>46844</v>
      </c>
      <c r="B428" s="12">
        <f t="shared" si="49"/>
        <v>47041</v>
      </c>
      <c r="C428" s="13">
        <f t="shared" si="50"/>
        <v>64</v>
      </c>
      <c r="D428" s="273">
        <f t="shared" si="51"/>
        <v>1</v>
      </c>
      <c r="E428" s="273">
        <f t="shared" si="52"/>
        <v>1</v>
      </c>
      <c r="F428" s="274">
        <f t="shared" si="53"/>
        <v>46434</v>
      </c>
      <c r="G428" s="274">
        <f t="shared" si="54"/>
        <v>47254</v>
      </c>
      <c r="H428" s="275">
        <f>CHOOSE(MATCH($A$2,{"D","C"},0),VLOOKUP($A428,$J$4:$O$70,COUNTA($J$4:$O$4)),TREND(D428:E428,F428:G428,B428))</f>
        <v>1</v>
      </c>
    </row>
    <row r="429" spans="1:8">
      <c r="A429" s="12">
        <f t="shared" si="55"/>
        <v>46874</v>
      </c>
      <c r="B429" s="12">
        <f t="shared" si="49"/>
        <v>47072</v>
      </c>
      <c r="C429" s="13">
        <f t="shared" si="50"/>
        <v>64</v>
      </c>
      <c r="D429" s="273">
        <f t="shared" si="51"/>
        <v>1</v>
      </c>
      <c r="E429" s="273">
        <f t="shared" si="52"/>
        <v>1</v>
      </c>
      <c r="F429" s="274">
        <f t="shared" si="53"/>
        <v>46434</v>
      </c>
      <c r="G429" s="274">
        <f t="shared" si="54"/>
        <v>47254</v>
      </c>
      <c r="H429" s="275">
        <f>CHOOSE(MATCH($A$2,{"D","C"},0),VLOOKUP($A429,$J$4:$O$70,COUNTA($J$4:$O$4)),TREND(D429:E429,F429:G429,B429))</f>
        <v>1</v>
      </c>
    </row>
    <row r="430" spans="1:8">
      <c r="A430" s="12">
        <f t="shared" si="55"/>
        <v>46905</v>
      </c>
      <c r="B430" s="12">
        <f t="shared" si="49"/>
        <v>47102</v>
      </c>
      <c r="C430" s="13">
        <f t="shared" si="50"/>
        <v>64</v>
      </c>
      <c r="D430" s="273">
        <f t="shared" si="51"/>
        <v>1</v>
      </c>
      <c r="E430" s="273">
        <f t="shared" si="52"/>
        <v>1</v>
      </c>
      <c r="F430" s="274">
        <f t="shared" si="53"/>
        <v>46434</v>
      </c>
      <c r="G430" s="274">
        <f t="shared" si="54"/>
        <v>47254</v>
      </c>
      <c r="H430" s="275">
        <f>CHOOSE(MATCH($A$2,{"D","C"},0),VLOOKUP($A430,$J$4:$O$70,COUNTA($J$4:$O$4)),TREND(D430:E430,F430:G430,B430))</f>
        <v>1</v>
      </c>
    </row>
    <row r="431" spans="1:8">
      <c r="A431" s="12">
        <f t="shared" si="55"/>
        <v>46935</v>
      </c>
      <c r="B431" s="12">
        <f t="shared" si="49"/>
        <v>47133</v>
      </c>
      <c r="C431" s="13">
        <f t="shared" si="50"/>
        <v>64</v>
      </c>
      <c r="D431" s="273">
        <f t="shared" si="51"/>
        <v>1</v>
      </c>
      <c r="E431" s="273">
        <f t="shared" si="52"/>
        <v>1</v>
      </c>
      <c r="F431" s="274">
        <f t="shared" si="53"/>
        <v>46434</v>
      </c>
      <c r="G431" s="274">
        <f t="shared" si="54"/>
        <v>47254</v>
      </c>
      <c r="H431" s="275">
        <f>CHOOSE(MATCH($A$2,{"D","C"},0),VLOOKUP($A431,$J$4:$O$70,COUNTA($J$4:$O$4)),TREND(D431:E431,F431:G431,B431))</f>
        <v>1</v>
      </c>
    </row>
    <row r="432" spans="1:8">
      <c r="A432" s="12">
        <f t="shared" si="55"/>
        <v>46966</v>
      </c>
      <c r="B432" s="12">
        <f t="shared" si="49"/>
        <v>47164</v>
      </c>
      <c r="C432" s="13">
        <f t="shared" si="50"/>
        <v>64</v>
      </c>
      <c r="D432" s="273">
        <f t="shared" si="51"/>
        <v>1</v>
      </c>
      <c r="E432" s="273">
        <f t="shared" si="52"/>
        <v>1</v>
      </c>
      <c r="F432" s="274">
        <f t="shared" si="53"/>
        <v>46434</v>
      </c>
      <c r="G432" s="274">
        <f t="shared" si="54"/>
        <v>47254</v>
      </c>
      <c r="H432" s="275">
        <f>CHOOSE(MATCH($A$2,{"D","C"},0),VLOOKUP($A432,$J$4:$O$70,COUNTA($J$4:$O$4)),TREND(D432:E432,F432:G432,B432))</f>
        <v>1</v>
      </c>
    </row>
    <row r="433" spans="1:8">
      <c r="A433" s="12">
        <f t="shared" si="55"/>
        <v>46997</v>
      </c>
      <c r="B433" s="12">
        <f t="shared" si="49"/>
        <v>47192</v>
      </c>
      <c r="C433" s="13">
        <f t="shared" si="50"/>
        <v>64</v>
      </c>
      <c r="D433" s="273">
        <f t="shared" si="51"/>
        <v>1</v>
      </c>
      <c r="E433" s="273">
        <f t="shared" si="52"/>
        <v>1</v>
      </c>
      <c r="F433" s="274">
        <f t="shared" si="53"/>
        <v>46434</v>
      </c>
      <c r="G433" s="274">
        <f t="shared" si="54"/>
        <v>47254</v>
      </c>
      <c r="H433" s="275">
        <f>CHOOSE(MATCH($A$2,{"D","C"},0),VLOOKUP($A433,$J$4:$O$70,COUNTA($J$4:$O$4)),TREND(D433:E433,F433:G433,B433))</f>
        <v>1</v>
      </c>
    </row>
    <row r="434" spans="1:8">
      <c r="A434" s="12">
        <f t="shared" si="55"/>
        <v>47027</v>
      </c>
      <c r="B434" s="12">
        <f t="shared" si="49"/>
        <v>47223</v>
      </c>
      <c r="C434" s="13">
        <f t="shared" si="50"/>
        <v>64</v>
      </c>
      <c r="D434" s="273">
        <f t="shared" si="51"/>
        <v>1</v>
      </c>
      <c r="E434" s="273">
        <f t="shared" si="52"/>
        <v>1</v>
      </c>
      <c r="F434" s="274">
        <f t="shared" si="53"/>
        <v>46434</v>
      </c>
      <c r="G434" s="274">
        <f t="shared" si="54"/>
        <v>47254</v>
      </c>
      <c r="H434" s="275">
        <f>CHOOSE(MATCH($A$2,{"D","C"},0),VLOOKUP($A434,$J$4:$O$70,COUNTA($J$4:$O$4)),TREND(D434:E434,F434:G434,B434))</f>
        <v>1</v>
      </c>
    </row>
    <row r="435" spans="1:8">
      <c r="A435" s="12">
        <f t="shared" si="55"/>
        <v>47058</v>
      </c>
      <c r="B435" s="12">
        <f t="shared" si="49"/>
        <v>47253</v>
      </c>
      <c r="C435" s="13">
        <f t="shared" si="50"/>
        <v>64</v>
      </c>
      <c r="D435" s="273">
        <f t="shared" si="51"/>
        <v>1</v>
      </c>
      <c r="E435" s="273">
        <f t="shared" si="52"/>
        <v>1</v>
      </c>
      <c r="F435" s="274">
        <f t="shared" si="53"/>
        <v>46434</v>
      </c>
      <c r="G435" s="274">
        <f t="shared" si="54"/>
        <v>47254</v>
      </c>
      <c r="H435" s="275">
        <f>CHOOSE(MATCH($A$2,{"D","C"},0),VLOOKUP($A435,$J$4:$O$70,COUNTA($J$4:$O$4)),TREND(D435:E435,F435:G435,B435))</f>
        <v>1</v>
      </c>
    </row>
    <row r="436" spans="1:8">
      <c r="A436" s="12">
        <f t="shared" si="55"/>
        <v>47088</v>
      </c>
      <c r="B436" s="12">
        <f t="shared" si="49"/>
        <v>47284</v>
      </c>
      <c r="C436" s="13">
        <f t="shared" si="50"/>
        <v>65</v>
      </c>
      <c r="D436" s="273">
        <f t="shared" si="51"/>
        <v>1</v>
      </c>
      <c r="E436" s="273">
        <f t="shared" si="52"/>
        <v>0</v>
      </c>
      <c r="F436" s="274">
        <f t="shared" si="53"/>
        <v>47254</v>
      </c>
      <c r="G436" s="274">
        <f t="shared" si="54"/>
        <v>0</v>
      </c>
      <c r="H436" s="275">
        <f>CHOOSE(MATCH($A$2,{"D","C"},0),VLOOKUP($A436,$J$4:$O$70,COUNTA($J$4:$O$4)),TREND(D436:E436,F436:G436,B436))</f>
        <v>1</v>
      </c>
    </row>
    <row r="437" spans="1:8">
      <c r="A437" s="12">
        <f t="shared" si="55"/>
        <v>47119</v>
      </c>
      <c r="B437" s="12">
        <f t="shared" si="49"/>
        <v>47314</v>
      </c>
      <c r="C437" s="13">
        <f t="shared" si="50"/>
        <v>65</v>
      </c>
      <c r="D437" s="273">
        <f t="shared" si="51"/>
        <v>1</v>
      </c>
      <c r="E437" s="273">
        <f t="shared" si="52"/>
        <v>0</v>
      </c>
      <c r="F437" s="274">
        <f t="shared" si="53"/>
        <v>47254</v>
      </c>
      <c r="G437" s="274">
        <f t="shared" si="54"/>
        <v>0</v>
      </c>
      <c r="H437" s="275">
        <f>CHOOSE(MATCH($A$2,{"D","C"},0),VLOOKUP($A437,$J$4:$O$70,COUNTA($J$4:$O$4)),TREND(D437:E437,F437:G437,B437))</f>
        <v>1</v>
      </c>
    </row>
    <row r="438" spans="1:8">
      <c r="A438" s="12">
        <f t="shared" si="55"/>
        <v>47150</v>
      </c>
      <c r="B438" s="12">
        <f t="shared" si="49"/>
        <v>47345</v>
      </c>
      <c r="C438" s="13">
        <f t="shared" si="50"/>
        <v>65</v>
      </c>
      <c r="D438" s="273">
        <f t="shared" si="51"/>
        <v>1</v>
      </c>
      <c r="E438" s="273">
        <f t="shared" si="52"/>
        <v>0</v>
      </c>
      <c r="F438" s="274">
        <f t="shared" si="53"/>
        <v>47254</v>
      </c>
      <c r="G438" s="274">
        <f t="shared" si="54"/>
        <v>0</v>
      </c>
      <c r="H438" s="275">
        <f>CHOOSE(MATCH($A$2,{"D","C"},0),VLOOKUP($A438,$J$4:$O$70,COUNTA($J$4:$O$4)),TREND(D438:E438,F438:G438,B438))</f>
        <v>1</v>
      </c>
    </row>
    <row r="439" spans="1:8">
      <c r="A439" s="12">
        <f t="shared" si="55"/>
        <v>47178</v>
      </c>
      <c r="B439" s="12">
        <f t="shared" si="49"/>
        <v>47376</v>
      </c>
      <c r="C439" s="13">
        <f t="shared" si="50"/>
        <v>65</v>
      </c>
      <c r="D439" s="273">
        <f t="shared" si="51"/>
        <v>1</v>
      </c>
      <c r="E439" s="273">
        <f t="shared" si="52"/>
        <v>0</v>
      </c>
      <c r="F439" s="274">
        <f t="shared" si="53"/>
        <v>47254</v>
      </c>
      <c r="G439" s="274">
        <f t="shared" si="54"/>
        <v>0</v>
      </c>
      <c r="H439" s="275">
        <f>CHOOSE(MATCH($A$2,{"D","C"},0),VLOOKUP($A439,$J$4:$O$70,COUNTA($J$4:$O$4)),TREND(D439:E439,F439:G439,B439))</f>
        <v>1</v>
      </c>
    </row>
    <row r="440" spans="1:8">
      <c r="A440" s="12">
        <f t="shared" si="55"/>
        <v>47209</v>
      </c>
      <c r="B440" s="12">
        <f t="shared" si="49"/>
        <v>47406</v>
      </c>
      <c r="C440" s="13">
        <f t="shared" si="50"/>
        <v>65</v>
      </c>
      <c r="D440" s="273">
        <f t="shared" si="51"/>
        <v>1</v>
      </c>
      <c r="E440" s="273">
        <f t="shared" si="52"/>
        <v>0</v>
      </c>
      <c r="F440" s="274">
        <f t="shared" si="53"/>
        <v>47254</v>
      </c>
      <c r="G440" s="274">
        <f t="shared" si="54"/>
        <v>0</v>
      </c>
      <c r="H440" s="275">
        <f>CHOOSE(MATCH($A$2,{"D","C"},0),VLOOKUP($A440,$J$4:$O$70,COUNTA($J$4:$O$4)),TREND(D440:E440,F440:G440,B440))</f>
        <v>1</v>
      </c>
    </row>
    <row r="441" spans="1:8">
      <c r="A441" s="12">
        <f t="shared" si="55"/>
        <v>47239</v>
      </c>
      <c r="B441" s="12">
        <f t="shared" si="49"/>
        <v>47437</v>
      </c>
      <c r="C441" s="13">
        <f t="shared" si="50"/>
        <v>65</v>
      </c>
      <c r="D441" s="273">
        <f t="shared" si="51"/>
        <v>1</v>
      </c>
      <c r="E441" s="273">
        <f t="shared" si="52"/>
        <v>0</v>
      </c>
      <c r="F441" s="274">
        <f t="shared" si="53"/>
        <v>47254</v>
      </c>
      <c r="G441" s="274">
        <f t="shared" si="54"/>
        <v>0</v>
      </c>
      <c r="H441" s="275">
        <f>CHOOSE(MATCH($A$2,{"D","C"},0),VLOOKUP($A441,$J$4:$O$70,COUNTA($J$4:$O$4)),TREND(D441:E441,F441:G441,B441))</f>
        <v>1</v>
      </c>
    </row>
    <row r="442" spans="1:8">
      <c r="A442" s="12">
        <f t="shared" si="55"/>
        <v>47270</v>
      </c>
      <c r="B442" s="12">
        <f t="shared" si="49"/>
        <v>47467</v>
      </c>
      <c r="C442" s="13">
        <f t="shared" si="50"/>
        <v>65</v>
      </c>
      <c r="D442" s="273">
        <f t="shared" si="51"/>
        <v>1</v>
      </c>
      <c r="E442" s="273">
        <f t="shared" si="52"/>
        <v>0</v>
      </c>
      <c r="F442" s="274">
        <f t="shared" si="53"/>
        <v>47254</v>
      </c>
      <c r="G442" s="274">
        <f t="shared" si="54"/>
        <v>0</v>
      </c>
      <c r="H442" s="275">
        <f>CHOOSE(MATCH($A$2,{"D","C"},0),VLOOKUP($A442,$J$4:$O$70,COUNTA($J$4:$O$4)),TREND(D442:E442,F442:G442,B442))</f>
        <v>1</v>
      </c>
    </row>
    <row r="443" spans="1:8">
      <c r="A443" s="12">
        <f t="shared" si="55"/>
        <v>47300</v>
      </c>
      <c r="B443" s="12">
        <f t="shared" si="49"/>
        <v>47498</v>
      </c>
      <c r="C443" s="13">
        <f t="shared" si="50"/>
        <v>65</v>
      </c>
      <c r="D443" s="273">
        <f t="shared" si="51"/>
        <v>1</v>
      </c>
      <c r="E443" s="273">
        <f t="shared" si="52"/>
        <v>0</v>
      </c>
      <c r="F443" s="274">
        <f t="shared" si="53"/>
        <v>47254</v>
      </c>
      <c r="G443" s="274">
        <f t="shared" si="54"/>
        <v>0</v>
      </c>
      <c r="H443" s="275">
        <f>CHOOSE(MATCH($A$2,{"D","C"},0),VLOOKUP($A443,$J$4:$O$70,COUNTA($J$4:$O$4)),TREND(D443:E443,F443:G443,B443))</f>
        <v>1</v>
      </c>
    </row>
    <row r="444" spans="1:8">
      <c r="A444" s="12">
        <f t="shared" si="55"/>
        <v>47331</v>
      </c>
      <c r="B444" s="12">
        <f t="shared" si="49"/>
        <v>47529</v>
      </c>
      <c r="C444" s="13">
        <f t="shared" si="50"/>
        <v>65</v>
      </c>
      <c r="D444" s="273">
        <f t="shared" si="51"/>
        <v>1</v>
      </c>
      <c r="E444" s="273">
        <f t="shared" si="52"/>
        <v>0</v>
      </c>
      <c r="F444" s="274">
        <f t="shared" si="53"/>
        <v>47254</v>
      </c>
      <c r="G444" s="274">
        <f t="shared" si="54"/>
        <v>0</v>
      </c>
      <c r="H444" s="275">
        <f>CHOOSE(MATCH($A$2,{"D","C"},0),VLOOKUP($A444,$J$4:$O$70,COUNTA($J$4:$O$4)),TREND(D444:E444,F444:G444,B444))</f>
        <v>1</v>
      </c>
    </row>
    <row r="445" spans="1:8">
      <c r="A445" s="12">
        <f t="shared" si="55"/>
        <v>47362</v>
      </c>
      <c r="B445" s="12">
        <f t="shared" si="49"/>
        <v>47557</v>
      </c>
      <c r="C445" s="13">
        <f t="shared" si="50"/>
        <v>65</v>
      </c>
      <c r="D445" s="273">
        <f t="shared" si="51"/>
        <v>1</v>
      </c>
      <c r="E445" s="273">
        <f t="shared" si="52"/>
        <v>0</v>
      </c>
      <c r="F445" s="274">
        <f t="shared" si="53"/>
        <v>47254</v>
      </c>
      <c r="G445" s="274">
        <f t="shared" si="54"/>
        <v>0</v>
      </c>
      <c r="H445" s="275">
        <f>CHOOSE(MATCH($A$2,{"D","C"},0),VLOOKUP($A445,$J$4:$O$70,COUNTA($J$4:$O$4)),TREND(D445:E445,F445:G445,B445))</f>
        <v>1</v>
      </c>
    </row>
    <row r="446" spans="1:8">
      <c r="A446" s="12">
        <f t="shared" si="55"/>
        <v>47392</v>
      </c>
      <c r="B446" s="12">
        <f t="shared" si="49"/>
        <v>47588</v>
      </c>
      <c r="C446" s="13">
        <f t="shared" si="50"/>
        <v>65</v>
      </c>
      <c r="D446" s="273">
        <f t="shared" si="51"/>
        <v>1</v>
      </c>
      <c r="E446" s="273">
        <f t="shared" si="52"/>
        <v>0</v>
      </c>
      <c r="F446" s="274">
        <f t="shared" si="53"/>
        <v>47254</v>
      </c>
      <c r="G446" s="274">
        <f t="shared" si="54"/>
        <v>0</v>
      </c>
      <c r="H446" s="275">
        <f>CHOOSE(MATCH($A$2,{"D","C"},0),VLOOKUP($A446,$J$4:$O$70,COUNTA($J$4:$O$4)),TREND(D446:E446,F446:G446,B446))</f>
        <v>1</v>
      </c>
    </row>
    <row r="447" spans="1:8">
      <c r="A447" s="12">
        <f t="shared" si="55"/>
        <v>47423</v>
      </c>
      <c r="B447" s="12">
        <f t="shared" si="49"/>
        <v>47618</v>
      </c>
      <c r="C447" s="13">
        <f t="shared" si="50"/>
        <v>65</v>
      </c>
      <c r="D447" s="273">
        <f t="shared" si="51"/>
        <v>1</v>
      </c>
      <c r="E447" s="273">
        <f t="shared" si="52"/>
        <v>0</v>
      </c>
      <c r="F447" s="274">
        <f t="shared" si="53"/>
        <v>47254</v>
      </c>
      <c r="G447" s="274">
        <f t="shared" si="54"/>
        <v>0</v>
      </c>
      <c r="H447" s="275">
        <f>CHOOSE(MATCH($A$2,{"D","C"},0),VLOOKUP($A447,$J$4:$O$70,COUNTA($J$4:$O$4)),TREND(D447:E447,F447:G447,B447))</f>
        <v>1</v>
      </c>
    </row>
    <row r="448" spans="1:8">
      <c r="A448" s="12">
        <f t="shared" si="55"/>
        <v>47453</v>
      </c>
      <c r="B448" s="12">
        <f t="shared" si="49"/>
        <v>47649</v>
      </c>
      <c r="C448" s="13">
        <f t="shared" si="50"/>
        <v>65</v>
      </c>
      <c r="D448" s="273">
        <f t="shared" si="51"/>
        <v>1</v>
      </c>
      <c r="E448" s="273">
        <f t="shared" si="52"/>
        <v>0</v>
      </c>
      <c r="F448" s="274">
        <f t="shared" si="53"/>
        <v>47254</v>
      </c>
      <c r="G448" s="274">
        <f t="shared" si="54"/>
        <v>0</v>
      </c>
      <c r="H448" s="275">
        <f>CHOOSE(MATCH($A$2,{"D","C"},0),VLOOKUP($A448,$J$4:$O$70,COUNTA($J$4:$O$4)),TREND(D448:E448,F448:G448,B448))</f>
        <v>1</v>
      </c>
    </row>
    <row r="449" spans="1:8">
      <c r="A449" s="12">
        <f t="shared" si="55"/>
        <v>47484</v>
      </c>
      <c r="B449" s="12">
        <f t="shared" si="49"/>
        <v>47679</v>
      </c>
      <c r="C449" s="13">
        <f t="shared" si="50"/>
        <v>65</v>
      </c>
      <c r="D449" s="273">
        <f t="shared" si="51"/>
        <v>1</v>
      </c>
      <c r="E449" s="273">
        <f t="shared" si="52"/>
        <v>0</v>
      </c>
      <c r="F449" s="274">
        <f t="shared" si="53"/>
        <v>47254</v>
      </c>
      <c r="G449" s="274">
        <f t="shared" si="54"/>
        <v>0</v>
      </c>
      <c r="H449" s="275">
        <f>CHOOSE(MATCH($A$2,{"D","C"},0),VLOOKUP($A449,$J$4:$O$70,COUNTA($J$4:$O$4)),TREND(D449:E449,F449:G449,B449))</f>
        <v>1</v>
      </c>
    </row>
    <row r="450" spans="1:8">
      <c r="A450" s="12">
        <f t="shared" si="55"/>
        <v>47515</v>
      </c>
      <c r="B450" s="12">
        <f t="shared" si="49"/>
        <v>47710</v>
      </c>
      <c r="C450" s="13">
        <f t="shared" si="50"/>
        <v>65</v>
      </c>
      <c r="D450" s="273">
        <f t="shared" si="51"/>
        <v>1</v>
      </c>
      <c r="E450" s="273">
        <f t="shared" si="52"/>
        <v>0</v>
      </c>
      <c r="F450" s="274">
        <f t="shared" si="53"/>
        <v>47254</v>
      </c>
      <c r="G450" s="274">
        <f t="shared" si="54"/>
        <v>0</v>
      </c>
      <c r="H450" s="275">
        <f>CHOOSE(MATCH($A$2,{"D","C"},0),VLOOKUP($A450,$J$4:$O$70,COUNTA($J$4:$O$4)),TREND(D450:E450,F450:G450,B450))</f>
        <v>1</v>
      </c>
    </row>
    <row r="451" spans="1:8">
      <c r="A451" s="12">
        <f t="shared" si="55"/>
        <v>47543</v>
      </c>
      <c r="B451" s="12">
        <f t="shared" si="49"/>
        <v>47741</v>
      </c>
      <c r="C451" s="13">
        <f t="shared" si="50"/>
        <v>65</v>
      </c>
      <c r="D451" s="273">
        <f t="shared" si="51"/>
        <v>1</v>
      </c>
      <c r="E451" s="273">
        <f t="shared" si="52"/>
        <v>0</v>
      </c>
      <c r="F451" s="274">
        <f t="shared" si="53"/>
        <v>47254</v>
      </c>
      <c r="G451" s="274">
        <f t="shared" si="54"/>
        <v>0</v>
      </c>
      <c r="H451" s="275">
        <f>CHOOSE(MATCH($A$2,{"D","C"},0),VLOOKUP($A451,$J$4:$O$70,COUNTA($J$4:$O$4)),TREND(D451:E451,F451:G451,B451))</f>
        <v>1</v>
      </c>
    </row>
    <row r="452" spans="1:8">
      <c r="A452" s="12">
        <f t="shared" si="55"/>
        <v>47574</v>
      </c>
      <c r="B452" s="12">
        <f t="shared" si="49"/>
        <v>47771</v>
      </c>
      <c r="C452" s="13">
        <f t="shared" si="50"/>
        <v>65</v>
      </c>
      <c r="D452" s="273">
        <f t="shared" si="51"/>
        <v>1</v>
      </c>
      <c r="E452" s="273">
        <f t="shared" si="52"/>
        <v>0</v>
      </c>
      <c r="F452" s="274">
        <f t="shared" si="53"/>
        <v>47254</v>
      </c>
      <c r="G452" s="274">
        <f t="shared" si="54"/>
        <v>0</v>
      </c>
      <c r="H452" s="275">
        <f>CHOOSE(MATCH($A$2,{"D","C"},0),VLOOKUP($A452,$J$4:$O$70,COUNTA($J$4:$O$4)),TREND(D452:E452,F452:G452,B452))</f>
        <v>1</v>
      </c>
    </row>
    <row r="453" spans="1:8">
      <c r="A453" s="12">
        <f t="shared" si="55"/>
        <v>47604</v>
      </c>
      <c r="B453" s="12">
        <f t="shared" ref="B453:B454" si="56">DATE(YEAR(A453),MONTH(A453)+FLOOR(($N$2+$A$3)/2,1),1+14*MOD($N$2+$A$3,2))</f>
        <v>47802</v>
      </c>
      <c r="C453" s="13">
        <f t="shared" si="50"/>
        <v>65</v>
      </c>
      <c r="D453" s="273">
        <f t="shared" ref="D453:D454" si="57">INDEX($O$5:$O$70,C453)</f>
        <v>1</v>
      </c>
      <c r="E453" s="273">
        <f t="shared" si="52"/>
        <v>0</v>
      </c>
      <c r="F453" s="274">
        <f t="shared" si="53"/>
        <v>47254</v>
      </c>
      <c r="G453" s="274">
        <f t="shared" si="54"/>
        <v>0</v>
      </c>
      <c r="H453" s="275">
        <f>CHOOSE(MATCH($A$2,{"D","C"},0),VLOOKUP($A453,$J$4:$O$70,COUNTA($J$4:$O$4)),TREND(D453:E453,F453:G453,B453))</f>
        <v>1</v>
      </c>
    </row>
    <row r="454" spans="1:8">
      <c r="A454" s="12">
        <f>EOMONTH(A453,$A$3-1)+1</f>
        <v>47635</v>
      </c>
      <c r="B454" s="12">
        <f t="shared" si="56"/>
        <v>47832</v>
      </c>
      <c r="C454" s="13">
        <f t="shared" si="50"/>
        <v>65</v>
      </c>
      <c r="D454" s="273">
        <f t="shared" si="57"/>
        <v>1</v>
      </c>
      <c r="E454" s="273">
        <f t="shared" si="52"/>
        <v>0</v>
      </c>
      <c r="F454" s="274">
        <f t="shared" si="53"/>
        <v>47254</v>
      </c>
      <c r="G454" s="274">
        <f t="shared" si="54"/>
        <v>0</v>
      </c>
      <c r="H454" s="275">
        <f>CHOOSE(MATCH($A$2,{"D","C"},0),VLOOKUP($A454,$J$4:$O$70,COUNTA($J$4:$O$4)),TREND(D454:E454,F454:G454,B454))</f>
        <v>1</v>
      </c>
    </row>
    <row r="455" spans="1:8">
      <c r="A455" s="158"/>
      <c r="B455" s="285"/>
      <c r="C455" s="293"/>
      <c r="D455" s="293"/>
      <c r="E455" s="293"/>
      <c r="F455" s="293"/>
      <c r="G455" s="293"/>
      <c r="H455" s="293"/>
    </row>
  </sheetData>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Y390"/>
  <sheetViews>
    <sheetView tabSelected="1" topLeftCell="A5" zoomScale="90" zoomScaleNormal="90" workbookViewId="0">
      <selection activeCell="K34" sqref="K34"/>
    </sheetView>
  </sheetViews>
  <sheetFormatPr defaultRowHeight="12.3"/>
  <cols>
    <col min="2" max="2" width="10.6640625" customWidth="1"/>
    <col min="6" max="7" width="10.109375" bestFit="1" customWidth="1"/>
    <col min="8" max="8" width="10.6640625" customWidth="1"/>
    <col min="10" max="11" width="10.109375" bestFit="1" customWidth="1"/>
    <col min="12" max="12" width="11.6640625" customWidth="1"/>
    <col min="13" max="13" width="12.44140625" customWidth="1"/>
  </cols>
  <sheetData>
    <row r="1" spans="1:13">
      <c r="J1" s="22" t="s">
        <v>21</v>
      </c>
      <c r="K1" t="s">
        <v>17</v>
      </c>
      <c r="M1" s="1" t="str">
        <f>CHOOSE(MATCH($J$1,{"P","C","A"},0),"Policy","Calendar","Accident")</f>
        <v>Accident</v>
      </c>
    </row>
    <row r="2" spans="1:13">
      <c r="A2" s="49" t="s">
        <v>38</v>
      </c>
      <c r="B2" t="s">
        <v>39</v>
      </c>
      <c r="J2" s="22">
        <v>12</v>
      </c>
      <c r="K2" t="s">
        <v>19</v>
      </c>
      <c r="M2" s="1">
        <f>CHOOSE(MATCH($J$1,{"P","C","A"},0),$J$2,0,0)</f>
        <v>0</v>
      </c>
    </row>
    <row r="3" spans="1:13">
      <c r="A3" s="22">
        <v>1</v>
      </c>
      <c r="B3" s="5" t="s">
        <v>18</v>
      </c>
    </row>
    <row r="4" spans="1:13" s="16" customFormat="1" ht="24.6">
      <c r="A4" s="38" t="str">
        <f>$M$1&amp;" Period"</f>
        <v>Accident Period</v>
      </c>
      <c r="B4" s="19" t="s">
        <v>3</v>
      </c>
      <c r="C4" s="26" t="s">
        <v>15</v>
      </c>
      <c r="D4" s="27"/>
      <c r="E4" s="27"/>
      <c r="F4" s="27"/>
      <c r="G4" s="28"/>
      <c r="H4" s="38" t="s">
        <v>22</v>
      </c>
      <c r="J4" s="38" t="str">
        <f>$M$1&amp;" Period"</f>
        <v>Accident Period</v>
      </c>
      <c r="K4" s="38" t="s">
        <v>3</v>
      </c>
      <c r="L4" s="38" t="s">
        <v>32</v>
      </c>
      <c r="M4" s="38" t="s">
        <v>23</v>
      </c>
    </row>
    <row r="5" spans="1:13">
      <c r="A5" s="31">
        <v>35796</v>
      </c>
      <c r="B5" s="34">
        <f t="shared" ref="B5:B68" si="0">DATE(YEAR(A5),MONTH(A5)+FLOOR(($M$2+$A$3)/2,1),1+14*MOD($M$2+$A$3,2))</f>
        <v>35810</v>
      </c>
      <c r="C5" s="35">
        <f t="shared" ref="C5:C68" si="1">MATCH($B5,$K$5:$K$50,1)</f>
        <v>10</v>
      </c>
      <c r="D5" s="17">
        <f t="shared" ref="D5:D68" si="2">INDEX($M$5:$M$50,C5)</f>
        <v>0.90623110268242935</v>
      </c>
      <c r="E5" s="17">
        <f t="shared" ref="E5:E68" si="3">INDEX($M$5:$M$50,C5+1)</f>
        <v>0.91357157461415706</v>
      </c>
      <c r="F5" s="14">
        <f t="shared" ref="F5:F68" si="4">INDEX($K$5:$K$50,C5)</f>
        <v>35614</v>
      </c>
      <c r="G5" s="14">
        <f t="shared" ref="G5:G68" si="5">INDEX($K$5:$K$50,C5+1)</f>
        <v>35979</v>
      </c>
      <c r="H5" s="3">
        <f>CHOOSE(MATCH($A$2,{"D","C"},0),VLOOKUP($A5,$J$4:$M$50,COUNTA($J$4:$M$4)),TREND(D5:E5,F5:G5,B5))</f>
        <v>0.91357157461415706</v>
      </c>
      <c r="J5" s="493">
        <f t="shared" ref="J5:J9" si="6">DATE(YEAR(J6)-1,1,1)</f>
        <v>32509</v>
      </c>
      <c r="K5" s="60">
        <f t="shared" ref="K5:K32" si="7">EDATE(J5+ROUND((J6-J5)/2,0),$M$2/2)+ROUND(30.5*MOD($M$2,1),0)</f>
        <v>32692</v>
      </c>
      <c r="L5" s="48">
        <v>0</v>
      </c>
      <c r="M5" s="3">
        <v>1</v>
      </c>
    </row>
    <row r="6" spans="1:13">
      <c r="A6" s="12">
        <f t="shared" ref="A6:A69" si="8">EOMONTH(A5,$A$3-1)+1</f>
        <v>35827</v>
      </c>
      <c r="B6" s="34">
        <f t="shared" si="0"/>
        <v>35841</v>
      </c>
      <c r="C6" s="35">
        <f t="shared" si="1"/>
        <v>10</v>
      </c>
      <c r="D6" s="17">
        <f t="shared" si="2"/>
        <v>0.90623110268242935</v>
      </c>
      <c r="E6" s="17">
        <f t="shared" si="3"/>
        <v>0.91357157461415706</v>
      </c>
      <c r="F6" s="14">
        <f t="shared" si="4"/>
        <v>35614</v>
      </c>
      <c r="G6" s="14">
        <f t="shared" si="5"/>
        <v>35979</v>
      </c>
      <c r="H6" s="3">
        <f>CHOOSE(MATCH($A$2,{"D","C"},0),VLOOKUP($A6,$J$4:$M$50,COUNTA($J$4:$M$4)),TREND(D6:E6,F6:G6,B6))</f>
        <v>0.91357157461415706</v>
      </c>
      <c r="J6" s="493">
        <f t="shared" si="6"/>
        <v>32874</v>
      </c>
      <c r="K6" s="60">
        <f t="shared" si="7"/>
        <v>33057</v>
      </c>
      <c r="L6" s="48">
        <v>0</v>
      </c>
      <c r="M6" s="3">
        <f>(1+L6)*M5</f>
        <v>1</v>
      </c>
    </row>
    <row r="7" spans="1:13">
      <c r="A7" s="12">
        <f t="shared" si="8"/>
        <v>35855</v>
      </c>
      <c r="B7" s="34">
        <f t="shared" si="0"/>
        <v>35869</v>
      </c>
      <c r="C7" s="35">
        <f t="shared" si="1"/>
        <v>10</v>
      </c>
      <c r="D7" s="17">
        <f t="shared" si="2"/>
        <v>0.90623110268242935</v>
      </c>
      <c r="E7" s="17">
        <f t="shared" si="3"/>
        <v>0.91357157461415706</v>
      </c>
      <c r="F7" s="14">
        <f t="shared" si="4"/>
        <v>35614</v>
      </c>
      <c r="G7" s="14">
        <f t="shared" si="5"/>
        <v>35979</v>
      </c>
      <c r="H7" s="3">
        <f>CHOOSE(MATCH($A$2,{"D","C"},0),VLOOKUP($A7,$J$4:$M$50,COUNTA($J$4:$M$4)),TREND(D7:E7,F7:G7,B7))</f>
        <v>0.91357157461415706</v>
      </c>
      <c r="J7" s="493">
        <f t="shared" si="6"/>
        <v>33239</v>
      </c>
      <c r="K7" s="60">
        <f t="shared" si="7"/>
        <v>33422</v>
      </c>
      <c r="L7" s="48">
        <v>0</v>
      </c>
      <c r="M7" s="3">
        <f t="shared" ref="M7:M32" si="9">(1+L7)*M6</f>
        <v>1</v>
      </c>
    </row>
    <row r="8" spans="1:13">
      <c r="A8" s="12">
        <f t="shared" si="8"/>
        <v>35886</v>
      </c>
      <c r="B8" s="34">
        <f t="shared" si="0"/>
        <v>35900</v>
      </c>
      <c r="C8" s="35">
        <f t="shared" si="1"/>
        <v>10</v>
      </c>
      <c r="D8" s="17">
        <f t="shared" si="2"/>
        <v>0.90623110268242935</v>
      </c>
      <c r="E8" s="17">
        <f t="shared" si="3"/>
        <v>0.91357157461415706</v>
      </c>
      <c r="F8" s="14">
        <f t="shared" si="4"/>
        <v>35614</v>
      </c>
      <c r="G8" s="14">
        <f t="shared" si="5"/>
        <v>35979</v>
      </c>
      <c r="H8" s="3">
        <f>CHOOSE(MATCH($A$2,{"D","C"},0),VLOOKUP($A8,$J$4:$M$50,COUNTA($J$4:$M$4)),TREND(D8:E8,F8:G8,B8))</f>
        <v>0.91357157461415706</v>
      </c>
      <c r="J8" s="493">
        <f t="shared" si="6"/>
        <v>33604</v>
      </c>
      <c r="K8" s="60">
        <f t="shared" si="7"/>
        <v>33787</v>
      </c>
      <c r="L8" s="48">
        <v>0</v>
      </c>
      <c r="M8" s="3">
        <f t="shared" si="9"/>
        <v>1</v>
      </c>
    </row>
    <row r="9" spans="1:13">
      <c r="A9" s="12">
        <f t="shared" si="8"/>
        <v>35916</v>
      </c>
      <c r="B9" s="34">
        <f t="shared" si="0"/>
        <v>35930</v>
      </c>
      <c r="C9" s="35">
        <f t="shared" si="1"/>
        <v>10</v>
      </c>
      <c r="D9" s="17">
        <f t="shared" si="2"/>
        <v>0.90623110268242935</v>
      </c>
      <c r="E9" s="17">
        <f t="shared" si="3"/>
        <v>0.91357157461415706</v>
      </c>
      <c r="F9" s="14">
        <f t="shared" si="4"/>
        <v>35614</v>
      </c>
      <c r="G9" s="14">
        <f t="shared" si="5"/>
        <v>35979</v>
      </c>
      <c r="H9" s="3">
        <f>CHOOSE(MATCH($A$2,{"D","C"},0),VLOOKUP($A9,$J$4:$M$50,COUNTA($J$4:$M$4)),TREND(D9:E9,F9:G9,B9))</f>
        <v>0.91357157461415706</v>
      </c>
      <c r="J9" s="493">
        <f>DATE(YEAR(J10)-1,1,1)</f>
        <v>33970</v>
      </c>
      <c r="K9" s="60">
        <f t="shared" si="7"/>
        <v>34153</v>
      </c>
      <c r="L9" s="48">
        <v>0</v>
      </c>
      <c r="M9" s="3">
        <f t="shared" si="9"/>
        <v>1</v>
      </c>
    </row>
    <row r="10" spans="1:13">
      <c r="A10" s="12">
        <f t="shared" si="8"/>
        <v>35947</v>
      </c>
      <c r="B10" s="34">
        <f t="shared" si="0"/>
        <v>35961</v>
      </c>
      <c r="C10" s="35">
        <f t="shared" si="1"/>
        <v>10</v>
      </c>
      <c r="D10" s="17">
        <f t="shared" si="2"/>
        <v>0.90623110268242935</v>
      </c>
      <c r="E10" s="17">
        <f t="shared" si="3"/>
        <v>0.91357157461415706</v>
      </c>
      <c r="F10" s="14">
        <f t="shared" si="4"/>
        <v>35614</v>
      </c>
      <c r="G10" s="14">
        <f t="shared" si="5"/>
        <v>35979</v>
      </c>
      <c r="H10" s="3">
        <f>CHOOSE(MATCH($A$2,{"D","C"},0),VLOOKUP($A10,$J$4:$M$50,COUNTA($J$4:$M$4)),TREND(D10:E10,F10:G10,B10))</f>
        <v>0.91357157461415706</v>
      </c>
      <c r="J10" s="131">
        <v>34335</v>
      </c>
      <c r="K10" s="60">
        <f t="shared" si="7"/>
        <v>34518</v>
      </c>
      <c r="L10" s="215">
        <v>8.9999999999999993E-3</v>
      </c>
      <c r="M10" s="3">
        <f t="shared" si="9"/>
        <v>1.0089999999999999</v>
      </c>
    </row>
    <row r="11" spans="1:13">
      <c r="A11" s="12">
        <f t="shared" si="8"/>
        <v>35977</v>
      </c>
      <c r="B11" s="34">
        <f t="shared" si="0"/>
        <v>35991</v>
      </c>
      <c r="C11" s="35">
        <f t="shared" si="1"/>
        <v>11</v>
      </c>
      <c r="D11" s="17">
        <f t="shared" si="2"/>
        <v>0.91357157461415706</v>
      </c>
      <c r="E11" s="17">
        <f t="shared" si="3"/>
        <v>0.92389493340729711</v>
      </c>
      <c r="F11" s="14">
        <f t="shared" si="4"/>
        <v>35979</v>
      </c>
      <c r="G11" s="14">
        <f t="shared" si="5"/>
        <v>36344</v>
      </c>
      <c r="H11" s="3">
        <f>CHOOSE(MATCH($A$2,{"D","C"},0),VLOOKUP($A11,$J$4:$M$50,COUNTA($J$4:$M$4)),TREND(D11:E11,F11:G11,B11))</f>
        <v>0.91357157461415706</v>
      </c>
      <c r="J11" s="131">
        <v>34700</v>
      </c>
      <c r="K11" s="60">
        <f t="shared" si="7"/>
        <v>34883</v>
      </c>
      <c r="L11" s="215">
        <v>6.6E-3</v>
      </c>
      <c r="M11" s="3">
        <f t="shared" si="9"/>
        <v>1.0156593999999999</v>
      </c>
    </row>
    <row r="12" spans="1:13">
      <c r="A12" s="12">
        <f t="shared" si="8"/>
        <v>36008</v>
      </c>
      <c r="B12" s="34">
        <f t="shared" si="0"/>
        <v>36022</v>
      </c>
      <c r="C12" s="35">
        <f t="shared" si="1"/>
        <v>11</v>
      </c>
      <c r="D12" s="17">
        <f t="shared" si="2"/>
        <v>0.91357157461415706</v>
      </c>
      <c r="E12" s="17">
        <f t="shared" si="3"/>
        <v>0.92389493340729711</v>
      </c>
      <c r="F12" s="14">
        <f t="shared" si="4"/>
        <v>35979</v>
      </c>
      <c r="G12" s="14">
        <f t="shared" si="5"/>
        <v>36344</v>
      </c>
      <c r="H12" s="3">
        <f>CHOOSE(MATCH($A$2,{"D","C"},0),VLOOKUP($A12,$J$4:$M$50,COUNTA($J$4:$M$4)),TREND(D12:E12,F12:G12,B12))</f>
        <v>0.91357157461415706</v>
      </c>
      <c r="J12" s="131">
        <v>35065</v>
      </c>
      <c r="K12" s="60">
        <f t="shared" si="7"/>
        <v>35153</v>
      </c>
      <c r="L12" s="215">
        <v>8.8000000000000005E-3</v>
      </c>
      <c r="M12" s="3">
        <f t="shared" si="9"/>
        <v>1.0245972027199999</v>
      </c>
    </row>
    <row r="13" spans="1:13">
      <c r="A13" s="12">
        <f t="shared" si="8"/>
        <v>36039</v>
      </c>
      <c r="B13" s="34">
        <f t="shared" si="0"/>
        <v>36053</v>
      </c>
      <c r="C13" s="35">
        <f t="shared" si="1"/>
        <v>11</v>
      </c>
      <c r="D13" s="17">
        <f t="shared" si="2"/>
        <v>0.91357157461415706</v>
      </c>
      <c r="E13" s="17">
        <f t="shared" si="3"/>
        <v>0.92389493340729711</v>
      </c>
      <c r="F13" s="14">
        <f t="shared" si="4"/>
        <v>35979</v>
      </c>
      <c r="G13" s="14">
        <f t="shared" si="5"/>
        <v>36344</v>
      </c>
      <c r="H13" s="3">
        <f>CHOOSE(MATCH($A$2,{"D","C"},0),VLOOKUP($A13,$J$4:$M$50,COUNTA($J$4:$M$4)),TREND(D13:E13,F13:G13,B13))</f>
        <v>0.91357157461415706</v>
      </c>
      <c r="J13" s="131">
        <v>35240</v>
      </c>
      <c r="K13" s="60">
        <f t="shared" si="7"/>
        <v>35336</v>
      </c>
      <c r="L13" s="215">
        <v>-0.1201</v>
      </c>
      <c r="M13" s="3">
        <f t="shared" si="9"/>
        <v>0.90154307867332795</v>
      </c>
    </row>
    <row r="14" spans="1:13">
      <c r="A14" s="12">
        <f t="shared" si="8"/>
        <v>36069</v>
      </c>
      <c r="B14" s="34">
        <f t="shared" si="0"/>
        <v>36083</v>
      </c>
      <c r="C14" s="35">
        <f t="shared" si="1"/>
        <v>11</v>
      </c>
      <c r="D14" s="17">
        <f t="shared" si="2"/>
        <v>0.91357157461415706</v>
      </c>
      <c r="E14" s="17">
        <f t="shared" si="3"/>
        <v>0.92389493340729711</v>
      </c>
      <c r="F14" s="14">
        <f t="shared" si="4"/>
        <v>35979</v>
      </c>
      <c r="G14" s="14">
        <f t="shared" si="5"/>
        <v>36344</v>
      </c>
      <c r="H14" s="3">
        <f>CHOOSE(MATCH($A$2,{"D","C"},0),VLOOKUP($A14,$J$4:$M$50,COUNTA($J$4:$M$4)),TREND(D14:E14,F14:G14,B14))</f>
        <v>0.91357157461415706</v>
      </c>
      <c r="J14" s="131">
        <v>35431</v>
      </c>
      <c r="K14" s="60">
        <f t="shared" si="7"/>
        <v>35614</v>
      </c>
      <c r="L14" s="215">
        <v>5.1999999999999998E-3</v>
      </c>
      <c r="M14" s="3">
        <f t="shared" si="9"/>
        <v>0.90623110268242935</v>
      </c>
    </row>
    <row r="15" spans="1:13">
      <c r="A15" s="12">
        <f t="shared" si="8"/>
        <v>36100</v>
      </c>
      <c r="B15" s="34">
        <f t="shared" si="0"/>
        <v>36114</v>
      </c>
      <c r="C15" s="35">
        <f t="shared" si="1"/>
        <v>11</v>
      </c>
      <c r="D15" s="17">
        <f t="shared" si="2"/>
        <v>0.91357157461415706</v>
      </c>
      <c r="E15" s="17">
        <f t="shared" si="3"/>
        <v>0.92389493340729711</v>
      </c>
      <c r="F15" s="14">
        <f t="shared" si="4"/>
        <v>35979</v>
      </c>
      <c r="G15" s="14">
        <f t="shared" si="5"/>
        <v>36344</v>
      </c>
      <c r="H15" s="3">
        <f>CHOOSE(MATCH($A$2,{"D","C"},0),VLOOKUP($A15,$J$4:$M$50,COUNTA($J$4:$M$4)),TREND(D15:E15,F15:G15,B15))</f>
        <v>0.91357157461415706</v>
      </c>
      <c r="J15" s="131">
        <v>35796</v>
      </c>
      <c r="K15" s="60">
        <f t="shared" si="7"/>
        <v>35979</v>
      </c>
      <c r="L15" s="215">
        <v>8.0999999999999996E-3</v>
      </c>
      <c r="M15" s="3">
        <f t="shared" si="9"/>
        <v>0.91357157461415706</v>
      </c>
    </row>
    <row r="16" spans="1:13">
      <c r="A16" s="12">
        <f t="shared" si="8"/>
        <v>36130</v>
      </c>
      <c r="B16" s="34">
        <f t="shared" si="0"/>
        <v>36144</v>
      </c>
      <c r="C16" s="35">
        <f t="shared" si="1"/>
        <v>11</v>
      </c>
      <c r="D16" s="17">
        <f t="shared" si="2"/>
        <v>0.91357157461415706</v>
      </c>
      <c r="E16" s="17">
        <f t="shared" si="3"/>
        <v>0.92389493340729711</v>
      </c>
      <c r="F16" s="14">
        <f t="shared" si="4"/>
        <v>35979</v>
      </c>
      <c r="G16" s="14">
        <f t="shared" si="5"/>
        <v>36344</v>
      </c>
      <c r="H16" s="3">
        <f>CHOOSE(MATCH($A$2,{"D","C"},0),VLOOKUP($A16,$J$4:$M$50,COUNTA($J$4:$M$4)),TREND(D16:E16,F16:G16,B16))</f>
        <v>0.91357157461415706</v>
      </c>
      <c r="J16" s="131">
        <v>36161</v>
      </c>
      <c r="K16" s="60">
        <f t="shared" si="7"/>
        <v>36344</v>
      </c>
      <c r="L16" s="215">
        <v>1.1299999999999999E-2</v>
      </c>
      <c r="M16" s="3">
        <f t="shared" si="9"/>
        <v>0.92389493340729711</v>
      </c>
    </row>
    <row r="17" spans="1:17">
      <c r="A17" s="12">
        <f t="shared" si="8"/>
        <v>36161</v>
      </c>
      <c r="B17" s="34">
        <f t="shared" si="0"/>
        <v>36175</v>
      </c>
      <c r="C17" s="35">
        <f t="shared" si="1"/>
        <v>11</v>
      </c>
      <c r="D17" s="17">
        <f t="shared" si="2"/>
        <v>0.91357157461415706</v>
      </c>
      <c r="E17" s="17">
        <f t="shared" si="3"/>
        <v>0.92389493340729711</v>
      </c>
      <c r="F17" s="14">
        <f t="shared" si="4"/>
        <v>35979</v>
      </c>
      <c r="G17" s="14">
        <f t="shared" si="5"/>
        <v>36344</v>
      </c>
      <c r="H17" s="3">
        <f>CHOOSE(MATCH($A$2,{"D","C"},0),VLOOKUP($A17,$J$4:$M$50,COUNTA($J$4:$M$4)),TREND(D17:E17,F17:G17,B17))</f>
        <v>0.92389493340729711</v>
      </c>
      <c r="J17" s="131">
        <v>36526</v>
      </c>
      <c r="K17" s="60">
        <f t="shared" si="7"/>
        <v>36709</v>
      </c>
      <c r="L17" s="215">
        <v>9.1999999999999998E-3</v>
      </c>
      <c r="M17" s="3">
        <f t="shared" si="9"/>
        <v>0.93239476679464439</v>
      </c>
    </row>
    <row r="18" spans="1:17">
      <c r="A18" s="12">
        <f t="shared" si="8"/>
        <v>36192</v>
      </c>
      <c r="B18" s="34">
        <f t="shared" si="0"/>
        <v>36206</v>
      </c>
      <c r="C18" s="35">
        <f t="shared" si="1"/>
        <v>11</v>
      </c>
      <c r="D18" s="17">
        <f t="shared" si="2"/>
        <v>0.91357157461415706</v>
      </c>
      <c r="E18" s="17">
        <f t="shared" si="3"/>
        <v>0.92389493340729711</v>
      </c>
      <c r="F18" s="14">
        <f t="shared" si="4"/>
        <v>35979</v>
      </c>
      <c r="G18" s="14">
        <f t="shared" si="5"/>
        <v>36344</v>
      </c>
      <c r="H18" s="3">
        <f>CHOOSE(MATCH($A$2,{"D","C"},0),VLOOKUP($A18,$J$4:$M$50,COUNTA($J$4:$M$4)),TREND(D18:E18,F18:G18,B18))</f>
        <v>0.92389493340729711</v>
      </c>
      <c r="J18" s="131">
        <v>36892</v>
      </c>
      <c r="K18" s="60">
        <f t="shared" si="7"/>
        <v>37075</v>
      </c>
      <c r="L18" s="215">
        <v>1.2200000000000001E-2</v>
      </c>
      <c r="M18" s="3">
        <f t="shared" si="9"/>
        <v>0.94376998294953907</v>
      </c>
    </row>
    <row r="19" spans="1:17">
      <c r="A19" s="12">
        <f t="shared" si="8"/>
        <v>36220</v>
      </c>
      <c r="B19" s="34">
        <f t="shared" si="0"/>
        <v>36234</v>
      </c>
      <c r="C19" s="35">
        <f t="shared" si="1"/>
        <v>11</v>
      </c>
      <c r="D19" s="17">
        <f t="shared" si="2"/>
        <v>0.91357157461415706</v>
      </c>
      <c r="E19" s="17">
        <f t="shared" si="3"/>
        <v>0.92389493340729711</v>
      </c>
      <c r="F19" s="14">
        <f t="shared" si="4"/>
        <v>35979</v>
      </c>
      <c r="G19" s="14">
        <f t="shared" si="5"/>
        <v>36344</v>
      </c>
      <c r="H19" s="3">
        <f>CHOOSE(MATCH($A$2,{"D","C"},0),VLOOKUP($A19,$J$4:$M$50,COUNTA($J$4:$M$4)),TREND(D19:E19,F19:G19,B19))</f>
        <v>0.92389493340729711</v>
      </c>
      <c r="J19" s="131">
        <v>37257</v>
      </c>
      <c r="K19" s="60">
        <f t="shared" si="7"/>
        <v>37440</v>
      </c>
      <c r="L19" s="215">
        <v>5.8999999999999999E-3</v>
      </c>
      <c r="M19" s="3">
        <f t="shared" si="9"/>
        <v>0.94933822584894134</v>
      </c>
    </row>
    <row r="20" spans="1:17">
      <c r="A20" s="12">
        <f t="shared" si="8"/>
        <v>36251</v>
      </c>
      <c r="B20" s="34">
        <f t="shared" si="0"/>
        <v>36265</v>
      </c>
      <c r="C20" s="35">
        <f t="shared" si="1"/>
        <v>11</v>
      </c>
      <c r="D20" s="17">
        <f t="shared" si="2"/>
        <v>0.91357157461415706</v>
      </c>
      <c r="E20" s="17">
        <f t="shared" si="3"/>
        <v>0.92389493340729711</v>
      </c>
      <c r="F20" s="14">
        <f t="shared" si="4"/>
        <v>35979</v>
      </c>
      <c r="G20" s="14">
        <f t="shared" si="5"/>
        <v>36344</v>
      </c>
      <c r="H20" s="3">
        <f>CHOOSE(MATCH($A$2,{"D","C"},0),VLOOKUP($A20,$J$4:$M$50,COUNTA($J$4:$M$4)),TREND(D20:E20,F20:G20,B20))</f>
        <v>0.92389493340729711</v>
      </c>
      <c r="J20" s="131">
        <v>37622</v>
      </c>
      <c r="K20" s="60">
        <f t="shared" si="7"/>
        <v>37805</v>
      </c>
      <c r="L20" s="215">
        <v>3.5999999999999999E-3</v>
      </c>
      <c r="M20" s="3">
        <f t="shared" si="9"/>
        <v>0.9527558434619976</v>
      </c>
    </row>
    <row r="21" spans="1:17">
      <c r="A21" s="12">
        <f t="shared" si="8"/>
        <v>36281</v>
      </c>
      <c r="B21" s="34">
        <f t="shared" si="0"/>
        <v>36295</v>
      </c>
      <c r="C21" s="35">
        <f t="shared" si="1"/>
        <v>11</v>
      </c>
      <c r="D21" s="17">
        <f t="shared" si="2"/>
        <v>0.91357157461415706</v>
      </c>
      <c r="E21" s="17">
        <f t="shared" si="3"/>
        <v>0.92389493340729711</v>
      </c>
      <c r="F21" s="14">
        <f t="shared" si="4"/>
        <v>35979</v>
      </c>
      <c r="G21" s="14">
        <f t="shared" si="5"/>
        <v>36344</v>
      </c>
      <c r="H21" s="3">
        <f>CHOOSE(MATCH($A$2,{"D","C"},0),VLOOKUP($A21,$J$4:$M$50,COUNTA($J$4:$M$4)),TREND(D21:E21,F21:G21,B21))</f>
        <v>0.92389493340729711</v>
      </c>
      <c r="J21" s="131">
        <v>37987</v>
      </c>
      <c r="K21" s="60">
        <f t="shared" si="7"/>
        <v>38170</v>
      </c>
      <c r="L21" s="215">
        <v>4.3E-3</v>
      </c>
      <c r="M21" s="3">
        <f t="shared" si="9"/>
        <v>0.95685269358888414</v>
      </c>
    </row>
    <row r="22" spans="1:17">
      <c r="A22" s="12">
        <f t="shared" si="8"/>
        <v>36312</v>
      </c>
      <c r="B22" s="34">
        <f t="shared" si="0"/>
        <v>36326</v>
      </c>
      <c r="C22" s="35">
        <f t="shared" si="1"/>
        <v>11</v>
      </c>
      <c r="D22" s="17">
        <f t="shared" si="2"/>
        <v>0.91357157461415706</v>
      </c>
      <c r="E22" s="17">
        <f t="shared" si="3"/>
        <v>0.92389493340729711</v>
      </c>
      <c r="F22" s="14">
        <f t="shared" si="4"/>
        <v>35979</v>
      </c>
      <c r="G22" s="14">
        <f t="shared" si="5"/>
        <v>36344</v>
      </c>
      <c r="H22" s="3">
        <f>CHOOSE(MATCH($A$2,{"D","C"},0),VLOOKUP($A22,$J$4:$M$50,COUNTA($J$4:$M$4)),TREND(D22:E22,F22:G22,B22))</f>
        <v>0.92389493340729711</v>
      </c>
      <c r="J22" s="131">
        <v>38353</v>
      </c>
      <c r="K22" s="60">
        <f t="shared" si="7"/>
        <v>38536</v>
      </c>
      <c r="L22" s="215">
        <v>9.1000000000000004E-3</v>
      </c>
      <c r="M22" s="3">
        <f t="shared" si="9"/>
        <v>0.96556005310054305</v>
      </c>
    </row>
    <row r="23" spans="1:17">
      <c r="A23" s="12">
        <f t="shared" si="8"/>
        <v>36342</v>
      </c>
      <c r="B23" s="34">
        <f t="shared" si="0"/>
        <v>36356</v>
      </c>
      <c r="C23" s="35">
        <f t="shared" si="1"/>
        <v>12</v>
      </c>
      <c r="D23" s="17">
        <f t="shared" si="2"/>
        <v>0.92389493340729711</v>
      </c>
      <c r="E23" s="17">
        <f t="shared" si="3"/>
        <v>0.93239476679464439</v>
      </c>
      <c r="F23" s="14">
        <f t="shared" si="4"/>
        <v>36344</v>
      </c>
      <c r="G23" s="14">
        <f t="shared" si="5"/>
        <v>36709</v>
      </c>
      <c r="H23" s="3">
        <f>CHOOSE(MATCH($A$2,{"D","C"},0),VLOOKUP($A23,$J$4:$M$50,COUNTA($J$4:$M$4)),TREND(D23:E23,F23:G23,B23))</f>
        <v>0.92389493340729711</v>
      </c>
      <c r="J23" s="131">
        <v>38718</v>
      </c>
      <c r="K23" s="60">
        <f t="shared" si="7"/>
        <v>38901</v>
      </c>
      <c r="L23" s="215">
        <v>9.2999999999999992E-3</v>
      </c>
      <c r="M23" s="3">
        <f t="shared" si="9"/>
        <v>0.97453976159437816</v>
      </c>
    </row>
    <row r="24" spans="1:17">
      <c r="A24" s="12">
        <f t="shared" si="8"/>
        <v>36373</v>
      </c>
      <c r="B24" s="34">
        <f t="shared" si="0"/>
        <v>36387</v>
      </c>
      <c r="C24" s="35">
        <f t="shared" si="1"/>
        <v>12</v>
      </c>
      <c r="D24" s="17">
        <f t="shared" si="2"/>
        <v>0.92389493340729711</v>
      </c>
      <c r="E24" s="17">
        <f t="shared" si="3"/>
        <v>0.93239476679464439</v>
      </c>
      <c r="F24" s="14">
        <f t="shared" si="4"/>
        <v>36344</v>
      </c>
      <c r="G24" s="14">
        <f t="shared" si="5"/>
        <v>36709</v>
      </c>
      <c r="H24" s="3">
        <f>CHOOSE(MATCH($A$2,{"D","C"},0),VLOOKUP($A24,$J$4:$M$50,COUNTA($J$4:$M$4)),TREND(D24:E24,F24:G24,B24))</f>
        <v>0.92389493340729711</v>
      </c>
      <c r="J24" s="131">
        <v>39083</v>
      </c>
      <c r="K24" s="60">
        <f t="shared" si="7"/>
        <v>39266</v>
      </c>
      <c r="L24" s="215">
        <v>9.7999999999999997E-3</v>
      </c>
      <c r="M24" s="3">
        <f t="shared" si="9"/>
        <v>0.98409025125800309</v>
      </c>
    </row>
    <row r="25" spans="1:17">
      <c r="A25" s="12">
        <f t="shared" si="8"/>
        <v>36404</v>
      </c>
      <c r="B25" s="34">
        <f t="shared" si="0"/>
        <v>36418</v>
      </c>
      <c r="C25" s="35">
        <f t="shared" si="1"/>
        <v>12</v>
      </c>
      <c r="D25" s="17">
        <f t="shared" si="2"/>
        <v>0.92389493340729711</v>
      </c>
      <c r="E25" s="17">
        <f t="shared" si="3"/>
        <v>0.93239476679464439</v>
      </c>
      <c r="F25" s="14">
        <f t="shared" si="4"/>
        <v>36344</v>
      </c>
      <c r="G25" s="14">
        <f t="shared" si="5"/>
        <v>36709</v>
      </c>
      <c r="H25" s="3">
        <f>CHOOSE(MATCH($A$2,{"D","C"},0),VLOOKUP($A25,$J$4:$M$50,COUNTA($J$4:$M$4)),TREND(D25:E25,F25:G25,B25))</f>
        <v>0.92389493340729711</v>
      </c>
      <c r="J25" s="131">
        <v>39448</v>
      </c>
      <c r="K25" s="60">
        <f t="shared" si="7"/>
        <v>39631</v>
      </c>
      <c r="L25" s="215">
        <v>7.4000000000000003E-3</v>
      </c>
      <c r="M25" s="3">
        <f t="shared" si="9"/>
        <v>0.99137251911731239</v>
      </c>
    </row>
    <row r="26" spans="1:17">
      <c r="A26" s="12">
        <f t="shared" si="8"/>
        <v>36434</v>
      </c>
      <c r="B26" s="34">
        <f t="shared" si="0"/>
        <v>36448</v>
      </c>
      <c r="C26" s="35">
        <f t="shared" si="1"/>
        <v>12</v>
      </c>
      <c r="D26" s="17">
        <f t="shared" si="2"/>
        <v>0.92389493340729711</v>
      </c>
      <c r="E26" s="17">
        <f t="shared" si="3"/>
        <v>0.93239476679464439</v>
      </c>
      <c r="F26" s="14">
        <f t="shared" si="4"/>
        <v>36344</v>
      </c>
      <c r="G26" s="14">
        <f t="shared" si="5"/>
        <v>36709</v>
      </c>
      <c r="H26" s="3">
        <f>CHOOSE(MATCH($A$2,{"D","C"},0),VLOOKUP($A26,$J$4:$M$50,COUNTA($J$4:$M$4)),TREND(D26:E26,F26:G26,B26))</f>
        <v>0.92389493340729711</v>
      </c>
      <c r="J26" s="131">
        <v>39814</v>
      </c>
      <c r="K26" s="60">
        <f t="shared" si="7"/>
        <v>39997</v>
      </c>
      <c r="L26" s="215">
        <v>7.1999999999999998E-3</v>
      </c>
      <c r="M26" s="3">
        <f t="shared" si="9"/>
        <v>0.99851040125495716</v>
      </c>
      <c r="O26" s="47"/>
    </row>
    <row r="27" spans="1:17">
      <c r="A27" s="12">
        <f t="shared" si="8"/>
        <v>36465</v>
      </c>
      <c r="B27" s="34">
        <f t="shared" si="0"/>
        <v>36479</v>
      </c>
      <c r="C27" s="35">
        <f t="shared" si="1"/>
        <v>12</v>
      </c>
      <c r="D27" s="17">
        <f t="shared" si="2"/>
        <v>0.92389493340729711</v>
      </c>
      <c r="E27" s="17">
        <f t="shared" si="3"/>
        <v>0.93239476679464439</v>
      </c>
      <c r="F27" s="14">
        <f t="shared" si="4"/>
        <v>36344</v>
      </c>
      <c r="G27" s="14">
        <f t="shared" si="5"/>
        <v>36709</v>
      </c>
      <c r="H27" s="3">
        <f>CHOOSE(MATCH($A$2,{"D","C"},0),VLOOKUP($A27,$J$4:$M$50,COUNTA($J$4:$M$4)),TREND(D27:E27,F27:G27,B27))</f>
        <v>0.92389493340729711</v>
      </c>
      <c r="J27" s="131">
        <v>40179</v>
      </c>
      <c r="K27" s="60">
        <f t="shared" si="7"/>
        <v>40362</v>
      </c>
      <c r="L27" s="215">
        <v>1.8E-3</v>
      </c>
      <c r="M27" s="3">
        <f t="shared" si="9"/>
        <v>1.0003077199772161</v>
      </c>
      <c r="O27" s="47"/>
    </row>
    <row r="28" spans="1:17">
      <c r="A28" s="12">
        <f t="shared" si="8"/>
        <v>36495</v>
      </c>
      <c r="B28" s="34">
        <f t="shared" si="0"/>
        <v>36509</v>
      </c>
      <c r="C28" s="35">
        <f t="shared" si="1"/>
        <v>12</v>
      </c>
      <c r="D28" s="17">
        <f t="shared" si="2"/>
        <v>0.92389493340729711</v>
      </c>
      <c r="E28" s="17">
        <f t="shared" si="3"/>
        <v>0.93239476679464439</v>
      </c>
      <c r="F28" s="14">
        <f t="shared" si="4"/>
        <v>36344</v>
      </c>
      <c r="G28" s="14">
        <f t="shared" si="5"/>
        <v>36709</v>
      </c>
      <c r="H28" s="3">
        <f>CHOOSE(MATCH($A$2,{"D","C"},0),VLOOKUP($A28,$J$4:$M$50,COUNTA($J$4:$M$4)),TREND(D28:E28,F28:G28,B28))</f>
        <v>0.92389493340729711</v>
      </c>
      <c r="J28" s="131">
        <v>40544</v>
      </c>
      <c r="K28" s="60">
        <f t="shared" si="7"/>
        <v>40727</v>
      </c>
      <c r="L28" s="215">
        <v>2.7000000000000001E-3</v>
      </c>
      <c r="M28" s="3">
        <f t="shared" si="9"/>
        <v>1.0030085508211546</v>
      </c>
    </row>
    <row r="29" spans="1:17">
      <c r="A29" s="12">
        <f t="shared" si="8"/>
        <v>36526</v>
      </c>
      <c r="B29" s="34">
        <f t="shared" si="0"/>
        <v>36540</v>
      </c>
      <c r="C29" s="35">
        <f t="shared" si="1"/>
        <v>12</v>
      </c>
      <c r="D29" s="17">
        <f t="shared" si="2"/>
        <v>0.92389493340729711</v>
      </c>
      <c r="E29" s="17">
        <f t="shared" si="3"/>
        <v>0.93239476679464439</v>
      </c>
      <c r="F29" s="14">
        <f t="shared" si="4"/>
        <v>36344</v>
      </c>
      <c r="G29" s="14">
        <f t="shared" si="5"/>
        <v>36709</v>
      </c>
      <c r="H29" s="3">
        <f>CHOOSE(MATCH($A$2,{"D","C"},0),VLOOKUP($A29,$J$4:$M$50,COUNTA($J$4:$M$4)),TREND(D29:E29,F29:G29,B29))</f>
        <v>0.93239476679464439</v>
      </c>
      <c r="J29" s="32">
        <v>40909</v>
      </c>
      <c r="K29" s="60">
        <f t="shared" si="7"/>
        <v>41092</v>
      </c>
      <c r="L29" s="215">
        <v>5.0000000000000001E-3</v>
      </c>
      <c r="M29" s="3">
        <f t="shared" si="9"/>
        <v>1.0080235935752602</v>
      </c>
      <c r="Q29" s="47"/>
    </row>
    <row r="30" spans="1:17">
      <c r="A30" s="12">
        <f t="shared" si="8"/>
        <v>36557</v>
      </c>
      <c r="B30" s="34">
        <f t="shared" si="0"/>
        <v>36571</v>
      </c>
      <c r="C30" s="35">
        <f t="shared" si="1"/>
        <v>12</v>
      </c>
      <c r="D30" s="17">
        <f t="shared" si="2"/>
        <v>0.92389493340729711</v>
      </c>
      <c r="E30" s="17">
        <f t="shared" si="3"/>
        <v>0.93239476679464439</v>
      </c>
      <c r="F30" s="14">
        <f t="shared" si="4"/>
        <v>36344</v>
      </c>
      <c r="G30" s="14">
        <f t="shared" si="5"/>
        <v>36709</v>
      </c>
      <c r="H30" s="3">
        <f>CHOOSE(MATCH($A$2,{"D","C"},0),VLOOKUP($A30,$J$4:$M$50,COUNTA($J$4:$M$4)),TREND(D30:E30,F30:G30,B30))</f>
        <v>0.93239476679464439</v>
      </c>
      <c r="J30" s="32">
        <v>41275</v>
      </c>
      <c r="K30" s="60">
        <f t="shared" si="7"/>
        <v>41458</v>
      </c>
      <c r="L30" s="215">
        <v>7.0000000000000001E-3</v>
      </c>
      <c r="M30" s="3">
        <f t="shared" si="9"/>
        <v>1.0150797587302869</v>
      </c>
    </row>
    <row r="31" spans="1:17">
      <c r="A31" s="12">
        <f t="shared" si="8"/>
        <v>36586</v>
      </c>
      <c r="B31" s="34">
        <f t="shared" si="0"/>
        <v>36600</v>
      </c>
      <c r="C31" s="35">
        <f t="shared" si="1"/>
        <v>12</v>
      </c>
      <c r="D31" s="17">
        <f t="shared" si="2"/>
        <v>0.92389493340729711</v>
      </c>
      <c r="E31" s="17">
        <f t="shared" si="3"/>
        <v>0.93239476679464439</v>
      </c>
      <c r="F31" s="14">
        <f t="shared" si="4"/>
        <v>36344</v>
      </c>
      <c r="G31" s="14">
        <f t="shared" si="5"/>
        <v>36709</v>
      </c>
      <c r="H31" s="3">
        <f>CHOOSE(MATCH($A$2,{"D","C"},0),VLOOKUP($A31,$J$4:$M$50,COUNTA($J$4:$M$4)),TREND(D31:E31,F31:G31,B31))</f>
        <v>0.93239476679464439</v>
      </c>
      <c r="J31" s="32">
        <v>41640</v>
      </c>
      <c r="K31" s="60">
        <f t="shared" si="7"/>
        <v>41823</v>
      </c>
      <c r="L31" s="215">
        <v>3.2000000000000002E-3</v>
      </c>
      <c r="M31" s="3">
        <f t="shared" si="9"/>
        <v>1.0183280139582238</v>
      </c>
    </row>
    <row r="32" spans="1:17">
      <c r="A32" s="12">
        <f t="shared" si="8"/>
        <v>36617</v>
      </c>
      <c r="B32" s="34">
        <f t="shared" si="0"/>
        <v>36631</v>
      </c>
      <c r="C32" s="35">
        <f t="shared" si="1"/>
        <v>12</v>
      </c>
      <c r="D32" s="17">
        <f t="shared" si="2"/>
        <v>0.92389493340729711</v>
      </c>
      <c r="E32" s="17">
        <f t="shared" si="3"/>
        <v>0.93239476679464439</v>
      </c>
      <c r="F32" s="14">
        <f t="shared" si="4"/>
        <v>36344</v>
      </c>
      <c r="G32" s="14">
        <f t="shared" si="5"/>
        <v>36709</v>
      </c>
      <c r="H32" s="3">
        <f>CHOOSE(MATCH($A$2,{"D","C"},0),VLOOKUP($A32,$J$4:$M$50,COUNTA($J$4:$M$4)),TREND(D32:E32,F32:G32,B32))</f>
        <v>0.93239476679464439</v>
      </c>
      <c r="J32" s="32">
        <v>42005</v>
      </c>
      <c r="K32" s="60">
        <f t="shared" si="7"/>
        <v>42188</v>
      </c>
      <c r="L32" s="215">
        <v>4.4999999999999997E-3</v>
      </c>
      <c r="M32" s="3">
        <f t="shared" si="9"/>
        <v>1.0229104900210357</v>
      </c>
    </row>
    <row r="33" spans="1:25">
      <c r="A33" s="12">
        <f t="shared" si="8"/>
        <v>36647</v>
      </c>
      <c r="B33" s="34">
        <f t="shared" si="0"/>
        <v>36661</v>
      </c>
      <c r="C33" s="35">
        <f t="shared" si="1"/>
        <v>12</v>
      </c>
      <c r="D33" s="17">
        <f t="shared" si="2"/>
        <v>0.92389493340729711</v>
      </c>
      <c r="E33" s="17">
        <f t="shared" si="3"/>
        <v>0.93239476679464439</v>
      </c>
      <c r="F33" s="14">
        <f t="shared" si="4"/>
        <v>36344</v>
      </c>
      <c r="G33" s="14">
        <f t="shared" si="5"/>
        <v>36709</v>
      </c>
      <c r="H33" s="3">
        <f>CHOOSE(MATCH($A$2,{"D","C"},0),VLOOKUP($A33,$J$4:$M$50,COUNTA($J$4:$M$4)),TREND(D33:E33,F33:G33,B33))</f>
        <v>0.93239476679464439</v>
      </c>
      <c r="J33" s="32">
        <v>42370</v>
      </c>
      <c r="K33" s="60">
        <f t="shared" ref="K33:K49" si="10">EDATE(J33+ROUND((J34-J33)/2,0),$M$2/2)+ROUND(30.5*MOD($M$2,1),0)</f>
        <v>42553</v>
      </c>
      <c r="L33" s="215">
        <v>5.8999999999999999E-3</v>
      </c>
      <c r="M33" s="3">
        <f t="shared" ref="M33:M49" si="11">(1+L33)*M32</f>
        <v>1.02894566191216</v>
      </c>
    </row>
    <row r="34" spans="1:25">
      <c r="A34" s="12">
        <f t="shared" si="8"/>
        <v>36678</v>
      </c>
      <c r="B34" s="34">
        <f t="shared" si="0"/>
        <v>36692</v>
      </c>
      <c r="C34" s="35">
        <f t="shared" si="1"/>
        <v>12</v>
      </c>
      <c r="D34" s="17">
        <f t="shared" si="2"/>
        <v>0.92389493340729711</v>
      </c>
      <c r="E34" s="17">
        <f t="shared" si="3"/>
        <v>0.93239476679464439</v>
      </c>
      <c r="F34" s="14">
        <f t="shared" si="4"/>
        <v>36344</v>
      </c>
      <c r="G34" s="14">
        <f t="shared" si="5"/>
        <v>36709</v>
      </c>
      <c r="H34" s="3">
        <f>CHOOSE(MATCH($A$2,{"D","C"},0),VLOOKUP($A34,$J$4:$M$50,COUNTA($J$4:$M$4)),TREND(D34:E34,F34:G34,B34))</f>
        <v>0.93239476679464439</v>
      </c>
      <c r="J34" s="32">
        <v>42736</v>
      </c>
      <c r="K34" s="60">
        <f>EDATE(J34+ROUND((J35-J34)/2,0),$M$2/2)+ROUND(30.5*MOD($M$2,1),0)</f>
        <v>42822</v>
      </c>
      <c r="L34" s="215">
        <v>3.8999999999999998E-3</v>
      </c>
      <c r="M34" s="3">
        <f t="shared" si="11"/>
        <v>1.0329585499936174</v>
      </c>
    </row>
    <row r="35" spans="1:25">
      <c r="A35" s="12">
        <f t="shared" si="8"/>
        <v>36708</v>
      </c>
      <c r="B35" s="34">
        <f t="shared" si="0"/>
        <v>36722</v>
      </c>
      <c r="C35" s="35">
        <f t="shared" si="1"/>
        <v>13</v>
      </c>
      <c r="D35" s="17">
        <f t="shared" si="2"/>
        <v>0.93239476679464439</v>
      </c>
      <c r="E35" s="17">
        <f t="shared" si="3"/>
        <v>0.94376998294953907</v>
      </c>
      <c r="F35" s="14">
        <f t="shared" si="4"/>
        <v>36709</v>
      </c>
      <c r="G35" s="14">
        <f t="shared" si="5"/>
        <v>37075</v>
      </c>
      <c r="H35" s="3">
        <f>CHOOSE(MATCH($A$2,{"D","C"},0),VLOOKUP($A35,$J$4:$M$50,COUNTA($J$4:$M$4)),TREND(D35:E35,F35:G35,B35))</f>
        <v>0.93239476679464439</v>
      </c>
      <c r="J35" s="315">
        <v>42907</v>
      </c>
      <c r="K35" s="60">
        <f>EDATE(J35+ROUND((J36-J35)/2,0),$M$2/2)+ROUND(30.5*MOD($M$2,1),0)</f>
        <v>43004</v>
      </c>
      <c r="L35" s="312">
        <v>0.13370000000000001</v>
      </c>
      <c r="M35" s="3">
        <f t="shared" si="11"/>
        <v>1.1710651081277639</v>
      </c>
      <c r="N35" s="319" t="s">
        <v>180</v>
      </c>
    </row>
    <row r="36" spans="1:25">
      <c r="A36" s="12">
        <f t="shared" si="8"/>
        <v>36739</v>
      </c>
      <c r="B36" s="34">
        <f t="shared" si="0"/>
        <v>36753</v>
      </c>
      <c r="C36" s="35">
        <f t="shared" si="1"/>
        <v>13</v>
      </c>
      <c r="D36" s="17">
        <f t="shared" si="2"/>
        <v>0.93239476679464439</v>
      </c>
      <c r="E36" s="17">
        <f t="shared" si="3"/>
        <v>0.94376998294953907</v>
      </c>
      <c r="F36" s="14">
        <f t="shared" si="4"/>
        <v>36709</v>
      </c>
      <c r="G36" s="14">
        <f t="shared" si="5"/>
        <v>37075</v>
      </c>
      <c r="H36" s="3">
        <f>CHOOSE(MATCH($A$2,{"D","C"},0),VLOOKUP($A36,$J$4:$M$50,COUNTA($J$4:$M$4)),TREND(D36:E36,F36:G36,B36))</f>
        <v>0.93239476679464439</v>
      </c>
      <c r="J36" s="32">
        <v>43101</v>
      </c>
      <c r="K36" s="60">
        <f t="shared" si="10"/>
        <v>43249</v>
      </c>
      <c r="L36" s="215">
        <v>6.6E-3</v>
      </c>
      <c r="M36" s="3">
        <f t="shared" si="11"/>
        <v>1.1787941378414071</v>
      </c>
    </row>
    <row r="37" spans="1:25">
      <c r="A37" s="12">
        <f t="shared" si="8"/>
        <v>36770</v>
      </c>
      <c r="B37" s="34">
        <f t="shared" si="0"/>
        <v>36784</v>
      </c>
      <c r="C37" s="35">
        <f t="shared" si="1"/>
        <v>13</v>
      </c>
      <c r="D37" s="17">
        <f t="shared" si="2"/>
        <v>0.93239476679464439</v>
      </c>
      <c r="E37" s="17">
        <f t="shared" si="3"/>
        <v>0.94376998294953907</v>
      </c>
      <c r="F37" s="14">
        <f t="shared" si="4"/>
        <v>36709</v>
      </c>
      <c r="G37" s="14">
        <f t="shared" si="5"/>
        <v>37075</v>
      </c>
      <c r="H37" s="3">
        <f>CHOOSE(MATCH($A$2,{"D","C"},0),VLOOKUP($A37,$J$4:$M$50,COUNTA($J$4:$M$4)),TREND(D37:E37,F37:G37,B37))</f>
        <v>0.93239476679464439</v>
      </c>
      <c r="J37" s="316">
        <v>43397</v>
      </c>
      <c r="K37" s="60">
        <f t="shared" si="10"/>
        <v>43432</v>
      </c>
      <c r="L37" s="320">
        <v>-0.10390000000000001</v>
      </c>
      <c r="M37" s="3">
        <f t="shared" si="11"/>
        <v>1.0563174269196849</v>
      </c>
      <c r="N37" s="318" t="s">
        <v>247</v>
      </c>
    </row>
    <row r="38" spans="1:25">
      <c r="A38" s="12">
        <f t="shared" si="8"/>
        <v>36800</v>
      </c>
      <c r="B38" s="34">
        <f t="shared" si="0"/>
        <v>36814</v>
      </c>
      <c r="C38" s="35">
        <f t="shared" si="1"/>
        <v>13</v>
      </c>
      <c r="D38" s="17">
        <f t="shared" si="2"/>
        <v>0.93239476679464439</v>
      </c>
      <c r="E38" s="17">
        <f t="shared" si="3"/>
        <v>0.94376998294953907</v>
      </c>
      <c r="F38" s="14">
        <f t="shared" si="4"/>
        <v>36709</v>
      </c>
      <c r="G38" s="14">
        <f t="shared" si="5"/>
        <v>37075</v>
      </c>
      <c r="H38" s="3">
        <f>CHOOSE(MATCH($A$2,{"D","C"},0),VLOOKUP($A38,$J$4:$M$50,COUNTA($J$4:$M$4)),TREND(D38:E38,F38:G38,B38))</f>
        <v>0.93239476679464439</v>
      </c>
      <c r="J38" s="335">
        <v>43466</v>
      </c>
      <c r="K38" s="60">
        <f t="shared" si="10"/>
        <v>43649</v>
      </c>
      <c r="L38" s="215">
        <v>4.8999999999999998E-3</v>
      </c>
      <c r="M38" s="3">
        <f t="shared" si="11"/>
        <v>1.0614933823115913</v>
      </c>
      <c r="N38" s="336"/>
    </row>
    <row r="39" spans="1:25">
      <c r="A39" s="12">
        <f t="shared" si="8"/>
        <v>36831</v>
      </c>
      <c r="B39" s="34">
        <f t="shared" si="0"/>
        <v>36845</v>
      </c>
      <c r="C39" s="35">
        <f t="shared" si="1"/>
        <v>13</v>
      </c>
      <c r="D39" s="17">
        <f t="shared" si="2"/>
        <v>0.93239476679464439</v>
      </c>
      <c r="E39" s="17">
        <f t="shared" si="3"/>
        <v>0.94376998294953907</v>
      </c>
      <c r="F39" s="14">
        <f t="shared" si="4"/>
        <v>36709</v>
      </c>
      <c r="G39" s="14">
        <f t="shared" si="5"/>
        <v>37075</v>
      </c>
      <c r="H39" s="3">
        <f>CHOOSE(MATCH($A$2,{"D","C"},0),VLOOKUP($A39,$J$4:$M$50,COUNTA($J$4:$M$4)),TREND(D39:E39,F39:G39,B39))</f>
        <v>0.93239476679464439</v>
      </c>
      <c r="J39" s="32">
        <v>43831</v>
      </c>
      <c r="K39" s="60">
        <f t="shared" si="10"/>
        <v>44014</v>
      </c>
      <c r="L39" s="215">
        <v>6.4999999999999997E-3</v>
      </c>
      <c r="M39" s="3">
        <f t="shared" si="11"/>
        <v>1.0683930892966167</v>
      </c>
    </row>
    <row r="40" spans="1:25">
      <c r="A40" s="12">
        <f t="shared" si="8"/>
        <v>36861</v>
      </c>
      <c r="B40" s="34">
        <f t="shared" si="0"/>
        <v>36875</v>
      </c>
      <c r="C40" s="35">
        <f t="shared" si="1"/>
        <v>13</v>
      </c>
      <c r="D40" s="17">
        <f t="shared" si="2"/>
        <v>0.93239476679464439</v>
      </c>
      <c r="E40" s="17">
        <f t="shared" si="3"/>
        <v>0.94376998294953907</v>
      </c>
      <c r="F40" s="14">
        <f t="shared" si="4"/>
        <v>36709</v>
      </c>
      <c r="G40" s="14">
        <f t="shared" si="5"/>
        <v>37075</v>
      </c>
      <c r="H40" s="3">
        <f>CHOOSE(MATCH($A$2,{"D","C"},0),VLOOKUP($A40,$J$4:$M$50,COUNTA($J$4:$M$4)),TREND(D40:E40,F40:G40,B40))</f>
        <v>0.93239476679464439</v>
      </c>
      <c r="J40" s="32">
        <v>44197</v>
      </c>
      <c r="K40" s="60">
        <f t="shared" si="10"/>
        <v>44380</v>
      </c>
      <c r="L40" s="413">
        <v>9.2999999999999992E-3</v>
      </c>
      <c r="M40" s="3">
        <f t="shared" si="11"/>
        <v>1.0783291450270753</v>
      </c>
    </row>
    <row r="41" spans="1:25">
      <c r="A41" s="12">
        <f t="shared" si="8"/>
        <v>36892</v>
      </c>
      <c r="B41" s="34">
        <f t="shared" si="0"/>
        <v>36906</v>
      </c>
      <c r="C41" s="35">
        <f t="shared" si="1"/>
        <v>13</v>
      </c>
      <c r="D41" s="17">
        <f t="shared" si="2"/>
        <v>0.93239476679464439</v>
      </c>
      <c r="E41" s="17">
        <f t="shared" si="3"/>
        <v>0.94376998294953907</v>
      </c>
      <c r="F41" s="14">
        <f t="shared" si="4"/>
        <v>36709</v>
      </c>
      <c r="G41" s="14">
        <f t="shared" si="5"/>
        <v>37075</v>
      </c>
      <c r="H41" s="3">
        <f>CHOOSE(MATCH($A$2,{"D","C"},0),VLOOKUP($A41,$J$4:$M$50,COUNTA($J$4:$M$4)),TREND(D41:E41,F41:G41,B41))</f>
        <v>0.94376998294953907</v>
      </c>
      <c r="J41" s="32">
        <v>44562</v>
      </c>
      <c r="K41" s="60">
        <f t="shared" si="10"/>
        <v>44745</v>
      </c>
      <c r="L41" s="322">
        <f t="shared" ref="L41:L48" si="12">L$49</f>
        <v>5.0000000000000001E-3</v>
      </c>
      <c r="M41" s="3">
        <f t="shared" si="11"/>
        <v>1.0837207907522106</v>
      </c>
    </row>
    <row r="42" spans="1:25">
      <c r="A42" s="12">
        <f t="shared" si="8"/>
        <v>36923</v>
      </c>
      <c r="B42" s="34">
        <f t="shared" si="0"/>
        <v>36937</v>
      </c>
      <c r="C42" s="35">
        <f t="shared" si="1"/>
        <v>13</v>
      </c>
      <c r="D42" s="17">
        <f t="shared" si="2"/>
        <v>0.93239476679464439</v>
      </c>
      <c r="E42" s="17">
        <f t="shared" si="3"/>
        <v>0.94376998294953907</v>
      </c>
      <c r="F42" s="14">
        <f t="shared" si="4"/>
        <v>36709</v>
      </c>
      <c r="G42" s="14">
        <f t="shared" si="5"/>
        <v>37075</v>
      </c>
      <c r="H42" s="3">
        <f>CHOOSE(MATCH($A$2,{"D","C"},0),VLOOKUP($A42,$J$4:$M$50,COUNTA($J$4:$M$4)),TREND(D42:E42,F42:G42,B42))</f>
        <v>0.94376998294953907</v>
      </c>
      <c r="J42" s="32">
        <v>44927</v>
      </c>
      <c r="K42" s="60">
        <f t="shared" si="10"/>
        <v>45110</v>
      </c>
      <c r="L42" s="322">
        <f t="shared" si="12"/>
        <v>5.0000000000000001E-3</v>
      </c>
      <c r="M42" s="3">
        <f t="shared" si="11"/>
        <v>1.0891393947059715</v>
      </c>
    </row>
    <row r="43" spans="1:25">
      <c r="A43" s="12">
        <f t="shared" si="8"/>
        <v>36951</v>
      </c>
      <c r="B43" s="34">
        <f t="shared" si="0"/>
        <v>36965</v>
      </c>
      <c r="C43" s="35">
        <f t="shared" si="1"/>
        <v>13</v>
      </c>
      <c r="D43" s="17">
        <f t="shared" si="2"/>
        <v>0.93239476679464439</v>
      </c>
      <c r="E43" s="17">
        <f t="shared" si="3"/>
        <v>0.94376998294953907</v>
      </c>
      <c r="F43" s="14">
        <f t="shared" si="4"/>
        <v>36709</v>
      </c>
      <c r="G43" s="14">
        <f t="shared" si="5"/>
        <v>37075</v>
      </c>
      <c r="H43" s="3">
        <f>CHOOSE(MATCH($A$2,{"D","C"},0),VLOOKUP($A43,$J$4:$M$50,COUNTA($J$4:$M$4)),TREND(D43:E43,F43:G43,B43))</f>
        <v>0.94376998294953907</v>
      </c>
      <c r="J43" s="32">
        <v>45292</v>
      </c>
      <c r="K43" s="60">
        <f t="shared" si="10"/>
        <v>45475</v>
      </c>
      <c r="L43" s="322">
        <f t="shared" si="12"/>
        <v>5.0000000000000001E-3</v>
      </c>
      <c r="M43" s="3">
        <f t="shared" si="11"/>
        <v>1.0945850916795012</v>
      </c>
    </row>
    <row r="44" spans="1:25">
      <c r="A44" s="12">
        <f t="shared" si="8"/>
        <v>36982</v>
      </c>
      <c r="B44" s="34">
        <f t="shared" si="0"/>
        <v>36996</v>
      </c>
      <c r="C44" s="35">
        <f t="shared" si="1"/>
        <v>13</v>
      </c>
      <c r="D44" s="17">
        <f t="shared" si="2"/>
        <v>0.93239476679464439</v>
      </c>
      <c r="E44" s="17">
        <f t="shared" si="3"/>
        <v>0.94376998294953907</v>
      </c>
      <c r="F44" s="14">
        <f t="shared" si="4"/>
        <v>36709</v>
      </c>
      <c r="G44" s="14">
        <f t="shared" si="5"/>
        <v>37075</v>
      </c>
      <c r="H44" s="3">
        <f>CHOOSE(MATCH($A$2,{"D","C"},0),VLOOKUP($A44,$J$4:$M$50,COUNTA($J$4:$M$4)),TREND(D44:E44,F44:G44,B44))</f>
        <v>0.94376998294953907</v>
      </c>
      <c r="J44" s="32">
        <v>45658</v>
      </c>
      <c r="K44" s="60">
        <f t="shared" si="10"/>
        <v>45841</v>
      </c>
      <c r="L44" s="322">
        <f t="shared" si="12"/>
        <v>5.0000000000000001E-3</v>
      </c>
      <c r="M44" s="3">
        <f t="shared" si="11"/>
        <v>1.1000580171378986</v>
      </c>
    </row>
    <row r="45" spans="1:25">
      <c r="A45" s="12">
        <f t="shared" si="8"/>
        <v>37012</v>
      </c>
      <c r="B45" s="34">
        <f t="shared" si="0"/>
        <v>37026</v>
      </c>
      <c r="C45" s="35">
        <f t="shared" si="1"/>
        <v>13</v>
      </c>
      <c r="D45" s="17">
        <f t="shared" si="2"/>
        <v>0.93239476679464439</v>
      </c>
      <c r="E45" s="17">
        <f t="shared" si="3"/>
        <v>0.94376998294953907</v>
      </c>
      <c r="F45" s="14">
        <f t="shared" si="4"/>
        <v>36709</v>
      </c>
      <c r="G45" s="14">
        <f t="shared" si="5"/>
        <v>37075</v>
      </c>
      <c r="H45" s="3">
        <f>CHOOSE(MATCH($A$2,{"D","C"},0),VLOOKUP($A45,$J$4:$M$50,COUNTA($J$4:$M$4)),TREND(D45:E45,F45:G45,B45))</f>
        <v>0.94376998294953907</v>
      </c>
      <c r="J45" s="32">
        <v>46023</v>
      </c>
      <c r="K45" s="60">
        <f t="shared" si="10"/>
        <v>46206</v>
      </c>
      <c r="L45" s="322">
        <f t="shared" si="12"/>
        <v>5.0000000000000001E-3</v>
      </c>
      <c r="M45" s="3">
        <f t="shared" si="11"/>
        <v>1.1055583072235879</v>
      </c>
    </row>
    <row r="46" spans="1:25">
      <c r="A46" s="12">
        <f t="shared" si="8"/>
        <v>37043</v>
      </c>
      <c r="B46" s="34">
        <f t="shared" si="0"/>
        <v>37057</v>
      </c>
      <c r="C46" s="35">
        <f t="shared" si="1"/>
        <v>13</v>
      </c>
      <c r="D46" s="17">
        <f t="shared" si="2"/>
        <v>0.93239476679464439</v>
      </c>
      <c r="E46" s="17">
        <f t="shared" si="3"/>
        <v>0.94376998294953907</v>
      </c>
      <c r="F46" s="14">
        <f t="shared" si="4"/>
        <v>36709</v>
      </c>
      <c r="G46" s="14">
        <f t="shared" si="5"/>
        <v>37075</v>
      </c>
      <c r="H46" s="3">
        <f>CHOOSE(MATCH($A$2,{"D","C"},0),VLOOKUP($A46,$J$4:$M$50,COUNTA($J$4:$M$4)),TREND(D46:E46,F46:G46,B46))</f>
        <v>0.94376998294953907</v>
      </c>
      <c r="J46" s="32">
        <v>46388</v>
      </c>
      <c r="K46" s="60">
        <f t="shared" si="10"/>
        <v>46571</v>
      </c>
      <c r="L46" s="322">
        <f t="shared" si="12"/>
        <v>5.0000000000000001E-3</v>
      </c>
      <c r="M46" s="3">
        <f t="shared" si="11"/>
        <v>1.1110860987597058</v>
      </c>
    </row>
    <row r="47" spans="1:25">
      <c r="A47" s="12">
        <f t="shared" si="8"/>
        <v>37073</v>
      </c>
      <c r="B47" s="34">
        <f t="shared" si="0"/>
        <v>37087</v>
      </c>
      <c r="C47" s="35">
        <f t="shared" si="1"/>
        <v>14</v>
      </c>
      <c r="D47" s="17">
        <f t="shared" si="2"/>
        <v>0.94376998294953907</v>
      </c>
      <c r="E47" s="17">
        <f t="shared" si="3"/>
        <v>0.94933822584894134</v>
      </c>
      <c r="F47" s="14">
        <f t="shared" si="4"/>
        <v>37075</v>
      </c>
      <c r="G47" s="14">
        <f t="shared" si="5"/>
        <v>37440</v>
      </c>
      <c r="H47" s="3">
        <f>CHOOSE(MATCH($A$2,{"D","C"},0),VLOOKUP($A47,$J$4:$M$50,COUNTA($J$4:$M$4)),TREND(D47:E47,F47:G47,B47))</f>
        <v>0.94376998294953907</v>
      </c>
      <c r="J47" s="32">
        <v>46753</v>
      </c>
      <c r="K47" s="60">
        <f t="shared" si="10"/>
        <v>46936</v>
      </c>
      <c r="L47" s="322">
        <f t="shared" si="12"/>
        <v>5.0000000000000001E-3</v>
      </c>
      <c r="M47" s="3">
        <f t="shared" si="11"/>
        <v>1.1166415292535041</v>
      </c>
    </row>
    <row r="48" spans="1:25">
      <c r="A48" s="12">
        <f t="shared" si="8"/>
        <v>37104</v>
      </c>
      <c r="B48" s="34">
        <f t="shared" si="0"/>
        <v>37118</v>
      </c>
      <c r="C48" s="35">
        <f t="shared" si="1"/>
        <v>14</v>
      </c>
      <c r="D48" s="17">
        <f t="shared" si="2"/>
        <v>0.94376998294953907</v>
      </c>
      <c r="E48" s="17">
        <f t="shared" si="3"/>
        <v>0.94933822584894134</v>
      </c>
      <c r="F48" s="14">
        <f t="shared" si="4"/>
        <v>37075</v>
      </c>
      <c r="G48" s="14">
        <f t="shared" si="5"/>
        <v>37440</v>
      </c>
      <c r="H48" s="3">
        <f>CHOOSE(MATCH($A$2,{"D","C"},0),VLOOKUP($A48,$J$4:$M$50,COUNTA($J$4:$M$4)),TREND(D48:E48,F48:G48,B48))</f>
        <v>0.94376998294953907</v>
      </c>
      <c r="J48" s="32">
        <v>47119</v>
      </c>
      <c r="K48" s="60">
        <f t="shared" si="10"/>
        <v>47302</v>
      </c>
      <c r="L48" s="322">
        <f t="shared" si="12"/>
        <v>5.0000000000000001E-3</v>
      </c>
      <c r="M48" s="3">
        <f t="shared" si="11"/>
        <v>1.1222247368997715</v>
      </c>
      <c r="V48" s="8"/>
      <c r="W48" s="8"/>
      <c r="X48" s="8"/>
      <c r="Y48" s="8"/>
    </row>
    <row r="49" spans="1:24">
      <c r="A49" s="12">
        <f t="shared" si="8"/>
        <v>37135</v>
      </c>
      <c r="B49" s="34">
        <f t="shared" si="0"/>
        <v>37149</v>
      </c>
      <c r="C49" s="35">
        <f t="shared" si="1"/>
        <v>14</v>
      </c>
      <c r="D49" s="17">
        <f t="shared" si="2"/>
        <v>0.94376998294953907</v>
      </c>
      <c r="E49" s="17">
        <f t="shared" si="3"/>
        <v>0.94933822584894134</v>
      </c>
      <c r="F49" s="14">
        <f t="shared" si="4"/>
        <v>37075</v>
      </c>
      <c r="G49" s="14">
        <f t="shared" si="5"/>
        <v>37440</v>
      </c>
      <c r="H49" s="3">
        <f>CHOOSE(MATCH($A$2,{"D","C"},0),VLOOKUP($A49,$J$4:$M$50,COUNTA($J$4:$M$4)),TREND(D49:E49,F49:G49,B49))</f>
        <v>0.94376998294953907</v>
      </c>
      <c r="J49" s="32">
        <v>47484</v>
      </c>
      <c r="K49" s="60">
        <f t="shared" si="10"/>
        <v>47667</v>
      </c>
      <c r="L49" s="460">
        <v>5.0000000000000001E-3</v>
      </c>
      <c r="M49" s="3">
        <f t="shared" si="11"/>
        <v>1.1278358605842702</v>
      </c>
      <c r="V49" s="8"/>
      <c r="W49" s="8"/>
      <c r="X49" s="8"/>
    </row>
    <row r="50" spans="1:24">
      <c r="A50" s="12">
        <f t="shared" si="8"/>
        <v>37165</v>
      </c>
      <c r="B50" s="34">
        <f t="shared" si="0"/>
        <v>37179</v>
      </c>
      <c r="C50" s="35">
        <f t="shared" si="1"/>
        <v>14</v>
      </c>
      <c r="D50" s="17">
        <f t="shared" si="2"/>
        <v>0.94376998294953907</v>
      </c>
      <c r="E50" s="17">
        <f t="shared" si="3"/>
        <v>0.94933822584894134</v>
      </c>
      <c r="F50" s="14">
        <f t="shared" si="4"/>
        <v>37075</v>
      </c>
      <c r="G50" s="14">
        <f t="shared" si="5"/>
        <v>37440</v>
      </c>
      <c r="H50" s="3">
        <f>CHOOSE(MATCH($A$2,{"D","C"},0),VLOOKUP($A50,$J$4:$M$50,COUNTA($J$4:$M$4)),TREND(D50:E50,F50:G50,B50))</f>
        <v>0.94376998294953907</v>
      </c>
      <c r="J50" s="51">
        <v>47849</v>
      </c>
      <c r="K50" s="52"/>
      <c r="L50" s="52"/>
      <c r="M50" s="52"/>
      <c r="V50" s="8"/>
      <c r="W50" s="8"/>
      <c r="X50" s="8"/>
    </row>
    <row r="51" spans="1:24">
      <c r="A51" s="12">
        <f t="shared" si="8"/>
        <v>37196</v>
      </c>
      <c r="B51" s="34">
        <f t="shared" si="0"/>
        <v>37210</v>
      </c>
      <c r="C51" s="35">
        <f t="shared" si="1"/>
        <v>14</v>
      </c>
      <c r="D51" s="17">
        <f t="shared" si="2"/>
        <v>0.94376998294953907</v>
      </c>
      <c r="E51" s="17">
        <f t="shared" si="3"/>
        <v>0.94933822584894134</v>
      </c>
      <c r="F51" s="14">
        <f t="shared" si="4"/>
        <v>37075</v>
      </c>
      <c r="G51" s="14">
        <f t="shared" si="5"/>
        <v>37440</v>
      </c>
      <c r="H51" s="3">
        <f>CHOOSE(MATCH($A$2,{"D","C"},0),VLOOKUP($A51,$J$4:$M$50,COUNTA($J$4:$M$4)),TREND(D51:E51,F51:G51,B51))</f>
        <v>0.94376998294953907</v>
      </c>
    </row>
    <row r="52" spans="1:24">
      <c r="A52" s="12">
        <f t="shared" si="8"/>
        <v>37226</v>
      </c>
      <c r="B52" s="34">
        <f t="shared" si="0"/>
        <v>37240</v>
      </c>
      <c r="C52" s="35">
        <f t="shared" si="1"/>
        <v>14</v>
      </c>
      <c r="D52" s="17">
        <f t="shared" si="2"/>
        <v>0.94376998294953907</v>
      </c>
      <c r="E52" s="17">
        <f t="shared" si="3"/>
        <v>0.94933822584894134</v>
      </c>
      <c r="F52" s="14">
        <f t="shared" si="4"/>
        <v>37075</v>
      </c>
      <c r="G52" s="14">
        <f t="shared" si="5"/>
        <v>37440</v>
      </c>
      <c r="H52" s="3">
        <f>CHOOSE(MATCH($A$2,{"D","C"},0),VLOOKUP($A52,$J$4:$M$50,COUNTA($J$4:$M$4)),TREND(D52:E52,F52:G52,B52))</f>
        <v>0.94376998294953907</v>
      </c>
      <c r="J52" s="10" t="s">
        <v>16</v>
      </c>
      <c r="K52" s="212" t="s">
        <v>192</v>
      </c>
      <c r="L52" s="209"/>
      <c r="M52" s="209"/>
    </row>
    <row r="53" spans="1:24">
      <c r="A53" s="12">
        <f t="shared" si="8"/>
        <v>37257</v>
      </c>
      <c r="B53" s="34">
        <f t="shared" si="0"/>
        <v>37271</v>
      </c>
      <c r="C53" s="35">
        <f t="shared" si="1"/>
        <v>14</v>
      </c>
      <c r="D53" s="17">
        <f t="shared" si="2"/>
        <v>0.94376998294953907</v>
      </c>
      <c r="E53" s="17">
        <f t="shared" si="3"/>
        <v>0.94933822584894134</v>
      </c>
      <c r="F53" s="14">
        <f t="shared" si="4"/>
        <v>37075</v>
      </c>
      <c r="G53" s="14">
        <f t="shared" si="5"/>
        <v>37440</v>
      </c>
      <c r="H53" s="3">
        <f>CHOOSE(MATCH($A$2,{"D","C"},0),VLOOKUP($A53,$J$4:$M$50,COUNTA($J$4:$M$4)),TREND(D53:E53,F53:G53,B53))</f>
        <v>0.94933822584894134</v>
      </c>
      <c r="K53" s="414" t="s">
        <v>391</v>
      </c>
      <c r="L53" s="415"/>
      <c r="M53" s="415"/>
    </row>
    <row r="54" spans="1:24">
      <c r="A54" s="12">
        <f t="shared" si="8"/>
        <v>37288</v>
      </c>
      <c r="B54" s="34">
        <f t="shared" si="0"/>
        <v>37302</v>
      </c>
      <c r="C54" s="35">
        <f t="shared" si="1"/>
        <v>14</v>
      </c>
      <c r="D54" s="17">
        <f t="shared" si="2"/>
        <v>0.94376998294953907</v>
      </c>
      <c r="E54" s="17">
        <f t="shared" si="3"/>
        <v>0.94933822584894134</v>
      </c>
      <c r="F54" s="14">
        <f t="shared" si="4"/>
        <v>37075</v>
      </c>
      <c r="G54" s="14">
        <f t="shared" si="5"/>
        <v>37440</v>
      </c>
      <c r="H54" s="3">
        <f>CHOOSE(MATCH($A$2,{"D","C"},0),VLOOKUP($A54,$J$4:$M$50,COUNTA($J$4:$M$4)),TREND(D54:E54,F54:G54,B54))</f>
        <v>0.94933822584894134</v>
      </c>
      <c r="K54" s="313" t="s">
        <v>249</v>
      </c>
      <c r="L54" s="313"/>
      <c r="M54" s="313"/>
      <c r="N54" s="314"/>
      <c r="O54" s="314"/>
    </row>
    <row r="55" spans="1:24">
      <c r="A55" s="12">
        <f t="shared" si="8"/>
        <v>37316</v>
      </c>
      <c r="B55" s="34">
        <f t="shared" si="0"/>
        <v>37330</v>
      </c>
      <c r="C55" s="35">
        <f t="shared" si="1"/>
        <v>14</v>
      </c>
      <c r="D55" s="17">
        <f t="shared" si="2"/>
        <v>0.94376998294953907</v>
      </c>
      <c r="E55" s="17">
        <f t="shared" si="3"/>
        <v>0.94933822584894134</v>
      </c>
      <c r="F55" s="14">
        <f t="shared" si="4"/>
        <v>37075</v>
      </c>
      <c r="G55" s="14">
        <f t="shared" si="5"/>
        <v>37440</v>
      </c>
      <c r="H55" s="3">
        <f>CHOOSE(MATCH($A$2,{"D","C"},0),VLOOKUP($A55,$J$4:$M$50,COUNTA($J$4:$M$4)),TREND(D55:E55,F55:G55,B55))</f>
        <v>0.94933822584894134</v>
      </c>
      <c r="K55" s="321" t="s">
        <v>248</v>
      </c>
      <c r="L55" s="317"/>
      <c r="M55" s="317"/>
      <c r="N55" s="317"/>
      <c r="O55" s="317"/>
      <c r="P55" s="317"/>
      <c r="Q55" s="317"/>
    </row>
    <row r="56" spans="1:24">
      <c r="A56" s="12">
        <f t="shared" si="8"/>
        <v>37347</v>
      </c>
      <c r="B56" s="34">
        <f t="shared" si="0"/>
        <v>37361</v>
      </c>
      <c r="C56" s="35">
        <f t="shared" si="1"/>
        <v>14</v>
      </c>
      <c r="D56" s="17">
        <f t="shared" si="2"/>
        <v>0.94376998294953907</v>
      </c>
      <c r="E56" s="17">
        <f t="shared" si="3"/>
        <v>0.94933822584894134</v>
      </c>
      <c r="F56" s="14">
        <f t="shared" si="4"/>
        <v>37075</v>
      </c>
      <c r="G56" s="14">
        <f t="shared" si="5"/>
        <v>37440</v>
      </c>
      <c r="H56" s="3">
        <f>CHOOSE(MATCH($A$2,{"D","C"},0),VLOOKUP($A56,$J$4:$M$50,COUNTA($J$4:$M$4)),TREND(D56:E56,F56:G56,B56))</f>
        <v>0.94933822584894134</v>
      </c>
    </row>
    <row r="57" spans="1:24">
      <c r="A57" s="12">
        <f t="shared" si="8"/>
        <v>37377</v>
      </c>
      <c r="B57" s="34">
        <f t="shared" si="0"/>
        <v>37391</v>
      </c>
      <c r="C57" s="35">
        <f t="shared" si="1"/>
        <v>14</v>
      </c>
      <c r="D57" s="17">
        <f t="shared" si="2"/>
        <v>0.94376998294953907</v>
      </c>
      <c r="E57" s="17">
        <f t="shared" si="3"/>
        <v>0.94933822584894134</v>
      </c>
      <c r="F57" s="14">
        <f t="shared" si="4"/>
        <v>37075</v>
      </c>
      <c r="G57" s="14">
        <f t="shared" si="5"/>
        <v>37440</v>
      </c>
      <c r="H57" s="3">
        <f>CHOOSE(MATCH($A$2,{"D","C"},0),VLOOKUP($A57,$J$4:$M$50,COUNTA($J$4:$M$4)),TREND(D57:E57,F57:G57,B57))</f>
        <v>0.94933822584894134</v>
      </c>
    </row>
    <row r="58" spans="1:24">
      <c r="A58" s="12">
        <f t="shared" si="8"/>
        <v>37408</v>
      </c>
      <c r="B58" s="34">
        <f t="shared" si="0"/>
        <v>37422</v>
      </c>
      <c r="C58" s="35">
        <f t="shared" si="1"/>
        <v>14</v>
      </c>
      <c r="D58" s="17">
        <f t="shared" si="2"/>
        <v>0.94376998294953907</v>
      </c>
      <c r="E58" s="17">
        <f t="shared" si="3"/>
        <v>0.94933822584894134</v>
      </c>
      <c r="F58" s="14">
        <f t="shared" si="4"/>
        <v>37075</v>
      </c>
      <c r="G58" s="14">
        <f t="shared" si="5"/>
        <v>37440</v>
      </c>
      <c r="H58" s="3">
        <f>CHOOSE(MATCH($A$2,{"D","C"},0),VLOOKUP($A58,$J$4:$M$50,COUNTA($J$4:$M$4)),TREND(D58:E58,F58:G58,B58))</f>
        <v>0.94933822584894134</v>
      </c>
    </row>
    <row r="59" spans="1:24">
      <c r="A59" s="12">
        <f t="shared" si="8"/>
        <v>37438</v>
      </c>
      <c r="B59" s="34">
        <f t="shared" si="0"/>
        <v>37452</v>
      </c>
      <c r="C59" s="35">
        <f t="shared" si="1"/>
        <v>15</v>
      </c>
      <c r="D59" s="17">
        <f t="shared" si="2"/>
        <v>0.94933822584894134</v>
      </c>
      <c r="E59" s="17">
        <f t="shared" si="3"/>
        <v>0.9527558434619976</v>
      </c>
      <c r="F59" s="14">
        <f t="shared" si="4"/>
        <v>37440</v>
      </c>
      <c r="G59" s="14">
        <f t="shared" si="5"/>
        <v>37805</v>
      </c>
      <c r="H59" s="3">
        <f>CHOOSE(MATCH($A$2,{"D","C"},0),VLOOKUP($A59,$J$4:$M$50,COUNTA($J$4:$M$4)),TREND(D59:E59,F59:G59,B59))</f>
        <v>0.94933822584894134</v>
      </c>
    </row>
    <row r="60" spans="1:24">
      <c r="A60" s="12">
        <f t="shared" si="8"/>
        <v>37469</v>
      </c>
      <c r="B60" s="34">
        <f t="shared" si="0"/>
        <v>37483</v>
      </c>
      <c r="C60" s="35">
        <f t="shared" si="1"/>
        <v>15</v>
      </c>
      <c r="D60" s="17">
        <f t="shared" si="2"/>
        <v>0.94933822584894134</v>
      </c>
      <c r="E60" s="17">
        <f t="shared" si="3"/>
        <v>0.9527558434619976</v>
      </c>
      <c r="F60" s="14">
        <f t="shared" si="4"/>
        <v>37440</v>
      </c>
      <c r="G60" s="14">
        <f t="shared" si="5"/>
        <v>37805</v>
      </c>
      <c r="H60" s="3">
        <f>CHOOSE(MATCH($A$2,{"D","C"},0),VLOOKUP($A60,$J$4:$M$50,COUNTA($J$4:$M$4)),TREND(D60:E60,F60:G60,B60))</f>
        <v>0.94933822584894134</v>
      </c>
    </row>
    <row r="61" spans="1:24">
      <c r="A61" s="12">
        <f t="shared" si="8"/>
        <v>37500</v>
      </c>
      <c r="B61" s="34">
        <f t="shared" si="0"/>
        <v>37514</v>
      </c>
      <c r="C61" s="35">
        <f t="shared" si="1"/>
        <v>15</v>
      </c>
      <c r="D61" s="17">
        <f t="shared" si="2"/>
        <v>0.94933822584894134</v>
      </c>
      <c r="E61" s="17">
        <f t="shared" si="3"/>
        <v>0.9527558434619976</v>
      </c>
      <c r="F61" s="14">
        <f t="shared" si="4"/>
        <v>37440</v>
      </c>
      <c r="G61" s="14">
        <f t="shared" si="5"/>
        <v>37805</v>
      </c>
      <c r="H61" s="3">
        <f>CHOOSE(MATCH($A$2,{"D","C"},0),VLOOKUP($A61,$J$4:$M$50,COUNTA($J$4:$M$4)),TREND(D61:E61,F61:G61,B61))</f>
        <v>0.94933822584894134</v>
      </c>
    </row>
    <row r="62" spans="1:24">
      <c r="A62" s="12">
        <f t="shared" si="8"/>
        <v>37530</v>
      </c>
      <c r="B62" s="34">
        <f t="shared" si="0"/>
        <v>37544</v>
      </c>
      <c r="C62" s="35">
        <f t="shared" si="1"/>
        <v>15</v>
      </c>
      <c r="D62" s="17">
        <f t="shared" si="2"/>
        <v>0.94933822584894134</v>
      </c>
      <c r="E62" s="17">
        <f t="shared" si="3"/>
        <v>0.9527558434619976</v>
      </c>
      <c r="F62" s="14">
        <f t="shared" si="4"/>
        <v>37440</v>
      </c>
      <c r="G62" s="14">
        <f t="shared" si="5"/>
        <v>37805</v>
      </c>
      <c r="H62" s="3">
        <f>CHOOSE(MATCH($A$2,{"D","C"},0),VLOOKUP($A62,$J$4:$M$50,COUNTA($J$4:$M$4)),TREND(D62:E62,F62:G62,B62))</f>
        <v>0.94933822584894134</v>
      </c>
    </row>
    <row r="63" spans="1:24">
      <c r="A63" s="12">
        <f t="shared" si="8"/>
        <v>37561</v>
      </c>
      <c r="B63" s="34">
        <f t="shared" si="0"/>
        <v>37575</v>
      </c>
      <c r="C63" s="35">
        <f t="shared" si="1"/>
        <v>15</v>
      </c>
      <c r="D63" s="17">
        <f t="shared" si="2"/>
        <v>0.94933822584894134</v>
      </c>
      <c r="E63" s="17">
        <f t="shared" si="3"/>
        <v>0.9527558434619976</v>
      </c>
      <c r="F63" s="14">
        <f t="shared" si="4"/>
        <v>37440</v>
      </c>
      <c r="G63" s="14">
        <f t="shared" si="5"/>
        <v>37805</v>
      </c>
      <c r="H63" s="3">
        <f>CHOOSE(MATCH($A$2,{"D","C"},0),VLOOKUP($A63,$J$4:$M$50,COUNTA($J$4:$M$4)),TREND(D63:E63,F63:G63,B63))</f>
        <v>0.94933822584894134</v>
      </c>
    </row>
    <row r="64" spans="1:24">
      <c r="A64" s="12">
        <f t="shared" si="8"/>
        <v>37591</v>
      </c>
      <c r="B64" s="34">
        <f t="shared" si="0"/>
        <v>37605</v>
      </c>
      <c r="C64" s="35">
        <f t="shared" si="1"/>
        <v>15</v>
      </c>
      <c r="D64" s="17">
        <f t="shared" si="2"/>
        <v>0.94933822584894134</v>
      </c>
      <c r="E64" s="17">
        <f t="shared" si="3"/>
        <v>0.9527558434619976</v>
      </c>
      <c r="F64" s="14">
        <f t="shared" si="4"/>
        <v>37440</v>
      </c>
      <c r="G64" s="14">
        <f t="shared" si="5"/>
        <v>37805</v>
      </c>
      <c r="H64" s="3">
        <f>CHOOSE(MATCH($A$2,{"D","C"},0),VLOOKUP($A64,$J$4:$M$50,COUNTA($J$4:$M$4)),TREND(D64:E64,F64:G64,B64))</f>
        <v>0.94933822584894134</v>
      </c>
    </row>
    <row r="65" spans="1:8">
      <c r="A65" s="12">
        <f t="shared" si="8"/>
        <v>37622</v>
      </c>
      <c r="B65" s="34">
        <f t="shared" si="0"/>
        <v>37636</v>
      </c>
      <c r="C65" s="35">
        <f t="shared" si="1"/>
        <v>15</v>
      </c>
      <c r="D65" s="17">
        <f t="shared" si="2"/>
        <v>0.94933822584894134</v>
      </c>
      <c r="E65" s="17">
        <f t="shared" si="3"/>
        <v>0.9527558434619976</v>
      </c>
      <c r="F65" s="14">
        <f t="shared" si="4"/>
        <v>37440</v>
      </c>
      <c r="G65" s="14">
        <f t="shared" si="5"/>
        <v>37805</v>
      </c>
      <c r="H65" s="3">
        <f>CHOOSE(MATCH($A$2,{"D","C"},0),VLOOKUP($A65,$J$4:$M$50,COUNTA($J$4:$M$4)),TREND(D65:E65,F65:G65,B65))</f>
        <v>0.9527558434619976</v>
      </c>
    </row>
    <row r="66" spans="1:8">
      <c r="A66" s="12">
        <f t="shared" si="8"/>
        <v>37653</v>
      </c>
      <c r="B66" s="34">
        <f t="shared" si="0"/>
        <v>37667</v>
      </c>
      <c r="C66" s="35">
        <f t="shared" si="1"/>
        <v>15</v>
      </c>
      <c r="D66" s="17">
        <f t="shared" si="2"/>
        <v>0.94933822584894134</v>
      </c>
      <c r="E66" s="17">
        <f t="shared" si="3"/>
        <v>0.9527558434619976</v>
      </c>
      <c r="F66" s="14">
        <f t="shared" si="4"/>
        <v>37440</v>
      </c>
      <c r="G66" s="14">
        <f t="shared" si="5"/>
        <v>37805</v>
      </c>
      <c r="H66" s="3">
        <f>CHOOSE(MATCH($A$2,{"D","C"},0),VLOOKUP($A66,$J$4:$M$50,COUNTA($J$4:$M$4)),TREND(D66:E66,F66:G66,B66))</f>
        <v>0.9527558434619976</v>
      </c>
    </row>
    <row r="67" spans="1:8">
      <c r="A67" s="12">
        <f t="shared" si="8"/>
        <v>37681</v>
      </c>
      <c r="B67" s="34">
        <f t="shared" si="0"/>
        <v>37695</v>
      </c>
      <c r="C67" s="35">
        <f t="shared" si="1"/>
        <v>15</v>
      </c>
      <c r="D67" s="17">
        <f t="shared" si="2"/>
        <v>0.94933822584894134</v>
      </c>
      <c r="E67" s="17">
        <f t="shared" si="3"/>
        <v>0.9527558434619976</v>
      </c>
      <c r="F67" s="14">
        <f t="shared" si="4"/>
        <v>37440</v>
      </c>
      <c r="G67" s="14">
        <f t="shared" si="5"/>
        <v>37805</v>
      </c>
      <c r="H67" s="3">
        <f>CHOOSE(MATCH($A$2,{"D","C"},0),VLOOKUP($A67,$J$4:$M$50,COUNTA($J$4:$M$4)),TREND(D67:E67,F67:G67,B67))</f>
        <v>0.9527558434619976</v>
      </c>
    </row>
    <row r="68" spans="1:8">
      <c r="A68" s="12">
        <f t="shared" si="8"/>
        <v>37712</v>
      </c>
      <c r="B68" s="34">
        <f t="shared" si="0"/>
        <v>37726</v>
      </c>
      <c r="C68" s="35">
        <f t="shared" si="1"/>
        <v>15</v>
      </c>
      <c r="D68" s="17">
        <f t="shared" si="2"/>
        <v>0.94933822584894134</v>
      </c>
      <c r="E68" s="17">
        <f t="shared" si="3"/>
        <v>0.9527558434619976</v>
      </c>
      <c r="F68" s="14">
        <f t="shared" si="4"/>
        <v>37440</v>
      </c>
      <c r="G68" s="14">
        <f t="shared" si="5"/>
        <v>37805</v>
      </c>
      <c r="H68" s="3">
        <f>CHOOSE(MATCH($A$2,{"D","C"},0),VLOOKUP($A68,$J$4:$M$50,COUNTA($J$4:$M$4)),TREND(D68:E68,F68:G68,B68))</f>
        <v>0.9527558434619976</v>
      </c>
    </row>
    <row r="69" spans="1:8">
      <c r="A69" s="12">
        <f t="shared" si="8"/>
        <v>37742</v>
      </c>
      <c r="B69" s="34">
        <f t="shared" ref="B69:B132" si="13">DATE(YEAR(A69),MONTH(A69)+FLOOR(($M$2+$A$3)/2,1),1+14*MOD($M$2+$A$3,2))</f>
        <v>37756</v>
      </c>
      <c r="C69" s="35">
        <f t="shared" ref="C69:C132" si="14">MATCH($B69,$K$5:$K$50,1)</f>
        <v>15</v>
      </c>
      <c r="D69" s="17">
        <f t="shared" ref="D69:D132" si="15">INDEX($M$5:$M$50,C69)</f>
        <v>0.94933822584894134</v>
      </c>
      <c r="E69" s="17">
        <f t="shared" ref="E69:E132" si="16">INDEX($M$5:$M$50,C69+1)</f>
        <v>0.9527558434619976</v>
      </c>
      <c r="F69" s="14">
        <f t="shared" ref="F69:F132" si="17">INDEX($K$5:$K$50,C69)</f>
        <v>37440</v>
      </c>
      <c r="G69" s="14">
        <f t="shared" ref="G69:G132" si="18">INDEX($K$5:$K$50,C69+1)</f>
        <v>37805</v>
      </c>
      <c r="H69" s="3">
        <f>CHOOSE(MATCH($A$2,{"D","C"},0),VLOOKUP($A69,$J$4:$M$50,COUNTA($J$4:$M$4)),TREND(D69:E69,F69:G69,B69))</f>
        <v>0.9527558434619976</v>
      </c>
    </row>
    <row r="70" spans="1:8">
      <c r="A70" s="12">
        <f t="shared" ref="A70:A133" si="19">EOMONTH(A69,$A$3-1)+1</f>
        <v>37773</v>
      </c>
      <c r="B70" s="34">
        <f t="shared" si="13"/>
        <v>37787</v>
      </c>
      <c r="C70" s="35">
        <f t="shared" si="14"/>
        <v>15</v>
      </c>
      <c r="D70" s="17">
        <f t="shared" si="15"/>
        <v>0.94933822584894134</v>
      </c>
      <c r="E70" s="17">
        <f t="shared" si="16"/>
        <v>0.9527558434619976</v>
      </c>
      <c r="F70" s="14">
        <f t="shared" si="17"/>
        <v>37440</v>
      </c>
      <c r="G70" s="14">
        <f t="shared" si="18"/>
        <v>37805</v>
      </c>
      <c r="H70" s="3">
        <f>CHOOSE(MATCH($A$2,{"D","C"},0),VLOOKUP($A70,$J$4:$M$50,COUNTA($J$4:$M$4)),TREND(D70:E70,F70:G70,B70))</f>
        <v>0.9527558434619976</v>
      </c>
    </row>
    <row r="71" spans="1:8">
      <c r="A71" s="12">
        <f t="shared" si="19"/>
        <v>37803</v>
      </c>
      <c r="B71" s="34">
        <f t="shared" si="13"/>
        <v>37817</v>
      </c>
      <c r="C71" s="35">
        <f t="shared" si="14"/>
        <v>16</v>
      </c>
      <c r="D71" s="17">
        <f t="shared" si="15"/>
        <v>0.9527558434619976</v>
      </c>
      <c r="E71" s="17">
        <f t="shared" si="16"/>
        <v>0.95685269358888414</v>
      </c>
      <c r="F71" s="14">
        <f t="shared" si="17"/>
        <v>37805</v>
      </c>
      <c r="G71" s="14">
        <f t="shared" si="18"/>
        <v>38170</v>
      </c>
      <c r="H71" s="3">
        <f>CHOOSE(MATCH($A$2,{"D","C"},0),VLOOKUP($A71,$J$4:$M$50,COUNTA($J$4:$M$4)),TREND(D71:E71,F71:G71,B71))</f>
        <v>0.9527558434619976</v>
      </c>
    </row>
    <row r="72" spans="1:8">
      <c r="A72" s="12">
        <f t="shared" si="19"/>
        <v>37834</v>
      </c>
      <c r="B72" s="34">
        <f t="shared" si="13"/>
        <v>37848</v>
      </c>
      <c r="C72" s="35">
        <f t="shared" si="14"/>
        <v>16</v>
      </c>
      <c r="D72" s="17">
        <f t="shared" si="15"/>
        <v>0.9527558434619976</v>
      </c>
      <c r="E72" s="17">
        <f t="shared" si="16"/>
        <v>0.95685269358888414</v>
      </c>
      <c r="F72" s="14">
        <f t="shared" si="17"/>
        <v>37805</v>
      </c>
      <c r="G72" s="14">
        <f t="shared" si="18"/>
        <v>38170</v>
      </c>
      <c r="H72" s="3">
        <f>CHOOSE(MATCH($A$2,{"D","C"},0),VLOOKUP($A72,$J$4:$M$50,COUNTA($J$4:$M$4)),TREND(D72:E72,F72:G72,B72))</f>
        <v>0.9527558434619976</v>
      </c>
    </row>
    <row r="73" spans="1:8">
      <c r="A73" s="12">
        <f t="shared" si="19"/>
        <v>37865</v>
      </c>
      <c r="B73" s="34">
        <f t="shared" si="13"/>
        <v>37879</v>
      </c>
      <c r="C73" s="35">
        <f t="shared" si="14"/>
        <v>16</v>
      </c>
      <c r="D73" s="17">
        <f t="shared" si="15"/>
        <v>0.9527558434619976</v>
      </c>
      <c r="E73" s="17">
        <f t="shared" si="16"/>
        <v>0.95685269358888414</v>
      </c>
      <c r="F73" s="14">
        <f t="shared" si="17"/>
        <v>37805</v>
      </c>
      <c r="G73" s="14">
        <f t="shared" si="18"/>
        <v>38170</v>
      </c>
      <c r="H73" s="3">
        <f>CHOOSE(MATCH($A$2,{"D","C"},0),VLOOKUP($A73,$J$4:$M$50,COUNTA($J$4:$M$4)),TREND(D73:E73,F73:G73,B73))</f>
        <v>0.9527558434619976</v>
      </c>
    </row>
    <row r="74" spans="1:8">
      <c r="A74" s="12">
        <f t="shared" si="19"/>
        <v>37895</v>
      </c>
      <c r="B74" s="34">
        <f t="shared" si="13"/>
        <v>37909</v>
      </c>
      <c r="C74" s="35">
        <f t="shared" si="14"/>
        <v>16</v>
      </c>
      <c r="D74" s="17">
        <f t="shared" si="15"/>
        <v>0.9527558434619976</v>
      </c>
      <c r="E74" s="17">
        <f t="shared" si="16"/>
        <v>0.95685269358888414</v>
      </c>
      <c r="F74" s="14">
        <f t="shared" si="17"/>
        <v>37805</v>
      </c>
      <c r="G74" s="14">
        <f t="shared" si="18"/>
        <v>38170</v>
      </c>
      <c r="H74" s="3">
        <f>CHOOSE(MATCH($A$2,{"D","C"},0),VLOOKUP($A74,$J$4:$M$50,COUNTA($J$4:$M$4)),TREND(D74:E74,F74:G74,B74))</f>
        <v>0.9527558434619976</v>
      </c>
    </row>
    <row r="75" spans="1:8">
      <c r="A75" s="12">
        <f t="shared" si="19"/>
        <v>37926</v>
      </c>
      <c r="B75" s="34">
        <f t="shared" si="13"/>
        <v>37940</v>
      </c>
      <c r="C75" s="35">
        <f t="shared" si="14"/>
        <v>16</v>
      </c>
      <c r="D75" s="17">
        <f t="shared" si="15"/>
        <v>0.9527558434619976</v>
      </c>
      <c r="E75" s="17">
        <f t="shared" si="16"/>
        <v>0.95685269358888414</v>
      </c>
      <c r="F75" s="14">
        <f t="shared" si="17"/>
        <v>37805</v>
      </c>
      <c r="G75" s="14">
        <f t="shared" si="18"/>
        <v>38170</v>
      </c>
      <c r="H75" s="3">
        <f>CHOOSE(MATCH($A$2,{"D","C"},0),VLOOKUP($A75,$J$4:$M$50,COUNTA($J$4:$M$4)),TREND(D75:E75,F75:G75,B75))</f>
        <v>0.9527558434619976</v>
      </c>
    </row>
    <row r="76" spans="1:8">
      <c r="A76" s="12">
        <f t="shared" si="19"/>
        <v>37956</v>
      </c>
      <c r="B76" s="34">
        <f t="shared" si="13"/>
        <v>37970</v>
      </c>
      <c r="C76" s="35">
        <f t="shared" si="14"/>
        <v>16</v>
      </c>
      <c r="D76" s="17">
        <f t="shared" si="15"/>
        <v>0.9527558434619976</v>
      </c>
      <c r="E76" s="17">
        <f t="shared" si="16"/>
        <v>0.95685269358888414</v>
      </c>
      <c r="F76" s="14">
        <f t="shared" si="17"/>
        <v>37805</v>
      </c>
      <c r="G76" s="14">
        <f t="shared" si="18"/>
        <v>38170</v>
      </c>
      <c r="H76" s="3">
        <f>CHOOSE(MATCH($A$2,{"D","C"},0),VLOOKUP($A76,$J$4:$M$50,COUNTA($J$4:$M$4)),TREND(D76:E76,F76:G76,B76))</f>
        <v>0.9527558434619976</v>
      </c>
    </row>
    <row r="77" spans="1:8">
      <c r="A77" s="12">
        <f t="shared" si="19"/>
        <v>37987</v>
      </c>
      <c r="B77" s="34">
        <f t="shared" si="13"/>
        <v>38001</v>
      </c>
      <c r="C77" s="35">
        <f t="shared" si="14"/>
        <v>16</v>
      </c>
      <c r="D77" s="17">
        <f t="shared" si="15"/>
        <v>0.9527558434619976</v>
      </c>
      <c r="E77" s="17">
        <f t="shared" si="16"/>
        <v>0.95685269358888414</v>
      </c>
      <c r="F77" s="14">
        <f t="shared" si="17"/>
        <v>37805</v>
      </c>
      <c r="G77" s="14">
        <f t="shared" si="18"/>
        <v>38170</v>
      </c>
      <c r="H77" s="3">
        <f>CHOOSE(MATCH($A$2,{"D","C"},0),VLOOKUP($A77,$J$4:$M$50,COUNTA($J$4:$M$4)),TREND(D77:E77,F77:G77,B77))</f>
        <v>0.95685269358888414</v>
      </c>
    </row>
    <row r="78" spans="1:8">
      <c r="A78" s="12">
        <f t="shared" si="19"/>
        <v>38018</v>
      </c>
      <c r="B78" s="34">
        <f t="shared" si="13"/>
        <v>38032</v>
      </c>
      <c r="C78" s="35">
        <f t="shared" si="14"/>
        <v>16</v>
      </c>
      <c r="D78" s="17">
        <f t="shared" si="15"/>
        <v>0.9527558434619976</v>
      </c>
      <c r="E78" s="17">
        <f t="shared" si="16"/>
        <v>0.95685269358888414</v>
      </c>
      <c r="F78" s="14">
        <f t="shared" si="17"/>
        <v>37805</v>
      </c>
      <c r="G78" s="14">
        <f t="shared" si="18"/>
        <v>38170</v>
      </c>
      <c r="H78" s="3">
        <f>CHOOSE(MATCH($A$2,{"D","C"},0),VLOOKUP($A78,$J$4:$M$50,COUNTA($J$4:$M$4)),TREND(D78:E78,F78:G78,B78))</f>
        <v>0.95685269358888414</v>
      </c>
    </row>
    <row r="79" spans="1:8">
      <c r="A79" s="12">
        <f t="shared" si="19"/>
        <v>38047</v>
      </c>
      <c r="B79" s="34">
        <f t="shared" si="13"/>
        <v>38061</v>
      </c>
      <c r="C79" s="35">
        <f t="shared" si="14"/>
        <v>16</v>
      </c>
      <c r="D79" s="17">
        <f t="shared" si="15"/>
        <v>0.9527558434619976</v>
      </c>
      <c r="E79" s="17">
        <f t="shared" si="16"/>
        <v>0.95685269358888414</v>
      </c>
      <c r="F79" s="14">
        <f t="shared" si="17"/>
        <v>37805</v>
      </c>
      <c r="G79" s="14">
        <f t="shared" si="18"/>
        <v>38170</v>
      </c>
      <c r="H79" s="3">
        <f>CHOOSE(MATCH($A$2,{"D","C"},0),VLOOKUP($A79,$J$4:$M$50,COUNTA($J$4:$M$4)),TREND(D79:E79,F79:G79,B79))</f>
        <v>0.95685269358888414</v>
      </c>
    </row>
    <row r="80" spans="1:8">
      <c r="A80" s="12">
        <f t="shared" si="19"/>
        <v>38078</v>
      </c>
      <c r="B80" s="34">
        <f t="shared" si="13"/>
        <v>38092</v>
      </c>
      <c r="C80" s="35">
        <f t="shared" si="14"/>
        <v>16</v>
      </c>
      <c r="D80" s="17">
        <f t="shared" si="15"/>
        <v>0.9527558434619976</v>
      </c>
      <c r="E80" s="17">
        <f t="shared" si="16"/>
        <v>0.95685269358888414</v>
      </c>
      <c r="F80" s="14">
        <f t="shared" si="17"/>
        <v>37805</v>
      </c>
      <c r="G80" s="14">
        <f t="shared" si="18"/>
        <v>38170</v>
      </c>
      <c r="H80" s="3">
        <f>CHOOSE(MATCH($A$2,{"D","C"},0),VLOOKUP($A80,$J$4:$M$50,COUNTA($J$4:$M$4)),TREND(D80:E80,F80:G80,B80))</f>
        <v>0.95685269358888414</v>
      </c>
    </row>
    <row r="81" spans="1:8">
      <c r="A81" s="12">
        <f t="shared" si="19"/>
        <v>38108</v>
      </c>
      <c r="B81" s="34">
        <f t="shared" si="13"/>
        <v>38122</v>
      </c>
      <c r="C81" s="35">
        <f t="shared" si="14"/>
        <v>16</v>
      </c>
      <c r="D81" s="17">
        <f t="shared" si="15"/>
        <v>0.9527558434619976</v>
      </c>
      <c r="E81" s="17">
        <f t="shared" si="16"/>
        <v>0.95685269358888414</v>
      </c>
      <c r="F81" s="14">
        <f t="shared" si="17"/>
        <v>37805</v>
      </c>
      <c r="G81" s="14">
        <f t="shared" si="18"/>
        <v>38170</v>
      </c>
      <c r="H81" s="3">
        <f>CHOOSE(MATCH($A$2,{"D","C"},0),VLOOKUP($A81,$J$4:$M$50,COUNTA($J$4:$M$4)),TREND(D81:E81,F81:G81,B81))</f>
        <v>0.95685269358888414</v>
      </c>
    </row>
    <row r="82" spans="1:8">
      <c r="A82" s="12">
        <f t="shared" si="19"/>
        <v>38139</v>
      </c>
      <c r="B82" s="34">
        <f t="shared" si="13"/>
        <v>38153</v>
      </c>
      <c r="C82" s="35">
        <f t="shared" si="14"/>
        <v>16</v>
      </c>
      <c r="D82" s="17">
        <f t="shared" si="15"/>
        <v>0.9527558434619976</v>
      </c>
      <c r="E82" s="17">
        <f t="shared" si="16"/>
        <v>0.95685269358888414</v>
      </c>
      <c r="F82" s="14">
        <f t="shared" si="17"/>
        <v>37805</v>
      </c>
      <c r="G82" s="14">
        <f t="shared" si="18"/>
        <v>38170</v>
      </c>
      <c r="H82" s="3">
        <f>CHOOSE(MATCH($A$2,{"D","C"},0),VLOOKUP($A82,$J$4:$M$50,COUNTA($J$4:$M$4)),TREND(D82:E82,F82:G82,B82))</f>
        <v>0.95685269358888414</v>
      </c>
    </row>
    <row r="83" spans="1:8">
      <c r="A83" s="12">
        <f t="shared" si="19"/>
        <v>38169</v>
      </c>
      <c r="B83" s="34">
        <f t="shared" si="13"/>
        <v>38183</v>
      </c>
      <c r="C83" s="35">
        <f t="shared" si="14"/>
        <v>17</v>
      </c>
      <c r="D83" s="17">
        <f t="shared" si="15"/>
        <v>0.95685269358888414</v>
      </c>
      <c r="E83" s="17">
        <f t="shared" si="16"/>
        <v>0.96556005310054305</v>
      </c>
      <c r="F83" s="14">
        <f t="shared" si="17"/>
        <v>38170</v>
      </c>
      <c r="G83" s="14">
        <f t="shared" si="18"/>
        <v>38536</v>
      </c>
      <c r="H83" s="3">
        <f>CHOOSE(MATCH($A$2,{"D","C"},0),VLOOKUP($A83,$J$4:$M$50,COUNTA($J$4:$M$4)),TREND(D83:E83,F83:G83,B83))</f>
        <v>0.95685269358888414</v>
      </c>
    </row>
    <row r="84" spans="1:8">
      <c r="A84" s="12">
        <f t="shared" si="19"/>
        <v>38200</v>
      </c>
      <c r="B84" s="34">
        <f t="shared" si="13"/>
        <v>38214</v>
      </c>
      <c r="C84" s="35">
        <f t="shared" si="14"/>
        <v>17</v>
      </c>
      <c r="D84" s="17">
        <f t="shared" si="15"/>
        <v>0.95685269358888414</v>
      </c>
      <c r="E84" s="17">
        <f t="shared" si="16"/>
        <v>0.96556005310054305</v>
      </c>
      <c r="F84" s="14">
        <f t="shared" si="17"/>
        <v>38170</v>
      </c>
      <c r="G84" s="14">
        <f t="shared" si="18"/>
        <v>38536</v>
      </c>
      <c r="H84" s="3">
        <f>CHOOSE(MATCH($A$2,{"D","C"},0),VLOOKUP($A84,$J$4:$M$50,COUNTA($J$4:$M$4)),TREND(D84:E84,F84:G84,B84))</f>
        <v>0.95685269358888414</v>
      </c>
    </row>
    <row r="85" spans="1:8">
      <c r="A85" s="12">
        <f t="shared" si="19"/>
        <v>38231</v>
      </c>
      <c r="B85" s="34">
        <f t="shared" si="13"/>
        <v>38245</v>
      </c>
      <c r="C85" s="35">
        <f t="shared" si="14"/>
        <v>17</v>
      </c>
      <c r="D85" s="17">
        <f t="shared" si="15"/>
        <v>0.95685269358888414</v>
      </c>
      <c r="E85" s="17">
        <f t="shared" si="16"/>
        <v>0.96556005310054305</v>
      </c>
      <c r="F85" s="14">
        <f t="shared" si="17"/>
        <v>38170</v>
      </c>
      <c r="G85" s="14">
        <f t="shared" si="18"/>
        <v>38536</v>
      </c>
      <c r="H85" s="3">
        <f>CHOOSE(MATCH($A$2,{"D","C"},0),VLOOKUP($A85,$J$4:$M$50,COUNTA($J$4:$M$4)),TREND(D85:E85,F85:G85,B85))</f>
        <v>0.95685269358888414</v>
      </c>
    </row>
    <row r="86" spans="1:8">
      <c r="A86" s="12">
        <f t="shared" si="19"/>
        <v>38261</v>
      </c>
      <c r="B86" s="34">
        <f t="shared" si="13"/>
        <v>38275</v>
      </c>
      <c r="C86" s="35">
        <f t="shared" si="14"/>
        <v>17</v>
      </c>
      <c r="D86" s="17">
        <f t="shared" si="15"/>
        <v>0.95685269358888414</v>
      </c>
      <c r="E86" s="17">
        <f t="shared" si="16"/>
        <v>0.96556005310054305</v>
      </c>
      <c r="F86" s="14">
        <f t="shared" si="17"/>
        <v>38170</v>
      </c>
      <c r="G86" s="14">
        <f t="shared" si="18"/>
        <v>38536</v>
      </c>
      <c r="H86" s="3">
        <f>CHOOSE(MATCH($A$2,{"D","C"},0),VLOOKUP($A86,$J$4:$M$50,COUNTA($J$4:$M$4)),TREND(D86:E86,F86:G86,B86))</f>
        <v>0.95685269358888414</v>
      </c>
    </row>
    <row r="87" spans="1:8">
      <c r="A87" s="12">
        <f t="shared" si="19"/>
        <v>38292</v>
      </c>
      <c r="B87" s="34">
        <f t="shared" si="13"/>
        <v>38306</v>
      </c>
      <c r="C87" s="35">
        <f t="shared" si="14"/>
        <v>17</v>
      </c>
      <c r="D87" s="17">
        <f t="shared" si="15"/>
        <v>0.95685269358888414</v>
      </c>
      <c r="E87" s="17">
        <f t="shared" si="16"/>
        <v>0.96556005310054305</v>
      </c>
      <c r="F87" s="14">
        <f t="shared" si="17"/>
        <v>38170</v>
      </c>
      <c r="G87" s="14">
        <f t="shared" si="18"/>
        <v>38536</v>
      </c>
      <c r="H87" s="3">
        <f>CHOOSE(MATCH($A$2,{"D","C"},0),VLOOKUP($A87,$J$4:$M$50,COUNTA($J$4:$M$4)),TREND(D87:E87,F87:G87,B87))</f>
        <v>0.95685269358888414</v>
      </c>
    </row>
    <row r="88" spans="1:8">
      <c r="A88" s="12">
        <f t="shared" si="19"/>
        <v>38322</v>
      </c>
      <c r="B88" s="34">
        <f t="shared" si="13"/>
        <v>38336</v>
      </c>
      <c r="C88" s="35">
        <f t="shared" si="14"/>
        <v>17</v>
      </c>
      <c r="D88" s="17">
        <f t="shared" si="15"/>
        <v>0.95685269358888414</v>
      </c>
      <c r="E88" s="17">
        <f t="shared" si="16"/>
        <v>0.96556005310054305</v>
      </c>
      <c r="F88" s="14">
        <f t="shared" si="17"/>
        <v>38170</v>
      </c>
      <c r="G88" s="14">
        <f t="shared" si="18"/>
        <v>38536</v>
      </c>
      <c r="H88" s="3">
        <f>CHOOSE(MATCH($A$2,{"D","C"},0),VLOOKUP($A88,$J$4:$M$50,COUNTA($J$4:$M$4)),TREND(D88:E88,F88:G88,B88))</f>
        <v>0.95685269358888414</v>
      </c>
    </row>
    <row r="89" spans="1:8">
      <c r="A89" s="12">
        <f t="shared" si="19"/>
        <v>38353</v>
      </c>
      <c r="B89" s="34">
        <f t="shared" si="13"/>
        <v>38367</v>
      </c>
      <c r="C89" s="35">
        <f t="shared" si="14"/>
        <v>17</v>
      </c>
      <c r="D89" s="17">
        <f t="shared" si="15"/>
        <v>0.95685269358888414</v>
      </c>
      <c r="E89" s="17">
        <f t="shared" si="16"/>
        <v>0.96556005310054305</v>
      </c>
      <c r="F89" s="14">
        <f t="shared" si="17"/>
        <v>38170</v>
      </c>
      <c r="G89" s="14">
        <f t="shared" si="18"/>
        <v>38536</v>
      </c>
      <c r="H89" s="3">
        <f>CHOOSE(MATCH($A$2,{"D","C"},0),VLOOKUP($A89,$J$4:$M$50,COUNTA($J$4:$M$4)),TREND(D89:E89,F89:G89,B89))</f>
        <v>0.96556005310054305</v>
      </c>
    </row>
    <row r="90" spans="1:8">
      <c r="A90" s="12">
        <f t="shared" si="19"/>
        <v>38384</v>
      </c>
      <c r="B90" s="34">
        <f t="shared" si="13"/>
        <v>38398</v>
      </c>
      <c r="C90" s="35">
        <f t="shared" si="14"/>
        <v>17</v>
      </c>
      <c r="D90" s="17">
        <f t="shared" si="15"/>
        <v>0.95685269358888414</v>
      </c>
      <c r="E90" s="17">
        <f t="shared" si="16"/>
        <v>0.96556005310054305</v>
      </c>
      <c r="F90" s="14">
        <f t="shared" si="17"/>
        <v>38170</v>
      </c>
      <c r="G90" s="14">
        <f t="shared" si="18"/>
        <v>38536</v>
      </c>
      <c r="H90" s="3">
        <f>CHOOSE(MATCH($A$2,{"D","C"},0),VLOOKUP($A90,$J$4:$M$50,COUNTA($J$4:$M$4)),TREND(D90:E90,F90:G90,B90))</f>
        <v>0.96556005310054305</v>
      </c>
    </row>
    <row r="91" spans="1:8">
      <c r="A91" s="12">
        <f t="shared" si="19"/>
        <v>38412</v>
      </c>
      <c r="B91" s="34">
        <f t="shared" si="13"/>
        <v>38426</v>
      </c>
      <c r="C91" s="35">
        <f t="shared" si="14"/>
        <v>17</v>
      </c>
      <c r="D91" s="17">
        <f t="shared" si="15"/>
        <v>0.95685269358888414</v>
      </c>
      <c r="E91" s="17">
        <f t="shared" si="16"/>
        <v>0.96556005310054305</v>
      </c>
      <c r="F91" s="14">
        <f t="shared" si="17"/>
        <v>38170</v>
      </c>
      <c r="G91" s="14">
        <f t="shared" si="18"/>
        <v>38536</v>
      </c>
      <c r="H91" s="3">
        <f>CHOOSE(MATCH($A$2,{"D","C"},0),VLOOKUP($A91,$J$4:$M$50,COUNTA($J$4:$M$4)),TREND(D91:E91,F91:G91,B91))</f>
        <v>0.96556005310054305</v>
      </c>
    </row>
    <row r="92" spans="1:8">
      <c r="A92" s="12">
        <f t="shared" si="19"/>
        <v>38443</v>
      </c>
      <c r="B92" s="34">
        <f t="shared" si="13"/>
        <v>38457</v>
      </c>
      <c r="C92" s="35">
        <f t="shared" si="14"/>
        <v>17</v>
      </c>
      <c r="D92" s="17">
        <f t="shared" si="15"/>
        <v>0.95685269358888414</v>
      </c>
      <c r="E92" s="17">
        <f t="shared" si="16"/>
        <v>0.96556005310054305</v>
      </c>
      <c r="F92" s="14">
        <f t="shared" si="17"/>
        <v>38170</v>
      </c>
      <c r="G92" s="14">
        <f t="shared" si="18"/>
        <v>38536</v>
      </c>
      <c r="H92" s="3">
        <f>CHOOSE(MATCH($A$2,{"D","C"},0),VLOOKUP($A92,$J$4:$M$50,COUNTA($J$4:$M$4)),TREND(D92:E92,F92:G92,B92))</f>
        <v>0.96556005310054305</v>
      </c>
    </row>
    <row r="93" spans="1:8">
      <c r="A93" s="12">
        <f t="shared" si="19"/>
        <v>38473</v>
      </c>
      <c r="B93" s="34">
        <f t="shared" si="13"/>
        <v>38487</v>
      </c>
      <c r="C93" s="35">
        <f t="shared" si="14"/>
        <v>17</v>
      </c>
      <c r="D93" s="17">
        <f t="shared" si="15"/>
        <v>0.95685269358888414</v>
      </c>
      <c r="E93" s="17">
        <f t="shared" si="16"/>
        <v>0.96556005310054305</v>
      </c>
      <c r="F93" s="14">
        <f t="shared" si="17"/>
        <v>38170</v>
      </c>
      <c r="G93" s="14">
        <f t="shared" si="18"/>
        <v>38536</v>
      </c>
      <c r="H93" s="3">
        <f>CHOOSE(MATCH($A$2,{"D","C"},0),VLOOKUP($A93,$J$4:$M$50,COUNTA($J$4:$M$4)),TREND(D93:E93,F93:G93,B93))</f>
        <v>0.96556005310054305</v>
      </c>
    </row>
    <row r="94" spans="1:8">
      <c r="A94" s="12">
        <f t="shared" si="19"/>
        <v>38504</v>
      </c>
      <c r="B94" s="34">
        <f t="shared" si="13"/>
        <v>38518</v>
      </c>
      <c r="C94" s="35">
        <f t="shared" si="14"/>
        <v>17</v>
      </c>
      <c r="D94" s="17">
        <f t="shared" si="15"/>
        <v>0.95685269358888414</v>
      </c>
      <c r="E94" s="17">
        <f t="shared" si="16"/>
        <v>0.96556005310054305</v>
      </c>
      <c r="F94" s="14">
        <f t="shared" si="17"/>
        <v>38170</v>
      </c>
      <c r="G94" s="14">
        <f t="shared" si="18"/>
        <v>38536</v>
      </c>
      <c r="H94" s="3">
        <f>CHOOSE(MATCH($A$2,{"D","C"},0),VLOOKUP($A94,$J$4:$M$50,COUNTA($J$4:$M$4)),TREND(D94:E94,F94:G94,B94))</f>
        <v>0.96556005310054305</v>
      </c>
    </row>
    <row r="95" spans="1:8">
      <c r="A95" s="12">
        <f t="shared" si="19"/>
        <v>38534</v>
      </c>
      <c r="B95" s="34">
        <f t="shared" si="13"/>
        <v>38548</v>
      </c>
      <c r="C95" s="35">
        <f t="shared" si="14"/>
        <v>18</v>
      </c>
      <c r="D95" s="17">
        <f t="shared" si="15"/>
        <v>0.96556005310054305</v>
      </c>
      <c r="E95" s="17">
        <f t="shared" si="16"/>
        <v>0.97453976159437816</v>
      </c>
      <c r="F95" s="14">
        <f t="shared" si="17"/>
        <v>38536</v>
      </c>
      <c r="G95" s="14">
        <f t="shared" si="18"/>
        <v>38901</v>
      </c>
      <c r="H95" s="3">
        <f>CHOOSE(MATCH($A$2,{"D","C"},0),VLOOKUP($A95,$J$4:$M$50,COUNTA($J$4:$M$4)),TREND(D95:E95,F95:G95,B95))</f>
        <v>0.96556005310054305</v>
      </c>
    </row>
    <row r="96" spans="1:8">
      <c r="A96" s="12">
        <f t="shared" si="19"/>
        <v>38565</v>
      </c>
      <c r="B96" s="34">
        <f t="shared" si="13"/>
        <v>38579</v>
      </c>
      <c r="C96" s="35">
        <f t="shared" si="14"/>
        <v>18</v>
      </c>
      <c r="D96" s="17">
        <f t="shared" si="15"/>
        <v>0.96556005310054305</v>
      </c>
      <c r="E96" s="17">
        <f t="shared" si="16"/>
        <v>0.97453976159437816</v>
      </c>
      <c r="F96" s="14">
        <f t="shared" si="17"/>
        <v>38536</v>
      </c>
      <c r="G96" s="14">
        <f t="shared" si="18"/>
        <v>38901</v>
      </c>
      <c r="H96" s="3">
        <f>CHOOSE(MATCH($A$2,{"D","C"},0),VLOOKUP($A96,$J$4:$M$50,COUNTA($J$4:$M$4)),TREND(D96:E96,F96:G96,B96))</f>
        <v>0.96556005310054305</v>
      </c>
    </row>
    <row r="97" spans="1:8">
      <c r="A97" s="12">
        <f t="shared" si="19"/>
        <v>38596</v>
      </c>
      <c r="B97" s="34">
        <f t="shared" si="13"/>
        <v>38610</v>
      </c>
      <c r="C97" s="35">
        <f t="shared" si="14"/>
        <v>18</v>
      </c>
      <c r="D97" s="17">
        <f t="shared" si="15"/>
        <v>0.96556005310054305</v>
      </c>
      <c r="E97" s="17">
        <f t="shared" si="16"/>
        <v>0.97453976159437816</v>
      </c>
      <c r="F97" s="14">
        <f t="shared" si="17"/>
        <v>38536</v>
      </c>
      <c r="G97" s="14">
        <f t="shared" si="18"/>
        <v>38901</v>
      </c>
      <c r="H97" s="3">
        <f>CHOOSE(MATCH($A$2,{"D","C"},0),VLOOKUP($A97,$J$4:$M$50,COUNTA($J$4:$M$4)),TREND(D97:E97,F97:G97,B97))</f>
        <v>0.96556005310054305</v>
      </c>
    </row>
    <row r="98" spans="1:8">
      <c r="A98" s="12">
        <f t="shared" si="19"/>
        <v>38626</v>
      </c>
      <c r="B98" s="34">
        <f t="shared" si="13"/>
        <v>38640</v>
      </c>
      <c r="C98" s="35">
        <f t="shared" si="14"/>
        <v>18</v>
      </c>
      <c r="D98" s="17">
        <f t="shared" si="15"/>
        <v>0.96556005310054305</v>
      </c>
      <c r="E98" s="17">
        <f t="shared" si="16"/>
        <v>0.97453976159437816</v>
      </c>
      <c r="F98" s="14">
        <f t="shared" si="17"/>
        <v>38536</v>
      </c>
      <c r="G98" s="14">
        <f t="shared" si="18"/>
        <v>38901</v>
      </c>
      <c r="H98" s="3">
        <f>CHOOSE(MATCH($A$2,{"D","C"},0),VLOOKUP($A98,$J$4:$M$50,COUNTA($J$4:$M$4)),TREND(D98:E98,F98:G98,B98))</f>
        <v>0.96556005310054305</v>
      </c>
    </row>
    <row r="99" spans="1:8">
      <c r="A99" s="12">
        <f t="shared" si="19"/>
        <v>38657</v>
      </c>
      <c r="B99" s="34">
        <f t="shared" si="13"/>
        <v>38671</v>
      </c>
      <c r="C99" s="35">
        <f t="shared" si="14"/>
        <v>18</v>
      </c>
      <c r="D99" s="17">
        <f t="shared" si="15"/>
        <v>0.96556005310054305</v>
      </c>
      <c r="E99" s="17">
        <f t="shared" si="16"/>
        <v>0.97453976159437816</v>
      </c>
      <c r="F99" s="14">
        <f t="shared" si="17"/>
        <v>38536</v>
      </c>
      <c r="G99" s="14">
        <f t="shared" si="18"/>
        <v>38901</v>
      </c>
      <c r="H99" s="3">
        <f>CHOOSE(MATCH($A$2,{"D","C"},0),VLOOKUP($A99,$J$4:$M$50,COUNTA($J$4:$M$4)),TREND(D99:E99,F99:G99,B99))</f>
        <v>0.96556005310054305</v>
      </c>
    </row>
    <row r="100" spans="1:8">
      <c r="A100" s="12">
        <f t="shared" si="19"/>
        <v>38687</v>
      </c>
      <c r="B100" s="34">
        <f t="shared" si="13"/>
        <v>38701</v>
      </c>
      <c r="C100" s="35">
        <f t="shared" si="14"/>
        <v>18</v>
      </c>
      <c r="D100" s="17">
        <f t="shared" si="15"/>
        <v>0.96556005310054305</v>
      </c>
      <c r="E100" s="17">
        <f t="shared" si="16"/>
        <v>0.97453976159437816</v>
      </c>
      <c r="F100" s="14">
        <f t="shared" si="17"/>
        <v>38536</v>
      </c>
      <c r="G100" s="14">
        <f t="shared" si="18"/>
        <v>38901</v>
      </c>
      <c r="H100" s="3">
        <f>CHOOSE(MATCH($A$2,{"D","C"},0),VLOOKUP($A100,$J$4:$M$50,COUNTA($J$4:$M$4)),TREND(D100:E100,F100:G100,B100))</f>
        <v>0.96556005310054305</v>
      </c>
    </row>
    <row r="101" spans="1:8">
      <c r="A101" s="12">
        <f t="shared" si="19"/>
        <v>38718</v>
      </c>
      <c r="B101" s="34">
        <f t="shared" si="13"/>
        <v>38732</v>
      </c>
      <c r="C101" s="35">
        <f t="shared" si="14"/>
        <v>18</v>
      </c>
      <c r="D101" s="17">
        <f t="shared" si="15"/>
        <v>0.96556005310054305</v>
      </c>
      <c r="E101" s="17">
        <f t="shared" si="16"/>
        <v>0.97453976159437816</v>
      </c>
      <c r="F101" s="14">
        <f t="shared" si="17"/>
        <v>38536</v>
      </c>
      <c r="G101" s="14">
        <f t="shared" si="18"/>
        <v>38901</v>
      </c>
      <c r="H101" s="3">
        <f>CHOOSE(MATCH($A$2,{"D","C"},0),VLOOKUP($A101,$J$4:$M$50,COUNTA($J$4:$M$4)),TREND(D101:E101,F101:G101,B101))</f>
        <v>0.97453976159437816</v>
      </c>
    </row>
    <row r="102" spans="1:8">
      <c r="A102" s="12">
        <f t="shared" si="19"/>
        <v>38749</v>
      </c>
      <c r="B102" s="34">
        <f t="shared" si="13"/>
        <v>38763</v>
      </c>
      <c r="C102" s="35">
        <f t="shared" si="14"/>
        <v>18</v>
      </c>
      <c r="D102" s="17">
        <f t="shared" si="15"/>
        <v>0.96556005310054305</v>
      </c>
      <c r="E102" s="17">
        <f t="shared" si="16"/>
        <v>0.97453976159437816</v>
      </c>
      <c r="F102" s="14">
        <f t="shared" si="17"/>
        <v>38536</v>
      </c>
      <c r="G102" s="14">
        <f t="shared" si="18"/>
        <v>38901</v>
      </c>
      <c r="H102" s="3">
        <f>CHOOSE(MATCH($A$2,{"D","C"},0),VLOOKUP($A102,$J$4:$M$50,COUNTA($J$4:$M$4)),TREND(D102:E102,F102:G102,B102))</f>
        <v>0.97453976159437816</v>
      </c>
    </row>
    <row r="103" spans="1:8">
      <c r="A103" s="12">
        <f t="shared" si="19"/>
        <v>38777</v>
      </c>
      <c r="B103" s="34">
        <f t="shared" si="13"/>
        <v>38791</v>
      </c>
      <c r="C103" s="35">
        <f t="shared" si="14"/>
        <v>18</v>
      </c>
      <c r="D103" s="17">
        <f t="shared" si="15"/>
        <v>0.96556005310054305</v>
      </c>
      <c r="E103" s="17">
        <f t="shared" si="16"/>
        <v>0.97453976159437816</v>
      </c>
      <c r="F103" s="14">
        <f t="shared" si="17"/>
        <v>38536</v>
      </c>
      <c r="G103" s="14">
        <f t="shared" si="18"/>
        <v>38901</v>
      </c>
      <c r="H103" s="3">
        <f>CHOOSE(MATCH($A$2,{"D","C"},0),VLOOKUP($A103,$J$4:$M$50,COUNTA($J$4:$M$4)),TREND(D103:E103,F103:G103,B103))</f>
        <v>0.97453976159437816</v>
      </c>
    </row>
    <row r="104" spans="1:8">
      <c r="A104" s="12">
        <f t="shared" si="19"/>
        <v>38808</v>
      </c>
      <c r="B104" s="34">
        <f t="shared" si="13"/>
        <v>38822</v>
      </c>
      <c r="C104" s="35">
        <f t="shared" si="14"/>
        <v>18</v>
      </c>
      <c r="D104" s="17">
        <f t="shared" si="15"/>
        <v>0.96556005310054305</v>
      </c>
      <c r="E104" s="17">
        <f t="shared" si="16"/>
        <v>0.97453976159437816</v>
      </c>
      <c r="F104" s="14">
        <f t="shared" si="17"/>
        <v>38536</v>
      </c>
      <c r="G104" s="14">
        <f t="shared" si="18"/>
        <v>38901</v>
      </c>
      <c r="H104" s="3">
        <f>CHOOSE(MATCH($A$2,{"D","C"},0),VLOOKUP($A104,$J$4:$M$50,COUNTA($J$4:$M$4)),TREND(D104:E104,F104:G104,B104))</f>
        <v>0.97453976159437816</v>
      </c>
    </row>
    <row r="105" spans="1:8">
      <c r="A105" s="12">
        <f t="shared" si="19"/>
        <v>38838</v>
      </c>
      <c r="B105" s="34">
        <f t="shared" si="13"/>
        <v>38852</v>
      </c>
      <c r="C105" s="35">
        <f t="shared" si="14"/>
        <v>18</v>
      </c>
      <c r="D105" s="17">
        <f t="shared" si="15"/>
        <v>0.96556005310054305</v>
      </c>
      <c r="E105" s="17">
        <f t="shared" si="16"/>
        <v>0.97453976159437816</v>
      </c>
      <c r="F105" s="14">
        <f t="shared" si="17"/>
        <v>38536</v>
      </c>
      <c r="G105" s="14">
        <f t="shared" si="18"/>
        <v>38901</v>
      </c>
      <c r="H105" s="3">
        <f>CHOOSE(MATCH($A$2,{"D","C"},0),VLOOKUP($A105,$J$4:$M$50,COUNTA($J$4:$M$4)),TREND(D105:E105,F105:G105,B105))</f>
        <v>0.97453976159437816</v>
      </c>
    </row>
    <row r="106" spans="1:8">
      <c r="A106" s="12">
        <f t="shared" si="19"/>
        <v>38869</v>
      </c>
      <c r="B106" s="34">
        <f t="shared" si="13"/>
        <v>38883</v>
      </c>
      <c r="C106" s="35">
        <f t="shared" si="14"/>
        <v>18</v>
      </c>
      <c r="D106" s="17">
        <f t="shared" si="15"/>
        <v>0.96556005310054305</v>
      </c>
      <c r="E106" s="17">
        <f t="shared" si="16"/>
        <v>0.97453976159437816</v>
      </c>
      <c r="F106" s="14">
        <f t="shared" si="17"/>
        <v>38536</v>
      </c>
      <c r="G106" s="14">
        <f t="shared" si="18"/>
        <v>38901</v>
      </c>
      <c r="H106" s="3">
        <f>CHOOSE(MATCH($A$2,{"D","C"},0),VLOOKUP($A106,$J$4:$M$50,COUNTA($J$4:$M$4)),TREND(D106:E106,F106:G106,B106))</f>
        <v>0.97453976159437816</v>
      </c>
    </row>
    <row r="107" spans="1:8">
      <c r="A107" s="12">
        <f t="shared" si="19"/>
        <v>38899</v>
      </c>
      <c r="B107" s="34">
        <f t="shared" si="13"/>
        <v>38913</v>
      </c>
      <c r="C107" s="35">
        <f t="shared" si="14"/>
        <v>19</v>
      </c>
      <c r="D107" s="17">
        <f t="shared" si="15"/>
        <v>0.97453976159437816</v>
      </c>
      <c r="E107" s="17">
        <f t="shared" si="16"/>
        <v>0.98409025125800309</v>
      </c>
      <c r="F107" s="14">
        <f t="shared" si="17"/>
        <v>38901</v>
      </c>
      <c r="G107" s="14">
        <f t="shared" si="18"/>
        <v>39266</v>
      </c>
      <c r="H107" s="3">
        <f>CHOOSE(MATCH($A$2,{"D","C"},0),VLOOKUP($A107,$J$4:$M$50,COUNTA($J$4:$M$4)),TREND(D107:E107,F107:G107,B107))</f>
        <v>0.97453976159437816</v>
      </c>
    </row>
    <row r="108" spans="1:8">
      <c r="A108" s="12">
        <f t="shared" si="19"/>
        <v>38930</v>
      </c>
      <c r="B108" s="34">
        <f t="shared" si="13"/>
        <v>38944</v>
      </c>
      <c r="C108" s="35">
        <f t="shared" si="14"/>
        <v>19</v>
      </c>
      <c r="D108" s="17">
        <f t="shared" si="15"/>
        <v>0.97453976159437816</v>
      </c>
      <c r="E108" s="17">
        <f t="shared" si="16"/>
        <v>0.98409025125800309</v>
      </c>
      <c r="F108" s="14">
        <f t="shared" si="17"/>
        <v>38901</v>
      </c>
      <c r="G108" s="14">
        <f t="shared" si="18"/>
        <v>39266</v>
      </c>
      <c r="H108" s="3">
        <f>CHOOSE(MATCH($A$2,{"D","C"},0),VLOOKUP($A108,$J$4:$M$50,COUNTA($J$4:$M$4)),TREND(D108:E108,F108:G108,B108))</f>
        <v>0.97453976159437816</v>
      </c>
    </row>
    <row r="109" spans="1:8">
      <c r="A109" s="12">
        <f t="shared" si="19"/>
        <v>38961</v>
      </c>
      <c r="B109" s="34">
        <f t="shared" si="13"/>
        <v>38975</v>
      </c>
      <c r="C109" s="35">
        <f t="shared" si="14"/>
        <v>19</v>
      </c>
      <c r="D109" s="17">
        <f t="shared" si="15"/>
        <v>0.97453976159437816</v>
      </c>
      <c r="E109" s="17">
        <f t="shared" si="16"/>
        <v>0.98409025125800309</v>
      </c>
      <c r="F109" s="14">
        <f t="shared" si="17"/>
        <v>38901</v>
      </c>
      <c r="G109" s="14">
        <f t="shared" si="18"/>
        <v>39266</v>
      </c>
      <c r="H109" s="3">
        <f>CHOOSE(MATCH($A$2,{"D","C"},0),VLOOKUP($A109,$J$4:$M$50,COUNTA($J$4:$M$4)),TREND(D109:E109,F109:G109,B109))</f>
        <v>0.97453976159437816</v>
      </c>
    </row>
    <row r="110" spans="1:8">
      <c r="A110" s="12">
        <f t="shared" si="19"/>
        <v>38991</v>
      </c>
      <c r="B110" s="34">
        <f t="shared" si="13"/>
        <v>39005</v>
      </c>
      <c r="C110" s="35">
        <f t="shared" si="14"/>
        <v>19</v>
      </c>
      <c r="D110" s="17">
        <f t="shared" si="15"/>
        <v>0.97453976159437816</v>
      </c>
      <c r="E110" s="17">
        <f t="shared" si="16"/>
        <v>0.98409025125800309</v>
      </c>
      <c r="F110" s="14">
        <f t="shared" si="17"/>
        <v>38901</v>
      </c>
      <c r="G110" s="14">
        <f t="shared" si="18"/>
        <v>39266</v>
      </c>
      <c r="H110" s="3">
        <f>CHOOSE(MATCH($A$2,{"D","C"},0),VLOOKUP($A110,$J$4:$M$50,COUNTA($J$4:$M$4)),TREND(D110:E110,F110:G110,B110))</f>
        <v>0.97453976159437816</v>
      </c>
    </row>
    <row r="111" spans="1:8">
      <c r="A111" s="12">
        <f t="shared" si="19"/>
        <v>39022</v>
      </c>
      <c r="B111" s="34">
        <f t="shared" si="13"/>
        <v>39036</v>
      </c>
      <c r="C111" s="35">
        <f t="shared" si="14"/>
        <v>19</v>
      </c>
      <c r="D111" s="17">
        <f t="shared" si="15"/>
        <v>0.97453976159437816</v>
      </c>
      <c r="E111" s="17">
        <f t="shared" si="16"/>
        <v>0.98409025125800309</v>
      </c>
      <c r="F111" s="14">
        <f t="shared" si="17"/>
        <v>38901</v>
      </c>
      <c r="G111" s="14">
        <f t="shared" si="18"/>
        <v>39266</v>
      </c>
      <c r="H111" s="3">
        <f>CHOOSE(MATCH($A$2,{"D","C"},0),VLOOKUP($A111,$J$4:$M$50,COUNTA($J$4:$M$4)),TREND(D111:E111,F111:G111,B111))</f>
        <v>0.97453976159437816</v>
      </c>
    </row>
    <row r="112" spans="1:8">
      <c r="A112" s="12">
        <f t="shared" si="19"/>
        <v>39052</v>
      </c>
      <c r="B112" s="34">
        <f t="shared" si="13"/>
        <v>39066</v>
      </c>
      <c r="C112" s="35">
        <f t="shared" si="14"/>
        <v>19</v>
      </c>
      <c r="D112" s="17">
        <f t="shared" si="15"/>
        <v>0.97453976159437816</v>
      </c>
      <c r="E112" s="17">
        <f t="shared" si="16"/>
        <v>0.98409025125800309</v>
      </c>
      <c r="F112" s="14">
        <f t="shared" si="17"/>
        <v>38901</v>
      </c>
      <c r="G112" s="14">
        <f t="shared" si="18"/>
        <v>39266</v>
      </c>
      <c r="H112" s="3">
        <f>CHOOSE(MATCH($A$2,{"D","C"},0),VLOOKUP($A112,$J$4:$M$50,COUNTA($J$4:$M$4)),TREND(D112:E112,F112:G112,B112))</f>
        <v>0.97453976159437816</v>
      </c>
    </row>
    <row r="113" spans="1:8">
      <c r="A113" s="12">
        <f t="shared" si="19"/>
        <v>39083</v>
      </c>
      <c r="B113" s="34">
        <f t="shared" si="13"/>
        <v>39097</v>
      </c>
      <c r="C113" s="35">
        <f t="shared" si="14"/>
        <v>19</v>
      </c>
      <c r="D113" s="17">
        <f t="shared" si="15"/>
        <v>0.97453976159437816</v>
      </c>
      <c r="E113" s="17">
        <f t="shared" si="16"/>
        <v>0.98409025125800309</v>
      </c>
      <c r="F113" s="14">
        <f t="shared" si="17"/>
        <v>38901</v>
      </c>
      <c r="G113" s="14">
        <f t="shared" si="18"/>
        <v>39266</v>
      </c>
      <c r="H113" s="3">
        <f>CHOOSE(MATCH($A$2,{"D","C"},0),VLOOKUP($A113,$J$4:$M$50,COUNTA($J$4:$M$4)),TREND(D113:E113,F113:G113,B113))</f>
        <v>0.98409025125800309</v>
      </c>
    </row>
    <row r="114" spans="1:8">
      <c r="A114" s="12">
        <f t="shared" si="19"/>
        <v>39114</v>
      </c>
      <c r="B114" s="34">
        <f t="shared" si="13"/>
        <v>39128</v>
      </c>
      <c r="C114" s="35">
        <f t="shared" si="14"/>
        <v>19</v>
      </c>
      <c r="D114" s="17">
        <f t="shared" si="15"/>
        <v>0.97453976159437816</v>
      </c>
      <c r="E114" s="17">
        <f t="shared" si="16"/>
        <v>0.98409025125800309</v>
      </c>
      <c r="F114" s="14">
        <f t="shared" si="17"/>
        <v>38901</v>
      </c>
      <c r="G114" s="14">
        <f t="shared" si="18"/>
        <v>39266</v>
      </c>
      <c r="H114" s="3">
        <f>CHOOSE(MATCH($A$2,{"D","C"},0),VLOOKUP($A114,$J$4:$M$50,COUNTA($J$4:$M$4)),TREND(D114:E114,F114:G114,B114))</f>
        <v>0.98409025125800309</v>
      </c>
    </row>
    <row r="115" spans="1:8">
      <c r="A115" s="12">
        <f t="shared" si="19"/>
        <v>39142</v>
      </c>
      <c r="B115" s="34">
        <f t="shared" si="13"/>
        <v>39156</v>
      </c>
      <c r="C115" s="35">
        <f t="shared" si="14"/>
        <v>19</v>
      </c>
      <c r="D115" s="17">
        <f t="shared" si="15"/>
        <v>0.97453976159437816</v>
      </c>
      <c r="E115" s="17">
        <f t="shared" si="16"/>
        <v>0.98409025125800309</v>
      </c>
      <c r="F115" s="14">
        <f t="shared" si="17"/>
        <v>38901</v>
      </c>
      <c r="G115" s="14">
        <f t="shared" si="18"/>
        <v>39266</v>
      </c>
      <c r="H115" s="3">
        <f>CHOOSE(MATCH($A$2,{"D","C"},0),VLOOKUP($A115,$J$4:$M$50,COUNTA($J$4:$M$4)),TREND(D115:E115,F115:G115,B115))</f>
        <v>0.98409025125800309</v>
      </c>
    </row>
    <row r="116" spans="1:8">
      <c r="A116" s="12">
        <f t="shared" si="19"/>
        <v>39173</v>
      </c>
      <c r="B116" s="34">
        <f t="shared" si="13"/>
        <v>39187</v>
      </c>
      <c r="C116" s="35">
        <f t="shared" si="14"/>
        <v>19</v>
      </c>
      <c r="D116" s="17">
        <f t="shared" si="15"/>
        <v>0.97453976159437816</v>
      </c>
      <c r="E116" s="17">
        <f t="shared" si="16"/>
        <v>0.98409025125800309</v>
      </c>
      <c r="F116" s="14">
        <f t="shared" si="17"/>
        <v>38901</v>
      </c>
      <c r="G116" s="14">
        <f t="shared" si="18"/>
        <v>39266</v>
      </c>
      <c r="H116" s="3">
        <f>CHOOSE(MATCH($A$2,{"D","C"},0),VLOOKUP($A116,$J$4:$M$50,COUNTA($J$4:$M$4)),TREND(D116:E116,F116:G116,B116))</f>
        <v>0.98409025125800309</v>
      </c>
    </row>
    <row r="117" spans="1:8">
      <c r="A117" s="12">
        <f t="shared" si="19"/>
        <v>39203</v>
      </c>
      <c r="B117" s="34">
        <f t="shared" si="13"/>
        <v>39217</v>
      </c>
      <c r="C117" s="35">
        <f t="shared" si="14"/>
        <v>19</v>
      </c>
      <c r="D117" s="17">
        <f t="shared" si="15"/>
        <v>0.97453976159437816</v>
      </c>
      <c r="E117" s="17">
        <f t="shared" si="16"/>
        <v>0.98409025125800309</v>
      </c>
      <c r="F117" s="14">
        <f t="shared" si="17"/>
        <v>38901</v>
      </c>
      <c r="G117" s="14">
        <f t="shared" si="18"/>
        <v>39266</v>
      </c>
      <c r="H117" s="3">
        <f>CHOOSE(MATCH($A$2,{"D","C"},0),VLOOKUP($A117,$J$4:$M$50,COUNTA($J$4:$M$4)),TREND(D117:E117,F117:G117,B117))</f>
        <v>0.98409025125800309</v>
      </c>
    </row>
    <row r="118" spans="1:8">
      <c r="A118" s="12">
        <f t="shared" si="19"/>
        <v>39234</v>
      </c>
      <c r="B118" s="34">
        <f t="shared" si="13"/>
        <v>39248</v>
      </c>
      <c r="C118" s="35">
        <f t="shared" si="14"/>
        <v>19</v>
      </c>
      <c r="D118" s="17">
        <f t="shared" si="15"/>
        <v>0.97453976159437816</v>
      </c>
      <c r="E118" s="17">
        <f t="shared" si="16"/>
        <v>0.98409025125800309</v>
      </c>
      <c r="F118" s="14">
        <f t="shared" si="17"/>
        <v>38901</v>
      </c>
      <c r="G118" s="14">
        <f t="shared" si="18"/>
        <v>39266</v>
      </c>
      <c r="H118" s="3">
        <f>CHOOSE(MATCH($A$2,{"D","C"},0),VLOOKUP($A118,$J$4:$M$50,COUNTA($J$4:$M$4)),TREND(D118:E118,F118:G118,B118))</f>
        <v>0.98409025125800309</v>
      </c>
    </row>
    <row r="119" spans="1:8">
      <c r="A119" s="12">
        <f t="shared" si="19"/>
        <v>39264</v>
      </c>
      <c r="B119" s="34">
        <f t="shared" si="13"/>
        <v>39278</v>
      </c>
      <c r="C119" s="35">
        <f t="shared" si="14"/>
        <v>20</v>
      </c>
      <c r="D119" s="17">
        <f t="shared" si="15"/>
        <v>0.98409025125800309</v>
      </c>
      <c r="E119" s="17">
        <f t="shared" si="16"/>
        <v>0.99137251911731239</v>
      </c>
      <c r="F119" s="14">
        <f t="shared" si="17"/>
        <v>39266</v>
      </c>
      <c r="G119" s="14">
        <f t="shared" si="18"/>
        <v>39631</v>
      </c>
      <c r="H119" s="3">
        <f>CHOOSE(MATCH($A$2,{"D","C"},0),VLOOKUP($A119,$J$4:$M$50,COUNTA($J$4:$M$4)),TREND(D119:E119,F119:G119,B119))</f>
        <v>0.98409025125800309</v>
      </c>
    </row>
    <row r="120" spans="1:8">
      <c r="A120" s="12">
        <f t="shared" si="19"/>
        <v>39295</v>
      </c>
      <c r="B120" s="34">
        <f t="shared" si="13"/>
        <v>39309</v>
      </c>
      <c r="C120" s="35">
        <f t="shared" si="14"/>
        <v>20</v>
      </c>
      <c r="D120" s="17">
        <f t="shared" si="15"/>
        <v>0.98409025125800309</v>
      </c>
      <c r="E120" s="17">
        <f t="shared" si="16"/>
        <v>0.99137251911731239</v>
      </c>
      <c r="F120" s="14">
        <f t="shared" si="17"/>
        <v>39266</v>
      </c>
      <c r="G120" s="14">
        <f t="shared" si="18"/>
        <v>39631</v>
      </c>
      <c r="H120" s="3">
        <f>CHOOSE(MATCH($A$2,{"D","C"},0),VLOOKUP($A120,$J$4:$M$50,COUNTA($J$4:$M$4)),TREND(D120:E120,F120:G120,B120))</f>
        <v>0.98409025125800309</v>
      </c>
    </row>
    <row r="121" spans="1:8">
      <c r="A121" s="12">
        <f t="shared" si="19"/>
        <v>39326</v>
      </c>
      <c r="B121" s="34">
        <f t="shared" si="13"/>
        <v>39340</v>
      </c>
      <c r="C121" s="35">
        <f t="shared" si="14"/>
        <v>20</v>
      </c>
      <c r="D121" s="17">
        <f t="shared" si="15"/>
        <v>0.98409025125800309</v>
      </c>
      <c r="E121" s="17">
        <f t="shared" si="16"/>
        <v>0.99137251911731239</v>
      </c>
      <c r="F121" s="14">
        <f t="shared" si="17"/>
        <v>39266</v>
      </c>
      <c r="G121" s="14">
        <f t="shared" si="18"/>
        <v>39631</v>
      </c>
      <c r="H121" s="3">
        <f>CHOOSE(MATCH($A$2,{"D","C"},0),VLOOKUP($A121,$J$4:$M$50,COUNTA($J$4:$M$4)),TREND(D121:E121,F121:G121,B121))</f>
        <v>0.98409025125800309</v>
      </c>
    </row>
    <row r="122" spans="1:8">
      <c r="A122" s="12">
        <f t="shared" si="19"/>
        <v>39356</v>
      </c>
      <c r="B122" s="34">
        <f t="shared" si="13"/>
        <v>39370</v>
      </c>
      <c r="C122" s="35">
        <f t="shared" si="14"/>
        <v>20</v>
      </c>
      <c r="D122" s="17">
        <f t="shared" si="15"/>
        <v>0.98409025125800309</v>
      </c>
      <c r="E122" s="17">
        <f t="shared" si="16"/>
        <v>0.99137251911731239</v>
      </c>
      <c r="F122" s="14">
        <f t="shared" si="17"/>
        <v>39266</v>
      </c>
      <c r="G122" s="14">
        <f t="shared" si="18"/>
        <v>39631</v>
      </c>
      <c r="H122" s="3">
        <f>CHOOSE(MATCH($A$2,{"D","C"},0),VLOOKUP($A122,$J$4:$M$50,COUNTA($J$4:$M$4)),TREND(D122:E122,F122:G122,B122))</f>
        <v>0.98409025125800309</v>
      </c>
    </row>
    <row r="123" spans="1:8">
      <c r="A123" s="12">
        <f t="shared" si="19"/>
        <v>39387</v>
      </c>
      <c r="B123" s="34">
        <f t="shared" si="13"/>
        <v>39401</v>
      </c>
      <c r="C123" s="35">
        <f t="shared" si="14"/>
        <v>20</v>
      </c>
      <c r="D123" s="17">
        <f t="shared" si="15"/>
        <v>0.98409025125800309</v>
      </c>
      <c r="E123" s="17">
        <f t="shared" si="16"/>
        <v>0.99137251911731239</v>
      </c>
      <c r="F123" s="14">
        <f t="shared" si="17"/>
        <v>39266</v>
      </c>
      <c r="G123" s="14">
        <f t="shared" si="18"/>
        <v>39631</v>
      </c>
      <c r="H123" s="3">
        <f>CHOOSE(MATCH($A$2,{"D","C"},0),VLOOKUP($A123,$J$4:$M$50,COUNTA($J$4:$M$4)),TREND(D123:E123,F123:G123,B123))</f>
        <v>0.98409025125800309</v>
      </c>
    </row>
    <row r="124" spans="1:8">
      <c r="A124" s="12">
        <f t="shared" si="19"/>
        <v>39417</v>
      </c>
      <c r="B124" s="34">
        <f t="shared" si="13"/>
        <v>39431</v>
      </c>
      <c r="C124" s="35">
        <f t="shared" si="14"/>
        <v>20</v>
      </c>
      <c r="D124" s="17">
        <f t="shared" si="15"/>
        <v>0.98409025125800309</v>
      </c>
      <c r="E124" s="17">
        <f t="shared" si="16"/>
        <v>0.99137251911731239</v>
      </c>
      <c r="F124" s="14">
        <f t="shared" si="17"/>
        <v>39266</v>
      </c>
      <c r="G124" s="14">
        <f t="shared" si="18"/>
        <v>39631</v>
      </c>
      <c r="H124" s="3">
        <f>CHOOSE(MATCH($A$2,{"D","C"},0),VLOOKUP($A124,$J$4:$M$50,COUNTA($J$4:$M$4)),TREND(D124:E124,F124:G124,B124))</f>
        <v>0.98409025125800309</v>
      </c>
    </row>
    <row r="125" spans="1:8">
      <c r="A125" s="12">
        <f t="shared" si="19"/>
        <v>39448</v>
      </c>
      <c r="B125" s="34">
        <f t="shared" si="13"/>
        <v>39462</v>
      </c>
      <c r="C125" s="35">
        <f t="shared" si="14"/>
        <v>20</v>
      </c>
      <c r="D125" s="17">
        <f t="shared" si="15"/>
        <v>0.98409025125800309</v>
      </c>
      <c r="E125" s="17">
        <f t="shared" si="16"/>
        <v>0.99137251911731239</v>
      </c>
      <c r="F125" s="14">
        <f t="shared" si="17"/>
        <v>39266</v>
      </c>
      <c r="G125" s="14">
        <f t="shared" si="18"/>
        <v>39631</v>
      </c>
      <c r="H125" s="3">
        <f>CHOOSE(MATCH($A$2,{"D","C"},0),VLOOKUP($A125,$J$4:$M$50,COUNTA($J$4:$M$4)),TREND(D125:E125,F125:G125,B125))</f>
        <v>0.99137251911731239</v>
      </c>
    </row>
    <row r="126" spans="1:8">
      <c r="A126" s="12">
        <f t="shared" si="19"/>
        <v>39479</v>
      </c>
      <c r="B126" s="34">
        <f t="shared" si="13"/>
        <v>39493</v>
      </c>
      <c r="C126" s="35">
        <f t="shared" si="14"/>
        <v>20</v>
      </c>
      <c r="D126" s="17">
        <f t="shared" si="15"/>
        <v>0.98409025125800309</v>
      </c>
      <c r="E126" s="17">
        <f t="shared" si="16"/>
        <v>0.99137251911731239</v>
      </c>
      <c r="F126" s="14">
        <f t="shared" si="17"/>
        <v>39266</v>
      </c>
      <c r="G126" s="14">
        <f t="shared" si="18"/>
        <v>39631</v>
      </c>
      <c r="H126" s="3">
        <f>CHOOSE(MATCH($A$2,{"D","C"},0),VLOOKUP($A126,$J$4:$M$50,COUNTA($J$4:$M$4)),TREND(D126:E126,F126:G126,B126))</f>
        <v>0.99137251911731239</v>
      </c>
    </row>
    <row r="127" spans="1:8">
      <c r="A127" s="12">
        <f t="shared" si="19"/>
        <v>39508</v>
      </c>
      <c r="B127" s="34">
        <f t="shared" si="13"/>
        <v>39522</v>
      </c>
      <c r="C127" s="35">
        <f t="shared" si="14"/>
        <v>20</v>
      </c>
      <c r="D127" s="17">
        <f t="shared" si="15"/>
        <v>0.98409025125800309</v>
      </c>
      <c r="E127" s="17">
        <f t="shared" si="16"/>
        <v>0.99137251911731239</v>
      </c>
      <c r="F127" s="14">
        <f t="shared" si="17"/>
        <v>39266</v>
      </c>
      <c r="G127" s="14">
        <f t="shared" si="18"/>
        <v>39631</v>
      </c>
      <c r="H127" s="3">
        <f>CHOOSE(MATCH($A$2,{"D","C"},0),VLOOKUP($A127,$J$4:$M$50,COUNTA($J$4:$M$4)),TREND(D127:E127,F127:G127,B127))</f>
        <v>0.99137251911731239</v>
      </c>
    </row>
    <row r="128" spans="1:8">
      <c r="A128" s="12">
        <f t="shared" si="19"/>
        <v>39539</v>
      </c>
      <c r="B128" s="34">
        <f t="shared" si="13"/>
        <v>39553</v>
      </c>
      <c r="C128" s="35">
        <f t="shared" si="14"/>
        <v>20</v>
      </c>
      <c r="D128" s="17">
        <f t="shared" si="15"/>
        <v>0.98409025125800309</v>
      </c>
      <c r="E128" s="17">
        <f t="shared" si="16"/>
        <v>0.99137251911731239</v>
      </c>
      <c r="F128" s="14">
        <f t="shared" si="17"/>
        <v>39266</v>
      </c>
      <c r="G128" s="14">
        <f t="shared" si="18"/>
        <v>39631</v>
      </c>
      <c r="H128" s="3">
        <f>CHOOSE(MATCH($A$2,{"D","C"},0),VLOOKUP($A128,$J$4:$M$50,COUNTA($J$4:$M$4)),TREND(D128:E128,F128:G128,B128))</f>
        <v>0.99137251911731239</v>
      </c>
    </row>
    <row r="129" spans="1:8">
      <c r="A129" s="12">
        <f t="shared" si="19"/>
        <v>39569</v>
      </c>
      <c r="B129" s="34">
        <f t="shared" si="13"/>
        <v>39583</v>
      </c>
      <c r="C129" s="35">
        <f t="shared" si="14"/>
        <v>20</v>
      </c>
      <c r="D129" s="17">
        <f t="shared" si="15"/>
        <v>0.98409025125800309</v>
      </c>
      <c r="E129" s="17">
        <f t="shared" si="16"/>
        <v>0.99137251911731239</v>
      </c>
      <c r="F129" s="14">
        <f t="shared" si="17"/>
        <v>39266</v>
      </c>
      <c r="G129" s="14">
        <f t="shared" si="18"/>
        <v>39631</v>
      </c>
      <c r="H129" s="3">
        <f>CHOOSE(MATCH($A$2,{"D","C"},0),VLOOKUP($A129,$J$4:$M$50,COUNTA($J$4:$M$4)),TREND(D129:E129,F129:G129,B129))</f>
        <v>0.99137251911731239</v>
      </c>
    </row>
    <row r="130" spans="1:8">
      <c r="A130" s="12">
        <f t="shared" si="19"/>
        <v>39600</v>
      </c>
      <c r="B130" s="34">
        <f t="shared" si="13"/>
        <v>39614</v>
      </c>
      <c r="C130" s="35">
        <f t="shared" si="14"/>
        <v>20</v>
      </c>
      <c r="D130" s="17">
        <f t="shared" si="15"/>
        <v>0.98409025125800309</v>
      </c>
      <c r="E130" s="17">
        <f t="shared" si="16"/>
        <v>0.99137251911731239</v>
      </c>
      <c r="F130" s="14">
        <f t="shared" si="17"/>
        <v>39266</v>
      </c>
      <c r="G130" s="14">
        <f t="shared" si="18"/>
        <v>39631</v>
      </c>
      <c r="H130" s="3">
        <f>CHOOSE(MATCH($A$2,{"D","C"},0),VLOOKUP($A130,$J$4:$M$50,COUNTA($J$4:$M$4)),TREND(D130:E130,F130:G130,B130))</f>
        <v>0.99137251911731239</v>
      </c>
    </row>
    <row r="131" spans="1:8">
      <c r="A131" s="12">
        <f t="shared" si="19"/>
        <v>39630</v>
      </c>
      <c r="B131" s="34">
        <f t="shared" si="13"/>
        <v>39644</v>
      </c>
      <c r="C131" s="35">
        <f t="shared" si="14"/>
        <v>21</v>
      </c>
      <c r="D131" s="17">
        <f t="shared" si="15"/>
        <v>0.99137251911731239</v>
      </c>
      <c r="E131" s="17">
        <f t="shared" si="16"/>
        <v>0.99851040125495716</v>
      </c>
      <c r="F131" s="14">
        <f t="shared" si="17"/>
        <v>39631</v>
      </c>
      <c r="G131" s="14">
        <f t="shared" si="18"/>
        <v>39997</v>
      </c>
      <c r="H131" s="3">
        <f>CHOOSE(MATCH($A$2,{"D","C"},0),VLOOKUP($A131,$J$4:$M$50,COUNTA($J$4:$M$4)),TREND(D131:E131,F131:G131,B131))</f>
        <v>0.99137251911731239</v>
      </c>
    </row>
    <row r="132" spans="1:8">
      <c r="A132" s="12">
        <f t="shared" si="19"/>
        <v>39661</v>
      </c>
      <c r="B132" s="34">
        <f t="shared" si="13"/>
        <v>39675</v>
      </c>
      <c r="C132" s="35">
        <f t="shared" si="14"/>
        <v>21</v>
      </c>
      <c r="D132" s="17">
        <f t="shared" si="15"/>
        <v>0.99137251911731239</v>
      </c>
      <c r="E132" s="17">
        <f t="shared" si="16"/>
        <v>0.99851040125495716</v>
      </c>
      <c r="F132" s="14">
        <f t="shared" si="17"/>
        <v>39631</v>
      </c>
      <c r="G132" s="14">
        <f t="shared" si="18"/>
        <v>39997</v>
      </c>
      <c r="H132" s="3">
        <f>CHOOSE(MATCH($A$2,{"D","C"},0),VLOOKUP($A132,$J$4:$M$50,COUNTA($J$4:$M$4)),TREND(D132:E132,F132:G132,B132))</f>
        <v>0.99137251911731239</v>
      </c>
    </row>
    <row r="133" spans="1:8">
      <c r="A133" s="12">
        <f t="shared" si="19"/>
        <v>39692</v>
      </c>
      <c r="B133" s="34">
        <f t="shared" ref="B133:B164" si="20">DATE(YEAR(A133),MONTH(A133)+FLOOR(($M$2+$A$3)/2,1),1+14*MOD($M$2+$A$3,2))</f>
        <v>39706</v>
      </c>
      <c r="C133" s="35">
        <f t="shared" ref="C133:C196" si="21">MATCH($B133,$K$5:$K$50,1)</f>
        <v>21</v>
      </c>
      <c r="D133" s="17">
        <f t="shared" ref="D133:D196" si="22">INDEX($M$5:$M$50,C133)</f>
        <v>0.99137251911731239</v>
      </c>
      <c r="E133" s="17">
        <f t="shared" ref="E133:E196" si="23">INDEX($M$5:$M$50,C133+1)</f>
        <v>0.99851040125495716</v>
      </c>
      <c r="F133" s="14">
        <f t="shared" ref="F133:F196" si="24">INDEX($K$5:$K$50,C133)</f>
        <v>39631</v>
      </c>
      <c r="G133" s="14">
        <f t="shared" ref="G133:G196" si="25">INDEX($K$5:$K$50,C133+1)</f>
        <v>39997</v>
      </c>
      <c r="H133" s="3">
        <f>CHOOSE(MATCH($A$2,{"D","C"},0),VLOOKUP($A133,$J$4:$M$50,COUNTA($J$4:$M$4)),TREND(D133:E133,F133:G133,B133))</f>
        <v>0.99137251911731239</v>
      </c>
    </row>
    <row r="134" spans="1:8">
      <c r="A134" s="12">
        <f t="shared" ref="A134:A197" si="26">EOMONTH(A133,$A$3-1)+1</f>
        <v>39722</v>
      </c>
      <c r="B134" s="34">
        <f t="shared" si="20"/>
        <v>39736</v>
      </c>
      <c r="C134" s="35">
        <f t="shared" si="21"/>
        <v>21</v>
      </c>
      <c r="D134" s="17">
        <f t="shared" si="22"/>
        <v>0.99137251911731239</v>
      </c>
      <c r="E134" s="17">
        <f t="shared" si="23"/>
        <v>0.99851040125495716</v>
      </c>
      <c r="F134" s="14">
        <f t="shared" si="24"/>
        <v>39631</v>
      </c>
      <c r="G134" s="14">
        <f t="shared" si="25"/>
        <v>39997</v>
      </c>
      <c r="H134" s="3">
        <f>CHOOSE(MATCH($A$2,{"D","C"},0),VLOOKUP($A134,$J$4:$M$50,COUNTA($J$4:$M$4)),TREND(D134:E134,F134:G134,B134))</f>
        <v>0.99137251911731239</v>
      </c>
    </row>
    <row r="135" spans="1:8">
      <c r="A135" s="12">
        <f t="shared" si="26"/>
        <v>39753</v>
      </c>
      <c r="B135" s="34">
        <f t="shared" si="20"/>
        <v>39767</v>
      </c>
      <c r="C135" s="35">
        <f t="shared" si="21"/>
        <v>21</v>
      </c>
      <c r="D135" s="17">
        <f t="shared" si="22"/>
        <v>0.99137251911731239</v>
      </c>
      <c r="E135" s="17">
        <f t="shared" si="23"/>
        <v>0.99851040125495716</v>
      </c>
      <c r="F135" s="14">
        <f t="shared" si="24"/>
        <v>39631</v>
      </c>
      <c r="G135" s="14">
        <f t="shared" si="25"/>
        <v>39997</v>
      </c>
      <c r="H135" s="3">
        <f>CHOOSE(MATCH($A$2,{"D","C"},0),VLOOKUP($A135,$J$4:$M$50,COUNTA($J$4:$M$4)),TREND(D135:E135,F135:G135,B135))</f>
        <v>0.99137251911731239</v>
      </c>
    </row>
    <row r="136" spans="1:8">
      <c r="A136" s="12">
        <f t="shared" si="26"/>
        <v>39783</v>
      </c>
      <c r="B136" s="34">
        <f t="shared" si="20"/>
        <v>39797</v>
      </c>
      <c r="C136" s="35">
        <f t="shared" si="21"/>
        <v>21</v>
      </c>
      <c r="D136" s="17">
        <f t="shared" si="22"/>
        <v>0.99137251911731239</v>
      </c>
      <c r="E136" s="17">
        <f t="shared" si="23"/>
        <v>0.99851040125495716</v>
      </c>
      <c r="F136" s="14">
        <f t="shared" si="24"/>
        <v>39631</v>
      </c>
      <c r="G136" s="14">
        <f t="shared" si="25"/>
        <v>39997</v>
      </c>
      <c r="H136" s="3">
        <f>CHOOSE(MATCH($A$2,{"D","C"},0),VLOOKUP($A136,$J$4:$M$50,COUNTA($J$4:$M$4)),TREND(D136:E136,F136:G136,B136))</f>
        <v>0.99137251911731239</v>
      </c>
    </row>
    <row r="137" spans="1:8">
      <c r="A137" s="12">
        <f t="shared" si="26"/>
        <v>39814</v>
      </c>
      <c r="B137" s="34">
        <f t="shared" si="20"/>
        <v>39828</v>
      </c>
      <c r="C137" s="35">
        <f t="shared" si="21"/>
        <v>21</v>
      </c>
      <c r="D137" s="17">
        <f t="shared" si="22"/>
        <v>0.99137251911731239</v>
      </c>
      <c r="E137" s="17">
        <f t="shared" si="23"/>
        <v>0.99851040125495716</v>
      </c>
      <c r="F137" s="14">
        <f t="shared" si="24"/>
        <v>39631</v>
      </c>
      <c r="G137" s="14">
        <f t="shared" si="25"/>
        <v>39997</v>
      </c>
      <c r="H137" s="3">
        <f>CHOOSE(MATCH($A$2,{"D","C"},0),VLOOKUP($A137,$J$4:$M$50,COUNTA($J$4:$M$4)),TREND(D137:E137,F137:G137,B137))</f>
        <v>0.99851040125495716</v>
      </c>
    </row>
    <row r="138" spans="1:8">
      <c r="A138" s="12">
        <f t="shared" si="26"/>
        <v>39845</v>
      </c>
      <c r="B138" s="34">
        <f t="shared" si="20"/>
        <v>39859</v>
      </c>
      <c r="C138" s="35">
        <f t="shared" si="21"/>
        <v>21</v>
      </c>
      <c r="D138" s="17">
        <f t="shared" si="22"/>
        <v>0.99137251911731239</v>
      </c>
      <c r="E138" s="17">
        <f t="shared" si="23"/>
        <v>0.99851040125495716</v>
      </c>
      <c r="F138" s="14">
        <f t="shared" si="24"/>
        <v>39631</v>
      </c>
      <c r="G138" s="14">
        <f t="shared" si="25"/>
        <v>39997</v>
      </c>
      <c r="H138" s="3">
        <f>CHOOSE(MATCH($A$2,{"D","C"},0),VLOOKUP($A138,$J$4:$M$50,COUNTA($J$4:$M$4)),TREND(D138:E138,F138:G138,B138))</f>
        <v>0.99851040125495716</v>
      </c>
    </row>
    <row r="139" spans="1:8">
      <c r="A139" s="12">
        <f t="shared" si="26"/>
        <v>39873</v>
      </c>
      <c r="B139" s="34">
        <f t="shared" si="20"/>
        <v>39887</v>
      </c>
      <c r="C139" s="35">
        <f t="shared" si="21"/>
        <v>21</v>
      </c>
      <c r="D139" s="17">
        <f t="shared" si="22"/>
        <v>0.99137251911731239</v>
      </c>
      <c r="E139" s="17">
        <f t="shared" si="23"/>
        <v>0.99851040125495716</v>
      </c>
      <c r="F139" s="14">
        <f t="shared" si="24"/>
        <v>39631</v>
      </c>
      <c r="G139" s="14">
        <f t="shared" si="25"/>
        <v>39997</v>
      </c>
      <c r="H139" s="3">
        <f>CHOOSE(MATCH($A$2,{"D","C"},0),VLOOKUP($A139,$J$4:$M$50,COUNTA($J$4:$M$4)),TREND(D139:E139,F139:G139,B139))</f>
        <v>0.99851040125495716</v>
      </c>
    </row>
    <row r="140" spans="1:8">
      <c r="A140" s="12">
        <f t="shared" si="26"/>
        <v>39904</v>
      </c>
      <c r="B140" s="34">
        <f t="shared" si="20"/>
        <v>39918</v>
      </c>
      <c r="C140" s="35">
        <f t="shared" si="21"/>
        <v>21</v>
      </c>
      <c r="D140" s="17">
        <f t="shared" si="22"/>
        <v>0.99137251911731239</v>
      </c>
      <c r="E140" s="17">
        <f t="shared" si="23"/>
        <v>0.99851040125495716</v>
      </c>
      <c r="F140" s="14">
        <f t="shared" si="24"/>
        <v>39631</v>
      </c>
      <c r="G140" s="14">
        <f t="shared" si="25"/>
        <v>39997</v>
      </c>
      <c r="H140" s="3">
        <f>CHOOSE(MATCH($A$2,{"D","C"},0),VLOOKUP($A140,$J$4:$M$50,COUNTA($J$4:$M$4)),TREND(D140:E140,F140:G140,B140))</f>
        <v>0.99851040125495716</v>
      </c>
    </row>
    <row r="141" spans="1:8">
      <c r="A141" s="12">
        <f t="shared" si="26"/>
        <v>39934</v>
      </c>
      <c r="B141" s="34">
        <f t="shared" si="20"/>
        <v>39948</v>
      </c>
      <c r="C141" s="35">
        <f t="shared" si="21"/>
        <v>21</v>
      </c>
      <c r="D141" s="17">
        <f t="shared" si="22"/>
        <v>0.99137251911731239</v>
      </c>
      <c r="E141" s="17">
        <f t="shared" si="23"/>
        <v>0.99851040125495716</v>
      </c>
      <c r="F141" s="14">
        <f t="shared" si="24"/>
        <v>39631</v>
      </c>
      <c r="G141" s="14">
        <f t="shared" si="25"/>
        <v>39997</v>
      </c>
      <c r="H141" s="3">
        <f>CHOOSE(MATCH($A$2,{"D","C"},0),VLOOKUP($A141,$J$4:$M$50,COUNTA($J$4:$M$4)),TREND(D141:E141,F141:G141,B141))</f>
        <v>0.99851040125495716</v>
      </c>
    </row>
    <row r="142" spans="1:8">
      <c r="A142" s="12">
        <f t="shared" si="26"/>
        <v>39965</v>
      </c>
      <c r="B142" s="34">
        <f t="shared" si="20"/>
        <v>39979</v>
      </c>
      <c r="C142" s="35">
        <f t="shared" si="21"/>
        <v>21</v>
      </c>
      <c r="D142" s="17">
        <f t="shared" si="22"/>
        <v>0.99137251911731239</v>
      </c>
      <c r="E142" s="17">
        <f t="shared" si="23"/>
        <v>0.99851040125495716</v>
      </c>
      <c r="F142" s="14">
        <f t="shared" si="24"/>
        <v>39631</v>
      </c>
      <c r="G142" s="14">
        <f t="shared" si="25"/>
        <v>39997</v>
      </c>
      <c r="H142" s="3">
        <f>CHOOSE(MATCH($A$2,{"D","C"},0),VLOOKUP($A142,$J$4:$M$50,COUNTA($J$4:$M$4)),TREND(D142:E142,F142:G142,B142))</f>
        <v>0.99851040125495716</v>
      </c>
    </row>
    <row r="143" spans="1:8">
      <c r="A143" s="12">
        <f t="shared" si="26"/>
        <v>39995</v>
      </c>
      <c r="B143" s="34">
        <f t="shared" si="20"/>
        <v>40009</v>
      </c>
      <c r="C143" s="35">
        <f t="shared" si="21"/>
        <v>22</v>
      </c>
      <c r="D143" s="17">
        <f t="shared" si="22"/>
        <v>0.99851040125495716</v>
      </c>
      <c r="E143" s="17">
        <f t="shared" si="23"/>
        <v>1.0003077199772161</v>
      </c>
      <c r="F143" s="14">
        <f t="shared" si="24"/>
        <v>39997</v>
      </c>
      <c r="G143" s="14">
        <f t="shared" si="25"/>
        <v>40362</v>
      </c>
      <c r="H143" s="3">
        <f>CHOOSE(MATCH($A$2,{"D","C"},0),VLOOKUP($A143,$J$4:$M$50,COUNTA($J$4:$M$4)),TREND(D143:E143,F143:G143,B143))</f>
        <v>0.99851040125495716</v>
      </c>
    </row>
    <row r="144" spans="1:8">
      <c r="A144" s="12">
        <f t="shared" si="26"/>
        <v>40026</v>
      </c>
      <c r="B144" s="34">
        <f t="shared" si="20"/>
        <v>40040</v>
      </c>
      <c r="C144" s="35">
        <f t="shared" si="21"/>
        <v>22</v>
      </c>
      <c r="D144" s="17">
        <f t="shared" si="22"/>
        <v>0.99851040125495716</v>
      </c>
      <c r="E144" s="17">
        <f t="shared" si="23"/>
        <v>1.0003077199772161</v>
      </c>
      <c r="F144" s="14">
        <f t="shared" si="24"/>
        <v>39997</v>
      </c>
      <c r="G144" s="14">
        <f t="shared" si="25"/>
        <v>40362</v>
      </c>
      <c r="H144" s="3">
        <f>CHOOSE(MATCH($A$2,{"D","C"},0),VLOOKUP($A144,$J$4:$M$50,COUNTA($J$4:$M$4)),TREND(D144:E144,F144:G144,B144))</f>
        <v>0.99851040125495716</v>
      </c>
    </row>
    <row r="145" spans="1:8">
      <c r="A145" s="12">
        <f t="shared" si="26"/>
        <v>40057</v>
      </c>
      <c r="B145" s="34">
        <f t="shared" si="20"/>
        <v>40071</v>
      </c>
      <c r="C145" s="35">
        <f t="shared" si="21"/>
        <v>22</v>
      </c>
      <c r="D145" s="17">
        <f t="shared" si="22"/>
        <v>0.99851040125495716</v>
      </c>
      <c r="E145" s="17">
        <f t="shared" si="23"/>
        <v>1.0003077199772161</v>
      </c>
      <c r="F145" s="14">
        <f t="shared" si="24"/>
        <v>39997</v>
      </c>
      <c r="G145" s="14">
        <f t="shared" si="25"/>
        <v>40362</v>
      </c>
      <c r="H145" s="3">
        <f>CHOOSE(MATCH($A$2,{"D","C"},0),VLOOKUP($A145,$J$4:$M$50,COUNTA($J$4:$M$4)),TREND(D145:E145,F145:G145,B145))</f>
        <v>0.99851040125495716</v>
      </c>
    </row>
    <row r="146" spans="1:8">
      <c r="A146" s="12">
        <f t="shared" si="26"/>
        <v>40087</v>
      </c>
      <c r="B146" s="34">
        <f t="shared" si="20"/>
        <v>40101</v>
      </c>
      <c r="C146" s="35">
        <f t="shared" si="21"/>
        <v>22</v>
      </c>
      <c r="D146" s="17">
        <f t="shared" si="22"/>
        <v>0.99851040125495716</v>
      </c>
      <c r="E146" s="17">
        <f t="shared" si="23"/>
        <v>1.0003077199772161</v>
      </c>
      <c r="F146" s="14">
        <f t="shared" si="24"/>
        <v>39997</v>
      </c>
      <c r="G146" s="14">
        <f t="shared" si="25"/>
        <v>40362</v>
      </c>
      <c r="H146" s="3">
        <f>CHOOSE(MATCH($A$2,{"D","C"},0),VLOOKUP($A146,$J$4:$M$50,COUNTA($J$4:$M$4)),TREND(D146:E146,F146:G146,B146))</f>
        <v>0.99851040125495716</v>
      </c>
    </row>
    <row r="147" spans="1:8">
      <c r="A147" s="12">
        <f t="shared" si="26"/>
        <v>40118</v>
      </c>
      <c r="B147" s="34">
        <f t="shared" si="20"/>
        <v>40132</v>
      </c>
      <c r="C147" s="35">
        <f t="shared" si="21"/>
        <v>22</v>
      </c>
      <c r="D147" s="17">
        <f t="shared" si="22"/>
        <v>0.99851040125495716</v>
      </c>
      <c r="E147" s="17">
        <f t="shared" si="23"/>
        <v>1.0003077199772161</v>
      </c>
      <c r="F147" s="14">
        <f t="shared" si="24"/>
        <v>39997</v>
      </c>
      <c r="G147" s="14">
        <f t="shared" si="25"/>
        <v>40362</v>
      </c>
      <c r="H147" s="3">
        <f>CHOOSE(MATCH($A$2,{"D","C"},0),VLOOKUP($A147,$J$4:$M$50,COUNTA($J$4:$M$4)),TREND(D147:E147,F147:G147,B147))</f>
        <v>0.99851040125495716</v>
      </c>
    </row>
    <row r="148" spans="1:8">
      <c r="A148" s="12">
        <f t="shared" si="26"/>
        <v>40148</v>
      </c>
      <c r="B148" s="34">
        <f t="shared" si="20"/>
        <v>40162</v>
      </c>
      <c r="C148" s="35">
        <f t="shared" si="21"/>
        <v>22</v>
      </c>
      <c r="D148" s="17">
        <f t="shared" si="22"/>
        <v>0.99851040125495716</v>
      </c>
      <c r="E148" s="17">
        <f t="shared" si="23"/>
        <v>1.0003077199772161</v>
      </c>
      <c r="F148" s="14">
        <f t="shared" si="24"/>
        <v>39997</v>
      </c>
      <c r="G148" s="14">
        <f t="shared" si="25"/>
        <v>40362</v>
      </c>
      <c r="H148" s="3">
        <f>CHOOSE(MATCH($A$2,{"D","C"},0),VLOOKUP($A148,$J$4:$M$50,COUNTA($J$4:$M$4)),TREND(D148:E148,F148:G148,B148))</f>
        <v>0.99851040125495716</v>
      </c>
    </row>
    <row r="149" spans="1:8">
      <c r="A149" s="12">
        <f t="shared" si="26"/>
        <v>40179</v>
      </c>
      <c r="B149" s="34">
        <f t="shared" si="20"/>
        <v>40193</v>
      </c>
      <c r="C149" s="35">
        <f t="shared" si="21"/>
        <v>22</v>
      </c>
      <c r="D149" s="17">
        <f t="shared" si="22"/>
        <v>0.99851040125495716</v>
      </c>
      <c r="E149" s="17">
        <f t="shared" si="23"/>
        <v>1.0003077199772161</v>
      </c>
      <c r="F149" s="14">
        <f t="shared" si="24"/>
        <v>39997</v>
      </c>
      <c r="G149" s="14">
        <f t="shared" si="25"/>
        <v>40362</v>
      </c>
      <c r="H149" s="3">
        <f>CHOOSE(MATCH($A$2,{"D","C"},0),VLOOKUP($A149,$J$4:$M$50,COUNTA($J$4:$M$4)),TREND(D149:E149,F149:G149,B149))</f>
        <v>1.0003077199772161</v>
      </c>
    </row>
    <row r="150" spans="1:8">
      <c r="A150" s="12">
        <f t="shared" si="26"/>
        <v>40210</v>
      </c>
      <c r="B150" s="34">
        <f t="shared" si="20"/>
        <v>40224</v>
      </c>
      <c r="C150" s="35">
        <f t="shared" si="21"/>
        <v>22</v>
      </c>
      <c r="D150" s="17">
        <f t="shared" si="22"/>
        <v>0.99851040125495716</v>
      </c>
      <c r="E150" s="17">
        <f t="shared" si="23"/>
        <v>1.0003077199772161</v>
      </c>
      <c r="F150" s="14">
        <f t="shared" si="24"/>
        <v>39997</v>
      </c>
      <c r="G150" s="14">
        <f t="shared" si="25"/>
        <v>40362</v>
      </c>
      <c r="H150" s="3">
        <f>CHOOSE(MATCH($A$2,{"D","C"},0),VLOOKUP($A150,$J$4:$M$50,COUNTA($J$4:$M$4)),TREND(D150:E150,F150:G150,B150))</f>
        <v>1.0003077199772161</v>
      </c>
    </row>
    <row r="151" spans="1:8">
      <c r="A151" s="12">
        <f t="shared" si="26"/>
        <v>40238</v>
      </c>
      <c r="B151" s="34">
        <f t="shared" si="20"/>
        <v>40252</v>
      </c>
      <c r="C151" s="35">
        <f t="shared" si="21"/>
        <v>22</v>
      </c>
      <c r="D151" s="17">
        <f t="shared" si="22"/>
        <v>0.99851040125495716</v>
      </c>
      <c r="E151" s="17">
        <f t="shared" si="23"/>
        <v>1.0003077199772161</v>
      </c>
      <c r="F151" s="14">
        <f t="shared" si="24"/>
        <v>39997</v>
      </c>
      <c r="G151" s="14">
        <f t="shared" si="25"/>
        <v>40362</v>
      </c>
      <c r="H151" s="3">
        <f>CHOOSE(MATCH($A$2,{"D","C"},0),VLOOKUP($A151,$J$4:$M$50,COUNTA($J$4:$M$4)),TREND(D151:E151,F151:G151,B151))</f>
        <v>1.0003077199772161</v>
      </c>
    </row>
    <row r="152" spans="1:8">
      <c r="A152" s="12">
        <f t="shared" si="26"/>
        <v>40269</v>
      </c>
      <c r="B152" s="34">
        <f t="shared" si="20"/>
        <v>40283</v>
      </c>
      <c r="C152" s="35">
        <f t="shared" si="21"/>
        <v>22</v>
      </c>
      <c r="D152" s="17">
        <f t="shared" si="22"/>
        <v>0.99851040125495716</v>
      </c>
      <c r="E152" s="17">
        <f t="shared" si="23"/>
        <v>1.0003077199772161</v>
      </c>
      <c r="F152" s="14">
        <f t="shared" si="24"/>
        <v>39997</v>
      </c>
      <c r="G152" s="14">
        <f t="shared" si="25"/>
        <v>40362</v>
      </c>
      <c r="H152" s="3">
        <f>CHOOSE(MATCH($A$2,{"D","C"},0),VLOOKUP($A152,$J$4:$M$50,COUNTA($J$4:$M$4)),TREND(D152:E152,F152:G152,B152))</f>
        <v>1.0003077199772161</v>
      </c>
    </row>
    <row r="153" spans="1:8">
      <c r="A153" s="12">
        <f t="shared" si="26"/>
        <v>40299</v>
      </c>
      <c r="B153" s="34">
        <f t="shared" si="20"/>
        <v>40313</v>
      </c>
      <c r="C153" s="35">
        <f t="shared" si="21"/>
        <v>22</v>
      </c>
      <c r="D153" s="17">
        <f t="shared" si="22"/>
        <v>0.99851040125495716</v>
      </c>
      <c r="E153" s="17">
        <f t="shared" si="23"/>
        <v>1.0003077199772161</v>
      </c>
      <c r="F153" s="14">
        <f t="shared" si="24"/>
        <v>39997</v>
      </c>
      <c r="G153" s="14">
        <f t="shared" si="25"/>
        <v>40362</v>
      </c>
      <c r="H153" s="3">
        <f>CHOOSE(MATCH($A$2,{"D","C"},0),VLOOKUP($A153,$J$4:$M$50,COUNTA($J$4:$M$4)),TREND(D153:E153,F153:G153,B153))</f>
        <v>1.0003077199772161</v>
      </c>
    </row>
    <row r="154" spans="1:8">
      <c r="A154" s="12">
        <f t="shared" si="26"/>
        <v>40330</v>
      </c>
      <c r="B154" s="34">
        <f t="shared" si="20"/>
        <v>40344</v>
      </c>
      <c r="C154" s="35">
        <f t="shared" si="21"/>
        <v>22</v>
      </c>
      <c r="D154" s="17">
        <f t="shared" si="22"/>
        <v>0.99851040125495716</v>
      </c>
      <c r="E154" s="17">
        <f t="shared" si="23"/>
        <v>1.0003077199772161</v>
      </c>
      <c r="F154" s="14">
        <f t="shared" si="24"/>
        <v>39997</v>
      </c>
      <c r="G154" s="14">
        <f t="shared" si="25"/>
        <v>40362</v>
      </c>
      <c r="H154" s="3">
        <f>CHOOSE(MATCH($A$2,{"D","C"},0),VLOOKUP($A154,$J$4:$M$50,COUNTA($J$4:$M$4)),TREND(D154:E154,F154:G154,B154))</f>
        <v>1.0003077199772161</v>
      </c>
    </row>
    <row r="155" spans="1:8">
      <c r="A155" s="12">
        <f t="shared" si="26"/>
        <v>40360</v>
      </c>
      <c r="B155" s="34">
        <f t="shared" si="20"/>
        <v>40374</v>
      </c>
      <c r="C155" s="35">
        <f t="shared" si="21"/>
        <v>23</v>
      </c>
      <c r="D155" s="17">
        <f t="shared" si="22"/>
        <v>1.0003077199772161</v>
      </c>
      <c r="E155" s="17">
        <f t="shared" si="23"/>
        <v>1.0030085508211546</v>
      </c>
      <c r="F155" s="14">
        <f t="shared" si="24"/>
        <v>40362</v>
      </c>
      <c r="G155" s="14">
        <f t="shared" si="25"/>
        <v>40727</v>
      </c>
      <c r="H155" s="3">
        <f>CHOOSE(MATCH($A$2,{"D","C"},0),VLOOKUP($A155,$J$4:$M$50,COUNTA($J$4:$M$4)),TREND(D155:E155,F155:G155,B155))</f>
        <v>1.0003077199772161</v>
      </c>
    </row>
    <row r="156" spans="1:8">
      <c r="A156" s="12">
        <f t="shared" si="26"/>
        <v>40391</v>
      </c>
      <c r="B156" s="34">
        <f t="shared" si="20"/>
        <v>40405</v>
      </c>
      <c r="C156" s="35">
        <f t="shared" si="21"/>
        <v>23</v>
      </c>
      <c r="D156" s="17">
        <f t="shared" si="22"/>
        <v>1.0003077199772161</v>
      </c>
      <c r="E156" s="17">
        <f t="shared" si="23"/>
        <v>1.0030085508211546</v>
      </c>
      <c r="F156" s="14">
        <f t="shared" si="24"/>
        <v>40362</v>
      </c>
      <c r="G156" s="14">
        <f t="shared" si="25"/>
        <v>40727</v>
      </c>
      <c r="H156" s="3">
        <f>CHOOSE(MATCH($A$2,{"D","C"},0),VLOOKUP($A156,$J$4:$M$50,COUNTA($J$4:$M$4)),TREND(D156:E156,F156:G156,B156))</f>
        <v>1.0003077199772161</v>
      </c>
    </row>
    <row r="157" spans="1:8">
      <c r="A157" s="12">
        <f t="shared" si="26"/>
        <v>40422</v>
      </c>
      <c r="B157" s="34">
        <f t="shared" si="20"/>
        <v>40436</v>
      </c>
      <c r="C157" s="35">
        <f t="shared" si="21"/>
        <v>23</v>
      </c>
      <c r="D157" s="17">
        <f t="shared" si="22"/>
        <v>1.0003077199772161</v>
      </c>
      <c r="E157" s="17">
        <f t="shared" si="23"/>
        <v>1.0030085508211546</v>
      </c>
      <c r="F157" s="14">
        <f t="shared" si="24"/>
        <v>40362</v>
      </c>
      <c r="G157" s="14">
        <f t="shared" si="25"/>
        <v>40727</v>
      </c>
      <c r="H157" s="3">
        <f>CHOOSE(MATCH($A$2,{"D","C"},0),VLOOKUP($A157,$J$4:$M$50,COUNTA($J$4:$M$4)),TREND(D157:E157,F157:G157,B157))</f>
        <v>1.0003077199772161</v>
      </c>
    </row>
    <row r="158" spans="1:8">
      <c r="A158" s="12">
        <f t="shared" si="26"/>
        <v>40452</v>
      </c>
      <c r="B158" s="34">
        <f t="shared" si="20"/>
        <v>40466</v>
      </c>
      <c r="C158" s="35">
        <f t="shared" si="21"/>
        <v>23</v>
      </c>
      <c r="D158" s="17">
        <f t="shared" si="22"/>
        <v>1.0003077199772161</v>
      </c>
      <c r="E158" s="17">
        <f t="shared" si="23"/>
        <v>1.0030085508211546</v>
      </c>
      <c r="F158" s="14">
        <f t="shared" si="24"/>
        <v>40362</v>
      </c>
      <c r="G158" s="14">
        <f t="shared" si="25"/>
        <v>40727</v>
      </c>
      <c r="H158" s="3">
        <f>CHOOSE(MATCH($A$2,{"D","C"},0),VLOOKUP($A158,$J$4:$M$50,COUNTA($J$4:$M$4)),TREND(D158:E158,F158:G158,B158))</f>
        <v>1.0003077199772161</v>
      </c>
    </row>
    <row r="159" spans="1:8">
      <c r="A159" s="12">
        <f t="shared" si="26"/>
        <v>40483</v>
      </c>
      <c r="B159" s="34">
        <f t="shared" si="20"/>
        <v>40497</v>
      </c>
      <c r="C159" s="35">
        <f t="shared" si="21"/>
        <v>23</v>
      </c>
      <c r="D159" s="17">
        <f t="shared" si="22"/>
        <v>1.0003077199772161</v>
      </c>
      <c r="E159" s="17">
        <f t="shared" si="23"/>
        <v>1.0030085508211546</v>
      </c>
      <c r="F159" s="14">
        <f t="shared" si="24"/>
        <v>40362</v>
      </c>
      <c r="G159" s="14">
        <f t="shared" si="25"/>
        <v>40727</v>
      </c>
      <c r="H159" s="3">
        <f>CHOOSE(MATCH($A$2,{"D","C"},0),VLOOKUP($A159,$J$4:$M$50,COUNTA($J$4:$M$4)),TREND(D159:E159,F159:G159,B159))</f>
        <v>1.0003077199772161</v>
      </c>
    </row>
    <row r="160" spans="1:8">
      <c r="A160" s="12">
        <f t="shared" si="26"/>
        <v>40513</v>
      </c>
      <c r="B160" s="34">
        <f t="shared" si="20"/>
        <v>40527</v>
      </c>
      <c r="C160" s="35">
        <f t="shared" si="21"/>
        <v>23</v>
      </c>
      <c r="D160" s="17">
        <f t="shared" si="22"/>
        <v>1.0003077199772161</v>
      </c>
      <c r="E160" s="17">
        <f t="shared" si="23"/>
        <v>1.0030085508211546</v>
      </c>
      <c r="F160" s="14">
        <f t="shared" si="24"/>
        <v>40362</v>
      </c>
      <c r="G160" s="14">
        <f t="shared" si="25"/>
        <v>40727</v>
      </c>
      <c r="H160" s="3">
        <f>CHOOSE(MATCH($A$2,{"D","C"},0),VLOOKUP($A160,$J$4:$M$50,COUNTA($J$4:$M$4)),TREND(D160:E160,F160:G160,B160))</f>
        <v>1.0003077199772161</v>
      </c>
    </row>
    <row r="161" spans="1:8">
      <c r="A161" s="12">
        <f t="shared" si="26"/>
        <v>40544</v>
      </c>
      <c r="B161" s="34">
        <f t="shared" si="20"/>
        <v>40558</v>
      </c>
      <c r="C161" s="35">
        <f t="shared" si="21"/>
        <v>23</v>
      </c>
      <c r="D161" s="17">
        <f t="shared" si="22"/>
        <v>1.0003077199772161</v>
      </c>
      <c r="E161" s="17">
        <f t="shared" si="23"/>
        <v>1.0030085508211546</v>
      </c>
      <c r="F161" s="14">
        <f t="shared" si="24"/>
        <v>40362</v>
      </c>
      <c r="G161" s="14">
        <f t="shared" si="25"/>
        <v>40727</v>
      </c>
      <c r="H161" s="3">
        <f>CHOOSE(MATCH($A$2,{"D","C"},0),VLOOKUP($A161,$J$4:$M$50,COUNTA($J$4:$M$4)),TREND(D161:E161,F161:G161,B161))</f>
        <v>1.0030085508211546</v>
      </c>
    </row>
    <row r="162" spans="1:8">
      <c r="A162" s="12">
        <f t="shared" si="26"/>
        <v>40575</v>
      </c>
      <c r="B162" s="34">
        <f t="shared" si="20"/>
        <v>40589</v>
      </c>
      <c r="C162" s="35">
        <f t="shared" si="21"/>
        <v>23</v>
      </c>
      <c r="D162" s="17">
        <f t="shared" si="22"/>
        <v>1.0003077199772161</v>
      </c>
      <c r="E162" s="17">
        <f t="shared" si="23"/>
        <v>1.0030085508211546</v>
      </c>
      <c r="F162" s="14">
        <f t="shared" si="24"/>
        <v>40362</v>
      </c>
      <c r="G162" s="14">
        <f t="shared" si="25"/>
        <v>40727</v>
      </c>
      <c r="H162" s="3">
        <f>CHOOSE(MATCH($A$2,{"D","C"},0),VLOOKUP($A162,$J$4:$M$50,COUNTA($J$4:$M$4)),TREND(D162:E162,F162:G162,B162))</f>
        <v>1.0030085508211546</v>
      </c>
    </row>
    <row r="163" spans="1:8">
      <c r="A163" s="12">
        <f t="shared" si="26"/>
        <v>40603</v>
      </c>
      <c r="B163" s="34">
        <f t="shared" si="20"/>
        <v>40617</v>
      </c>
      <c r="C163" s="35">
        <f t="shared" si="21"/>
        <v>23</v>
      </c>
      <c r="D163" s="17">
        <f t="shared" si="22"/>
        <v>1.0003077199772161</v>
      </c>
      <c r="E163" s="17">
        <f t="shared" si="23"/>
        <v>1.0030085508211546</v>
      </c>
      <c r="F163" s="14">
        <f t="shared" si="24"/>
        <v>40362</v>
      </c>
      <c r="G163" s="14">
        <f t="shared" si="25"/>
        <v>40727</v>
      </c>
      <c r="H163" s="3">
        <f>CHOOSE(MATCH($A$2,{"D","C"},0),VLOOKUP($A163,$J$4:$M$50,COUNTA($J$4:$M$4)),TREND(D163:E163,F163:G163,B163))</f>
        <v>1.0030085508211546</v>
      </c>
    </row>
    <row r="164" spans="1:8">
      <c r="A164" s="12">
        <f t="shared" si="26"/>
        <v>40634</v>
      </c>
      <c r="B164" s="34">
        <f t="shared" si="20"/>
        <v>40648</v>
      </c>
      <c r="C164" s="35">
        <f t="shared" si="21"/>
        <v>23</v>
      </c>
      <c r="D164" s="17">
        <f t="shared" si="22"/>
        <v>1.0003077199772161</v>
      </c>
      <c r="E164" s="17">
        <f t="shared" si="23"/>
        <v>1.0030085508211546</v>
      </c>
      <c r="F164" s="14">
        <f t="shared" si="24"/>
        <v>40362</v>
      </c>
      <c r="G164" s="14">
        <f t="shared" si="25"/>
        <v>40727</v>
      </c>
      <c r="H164" s="3">
        <f>CHOOSE(MATCH($A$2,{"D","C"},0),VLOOKUP($A164,$J$4:$M$50,COUNTA($J$4:$M$4)),TREND(D164:E164,F164:G164,B164))</f>
        <v>1.0030085508211546</v>
      </c>
    </row>
    <row r="165" spans="1:8">
      <c r="A165" s="12">
        <f t="shared" si="26"/>
        <v>40664</v>
      </c>
      <c r="B165" s="34">
        <f>DATE(YEAR(A165),MONTH(A165)+FLOOR(($M$2+$A$3)/2,1),1+14*MOD($M$2+$A$3,2))</f>
        <v>40678</v>
      </c>
      <c r="C165" s="35">
        <f t="shared" si="21"/>
        <v>23</v>
      </c>
      <c r="D165" s="17">
        <f t="shared" si="22"/>
        <v>1.0003077199772161</v>
      </c>
      <c r="E165" s="17">
        <f t="shared" si="23"/>
        <v>1.0030085508211546</v>
      </c>
      <c r="F165" s="14">
        <f t="shared" si="24"/>
        <v>40362</v>
      </c>
      <c r="G165" s="14">
        <f t="shared" si="25"/>
        <v>40727</v>
      </c>
      <c r="H165" s="3">
        <f>CHOOSE(MATCH($A$2,{"D","C"},0),VLOOKUP($A165,$J$4:$M$50,COUNTA($J$4:$M$4)),TREND(D165:E165,F165:G165,B165))</f>
        <v>1.0030085508211546</v>
      </c>
    </row>
    <row r="166" spans="1:8">
      <c r="A166" s="12">
        <f t="shared" si="26"/>
        <v>40695</v>
      </c>
      <c r="B166" s="34">
        <f>DATE(YEAR(A166),MONTH(A166)+FLOOR(($M$2+$A$3)/2,1),1+14*MOD($M$2+$A$3,2))</f>
        <v>40709</v>
      </c>
      <c r="C166" s="35">
        <f t="shared" si="21"/>
        <v>23</v>
      </c>
      <c r="D166" s="17">
        <f t="shared" si="22"/>
        <v>1.0003077199772161</v>
      </c>
      <c r="E166" s="17">
        <f t="shared" si="23"/>
        <v>1.0030085508211546</v>
      </c>
      <c r="F166" s="14">
        <f t="shared" si="24"/>
        <v>40362</v>
      </c>
      <c r="G166" s="14">
        <f t="shared" si="25"/>
        <v>40727</v>
      </c>
      <c r="H166" s="3">
        <f>CHOOSE(MATCH($A$2,{"D","C"},0),VLOOKUP($A166,$J$4:$M$50,COUNTA($J$4:$M$4)),TREND(D166:E166,F166:G166,B166))</f>
        <v>1.0030085508211546</v>
      </c>
    </row>
    <row r="167" spans="1:8">
      <c r="A167" s="12">
        <f t="shared" si="26"/>
        <v>40725</v>
      </c>
      <c r="B167" s="34">
        <f t="shared" ref="B167:B230" si="27">DATE(YEAR(A167),MONTH(A167)+FLOOR(($M$2+$A$3)/2,1),1+14*MOD($M$2+$A$3,2))</f>
        <v>40739</v>
      </c>
      <c r="C167" s="35">
        <f t="shared" si="21"/>
        <v>24</v>
      </c>
      <c r="D167" s="17">
        <f t="shared" si="22"/>
        <v>1.0030085508211546</v>
      </c>
      <c r="E167" s="17">
        <f t="shared" si="23"/>
        <v>1.0080235935752602</v>
      </c>
      <c r="F167" s="14">
        <f t="shared" si="24"/>
        <v>40727</v>
      </c>
      <c r="G167" s="14">
        <f t="shared" si="25"/>
        <v>41092</v>
      </c>
      <c r="H167" s="3">
        <f>CHOOSE(MATCH($A$2,{"D","C"},0),VLOOKUP($A167,$J$4:$M$50,COUNTA($J$4:$M$4)),TREND(D167:E167,F167:G167,B167))</f>
        <v>1.0030085508211546</v>
      </c>
    </row>
    <row r="168" spans="1:8">
      <c r="A168" s="12">
        <f t="shared" si="26"/>
        <v>40756</v>
      </c>
      <c r="B168" s="34">
        <f t="shared" si="27"/>
        <v>40770</v>
      </c>
      <c r="C168" s="35">
        <f t="shared" si="21"/>
        <v>24</v>
      </c>
      <c r="D168" s="17">
        <f t="shared" si="22"/>
        <v>1.0030085508211546</v>
      </c>
      <c r="E168" s="17">
        <f t="shared" si="23"/>
        <v>1.0080235935752602</v>
      </c>
      <c r="F168" s="14">
        <f t="shared" si="24"/>
        <v>40727</v>
      </c>
      <c r="G168" s="14">
        <f t="shared" si="25"/>
        <v>41092</v>
      </c>
      <c r="H168" s="3">
        <f>CHOOSE(MATCH($A$2,{"D","C"},0),VLOOKUP($A168,$J$4:$M$50,COUNTA($J$4:$M$4)),TREND(D168:E168,F168:G168,B168))</f>
        <v>1.0030085508211546</v>
      </c>
    </row>
    <row r="169" spans="1:8">
      <c r="A169" s="12">
        <f t="shared" si="26"/>
        <v>40787</v>
      </c>
      <c r="B169" s="34">
        <f t="shared" si="27"/>
        <v>40801</v>
      </c>
      <c r="C169" s="35">
        <f t="shared" si="21"/>
        <v>24</v>
      </c>
      <c r="D169" s="17">
        <f t="shared" si="22"/>
        <v>1.0030085508211546</v>
      </c>
      <c r="E169" s="17">
        <f t="shared" si="23"/>
        <v>1.0080235935752602</v>
      </c>
      <c r="F169" s="14">
        <f t="shared" si="24"/>
        <v>40727</v>
      </c>
      <c r="G169" s="14">
        <f t="shared" si="25"/>
        <v>41092</v>
      </c>
      <c r="H169" s="3">
        <f>CHOOSE(MATCH($A$2,{"D","C"},0),VLOOKUP($A169,$J$4:$M$50,COUNTA($J$4:$M$4)),TREND(D169:E169,F169:G169,B169))</f>
        <v>1.0030085508211546</v>
      </c>
    </row>
    <row r="170" spans="1:8">
      <c r="A170" s="12">
        <f t="shared" si="26"/>
        <v>40817</v>
      </c>
      <c r="B170" s="34">
        <f t="shared" si="27"/>
        <v>40831</v>
      </c>
      <c r="C170" s="35">
        <f t="shared" si="21"/>
        <v>24</v>
      </c>
      <c r="D170" s="17">
        <f t="shared" si="22"/>
        <v>1.0030085508211546</v>
      </c>
      <c r="E170" s="17">
        <f t="shared" si="23"/>
        <v>1.0080235935752602</v>
      </c>
      <c r="F170" s="14">
        <f t="shared" si="24"/>
        <v>40727</v>
      </c>
      <c r="G170" s="14">
        <f t="shared" si="25"/>
        <v>41092</v>
      </c>
      <c r="H170" s="3">
        <f>CHOOSE(MATCH($A$2,{"D","C"},0),VLOOKUP($A170,$J$4:$M$50,COUNTA($J$4:$M$4)),TREND(D170:E170,F170:G170,B170))</f>
        <v>1.0030085508211546</v>
      </c>
    </row>
    <row r="171" spans="1:8">
      <c r="A171" s="12">
        <f t="shared" si="26"/>
        <v>40848</v>
      </c>
      <c r="B171" s="34">
        <f t="shared" si="27"/>
        <v>40862</v>
      </c>
      <c r="C171" s="35">
        <f t="shared" si="21"/>
        <v>24</v>
      </c>
      <c r="D171" s="17">
        <f t="shared" si="22"/>
        <v>1.0030085508211546</v>
      </c>
      <c r="E171" s="17">
        <f t="shared" si="23"/>
        <v>1.0080235935752602</v>
      </c>
      <c r="F171" s="14">
        <f t="shared" si="24"/>
        <v>40727</v>
      </c>
      <c r="G171" s="14">
        <f t="shared" si="25"/>
        <v>41092</v>
      </c>
      <c r="H171" s="3">
        <f>CHOOSE(MATCH($A$2,{"D","C"},0),VLOOKUP($A171,$J$4:$M$50,COUNTA($J$4:$M$4)),TREND(D171:E171,F171:G171,B171))</f>
        <v>1.0030085508211546</v>
      </c>
    </row>
    <row r="172" spans="1:8">
      <c r="A172" s="12">
        <f t="shared" si="26"/>
        <v>40878</v>
      </c>
      <c r="B172" s="34">
        <f t="shared" si="27"/>
        <v>40892</v>
      </c>
      <c r="C172" s="35">
        <f t="shared" si="21"/>
        <v>24</v>
      </c>
      <c r="D172" s="17">
        <f t="shared" si="22"/>
        <v>1.0030085508211546</v>
      </c>
      <c r="E172" s="17">
        <f t="shared" si="23"/>
        <v>1.0080235935752602</v>
      </c>
      <c r="F172" s="14">
        <f t="shared" si="24"/>
        <v>40727</v>
      </c>
      <c r="G172" s="14">
        <f t="shared" si="25"/>
        <v>41092</v>
      </c>
      <c r="H172" s="3">
        <f>CHOOSE(MATCH($A$2,{"D","C"},0),VLOOKUP($A172,$J$4:$M$50,COUNTA($J$4:$M$4)),TREND(D172:E172,F172:G172,B172))</f>
        <v>1.0030085508211546</v>
      </c>
    </row>
    <row r="173" spans="1:8">
      <c r="A173" s="12">
        <f t="shared" si="26"/>
        <v>40909</v>
      </c>
      <c r="B173" s="34">
        <f t="shared" si="27"/>
        <v>40923</v>
      </c>
      <c r="C173" s="35">
        <f t="shared" si="21"/>
        <v>24</v>
      </c>
      <c r="D173" s="17">
        <f t="shared" si="22"/>
        <v>1.0030085508211546</v>
      </c>
      <c r="E173" s="17">
        <f t="shared" si="23"/>
        <v>1.0080235935752602</v>
      </c>
      <c r="F173" s="14">
        <f t="shared" si="24"/>
        <v>40727</v>
      </c>
      <c r="G173" s="14">
        <f t="shared" si="25"/>
        <v>41092</v>
      </c>
      <c r="H173" s="3">
        <f>CHOOSE(MATCH($A$2,{"D","C"},0),VLOOKUP($A173,$J$4:$M$50,COUNTA($J$4:$M$4)),TREND(D173:E173,F173:G173,B173))</f>
        <v>1.0080235935752602</v>
      </c>
    </row>
    <row r="174" spans="1:8">
      <c r="A174" s="12">
        <f t="shared" si="26"/>
        <v>40940</v>
      </c>
      <c r="B174" s="34">
        <f t="shared" si="27"/>
        <v>40954</v>
      </c>
      <c r="C174" s="35">
        <f t="shared" si="21"/>
        <v>24</v>
      </c>
      <c r="D174" s="17">
        <f t="shared" si="22"/>
        <v>1.0030085508211546</v>
      </c>
      <c r="E174" s="17">
        <f t="shared" si="23"/>
        <v>1.0080235935752602</v>
      </c>
      <c r="F174" s="14">
        <f t="shared" si="24"/>
        <v>40727</v>
      </c>
      <c r="G174" s="14">
        <f t="shared" si="25"/>
        <v>41092</v>
      </c>
      <c r="H174" s="3">
        <f>CHOOSE(MATCH($A$2,{"D","C"},0),VLOOKUP($A174,$J$4:$M$50,COUNTA($J$4:$M$4)),TREND(D174:E174,F174:G174,B174))</f>
        <v>1.0080235935752602</v>
      </c>
    </row>
    <row r="175" spans="1:8">
      <c r="A175" s="12">
        <f t="shared" si="26"/>
        <v>40969</v>
      </c>
      <c r="B175" s="34">
        <f t="shared" si="27"/>
        <v>40983</v>
      </c>
      <c r="C175" s="35">
        <f t="shared" si="21"/>
        <v>24</v>
      </c>
      <c r="D175" s="17">
        <f t="shared" si="22"/>
        <v>1.0030085508211546</v>
      </c>
      <c r="E175" s="17">
        <f t="shared" si="23"/>
        <v>1.0080235935752602</v>
      </c>
      <c r="F175" s="14">
        <f t="shared" si="24"/>
        <v>40727</v>
      </c>
      <c r="G175" s="14">
        <f t="shared" si="25"/>
        <v>41092</v>
      </c>
      <c r="H175" s="3">
        <f>CHOOSE(MATCH($A$2,{"D","C"},0),VLOOKUP($A175,$J$4:$M$50,COUNTA($J$4:$M$4)),TREND(D175:E175,F175:G175,B175))</f>
        <v>1.0080235935752602</v>
      </c>
    </row>
    <row r="176" spans="1:8">
      <c r="A176" s="12">
        <f t="shared" si="26"/>
        <v>41000</v>
      </c>
      <c r="B176" s="34">
        <f t="shared" si="27"/>
        <v>41014</v>
      </c>
      <c r="C176" s="35">
        <f t="shared" si="21"/>
        <v>24</v>
      </c>
      <c r="D176" s="17">
        <f t="shared" si="22"/>
        <v>1.0030085508211546</v>
      </c>
      <c r="E176" s="17">
        <f t="shared" si="23"/>
        <v>1.0080235935752602</v>
      </c>
      <c r="F176" s="14">
        <f t="shared" si="24"/>
        <v>40727</v>
      </c>
      <c r="G176" s="14">
        <f t="shared" si="25"/>
        <v>41092</v>
      </c>
      <c r="H176" s="3">
        <f>CHOOSE(MATCH($A$2,{"D","C"},0),VLOOKUP($A176,$J$4:$M$50,COUNTA($J$4:$M$4)),TREND(D176:E176,F176:G176,B176))</f>
        <v>1.0080235935752602</v>
      </c>
    </row>
    <row r="177" spans="1:8">
      <c r="A177" s="12">
        <f t="shared" si="26"/>
        <v>41030</v>
      </c>
      <c r="B177" s="34">
        <f t="shared" si="27"/>
        <v>41044</v>
      </c>
      <c r="C177" s="35">
        <f t="shared" si="21"/>
        <v>24</v>
      </c>
      <c r="D177" s="17">
        <f t="shared" si="22"/>
        <v>1.0030085508211546</v>
      </c>
      <c r="E177" s="17">
        <f t="shared" si="23"/>
        <v>1.0080235935752602</v>
      </c>
      <c r="F177" s="14">
        <f t="shared" si="24"/>
        <v>40727</v>
      </c>
      <c r="G177" s="14">
        <f t="shared" si="25"/>
        <v>41092</v>
      </c>
      <c r="H177" s="3">
        <f>CHOOSE(MATCH($A$2,{"D","C"},0),VLOOKUP($A177,$J$4:$M$50,COUNTA($J$4:$M$4)),TREND(D177:E177,F177:G177,B177))</f>
        <v>1.0080235935752602</v>
      </c>
    </row>
    <row r="178" spans="1:8">
      <c r="A178" s="12">
        <f t="shared" si="26"/>
        <v>41061</v>
      </c>
      <c r="B178" s="34">
        <f t="shared" si="27"/>
        <v>41075</v>
      </c>
      <c r="C178" s="35">
        <f t="shared" si="21"/>
        <v>24</v>
      </c>
      <c r="D178" s="17">
        <f t="shared" si="22"/>
        <v>1.0030085508211546</v>
      </c>
      <c r="E178" s="17">
        <f t="shared" si="23"/>
        <v>1.0080235935752602</v>
      </c>
      <c r="F178" s="14">
        <f t="shared" si="24"/>
        <v>40727</v>
      </c>
      <c r="G178" s="14">
        <f t="shared" si="25"/>
        <v>41092</v>
      </c>
      <c r="H178" s="3">
        <f>CHOOSE(MATCH($A$2,{"D","C"},0),VLOOKUP($A178,$J$4:$M$50,COUNTA($J$4:$M$4)),TREND(D178:E178,F178:G178,B178))</f>
        <v>1.0080235935752602</v>
      </c>
    </row>
    <row r="179" spans="1:8">
      <c r="A179" s="12">
        <f t="shared" si="26"/>
        <v>41091</v>
      </c>
      <c r="B179" s="34">
        <f t="shared" si="27"/>
        <v>41105</v>
      </c>
      <c r="C179" s="35">
        <f t="shared" si="21"/>
        <v>25</v>
      </c>
      <c r="D179" s="17">
        <f t="shared" si="22"/>
        <v>1.0080235935752602</v>
      </c>
      <c r="E179" s="17">
        <f t="shared" si="23"/>
        <v>1.0150797587302869</v>
      </c>
      <c r="F179" s="14">
        <f t="shared" si="24"/>
        <v>41092</v>
      </c>
      <c r="G179" s="14">
        <f t="shared" si="25"/>
        <v>41458</v>
      </c>
      <c r="H179" s="3">
        <f>CHOOSE(MATCH($A$2,{"D","C"},0),VLOOKUP($A179,$J$4:$M$50,COUNTA($J$4:$M$4)),TREND(D179:E179,F179:G179,B179))</f>
        <v>1.0080235935752602</v>
      </c>
    </row>
    <row r="180" spans="1:8">
      <c r="A180" s="12">
        <f t="shared" si="26"/>
        <v>41122</v>
      </c>
      <c r="B180" s="34">
        <f t="shared" si="27"/>
        <v>41136</v>
      </c>
      <c r="C180" s="35">
        <f t="shared" si="21"/>
        <v>25</v>
      </c>
      <c r="D180" s="17">
        <f t="shared" si="22"/>
        <v>1.0080235935752602</v>
      </c>
      <c r="E180" s="17">
        <f t="shared" si="23"/>
        <v>1.0150797587302869</v>
      </c>
      <c r="F180" s="14">
        <f t="shared" si="24"/>
        <v>41092</v>
      </c>
      <c r="G180" s="14">
        <f t="shared" si="25"/>
        <v>41458</v>
      </c>
      <c r="H180" s="3">
        <f>CHOOSE(MATCH($A$2,{"D","C"},0),VLOOKUP($A180,$J$4:$M$50,COUNTA($J$4:$M$4)),TREND(D180:E180,F180:G180,B180))</f>
        <v>1.0080235935752602</v>
      </c>
    </row>
    <row r="181" spans="1:8">
      <c r="A181" s="12">
        <f t="shared" si="26"/>
        <v>41153</v>
      </c>
      <c r="B181" s="34">
        <f t="shared" si="27"/>
        <v>41167</v>
      </c>
      <c r="C181" s="35">
        <f t="shared" si="21"/>
        <v>25</v>
      </c>
      <c r="D181" s="17">
        <f t="shared" si="22"/>
        <v>1.0080235935752602</v>
      </c>
      <c r="E181" s="17">
        <f t="shared" si="23"/>
        <v>1.0150797587302869</v>
      </c>
      <c r="F181" s="14">
        <f t="shared" si="24"/>
        <v>41092</v>
      </c>
      <c r="G181" s="14">
        <f t="shared" si="25"/>
        <v>41458</v>
      </c>
      <c r="H181" s="3">
        <f>CHOOSE(MATCH($A$2,{"D","C"},0),VLOOKUP($A181,$J$4:$M$50,COUNTA($J$4:$M$4)),TREND(D181:E181,F181:G181,B181))</f>
        <v>1.0080235935752602</v>
      </c>
    </row>
    <row r="182" spans="1:8">
      <c r="A182" s="12">
        <f t="shared" si="26"/>
        <v>41183</v>
      </c>
      <c r="B182" s="34">
        <f t="shared" si="27"/>
        <v>41197</v>
      </c>
      <c r="C182" s="35">
        <f t="shared" si="21"/>
        <v>25</v>
      </c>
      <c r="D182" s="17">
        <f t="shared" si="22"/>
        <v>1.0080235935752602</v>
      </c>
      <c r="E182" s="17">
        <f t="shared" si="23"/>
        <v>1.0150797587302869</v>
      </c>
      <c r="F182" s="14">
        <f t="shared" si="24"/>
        <v>41092</v>
      </c>
      <c r="G182" s="14">
        <f t="shared" si="25"/>
        <v>41458</v>
      </c>
      <c r="H182" s="3">
        <f>CHOOSE(MATCH($A$2,{"D","C"},0),VLOOKUP($A182,$J$4:$M$50,COUNTA($J$4:$M$4)),TREND(D182:E182,F182:G182,B182))</f>
        <v>1.0080235935752602</v>
      </c>
    </row>
    <row r="183" spans="1:8">
      <c r="A183" s="12">
        <f t="shared" si="26"/>
        <v>41214</v>
      </c>
      <c r="B183" s="34">
        <f t="shared" si="27"/>
        <v>41228</v>
      </c>
      <c r="C183" s="35">
        <f t="shared" si="21"/>
        <v>25</v>
      </c>
      <c r="D183" s="17">
        <f t="shared" si="22"/>
        <v>1.0080235935752602</v>
      </c>
      <c r="E183" s="17">
        <f t="shared" si="23"/>
        <v>1.0150797587302869</v>
      </c>
      <c r="F183" s="14">
        <f t="shared" si="24"/>
        <v>41092</v>
      </c>
      <c r="G183" s="14">
        <f t="shared" si="25"/>
        <v>41458</v>
      </c>
      <c r="H183" s="3">
        <f>CHOOSE(MATCH($A$2,{"D","C"},0),VLOOKUP($A183,$J$4:$M$50,COUNTA($J$4:$M$4)),TREND(D183:E183,F183:G183,B183))</f>
        <v>1.0080235935752602</v>
      </c>
    </row>
    <row r="184" spans="1:8">
      <c r="A184" s="12">
        <f t="shared" si="26"/>
        <v>41244</v>
      </c>
      <c r="B184" s="34">
        <f t="shared" si="27"/>
        <v>41258</v>
      </c>
      <c r="C184" s="35">
        <f t="shared" si="21"/>
        <v>25</v>
      </c>
      <c r="D184" s="17">
        <f t="shared" si="22"/>
        <v>1.0080235935752602</v>
      </c>
      <c r="E184" s="17">
        <f t="shared" si="23"/>
        <v>1.0150797587302869</v>
      </c>
      <c r="F184" s="14">
        <f t="shared" si="24"/>
        <v>41092</v>
      </c>
      <c r="G184" s="14">
        <f t="shared" si="25"/>
        <v>41458</v>
      </c>
      <c r="H184" s="3">
        <f>CHOOSE(MATCH($A$2,{"D","C"},0),VLOOKUP($A184,$J$4:$M$50,COUNTA($J$4:$M$4)),TREND(D184:E184,F184:G184,B184))</f>
        <v>1.0080235935752602</v>
      </c>
    </row>
    <row r="185" spans="1:8">
      <c r="A185" s="12">
        <f t="shared" si="26"/>
        <v>41275</v>
      </c>
      <c r="B185" s="34">
        <f t="shared" si="27"/>
        <v>41289</v>
      </c>
      <c r="C185" s="35">
        <f t="shared" si="21"/>
        <v>25</v>
      </c>
      <c r="D185" s="17">
        <f t="shared" si="22"/>
        <v>1.0080235935752602</v>
      </c>
      <c r="E185" s="17">
        <f t="shared" si="23"/>
        <v>1.0150797587302869</v>
      </c>
      <c r="F185" s="14">
        <f t="shared" si="24"/>
        <v>41092</v>
      </c>
      <c r="G185" s="14">
        <f t="shared" si="25"/>
        <v>41458</v>
      </c>
      <c r="H185" s="3">
        <f>CHOOSE(MATCH($A$2,{"D","C"},0),VLOOKUP($A185,$J$4:$M$50,COUNTA($J$4:$M$4)),TREND(D185:E185,F185:G185,B185))</f>
        <v>1.0150797587302869</v>
      </c>
    </row>
    <row r="186" spans="1:8">
      <c r="A186" s="12">
        <f t="shared" si="26"/>
        <v>41306</v>
      </c>
      <c r="B186" s="34">
        <f t="shared" si="27"/>
        <v>41320</v>
      </c>
      <c r="C186" s="35">
        <f t="shared" si="21"/>
        <v>25</v>
      </c>
      <c r="D186" s="17">
        <f t="shared" si="22"/>
        <v>1.0080235935752602</v>
      </c>
      <c r="E186" s="17">
        <f t="shared" si="23"/>
        <v>1.0150797587302869</v>
      </c>
      <c r="F186" s="14">
        <f t="shared" si="24"/>
        <v>41092</v>
      </c>
      <c r="G186" s="14">
        <f t="shared" si="25"/>
        <v>41458</v>
      </c>
      <c r="H186" s="3">
        <f>CHOOSE(MATCH($A$2,{"D","C"},0),VLOOKUP($A186,$J$4:$M$50,COUNTA($J$4:$M$4)),TREND(D186:E186,F186:G186,B186))</f>
        <v>1.0150797587302869</v>
      </c>
    </row>
    <row r="187" spans="1:8">
      <c r="A187" s="12">
        <f t="shared" si="26"/>
        <v>41334</v>
      </c>
      <c r="B187" s="34">
        <f t="shared" si="27"/>
        <v>41348</v>
      </c>
      <c r="C187" s="35">
        <f t="shared" si="21"/>
        <v>25</v>
      </c>
      <c r="D187" s="17">
        <f t="shared" si="22"/>
        <v>1.0080235935752602</v>
      </c>
      <c r="E187" s="17">
        <f t="shared" si="23"/>
        <v>1.0150797587302869</v>
      </c>
      <c r="F187" s="14">
        <f t="shared" si="24"/>
        <v>41092</v>
      </c>
      <c r="G187" s="14">
        <f t="shared" si="25"/>
        <v>41458</v>
      </c>
      <c r="H187" s="3">
        <f>CHOOSE(MATCH($A$2,{"D","C"},0),VLOOKUP($A187,$J$4:$M$50,COUNTA($J$4:$M$4)),TREND(D187:E187,F187:G187,B187))</f>
        <v>1.0150797587302869</v>
      </c>
    </row>
    <row r="188" spans="1:8">
      <c r="A188" s="12">
        <f t="shared" si="26"/>
        <v>41365</v>
      </c>
      <c r="B188" s="34">
        <f t="shared" si="27"/>
        <v>41379</v>
      </c>
      <c r="C188" s="35">
        <f t="shared" si="21"/>
        <v>25</v>
      </c>
      <c r="D188" s="17">
        <f t="shared" si="22"/>
        <v>1.0080235935752602</v>
      </c>
      <c r="E188" s="17">
        <f t="shared" si="23"/>
        <v>1.0150797587302869</v>
      </c>
      <c r="F188" s="14">
        <f t="shared" si="24"/>
        <v>41092</v>
      </c>
      <c r="G188" s="14">
        <f t="shared" si="25"/>
        <v>41458</v>
      </c>
      <c r="H188" s="3">
        <f>CHOOSE(MATCH($A$2,{"D","C"},0),VLOOKUP($A188,$J$4:$M$50,COUNTA($J$4:$M$4)),TREND(D188:E188,F188:G188,B188))</f>
        <v>1.0150797587302869</v>
      </c>
    </row>
    <row r="189" spans="1:8">
      <c r="A189" s="12">
        <f t="shared" si="26"/>
        <v>41395</v>
      </c>
      <c r="B189" s="34">
        <f t="shared" si="27"/>
        <v>41409</v>
      </c>
      <c r="C189" s="35">
        <f t="shared" si="21"/>
        <v>25</v>
      </c>
      <c r="D189" s="17">
        <f t="shared" si="22"/>
        <v>1.0080235935752602</v>
      </c>
      <c r="E189" s="17">
        <f t="shared" si="23"/>
        <v>1.0150797587302869</v>
      </c>
      <c r="F189" s="14">
        <f t="shared" si="24"/>
        <v>41092</v>
      </c>
      <c r="G189" s="14">
        <f t="shared" si="25"/>
        <v>41458</v>
      </c>
      <c r="H189" s="3">
        <f>CHOOSE(MATCH($A$2,{"D","C"},0),VLOOKUP($A189,$J$4:$M$50,COUNTA($J$4:$M$4)),TREND(D189:E189,F189:G189,B189))</f>
        <v>1.0150797587302869</v>
      </c>
    </row>
    <row r="190" spans="1:8">
      <c r="A190" s="12">
        <f t="shared" si="26"/>
        <v>41426</v>
      </c>
      <c r="B190" s="34">
        <f t="shared" si="27"/>
        <v>41440</v>
      </c>
      <c r="C190" s="35">
        <f t="shared" si="21"/>
        <v>25</v>
      </c>
      <c r="D190" s="17">
        <f t="shared" si="22"/>
        <v>1.0080235935752602</v>
      </c>
      <c r="E190" s="17">
        <f t="shared" si="23"/>
        <v>1.0150797587302869</v>
      </c>
      <c r="F190" s="14">
        <f t="shared" si="24"/>
        <v>41092</v>
      </c>
      <c r="G190" s="14">
        <f t="shared" si="25"/>
        <v>41458</v>
      </c>
      <c r="H190" s="3">
        <f>CHOOSE(MATCH($A$2,{"D","C"},0),VLOOKUP($A190,$J$4:$M$50,COUNTA($J$4:$M$4)),TREND(D190:E190,F190:G190,B190))</f>
        <v>1.0150797587302869</v>
      </c>
    </row>
    <row r="191" spans="1:8">
      <c r="A191" s="12">
        <f t="shared" si="26"/>
        <v>41456</v>
      </c>
      <c r="B191" s="34">
        <f t="shared" si="27"/>
        <v>41470</v>
      </c>
      <c r="C191" s="35">
        <f t="shared" si="21"/>
        <v>26</v>
      </c>
      <c r="D191" s="17">
        <f t="shared" si="22"/>
        <v>1.0150797587302869</v>
      </c>
      <c r="E191" s="17">
        <f t="shared" si="23"/>
        <v>1.0183280139582238</v>
      </c>
      <c r="F191" s="14">
        <f t="shared" si="24"/>
        <v>41458</v>
      </c>
      <c r="G191" s="14">
        <f t="shared" si="25"/>
        <v>41823</v>
      </c>
      <c r="H191" s="3">
        <f>CHOOSE(MATCH($A$2,{"D","C"},0),VLOOKUP($A191,$J$4:$M$50,COUNTA($J$4:$M$4)),TREND(D191:E191,F191:G191,B191))</f>
        <v>1.0150797587302869</v>
      </c>
    </row>
    <row r="192" spans="1:8">
      <c r="A192" s="12">
        <f t="shared" si="26"/>
        <v>41487</v>
      </c>
      <c r="B192" s="34">
        <f t="shared" si="27"/>
        <v>41501</v>
      </c>
      <c r="C192" s="35">
        <f t="shared" si="21"/>
        <v>26</v>
      </c>
      <c r="D192" s="17">
        <f t="shared" si="22"/>
        <v>1.0150797587302869</v>
      </c>
      <c r="E192" s="17">
        <f t="shared" si="23"/>
        <v>1.0183280139582238</v>
      </c>
      <c r="F192" s="14">
        <f t="shared" si="24"/>
        <v>41458</v>
      </c>
      <c r="G192" s="14">
        <f t="shared" si="25"/>
        <v>41823</v>
      </c>
      <c r="H192" s="3">
        <f>CHOOSE(MATCH($A$2,{"D","C"},0),VLOOKUP($A192,$J$4:$M$50,COUNTA($J$4:$M$4)),TREND(D192:E192,F192:G192,B192))</f>
        <v>1.0150797587302869</v>
      </c>
    </row>
    <row r="193" spans="1:8">
      <c r="A193" s="12">
        <f t="shared" si="26"/>
        <v>41518</v>
      </c>
      <c r="B193" s="34">
        <f t="shared" si="27"/>
        <v>41532</v>
      </c>
      <c r="C193" s="35">
        <f t="shared" si="21"/>
        <v>26</v>
      </c>
      <c r="D193" s="17">
        <f t="shared" si="22"/>
        <v>1.0150797587302869</v>
      </c>
      <c r="E193" s="17">
        <f t="shared" si="23"/>
        <v>1.0183280139582238</v>
      </c>
      <c r="F193" s="14">
        <f t="shared" si="24"/>
        <v>41458</v>
      </c>
      <c r="G193" s="14">
        <f t="shared" si="25"/>
        <v>41823</v>
      </c>
      <c r="H193" s="3">
        <f>CHOOSE(MATCH($A$2,{"D","C"},0),VLOOKUP($A193,$J$4:$M$50,COUNTA($J$4:$M$4)),TREND(D193:E193,F193:G193,B193))</f>
        <v>1.0150797587302869</v>
      </c>
    </row>
    <row r="194" spans="1:8">
      <c r="A194" s="12">
        <f t="shared" si="26"/>
        <v>41548</v>
      </c>
      <c r="B194" s="34">
        <f t="shared" si="27"/>
        <v>41562</v>
      </c>
      <c r="C194" s="35">
        <f t="shared" si="21"/>
        <v>26</v>
      </c>
      <c r="D194" s="17">
        <f t="shared" si="22"/>
        <v>1.0150797587302869</v>
      </c>
      <c r="E194" s="17">
        <f t="shared" si="23"/>
        <v>1.0183280139582238</v>
      </c>
      <c r="F194" s="14">
        <f t="shared" si="24"/>
        <v>41458</v>
      </c>
      <c r="G194" s="14">
        <f t="shared" si="25"/>
        <v>41823</v>
      </c>
      <c r="H194" s="3">
        <f>CHOOSE(MATCH($A$2,{"D","C"},0),VLOOKUP($A194,$J$4:$M$50,COUNTA($J$4:$M$4)),TREND(D194:E194,F194:G194,B194))</f>
        <v>1.0150797587302869</v>
      </c>
    </row>
    <row r="195" spans="1:8">
      <c r="A195" s="12">
        <f t="shared" si="26"/>
        <v>41579</v>
      </c>
      <c r="B195" s="34">
        <f t="shared" si="27"/>
        <v>41593</v>
      </c>
      <c r="C195" s="35">
        <f t="shared" si="21"/>
        <v>26</v>
      </c>
      <c r="D195" s="17">
        <f t="shared" si="22"/>
        <v>1.0150797587302869</v>
      </c>
      <c r="E195" s="17">
        <f t="shared" si="23"/>
        <v>1.0183280139582238</v>
      </c>
      <c r="F195" s="14">
        <f t="shared" si="24"/>
        <v>41458</v>
      </c>
      <c r="G195" s="14">
        <f t="shared" si="25"/>
        <v>41823</v>
      </c>
      <c r="H195" s="3">
        <f>CHOOSE(MATCH($A$2,{"D","C"},0),VLOOKUP($A195,$J$4:$M$50,COUNTA($J$4:$M$4)),TREND(D195:E195,F195:G195,B195))</f>
        <v>1.0150797587302869</v>
      </c>
    </row>
    <row r="196" spans="1:8">
      <c r="A196" s="12">
        <f t="shared" si="26"/>
        <v>41609</v>
      </c>
      <c r="B196" s="34">
        <f t="shared" si="27"/>
        <v>41623</v>
      </c>
      <c r="C196" s="35">
        <f t="shared" si="21"/>
        <v>26</v>
      </c>
      <c r="D196" s="17">
        <f t="shared" si="22"/>
        <v>1.0150797587302869</v>
      </c>
      <c r="E196" s="17">
        <f t="shared" si="23"/>
        <v>1.0183280139582238</v>
      </c>
      <c r="F196" s="14">
        <f t="shared" si="24"/>
        <v>41458</v>
      </c>
      <c r="G196" s="14">
        <f t="shared" si="25"/>
        <v>41823</v>
      </c>
      <c r="H196" s="3">
        <f>CHOOSE(MATCH($A$2,{"D","C"},0),VLOOKUP($A196,$J$4:$M$50,COUNTA($J$4:$M$4)),TREND(D196:E196,F196:G196,B196))</f>
        <v>1.0150797587302869</v>
      </c>
    </row>
    <row r="197" spans="1:8">
      <c r="A197" s="12">
        <f t="shared" si="26"/>
        <v>41640</v>
      </c>
      <c r="B197" s="34">
        <f t="shared" si="27"/>
        <v>41654</v>
      </c>
      <c r="C197" s="35">
        <f t="shared" ref="C197:C260" si="28">MATCH($B197,$K$5:$K$50,1)</f>
        <v>26</v>
      </c>
      <c r="D197" s="17">
        <f t="shared" ref="D197:D260" si="29">INDEX($M$5:$M$50,C197)</f>
        <v>1.0150797587302869</v>
      </c>
      <c r="E197" s="17">
        <f t="shared" ref="E197:E260" si="30">INDEX($M$5:$M$50,C197+1)</f>
        <v>1.0183280139582238</v>
      </c>
      <c r="F197" s="14">
        <f t="shared" ref="F197:F260" si="31">INDEX($K$5:$K$50,C197)</f>
        <v>41458</v>
      </c>
      <c r="G197" s="14">
        <f t="shared" ref="G197:G260" si="32">INDEX($K$5:$K$50,C197+1)</f>
        <v>41823</v>
      </c>
      <c r="H197" s="3">
        <f>CHOOSE(MATCH($A$2,{"D","C"},0),VLOOKUP($A197,$J$4:$M$50,COUNTA($J$4:$M$4)),TREND(D197:E197,F197:G197,B197))</f>
        <v>1.0183280139582238</v>
      </c>
    </row>
    <row r="198" spans="1:8">
      <c r="A198" s="12">
        <f t="shared" ref="A198:A261" si="33">EOMONTH(A197,$A$3-1)+1</f>
        <v>41671</v>
      </c>
      <c r="B198" s="34">
        <f t="shared" si="27"/>
        <v>41685</v>
      </c>
      <c r="C198" s="35">
        <f t="shared" si="28"/>
        <v>26</v>
      </c>
      <c r="D198" s="17">
        <f t="shared" si="29"/>
        <v>1.0150797587302869</v>
      </c>
      <c r="E198" s="17">
        <f t="shared" si="30"/>
        <v>1.0183280139582238</v>
      </c>
      <c r="F198" s="14">
        <f t="shared" si="31"/>
        <v>41458</v>
      </c>
      <c r="G198" s="14">
        <f t="shared" si="32"/>
        <v>41823</v>
      </c>
      <c r="H198" s="3">
        <f>CHOOSE(MATCH($A$2,{"D","C"},0),VLOOKUP($A198,$J$4:$M$50,COUNTA($J$4:$M$4)),TREND(D198:E198,F198:G198,B198))</f>
        <v>1.0183280139582238</v>
      </c>
    </row>
    <row r="199" spans="1:8">
      <c r="A199" s="12">
        <f t="shared" si="33"/>
        <v>41699</v>
      </c>
      <c r="B199" s="34">
        <f t="shared" si="27"/>
        <v>41713</v>
      </c>
      <c r="C199" s="35">
        <f t="shared" si="28"/>
        <v>26</v>
      </c>
      <c r="D199" s="17">
        <f t="shared" si="29"/>
        <v>1.0150797587302869</v>
      </c>
      <c r="E199" s="17">
        <f t="shared" si="30"/>
        <v>1.0183280139582238</v>
      </c>
      <c r="F199" s="14">
        <f t="shared" si="31"/>
        <v>41458</v>
      </c>
      <c r="G199" s="14">
        <f t="shared" si="32"/>
        <v>41823</v>
      </c>
      <c r="H199" s="3">
        <f>CHOOSE(MATCH($A$2,{"D","C"},0),VLOOKUP($A199,$J$4:$M$50,COUNTA($J$4:$M$4)),TREND(D199:E199,F199:G199,B199))</f>
        <v>1.0183280139582238</v>
      </c>
    </row>
    <row r="200" spans="1:8">
      <c r="A200" s="12">
        <f t="shared" si="33"/>
        <v>41730</v>
      </c>
      <c r="B200" s="34">
        <f t="shared" si="27"/>
        <v>41744</v>
      </c>
      <c r="C200" s="35">
        <f t="shared" si="28"/>
        <v>26</v>
      </c>
      <c r="D200" s="17">
        <f t="shared" si="29"/>
        <v>1.0150797587302869</v>
      </c>
      <c r="E200" s="17">
        <f t="shared" si="30"/>
        <v>1.0183280139582238</v>
      </c>
      <c r="F200" s="14">
        <f t="shared" si="31"/>
        <v>41458</v>
      </c>
      <c r="G200" s="14">
        <f t="shared" si="32"/>
        <v>41823</v>
      </c>
      <c r="H200" s="3">
        <f>CHOOSE(MATCH($A$2,{"D","C"},0),VLOOKUP($A200,$J$4:$M$50,COUNTA($J$4:$M$4)),TREND(D200:E200,F200:G200,B200))</f>
        <v>1.0183280139582238</v>
      </c>
    </row>
    <row r="201" spans="1:8">
      <c r="A201" s="12">
        <f t="shared" si="33"/>
        <v>41760</v>
      </c>
      <c r="B201" s="34">
        <f t="shared" si="27"/>
        <v>41774</v>
      </c>
      <c r="C201" s="35">
        <f t="shared" si="28"/>
        <v>26</v>
      </c>
      <c r="D201" s="17">
        <f t="shared" si="29"/>
        <v>1.0150797587302869</v>
      </c>
      <c r="E201" s="17">
        <f t="shared" si="30"/>
        <v>1.0183280139582238</v>
      </c>
      <c r="F201" s="14">
        <f t="shared" si="31"/>
        <v>41458</v>
      </c>
      <c r="G201" s="14">
        <f t="shared" si="32"/>
        <v>41823</v>
      </c>
      <c r="H201" s="3">
        <f>CHOOSE(MATCH($A$2,{"D","C"},0),VLOOKUP($A201,$J$4:$M$50,COUNTA($J$4:$M$4)),TREND(D201:E201,F201:G201,B201))</f>
        <v>1.0183280139582238</v>
      </c>
    </row>
    <row r="202" spans="1:8">
      <c r="A202" s="12">
        <f t="shared" si="33"/>
        <v>41791</v>
      </c>
      <c r="B202" s="34">
        <f t="shared" si="27"/>
        <v>41805</v>
      </c>
      <c r="C202" s="35">
        <f t="shared" si="28"/>
        <v>26</v>
      </c>
      <c r="D202" s="17">
        <f t="shared" si="29"/>
        <v>1.0150797587302869</v>
      </c>
      <c r="E202" s="17">
        <f t="shared" si="30"/>
        <v>1.0183280139582238</v>
      </c>
      <c r="F202" s="14">
        <f t="shared" si="31"/>
        <v>41458</v>
      </c>
      <c r="G202" s="14">
        <f t="shared" si="32"/>
        <v>41823</v>
      </c>
      <c r="H202" s="3">
        <f>CHOOSE(MATCH($A$2,{"D","C"},0),VLOOKUP($A202,$J$4:$M$50,COUNTA($J$4:$M$4)),TREND(D202:E202,F202:G202,B202))</f>
        <v>1.0183280139582238</v>
      </c>
    </row>
    <row r="203" spans="1:8">
      <c r="A203" s="12">
        <f t="shared" si="33"/>
        <v>41821</v>
      </c>
      <c r="B203" s="34">
        <f t="shared" si="27"/>
        <v>41835</v>
      </c>
      <c r="C203" s="35">
        <f t="shared" si="28"/>
        <v>27</v>
      </c>
      <c r="D203" s="17">
        <f t="shared" si="29"/>
        <v>1.0183280139582238</v>
      </c>
      <c r="E203" s="17">
        <f t="shared" si="30"/>
        <v>1.0229104900210357</v>
      </c>
      <c r="F203" s="14">
        <f t="shared" si="31"/>
        <v>41823</v>
      </c>
      <c r="G203" s="14">
        <f t="shared" si="32"/>
        <v>42188</v>
      </c>
      <c r="H203" s="3">
        <f>CHOOSE(MATCH($A$2,{"D","C"},0),VLOOKUP($A203,$J$4:$M$50,COUNTA($J$4:$M$4)),TREND(D203:E203,F203:G203,B203))</f>
        <v>1.0183280139582238</v>
      </c>
    </row>
    <row r="204" spans="1:8">
      <c r="A204" s="12">
        <f t="shared" si="33"/>
        <v>41852</v>
      </c>
      <c r="B204" s="34">
        <f t="shared" si="27"/>
        <v>41866</v>
      </c>
      <c r="C204" s="35">
        <f t="shared" si="28"/>
        <v>27</v>
      </c>
      <c r="D204" s="17">
        <f t="shared" si="29"/>
        <v>1.0183280139582238</v>
      </c>
      <c r="E204" s="17">
        <f t="shared" si="30"/>
        <v>1.0229104900210357</v>
      </c>
      <c r="F204" s="14">
        <f t="shared" si="31"/>
        <v>41823</v>
      </c>
      <c r="G204" s="14">
        <f t="shared" si="32"/>
        <v>42188</v>
      </c>
      <c r="H204" s="3">
        <f>CHOOSE(MATCH($A$2,{"D","C"},0),VLOOKUP($A204,$J$4:$M$50,COUNTA($J$4:$M$4)),TREND(D204:E204,F204:G204,B204))</f>
        <v>1.0183280139582238</v>
      </c>
    </row>
    <row r="205" spans="1:8">
      <c r="A205" s="12">
        <f t="shared" si="33"/>
        <v>41883</v>
      </c>
      <c r="B205" s="34">
        <f t="shared" si="27"/>
        <v>41897</v>
      </c>
      <c r="C205" s="35">
        <f t="shared" si="28"/>
        <v>27</v>
      </c>
      <c r="D205" s="17">
        <f t="shared" si="29"/>
        <v>1.0183280139582238</v>
      </c>
      <c r="E205" s="17">
        <f t="shared" si="30"/>
        <v>1.0229104900210357</v>
      </c>
      <c r="F205" s="14">
        <f t="shared" si="31"/>
        <v>41823</v>
      </c>
      <c r="G205" s="14">
        <f t="shared" si="32"/>
        <v>42188</v>
      </c>
      <c r="H205" s="3">
        <f>CHOOSE(MATCH($A$2,{"D","C"},0),VLOOKUP($A205,$J$4:$M$50,COUNTA($J$4:$M$4)),TREND(D205:E205,F205:G205,B205))</f>
        <v>1.0183280139582238</v>
      </c>
    </row>
    <row r="206" spans="1:8">
      <c r="A206" s="12">
        <f t="shared" si="33"/>
        <v>41913</v>
      </c>
      <c r="B206" s="34">
        <f t="shared" si="27"/>
        <v>41927</v>
      </c>
      <c r="C206" s="35">
        <f t="shared" si="28"/>
        <v>27</v>
      </c>
      <c r="D206" s="17">
        <f t="shared" si="29"/>
        <v>1.0183280139582238</v>
      </c>
      <c r="E206" s="17">
        <f t="shared" si="30"/>
        <v>1.0229104900210357</v>
      </c>
      <c r="F206" s="14">
        <f t="shared" si="31"/>
        <v>41823</v>
      </c>
      <c r="G206" s="14">
        <f t="shared" si="32"/>
        <v>42188</v>
      </c>
      <c r="H206" s="3">
        <f>CHOOSE(MATCH($A$2,{"D","C"},0),VLOOKUP($A206,$J$4:$M$50,COUNTA($J$4:$M$4)),TREND(D206:E206,F206:G206,B206))</f>
        <v>1.0183280139582238</v>
      </c>
    </row>
    <row r="207" spans="1:8">
      <c r="A207" s="12">
        <f t="shared" si="33"/>
        <v>41944</v>
      </c>
      <c r="B207" s="34">
        <f t="shared" si="27"/>
        <v>41958</v>
      </c>
      <c r="C207" s="35">
        <f t="shared" si="28"/>
        <v>27</v>
      </c>
      <c r="D207" s="17">
        <f t="shared" si="29"/>
        <v>1.0183280139582238</v>
      </c>
      <c r="E207" s="17">
        <f t="shared" si="30"/>
        <v>1.0229104900210357</v>
      </c>
      <c r="F207" s="14">
        <f t="shared" si="31"/>
        <v>41823</v>
      </c>
      <c r="G207" s="14">
        <f t="shared" si="32"/>
        <v>42188</v>
      </c>
      <c r="H207" s="3">
        <f>CHOOSE(MATCH($A$2,{"D","C"},0),VLOOKUP($A207,$J$4:$M$50,COUNTA($J$4:$M$4)),TREND(D207:E207,F207:G207,B207))</f>
        <v>1.0183280139582238</v>
      </c>
    </row>
    <row r="208" spans="1:8">
      <c r="A208" s="12">
        <f t="shared" si="33"/>
        <v>41974</v>
      </c>
      <c r="B208" s="34">
        <f t="shared" si="27"/>
        <v>41988</v>
      </c>
      <c r="C208" s="35">
        <f t="shared" si="28"/>
        <v>27</v>
      </c>
      <c r="D208" s="17">
        <f t="shared" si="29"/>
        <v>1.0183280139582238</v>
      </c>
      <c r="E208" s="17">
        <f t="shared" si="30"/>
        <v>1.0229104900210357</v>
      </c>
      <c r="F208" s="14">
        <f t="shared" si="31"/>
        <v>41823</v>
      </c>
      <c r="G208" s="14">
        <f t="shared" si="32"/>
        <v>42188</v>
      </c>
      <c r="H208" s="3">
        <f>CHOOSE(MATCH($A$2,{"D","C"},0),VLOOKUP($A208,$J$4:$M$50,COUNTA($J$4:$M$4)),TREND(D208:E208,F208:G208,B208))</f>
        <v>1.0183280139582238</v>
      </c>
    </row>
    <row r="209" spans="1:8">
      <c r="A209" s="12">
        <f t="shared" si="33"/>
        <v>42005</v>
      </c>
      <c r="B209" s="34">
        <f t="shared" si="27"/>
        <v>42019</v>
      </c>
      <c r="C209" s="35">
        <f t="shared" si="28"/>
        <v>27</v>
      </c>
      <c r="D209" s="17">
        <f t="shared" si="29"/>
        <v>1.0183280139582238</v>
      </c>
      <c r="E209" s="17">
        <f t="shared" si="30"/>
        <v>1.0229104900210357</v>
      </c>
      <c r="F209" s="14">
        <f t="shared" si="31"/>
        <v>41823</v>
      </c>
      <c r="G209" s="14">
        <f t="shared" si="32"/>
        <v>42188</v>
      </c>
      <c r="H209" s="3">
        <f>CHOOSE(MATCH($A$2,{"D","C"},0),VLOOKUP($A209,$J$4:$M$50,COUNTA($J$4:$M$4)),TREND(D209:E209,F209:G209,B209))</f>
        <v>1.0229104900210357</v>
      </c>
    </row>
    <row r="210" spans="1:8">
      <c r="A210" s="12">
        <f t="shared" si="33"/>
        <v>42036</v>
      </c>
      <c r="B210" s="34">
        <f t="shared" si="27"/>
        <v>42050</v>
      </c>
      <c r="C210" s="35">
        <f t="shared" si="28"/>
        <v>27</v>
      </c>
      <c r="D210" s="17">
        <f t="shared" si="29"/>
        <v>1.0183280139582238</v>
      </c>
      <c r="E210" s="17">
        <f t="shared" si="30"/>
        <v>1.0229104900210357</v>
      </c>
      <c r="F210" s="14">
        <f t="shared" si="31"/>
        <v>41823</v>
      </c>
      <c r="G210" s="14">
        <f t="shared" si="32"/>
        <v>42188</v>
      </c>
      <c r="H210" s="3">
        <f>CHOOSE(MATCH($A$2,{"D","C"},0),VLOOKUP($A210,$J$4:$M$50,COUNTA($J$4:$M$4)),TREND(D210:E210,F210:G210,B210))</f>
        <v>1.0229104900210357</v>
      </c>
    </row>
    <row r="211" spans="1:8">
      <c r="A211" s="12">
        <f t="shared" si="33"/>
        <v>42064</v>
      </c>
      <c r="B211" s="34">
        <f t="shared" si="27"/>
        <v>42078</v>
      </c>
      <c r="C211" s="35">
        <f t="shared" si="28"/>
        <v>27</v>
      </c>
      <c r="D211" s="17">
        <f t="shared" si="29"/>
        <v>1.0183280139582238</v>
      </c>
      <c r="E211" s="17">
        <f t="shared" si="30"/>
        <v>1.0229104900210357</v>
      </c>
      <c r="F211" s="14">
        <f t="shared" si="31"/>
        <v>41823</v>
      </c>
      <c r="G211" s="14">
        <f t="shared" si="32"/>
        <v>42188</v>
      </c>
      <c r="H211" s="3">
        <f>CHOOSE(MATCH($A$2,{"D","C"},0),VLOOKUP($A211,$J$4:$M$50,COUNTA($J$4:$M$4)),TREND(D211:E211,F211:G211,B211))</f>
        <v>1.0229104900210357</v>
      </c>
    </row>
    <row r="212" spans="1:8">
      <c r="A212" s="12">
        <f t="shared" si="33"/>
        <v>42095</v>
      </c>
      <c r="B212" s="34">
        <f t="shared" si="27"/>
        <v>42109</v>
      </c>
      <c r="C212" s="35">
        <f t="shared" si="28"/>
        <v>27</v>
      </c>
      <c r="D212" s="17">
        <f t="shared" si="29"/>
        <v>1.0183280139582238</v>
      </c>
      <c r="E212" s="17">
        <f t="shared" si="30"/>
        <v>1.0229104900210357</v>
      </c>
      <c r="F212" s="14">
        <f t="shared" si="31"/>
        <v>41823</v>
      </c>
      <c r="G212" s="14">
        <f t="shared" si="32"/>
        <v>42188</v>
      </c>
      <c r="H212" s="3">
        <f>CHOOSE(MATCH($A$2,{"D","C"},0),VLOOKUP($A212,$J$4:$M$50,COUNTA($J$4:$M$4)),TREND(D212:E212,F212:G212,B212))</f>
        <v>1.0229104900210357</v>
      </c>
    </row>
    <row r="213" spans="1:8">
      <c r="A213" s="12">
        <f t="shared" si="33"/>
        <v>42125</v>
      </c>
      <c r="B213" s="34">
        <f t="shared" si="27"/>
        <v>42139</v>
      </c>
      <c r="C213" s="35">
        <f t="shared" si="28"/>
        <v>27</v>
      </c>
      <c r="D213" s="17">
        <f t="shared" si="29"/>
        <v>1.0183280139582238</v>
      </c>
      <c r="E213" s="17">
        <f t="shared" si="30"/>
        <v>1.0229104900210357</v>
      </c>
      <c r="F213" s="14">
        <f t="shared" si="31"/>
        <v>41823</v>
      </c>
      <c r="G213" s="14">
        <f t="shared" si="32"/>
        <v>42188</v>
      </c>
      <c r="H213" s="3">
        <f>CHOOSE(MATCH($A$2,{"D","C"},0),VLOOKUP($A213,$J$4:$M$50,COUNTA($J$4:$M$4)),TREND(D213:E213,F213:G213,B213))</f>
        <v>1.0229104900210357</v>
      </c>
    </row>
    <row r="214" spans="1:8">
      <c r="A214" s="12">
        <f t="shared" si="33"/>
        <v>42156</v>
      </c>
      <c r="B214" s="34">
        <f t="shared" si="27"/>
        <v>42170</v>
      </c>
      <c r="C214" s="35">
        <f t="shared" si="28"/>
        <v>27</v>
      </c>
      <c r="D214" s="17">
        <f t="shared" si="29"/>
        <v>1.0183280139582238</v>
      </c>
      <c r="E214" s="17">
        <f t="shared" si="30"/>
        <v>1.0229104900210357</v>
      </c>
      <c r="F214" s="14">
        <f t="shared" si="31"/>
        <v>41823</v>
      </c>
      <c r="G214" s="14">
        <f t="shared" si="32"/>
        <v>42188</v>
      </c>
      <c r="H214" s="3">
        <f>CHOOSE(MATCH($A$2,{"D","C"},0),VLOOKUP($A214,$J$4:$M$50,COUNTA($J$4:$M$4)),TREND(D214:E214,F214:G214,B214))</f>
        <v>1.0229104900210357</v>
      </c>
    </row>
    <row r="215" spans="1:8">
      <c r="A215" s="12">
        <f t="shared" si="33"/>
        <v>42186</v>
      </c>
      <c r="B215" s="34">
        <f t="shared" si="27"/>
        <v>42200</v>
      </c>
      <c r="C215" s="35">
        <f t="shared" si="28"/>
        <v>28</v>
      </c>
      <c r="D215" s="17">
        <f t="shared" si="29"/>
        <v>1.0229104900210357</v>
      </c>
      <c r="E215" s="17">
        <f t="shared" si="30"/>
        <v>1.02894566191216</v>
      </c>
      <c r="F215" s="14">
        <f t="shared" si="31"/>
        <v>42188</v>
      </c>
      <c r="G215" s="14">
        <f t="shared" si="32"/>
        <v>42553</v>
      </c>
      <c r="H215" s="3">
        <f>CHOOSE(MATCH($A$2,{"D","C"},0),VLOOKUP($A215,$J$4:$M$50,COUNTA($J$4:$M$4)),TREND(D215:E215,F215:G215,B215))</f>
        <v>1.0229104900210357</v>
      </c>
    </row>
    <row r="216" spans="1:8">
      <c r="A216" s="12">
        <f t="shared" si="33"/>
        <v>42217</v>
      </c>
      <c r="B216" s="34">
        <f t="shared" si="27"/>
        <v>42231</v>
      </c>
      <c r="C216" s="35">
        <f t="shared" si="28"/>
        <v>28</v>
      </c>
      <c r="D216" s="17">
        <f t="shared" si="29"/>
        <v>1.0229104900210357</v>
      </c>
      <c r="E216" s="17">
        <f t="shared" si="30"/>
        <v>1.02894566191216</v>
      </c>
      <c r="F216" s="14">
        <f t="shared" si="31"/>
        <v>42188</v>
      </c>
      <c r="G216" s="14">
        <f t="shared" si="32"/>
        <v>42553</v>
      </c>
      <c r="H216" s="3">
        <f>CHOOSE(MATCH($A$2,{"D","C"},0),VLOOKUP($A216,$J$4:$M$50,COUNTA($J$4:$M$4)),TREND(D216:E216,F216:G216,B216))</f>
        <v>1.0229104900210357</v>
      </c>
    </row>
    <row r="217" spans="1:8">
      <c r="A217" s="12">
        <f t="shared" si="33"/>
        <v>42248</v>
      </c>
      <c r="B217" s="34">
        <f t="shared" si="27"/>
        <v>42262</v>
      </c>
      <c r="C217" s="35">
        <f t="shared" si="28"/>
        <v>28</v>
      </c>
      <c r="D217" s="17">
        <f t="shared" si="29"/>
        <v>1.0229104900210357</v>
      </c>
      <c r="E217" s="17">
        <f t="shared" si="30"/>
        <v>1.02894566191216</v>
      </c>
      <c r="F217" s="14">
        <f t="shared" si="31"/>
        <v>42188</v>
      </c>
      <c r="G217" s="14">
        <f t="shared" si="32"/>
        <v>42553</v>
      </c>
      <c r="H217" s="3">
        <f>CHOOSE(MATCH($A$2,{"D","C"},0),VLOOKUP($A217,$J$4:$M$50,COUNTA($J$4:$M$4)),TREND(D217:E217,F217:G217,B217))</f>
        <v>1.0229104900210357</v>
      </c>
    </row>
    <row r="218" spans="1:8">
      <c r="A218" s="12">
        <f t="shared" si="33"/>
        <v>42278</v>
      </c>
      <c r="B218" s="34">
        <f t="shared" si="27"/>
        <v>42292</v>
      </c>
      <c r="C218" s="35">
        <f t="shared" si="28"/>
        <v>28</v>
      </c>
      <c r="D218" s="17">
        <f t="shared" si="29"/>
        <v>1.0229104900210357</v>
      </c>
      <c r="E218" s="17">
        <f t="shared" si="30"/>
        <v>1.02894566191216</v>
      </c>
      <c r="F218" s="14">
        <f t="shared" si="31"/>
        <v>42188</v>
      </c>
      <c r="G218" s="14">
        <f t="shared" si="32"/>
        <v>42553</v>
      </c>
      <c r="H218" s="3">
        <f>CHOOSE(MATCH($A$2,{"D","C"},0),VLOOKUP($A218,$J$4:$M$50,COUNTA($J$4:$M$4)),TREND(D218:E218,F218:G218,B218))</f>
        <v>1.0229104900210357</v>
      </c>
    </row>
    <row r="219" spans="1:8">
      <c r="A219" s="12">
        <f t="shared" si="33"/>
        <v>42309</v>
      </c>
      <c r="B219" s="34">
        <f t="shared" si="27"/>
        <v>42323</v>
      </c>
      <c r="C219" s="35">
        <f t="shared" si="28"/>
        <v>28</v>
      </c>
      <c r="D219" s="17">
        <f t="shared" si="29"/>
        <v>1.0229104900210357</v>
      </c>
      <c r="E219" s="17">
        <f t="shared" si="30"/>
        <v>1.02894566191216</v>
      </c>
      <c r="F219" s="14">
        <f t="shared" si="31"/>
        <v>42188</v>
      </c>
      <c r="G219" s="14">
        <f t="shared" si="32"/>
        <v>42553</v>
      </c>
      <c r="H219" s="3">
        <f>CHOOSE(MATCH($A$2,{"D","C"},0),VLOOKUP($A219,$J$4:$M$50,COUNTA($J$4:$M$4)),TREND(D219:E219,F219:G219,B219))</f>
        <v>1.0229104900210357</v>
      </c>
    </row>
    <row r="220" spans="1:8">
      <c r="A220" s="12">
        <f t="shared" si="33"/>
        <v>42339</v>
      </c>
      <c r="B220" s="34">
        <f t="shared" si="27"/>
        <v>42353</v>
      </c>
      <c r="C220" s="35">
        <f t="shared" si="28"/>
        <v>28</v>
      </c>
      <c r="D220" s="17">
        <f t="shared" si="29"/>
        <v>1.0229104900210357</v>
      </c>
      <c r="E220" s="17">
        <f t="shared" si="30"/>
        <v>1.02894566191216</v>
      </c>
      <c r="F220" s="14">
        <f t="shared" si="31"/>
        <v>42188</v>
      </c>
      <c r="G220" s="14">
        <f t="shared" si="32"/>
        <v>42553</v>
      </c>
      <c r="H220" s="3">
        <f>CHOOSE(MATCH($A$2,{"D","C"},0),VLOOKUP($A220,$J$4:$M$50,COUNTA($J$4:$M$4)),TREND(D220:E220,F220:G220,B220))</f>
        <v>1.0229104900210357</v>
      </c>
    </row>
    <row r="221" spans="1:8">
      <c r="A221" s="12">
        <f t="shared" si="33"/>
        <v>42370</v>
      </c>
      <c r="B221" s="34">
        <f t="shared" si="27"/>
        <v>42384</v>
      </c>
      <c r="C221" s="35">
        <f t="shared" si="28"/>
        <v>28</v>
      </c>
      <c r="D221" s="17">
        <f t="shared" si="29"/>
        <v>1.0229104900210357</v>
      </c>
      <c r="E221" s="17">
        <f t="shared" si="30"/>
        <v>1.02894566191216</v>
      </c>
      <c r="F221" s="14">
        <f t="shared" si="31"/>
        <v>42188</v>
      </c>
      <c r="G221" s="14">
        <f t="shared" si="32"/>
        <v>42553</v>
      </c>
      <c r="H221" s="3">
        <f>CHOOSE(MATCH($A$2,{"D","C"},0),VLOOKUP($A221,$J$4:$M$50,COUNTA($J$4:$M$4)),TREND(D221:E221,F221:G221,B221))</f>
        <v>1.02894566191216</v>
      </c>
    </row>
    <row r="222" spans="1:8">
      <c r="A222" s="12">
        <f t="shared" si="33"/>
        <v>42401</v>
      </c>
      <c r="B222" s="34">
        <f t="shared" si="27"/>
        <v>42415</v>
      </c>
      <c r="C222" s="35">
        <f t="shared" si="28"/>
        <v>28</v>
      </c>
      <c r="D222" s="17">
        <f t="shared" si="29"/>
        <v>1.0229104900210357</v>
      </c>
      <c r="E222" s="17">
        <f t="shared" si="30"/>
        <v>1.02894566191216</v>
      </c>
      <c r="F222" s="14">
        <f t="shared" si="31"/>
        <v>42188</v>
      </c>
      <c r="G222" s="14">
        <f t="shared" si="32"/>
        <v>42553</v>
      </c>
      <c r="H222" s="3">
        <f>CHOOSE(MATCH($A$2,{"D","C"},0),VLOOKUP($A222,$J$4:$M$50,COUNTA($J$4:$M$4)),TREND(D222:E222,F222:G222,B222))</f>
        <v>1.02894566191216</v>
      </c>
    </row>
    <row r="223" spans="1:8">
      <c r="A223" s="12">
        <f t="shared" si="33"/>
        <v>42430</v>
      </c>
      <c r="B223" s="34">
        <f t="shared" si="27"/>
        <v>42444</v>
      </c>
      <c r="C223" s="35">
        <f t="shared" si="28"/>
        <v>28</v>
      </c>
      <c r="D223" s="17">
        <f t="shared" si="29"/>
        <v>1.0229104900210357</v>
      </c>
      <c r="E223" s="17">
        <f t="shared" si="30"/>
        <v>1.02894566191216</v>
      </c>
      <c r="F223" s="14">
        <f t="shared" si="31"/>
        <v>42188</v>
      </c>
      <c r="G223" s="14">
        <f t="shared" si="32"/>
        <v>42553</v>
      </c>
      <c r="H223" s="3">
        <f>CHOOSE(MATCH($A$2,{"D","C"},0),VLOOKUP($A223,$J$4:$M$50,COUNTA($J$4:$M$4)),TREND(D223:E223,F223:G223,B223))</f>
        <v>1.02894566191216</v>
      </c>
    </row>
    <row r="224" spans="1:8">
      <c r="A224" s="12">
        <f t="shared" si="33"/>
        <v>42461</v>
      </c>
      <c r="B224" s="34">
        <f t="shared" si="27"/>
        <v>42475</v>
      </c>
      <c r="C224" s="35">
        <f t="shared" si="28"/>
        <v>28</v>
      </c>
      <c r="D224" s="17">
        <f t="shared" si="29"/>
        <v>1.0229104900210357</v>
      </c>
      <c r="E224" s="17">
        <f t="shared" si="30"/>
        <v>1.02894566191216</v>
      </c>
      <c r="F224" s="14">
        <f t="shared" si="31"/>
        <v>42188</v>
      </c>
      <c r="G224" s="14">
        <f t="shared" si="32"/>
        <v>42553</v>
      </c>
      <c r="H224" s="3">
        <f>CHOOSE(MATCH($A$2,{"D","C"},0),VLOOKUP($A224,$J$4:$M$50,COUNTA($J$4:$M$4)),TREND(D224:E224,F224:G224,B224))</f>
        <v>1.02894566191216</v>
      </c>
    </row>
    <row r="225" spans="1:8">
      <c r="A225" s="12">
        <f t="shared" si="33"/>
        <v>42491</v>
      </c>
      <c r="B225" s="34">
        <f t="shared" si="27"/>
        <v>42505</v>
      </c>
      <c r="C225" s="35">
        <f t="shared" si="28"/>
        <v>28</v>
      </c>
      <c r="D225" s="17">
        <f t="shared" si="29"/>
        <v>1.0229104900210357</v>
      </c>
      <c r="E225" s="17">
        <f t="shared" si="30"/>
        <v>1.02894566191216</v>
      </c>
      <c r="F225" s="14">
        <f t="shared" si="31"/>
        <v>42188</v>
      </c>
      <c r="G225" s="14">
        <f t="shared" si="32"/>
        <v>42553</v>
      </c>
      <c r="H225" s="3">
        <f>CHOOSE(MATCH($A$2,{"D","C"},0),VLOOKUP($A225,$J$4:$M$50,COUNTA($J$4:$M$4)),TREND(D225:E225,F225:G225,B225))</f>
        <v>1.02894566191216</v>
      </c>
    </row>
    <row r="226" spans="1:8">
      <c r="A226" s="12">
        <f t="shared" si="33"/>
        <v>42522</v>
      </c>
      <c r="B226" s="34">
        <f t="shared" si="27"/>
        <v>42536</v>
      </c>
      <c r="C226" s="35">
        <f t="shared" si="28"/>
        <v>28</v>
      </c>
      <c r="D226" s="17">
        <f t="shared" si="29"/>
        <v>1.0229104900210357</v>
      </c>
      <c r="E226" s="17">
        <f t="shared" si="30"/>
        <v>1.02894566191216</v>
      </c>
      <c r="F226" s="14">
        <f t="shared" si="31"/>
        <v>42188</v>
      </c>
      <c r="G226" s="14">
        <f t="shared" si="32"/>
        <v>42553</v>
      </c>
      <c r="H226" s="3">
        <f>CHOOSE(MATCH($A$2,{"D","C"},0),VLOOKUP($A226,$J$4:$M$50,COUNTA($J$4:$M$4)),TREND(D226:E226,F226:G226,B226))</f>
        <v>1.02894566191216</v>
      </c>
    </row>
    <row r="227" spans="1:8">
      <c r="A227" s="12">
        <f t="shared" si="33"/>
        <v>42552</v>
      </c>
      <c r="B227" s="34">
        <f t="shared" si="27"/>
        <v>42566</v>
      </c>
      <c r="C227" s="35">
        <f t="shared" si="28"/>
        <v>29</v>
      </c>
      <c r="D227" s="17">
        <f t="shared" si="29"/>
        <v>1.02894566191216</v>
      </c>
      <c r="E227" s="17">
        <f t="shared" si="30"/>
        <v>1.0329585499936174</v>
      </c>
      <c r="F227" s="14">
        <f t="shared" si="31"/>
        <v>42553</v>
      </c>
      <c r="G227" s="14">
        <f t="shared" si="32"/>
        <v>42822</v>
      </c>
      <c r="H227" s="3">
        <f>CHOOSE(MATCH($A$2,{"D","C"},0),VLOOKUP($A227,$J$4:$M$50,COUNTA($J$4:$M$4)),TREND(D227:E227,F227:G227,B227))</f>
        <v>1.02894566191216</v>
      </c>
    </row>
    <row r="228" spans="1:8">
      <c r="A228" s="12">
        <f t="shared" si="33"/>
        <v>42583</v>
      </c>
      <c r="B228" s="34">
        <f t="shared" si="27"/>
        <v>42597</v>
      </c>
      <c r="C228" s="35">
        <f t="shared" si="28"/>
        <v>29</v>
      </c>
      <c r="D228" s="17">
        <f t="shared" si="29"/>
        <v>1.02894566191216</v>
      </c>
      <c r="E228" s="17">
        <f t="shared" si="30"/>
        <v>1.0329585499936174</v>
      </c>
      <c r="F228" s="14">
        <f t="shared" si="31"/>
        <v>42553</v>
      </c>
      <c r="G228" s="14">
        <f t="shared" si="32"/>
        <v>42822</v>
      </c>
      <c r="H228" s="3">
        <f>CHOOSE(MATCH($A$2,{"D","C"},0),VLOOKUP($A228,$J$4:$M$50,COUNTA($J$4:$M$4)),TREND(D228:E228,F228:G228,B228))</f>
        <v>1.02894566191216</v>
      </c>
    </row>
    <row r="229" spans="1:8">
      <c r="A229" s="12">
        <f t="shared" si="33"/>
        <v>42614</v>
      </c>
      <c r="B229" s="34">
        <f t="shared" si="27"/>
        <v>42628</v>
      </c>
      <c r="C229" s="35">
        <f t="shared" si="28"/>
        <v>29</v>
      </c>
      <c r="D229" s="17">
        <f t="shared" si="29"/>
        <v>1.02894566191216</v>
      </c>
      <c r="E229" s="17">
        <f t="shared" si="30"/>
        <v>1.0329585499936174</v>
      </c>
      <c r="F229" s="14">
        <f t="shared" si="31"/>
        <v>42553</v>
      </c>
      <c r="G229" s="14">
        <f t="shared" si="32"/>
        <v>42822</v>
      </c>
      <c r="H229" s="3">
        <f>CHOOSE(MATCH($A$2,{"D","C"},0),VLOOKUP($A229,$J$4:$M$50,COUNTA($J$4:$M$4)),TREND(D229:E229,F229:G229,B229))</f>
        <v>1.02894566191216</v>
      </c>
    </row>
    <row r="230" spans="1:8">
      <c r="A230" s="12">
        <f t="shared" si="33"/>
        <v>42644</v>
      </c>
      <c r="B230" s="34">
        <f t="shared" si="27"/>
        <v>42658</v>
      </c>
      <c r="C230" s="35">
        <f t="shared" si="28"/>
        <v>29</v>
      </c>
      <c r="D230" s="17">
        <f t="shared" si="29"/>
        <v>1.02894566191216</v>
      </c>
      <c r="E230" s="17">
        <f t="shared" si="30"/>
        <v>1.0329585499936174</v>
      </c>
      <c r="F230" s="14">
        <f t="shared" si="31"/>
        <v>42553</v>
      </c>
      <c r="G230" s="14">
        <f t="shared" si="32"/>
        <v>42822</v>
      </c>
      <c r="H230" s="3">
        <f>CHOOSE(MATCH($A$2,{"D","C"},0),VLOOKUP($A230,$J$4:$M$50,COUNTA($J$4:$M$4)),TREND(D230:E230,F230:G230,B230))</f>
        <v>1.02894566191216</v>
      </c>
    </row>
    <row r="231" spans="1:8">
      <c r="A231" s="12">
        <f t="shared" si="33"/>
        <v>42675</v>
      </c>
      <c r="B231" s="34">
        <f t="shared" ref="B231:B274" si="34">DATE(YEAR(A231),MONTH(A231)+FLOOR(($M$2+$A$3)/2,1),1+14*MOD($M$2+$A$3,2))</f>
        <v>42689</v>
      </c>
      <c r="C231" s="35">
        <f t="shared" si="28"/>
        <v>29</v>
      </c>
      <c r="D231" s="17">
        <f t="shared" si="29"/>
        <v>1.02894566191216</v>
      </c>
      <c r="E231" s="17">
        <f t="shared" si="30"/>
        <v>1.0329585499936174</v>
      </c>
      <c r="F231" s="14">
        <f t="shared" si="31"/>
        <v>42553</v>
      </c>
      <c r="G231" s="14">
        <f t="shared" si="32"/>
        <v>42822</v>
      </c>
      <c r="H231" s="3">
        <f>CHOOSE(MATCH($A$2,{"D","C"},0),VLOOKUP($A231,$J$4:$M$50,COUNTA($J$4:$M$4)),TREND(D231:E231,F231:G231,B231))</f>
        <v>1.02894566191216</v>
      </c>
    </row>
    <row r="232" spans="1:8">
      <c r="A232" s="12">
        <f t="shared" si="33"/>
        <v>42705</v>
      </c>
      <c r="B232" s="34">
        <f t="shared" si="34"/>
        <v>42719</v>
      </c>
      <c r="C232" s="35">
        <f t="shared" si="28"/>
        <v>29</v>
      </c>
      <c r="D232" s="17">
        <f t="shared" si="29"/>
        <v>1.02894566191216</v>
      </c>
      <c r="E232" s="17">
        <f t="shared" si="30"/>
        <v>1.0329585499936174</v>
      </c>
      <c r="F232" s="14">
        <f t="shared" si="31"/>
        <v>42553</v>
      </c>
      <c r="G232" s="14">
        <f t="shared" si="32"/>
        <v>42822</v>
      </c>
      <c r="H232" s="3">
        <f>CHOOSE(MATCH($A$2,{"D","C"},0),VLOOKUP($A232,$J$4:$M$50,COUNTA($J$4:$M$4)),TREND(D232:E232,F232:G232,B232))</f>
        <v>1.02894566191216</v>
      </c>
    </row>
    <row r="233" spans="1:8">
      <c r="A233" s="12">
        <f t="shared" si="33"/>
        <v>42736</v>
      </c>
      <c r="B233" s="34">
        <f t="shared" si="34"/>
        <v>42750</v>
      </c>
      <c r="C233" s="35">
        <f t="shared" si="28"/>
        <v>29</v>
      </c>
      <c r="D233" s="17">
        <f t="shared" si="29"/>
        <v>1.02894566191216</v>
      </c>
      <c r="E233" s="17">
        <f t="shared" si="30"/>
        <v>1.0329585499936174</v>
      </c>
      <c r="F233" s="14">
        <f t="shared" si="31"/>
        <v>42553</v>
      </c>
      <c r="G233" s="14">
        <f t="shared" si="32"/>
        <v>42822</v>
      </c>
      <c r="H233" s="3">
        <f>CHOOSE(MATCH($A$2,{"D","C"},0),VLOOKUP($A233,$J$4:$M$50,COUNTA($J$4:$M$4)),TREND(D233:E233,F233:G233,B233))</f>
        <v>1.0329585499936174</v>
      </c>
    </row>
    <row r="234" spans="1:8">
      <c r="A234" s="12">
        <f t="shared" si="33"/>
        <v>42767</v>
      </c>
      <c r="B234" s="34">
        <f t="shared" si="34"/>
        <v>42781</v>
      </c>
      <c r="C234" s="35">
        <f t="shared" si="28"/>
        <v>29</v>
      </c>
      <c r="D234" s="17">
        <f t="shared" si="29"/>
        <v>1.02894566191216</v>
      </c>
      <c r="E234" s="17">
        <f t="shared" si="30"/>
        <v>1.0329585499936174</v>
      </c>
      <c r="F234" s="14">
        <f t="shared" si="31"/>
        <v>42553</v>
      </c>
      <c r="G234" s="14">
        <f t="shared" si="32"/>
        <v>42822</v>
      </c>
      <c r="H234" s="3">
        <f>CHOOSE(MATCH($A$2,{"D","C"},0),VLOOKUP($A234,$J$4:$M$50,COUNTA($J$4:$M$4)),TREND(D234:E234,F234:G234,B234))</f>
        <v>1.0329585499936174</v>
      </c>
    </row>
    <row r="235" spans="1:8">
      <c r="A235" s="12">
        <f t="shared" si="33"/>
        <v>42795</v>
      </c>
      <c r="B235" s="34">
        <f t="shared" si="34"/>
        <v>42809</v>
      </c>
      <c r="C235" s="35">
        <f t="shared" si="28"/>
        <v>29</v>
      </c>
      <c r="D235" s="17">
        <f t="shared" si="29"/>
        <v>1.02894566191216</v>
      </c>
      <c r="E235" s="17">
        <f t="shared" si="30"/>
        <v>1.0329585499936174</v>
      </c>
      <c r="F235" s="14">
        <f t="shared" si="31"/>
        <v>42553</v>
      </c>
      <c r="G235" s="14">
        <f t="shared" si="32"/>
        <v>42822</v>
      </c>
      <c r="H235" s="3">
        <f>CHOOSE(MATCH($A$2,{"D","C"},0),VLOOKUP($A235,$J$4:$M$50,COUNTA($J$4:$M$4)),TREND(D235:E235,F235:G235,B235))</f>
        <v>1.0329585499936174</v>
      </c>
    </row>
    <row r="236" spans="1:8">
      <c r="A236" s="12">
        <f t="shared" si="33"/>
        <v>42826</v>
      </c>
      <c r="B236" s="34">
        <f t="shared" si="34"/>
        <v>42840</v>
      </c>
      <c r="C236" s="35">
        <f t="shared" si="28"/>
        <v>30</v>
      </c>
      <c r="D236" s="17">
        <f t="shared" si="29"/>
        <v>1.0329585499936174</v>
      </c>
      <c r="E236" s="17">
        <f t="shared" si="30"/>
        <v>1.1710651081277639</v>
      </c>
      <c r="F236" s="14">
        <f t="shared" si="31"/>
        <v>42822</v>
      </c>
      <c r="G236" s="14">
        <f t="shared" si="32"/>
        <v>43004</v>
      </c>
      <c r="H236" s="3">
        <f>CHOOSE(MATCH($A$2,{"D","C"},0),VLOOKUP($A236,$J$4:$M$50,COUNTA($J$4:$M$4)),TREND(D236:E236,F236:G236,B236))</f>
        <v>1.0329585499936174</v>
      </c>
    </row>
    <row r="237" spans="1:8">
      <c r="A237" s="12">
        <f t="shared" si="33"/>
        <v>42856</v>
      </c>
      <c r="B237" s="34">
        <f t="shared" si="34"/>
        <v>42870</v>
      </c>
      <c r="C237" s="35">
        <f t="shared" si="28"/>
        <v>30</v>
      </c>
      <c r="D237" s="17">
        <f t="shared" si="29"/>
        <v>1.0329585499936174</v>
      </c>
      <c r="E237" s="17">
        <f t="shared" si="30"/>
        <v>1.1710651081277639</v>
      </c>
      <c r="F237" s="14">
        <f t="shared" si="31"/>
        <v>42822</v>
      </c>
      <c r="G237" s="14">
        <f t="shared" si="32"/>
        <v>43004</v>
      </c>
      <c r="H237" s="3">
        <f>CHOOSE(MATCH($A$2,{"D","C"},0),VLOOKUP($A237,$J$4:$M$50,COUNTA($J$4:$M$4)),TREND(D237:E237,F237:G237,B237))</f>
        <v>1.0329585499936174</v>
      </c>
    </row>
    <row r="238" spans="1:8">
      <c r="A238" s="12">
        <f t="shared" si="33"/>
        <v>42887</v>
      </c>
      <c r="B238" s="34">
        <f t="shared" si="34"/>
        <v>42901</v>
      </c>
      <c r="C238" s="35">
        <f t="shared" si="28"/>
        <v>30</v>
      </c>
      <c r="D238" s="17">
        <f t="shared" si="29"/>
        <v>1.0329585499936174</v>
      </c>
      <c r="E238" s="17">
        <f t="shared" si="30"/>
        <v>1.1710651081277639</v>
      </c>
      <c r="F238" s="14">
        <f t="shared" si="31"/>
        <v>42822</v>
      </c>
      <c r="G238" s="14">
        <f t="shared" si="32"/>
        <v>43004</v>
      </c>
      <c r="H238" s="3">
        <f>CHOOSE(MATCH($A$2,{"D","C"},0),VLOOKUP($A238,$J$4:$M$50,COUNTA($J$4:$M$4)),TREND(D238:E238,F238:G238,B238))</f>
        <v>1.0329585499936174</v>
      </c>
    </row>
    <row r="239" spans="1:8">
      <c r="A239" s="12">
        <f t="shared" si="33"/>
        <v>42917</v>
      </c>
      <c r="B239" s="34">
        <f t="shared" si="34"/>
        <v>42931</v>
      </c>
      <c r="C239" s="35">
        <f t="shared" si="28"/>
        <v>30</v>
      </c>
      <c r="D239" s="17">
        <f t="shared" si="29"/>
        <v>1.0329585499936174</v>
      </c>
      <c r="E239" s="17">
        <f t="shared" si="30"/>
        <v>1.1710651081277639</v>
      </c>
      <c r="F239" s="14">
        <f t="shared" si="31"/>
        <v>42822</v>
      </c>
      <c r="G239" s="14">
        <f t="shared" si="32"/>
        <v>43004</v>
      </c>
      <c r="H239" s="3">
        <f>CHOOSE(MATCH($A$2,{"D","C"},0),VLOOKUP($A239,$J$4:$M$50,COUNTA($J$4:$M$4)),TREND(D239:E239,F239:G239,B239))</f>
        <v>1.1710651081277639</v>
      </c>
    </row>
    <row r="240" spans="1:8">
      <c r="A240" s="12">
        <f t="shared" si="33"/>
        <v>42948</v>
      </c>
      <c r="B240" s="34">
        <f t="shared" si="34"/>
        <v>42962</v>
      </c>
      <c r="C240" s="35">
        <f t="shared" si="28"/>
        <v>30</v>
      </c>
      <c r="D240" s="17">
        <f t="shared" si="29"/>
        <v>1.0329585499936174</v>
      </c>
      <c r="E240" s="17">
        <f t="shared" si="30"/>
        <v>1.1710651081277639</v>
      </c>
      <c r="F240" s="14">
        <f t="shared" si="31"/>
        <v>42822</v>
      </c>
      <c r="G240" s="14">
        <f t="shared" si="32"/>
        <v>43004</v>
      </c>
      <c r="H240" s="3">
        <f>CHOOSE(MATCH($A$2,{"D","C"},0),VLOOKUP($A240,$J$4:$M$50,COUNTA($J$4:$M$4)),TREND(D240:E240,F240:G240,B240))</f>
        <v>1.1710651081277639</v>
      </c>
    </row>
    <row r="241" spans="1:8">
      <c r="A241" s="12">
        <f t="shared" si="33"/>
        <v>42979</v>
      </c>
      <c r="B241" s="34">
        <f t="shared" si="34"/>
        <v>42993</v>
      </c>
      <c r="C241" s="35">
        <f t="shared" si="28"/>
        <v>30</v>
      </c>
      <c r="D241" s="17">
        <f t="shared" si="29"/>
        <v>1.0329585499936174</v>
      </c>
      <c r="E241" s="17">
        <f t="shared" si="30"/>
        <v>1.1710651081277639</v>
      </c>
      <c r="F241" s="14">
        <f t="shared" si="31"/>
        <v>42822</v>
      </c>
      <c r="G241" s="14">
        <f t="shared" si="32"/>
        <v>43004</v>
      </c>
      <c r="H241" s="3">
        <f>CHOOSE(MATCH($A$2,{"D","C"},0),VLOOKUP($A241,$J$4:$M$50,COUNTA($J$4:$M$4)),TREND(D241:E241,F241:G241,B241))</f>
        <v>1.1710651081277639</v>
      </c>
    </row>
    <row r="242" spans="1:8">
      <c r="A242" s="12">
        <f t="shared" si="33"/>
        <v>43009</v>
      </c>
      <c r="B242" s="34">
        <f t="shared" si="34"/>
        <v>43023</v>
      </c>
      <c r="C242" s="35">
        <f t="shared" si="28"/>
        <v>31</v>
      </c>
      <c r="D242" s="17">
        <f t="shared" si="29"/>
        <v>1.1710651081277639</v>
      </c>
      <c r="E242" s="17">
        <f t="shared" si="30"/>
        <v>1.1787941378414071</v>
      </c>
      <c r="F242" s="14">
        <f t="shared" si="31"/>
        <v>43004</v>
      </c>
      <c r="G242" s="14">
        <f t="shared" si="32"/>
        <v>43249</v>
      </c>
      <c r="H242" s="3">
        <f>CHOOSE(MATCH($A$2,{"D","C"},0),VLOOKUP($A242,$J$4:$M$50,COUNTA($J$4:$M$4)),TREND(D242:E242,F242:G242,B242))</f>
        <v>1.1710651081277639</v>
      </c>
    </row>
    <row r="243" spans="1:8">
      <c r="A243" s="12">
        <f t="shared" si="33"/>
        <v>43040</v>
      </c>
      <c r="B243" s="34">
        <f t="shared" si="34"/>
        <v>43054</v>
      </c>
      <c r="C243" s="35">
        <f t="shared" si="28"/>
        <v>31</v>
      </c>
      <c r="D243" s="17">
        <f t="shared" si="29"/>
        <v>1.1710651081277639</v>
      </c>
      <c r="E243" s="17">
        <f t="shared" si="30"/>
        <v>1.1787941378414071</v>
      </c>
      <c r="F243" s="14">
        <f t="shared" si="31"/>
        <v>43004</v>
      </c>
      <c r="G243" s="14">
        <f t="shared" si="32"/>
        <v>43249</v>
      </c>
      <c r="H243" s="3">
        <f>CHOOSE(MATCH($A$2,{"D","C"},0),VLOOKUP($A243,$J$4:$M$50,COUNTA($J$4:$M$4)),TREND(D243:E243,F243:G243,B243))</f>
        <v>1.1710651081277639</v>
      </c>
    </row>
    <row r="244" spans="1:8">
      <c r="A244" s="12">
        <f t="shared" si="33"/>
        <v>43070</v>
      </c>
      <c r="B244" s="34">
        <f t="shared" si="34"/>
        <v>43084</v>
      </c>
      <c r="C244" s="35">
        <f t="shared" si="28"/>
        <v>31</v>
      </c>
      <c r="D244" s="17">
        <f t="shared" si="29"/>
        <v>1.1710651081277639</v>
      </c>
      <c r="E244" s="17">
        <f t="shared" si="30"/>
        <v>1.1787941378414071</v>
      </c>
      <c r="F244" s="14">
        <f t="shared" si="31"/>
        <v>43004</v>
      </c>
      <c r="G244" s="14">
        <f t="shared" si="32"/>
        <v>43249</v>
      </c>
      <c r="H244" s="3">
        <f>CHOOSE(MATCH($A$2,{"D","C"},0),VLOOKUP($A244,$J$4:$M$50,COUNTA($J$4:$M$4)),TREND(D244:E244,F244:G244,B244))</f>
        <v>1.1710651081277639</v>
      </c>
    </row>
    <row r="245" spans="1:8">
      <c r="A245" s="12">
        <f t="shared" si="33"/>
        <v>43101</v>
      </c>
      <c r="B245" s="34">
        <f t="shared" si="34"/>
        <v>43115</v>
      </c>
      <c r="C245" s="35">
        <f t="shared" si="28"/>
        <v>31</v>
      </c>
      <c r="D245" s="17">
        <f t="shared" si="29"/>
        <v>1.1710651081277639</v>
      </c>
      <c r="E245" s="17">
        <f t="shared" si="30"/>
        <v>1.1787941378414071</v>
      </c>
      <c r="F245" s="14">
        <f t="shared" si="31"/>
        <v>43004</v>
      </c>
      <c r="G245" s="14">
        <f t="shared" si="32"/>
        <v>43249</v>
      </c>
      <c r="H245" s="3">
        <f>CHOOSE(MATCH($A$2,{"D","C"},0),VLOOKUP($A245,$J$4:$M$50,COUNTA($J$4:$M$4)),TREND(D245:E245,F245:G245,B245))</f>
        <v>1.1787941378414071</v>
      </c>
    </row>
    <row r="246" spans="1:8">
      <c r="A246" s="12">
        <f t="shared" si="33"/>
        <v>43132</v>
      </c>
      <c r="B246" s="34">
        <f t="shared" si="34"/>
        <v>43146</v>
      </c>
      <c r="C246" s="35">
        <f t="shared" si="28"/>
        <v>31</v>
      </c>
      <c r="D246" s="17">
        <f t="shared" si="29"/>
        <v>1.1710651081277639</v>
      </c>
      <c r="E246" s="17">
        <f t="shared" si="30"/>
        <v>1.1787941378414071</v>
      </c>
      <c r="F246" s="14">
        <f t="shared" si="31"/>
        <v>43004</v>
      </c>
      <c r="G246" s="14">
        <f t="shared" si="32"/>
        <v>43249</v>
      </c>
      <c r="H246" s="3">
        <f>CHOOSE(MATCH($A$2,{"D","C"},0),VLOOKUP($A246,$J$4:$M$50,COUNTA($J$4:$M$4)),TREND(D246:E246,F246:G246,B246))</f>
        <v>1.1787941378414071</v>
      </c>
    </row>
    <row r="247" spans="1:8">
      <c r="A247" s="12">
        <f t="shared" si="33"/>
        <v>43160</v>
      </c>
      <c r="B247" s="34">
        <f t="shared" si="34"/>
        <v>43174</v>
      </c>
      <c r="C247" s="35">
        <f t="shared" si="28"/>
        <v>31</v>
      </c>
      <c r="D247" s="17">
        <f t="shared" si="29"/>
        <v>1.1710651081277639</v>
      </c>
      <c r="E247" s="17">
        <f t="shared" si="30"/>
        <v>1.1787941378414071</v>
      </c>
      <c r="F247" s="14">
        <f t="shared" si="31"/>
        <v>43004</v>
      </c>
      <c r="G247" s="14">
        <f t="shared" si="32"/>
        <v>43249</v>
      </c>
      <c r="H247" s="3">
        <f>CHOOSE(MATCH($A$2,{"D","C"},0),VLOOKUP($A247,$J$4:$M$50,COUNTA($J$4:$M$4)),TREND(D247:E247,F247:G247,B247))</f>
        <v>1.1787941378414071</v>
      </c>
    </row>
    <row r="248" spans="1:8">
      <c r="A248" s="12">
        <f t="shared" si="33"/>
        <v>43191</v>
      </c>
      <c r="B248" s="34">
        <f t="shared" si="34"/>
        <v>43205</v>
      </c>
      <c r="C248" s="35">
        <f t="shared" si="28"/>
        <v>31</v>
      </c>
      <c r="D248" s="17">
        <f t="shared" si="29"/>
        <v>1.1710651081277639</v>
      </c>
      <c r="E248" s="17">
        <f t="shared" si="30"/>
        <v>1.1787941378414071</v>
      </c>
      <c r="F248" s="14">
        <f t="shared" si="31"/>
        <v>43004</v>
      </c>
      <c r="G248" s="14">
        <f t="shared" si="32"/>
        <v>43249</v>
      </c>
      <c r="H248" s="3">
        <f>CHOOSE(MATCH($A$2,{"D","C"},0),VLOOKUP($A248,$J$4:$M$50,COUNTA($J$4:$M$4)),TREND(D248:E248,F248:G248,B248))</f>
        <v>1.1787941378414071</v>
      </c>
    </row>
    <row r="249" spans="1:8">
      <c r="A249" s="12">
        <f t="shared" si="33"/>
        <v>43221</v>
      </c>
      <c r="B249" s="34">
        <f t="shared" si="34"/>
        <v>43235</v>
      </c>
      <c r="C249" s="35">
        <f t="shared" si="28"/>
        <v>31</v>
      </c>
      <c r="D249" s="17">
        <f t="shared" si="29"/>
        <v>1.1710651081277639</v>
      </c>
      <c r="E249" s="17">
        <f t="shared" si="30"/>
        <v>1.1787941378414071</v>
      </c>
      <c r="F249" s="14">
        <f t="shared" si="31"/>
        <v>43004</v>
      </c>
      <c r="G249" s="14">
        <f t="shared" si="32"/>
        <v>43249</v>
      </c>
      <c r="H249" s="3">
        <f>CHOOSE(MATCH($A$2,{"D","C"},0),VLOOKUP($A249,$J$4:$M$50,COUNTA($J$4:$M$4)),TREND(D249:E249,F249:G249,B249))</f>
        <v>1.1787941378414071</v>
      </c>
    </row>
    <row r="250" spans="1:8">
      <c r="A250" s="12">
        <f t="shared" si="33"/>
        <v>43252</v>
      </c>
      <c r="B250" s="34">
        <f t="shared" si="34"/>
        <v>43266</v>
      </c>
      <c r="C250" s="35">
        <f t="shared" si="28"/>
        <v>32</v>
      </c>
      <c r="D250" s="17">
        <f t="shared" si="29"/>
        <v>1.1787941378414071</v>
      </c>
      <c r="E250" s="17">
        <f t="shared" si="30"/>
        <v>1.0563174269196849</v>
      </c>
      <c r="F250" s="14">
        <f t="shared" si="31"/>
        <v>43249</v>
      </c>
      <c r="G250" s="14">
        <f t="shared" si="32"/>
        <v>43432</v>
      </c>
      <c r="H250" s="3">
        <f>CHOOSE(MATCH($A$2,{"D","C"},0),VLOOKUP($A250,$J$4:$M$50,COUNTA($J$4:$M$4)),TREND(D250:E250,F250:G250,B250))</f>
        <v>1.1787941378414071</v>
      </c>
    </row>
    <row r="251" spans="1:8">
      <c r="A251" s="12">
        <f t="shared" si="33"/>
        <v>43282</v>
      </c>
      <c r="B251" s="34">
        <f t="shared" si="34"/>
        <v>43296</v>
      </c>
      <c r="C251" s="35">
        <f t="shared" si="28"/>
        <v>32</v>
      </c>
      <c r="D251" s="17">
        <f t="shared" si="29"/>
        <v>1.1787941378414071</v>
      </c>
      <c r="E251" s="17">
        <f t="shared" si="30"/>
        <v>1.0563174269196849</v>
      </c>
      <c r="F251" s="14">
        <f t="shared" si="31"/>
        <v>43249</v>
      </c>
      <c r="G251" s="14">
        <f t="shared" si="32"/>
        <v>43432</v>
      </c>
      <c r="H251" s="3">
        <f>CHOOSE(MATCH($A$2,{"D","C"},0),VLOOKUP($A251,$J$4:$M$50,COUNTA($J$4:$M$4)),TREND(D251:E251,F251:G251,B251))</f>
        <v>1.1787941378414071</v>
      </c>
    </row>
    <row r="252" spans="1:8">
      <c r="A252" s="12">
        <f t="shared" si="33"/>
        <v>43313</v>
      </c>
      <c r="B252" s="34">
        <f t="shared" si="34"/>
        <v>43327</v>
      </c>
      <c r="C252" s="35">
        <f t="shared" si="28"/>
        <v>32</v>
      </c>
      <c r="D252" s="17">
        <f t="shared" si="29"/>
        <v>1.1787941378414071</v>
      </c>
      <c r="E252" s="17">
        <f t="shared" si="30"/>
        <v>1.0563174269196849</v>
      </c>
      <c r="F252" s="14">
        <f t="shared" si="31"/>
        <v>43249</v>
      </c>
      <c r="G252" s="14">
        <f t="shared" si="32"/>
        <v>43432</v>
      </c>
      <c r="H252" s="3">
        <f>CHOOSE(MATCH($A$2,{"D","C"},0),VLOOKUP($A252,$J$4:$M$50,COUNTA($J$4:$M$4)),TREND(D252:E252,F252:G252,B252))</f>
        <v>1.1787941378414071</v>
      </c>
    </row>
    <row r="253" spans="1:8">
      <c r="A253" s="12">
        <f t="shared" si="33"/>
        <v>43344</v>
      </c>
      <c r="B253" s="34">
        <f t="shared" si="34"/>
        <v>43358</v>
      </c>
      <c r="C253" s="35">
        <f t="shared" si="28"/>
        <v>32</v>
      </c>
      <c r="D253" s="17">
        <f t="shared" si="29"/>
        <v>1.1787941378414071</v>
      </c>
      <c r="E253" s="17">
        <f t="shared" si="30"/>
        <v>1.0563174269196849</v>
      </c>
      <c r="F253" s="14">
        <f t="shared" si="31"/>
        <v>43249</v>
      </c>
      <c r="G253" s="14">
        <f t="shared" si="32"/>
        <v>43432</v>
      </c>
      <c r="H253" s="3">
        <f>CHOOSE(MATCH($A$2,{"D","C"},0),VLOOKUP($A253,$J$4:$M$50,COUNTA($J$4:$M$4)),TREND(D253:E253,F253:G253,B253))</f>
        <v>1.1787941378414071</v>
      </c>
    </row>
    <row r="254" spans="1:8">
      <c r="A254" s="12">
        <f t="shared" si="33"/>
        <v>43374</v>
      </c>
      <c r="B254" s="34">
        <f t="shared" si="34"/>
        <v>43388</v>
      </c>
      <c r="C254" s="35">
        <f t="shared" si="28"/>
        <v>32</v>
      </c>
      <c r="D254" s="17">
        <f t="shared" si="29"/>
        <v>1.1787941378414071</v>
      </c>
      <c r="E254" s="17">
        <f t="shared" si="30"/>
        <v>1.0563174269196849</v>
      </c>
      <c r="F254" s="14">
        <f t="shared" si="31"/>
        <v>43249</v>
      </c>
      <c r="G254" s="14">
        <f t="shared" si="32"/>
        <v>43432</v>
      </c>
      <c r="H254" s="3">
        <f>CHOOSE(MATCH($A$2,{"D","C"},0),VLOOKUP($A254,$J$4:$M$50,COUNTA($J$4:$M$4)),TREND(D254:E254,F254:G254,B254))</f>
        <v>1.1787941378414071</v>
      </c>
    </row>
    <row r="255" spans="1:8">
      <c r="A255" s="12">
        <f t="shared" si="33"/>
        <v>43405</v>
      </c>
      <c r="B255" s="34">
        <f t="shared" si="34"/>
        <v>43419</v>
      </c>
      <c r="C255" s="35">
        <f t="shared" si="28"/>
        <v>32</v>
      </c>
      <c r="D255" s="17">
        <f t="shared" si="29"/>
        <v>1.1787941378414071</v>
      </c>
      <c r="E255" s="17">
        <f t="shared" si="30"/>
        <v>1.0563174269196849</v>
      </c>
      <c r="F255" s="14">
        <f t="shared" si="31"/>
        <v>43249</v>
      </c>
      <c r="G255" s="14">
        <f t="shared" si="32"/>
        <v>43432</v>
      </c>
      <c r="H255" s="3">
        <f>CHOOSE(MATCH($A$2,{"D","C"},0),VLOOKUP($A255,$J$4:$M$50,COUNTA($J$4:$M$4)),TREND(D255:E255,F255:G255,B255))</f>
        <v>1.0563174269196849</v>
      </c>
    </row>
    <row r="256" spans="1:8">
      <c r="A256" s="12">
        <f t="shared" si="33"/>
        <v>43435</v>
      </c>
      <c r="B256" s="34">
        <f t="shared" si="34"/>
        <v>43449</v>
      </c>
      <c r="C256" s="35">
        <f t="shared" si="28"/>
        <v>33</v>
      </c>
      <c r="D256" s="17">
        <f t="shared" si="29"/>
        <v>1.0563174269196849</v>
      </c>
      <c r="E256" s="17">
        <f t="shared" si="30"/>
        <v>1.0614933823115913</v>
      </c>
      <c r="F256" s="14">
        <f t="shared" si="31"/>
        <v>43432</v>
      </c>
      <c r="G256" s="14">
        <f t="shared" si="32"/>
        <v>43649</v>
      </c>
      <c r="H256" s="3">
        <f>CHOOSE(MATCH($A$2,{"D","C"},0),VLOOKUP($A256,$J$4:$M$50,COUNTA($J$4:$M$4)),TREND(D256:E256,F256:G256,B256))</f>
        <v>1.0563174269196849</v>
      </c>
    </row>
    <row r="257" spans="1:8">
      <c r="A257" s="12">
        <f t="shared" si="33"/>
        <v>43466</v>
      </c>
      <c r="B257" s="34">
        <f t="shared" si="34"/>
        <v>43480</v>
      </c>
      <c r="C257" s="35">
        <f t="shared" si="28"/>
        <v>33</v>
      </c>
      <c r="D257" s="17">
        <f t="shared" si="29"/>
        <v>1.0563174269196849</v>
      </c>
      <c r="E257" s="17">
        <f t="shared" si="30"/>
        <v>1.0614933823115913</v>
      </c>
      <c r="F257" s="14">
        <f t="shared" si="31"/>
        <v>43432</v>
      </c>
      <c r="G257" s="14">
        <f t="shared" si="32"/>
        <v>43649</v>
      </c>
      <c r="H257" s="3">
        <f>CHOOSE(MATCH($A$2,{"D","C"},0),VLOOKUP($A257,$J$4:$M$50,COUNTA($J$4:$M$4)),TREND(D257:E257,F257:G257,B257))</f>
        <v>1.0614933823115913</v>
      </c>
    </row>
    <row r="258" spans="1:8">
      <c r="A258" s="12">
        <f t="shared" si="33"/>
        <v>43497</v>
      </c>
      <c r="B258" s="34">
        <f t="shared" si="34"/>
        <v>43511</v>
      </c>
      <c r="C258" s="35">
        <f t="shared" si="28"/>
        <v>33</v>
      </c>
      <c r="D258" s="17">
        <f t="shared" si="29"/>
        <v>1.0563174269196849</v>
      </c>
      <c r="E258" s="17">
        <f t="shared" si="30"/>
        <v>1.0614933823115913</v>
      </c>
      <c r="F258" s="14">
        <f t="shared" si="31"/>
        <v>43432</v>
      </c>
      <c r="G258" s="14">
        <f t="shared" si="32"/>
        <v>43649</v>
      </c>
      <c r="H258" s="3">
        <f>CHOOSE(MATCH($A$2,{"D","C"},0),VLOOKUP($A258,$J$4:$M$50,COUNTA($J$4:$M$4)),TREND(D258:E258,F258:G258,B258))</f>
        <v>1.0614933823115913</v>
      </c>
    </row>
    <row r="259" spans="1:8">
      <c r="A259" s="12">
        <f t="shared" si="33"/>
        <v>43525</v>
      </c>
      <c r="B259" s="34">
        <f t="shared" si="34"/>
        <v>43539</v>
      </c>
      <c r="C259" s="35">
        <f t="shared" si="28"/>
        <v>33</v>
      </c>
      <c r="D259" s="17">
        <f t="shared" si="29"/>
        <v>1.0563174269196849</v>
      </c>
      <c r="E259" s="17">
        <f t="shared" si="30"/>
        <v>1.0614933823115913</v>
      </c>
      <c r="F259" s="14">
        <f t="shared" si="31"/>
        <v>43432</v>
      </c>
      <c r="G259" s="14">
        <f t="shared" si="32"/>
        <v>43649</v>
      </c>
      <c r="H259" s="3">
        <f>CHOOSE(MATCH($A$2,{"D","C"},0),VLOOKUP($A259,$J$4:$M$50,COUNTA($J$4:$M$4)),TREND(D259:E259,F259:G259,B259))</f>
        <v>1.0614933823115913</v>
      </c>
    </row>
    <row r="260" spans="1:8">
      <c r="A260" s="12">
        <f t="shared" si="33"/>
        <v>43556</v>
      </c>
      <c r="B260" s="34">
        <f t="shared" si="34"/>
        <v>43570</v>
      </c>
      <c r="C260" s="35">
        <f t="shared" si="28"/>
        <v>33</v>
      </c>
      <c r="D260" s="17">
        <f t="shared" si="29"/>
        <v>1.0563174269196849</v>
      </c>
      <c r="E260" s="17">
        <f t="shared" si="30"/>
        <v>1.0614933823115913</v>
      </c>
      <c r="F260" s="14">
        <f t="shared" si="31"/>
        <v>43432</v>
      </c>
      <c r="G260" s="14">
        <f t="shared" si="32"/>
        <v>43649</v>
      </c>
      <c r="H260" s="3">
        <f>CHOOSE(MATCH($A$2,{"D","C"},0),VLOOKUP($A260,$J$4:$M$50,COUNTA($J$4:$M$4)),TREND(D260:E260,F260:G260,B260))</f>
        <v>1.0614933823115913</v>
      </c>
    </row>
    <row r="261" spans="1:8">
      <c r="A261" s="12">
        <f t="shared" si="33"/>
        <v>43586</v>
      </c>
      <c r="B261" s="34">
        <f t="shared" si="34"/>
        <v>43600</v>
      </c>
      <c r="C261" s="35">
        <f t="shared" ref="C261:C324" si="35">MATCH($B261,$K$5:$K$50,1)</f>
        <v>33</v>
      </c>
      <c r="D261" s="17">
        <f t="shared" ref="D261:D324" si="36">INDEX($M$5:$M$50,C261)</f>
        <v>1.0563174269196849</v>
      </c>
      <c r="E261" s="17">
        <f t="shared" ref="E261:E324" si="37">INDEX($M$5:$M$50,C261+1)</f>
        <v>1.0614933823115913</v>
      </c>
      <c r="F261" s="14">
        <f t="shared" ref="F261:F324" si="38">INDEX($K$5:$K$50,C261)</f>
        <v>43432</v>
      </c>
      <c r="G261" s="14">
        <f t="shared" ref="G261:G324" si="39">INDEX($K$5:$K$50,C261+1)</f>
        <v>43649</v>
      </c>
      <c r="H261" s="3">
        <f>CHOOSE(MATCH($A$2,{"D","C"},0),VLOOKUP($A261,$J$4:$M$50,COUNTA($J$4:$M$4)),TREND(D261:E261,F261:G261,B261))</f>
        <v>1.0614933823115913</v>
      </c>
    </row>
    <row r="262" spans="1:8">
      <c r="A262" s="12">
        <f t="shared" ref="A262:A325" si="40">EOMONTH(A261,$A$3-1)+1</f>
        <v>43617</v>
      </c>
      <c r="B262" s="34">
        <f t="shared" si="34"/>
        <v>43631</v>
      </c>
      <c r="C262" s="35">
        <f t="shared" si="35"/>
        <v>33</v>
      </c>
      <c r="D262" s="17">
        <f t="shared" si="36"/>
        <v>1.0563174269196849</v>
      </c>
      <c r="E262" s="17">
        <f t="shared" si="37"/>
        <v>1.0614933823115913</v>
      </c>
      <c r="F262" s="14">
        <f t="shared" si="38"/>
        <v>43432</v>
      </c>
      <c r="G262" s="14">
        <f t="shared" si="39"/>
        <v>43649</v>
      </c>
      <c r="H262" s="3">
        <f>CHOOSE(MATCH($A$2,{"D","C"},0),VLOOKUP($A262,$J$4:$M$50,COUNTA($J$4:$M$4)),TREND(D262:E262,F262:G262,B262))</f>
        <v>1.0614933823115913</v>
      </c>
    </row>
    <row r="263" spans="1:8">
      <c r="A263" s="12">
        <f t="shared" si="40"/>
        <v>43647</v>
      </c>
      <c r="B263" s="34">
        <f t="shared" si="34"/>
        <v>43661</v>
      </c>
      <c r="C263" s="35">
        <f t="shared" si="35"/>
        <v>34</v>
      </c>
      <c r="D263" s="17">
        <f t="shared" si="36"/>
        <v>1.0614933823115913</v>
      </c>
      <c r="E263" s="17">
        <f t="shared" si="37"/>
        <v>1.0683930892966167</v>
      </c>
      <c r="F263" s="14">
        <f t="shared" si="38"/>
        <v>43649</v>
      </c>
      <c r="G263" s="14">
        <f t="shared" si="39"/>
        <v>44014</v>
      </c>
      <c r="H263" s="3">
        <f>CHOOSE(MATCH($A$2,{"D","C"},0),VLOOKUP($A263,$J$4:$M$50,COUNTA($J$4:$M$4)),TREND(D263:E263,F263:G263,B263))</f>
        <v>1.0614933823115913</v>
      </c>
    </row>
    <row r="264" spans="1:8">
      <c r="A264" s="12">
        <f t="shared" si="40"/>
        <v>43678</v>
      </c>
      <c r="B264" s="34">
        <f t="shared" si="34"/>
        <v>43692</v>
      </c>
      <c r="C264" s="35">
        <f t="shared" si="35"/>
        <v>34</v>
      </c>
      <c r="D264" s="17">
        <f t="shared" si="36"/>
        <v>1.0614933823115913</v>
      </c>
      <c r="E264" s="17">
        <f t="shared" si="37"/>
        <v>1.0683930892966167</v>
      </c>
      <c r="F264" s="14">
        <f t="shared" si="38"/>
        <v>43649</v>
      </c>
      <c r="G264" s="14">
        <f t="shared" si="39"/>
        <v>44014</v>
      </c>
      <c r="H264" s="3">
        <f>CHOOSE(MATCH($A$2,{"D","C"},0),VLOOKUP($A264,$J$4:$M$50,COUNTA($J$4:$M$4)),TREND(D264:E264,F264:G264,B264))</f>
        <v>1.0614933823115913</v>
      </c>
    </row>
    <row r="265" spans="1:8">
      <c r="A265" s="12">
        <f t="shared" si="40"/>
        <v>43709</v>
      </c>
      <c r="B265" s="34">
        <f t="shared" si="34"/>
        <v>43723</v>
      </c>
      <c r="C265" s="35">
        <f t="shared" si="35"/>
        <v>34</v>
      </c>
      <c r="D265" s="17">
        <f t="shared" si="36"/>
        <v>1.0614933823115913</v>
      </c>
      <c r="E265" s="17">
        <f t="shared" si="37"/>
        <v>1.0683930892966167</v>
      </c>
      <c r="F265" s="14">
        <f t="shared" si="38"/>
        <v>43649</v>
      </c>
      <c r="G265" s="14">
        <f t="shared" si="39"/>
        <v>44014</v>
      </c>
      <c r="H265" s="3">
        <f>CHOOSE(MATCH($A$2,{"D","C"},0),VLOOKUP($A265,$J$4:$M$50,COUNTA($J$4:$M$4)),TREND(D265:E265,F265:G265,B265))</f>
        <v>1.0614933823115913</v>
      </c>
    </row>
    <row r="266" spans="1:8">
      <c r="A266" s="12">
        <f t="shared" si="40"/>
        <v>43739</v>
      </c>
      <c r="B266" s="34">
        <f t="shared" si="34"/>
        <v>43753</v>
      </c>
      <c r="C266" s="35">
        <f t="shared" si="35"/>
        <v>34</v>
      </c>
      <c r="D266" s="17">
        <f t="shared" si="36"/>
        <v>1.0614933823115913</v>
      </c>
      <c r="E266" s="17">
        <f t="shared" si="37"/>
        <v>1.0683930892966167</v>
      </c>
      <c r="F266" s="14">
        <f t="shared" si="38"/>
        <v>43649</v>
      </c>
      <c r="G266" s="14">
        <f t="shared" si="39"/>
        <v>44014</v>
      </c>
      <c r="H266" s="3">
        <f>CHOOSE(MATCH($A$2,{"D","C"},0),VLOOKUP($A266,$J$4:$M$50,COUNTA($J$4:$M$4)),TREND(D266:E266,F266:G266,B266))</f>
        <v>1.0614933823115913</v>
      </c>
    </row>
    <row r="267" spans="1:8">
      <c r="A267" s="12">
        <f t="shared" si="40"/>
        <v>43770</v>
      </c>
      <c r="B267" s="34">
        <f t="shared" si="34"/>
        <v>43784</v>
      </c>
      <c r="C267" s="35">
        <f t="shared" si="35"/>
        <v>34</v>
      </c>
      <c r="D267" s="17">
        <f t="shared" si="36"/>
        <v>1.0614933823115913</v>
      </c>
      <c r="E267" s="17">
        <f t="shared" si="37"/>
        <v>1.0683930892966167</v>
      </c>
      <c r="F267" s="14">
        <f t="shared" si="38"/>
        <v>43649</v>
      </c>
      <c r="G267" s="14">
        <f t="shared" si="39"/>
        <v>44014</v>
      </c>
      <c r="H267" s="3">
        <f>CHOOSE(MATCH($A$2,{"D","C"},0),VLOOKUP($A267,$J$4:$M$50,COUNTA($J$4:$M$4)),TREND(D267:E267,F267:G267,B267))</f>
        <v>1.0614933823115913</v>
      </c>
    </row>
    <row r="268" spans="1:8">
      <c r="A268" s="12">
        <f t="shared" si="40"/>
        <v>43800</v>
      </c>
      <c r="B268" s="34">
        <f t="shared" si="34"/>
        <v>43814</v>
      </c>
      <c r="C268" s="35">
        <f t="shared" si="35"/>
        <v>34</v>
      </c>
      <c r="D268" s="17">
        <f t="shared" si="36"/>
        <v>1.0614933823115913</v>
      </c>
      <c r="E268" s="17">
        <f t="shared" si="37"/>
        <v>1.0683930892966167</v>
      </c>
      <c r="F268" s="14">
        <f t="shared" si="38"/>
        <v>43649</v>
      </c>
      <c r="G268" s="14">
        <f t="shared" si="39"/>
        <v>44014</v>
      </c>
      <c r="H268" s="3">
        <f>CHOOSE(MATCH($A$2,{"D","C"},0),VLOOKUP($A268,$J$4:$M$50,COUNTA($J$4:$M$4)),TREND(D268:E268,F268:G268,B268))</f>
        <v>1.0614933823115913</v>
      </c>
    </row>
    <row r="269" spans="1:8">
      <c r="A269" s="12">
        <f t="shared" si="40"/>
        <v>43831</v>
      </c>
      <c r="B269" s="34">
        <f t="shared" si="34"/>
        <v>43845</v>
      </c>
      <c r="C269" s="35">
        <f t="shared" si="35"/>
        <v>34</v>
      </c>
      <c r="D269" s="17">
        <f t="shared" si="36"/>
        <v>1.0614933823115913</v>
      </c>
      <c r="E269" s="17">
        <f t="shared" si="37"/>
        <v>1.0683930892966167</v>
      </c>
      <c r="F269" s="14">
        <f t="shared" si="38"/>
        <v>43649</v>
      </c>
      <c r="G269" s="14">
        <f t="shared" si="39"/>
        <v>44014</v>
      </c>
      <c r="H269" s="3">
        <f>CHOOSE(MATCH($A$2,{"D","C"},0),VLOOKUP($A269,$J$4:$M$50,COUNTA($J$4:$M$4)),TREND(D269:E269,F269:G269,B269))</f>
        <v>1.0683930892966167</v>
      </c>
    </row>
    <row r="270" spans="1:8">
      <c r="A270" s="12">
        <f t="shared" si="40"/>
        <v>43862</v>
      </c>
      <c r="B270" s="34">
        <f t="shared" si="34"/>
        <v>43876</v>
      </c>
      <c r="C270" s="35">
        <f t="shared" si="35"/>
        <v>34</v>
      </c>
      <c r="D270" s="17">
        <f t="shared" si="36"/>
        <v>1.0614933823115913</v>
      </c>
      <c r="E270" s="17">
        <f t="shared" si="37"/>
        <v>1.0683930892966167</v>
      </c>
      <c r="F270" s="14">
        <f t="shared" si="38"/>
        <v>43649</v>
      </c>
      <c r="G270" s="14">
        <f t="shared" si="39"/>
        <v>44014</v>
      </c>
      <c r="H270" s="3">
        <f>CHOOSE(MATCH($A$2,{"D","C"},0),VLOOKUP($A270,$J$4:$M$50,COUNTA($J$4:$M$4)),TREND(D270:E270,F270:G270,B270))</f>
        <v>1.0683930892966167</v>
      </c>
    </row>
    <row r="271" spans="1:8">
      <c r="A271" s="12">
        <f t="shared" si="40"/>
        <v>43891</v>
      </c>
      <c r="B271" s="34">
        <f t="shared" si="34"/>
        <v>43905</v>
      </c>
      <c r="C271" s="35">
        <f t="shared" si="35"/>
        <v>34</v>
      </c>
      <c r="D271" s="17">
        <f t="shared" si="36"/>
        <v>1.0614933823115913</v>
      </c>
      <c r="E271" s="17">
        <f t="shared" si="37"/>
        <v>1.0683930892966167</v>
      </c>
      <c r="F271" s="14">
        <f t="shared" si="38"/>
        <v>43649</v>
      </c>
      <c r="G271" s="14">
        <f t="shared" si="39"/>
        <v>44014</v>
      </c>
      <c r="H271" s="3">
        <f>CHOOSE(MATCH($A$2,{"D","C"},0),VLOOKUP($A271,$J$4:$M$50,COUNTA($J$4:$M$4)),TREND(D271:E271,F271:G271,B271))</f>
        <v>1.0683930892966167</v>
      </c>
    </row>
    <row r="272" spans="1:8">
      <c r="A272" s="12">
        <f t="shared" si="40"/>
        <v>43922</v>
      </c>
      <c r="B272" s="34">
        <f t="shared" si="34"/>
        <v>43936</v>
      </c>
      <c r="C272" s="35">
        <f t="shared" si="35"/>
        <v>34</v>
      </c>
      <c r="D272" s="17">
        <f t="shared" si="36"/>
        <v>1.0614933823115913</v>
      </c>
      <c r="E272" s="17">
        <f t="shared" si="37"/>
        <v>1.0683930892966167</v>
      </c>
      <c r="F272" s="14">
        <f t="shared" si="38"/>
        <v>43649</v>
      </c>
      <c r="G272" s="14">
        <f t="shared" si="39"/>
        <v>44014</v>
      </c>
      <c r="H272" s="3">
        <f>CHOOSE(MATCH($A$2,{"D","C"},0),VLOOKUP($A272,$J$4:$M$50,COUNTA($J$4:$M$4)),TREND(D272:E272,F272:G272,B272))</f>
        <v>1.0683930892966167</v>
      </c>
    </row>
    <row r="273" spans="1:8">
      <c r="A273" s="12">
        <f t="shared" si="40"/>
        <v>43952</v>
      </c>
      <c r="B273" s="34">
        <f t="shared" si="34"/>
        <v>43966</v>
      </c>
      <c r="C273" s="35">
        <f t="shared" si="35"/>
        <v>34</v>
      </c>
      <c r="D273" s="17">
        <f t="shared" si="36"/>
        <v>1.0614933823115913</v>
      </c>
      <c r="E273" s="17">
        <f t="shared" si="37"/>
        <v>1.0683930892966167</v>
      </c>
      <c r="F273" s="14">
        <f t="shared" si="38"/>
        <v>43649</v>
      </c>
      <c r="G273" s="14">
        <f t="shared" si="39"/>
        <v>44014</v>
      </c>
      <c r="H273" s="3">
        <f>CHOOSE(MATCH($A$2,{"D","C"},0),VLOOKUP($A273,$J$4:$M$50,COUNTA($J$4:$M$4)),TREND(D273:E273,F273:G273,B273))</f>
        <v>1.0683930892966167</v>
      </c>
    </row>
    <row r="274" spans="1:8">
      <c r="A274" s="12">
        <f t="shared" si="40"/>
        <v>43983</v>
      </c>
      <c r="B274" s="34">
        <f t="shared" si="34"/>
        <v>43997</v>
      </c>
      <c r="C274" s="35">
        <f t="shared" si="35"/>
        <v>34</v>
      </c>
      <c r="D274" s="17">
        <f t="shared" si="36"/>
        <v>1.0614933823115913</v>
      </c>
      <c r="E274" s="17">
        <f t="shared" si="37"/>
        <v>1.0683930892966167</v>
      </c>
      <c r="F274" s="14">
        <f t="shared" si="38"/>
        <v>43649</v>
      </c>
      <c r="G274" s="14">
        <f t="shared" si="39"/>
        <v>44014</v>
      </c>
      <c r="H274" s="3">
        <f>CHOOSE(MATCH($A$2,{"D","C"},0),VLOOKUP($A274,$J$4:$M$50,COUNTA($J$4:$M$4)),TREND(D274:E274,F274:G274,B274))</f>
        <v>1.0683930892966167</v>
      </c>
    </row>
    <row r="275" spans="1:8">
      <c r="A275" s="12">
        <f t="shared" si="40"/>
        <v>44013</v>
      </c>
      <c r="B275" s="155">
        <f t="shared" ref="B275:B338" si="41">DATE(YEAR(A275),MONTH(A275)+FLOOR(($M$2+$A$3)/2,1),1+14*MOD($M$2+$A$3,2))</f>
        <v>44027</v>
      </c>
      <c r="C275" s="150">
        <f t="shared" si="35"/>
        <v>35</v>
      </c>
      <c r="D275" s="17">
        <f t="shared" si="36"/>
        <v>1.0683930892966167</v>
      </c>
      <c r="E275" s="17">
        <f t="shared" si="37"/>
        <v>1.0783291450270753</v>
      </c>
      <c r="F275" s="14">
        <f t="shared" si="38"/>
        <v>44014</v>
      </c>
      <c r="G275" s="14">
        <f t="shared" si="39"/>
        <v>44380</v>
      </c>
      <c r="H275" s="3">
        <f>CHOOSE(MATCH($A$2,{"D","C"},0),VLOOKUP($A275,$J$4:$M$50,COUNTA($J$4:$M$4)),TREND(D275:E275,F275:G275,B275))</f>
        <v>1.0683930892966167</v>
      </c>
    </row>
    <row r="276" spans="1:8">
      <c r="A276" s="12">
        <f t="shared" si="40"/>
        <v>44044</v>
      </c>
      <c r="B276" s="155">
        <f t="shared" si="41"/>
        <v>44058</v>
      </c>
      <c r="C276" s="150">
        <f t="shared" si="35"/>
        <v>35</v>
      </c>
      <c r="D276" s="17">
        <f t="shared" si="36"/>
        <v>1.0683930892966167</v>
      </c>
      <c r="E276" s="17">
        <f t="shared" si="37"/>
        <v>1.0783291450270753</v>
      </c>
      <c r="F276" s="14">
        <f t="shared" si="38"/>
        <v>44014</v>
      </c>
      <c r="G276" s="14">
        <f t="shared" si="39"/>
        <v>44380</v>
      </c>
      <c r="H276" s="3">
        <f>CHOOSE(MATCH($A$2,{"D","C"},0),VLOOKUP($A276,$J$4:$M$50,COUNTA($J$4:$M$4)),TREND(D276:E276,F276:G276,B276))</f>
        <v>1.0683930892966167</v>
      </c>
    </row>
    <row r="277" spans="1:8">
      <c r="A277" s="12">
        <f t="shared" si="40"/>
        <v>44075</v>
      </c>
      <c r="B277" s="155">
        <f t="shared" si="41"/>
        <v>44089</v>
      </c>
      <c r="C277" s="150">
        <f t="shared" si="35"/>
        <v>35</v>
      </c>
      <c r="D277" s="17">
        <f t="shared" si="36"/>
        <v>1.0683930892966167</v>
      </c>
      <c r="E277" s="17">
        <f t="shared" si="37"/>
        <v>1.0783291450270753</v>
      </c>
      <c r="F277" s="14">
        <f t="shared" si="38"/>
        <v>44014</v>
      </c>
      <c r="G277" s="14">
        <f t="shared" si="39"/>
        <v>44380</v>
      </c>
      <c r="H277" s="3">
        <f>CHOOSE(MATCH($A$2,{"D","C"},0),VLOOKUP($A277,$J$4:$M$50,COUNTA($J$4:$M$4)),TREND(D277:E277,F277:G277,B277))</f>
        <v>1.0683930892966167</v>
      </c>
    </row>
    <row r="278" spans="1:8">
      <c r="A278" s="12">
        <f t="shared" si="40"/>
        <v>44105</v>
      </c>
      <c r="B278" s="155">
        <f t="shared" si="41"/>
        <v>44119</v>
      </c>
      <c r="C278" s="150">
        <f t="shared" si="35"/>
        <v>35</v>
      </c>
      <c r="D278" s="17">
        <f t="shared" si="36"/>
        <v>1.0683930892966167</v>
      </c>
      <c r="E278" s="17">
        <f t="shared" si="37"/>
        <v>1.0783291450270753</v>
      </c>
      <c r="F278" s="14">
        <f t="shared" si="38"/>
        <v>44014</v>
      </c>
      <c r="G278" s="14">
        <f t="shared" si="39"/>
        <v>44380</v>
      </c>
      <c r="H278" s="3">
        <f>CHOOSE(MATCH($A$2,{"D","C"},0),VLOOKUP($A278,$J$4:$M$50,COUNTA($J$4:$M$4)),TREND(D278:E278,F278:G278,B278))</f>
        <v>1.0683930892966167</v>
      </c>
    </row>
    <row r="279" spans="1:8">
      <c r="A279" s="12">
        <f t="shared" si="40"/>
        <v>44136</v>
      </c>
      <c r="B279" s="155">
        <f t="shared" si="41"/>
        <v>44150</v>
      </c>
      <c r="C279" s="150">
        <f t="shared" si="35"/>
        <v>35</v>
      </c>
      <c r="D279" s="17">
        <f t="shared" si="36"/>
        <v>1.0683930892966167</v>
      </c>
      <c r="E279" s="17">
        <f t="shared" si="37"/>
        <v>1.0783291450270753</v>
      </c>
      <c r="F279" s="14">
        <f t="shared" si="38"/>
        <v>44014</v>
      </c>
      <c r="G279" s="14">
        <f t="shared" si="39"/>
        <v>44380</v>
      </c>
      <c r="H279" s="3">
        <f>CHOOSE(MATCH($A$2,{"D","C"},0),VLOOKUP($A279,$J$4:$M$50,COUNTA($J$4:$M$4)),TREND(D279:E279,F279:G279,B279))</f>
        <v>1.0683930892966167</v>
      </c>
    </row>
    <row r="280" spans="1:8">
      <c r="A280" s="12">
        <f t="shared" si="40"/>
        <v>44166</v>
      </c>
      <c r="B280" s="155">
        <f t="shared" si="41"/>
        <v>44180</v>
      </c>
      <c r="C280" s="150">
        <f t="shared" si="35"/>
        <v>35</v>
      </c>
      <c r="D280" s="17">
        <f t="shared" si="36"/>
        <v>1.0683930892966167</v>
      </c>
      <c r="E280" s="17">
        <f t="shared" si="37"/>
        <v>1.0783291450270753</v>
      </c>
      <c r="F280" s="14">
        <f t="shared" si="38"/>
        <v>44014</v>
      </c>
      <c r="G280" s="14">
        <f t="shared" si="39"/>
        <v>44380</v>
      </c>
      <c r="H280" s="3">
        <f>CHOOSE(MATCH($A$2,{"D","C"},0),VLOOKUP($A280,$J$4:$M$50,COUNTA($J$4:$M$4)),TREND(D280:E280,F280:G280,B280))</f>
        <v>1.0683930892966167</v>
      </c>
    </row>
    <row r="281" spans="1:8">
      <c r="A281" s="12">
        <f t="shared" si="40"/>
        <v>44197</v>
      </c>
      <c r="B281" s="155">
        <f t="shared" si="41"/>
        <v>44211</v>
      </c>
      <c r="C281" s="150">
        <f t="shared" si="35"/>
        <v>35</v>
      </c>
      <c r="D281" s="17">
        <f t="shared" si="36"/>
        <v>1.0683930892966167</v>
      </c>
      <c r="E281" s="17">
        <f t="shared" si="37"/>
        <v>1.0783291450270753</v>
      </c>
      <c r="F281" s="14">
        <f t="shared" si="38"/>
        <v>44014</v>
      </c>
      <c r="G281" s="14">
        <f t="shared" si="39"/>
        <v>44380</v>
      </c>
      <c r="H281" s="3">
        <f>CHOOSE(MATCH($A$2,{"D","C"},0),VLOOKUP($A281,$J$4:$M$50,COUNTA($J$4:$M$4)),TREND(D281:E281,F281:G281,B281))</f>
        <v>1.0783291450270753</v>
      </c>
    </row>
    <row r="282" spans="1:8">
      <c r="A282" s="12">
        <f t="shared" si="40"/>
        <v>44228</v>
      </c>
      <c r="B282" s="155">
        <f t="shared" si="41"/>
        <v>44242</v>
      </c>
      <c r="C282" s="150">
        <f t="shared" si="35"/>
        <v>35</v>
      </c>
      <c r="D282" s="17">
        <f t="shared" si="36"/>
        <v>1.0683930892966167</v>
      </c>
      <c r="E282" s="17">
        <f t="shared" si="37"/>
        <v>1.0783291450270753</v>
      </c>
      <c r="F282" s="14">
        <f t="shared" si="38"/>
        <v>44014</v>
      </c>
      <c r="G282" s="14">
        <f t="shared" si="39"/>
        <v>44380</v>
      </c>
      <c r="H282" s="3">
        <f>CHOOSE(MATCH($A$2,{"D","C"},0),VLOOKUP($A282,$J$4:$M$50,COUNTA($J$4:$M$4)),TREND(D282:E282,F282:G282,B282))</f>
        <v>1.0783291450270753</v>
      </c>
    </row>
    <row r="283" spans="1:8">
      <c r="A283" s="12">
        <f t="shared" si="40"/>
        <v>44256</v>
      </c>
      <c r="B283" s="155">
        <f t="shared" si="41"/>
        <v>44270</v>
      </c>
      <c r="C283" s="150">
        <f t="shared" si="35"/>
        <v>35</v>
      </c>
      <c r="D283" s="17">
        <f t="shared" si="36"/>
        <v>1.0683930892966167</v>
      </c>
      <c r="E283" s="17">
        <f t="shared" si="37"/>
        <v>1.0783291450270753</v>
      </c>
      <c r="F283" s="14">
        <f t="shared" si="38"/>
        <v>44014</v>
      </c>
      <c r="G283" s="14">
        <f t="shared" si="39"/>
        <v>44380</v>
      </c>
      <c r="H283" s="3">
        <f>CHOOSE(MATCH($A$2,{"D","C"},0),VLOOKUP($A283,$J$4:$M$50,COUNTA($J$4:$M$4)),TREND(D283:E283,F283:G283,B283))</f>
        <v>1.0783291450270753</v>
      </c>
    </row>
    <row r="284" spans="1:8">
      <c r="A284" s="12">
        <f t="shared" si="40"/>
        <v>44287</v>
      </c>
      <c r="B284" s="155">
        <f t="shared" si="41"/>
        <v>44301</v>
      </c>
      <c r="C284" s="150">
        <f t="shared" si="35"/>
        <v>35</v>
      </c>
      <c r="D284" s="17">
        <f t="shared" si="36"/>
        <v>1.0683930892966167</v>
      </c>
      <c r="E284" s="17">
        <f t="shared" si="37"/>
        <v>1.0783291450270753</v>
      </c>
      <c r="F284" s="14">
        <f t="shared" si="38"/>
        <v>44014</v>
      </c>
      <c r="G284" s="14">
        <f t="shared" si="39"/>
        <v>44380</v>
      </c>
      <c r="H284" s="3">
        <f>CHOOSE(MATCH($A$2,{"D","C"},0),VLOOKUP($A284,$J$4:$M$50,COUNTA($J$4:$M$4)),TREND(D284:E284,F284:G284,B284))</f>
        <v>1.0783291450270753</v>
      </c>
    </row>
    <row r="285" spans="1:8">
      <c r="A285" s="12">
        <f t="shared" si="40"/>
        <v>44317</v>
      </c>
      <c r="B285" s="155">
        <f t="shared" si="41"/>
        <v>44331</v>
      </c>
      <c r="C285" s="150">
        <f t="shared" si="35"/>
        <v>35</v>
      </c>
      <c r="D285" s="17">
        <f t="shared" si="36"/>
        <v>1.0683930892966167</v>
      </c>
      <c r="E285" s="17">
        <f t="shared" si="37"/>
        <v>1.0783291450270753</v>
      </c>
      <c r="F285" s="14">
        <f t="shared" si="38"/>
        <v>44014</v>
      </c>
      <c r="G285" s="14">
        <f t="shared" si="39"/>
        <v>44380</v>
      </c>
      <c r="H285" s="3">
        <f>CHOOSE(MATCH($A$2,{"D","C"},0),VLOOKUP($A285,$J$4:$M$50,COUNTA($J$4:$M$4)),TREND(D285:E285,F285:G285,B285))</f>
        <v>1.0783291450270753</v>
      </c>
    </row>
    <row r="286" spans="1:8">
      <c r="A286" s="12">
        <f t="shared" si="40"/>
        <v>44348</v>
      </c>
      <c r="B286" s="155">
        <f t="shared" si="41"/>
        <v>44362</v>
      </c>
      <c r="C286" s="150">
        <f t="shared" si="35"/>
        <v>35</v>
      </c>
      <c r="D286" s="17">
        <f t="shared" si="36"/>
        <v>1.0683930892966167</v>
      </c>
      <c r="E286" s="17">
        <f t="shared" si="37"/>
        <v>1.0783291450270753</v>
      </c>
      <c r="F286" s="14">
        <f t="shared" si="38"/>
        <v>44014</v>
      </c>
      <c r="G286" s="14">
        <f t="shared" si="39"/>
        <v>44380</v>
      </c>
      <c r="H286" s="3">
        <f>CHOOSE(MATCH($A$2,{"D","C"},0),VLOOKUP($A286,$J$4:$M$50,COUNTA($J$4:$M$4)),TREND(D286:E286,F286:G286,B286))</f>
        <v>1.0783291450270753</v>
      </c>
    </row>
    <row r="287" spans="1:8">
      <c r="A287" s="12">
        <f t="shared" si="40"/>
        <v>44378</v>
      </c>
      <c r="B287" s="155">
        <f t="shared" si="41"/>
        <v>44392</v>
      </c>
      <c r="C287" s="150">
        <f t="shared" si="35"/>
        <v>36</v>
      </c>
      <c r="D287" s="17">
        <f t="shared" si="36"/>
        <v>1.0783291450270753</v>
      </c>
      <c r="E287" s="17">
        <f t="shared" si="37"/>
        <v>1.0837207907522106</v>
      </c>
      <c r="F287" s="14">
        <f t="shared" si="38"/>
        <v>44380</v>
      </c>
      <c r="G287" s="14">
        <f t="shared" si="39"/>
        <v>44745</v>
      </c>
      <c r="H287" s="3">
        <f>CHOOSE(MATCH($A$2,{"D","C"},0),VLOOKUP($A287,$J$4:$M$50,COUNTA($J$4:$M$4)),TREND(D287:E287,F287:G287,B287))</f>
        <v>1.0783291450270753</v>
      </c>
    </row>
    <row r="288" spans="1:8">
      <c r="A288" s="12">
        <f t="shared" si="40"/>
        <v>44409</v>
      </c>
      <c r="B288" s="155">
        <f t="shared" si="41"/>
        <v>44423</v>
      </c>
      <c r="C288" s="150">
        <f t="shared" si="35"/>
        <v>36</v>
      </c>
      <c r="D288" s="17">
        <f t="shared" si="36"/>
        <v>1.0783291450270753</v>
      </c>
      <c r="E288" s="17">
        <f t="shared" si="37"/>
        <v>1.0837207907522106</v>
      </c>
      <c r="F288" s="14">
        <f t="shared" si="38"/>
        <v>44380</v>
      </c>
      <c r="G288" s="14">
        <f t="shared" si="39"/>
        <v>44745</v>
      </c>
      <c r="H288" s="3">
        <f>CHOOSE(MATCH($A$2,{"D","C"},0),VLOOKUP($A288,$J$4:$M$50,COUNTA($J$4:$M$4)),TREND(D288:E288,F288:G288,B288))</f>
        <v>1.0783291450270753</v>
      </c>
    </row>
    <row r="289" spans="1:8">
      <c r="A289" s="12">
        <f t="shared" si="40"/>
        <v>44440</v>
      </c>
      <c r="B289" s="155">
        <f t="shared" si="41"/>
        <v>44454</v>
      </c>
      <c r="C289" s="150">
        <f t="shared" si="35"/>
        <v>36</v>
      </c>
      <c r="D289" s="17">
        <f t="shared" si="36"/>
        <v>1.0783291450270753</v>
      </c>
      <c r="E289" s="17">
        <f t="shared" si="37"/>
        <v>1.0837207907522106</v>
      </c>
      <c r="F289" s="14">
        <f t="shared" si="38"/>
        <v>44380</v>
      </c>
      <c r="G289" s="14">
        <f t="shared" si="39"/>
        <v>44745</v>
      </c>
      <c r="H289" s="3">
        <f>CHOOSE(MATCH($A$2,{"D","C"},0),VLOOKUP($A289,$J$4:$M$50,COUNTA($J$4:$M$4)),TREND(D289:E289,F289:G289,B289))</f>
        <v>1.0783291450270753</v>
      </c>
    </row>
    <row r="290" spans="1:8">
      <c r="A290" s="12">
        <f t="shared" si="40"/>
        <v>44470</v>
      </c>
      <c r="B290" s="155">
        <f t="shared" si="41"/>
        <v>44484</v>
      </c>
      <c r="C290" s="150">
        <f t="shared" si="35"/>
        <v>36</v>
      </c>
      <c r="D290" s="17">
        <f t="shared" si="36"/>
        <v>1.0783291450270753</v>
      </c>
      <c r="E290" s="17">
        <f t="shared" si="37"/>
        <v>1.0837207907522106</v>
      </c>
      <c r="F290" s="14">
        <f t="shared" si="38"/>
        <v>44380</v>
      </c>
      <c r="G290" s="14">
        <f t="shared" si="39"/>
        <v>44745</v>
      </c>
      <c r="H290" s="3">
        <f>CHOOSE(MATCH($A$2,{"D","C"},0),VLOOKUP($A290,$J$4:$M$50,COUNTA($J$4:$M$4)),TREND(D290:E290,F290:G290,B290))</f>
        <v>1.0783291450270753</v>
      </c>
    </row>
    <row r="291" spans="1:8">
      <c r="A291" s="12">
        <f t="shared" si="40"/>
        <v>44501</v>
      </c>
      <c r="B291" s="155">
        <f t="shared" si="41"/>
        <v>44515</v>
      </c>
      <c r="C291" s="150">
        <f t="shared" si="35"/>
        <v>36</v>
      </c>
      <c r="D291" s="17">
        <f t="shared" si="36"/>
        <v>1.0783291450270753</v>
      </c>
      <c r="E291" s="17">
        <f t="shared" si="37"/>
        <v>1.0837207907522106</v>
      </c>
      <c r="F291" s="14">
        <f t="shared" si="38"/>
        <v>44380</v>
      </c>
      <c r="G291" s="14">
        <f t="shared" si="39"/>
        <v>44745</v>
      </c>
      <c r="H291" s="3">
        <f>CHOOSE(MATCH($A$2,{"D","C"},0),VLOOKUP($A291,$J$4:$M$50,COUNTA($J$4:$M$4)),TREND(D291:E291,F291:G291,B291))</f>
        <v>1.0783291450270753</v>
      </c>
    </row>
    <row r="292" spans="1:8">
      <c r="A292" s="12">
        <f t="shared" si="40"/>
        <v>44531</v>
      </c>
      <c r="B292" s="155">
        <f t="shared" si="41"/>
        <v>44545</v>
      </c>
      <c r="C292" s="150">
        <f t="shared" si="35"/>
        <v>36</v>
      </c>
      <c r="D292" s="17">
        <f t="shared" si="36"/>
        <v>1.0783291450270753</v>
      </c>
      <c r="E292" s="17">
        <f t="shared" si="37"/>
        <v>1.0837207907522106</v>
      </c>
      <c r="F292" s="14">
        <f t="shared" si="38"/>
        <v>44380</v>
      </c>
      <c r="G292" s="14">
        <f t="shared" si="39"/>
        <v>44745</v>
      </c>
      <c r="H292" s="3">
        <f>CHOOSE(MATCH($A$2,{"D","C"},0),VLOOKUP($A292,$J$4:$M$50,COUNTA($J$4:$M$4)),TREND(D292:E292,F292:G292,B292))</f>
        <v>1.0783291450270753</v>
      </c>
    </row>
    <row r="293" spans="1:8">
      <c r="A293" s="12">
        <f t="shared" si="40"/>
        <v>44562</v>
      </c>
      <c r="B293" s="155">
        <f t="shared" si="41"/>
        <v>44576</v>
      </c>
      <c r="C293" s="150">
        <f t="shared" si="35"/>
        <v>36</v>
      </c>
      <c r="D293" s="17">
        <f t="shared" si="36"/>
        <v>1.0783291450270753</v>
      </c>
      <c r="E293" s="17">
        <f t="shared" si="37"/>
        <v>1.0837207907522106</v>
      </c>
      <c r="F293" s="14">
        <f t="shared" si="38"/>
        <v>44380</v>
      </c>
      <c r="G293" s="14">
        <f t="shared" si="39"/>
        <v>44745</v>
      </c>
      <c r="H293" s="3">
        <f>CHOOSE(MATCH($A$2,{"D","C"},0),VLOOKUP($A293,$J$4:$M$50,COUNTA($J$4:$M$4)),TREND(D293:E293,F293:G293,B293))</f>
        <v>1.0837207907522106</v>
      </c>
    </row>
    <row r="294" spans="1:8">
      <c r="A294" s="12">
        <f t="shared" si="40"/>
        <v>44593</v>
      </c>
      <c r="B294" s="155">
        <f t="shared" si="41"/>
        <v>44607</v>
      </c>
      <c r="C294" s="150">
        <f t="shared" si="35"/>
        <v>36</v>
      </c>
      <c r="D294" s="17">
        <f t="shared" si="36"/>
        <v>1.0783291450270753</v>
      </c>
      <c r="E294" s="17">
        <f t="shared" si="37"/>
        <v>1.0837207907522106</v>
      </c>
      <c r="F294" s="14">
        <f t="shared" si="38"/>
        <v>44380</v>
      </c>
      <c r="G294" s="14">
        <f t="shared" si="39"/>
        <v>44745</v>
      </c>
      <c r="H294" s="3">
        <f>CHOOSE(MATCH($A$2,{"D","C"},0),VLOOKUP($A294,$J$4:$M$50,COUNTA($J$4:$M$4)),TREND(D294:E294,F294:G294,B294))</f>
        <v>1.0837207907522106</v>
      </c>
    </row>
    <row r="295" spans="1:8">
      <c r="A295" s="12">
        <f t="shared" si="40"/>
        <v>44621</v>
      </c>
      <c r="B295" s="155">
        <f t="shared" si="41"/>
        <v>44635</v>
      </c>
      <c r="C295" s="150">
        <f t="shared" si="35"/>
        <v>36</v>
      </c>
      <c r="D295" s="17">
        <f t="shared" si="36"/>
        <v>1.0783291450270753</v>
      </c>
      <c r="E295" s="17">
        <f t="shared" si="37"/>
        <v>1.0837207907522106</v>
      </c>
      <c r="F295" s="14">
        <f t="shared" si="38"/>
        <v>44380</v>
      </c>
      <c r="G295" s="14">
        <f t="shared" si="39"/>
        <v>44745</v>
      </c>
      <c r="H295" s="3">
        <f>CHOOSE(MATCH($A$2,{"D","C"},0),VLOOKUP($A295,$J$4:$M$50,COUNTA($J$4:$M$4)),TREND(D295:E295,F295:G295,B295))</f>
        <v>1.0837207907522106</v>
      </c>
    </row>
    <row r="296" spans="1:8">
      <c r="A296" s="12">
        <f t="shared" si="40"/>
        <v>44652</v>
      </c>
      <c r="B296" s="155">
        <f t="shared" si="41"/>
        <v>44666</v>
      </c>
      <c r="C296" s="150">
        <f t="shared" si="35"/>
        <v>36</v>
      </c>
      <c r="D296" s="17">
        <f t="shared" si="36"/>
        <v>1.0783291450270753</v>
      </c>
      <c r="E296" s="17">
        <f t="shared" si="37"/>
        <v>1.0837207907522106</v>
      </c>
      <c r="F296" s="14">
        <f t="shared" si="38"/>
        <v>44380</v>
      </c>
      <c r="G296" s="14">
        <f t="shared" si="39"/>
        <v>44745</v>
      </c>
      <c r="H296" s="3">
        <f>CHOOSE(MATCH($A$2,{"D","C"},0),VLOOKUP($A296,$J$4:$M$50,COUNTA($J$4:$M$4)),TREND(D296:E296,F296:G296,B296))</f>
        <v>1.0837207907522106</v>
      </c>
    </row>
    <row r="297" spans="1:8">
      <c r="A297" s="12">
        <f t="shared" si="40"/>
        <v>44682</v>
      </c>
      <c r="B297" s="155">
        <f t="shared" si="41"/>
        <v>44696</v>
      </c>
      <c r="C297" s="150">
        <f t="shared" si="35"/>
        <v>36</v>
      </c>
      <c r="D297" s="17">
        <f t="shared" si="36"/>
        <v>1.0783291450270753</v>
      </c>
      <c r="E297" s="17">
        <f t="shared" si="37"/>
        <v>1.0837207907522106</v>
      </c>
      <c r="F297" s="14">
        <f t="shared" si="38"/>
        <v>44380</v>
      </c>
      <c r="G297" s="14">
        <f t="shared" si="39"/>
        <v>44745</v>
      </c>
      <c r="H297" s="3">
        <f>CHOOSE(MATCH($A$2,{"D","C"},0),VLOOKUP($A297,$J$4:$M$50,COUNTA($J$4:$M$4)),TREND(D297:E297,F297:G297,B297))</f>
        <v>1.0837207907522106</v>
      </c>
    </row>
    <row r="298" spans="1:8">
      <c r="A298" s="12">
        <f t="shared" si="40"/>
        <v>44713</v>
      </c>
      <c r="B298" s="155">
        <f t="shared" si="41"/>
        <v>44727</v>
      </c>
      <c r="C298" s="150">
        <f t="shared" si="35"/>
        <v>36</v>
      </c>
      <c r="D298" s="17">
        <f t="shared" si="36"/>
        <v>1.0783291450270753</v>
      </c>
      <c r="E298" s="17">
        <f t="shared" si="37"/>
        <v>1.0837207907522106</v>
      </c>
      <c r="F298" s="14">
        <f t="shared" si="38"/>
        <v>44380</v>
      </c>
      <c r="G298" s="14">
        <f t="shared" si="39"/>
        <v>44745</v>
      </c>
      <c r="H298" s="3">
        <f>CHOOSE(MATCH($A$2,{"D","C"},0),VLOOKUP($A298,$J$4:$M$50,COUNTA($J$4:$M$4)),TREND(D298:E298,F298:G298,B298))</f>
        <v>1.0837207907522106</v>
      </c>
    </row>
    <row r="299" spans="1:8">
      <c r="A299" s="12">
        <f t="shared" si="40"/>
        <v>44743</v>
      </c>
      <c r="B299" s="155">
        <f t="shared" si="41"/>
        <v>44757</v>
      </c>
      <c r="C299" s="150">
        <f t="shared" si="35"/>
        <v>37</v>
      </c>
      <c r="D299" s="17">
        <f t="shared" si="36"/>
        <v>1.0837207907522106</v>
      </c>
      <c r="E299" s="17">
        <f t="shared" si="37"/>
        <v>1.0891393947059715</v>
      </c>
      <c r="F299" s="14">
        <f t="shared" si="38"/>
        <v>44745</v>
      </c>
      <c r="G299" s="14">
        <f t="shared" si="39"/>
        <v>45110</v>
      </c>
      <c r="H299" s="3">
        <f>CHOOSE(MATCH($A$2,{"D","C"},0),VLOOKUP($A299,$J$4:$M$50,COUNTA($J$4:$M$4)),TREND(D299:E299,F299:G299,B299))</f>
        <v>1.0837207907522106</v>
      </c>
    </row>
    <row r="300" spans="1:8">
      <c r="A300" s="12">
        <f t="shared" si="40"/>
        <v>44774</v>
      </c>
      <c r="B300" s="155">
        <f t="shared" si="41"/>
        <v>44788</v>
      </c>
      <c r="C300" s="150">
        <f t="shared" si="35"/>
        <v>37</v>
      </c>
      <c r="D300" s="17">
        <f t="shared" si="36"/>
        <v>1.0837207907522106</v>
      </c>
      <c r="E300" s="17">
        <f t="shared" si="37"/>
        <v>1.0891393947059715</v>
      </c>
      <c r="F300" s="14">
        <f t="shared" si="38"/>
        <v>44745</v>
      </c>
      <c r="G300" s="14">
        <f t="shared" si="39"/>
        <v>45110</v>
      </c>
      <c r="H300" s="3">
        <f>CHOOSE(MATCH($A$2,{"D","C"},0),VLOOKUP($A300,$J$4:$M$50,COUNTA($J$4:$M$4)),TREND(D300:E300,F300:G300,B300))</f>
        <v>1.0837207907522106</v>
      </c>
    </row>
    <row r="301" spans="1:8">
      <c r="A301" s="12">
        <f t="shared" si="40"/>
        <v>44805</v>
      </c>
      <c r="B301" s="155">
        <f t="shared" si="41"/>
        <v>44819</v>
      </c>
      <c r="C301" s="150">
        <f t="shared" si="35"/>
        <v>37</v>
      </c>
      <c r="D301" s="17">
        <f t="shared" si="36"/>
        <v>1.0837207907522106</v>
      </c>
      <c r="E301" s="17">
        <f t="shared" si="37"/>
        <v>1.0891393947059715</v>
      </c>
      <c r="F301" s="14">
        <f t="shared" si="38"/>
        <v>44745</v>
      </c>
      <c r="G301" s="14">
        <f t="shared" si="39"/>
        <v>45110</v>
      </c>
      <c r="H301" s="3">
        <f>CHOOSE(MATCH($A$2,{"D","C"},0),VLOOKUP($A301,$J$4:$M$50,COUNTA($J$4:$M$4)),TREND(D301:E301,F301:G301,B301))</f>
        <v>1.0837207907522106</v>
      </c>
    </row>
    <row r="302" spans="1:8">
      <c r="A302" s="12">
        <f t="shared" si="40"/>
        <v>44835</v>
      </c>
      <c r="B302" s="155">
        <f t="shared" si="41"/>
        <v>44849</v>
      </c>
      <c r="C302" s="150">
        <f t="shared" si="35"/>
        <v>37</v>
      </c>
      <c r="D302" s="17">
        <f t="shared" si="36"/>
        <v>1.0837207907522106</v>
      </c>
      <c r="E302" s="17">
        <f t="shared" si="37"/>
        <v>1.0891393947059715</v>
      </c>
      <c r="F302" s="14">
        <f t="shared" si="38"/>
        <v>44745</v>
      </c>
      <c r="G302" s="14">
        <f t="shared" si="39"/>
        <v>45110</v>
      </c>
      <c r="H302" s="3">
        <f>CHOOSE(MATCH($A$2,{"D","C"},0),VLOOKUP($A302,$J$4:$M$50,COUNTA($J$4:$M$4)),TREND(D302:E302,F302:G302,B302))</f>
        <v>1.0837207907522106</v>
      </c>
    </row>
    <row r="303" spans="1:8">
      <c r="A303" s="12">
        <f t="shared" si="40"/>
        <v>44866</v>
      </c>
      <c r="B303" s="155">
        <f t="shared" si="41"/>
        <v>44880</v>
      </c>
      <c r="C303" s="150">
        <f t="shared" si="35"/>
        <v>37</v>
      </c>
      <c r="D303" s="17">
        <f t="shared" si="36"/>
        <v>1.0837207907522106</v>
      </c>
      <c r="E303" s="17">
        <f t="shared" si="37"/>
        <v>1.0891393947059715</v>
      </c>
      <c r="F303" s="14">
        <f t="shared" si="38"/>
        <v>44745</v>
      </c>
      <c r="G303" s="14">
        <f t="shared" si="39"/>
        <v>45110</v>
      </c>
      <c r="H303" s="3">
        <f>CHOOSE(MATCH($A$2,{"D","C"},0),VLOOKUP($A303,$J$4:$M$50,COUNTA($J$4:$M$4)),TREND(D303:E303,F303:G303,B303))</f>
        <v>1.0837207907522106</v>
      </c>
    </row>
    <row r="304" spans="1:8">
      <c r="A304" s="12">
        <f t="shared" si="40"/>
        <v>44896</v>
      </c>
      <c r="B304" s="155">
        <f t="shared" si="41"/>
        <v>44910</v>
      </c>
      <c r="C304" s="150">
        <f t="shared" si="35"/>
        <v>37</v>
      </c>
      <c r="D304" s="17">
        <f t="shared" si="36"/>
        <v>1.0837207907522106</v>
      </c>
      <c r="E304" s="17">
        <f t="shared" si="37"/>
        <v>1.0891393947059715</v>
      </c>
      <c r="F304" s="14">
        <f t="shared" si="38"/>
        <v>44745</v>
      </c>
      <c r="G304" s="14">
        <f t="shared" si="39"/>
        <v>45110</v>
      </c>
      <c r="H304" s="3">
        <f>CHOOSE(MATCH($A$2,{"D","C"},0),VLOOKUP($A304,$J$4:$M$50,COUNTA($J$4:$M$4)),TREND(D304:E304,F304:G304,B304))</f>
        <v>1.0837207907522106</v>
      </c>
    </row>
    <row r="305" spans="1:8">
      <c r="A305" s="12">
        <f t="shared" si="40"/>
        <v>44927</v>
      </c>
      <c r="B305" s="155">
        <f t="shared" si="41"/>
        <v>44941</v>
      </c>
      <c r="C305" s="150">
        <f t="shared" si="35"/>
        <v>37</v>
      </c>
      <c r="D305" s="17">
        <f t="shared" si="36"/>
        <v>1.0837207907522106</v>
      </c>
      <c r="E305" s="17">
        <f t="shared" si="37"/>
        <v>1.0891393947059715</v>
      </c>
      <c r="F305" s="14">
        <f t="shared" si="38"/>
        <v>44745</v>
      </c>
      <c r="G305" s="14">
        <f t="shared" si="39"/>
        <v>45110</v>
      </c>
      <c r="H305" s="3">
        <f>CHOOSE(MATCH($A$2,{"D","C"},0),VLOOKUP($A305,$J$4:$M$50,COUNTA($J$4:$M$4)),TREND(D305:E305,F305:G305,B305))</f>
        <v>1.0891393947059715</v>
      </c>
    </row>
    <row r="306" spans="1:8">
      <c r="A306" s="12">
        <f t="shared" si="40"/>
        <v>44958</v>
      </c>
      <c r="B306" s="155">
        <f t="shared" si="41"/>
        <v>44972</v>
      </c>
      <c r="C306" s="150">
        <f t="shared" si="35"/>
        <v>37</v>
      </c>
      <c r="D306" s="17">
        <f t="shared" si="36"/>
        <v>1.0837207907522106</v>
      </c>
      <c r="E306" s="17">
        <f t="shared" si="37"/>
        <v>1.0891393947059715</v>
      </c>
      <c r="F306" s="14">
        <f t="shared" si="38"/>
        <v>44745</v>
      </c>
      <c r="G306" s="14">
        <f t="shared" si="39"/>
        <v>45110</v>
      </c>
      <c r="H306" s="3">
        <f>CHOOSE(MATCH($A$2,{"D","C"},0),VLOOKUP($A306,$J$4:$M$50,COUNTA($J$4:$M$4)),TREND(D306:E306,F306:G306,B306))</f>
        <v>1.0891393947059715</v>
      </c>
    </row>
    <row r="307" spans="1:8">
      <c r="A307" s="12">
        <f t="shared" si="40"/>
        <v>44986</v>
      </c>
      <c r="B307" s="155">
        <f t="shared" si="41"/>
        <v>45000</v>
      </c>
      <c r="C307" s="150">
        <f t="shared" si="35"/>
        <v>37</v>
      </c>
      <c r="D307" s="17">
        <f t="shared" si="36"/>
        <v>1.0837207907522106</v>
      </c>
      <c r="E307" s="17">
        <f t="shared" si="37"/>
        <v>1.0891393947059715</v>
      </c>
      <c r="F307" s="14">
        <f t="shared" si="38"/>
        <v>44745</v>
      </c>
      <c r="G307" s="14">
        <f t="shared" si="39"/>
        <v>45110</v>
      </c>
      <c r="H307" s="3">
        <f>CHOOSE(MATCH($A$2,{"D","C"},0),VLOOKUP($A307,$J$4:$M$50,COUNTA($J$4:$M$4)),TREND(D307:E307,F307:G307,B307))</f>
        <v>1.0891393947059715</v>
      </c>
    </row>
    <row r="308" spans="1:8">
      <c r="A308" s="12">
        <f t="shared" si="40"/>
        <v>45017</v>
      </c>
      <c r="B308" s="155">
        <f t="shared" si="41"/>
        <v>45031</v>
      </c>
      <c r="C308" s="150">
        <f t="shared" si="35"/>
        <v>37</v>
      </c>
      <c r="D308" s="17">
        <f t="shared" si="36"/>
        <v>1.0837207907522106</v>
      </c>
      <c r="E308" s="17">
        <f t="shared" si="37"/>
        <v>1.0891393947059715</v>
      </c>
      <c r="F308" s="14">
        <f t="shared" si="38"/>
        <v>44745</v>
      </c>
      <c r="G308" s="14">
        <f t="shared" si="39"/>
        <v>45110</v>
      </c>
      <c r="H308" s="3">
        <f>CHOOSE(MATCH($A$2,{"D","C"},0),VLOOKUP($A308,$J$4:$M$50,COUNTA($J$4:$M$4)),TREND(D308:E308,F308:G308,B308))</f>
        <v>1.0891393947059715</v>
      </c>
    </row>
    <row r="309" spans="1:8">
      <c r="A309" s="12">
        <f t="shared" si="40"/>
        <v>45047</v>
      </c>
      <c r="B309" s="155">
        <f t="shared" si="41"/>
        <v>45061</v>
      </c>
      <c r="C309" s="150">
        <f t="shared" si="35"/>
        <v>37</v>
      </c>
      <c r="D309" s="17">
        <f t="shared" si="36"/>
        <v>1.0837207907522106</v>
      </c>
      <c r="E309" s="17">
        <f t="shared" si="37"/>
        <v>1.0891393947059715</v>
      </c>
      <c r="F309" s="14">
        <f t="shared" si="38"/>
        <v>44745</v>
      </c>
      <c r="G309" s="14">
        <f t="shared" si="39"/>
        <v>45110</v>
      </c>
      <c r="H309" s="3">
        <f>CHOOSE(MATCH($A$2,{"D","C"},0),VLOOKUP($A309,$J$4:$M$50,COUNTA($J$4:$M$4)),TREND(D309:E309,F309:G309,B309))</f>
        <v>1.0891393947059715</v>
      </c>
    </row>
    <row r="310" spans="1:8">
      <c r="A310" s="12">
        <f t="shared" si="40"/>
        <v>45078</v>
      </c>
      <c r="B310" s="155">
        <f t="shared" si="41"/>
        <v>45092</v>
      </c>
      <c r="C310" s="150">
        <f t="shared" si="35"/>
        <v>37</v>
      </c>
      <c r="D310" s="17">
        <f t="shared" si="36"/>
        <v>1.0837207907522106</v>
      </c>
      <c r="E310" s="17">
        <f t="shared" si="37"/>
        <v>1.0891393947059715</v>
      </c>
      <c r="F310" s="14">
        <f t="shared" si="38"/>
        <v>44745</v>
      </c>
      <c r="G310" s="14">
        <f t="shared" si="39"/>
        <v>45110</v>
      </c>
      <c r="H310" s="3">
        <f>CHOOSE(MATCH($A$2,{"D","C"},0),VLOOKUP($A310,$J$4:$M$50,COUNTA($J$4:$M$4)),TREND(D310:E310,F310:G310,B310))</f>
        <v>1.0891393947059715</v>
      </c>
    </row>
    <row r="311" spans="1:8">
      <c r="A311" s="12">
        <f t="shared" si="40"/>
        <v>45108</v>
      </c>
      <c r="B311" s="155">
        <f t="shared" si="41"/>
        <v>45122</v>
      </c>
      <c r="C311" s="150">
        <f t="shared" si="35"/>
        <v>38</v>
      </c>
      <c r="D311" s="17">
        <f t="shared" si="36"/>
        <v>1.0891393947059715</v>
      </c>
      <c r="E311" s="17">
        <f t="shared" si="37"/>
        <v>1.0945850916795012</v>
      </c>
      <c r="F311" s="14">
        <f t="shared" si="38"/>
        <v>45110</v>
      </c>
      <c r="G311" s="14">
        <f t="shared" si="39"/>
        <v>45475</v>
      </c>
      <c r="H311" s="3">
        <f>CHOOSE(MATCH($A$2,{"D","C"},0),VLOOKUP($A311,$J$4:$M$50,COUNTA($J$4:$M$4)),TREND(D311:E311,F311:G311,B311))</f>
        <v>1.0891393947059715</v>
      </c>
    </row>
    <row r="312" spans="1:8">
      <c r="A312" s="12">
        <f t="shared" si="40"/>
        <v>45139</v>
      </c>
      <c r="B312" s="155">
        <f t="shared" si="41"/>
        <v>45153</v>
      </c>
      <c r="C312" s="150">
        <f t="shared" si="35"/>
        <v>38</v>
      </c>
      <c r="D312" s="17">
        <f t="shared" si="36"/>
        <v>1.0891393947059715</v>
      </c>
      <c r="E312" s="17">
        <f t="shared" si="37"/>
        <v>1.0945850916795012</v>
      </c>
      <c r="F312" s="14">
        <f t="shared" si="38"/>
        <v>45110</v>
      </c>
      <c r="G312" s="14">
        <f t="shared" si="39"/>
        <v>45475</v>
      </c>
      <c r="H312" s="3">
        <f>CHOOSE(MATCH($A$2,{"D","C"},0),VLOOKUP($A312,$J$4:$M$50,COUNTA($J$4:$M$4)),TREND(D312:E312,F312:G312,B312))</f>
        <v>1.0891393947059715</v>
      </c>
    </row>
    <row r="313" spans="1:8">
      <c r="A313" s="12">
        <f t="shared" si="40"/>
        <v>45170</v>
      </c>
      <c r="B313" s="155">
        <f t="shared" si="41"/>
        <v>45184</v>
      </c>
      <c r="C313" s="150">
        <f t="shared" si="35"/>
        <v>38</v>
      </c>
      <c r="D313" s="17">
        <f t="shared" si="36"/>
        <v>1.0891393947059715</v>
      </c>
      <c r="E313" s="17">
        <f t="shared" si="37"/>
        <v>1.0945850916795012</v>
      </c>
      <c r="F313" s="14">
        <f t="shared" si="38"/>
        <v>45110</v>
      </c>
      <c r="G313" s="14">
        <f t="shared" si="39"/>
        <v>45475</v>
      </c>
      <c r="H313" s="3">
        <f>CHOOSE(MATCH($A$2,{"D","C"},0),VLOOKUP($A313,$J$4:$M$50,COUNTA($J$4:$M$4)),TREND(D313:E313,F313:G313,B313))</f>
        <v>1.0891393947059715</v>
      </c>
    </row>
    <row r="314" spans="1:8">
      <c r="A314" s="12">
        <f t="shared" si="40"/>
        <v>45200</v>
      </c>
      <c r="B314" s="155">
        <f t="shared" si="41"/>
        <v>45214</v>
      </c>
      <c r="C314" s="150">
        <f t="shared" si="35"/>
        <v>38</v>
      </c>
      <c r="D314" s="17">
        <f t="shared" si="36"/>
        <v>1.0891393947059715</v>
      </c>
      <c r="E314" s="17">
        <f t="shared" si="37"/>
        <v>1.0945850916795012</v>
      </c>
      <c r="F314" s="14">
        <f t="shared" si="38"/>
        <v>45110</v>
      </c>
      <c r="G314" s="14">
        <f t="shared" si="39"/>
        <v>45475</v>
      </c>
      <c r="H314" s="3">
        <f>CHOOSE(MATCH($A$2,{"D","C"},0),VLOOKUP($A314,$J$4:$M$50,COUNTA($J$4:$M$4)),TREND(D314:E314,F314:G314,B314))</f>
        <v>1.0891393947059715</v>
      </c>
    </row>
    <row r="315" spans="1:8">
      <c r="A315" s="12">
        <f t="shared" si="40"/>
        <v>45231</v>
      </c>
      <c r="B315" s="155">
        <f t="shared" si="41"/>
        <v>45245</v>
      </c>
      <c r="C315" s="150">
        <f t="shared" si="35"/>
        <v>38</v>
      </c>
      <c r="D315" s="17">
        <f t="shared" si="36"/>
        <v>1.0891393947059715</v>
      </c>
      <c r="E315" s="17">
        <f t="shared" si="37"/>
        <v>1.0945850916795012</v>
      </c>
      <c r="F315" s="14">
        <f t="shared" si="38"/>
        <v>45110</v>
      </c>
      <c r="G315" s="14">
        <f t="shared" si="39"/>
        <v>45475</v>
      </c>
      <c r="H315" s="3">
        <f>CHOOSE(MATCH($A$2,{"D","C"},0),VLOOKUP($A315,$J$4:$M$50,COUNTA($J$4:$M$4)),TREND(D315:E315,F315:G315,B315))</f>
        <v>1.0891393947059715</v>
      </c>
    </row>
    <row r="316" spans="1:8">
      <c r="A316" s="12">
        <f t="shared" si="40"/>
        <v>45261</v>
      </c>
      <c r="B316" s="155">
        <f t="shared" si="41"/>
        <v>45275</v>
      </c>
      <c r="C316" s="150">
        <f t="shared" si="35"/>
        <v>38</v>
      </c>
      <c r="D316" s="17">
        <f t="shared" si="36"/>
        <v>1.0891393947059715</v>
      </c>
      <c r="E316" s="17">
        <f t="shared" si="37"/>
        <v>1.0945850916795012</v>
      </c>
      <c r="F316" s="14">
        <f t="shared" si="38"/>
        <v>45110</v>
      </c>
      <c r="G316" s="14">
        <f t="shared" si="39"/>
        <v>45475</v>
      </c>
      <c r="H316" s="3">
        <f>CHOOSE(MATCH($A$2,{"D","C"},0),VLOOKUP($A316,$J$4:$M$50,COUNTA($J$4:$M$4)),TREND(D316:E316,F316:G316,B316))</f>
        <v>1.0891393947059715</v>
      </c>
    </row>
    <row r="317" spans="1:8">
      <c r="A317" s="12">
        <f t="shared" si="40"/>
        <v>45292</v>
      </c>
      <c r="B317" s="155">
        <f t="shared" si="41"/>
        <v>45306</v>
      </c>
      <c r="C317" s="150">
        <f t="shared" si="35"/>
        <v>38</v>
      </c>
      <c r="D317" s="17">
        <f t="shared" si="36"/>
        <v>1.0891393947059715</v>
      </c>
      <c r="E317" s="17">
        <f t="shared" si="37"/>
        <v>1.0945850916795012</v>
      </c>
      <c r="F317" s="14">
        <f t="shared" si="38"/>
        <v>45110</v>
      </c>
      <c r="G317" s="14">
        <f t="shared" si="39"/>
        <v>45475</v>
      </c>
      <c r="H317" s="3">
        <f>CHOOSE(MATCH($A$2,{"D","C"},0),VLOOKUP($A317,$J$4:$M$50,COUNTA($J$4:$M$4)),TREND(D317:E317,F317:G317,B317))</f>
        <v>1.0945850916795012</v>
      </c>
    </row>
    <row r="318" spans="1:8">
      <c r="A318" s="12">
        <f t="shared" si="40"/>
        <v>45323</v>
      </c>
      <c r="B318" s="155">
        <f t="shared" si="41"/>
        <v>45337</v>
      </c>
      <c r="C318" s="150">
        <f t="shared" si="35"/>
        <v>38</v>
      </c>
      <c r="D318" s="17">
        <f t="shared" si="36"/>
        <v>1.0891393947059715</v>
      </c>
      <c r="E318" s="17">
        <f t="shared" si="37"/>
        <v>1.0945850916795012</v>
      </c>
      <c r="F318" s="14">
        <f t="shared" si="38"/>
        <v>45110</v>
      </c>
      <c r="G318" s="14">
        <f t="shared" si="39"/>
        <v>45475</v>
      </c>
      <c r="H318" s="3">
        <f>CHOOSE(MATCH($A$2,{"D","C"},0),VLOOKUP($A318,$J$4:$M$50,COUNTA($J$4:$M$4)),TREND(D318:E318,F318:G318,B318))</f>
        <v>1.0945850916795012</v>
      </c>
    </row>
    <row r="319" spans="1:8">
      <c r="A319" s="12">
        <f t="shared" si="40"/>
        <v>45352</v>
      </c>
      <c r="B319" s="155">
        <f t="shared" si="41"/>
        <v>45366</v>
      </c>
      <c r="C319" s="150">
        <f t="shared" si="35"/>
        <v>38</v>
      </c>
      <c r="D319" s="17">
        <f t="shared" si="36"/>
        <v>1.0891393947059715</v>
      </c>
      <c r="E319" s="17">
        <f t="shared" si="37"/>
        <v>1.0945850916795012</v>
      </c>
      <c r="F319" s="14">
        <f t="shared" si="38"/>
        <v>45110</v>
      </c>
      <c r="G319" s="14">
        <f t="shared" si="39"/>
        <v>45475</v>
      </c>
      <c r="H319" s="3">
        <f>CHOOSE(MATCH($A$2,{"D","C"},0),VLOOKUP($A319,$J$4:$M$50,COUNTA($J$4:$M$4)),TREND(D319:E319,F319:G319,B319))</f>
        <v>1.0945850916795012</v>
      </c>
    </row>
    <row r="320" spans="1:8">
      <c r="A320" s="12">
        <f t="shared" si="40"/>
        <v>45383</v>
      </c>
      <c r="B320" s="155">
        <f t="shared" si="41"/>
        <v>45397</v>
      </c>
      <c r="C320" s="150">
        <f t="shared" si="35"/>
        <v>38</v>
      </c>
      <c r="D320" s="17">
        <f t="shared" si="36"/>
        <v>1.0891393947059715</v>
      </c>
      <c r="E320" s="17">
        <f t="shared" si="37"/>
        <v>1.0945850916795012</v>
      </c>
      <c r="F320" s="14">
        <f t="shared" si="38"/>
        <v>45110</v>
      </c>
      <c r="G320" s="14">
        <f t="shared" si="39"/>
        <v>45475</v>
      </c>
      <c r="H320" s="3">
        <f>CHOOSE(MATCH($A$2,{"D","C"},0),VLOOKUP($A320,$J$4:$M$50,COUNTA($J$4:$M$4)),TREND(D320:E320,F320:G320,B320))</f>
        <v>1.0945850916795012</v>
      </c>
    </row>
    <row r="321" spans="1:8">
      <c r="A321" s="12">
        <f t="shared" si="40"/>
        <v>45413</v>
      </c>
      <c r="B321" s="155">
        <f t="shared" si="41"/>
        <v>45427</v>
      </c>
      <c r="C321" s="150">
        <f t="shared" si="35"/>
        <v>38</v>
      </c>
      <c r="D321" s="17">
        <f t="shared" si="36"/>
        <v>1.0891393947059715</v>
      </c>
      <c r="E321" s="17">
        <f t="shared" si="37"/>
        <v>1.0945850916795012</v>
      </c>
      <c r="F321" s="14">
        <f t="shared" si="38"/>
        <v>45110</v>
      </c>
      <c r="G321" s="14">
        <f t="shared" si="39"/>
        <v>45475</v>
      </c>
      <c r="H321" s="3">
        <f>CHOOSE(MATCH($A$2,{"D","C"},0),VLOOKUP($A321,$J$4:$M$50,COUNTA($J$4:$M$4)),TREND(D321:E321,F321:G321,B321))</f>
        <v>1.0945850916795012</v>
      </c>
    </row>
    <row r="322" spans="1:8">
      <c r="A322" s="12">
        <f t="shared" si="40"/>
        <v>45444</v>
      </c>
      <c r="B322" s="155">
        <f t="shared" si="41"/>
        <v>45458</v>
      </c>
      <c r="C322" s="150">
        <f t="shared" si="35"/>
        <v>38</v>
      </c>
      <c r="D322" s="17">
        <f t="shared" si="36"/>
        <v>1.0891393947059715</v>
      </c>
      <c r="E322" s="17">
        <f t="shared" si="37"/>
        <v>1.0945850916795012</v>
      </c>
      <c r="F322" s="14">
        <f t="shared" si="38"/>
        <v>45110</v>
      </c>
      <c r="G322" s="14">
        <f t="shared" si="39"/>
        <v>45475</v>
      </c>
      <c r="H322" s="3">
        <f>CHOOSE(MATCH($A$2,{"D","C"},0),VLOOKUP($A322,$J$4:$M$50,COUNTA($J$4:$M$4)),TREND(D322:E322,F322:G322,B322))</f>
        <v>1.0945850916795012</v>
      </c>
    </row>
    <row r="323" spans="1:8">
      <c r="A323" s="12">
        <f t="shared" si="40"/>
        <v>45474</v>
      </c>
      <c r="B323" s="155">
        <f t="shared" si="41"/>
        <v>45488</v>
      </c>
      <c r="C323" s="150">
        <f t="shared" si="35"/>
        <v>39</v>
      </c>
      <c r="D323" s="17">
        <f t="shared" si="36"/>
        <v>1.0945850916795012</v>
      </c>
      <c r="E323" s="17">
        <f t="shared" si="37"/>
        <v>1.1000580171378986</v>
      </c>
      <c r="F323" s="14">
        <f t="shared" si="38"/>
        <v>45475</v>
      </c>
      <c r="G323" s="14">
        <f t="shared" si="39"/>
        <v>45841</v>
      </c>
      <c r="H323" s="3">
        <f>CHOOSE(MATCH($A$2,{"D","C"},0),VLOOKUP($A323,$J$4:$M$50,COUNTA($J$4:$M$4)),TREND(D323:E323,F323:G323,B323))</f>
        <v>1.0945850916795012</v>
      </c>
    </row>
    <row r="324" spans="1:8">
      <c r="A324" s="12">
        <f t="shared" si="40"/>
        <v>45505</v>
      </c>
      <c r="B324" s="155">
        <f t="shared" si="41"/>
        <v>45519</v>
      </c>
      <c r="C324" s="150">
        <f t="shared" si="35"/>
        <v>39</v>
      </c>
      <c r="D324" s="17">
        <f t="shared" si="36"/>
        <v>1.0945850916795012</v>
      </c>
      <c r="E324" s="17">
        <f t="shared" si="37"/>
        <v>1.1000580171378986</v>
      </c>
      <c r="F324" s="14">
        <f t="shared" si="38"/>
        <v>45475</v>
      </c>
      <c r="G324" s="14">
        <f t="shared" si="39"/>
        <v>45841</v>
      </c>
      <c r="H324" s="3">
        <f>CHOOSE(MATCH($A$2,{"D","C"},0),VLOOKUP($A324,$J$4:$M$50,COUNTA($J$4:$M$4)),TREND(D324:E324,F324:G324,B324))</f>
        <v>1.0945850916795012</v>
      </c>
    </row>
    <row r="325" spans="1:8">
      <c r="A325" s="12">
        <f t="shared" si="40"/>
        <v>45536</v>
      </c>
      <c r="B325" s="155">
        <f t="shared" si="41"/>
        <v>45550</v>
      </c>
      <c r="C325" s="150">
        <f t="shared" ref="C325:C389" si="42">MATCH($B325,$K$5:$K$50,1)</f>
        <v>39</v>
      </c>
      <c r="D325" s="17">
        <f t="shared" ref="D325:D388" si="43">INDEX($M$5:$M$50,C325)</f>
        <v>1.0945850916795012</v>
      </c>
      <c r="E325" s="17">
        <f t="shared" ref="E325:E389" si="44">INDEX($M$5:$M$50,C325+1)</f>
        <v>1.1000580171378986</v>
      </c>
      <c r="F325" s="14">
        <f t="shared" ref="F325:F389" si="45">INDEX($K$5:$K$50,C325)</f>
        <v>45475</v>
      </c>
      <c r="G325" s="14">
        <f t="shared" ref="G325:G389" si="46">INDEX($K$5:$K$50,C325+1)</f>
        <v>45841</v>
      </c>
      <c r="H325" s="3">
        <f>CHOOSE(MATCH($A$2,{"D","C"},0),VLOOKUP($A325,$J$4:$M$50,COUNTA($J$4:$M$4)),TREND(D325:E325,F325:G325,B325))</f>
        <v>1.0945850916795012</v>
      </c>
    </row>
    <row r="326" spans="1:8">
      <c r="A326" s="12">
        <f t="shared" ref="A326:A389" si="47">EOMONTH(A325,$A$3-1)+1</f>
        <v>45566</v>
      </c>
      <c r="B326" s="155">
        <f t="shared" si="41"/>
        <v>45580</v>
      </c>
      <c r="C326" s="150">
        <f t="shared" si="42"/>
        <v>39</v>
      </c>
      <c r="D326" s="17">
        <f t="shared" si="43"/>
        <v>1.0945850916795012</v>
      </c>
      <c r="E326" s="17">
        <f t="shared" si="44"/>
        <v>1.1000580171378986</v>
      </c>
      <c r="F326" s="14">
        <f t="shared" si="45"/>
        <v>45475</v>
      </c>
      <c r="G326" s="14">
        <f t="shared" si="46"/>
        <v>45841</v>
      </c>
      <c r="H326" s="3">
        <f>CHOOSE(MATCH($A$2,{"D","C"},0),VLOOKUP($A326,$J$4:$M$50,COUNTA($J$4:$M$4)),TREND(D326:E326,F326:G326,B326))</f>
        <v>1.0945850916795012</v>
      </c>
    </row>
    <row r="327" spans="1:8">
      <c r="A327" s="12">
        <f t="shared" si="47"/>
        <v>45597</v>
      </c>
      <c r="B327" s="155">
        <f t="shared" si="41"/>
        <v>45611</v>
      </c>
      <c r="C327" s="150">
        <f t="shared" si="42"/>
        <v>39</v>
      </c>
      <c r="D327" s="17">
        <f t="shared" si="43"/>
        <v>1.0945850916795012</v>
      </c>
      <c r="E327" s="17">
        <f t="shared" si="44"/>
        <v>1.1000580171378986</v>
      </c>
      <c r="F327" s="14">
        <f t="shared" si="45"/>
        <v>45475</v>
      </c>
      <c r="G327" s="14">
        <f t="shared" si="46"/>
        <v>45841</v>
      </c>
      <c r="H327" s="3">
        <f>CHOOSE(MATCH($A$2,{"D","C"},0),VLOOKUP($A327,$J$4:$M$50,COUNTA($J$4:$M$4)),TREND(D327:E327,F327:G327,B327))</f>
        <v>1.0945850916795012</v>
      </c>
    </row>
    <row r="328" spans="1:8">
      <c r="A328" s="12">
        <f t="shared" si="47"/>
        <v>45627</v>
      </c>
      <c r="B328" s="155">
        <f t="shared" si="41"/>
        <v>45641</v>
      </c>
      <c r="C328" s="150">
        <f t="shared" si="42"/>
        <v>39</v>
      </c>
      <c r="D328" s="17">
        <f t="shared" si="43"/>
        <v>1.0945850916795012</v>
      </c>
      <c r="E328" s="17">
        <f t="shared" si="44"/>
        <v>1.1000580171378986</v>
      </c>
      <c r="F328" s="14">
        <f t="shared" si="45"/>
        <v>45475</v>
      </c>
      <c r="G328" s="14">
        <f t="shared" si="46"/>
        <v>45841</v>
      </c>
      <c r="H328" s="3">
        <f>CHOOSE(MATCH($A$2,{"D","C"},0),VLOOKUP($A328,$J$4:$M$50,COUNTA($J$4:$M$4)),TREND(D328:E328,F328:G328,B328))</f>
        <v>1.0945850916795012</v>
      </c>
    </row>
    <row r="329" spans="1:8">
      <c r="A329" s="12">
        <f t="shared" si="47"/>
        <v>45658</v>
      </c>
      <c r="B329" s="155">
        <f t="shared" si="41"/>
        <v>45672</v>
      </c>
      <c r="C329" s="150">
        <f t="shared" si="42"/>
        <v>39</v>
      </c>
      <c r="D329" s="17">
        <f t="shared" si="43"/>
        <v>1.0945850916795012</v>
      </c>
      <c r="E329" s="17">
        <f t="shared" si="44"/>
        <v>1.1000580171378986</v>
      </c>
      <c r="F329" s="14">
        <f t="shared" si="45"/>
        <v>45475</v>
      </c>
      <c r="G329" s="14">
        <f t="shared" si="46"/>
        <v>45841</v>
      </c>
      <c r="H329" s="3">
        <f>CHOOSE(MATCH($A$2,{"D","C"},0),VLOOKUP($A329,$J$4:$M$50,COUNTA($J$4:$M$4)),TREND(D329:E329,F329:G329,B329))</f>
        <v>1.1000580171378986</v>
      </c>
    </row>
    <row r="330" spans="1:8">
      <c r="A330" s="12">
        <f t="shared" si="47"/>
        <v>45689</v>
      </c>
      <c r="B330" s="155">
        <f t="shared" si="41"/>
        <v>45703</v>
      </c>
      <c r="C330" s="150">
        <f t="shared" si="42"/>
        <v>39</v>
      </c>
      <c r="D330" s="17">
        <f t="shared" si="43"/>
        <v>1.0945850916795012</v>
      </c>
      <c r="E330" s="17">
        <f t="shared" si="44"/>
        <v>1.1000580171378986</v>
      </c>
      <c r="F330" s="14">
        <f t="shared" si="45"/>
        <v>45475</v>
      </c>
      <c r="G330" s="14">
        <f t="shared" si="46"/>
        <v>45841</v>
      </c>
      <c r="H330" s="3">
        <f>CHOOSE(MATCH($A$2,{"D","C"},0),VLOOKUP($A330,$J$4:$M$50,COUNTA($J$4:$M$4)),TREND(D330:E330,F330:G330,B330))</f>
        <v>1.1000580171378986</v>
      </c>
    </row>
    <row r="331" spans="1:8">
      <c r="A331" s="12">
        <f t="shared" si="47"/>
        <v>45717</v>
      </c>
      <c r="B331" s="155">
        <f t="shared" si="41"/>
        <v>45731</v>
      </c>
      <c r="C331" s="150">
        <f t="shared" si="42"/>
        <v>39</v>
      </c>
      <c r="D331" s="17">
        <f t="shared" si="43"/>
        <v>1.0945850916795012</v>
      </c>
      <c r="E331" s="17">
        <f t="shared" si="44"/>
        <v>1.1000580171378986</v>
      </c>
      <c r="F331" s="14">
        <f t="shared" si="45"/>
        <v>45475</v>
      </c>
      <c r="G331" s="14">
        <f t="shared" si="46"/>
        <v>45841</v>
      </c>
      <c r="H331" s="3">
        <f>CHOOSE(MATCH($A$2,{"D","C"},0),VLOOKUP($A331,$J$4:$M$50,COUNTA($J$4:$M$4)),TREND(D331:E331,F331:G331,B331))</f>
        <v>1.1000580171378986</v>
      </c>
    </row>
    <row r="332" spans="1:8">
      <c r="A332" s="12">
        <f t="shared" si="47"/>
        <v>45748</v>
      </c>
      <c r="B332" s="155">
        <f t="shared" si="41"/>
        <v>45762</v>
      </c>
      <c r="C332" s="150">
        <f t="shared" si="42"/>
        <v>39</v>
      </c>
      <c r="D332" s="17">
        <f t="shared" si="43"/>
        <v>1.0945850916795012</v>
      </c>
      <c r="E332" s="17">
        <f t="shared" si="44"/>
        <v>1.1000580171378986</v>
      </c>
      <c r="F332" s="14">
        <f t="shared" si="45"/>
        <v>45475</v>
      </c>
      <c r="G332" s="14">
        <f t="shared" si="46"/>
        <v>45841</v>
      </c>
      <c r="H332" s="3">
        <f>CHOOSE(MATCH($A$2,{"D","C"},0),VLOOKUP($A332,$J$4:$M$50,COUNTA($J$4:$M$4)),TREND(D332:E332,F332:G332,B332))</f>
        <v>1.1000580171378986</v>
      </c>
    </row>
    <row r="333" spans="1:8">
      <c r="A333" s="12">
        <f t="shared" si="47"/>
        <v>45778</v>
      </c>
      <c r="B333" s="155">
        <f t="shared" si="41"/>
        <v>45792</v>
      </c>
      <c r="C333" s="150">
        <f t="shared" si="42"/>
        <v>39</v>
      </c>
      <c r="D333" s="17">
        <f t="shared" si="43"/>
        <v>1.0945850916795012</v>
      </c>
      <c r="E333" s="17">
        <f t="shared" si="44"/>
        <v>1.1000580171378986</v>
      </c>
      <c r="F333" s="14">
        <f t="shared" si="45"/>
        <v>45475</v>
      </c>
      <c r="G333" s="14">
        <f t="shared" si="46"/>
        <v>45841</v>
      </c>
      <c r="H333" s="3">
        <f>CHOOSE(MATCH($A$2,{"D","C"},0),VLOOKUP($A333,$J$4:$M$50,COUNTA($J$4:$M$4)),TREND(D333:E333,F333:G333,B333))</f>
        <v>1.1000580171378986</v>
      </c>
    </row>
    <row r="334" spans="1:8">
      <c r="A334" s="12">
        <f t="shared" si="47"/>
        <v>45809</v>
      </c>
      <c r="B334" s="155">
        <f t="shared" si="41"/>
        <v>45823</v>
      </c>
      <c r="C334" s="150">
        <f t="shared" si="42"/>
        <v>39</v>
      </c>
      <c r="D334" s="17">
        <f t="shared" si="43"/>
        <v>1.0945850916795012</v>
      </c>
      <c r="E334" s="17">
        <f t="shared" si="44"/>
        <v>1.1000580171378986</v>
      </c>
      <c r="F334" s="14">
        <f t="shared" si="45"/>
        <v>45475</v>
      </c>
      <c r="G334" s="14">
        <f t="shared" si="46"/>
        <v>45841</v>
      </c>
      <c r="H334" s="3">
        <f>CHOOSE(MATCH($A$2,{"D","C"},0),VLOOKUP($A334,$J$4:$M$50,COUNTA($J$4:$M$4)),TREND(D334:E334,F334:G334,B334))</f>
        <v>1.1000580171378986</v>
      </c>
    </row>
    <row r="335" spans="1:8">
      <c r="A335" s="12">
        <f t="shared" si="47"/>
        <v>45839</v>
      </c>
      <c r="B335" s="155">
        <f t="shared" si="41"/>
        <v>45853</v>
      </c>
      <c r="C335" s="150">
        <f t="shared" si="42"/>
        <v>40</v>
      </c>
      <c r="D335" s="17">
        <f t="shared" si="43"/>
        <v>1.1000580171378986</v>
      </c>
      <c r="E335" s="17">
        <f t="shared" si="44"/>
        <v>1.1055583072235879</v>
      </c>
      <c r="F335" s="14">
        <f t="shared" si="45"/>
        <v>45841</v>
      </c>
      <c r="G335" s="14">
        <f t="shared" si="46"/>
        <v>46206</v>
      </c>
      <c r="H335" s="3">
        <f>CHOOSE(MATCH($A$2,{"D","C"},0),VLOOKUP($A335,$J$4:$M$50,COUNTA($J$4:$M$4)),TREND(D335:E335,F335:G335,B335))</f>
        <v>1.1000580171378986</v>
      </c>
    </row>
    <row r="336" spans="1:8">
      <c r="A336" s="12">
        <f t="shared" si="47"/>
        <v>45870</v>
      </c>
      <c r="B336" s="155">
        <f t="shared" si="41"/>
        <v>45884</v>
      </c>
      <c r="C336" s="150">
        <f t="shared" si="42"/>
        <v>40</v>
      </c>
      <c r="D336" s="17">
        <f t="shared" si="43"/>
        <v>1.1000580171378986</v>
      </c>
      <c r="E336" s="17">
        <f t="shared" si="44"/>
        <v>1.1055583072235879</v>
      </c>
      <c r="F336" s="14">
        <f t="shared" si="45"/>
        <v>45841</v>
      </c>
      <c r="G336" s="14">
        <f t="shared" si="46"/>
        <v>46206</v>
      </c>
      <c r="H336" s="3">
        <f>CHOOSE(MATCH($A$2,{"D","C"},0),VLOOKUP($A336,$J$4:$M$50,COUNTA($J$4:$M$4)),TREND(D336:E336,F336:G336,B336))</f>
        <v>1.1000580171378986</v>
      </c>
    </row>
    <row r="337" spans="1:8">
      <c r="A337" s="12">
        <f t="shared" si="47"/>
        <v>45901</v>
      </c>
      <c r="B337" s="155">
        <f t="shared" si="41"/>
        <v>45915</v>
      </c>
      <c r="C337" s="150">
        <f t="shared" si="42"/>
        <v>40</v>
      </c>
      <c r="D337" s="17">
        <f t="shared" si="43"/>
        <v>1.1000580171378986</v>
      </c>
      <c r="E337" s="17">
        <f t="shared" si="44"/>
        <v>1.1055583072235879</v>
      </c>
      <c r="F337" s="14">
        <f t="shared" si="45"/>
        <v>45841</v>
      </c>
      <c r="G337" s="14">
        <f t="shared" si="46"/>
        <v>46206</v>
      </c>
      <c r="H337" s="3">
        <f>CHOOSE(MATCH($A$2,{"D","C"},0),VLOOKUP($A337,$J$4:$M$50,COUNTA($J$4:$M$4)),TREND(D337:E337,F337:G337,B337))</f>
        <v>1.1000580171378986</v>
      </c>
    </row>
    <row r="338" spans="1:8">
      <c r="A338" s="12">
        <f t="shared" si="47"/>
        <v>45931</v>
      </c>
      <c r="B338" s="155">
        <f t="shared" si="41"/>
        <v>45945</v>
      </c>
      <c r="C338" s="150">
        <f t="shared" si="42"/>
        <v>40</v>
      </c>
      <c r="D338" s="17">
        <f t="shared" si="43"/>
        <v>1.1000580171378986</v>
      </c>
      <c r="E338" s="17">
        <f t="shared" si="44"/>
        <v>1.1055583072235879</v>
      </c>
      <c r="F338" s="14">
        <f t="shared" si="45"/>
        <v>45841</v>
      </c>
      <c r="G338" s="14">
        <f t="shared" si="46"/>
        <v>46206</v>
      </c>
      <c r="H338" s="3">
        <f>CHOOSE(MATCH($A$2,{"D","C"},0),VLOOKUP($A338,$J$4:$M$50,COUNTA($J$4:$M$4)),TREND(D338:E338,F338:G338,B338))</f>
        <v>1.1000580171378986</v>
      </c>
    </row>
    <row r="339" spans="1:8">
      <c r="A339" s="12">
        <f t="shared" si="47"/>
        <v>45962</v>
      </c>
      <c r="B339" s="155">
        <f t="shared" ref="B339:B389" si="48">DATE(YEAR(A339),MONTH(A339)+FLOOR(($M$2+$A$3)/2,1),1+14*MOD($M$2+$A$3,2))</f>
        <v>45976</v>
      </c>
      <c r="C339" s="150">
        <f t="shared" si="42"/>
        <v>40</v>
      </c>
      <c r="D339" s="17">
        <f t="shared" si="43"/>
        <v>1.1000580171378986</v>
      </c>
      <c r="E339" s="17">
        <f t="shared" si="44"/>
        <v>1.1055583072235879</v>
      </c>
      <c r="F339" s="14">
        <f t="shared" si="45"/>
        <v>45841</v>
      </c>
      <c r="G339" s="14">
        <f t="shared" si="46"/>
        <v>46206</v>
      </c>
      <c r="H339" s="3">
        <f>CHOOSE(MATCH($A$2,{"D","C"},0),VLOOKUP($A339,$J$4:$M$50,COUNTA($J$4:$M$4)),TREND(D339:E339,F339:G339,B339))</f>
        <v>1.1000580171378986</v>
      </c>
    </row>
    <row r="340" spans="1:8">
      <c r="A340" s="12">
        <f t="shared" si="47"/>
        <v>45992</v>
      </c>
      <c r="B340" s="155">
        <f t="shared" si="48"/>
        <v>46006</v>
      </c>
      <c r="C340" s="150">
        <f t="shared" si="42"/>
        <v>40</v>
      </c>
      <c r="D340" s="17">
        <f t="shared" si="43"/>
        <v>1.1000580171378986</v>
      </c>
      <c r="E340" s="17">
        <f t="shared" si="44"/>
        <v>1.1055583072235879</v>
      </c>
      <c r="F340" s="14">
        <f t="shared" si="45"/>
        <v>45841</v>
      </c>
      <c r="G340" s="14">
        <f t="shared" si="46"/>
        <v>46206</v>
      </c>
      <c r="H340" s="3">
        <f>CHOOSE(MATCH($A$2,{"D","C"},0),VLOOKUP($A340,$J$4:$M$50,COUNTA($J$4:$M$4)),TREND(D340:E340,F340:G340,B340))</f>
        <v>1.1000580171378986</v>
      </c>
    </row>
    <row r="341" spans="1:8">
      <c r="A341" s="12">
        <f t="shared" si="47"/>
        <v>46023</v>
      </c>
      <c r="B341" s="155">
        <f t="shared" si="48"/>
        <v>46037</v>
      </c>
      <c r="C341" s="150">
        <f t="shared" si="42"/>
        <v>40</v>
      </c>
      <c r="D341" s="17">
        <f t="shared" si="43"/>
        <v>1.1000580171378986</v>
      </c>
      <c r="E341" s="17">
        <f t="shared" si="44"/>
        <v>1.1055583072235879</v>
      </c>
      <c r="F341" s="14">
        <f t="shared" si="45"/>
        <v>45841</v>
      </c>
      <c r="G341" s="14">
        <f t="shared" si="46"/>
        <v>46206</v>
      </c>
      <c r="H341" s="3">
        <f>CHOOSE(MATCH($A$2,{"D","C"},0),VLOOKUP($A341,$J$4:$M$50,COUNTA($J$4:$M$4)),TREND(D341:E341,F341:G341,B341))</f>
        <v>1.1055583072235879</v>
      </c>
    </row>
    <row r="342" spans="1:8">
      <c r="A342" s="12">
        <f t="shared" si="47"/>
        <v>46054</v>
      </c>
      <c r="B342" s="155">
        <f t="shared" si="48"/>
        <v>46068</v>
      </c>
      <c r="C342" s="150">
        <f t="shared" si="42"/>
        <v>40</v>
      </c>
      <c r="D342" s="17">
        <f t="shared" si="43"/>
        <v>1.1000580171378986</v>
      </c>
      <c r="E342" s="17">
        <f t="shared" si="44"/>
        <v>1.1055583072235879</v>
      </c>
      <c r="F342" s="14">
        <f t="shared" si="45"/>
        <v>45841</v>
      </c>
      <c r="G342" s="14">
        <f t="shared" si="46"/>
        <v>46206</v>
      </c>
      <c r="H342" s="3">
        <f>CHOOSE(MATCH($A$2,{"D","C"},0),VLOOKUP($A342,$J$4:$M$50,COUNTA($J$4:$M$4)),TREND(D342:E342,F342:G342,B342))</f>
        <v>1.1055583072235879</v>
      </c>
    </row>
    <row r="343" spans="1:8">
      <c r="A343" s="12">
        <f t="shared" si="47"/>
        <v>46082</v>
      </c>
      <c r="B343" s="155">
        <f t="shared" si="48"/>
        <v>46096</v>
      </c>
      <c r="C343" s="150">
        <f t="shared" si="42"/>
        <v>40</v>
      </c>
      <c r="D343" s="17">
        <f t="shared" si="43"/>
        <v>1.1000580171378986</v>
      </c>
      <c r="E343" s="17">
        <f t="shared" si="44"/>
        <v>1.1055583072235879</v>
      </c>
      <c r="F343" s="14">
        <f t="shared" si="45"/>
        <v>45841</v>
      </c>
      <c r="G343" s="14">
        <f t="shared" si="46"/>
        <v>46206</v>
      </c>
      <c r="H343" s="3">
        <f>CHOOSE(MATCH($A$2,{"D","C"},0),VLOOKUP($A343,$J$4:$M$50,COUNTA($J$4:$M$4)),TREND(D343:E343,F343:G343,B343))</f>
        <v>1.1055583072235879</v>
      </c>
    </row>
    <row r="344" spans="1:8">
      <c r="A344" s="12">
        <f t="shared" si="47"/>
        <v>46113</v>
      </c>
      <c r="B344" s="155">
        <f t="shared" si="48"/>
        <v>46127</v>
      </c>
      <c r="C344" s="150">
        <f t="shared" si="42"/>
        <v>40</v>
      </c>
      <c r="D344" s="17">
        <f t="shared" si="43"/>
        <v>1.1000580171378986</v>
      </c>
      <c r="E344" s="17">
        <f t="shared" si="44"/>
        <v>1.1055583072235879</v>
      </c>
      <c r="F344" s="14">
        <f t="shared" si="45"/>
        <v>45841</v>
      </c>
      <c r="G344" s="14">
        <f t="shared" si="46"/>
        <v>46206</v>
      </c>
      <c r="H344" s="3">
        <f>CHOOSE(MATCH($A$2,{"D","C"},0),VLOOKUP($A344,$J$4:$M$50,COUNTA($J$4:$M$4)),TREND(D344:E344,F344:G344,B344))</f>
        <v>1.1055583072235879</v>
      </c>
    </row>
    <row r="345" spans="1:8">
      <c r="A345" s="12">
        <f t="shared" si="47"/>
        <v>46143</v>
      </c>
      <c r="B345" s="155">
        <f t="shared" si="48"/>
        <v>46157</v>
      </c>
      <c r="C345" s="150">
        <f t="shared" si="42"/>
        <v>40</v>
      </c>
      <c r="D345" s="17">
        <f t="shared" si="43"/>
        <v>1.1000580171378986</v>
      </c>
      <c r="E345" s="17">
        <f t="shared" si="44"/>
        <v>1.1055583072235879</v>
      </c>
      <c r="F345" s="14">
        <f t="shared" si="45"/>
        <v>45841</v>
      </c>
      <c r="G345" s="14">
        <f t="shared" si="46"/>
        <v>46206</v>
      </c>
      <c r="H345" s="3">
        <f>CHOOSE(MATCH($A$2,{"D","C"},0),VLOOKUP($A345,$J$4:$M$50,COUNTA($J$4:$M$4)),TREND(D345:E345,F345:G345,B345))</f>
        <v>1.1055583072235879</v>
      </c>
    </row>
    <row r="346" spans="1:8">
      <c r="A346" s="12">
        <f t="shared" si="47"/>
        <v>46174</v>
      </c>
      <c r="B346" s="155">
        <f t="shared" si="48"/>
        <v>46188</v>
      </c>
      <c r="C346" s="150">
        <f t="shared" si="42"/>
        <v>40</v>
      </c>
      <c r="D346" s="17">
        <f t="shared" si="43"/>
        <v>1.1000580171378986</v>
      </c>
      <c r="E346" s="17">
        <f t="shared" si="44"/>
        <v>1.1055583072235879</v>
      </c>
      <c r="F346" s="14">
        <f t="shared" si="45"/>
        <v>45841</v>
      </c>
      <c r="G346" s="14">
        <f t="shared" si="46"/>
        <v>46206</v>
      </c>
      <c r="H346" s="3">
        <f>CHOOSE(MATCH($A$2,{"D","C"},0),VLOOKUP($A346,$J$4:$M$50,COUNTA($J$4:$M$4)),TREND(D346:E346,F346:G346,B346))</f>
        <v>1.1055583072235879</v>
      </c>
    </row>
    <row r="347" spans="1:8">
      <c r="A347" s="12">
        <f t="shared" si="47"/>
        <v>46204</v>
      </c>
      <c r="B347" s="155">
        <f t="shared" si="48"/>
        <v>46218</v>
      </c>
      <c r="C347" s="150">
        <f t="shared" si="42"/>
        <v>41</v>
      </c>
      <c r="D347" s="17">
        <f t="shared" si="43"/>
        <v>1.1055583072235879</v>
      </c>
      <c r="E347" s="17">
        <f t="shared" si="44"/>
        <v>1.1110860987597058</v>
      </c>
      <c r="F347" s="14">
        <f t="shared" si="45"/>
        <v>46206</v>
      </c>
      <c r="G347" s="14">
        <f t="shared" si="46"/>
        <v>46571</v>
      </c>
      <c r="H347" s="3">
        <f>CHOOSE(MATCH($A$2,{"D","C"},0),VLOOKUP($A347,$J$4:$M$50,COUNTA($J$4:$M$4)),TREND(D347:E347,F347:G347,B347))</f>
        <v>1.1055583072235879</v>
      </c>
    </row>
    <row r="348" spans="1:8">
      <c r="A348" s="12">
        <f t="shared" si="47"/>
        <v>46235</v>
      </c>
      <c r="B348" s="155">
        <f t="shared" si="48"/>
        <v>46249</v>
      </c>
      <c r="C348" s="150">
        <f t="shared" si="42"/>
        <v>41</v>
      </c>
      <c r="D348" s="17">
        <f t="shared" si="43"/>
        <v>1.1055583072235879</v>
      </c>
      <c r="E348" s="17">
        <f t="shared" si="44"/>
        <v>1.1110860987597058</v>
      </c>
      <c r="F348" s="14">
        <f t="shared" si="45"/>
        <v>46206</v>
      </c>
      <c r="G348" s="14">
        <f t="shared" si="46"/>
        <v>46571</v>
      </c>
      <c r="H348" s="3">
        <f>CHOOSE(MATCH($A$2,{"D","C"},0),VLOOKUP($A348,$J$4:$M$50,COUNTA($J$4:$M$4)),TREND(D348:E348,F348:G348,B348))</f>
        <v>1.1055583072235879</v>
      </c>
    </row>
    <row r="349" spans="1:8">
      <c r="A349" s="12">
        <f t="shared" si="47"/>
        <v>46266</v>
      </c>
      <c r="B349" s="155">
        <f t="shared" si="48"/>
        <v>46280</v>
      </c>
      <c r="C349" s="150">
        <f t="shared" si="42"/>
        <v>41</v>
      </c>
      <c r="D349" s="17">
        <f t="shared" si="43"/>
        <v>1.1055583072235879</v>
      </c>
      <c r="E349" s="17">
        <f t="shared" si="44"/>
        <v>1.1110860987597058</v>
      </c>
      <c r="F349" s="14">
        <f t="shared" si="45"/>
        <v>46206</v>
      </c>
      <c r="G349" s="14">
        <f t="shared" si="46"/>
        <v>46571</v>
      </c>
      <c r="H349" s="3">
        <f>CHOOSE(MATCH($A$2,{"D","C"},0),VLOOKUP($A349,$J$4:$M$50,COUNTA($J$4:$M$4)),TREND(D349:E349,F349:G349,B349))</f>
        <v>1.1055583072235879</v>
      </c>
    </row>
    <row r="350" spans="1:8">
      <c r="A350" s="12">
        <f t="shared" si="47"/>
        <v>46296</v>
      </c>
      <c r="B350" s="155">
        <f t="shared" si="48"/>
        <v>46310</v>
      </c>
      <c r="C350" s="150">
        <f t="shared" si="42"/>
        <v>41</v>
      </c>
      <c r="D350" s="17">
        <f t="shared" si="43"/>
        <v>1.1055583072235879</v>
      </c>
      <c r="E350" s="17">
        <f t="shared" si="44"/>
        <v>1.1110860987597058</v>
      </c>
      <c r="F350" s="14">
        <f t="shared" si="45"/>
        <v>46206</v>
      </c>
      <c r="G350" s="14">
        <f t="shared" si="46"/>
        <v>46571</v>
      </c>
      <c r="H350" s="3">
        <f>CHOOSE(MATCH($A$2,{"D","C"},0),VLOOKUP($A350,$J$4:$M$50,COUNTA($J$4:$M$4)),TREND(D350:E350,F350:G350,B350))</f>
        <v>1.1055583072235879</v>
      </c>
    </row>
    <row r="351" spans="1:8">
      <c r="A351" s="12">
        <f t="shared" si="47"/>
        <v>46327</v>
      </c>
      <c r="B351" s="155">
        <f t="shared" si="48"/>
        <v>46341</v>
      </c>
      <c r="C351" s="150">
        <f t="shared" si="42"/>
        <v>41</v>
      </c>
      <c r="D351" s="17">
        <f t="shared" si="43"/>
        <v>1.1055583072235879</v>
      </c>
      <c r="E351" s="17">
        <f t="shared" si="44"/>
        <v>1.1110860987597058</v>
      </c>
      <c r="F351" s="14">
        <f t="shared" si="45"/>
        <v>46206</v>
      </c>
      <c r="G351" s="14">
        <f t="shared" si="46"/>
        <v>46571</v>
      </c>
      <c r="H351" s="3">
        <f>CHOOSE(MATCH($A$2,{"D","C"},0),VLOOKUP($A351,$J$4:$M$50,COUNTA($J$4:$M$4)),TREND(D351:E351,F351:G351,B351))</f>
        <v>1.1055583072235879</v>
      </c>
    </row>
    <row r="352" spans="1:8">
      <c r="A352" s="12">
        <f t="shared" si="47"/>
        <v>46357</v>
      </c>
      <c r="B352" s="155">
        <f t="shared" si="48"/>
        <v>46371</v>
      </c>
      <c r="C352" s="150">
        <f t="shared" si="42"/>
        <v>41</v>
      </c>
      <c r="D352" s="17">
        <f t="shared" si="43"/>
        <v>1.1055583072235879</v>
      </c>
      <c r="E352" s="17">
        <f t="shared" si="44"/>
        <v>1.1110860987597058</v>
      </c>
      <c r="F352" s="14">
        <f t="shared" si="45"/>
        <v>46206</v>
      </c>
      <c r="G352" s="14">
        <f t="shared" si="46"/>
        <v>46571</v>
      </c>
      <c r="H352" s="3">
        <f>CHOOSE(MATCH($A$2,{"D","C"},0),VLOOKUP($A352,$J$4:$M$50,COUNTA($J$4:$M$4)),TREND(D352:E352,F352:G352,B352))</f>
        <v>1.1055583072235879</v>
      </c>
    </row>
    <row r="353" spans="1:8">
      <c r="A353" s="12">
        <f t="shared" si="47"/>
        <v>46388</v>
      </c>
      <c r="B353" s="155">
        <f t="shared" si="48"/>
        <v>46402</v>
      </c>
      <c r="C353" s="150">
        <f t="shared" si="42"/>
        <v>41</v>
      </c>
      <c r="D353" s="17">
        <f t="shared" si="43"/>
        <v>1.1055583072235879</v>
      </c>
      <c r="E353" s="17">
        <f t="shared" si="44"/>
        <v>1.1110860987597058</v>
      </c>
      <c r="F353" s="14">
        <f t="shared" si="45"/>
        <v>46206</v>
      </c>
      <c r="G353" s="14">
        <f t="shared" si="46"/>
        <v>46571</v>
      </c>
      <c r="H353" s="3">
        <f>CHOOSE(MATCH($A$2,{"D","C"},0),VLOOKUP($A353,$J$4:$M$50,COUNTA($J$4:$M$4)),TREND(D353:E353,F353:G353,B353))</f>
        <v>1.1110860987597058</v>
      </c>
    </row>
    <row r="354" spans="1:8">
      <c r="A354" s="12">
        <f t="shared" si="47"/>
        <v>46419</v>
      </c>
      <c r="B354" s="155">
        <f t="shared" si="48"/>
        <v>46433</v>
      </c>
      <c r="C354" s="150">
        <f t="shared" si="42"/>
        <v>41</v>
      </c>
      <c r="D354" s="17">
        <f t="shared" si="43"/>
        <v>1.1055583072235879</v>
      </c>
      <c r="E354" s="17">
        <f t="shared" si="44"/>
        <v>1.1110860987597058</v>
      </c>
      <c r="F354" s="14">
        <f t="shared" si="45"/>
        <v>46206</v>
      </c>
      <c r="G354" s="14">
        <f t="shared" si="46"/>
        <v>46571</v>
      </c>
      <c r="H354" s="3">
        <f>CHOOSE(MATCH($A$2,{"D","C"},0),VLOOKUP($A354,$J$4:$M$50,COUNTA($J$4:$M$4)),TREND(D354:E354,F354:G354,B354))</f>
        <v>1.1110860987597058</v>
      </c>
    </row>
    <row r="355" spans="1:8">
      <c r="A355" s="12">
        <f t="shared" si="47"/>
        <v>46447</v>
      </c>
      <c r="B355" s="155">
        <f t="shared" si="48"/>
        <v>46461</v>
      </c>
      <c r="C355" s="150">
        <f t="shared" si="42"/>
        <v>41</v>
      </c>
      <c r="D355" s="17">
        <f t="shared" si="43"/>
        <v>1.1055583072235879</v>
      </c>
      <c r="E355" s="17">
        <f t="shared" si="44"/>
        <v>1.1110860987597058</v>
      </c>
      <c r="F355" s="14">
        <f t="shared" si="45"/>
        <v>46206</v>
      </c>
      <c r="G355" s="14">
        <f t="shared" si="46"/>
        <v>46571</v>
      </c>
      <c r="H355" s="3">
        <f>CHOOSE(MATCH($A$2,{"D","C"},0),VLOOKUP($A355,$J$4:$M$50,COUNTA($J$4:$M$4)),TREND(D355:E355,F355:G355,B355))</f>
        <v>1.1110860987597058</v>
      </c>
    </row>
    <row r="356" spans="1:8">
      <c r="A356" s="12">
        <f t="shared" si="47"/>
        <v>46478</v>
      </c>
      <c r="B356" s="155">
        <f t="shared" si="48"/>
        <v>46492</v>
      </c>
      <c r="C356" s="150">
        <f t="shared" si="42"/>
        <v>41</v>
      </c>
      <c r="D356" s="17">
        <f t="shared" si="43"/>
        <v>1.1055583072235879</v>
      </c>
      <c r="E356" s="17">
        <f t="shared" si="44"/>
        <v>1.1110860987597058</v>
      </c>
      <c r="F356" s="14">
        <f t="shared" si="45"/>
        <v>46206</v>
      </c>
      <c r="G356" s="14">
        <f t="shared" si="46"/>
        <v>46571</v>
      </c>
      <c r="H356" s="3">
        <f>CHOOSE(MATCH($A$2,{"D","C"},0),VLOOKUP($A356,$J$4:$M$50,COUNTA($J$4:$M$4)),TREND(D356:E356,F356:G356,B356))</f>
        <v>1.1110860987597058</v>
      </c>
    </row>
    <row r="357" spans="1:8">
      <c r="A357" s="12">
        <f t="shared" si="47"/>
        <v>46508</v>
      </c>
      <c r="B357" s="155">
        <f t="shared" si="48"/>
        <v>46522</v>
      </c>
      <c r="C357" s="150">
        <f t="shared" si="42"/>
        <v>41</v>
      </c>
      <c r="D357" s="17">
        <f t="shared" si="43"/>
        <v>1.1055583072235879</v>
      </c>
      <c r="E357" s="17">
        <f t="shared" si="44"/>
        <v>1.1110860987597058</v>
      </c>
      <c r="F357" s="14">
        <f t="shared" si="45"/>
        <v>46206</v>
      </c>
      <c r="G357" s="14">
        <f t="shared" si="46"/>
        <v>46571</v>
      </c>
      <c r="H357" s="3">
        <f>CHOOSE(MATCH($A$2,{"D","C"},0),VLOOKUP($A357,$J$4:$M$50,COUNTA($J$4:$M$4)),TREND(D357:E357,F357:G357,B357))</f>
        <v>1.1110860987597058</v>
      </c>
    </row>
    <row r="358" spans="1:8">
      <c r="A358" s="12">
        <f t="shared" si="47"/>
        <v>46539</v>
      </c>
      <c r="B358" s="155">
        <f t="shared" si="48"/>
        <v>46553</v>
      </c>
      <c r="C358" s="150">
        <f t="shared" si="42"/>
        <v>41</v>
      </c>
      <c r="D358" s="17">
        <f t="shared" si="43"/>
        <v>1.1055583072235879</v>
      </c>
      <c r="E358" s="17">
        <f t="shared" si="44"/>
        <v>1.1110860987597058</v>
      </c>
      <c r="F358" s="14">
        <f t="shared" si="45"/>
        <v>46206</v>
      </c>
      <c r="G358" s="14">
        <f t="shared" si="46"/>
        <v>46571</v>
      </c>
      <c r="H358" s="3">
        <f>CHOOSE(MATCH($A$2,{"D","C"},0),VLOOKUP($A358,$J$4:$M$50,COUNTA($J$4:$M$4)),TREND(D358:E358,F358:G358,B358))</f>
        <v>1.1110860987597058</v>
      </c>
    </row>
    <row r="359" spans="1:8">
      <c r="A359" s="12">
        <f t="shared" si="47"/>
        <v>46569</v>
      </c>
      <c r="B359" s="155">
        <f t="shared" si="48"/>
        <v>46583</v>
      </c>
      <c r="C359" s="150">
        <f t="shared" si="42"/>
        <v>42</v>
      </c>
      <c r="D359" s="17">
        <f t="shared" si="43"/>
        <v>1.1110860987597058</v>
      </c>
      <c r="E359" s="17">
        <f t="shared" si="44"/>
        <v>1.1166415292535041</v>
      </c>
      <c r="F359" s="14">
        <f t="shared" si="45"/>
        <v>46571</v>
      </c>
      <c r="G359" s="14">
        <f t="shared" si="46"/>
        <v>46936</v>
      </c>
      <c r="H359" s="3">
        <f>CHOOSE(MATCH($A$2,{"D","C"},0),VLOOKUP($A359,$J$4:$M$50,COUNTA($J$4:$M$4)),TREND(D359:E359,F359:G359,B359))</f>
        <v>1.1110860987597058</v>
      </c>
    </row>
    <row r="360" spans="1:8">
      <c r="A360" s="12">
        <f t="shared" si="47"/>
        <v>46600</v>
      </c>
      <c r="B360" s="155">
        <f t="shared" si="48"/>
        <v>46614</v>
      </c>
      <c r="C360" s="150">
        <f t="shared" si="42"/>
        <v>42</v>
      </c>
      <c r="D360" s="17">
        <f t="shared" si="43"/>
        <v>1.1110860987597058</v>
      </c>
      <c r="E360" s="17">
        <f t="shared" si="44"/>
        <v>1.1166415292535041</v>
      </c>
      <c r="F360" s="14">
        <f t="shared" si="45"/>
        <v>46571</v>
      </c>
      <c r="G360" s="14">
        <f t="shared" si="46"/>
        <v>46936</v>
      </c>
      <c r="H360" s="3">
        <f>CHOOSE(MATCH($A$2,{"D","C"},0),VLOOKUP($A360,$J$4:$M$50,COUNTA($J$4:$M$4)),TREND(D360:E360,F360:G360,B360))</f>
        <v>1.1110860987597058</v>
      </c>
    </row>
    <row r="361" spans="1:8">
      <c r="A361" s="12">
        <f t="shared" si="47"/>
        <v>46631</v>
      </c>
      <c r="B361" s="155">
        <f t="shared" si="48"/>
        <v>46645</v>
      </c>
      <c r="C361" s="150">
        <f t="shared" si="42"/>
        <v>42</v>
      </c>
      <c r="D361" s="17">
        <f t="shared" si="43"/>
        <v>1.1110860987597058</v>
      </c>
      <c r="E361" s="17">
        <f t="shared" si="44"/>
        <v>1.1166415292535041</v>
      </c>
      <c r="F361" s="14">
        <f t="shared" si="45"/>
        <v>46571</v>
      </c>
      <c r="G361" s="14">
        <f t="shared" si="46"/>
        <v>46936</v>
      </c>
      <c r="H361" s="3">
        <f>CHOOSE(MATCH($A$2,{"D","C"},0),VLOOKUP($A361,$J$4:$M$50,COUNTA($J$4:$M$4)),TREND(D361:E361,F361:G361,B361))</f>
        <v>1.1110860987597058</v>
      </c>
    </row>
    <row r="362" spans="1:8">
      <c r="A362" s="12">
        <f t="shared" si="47"/>
        <v>46661</v>
      </c>
      <c r="B362" s="155">
        <f t="shared" si="48"/>
        <v>46675</v>
      </c>
      <c r="C362" s="150">
        <f t="shared" si="42"/>
        <v>42</v>
      </c>
      <c r="D362" s="17">
        <f t="shared" si="43"/>
        <v>1.1110860987597058</v>
      </c>
      <c r="E362" s="17">
        <f t="shared" si="44"/>
        <v>1.1166415292535041</v>
      </c>
      <c r="F362" s="14">
        <f t="shared" si="45"/>
        <v>46571</v>
      </c>
      <c r="G362" s="14">
        <f t="shared" si="46"/>
        <v>46936</v>
      </c>
      <c r="H362" s="3">
        <f>CHOOSE(MATCH($A$2,{"D","C"},0),VLOOKUP($A362,$J$4:$M$50,COUNTA($J$4:$M$4)),TREND(D362:E362,F362:G362,B362))</f>
        <v>1.1110860987597058</v>
      </c>
    </row>
    <row r="363" spans="1:8">
      <c r="A363" s="12">
        <f t="shared" si="47"/>
        <v>46692</v>
      </c>
      <c r="B363" s="155">
        <f t="shared" si="48"/>
        <v>46706</v>
      </c>
      <c r="C363" s="150">
        <f t="shared" si="42"/>
        <v>42</v>
      </c>
      <c r="D363" s="17">
        <f t="shared" si="43"/>
        <v>1.1110860987597058</v>
      </c>
      <c r="E363" s="17">
        <f t="shared" si="44"/>
        <v>1.1166415292535041</v>
      </c>
      <c r="F363" s="14">
        <f t="shared" si="45"/>
        <v>46571</v>
      </c>
      <c r="G363" s="14">
        <f t="shared" si="46"/>
        <v>46936</v>
      </c>
      <c r="H363" s="3">
        <f>CHOOSE(MATCH($A$2,{"D","C"},0),VLOOKUP($A363,$J$4:$M$50,COUNTA($J$4:$M$4)),TREND(D363:E363,F363:G363,B363))</f>
        <v>1.1110860987597058</v>
      </c>
    </row>
    <row r="364" spans="1:8">
      <c r="A364" s="12">
        <f t="shared" si="47"/>
        <v>46722</v>
      </c>
      <c r="B364" s="155">
        <f t="shared" si="48"/>
        <v>46736</v>
      </c>
      <c r="C364" s="150">
        <f t="shared" si="42"/>
        <v>42</v>
      </c>
      <c r="D364" s="17">
        <f t="shared" si="43"/>
        <v>1.1110860987597058</v>
      </c>
      <c r="E364" s="17">
        <f t="shared" si="44"/>
        <v>1.1166415292535041</v>
      </c>
      <c r="F364" s="14">
        <f t="shared" si="45"/>
        <v>46571</v>
      </c>
      <c r="G364" s="14">
        <f t="shared" si="46"/>
        <v>46936</v>
      </c>
      <c r="H364" s="3">
        <f>CHOOSE(MATCH($A$2,{"D","C"},0),VLOOKUP($A364,$J$4:$M$50,COUNTA($J$4:$M$4)),TREND(D364:E364,F364:G364,B364))</f>
        <v>1.1110860987597058</v>
      </c>
    </row>
    <row r="365" spans="1:8">
      <c r="A365" s="12">
        <f t="shared" si="47"/>
        <v>46753</v>
      </c>
      <c r="B365" s="155">
        <f t="shared" si="48"/>
        <v>46767</v>
      </c>
      <c r="C365" s="150">
        <f t="shared" si="42"/>
        <v>42</v>
      </c>
      <c r="D365" s="17">
        <f t="shared" si="43"/>
        <v>1.1110860987597058</v>
      </c>
      <c r="E365" s="17">
        <f t="shared" si="44"/>
        <v>1.1166415292535041</v>
      </c>
      <c r="F365" s="14">
        <f t="shared" si="45"/>
        <v>46571</v>
      </c>
      <c r="G365" s="14">
        <f t="shared" si="46"/>
        <v>46936</v>
      </c>
      <c r="H365" s="3">
        <f>CHOOSE(MATCH($A$2,{"D","C"},0),VLOOKUP($A365,$J$4:$M$50,COUNTA($J$4:$M$4)),TREND(D365:E365,F365:G365,B365))</f>
        <v>1.1166415292535041</v>
      </c>
    </row>
    <row r="366" spans="1:8">
      <c r="A366" s="12">
        <f t="shared" si="47"/>
        <v>46784</v>
      </c>
      <c r="B366" s="155">
        <f t="shared" si="48"/>
        <v>46798</v>
      </c>
      <c r="C366" s="150">
        <f t="shared" si="42"/>
        <v>42</v>
      </c>
      <c r="D366" s="17">
        <f t="shared" si="43"/>
        <v>1.1110860987597058</v>
      </c>
      <c r="E366" s="17">
        <f t="shared" si="44"/>
        <v>1.1166415292535041</v>
      </c>
      <c r="F366" s="14">
        <f t="shared" si="45"/>
        <v>46571</v>
      </c>
      <c r="G366" s="14">
        <f t="shared" si="46"/>
        <v>46936</v>
      </c>
      <c r="H366" s="3">
        <f>CHOOSE(MATCH($A$2,{"D","C"},0),VLOOKUP($A366,$J$4:$M$50,COUNTA($J$4:$M$4)),TREND(D366:E366,F366:G366,B366))</f>
        <v>1.1166415292535041</v>
      </c>
    </row>
    <row r="367" spans="1:8">
      <c r="A367" s="12">
        <f t="shared" si="47"/>
        <v>46813</v>
      </c>
      <c r="B367" s="155">
        <f t="shared" si="48"/>
        <v>46827</v>
      </c>
      <c r="C367" s="150">
        <f t="shared" si="42"/>
        <v>42</v>
      </c>
      <c r="D367" s="17">
        <f t="shared" si="43"/>
        <v>1.1110860987597058</v>
      </c>
      <c r="E367" s="17">
        <f t="shared" si="44"/>
        <v>1.1166415292535041</v>
      </c>
      <c r="F367" s="14">
        <f t="shared" si="45"/>
        <v>46571</v>
      </c>
      <c r="G367" s="14">
        <f t="shared" si="46"/>
        <v>46936</v>
      </c>
      <c r="H367" s="3">
        <f>CHOOSE(MATCH($A$2,{"D","C"},0),VLOOKUP($A367,$J$4:$M$50,COUNTA($J$4:$M$4)),TREND(D367:E367,F367:G367,B367))</f>
        <v>1.1166415292535041</v>
      </c>
    </row>
    <row r="368" spans="1:8">
      <c r="A368" s="12">
        <f t="shared" si="47"/>
        <v>46844</v>
      </c>
      <c r="B368" s="155">
        <f t="shared" si="48"/>
        <v>46858</v>
      </c>
      <c r="C368" s="150">
        <f t="shared" si="42"/>
        <v>42</v>
      </c>
      <c r="D368" s="17">
        <f t="shared" si="43"/>
        <v>1.1110860987597058</v>
      </c>
      <c r="E368" s="17">
        <f t="shared" si="44"/>
        <v>1.1166415292535041</v>
      </c>
      <c r="F368" s="14">
        <f t="shared" si="45"/>
        <v>46571</v>
      </c>
      <c r="G368" s="14">
        <f t="shared" si="46"/>
        <v>46936</v>
      </c>
      <c r="H368" s="3">
        <f>CHOOSE(MATCH($A$2,{"D","C"},0),VLOOKUP($A368,$J$4:$M$50,COUNTA($J$4:$M$4)),TREND(D368:E368,F368:G368,B368))</f>
        <v>1.1166415292535041</v>
      </c>
    </row>
    <row r="369" spans="1:8">
      <c r="A369" s="12">
        <f t="shared" si="47"/>
        <v>46874</v>
      </c>
      <c r="B369" s="155">
        <f t="shared" si="48"/>
        <v>46888</v>
      </c>
      <c r="C369" s="150">
        <f t="shared" si="42"/>
        <v>42</v>
      </c>
      <c r="D369" s="17">
        <f t="shared" si="43"/>
        <v>1.1110860987597058</v>
      </c>
      <c r="E369" s="17">
        <f t="shared" si="44"/>
        <v>1.1166415292535041</v>
      </c>
      <c r="F369" s="14">
        <f t="shared" si="45"/>
        <v>46571</v>
      </c>
      <c r="G369" s="14">
        <f t="shared" si="46"/>
        <v>46936</v>
      </c>
      <c r="H369" s="3">
        <f>CHOOSE(MATCH($A$2,{"D","C"},0),VLOOKUP($A369,$J$4:$M$50,COUNTA($J$4:$M$4)),TREND(D369:E369,F369:G369,B369))</f>
        <v>1.1166415292535041</v>
      </c>
    </row>
    <row r="370" spans="1:8">
      <c r="A370" s="12">
        <f t="shared" si="47"/>
        <v>46905</v>
      </c>
      <c r="B370" s="155">
        <f t="shared" si="48"/>
        <v>46919</v>
      </c>
      <c r="C370" s="150">
        <f t="shared" si="42"/>
        <v>42</v>
      </c>
      <c r="D370" s="17">
        <f t="shared" si="43"/>
        <v>1.1110860987597058</v>
      </c>
      <c r="E370" s="17">
        <f t="shared" si="44"/>
        <v>1.1166415292535041</v>
      </c>
      <c r="F370" s="14">
        <f t="shared" si="45"/>
        <v>46571</v>
      </c>
      <c r="G370" s="14">
        <f t="shared" si="46"/>
        <v>46936</v>
      </c>
      <c r="H370" s="3">
        <f>CHOOSE(MATCH($A$2,{"D","C"},0),VLOOKUP($A370,$J$4:$M$50,COUNTA($J$4:$M$4)),TREND(D370:E370,F370:G370,B370))</f>
        <v>1.1166415292535041</v>
      </c>
    </row>
    <row r="371" spans="1:8">
      <c r="A371" s="12">
        <f t="shared" si="47"/>
        <v>46935</v>
      </c>
      <c r="B371" s="155">
        <f t="shared" si="48"/>
        <v>46949</v>
      </c>
      <c r="C371" s="150">
        <f t="shared" si="42"/>
        <v>43</v>
      </c>
      <c r="D371" s="17">
        <f t="shared" si="43"/>
        <v>1.1166415292535041</v>
      </c>
      <c r="E371" s="17">
        <f t="shared" si="44"/>
        <v>1.1222247368997715</v>
      </c>
      <c r="F371" s="14">
        <f t="shared" si="45"/>
        <v>46936</v>
      </c>
      <c r="G371" s="14">
        <f t="shared" si="46"/>
        <v>47302</v>
      </c>
      <c r="H371" s="3">
        <f>CHOOSE(MATCH($A$2,{"D","C"},0),VLOOKUP($A371,$J$4:$M$50,COUNTA($J$4:$M$4)),TREND(D371:E371,F371:G371,B371))</f>
        <v>1.1166415292535041</v>
      </c>
    </row>
    <row r="372" spans="1:8">
      <c r="A372" s="12">
        <f t="shared" si="47"/>
        <v>46966</v>
      </c>
      <c r="B372" s="155">
        <f t="shared" si="48"/>
        <v>46980</v>
      </c>
      <c r="C372" s="150">
        <f t="shared" si="42"/>
        <v>43</v>
      </c>
      <c r="D372" s="17">
        <f t="shared" si="43"/>
        <v>1.1166415292535041</v>
      </c>
      <c r="E372" s="17">
        <f t="shared" si="44"/>
        <v>1.1222247368997715</v>
      </c>
      <c r="F372" s="14">
        <f t="shared" si="45"/>
        <v>46936</v>
      </c>
      <c r="G372" s="14">
        <f t="shared" si="46"/>
        <v>47302</v>
      </c>
      <c r="H372" s="3">
        <f>CHOOSE(MATCH($A$2,{"D","C"},0),VLOOKUP($A372,$J$4:$M$50,COUNTA($J$4:$M$4)),TREND(D372:E372,F372:G372,B372))</f>
        <v>1.1166415292535041</v>
      </c>
    </row>
    <row r="373" spans="1:8">
      <c r="A373" s="12">
        <f t="shared" si="47"/>
        <v>46997</v>
      </c>
      <c r="B373" s="155">
        <f t="shared" si="48"/>
        <v>47011</v>
      </c>
      <c r="C373" s="150">
        <f t="shared" si="42"/>
        <v>43</v>
      </c>
      <c r="D373" s="17">
        <f t="shared" si="43"/>
        <v>1.1166415292535041</v>
      </c>
      <c r="E373" s="17">
        <f t="shared" si="44"/>
        <v>1.1222247368997715</v>
      </c>
      <c r="F373" s="14">
        <f t="shared" si="45"/>
        <v>46936</v>
      </c>
      <c r="G373" s="14">
        <f t="shared" si="46"/>
        <v>47302</v>
      </c>
      <c r="H373" s="3">
        <f>CHOOSE(MATCH($A$2,{"D","C"},0),VLOOKUP($A373,$J$4:$M$50,COUNTA($J$4:$M$4)),TREND(D373:E373,F373:G373,B373))</f>
        <v>1.1166415292535041</v>
      </c>
    </row>
    <row r="374" spans="1:8">
      <c r="A374" s="12">
        <f t="shared" si="47"/>
        <v>47027</v>
      </c>
      <c r="B374" s="155">
        <f t="shared" si="48"/>
        <v>47041</v>
      </c>
      <c r="C374" s="150">
        <f t="shared" si="42"/>
        <v>43</v>
      </c>
      <c r="D374" s="17">
        <f t="shared" si="43"/>
        <v>1.1166415292535041</v>
      </c>
      <c r="E374" s="17">
        <f t="shared" si="44"/>
        <v>1.1222247368997715</v>
      </c>
      <c r="F374" s="14">
        <f t="shared" si="45"/>
        <v>46936</v>
      </c>
      <c r="G374" s="14">
        <f t="shared" si="46"/>
        <v>47302</v>
      </c>
      <c r="H374" s="3">
        <f>CHOOSE(MATCH($A$2,{"D","C"},0),VLOOKUP($A374,$J$4:$M$50,COUNTA($J$4:$M$4)),TREND(D374:E374,F374:G374,B374))</f>
        <v>1.1166415292535041</v>
      </c>
    </row>
    <row r="375" spans="1:8">
      <c r="A375" s="12">
        <f t="shared" si="47"/>
        <v>47058</v>
      </c>
      <c r="B375" s="155">
        <f t="shared" si="48"/>
        <v>47072</v>
      </c>
      <c r="C375" s="150">
        <f t="shared" si="42"/>
        <v>43</v>
      </c>
      <c r="D375" s="17">
        <f t="shared" si="43"/>
        <v>1.1166415292535041</v>
      </c>
      <c r="E375" s="17">
        <f t="shared" si="44"/>
        <v>1.1222247368997715</v>
      </c>
      <c r="F375" s="14">
        <f t="shared" si="45"/>
        <v>46936</v>
      </c>
      <c r="G375" s="14">
        <f t="shared" si="46"/>
        <v>47302</v>
      </c>
      <c r="H375" s="3">
        <f>CHOOSE(MATCH($A$2,{"D","C"},0),VLOOKUP($A375,$J$4:$M$50,COUNTA($J$4:$M$4)),TREND(D375:E375,F375:G375,B375))</f>
        <v>1.1166415292535041</v>
      </c>
    </row>
    <row r="376" spans="1:8">
      <c r="A376" s="12">
        <f t="shared" si="47"/>
        <v>47088</v>
      </c>
      <c r="B376" s="155">
        <f t="shared" si="48"/>
        <v>47102</v>
      </c>
      <c r="C376" s="150">
        <f t="shared" si="42"/>
        <v>43</v>
      </c>
      <c r="D376" s="17">
        <f t="shared" si="43"/>
        <v>1.1166415292535041</v>
      </c>
      <c r="E376" s="17">
        <f t="shared" si="44"/>
        <v>1.1222247368997715</v>
      </c>
      <c r="F376" s="14">
        <f t="shared" si="45"/>
        <v>46936</v>
      </c>
      <c r="G376" s="14">
        <f t="shared" si="46"/>
        <v>47302</v>
      </c>
      <c r="H376" s="3">
        <f>CHOOSE(MATCH($A$2,{"D","C"},0),VLOOKUP($A376,$J$4:$M$50,COUNTA($J$4:$M$4)),TREND(D376:E376,F376:G376,B376))</f>
        <v>1.1166415292535041</v>
      </c>
    </row>
    <row r="377" spans="1:8">
      <c r="A377" s="12">
        <f t="shared" si="47"/>
        <v>47119</v>
      </c>
      <c r="B377" s="155">
        <f t="shared" si="48"/>
        <v>47133</v>
      </c>
      <c r="C377" s="150">
        <f t="shared" si="42"/>
        <v>43</v>
      </c>
      <c r="D377" s="17">
        <f t="shared" si="43"/>
        <v>1.1166415292535041</v>
      </c>
      <c r="E377" s="17">
        <f t="shared" si="44"/>
        <v>1.1222247368997715</v>
      </c>
      <c r="F377" s="14">
        <f t="shared" si="45"/>
        <v>46936</v>
      </c>
      <c r="G377" s="14">
        <f t="shared" si="46"/>
        <v>47302</v>
      </c>
      <c r="H377" s="3">
        <f>CHOOSE(MATCH($A$2,{"D","C"},0),VLOOKUP($A377,$J$4:$M$50,COUNTA($J$4:$M$4)),TREND(D377:E377,F377:G377,B377))</f>
        <v>1.1222247368997715</v>
      </c>
    </row>
    <row r="378" spans="1:8">
      <c r="A378" s="12">
        <f t="shared" si="47"/>
        <v>47150</v>
      </c>
      <c r="B378" s="155">
        <f t="shared" si="48"/>
        <v>47164</v>
      </c>
      <c r="C378" s="150">
        <f t="shared" si="42"/>
        <v>43</v>
      </c>
      <c r="D378" s="17">
        <f t="shared" si="43"/>
        <v>1.1166415292535041</v>
      </c>
      <c r="E378" s="17">
        <f t="shared" si="44"/>
        <v>1.1222247368997715</v>
      </c>
      <c r="F378" s="14">
        <f t="shared" si="45"/>
        <v>46936</v>
      </c>
      <c r="G378" s="14">
        <f t="shared" si="46"/>
        <v>47302</v>
      </c>
      <c r="H378" s="3">
        <f>CHOOSE(MATCH($A$2,{"D","C"},0),VLOOKUP($A378,$J$4:$M$50,COUNTA($J$4:$M$4)),TREND(D378:E378,F378:G378,B378))</f>
        <v>1.1222247368997715</v>
      </c>
    </row>
    <row r="379" spans="1:8">
      <c r="A379" s="12">
        <f t="shared" si="47"/>
        <v>47178</v>
      </c>
      <c r="B379" s="155">
        <f t="shared" si="48"/>
        <v>47192</v>
      </c>
      <c r="C379" s="150">
        <f t="shared" si="42"/>
        <v>43</v>
      </c>
      <c r="D379" s="17">
        <f t="shared" si="43"/>
        <v>1.1166415292535041</v>
      </c>
      <c r="E379" s="17">
        <f t="shared" si="44"/>
        <v>1.1222247368997715</v>
      </c>
      <c r="F379" s="14">
        <f t="shared" si="45"/>
        <v>46936</v>
      </c>
      <c r="G379" s="14">
        <f t="shared" si="46"/>
        <v>47302</v>
      </c>
      <c r="H379" s="3">
        <f>CHOOSE(MATCH($A$2,{"D","C"},0),VLOOKUP($A379,$J$4:$M$50,COUNTA($J$4:$M$4)),TREND(D379:E379,F379:G379,B379))</f>
        <v>1.1222247368997715</v>
      </c>
    </row>
    <row r="380" spans="1:8">
      <c r="A380" s="12">
        <f t="shared" si="47"/>
        <v>47209</v>
      </c>
      <c r="B380" s="155">
        <f t="shared" si="48"/>
        <v>47223</v>
      </c>
      <c r="C380" s="150">
        <f t="shared" si="42"/>
        <v>43</v>
      </c>
      <c r="D380" s="17">
        <f t="shared" si="43"/>
        <v>1.1166415292535041</v>
      </c>
      <c r="E380" s="17">
        <f t="shared" si="44"/>
        <v>1.1222247368997715</v>
      </c>
      <c r="F380" s="14">
        <f t="shared" si="45"/>
        <v>46936</v>
      </c>
      <c r="G380" s="14">
        <f t="shared" si="46"/>
        <v>47302</v>
      </c>
      <c r="H380" s="3">
        <f>CHOOSE(MATCH($A$2,{"D","C"},0),VLOOKUP($A380,$J$4:$M$50,COUNTA($J$4:$M$4)),TREND(D380:E380,F380:G380,B380))</f>
        <v>1.1222247368997715</v>
      </c>
    </row>
    <row r="381" spans="1:8">
      <c r="A381" s="12">
        <f t="shared" si="47"/>
        <v>47239</v>
      </c>
      <c r="B381" s="155">
        <f t="shared" si="48"/>
        <v>47253</v>
      </c>
      <c r="C381" s="150">
        <f t="shared" si="42"/>
        <v>43</v>
      </c>
      <c r="D381" s="17">
        <f t="shared" si="43"/>
        <v>1.1166415292535041</v>
      </c>
      <c r="E381" s="17">
        <f t="shared" si="44"/>
        <v>1.1222247368997715</v>
      </c>
      <c r="F381" s="14">
        <f t="shared" si="45"/>
        <v>46936</v>
      </c>
      <c r="G381" s="14">
        <f t="shared" si="46"/>
        <v>47302</v>
      </c>
      <c r="H381" s="3">
        <f>CHOOSE(MATCH($A$2,{"D","C"},0),VLOOKUP($A381,$J$4:$M$50,COUNTA($J$4:$M$4)),TREND(D381:E381,F381:G381,B381))</f>
        <v>1.1222247368997715</v>
      </c>
    </row>
    <row r="382" spans="1:8">
      <c r="A382" s="12">
        <f t="shared" si="47"/>
        <v>47270</v>
      </c>
      <c r="B382" s="155">
        <f t="shared" si="48"/>
        <v>47284</v>
      </c>
      <c r="C382" s="150">
        <f t="shared" si="42"/>
        <v>43</v>
      </c>
      <c r="D382" s="17">
        <f t="shared" si="43"/>
        <v>1.1166415292535041</v>
      </c>
      <c r="E382" s="17">
        <f t="shared" si="44"/>
        <v>1.1222247368997715</v>
      </c>
      <c r="F382" s="14">
        <f t="shared" si="45"/>
        <v>46936</v>
      </c>
      <c r="G382" s="14">
        <f t="shared" si="46"/>
        <v>47302</v>
      </c>
      <c r="H382" s="3">
        <f>CHOOSE(MATCH($A$2,{"D","C"},0),VLOOKUP($A382,$J$4:$M$50,COUNTA($J$4:$M$4)),TREND(D382:E382,F382:G382,B382))</f>
        <v>1.1222247368997715</v>
      </c>
    </row>
    <row r="383" spans="1:8">
      <c r="A383" s="12">
        <f t="shared" si="47"/>
        <v>47300</v>
      </c>
      <c r="B383" s="155">
        <f t="shared" si="48"/>
        <v>47314</v>
      </c>
      <c r="C383" s="150">
        <f t="shared" si="42"/>
        <v>44</v>
      </c>
      <c r="D383" s="17">
        <f t="shared" si="43"/>
        <v>1.1222247368997715</v>
      </c>
      <c r="E383" s="17">
        <f t="shared" si="44"/>
        <v>1.1278358605842702</v>
      </c>
      <c r="F383" s="14">
        <f t="shared" si="45"/>
        <v>47302</v>
      </c>
      <c r="G383" s="14">
        <f t="shared" si="46"/>
        <v>47667</v>
      </c>
      <c r="H383" s="3">
        <f>CHOOSE(MATCH($A$2,{"D","C"},0),VLOOKUP($A383,$J$4:$M$50,COUNTA($J$4:$M$4)),TREND(D383:E383,F383:G383,B383))</f>
        <v>1.1222247368997715</v>
      </c>
    </row>
    <row r="384" spans="1:8">
      <c r="A384" s="12">
        <f t="shared" si="47"/>
        <v>47331</v>
      </c>
      <c r="B384" s="155">
        <f t="shared" si="48"/>
        <v>47345</v>
      </c>
      <c r="C384" s="150">
        <f t="shared" si="42"/>
        <v>44</v>
      </c>
      <c r="D384" s="17">
        <f t="shared" si="43"/>
        <v>1.1222247368997715</v>
      </c>
      <c r="E384" s="17">
        <f t="shared" si="44"/>
        <v>1.1278358605842702</v>
      </c>
      <c r="F384" s="14">
        <f t="shared" si="45"/>
        <v>47302</v>
      </c>
      <c r="G384" s="14">
        <f t="shared" si="46"/>
        <v>47667</v>
      </c>
      <c r="H384" s="3">
        <f>CHOOSE(MATCH($A$2,{"D","C"},0),VLOOKUP($A384,$J$4:$M$50,COUNTA($J$4:$M$4)),TREND(D384:E384,F384:G384,B384))</f>
        <v>1.1222247368997715</v>
      </c>
    </row>
    <row r="385" spans="1:8">
      <c r="A385" s="12">
        <f t="shared" si="47"/>
        <v>47362</v>
      </c>
      <c r="B385" s="155">
        <f t="shared" si="48"/>
        <v>47376</v>
      </c>
      <c r="C385" s="150">
        <f t="shared" si="42"/>
        <v>44</v>
      </c>
      <c r="D385" s="17">
        <f t="shared" si="43"/>
        <v>1.1222247368997715</v>
      </c>
      <c r="E385" s="17">
        <f t="shared" si="44"/>
        <v>1.1278358605842702</v>
      </c>
      <c r="F385" s="14">
        <f t="shared" si="45"/>
        <v>47302</v>
      </c>
      <c r="G385" s="14">
        <f t="shared" si="46"/>
        <v>47667</v>
      </c>
      <c r="H385" s="3">
        <f>CHOOSE(MATCH($A$2,{"D","C"},0),VLOOKUP($A385,$J$4:$M$50,COUNTA($J$4:$M$4)),TREND(D385:E385,F385:G385,B385))</f>
        <v>1.1222247368997715</v>
      </c>
    </row>
    <row r="386" spans="1:8">
      <c r="A386" s="12">
        <f t="shared" si="47"/>
        <v>47392</v>
      </c>
      <c r="B386" s="155">
        <f t="shared" si="48"/>
        <v>47406</v>
      </c>
      <c r="C386" s="150">
        <f t="shared" si="42"/>
        <v>44</v>
      </c>
      <c r="D386" s="17">
        <f t="shared" si="43"/>
        <v>1.1222247368997715</v>
      </c>
      <c r="E386" s="17">
        <f t="shared" si="44"/>
        <v>1.1278358605842702</v>
      </c>
      <c r="F386" s="14">
        <f t="shared" si="45"/>
        <v>47302</v>
      </c>
      <c r="G386" s="14">
        <f t="shared" si="46"/>
        <v>47667</v>
      </c>
      <c r="H386" s="3">
        <f>CHOOSE(MATCH($A$2,{"D","C"},0),VLOOKUP($A386,$J$4:$M$50,COUNTA($J$4:$M$4)),TREND(D386:E386,F386:G386,B386))</f>
        <v>1.1222247368997715</v>
      </c>
    </row>
    <row r="387" spans="1:8">
      <c r="A387" s="12">
        <f t="shared" si="47"/>
        <v>47423</v>
      </c>
      <c r="B387" s="155">
        <f t="shared" si="48"/>
        <v>47437</v>
      </c>
      <c r="C387" s="150">
        <f t="shared" si="42"/>
        <v>44</v>
      </c>
      <c r="D387" s="17">
        <f t="shared" si="43"/>
        <v>1.1222247368997715</v>
      </c>
      <c r="E387" s="17">
        <f t="shared" si="44"/>
        <v>1.1278358605842702</v>
      </c>
      <c r="F387" s="14">
        <f t="shared" si="45"/>
        <v>47302</v>
      </c>
      <c r="G387" s="14">
        <f t="shared" si="46"/>
        <v>47667</v>
      </c>
      <c r="H387" s="3">
        <f>CHOOSE(MATCH($A$2,{"D","C"},0),VLOOKUP($A387,$J$4:$M$50,COUNTA($J$4:$M$4)),TREND(D387:E387,F387:G387,B387))</f>
        <v>1.1222247368997715</v>
      </c>
    </row>
    <row r="388" spans="1:8">
      <c r="A388" s="12">
        <f t="shared" si="47"/>
        <v>47453</v>
      </c>
      <c r="B388" s="155">
        <f t="shared" si="48"/>
        <v>47467</v>
      </c>
      <c r="C388" s="150">
        <f t="shared" si="42"/>
        <v>44</v>
      </c>
      <c r="D388" s="17">
        <f t="shared" si="43"/>
        <v>1.1222247368997715</v>
      </c>
      <c r="E388" s="17">
        <f t="shared" si="44"/>
        <v>1.1278358605842702</v>
      </c>
      <c r="F388" s="14">
        <f t="shared" si="45"/>
        <v>47302</v>
      </c>
      <c r="G388" s="14">
        <f t="shared" si="46"/>
        <v>47667</v>
      </c>
      <c r="H388" s="3">
        <f>CHOOSE(MATCH($A$2,{"D","C"},0),VLOOKUP($A388,$J$4:$M$50,COUNTA($J$4:$M$4)),TREND(D388:E388,F388:G388,B388))</f>
        <v>1.1222247368997715</v>
      </c>
    </row>
    <row r="389" spans="1:8">
      <c r="A389" s="12">
        <f t="shared" si="47"/>
        <v>47484</v>
      </c>
      <c r="B389" s="155">
        <f t="shared" si="48"/>
        <v>47498</v>
      </c>
      <c r="C389" s="150">
        <f t="shared" si="42"/>
        <v>44</v>
      </c>
      <c r="D389" s="17">
        <f t="shared" ref="D389" si="49">INDEX($M$5:$M$50,C389)</f>
        <v>1.1222247368997715</v>
      </c>
      <c r="E389" s="17">
        <f t="shared" si="44"/>
        <v>1.1278358605842702</v>
      </c>
      <c r="F389" s="14">
        <f t="shared" si="45"/>
        <v>47302</v>
      </c>
      <c r="G389" s="14">
        <f t="shared" si="46"/>
        <v>47667</v>
      </c>
      <c r="H389" s="3">
        <f>CHOOSE(MATCH($A$2,{"D","C"},0),VLOOKUP($A389,$J$4:$M$50,COUNTA($J$4:$M$4)),TREND(D389:E389,F389:G389,B389))</f>
        <v>1.1278358605842702</v>
      </c>
    </row>
    <row r="390" spans="1:8">
      <c r="A390" s="51"/>
      <c r="B390" s="52"/>
      <c r="C390" s="53"/>
      <c r="D390" s="53"/>
      <c r="E390" s="53"/>
      <c r="F390" s="53"/>
      <c r="G390" s="53"/>
      <c r="H390" s="53"/>
    </row>
  </sheetData>
  <phoneticPr fontId="9" type="noConversion"/>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90"/>
  <sheetViews>
    <sheetView topLeftCell="A30" zoomScale="90" zoomScaleNormal="90" workbookViewId="0">
      <selection activeCell="L40" sqref="L40"/>
    </sheetView>
  </sheetViews>
  <sheetFormatPr defaultRowHeight="12.3"/>
  <cols>
    <col min="2" max="2" width="10.6640625" customWidth="1"/>
    <col min="6" max="7" width="10.109375" bestFit="1" customWidth="1"/>
    <col min="8" max="8" width="10.6640625" customWidth="1"/>
    <col min="10" max="11" width="10.109375" bestFit="1" customWidth="1"/>
    <col min="12" max="13" width="11.6640625" customWidth="1"/>
  </cols>
  <sheetData>
    <row r="1" spans="1:13">
      <c r="J1" s="22" t="s">
        <v>21</v>
      </c>
      <c r="K1" t="s">
        <v>17</v>
      </c>
      <c r="M1" s="1" t="str">
        <f>CHOOSE(MATCH($J$1,{"P","C","A"},0),"Policy","Calendar","Accident")</f>
        <v>Accident</v>
      </c>
    </row>
    <row r="2" spans="1:13">
      <c r="A2" s="49" t="s">
        <v>38</v>
      </c>
      <c r="B2" t="s">
        <v>39</v>
      </c>
      <c r="J2" s="22">
        <v>12</v>
      </c>
      <c r="K2" t="s">
        <v>19</v>
      </c>
      <c r="M2" s="1">
        <f>CHOOSE(MATCH($J$1,{"P","C","A"},0),$J$2,0,0)</f>
        <v>0</v>
      </c>
    </row>
    <row r="3" spans="1:13">
      <c r="A3" s="22">
        <v>1</v>
      </c>
      <c r="B3" s="5" t="s">
        <v>18</v>
      </c>
    </row>
    <row r="4" spans="1:13" s="16" customFormat="1" ht="24.6">
      <c r="A4" s="38" t="str">
        <f>$M$1&amp;" Period"</f>
        <v>Accident Period</v>
      </c>
      <c r="B4" s="19" t="s">
        <v>3</v>
      </c>
      <c r="C4" s="26" t="s">
        <v>15</v>
      </c>
      <c r="D4" s="27"/>
      <c r="E4" s="27"/>
      <c r="F4" s="27"/>
      <c r="G4" s="28"/>
      <c r="H4" s="38" t="s">
        <v>22</v>
      </c>
      <c r="J4" s="38" t="str">
        <f>$M$1&amp;" Period"</f>
        <v>Accident Period</v>
      </c>
      <c r="K4" s="38" t="s">
        <v>3</v>
      </c>
      <c r="L4" s="39" t="s">
        <v>72</v>
      </c>
      <c r="M4" s="39" t="s">
        <v>24</v>
      </c>
    </row>
    <row r="5" spans="1:13">
      <c r="A5" s="31">
        <v>35796</v>
      </c>
      <c r="B5" s="34">
        <f t="shared" ref="B5:B68" si="0">DATE(YEAR(A5),MONTH(A5)+FLOOR(($M$2+$A$3)/2,1),1+14*MOD($M$2+$A$3,2))</f>
        <v>35810</v>
      </c>
      <c r="C5" s="35">
        <f t="shared" ref="C5:C68" si="1">MATCH($B5,$K$5:$K$49,1)</f>
        <v>10</v>
      </c>
      <c r="D5" s="17">
        <f t="shared" ref="D5:D68" si="2">INDEX($M$5:$M$49,C5)</f>
        <v>1</v>
      </c>
      <c r="E5" s="17">
        <f t="shared" ref="E5:E68" si="3">INDEX($M$5:$M$49,C5+1)</f>
        <v>1</v>
      </c>
      <c r="F5" s="14">
        <f t="shared" ref="F5:F68" si="4">INDEX($K$5:$K$49,C5)</f>
        <v>35614</v>
      </c>
      <c r="G5" s="14">
        <f t="shared" ref="G5:G68" si="5">INDEX($K$5:$K$49,C5+1)</f>
        <v>35979</v>
      </c>
      <c r="H5" s="3">
        <f>CHOOSE(MATCH($A$2,{"D","C"},0),VLOOKUP($A5,$J$4:$M$49,COUNTA($J$4:$M$4)),TREND(D5:E5,F5:G5,B5))</f>
        <v>1</v>
      </c>
      <c r="J5" s="131">
        <v>34335</v>
      </c>
      <c r="K5" s="60">
        <f t="shared" ref="K5:K48" si="6">EDATE(J5+ROUND((J6-J5)/2,0),$M$2/2)+ROUND(30.5*MOD($M$2,1),0)</f>
        <v>34518</v>
      </c>
      <c r="L5" s="216">
        <v>0</v>
      </c>
      <c r="M5" s="3">
        <v>1</v>
      </c>
    </row>
    <row r="6" spans="1:13">
      <c r="A6" s="12">
        <f t="shared" ref="A6:A69" si="7">EOMONTH(A5,$A$3-1)+1</f>
        <v>35827</v>
      </c>
      <c r="B6" s="34">
        <f t="shared" si="0"/>
        <v>35841</v>
      </c>
      <c r="C6" s="35">
        <f t="shared" si="1"/>
        <v>10</v>
      </c>
      <c r="D6" s="17">
        <f t="shared" si="2"/>
        <v>1</v>
      </c>
      <c r="E6" s="17">
        <f t="shared" si="3"/>
        <v>1</v>
      </c>
      <c r="F6" s="14">
        <f t="shared" si="4"/>
        <v>35614</v>
      </c>
      <c r="G6" s="14">
        <f t="shared" si="5"/>
        <v>35979</v>
      </c>
      <c r="H6" s="3">
        <f>CHOOSE(MATCH($A$2,{"D","C"},0),VLOOKUP($A6,$J$4:$M$49,COUNTA($J$4:$M$4)),TREND(D6:E6,F6:G6,B6))</f>
        <v>1</v>
      </c>
      <c r="J6" s="131">
        <v>34700</v>
      </c>
      <c r="K6" s="60">
        <f t="shared" si="6"/>
        <v>34883</v>
      </c>
      <c r="L6" s="216">
        <v>0</v>
      </c>
      <c r="M6" s="3">
        <f>(1+L6)*M5</f>
        <v>1</v>
      </c>
    </row>
    <row r="7" spans="1:13">
      <c r="A7" s="12">
        <f t="shared" si="7"/>
        <v>35855</v>
      </c>
      <c r="B7" s="34">
        <f t="shared" si="0"/>
        <v>35869</v>
      </c>
      <c r="C7" s="35">
        <f t="shared" si="1"/>
        <v>10</v>
      </c>
      <c r="D7" s="17">
        <f t="shared" si="2"/>
        <v>1</v>
      </c>
      <c r="E7" s="17">
        <f t="shared" si="3"/>
        <v>1</v>
      </c>
      <c r="F7" s="14">
        <f t="shared" si="4"/>
        <v>35614</v>
      </c>
      <c r="G7" s="14">
        <f t="shared" si="5"/>
        <v>35979</v>
      </c>
      <c r="H7" s="3">
        <f>CHOOSE(MATCH($A$2,{"D","C"},0),VLOOKUP($A7,$J$4:$M$49,COUNTA($J$4:$M$4)),TREND(D7:E7,F7:G7,B7))</f>
        <v>1</v>
      </c>
      <c r="J7" s="131">
        <v>35065</v>
      </c>
      <c r="K7" s="60">
        <f t="shared" si="6"/>
        <v>35156</v>
      </c>
      <c r="L7" s="216">
        <v>0</v>
      </c>
      <c r="M7" s="3">
        <f t="shared" ref="M7:M48" si="8">(1+L7)*M6</f>
        <v>1</v>
      </c>
    </row>
    <row r="8" spans="1:13">
      <c r="A8" s="12">
        <f t="shared" si="7"/>
        <v>35886</v>
      </c>
      <c r="B8" s="34">
        <f t="shared" si="0"/>
        <v>35900</v>
      </c>
      <c r="C8" s="35">
        <f t="shared" si="1"/>
        <v>10</v>
      </c>
      <c r="D8" s="17">
        <f t="shared" si="2"/>
        <v>1</v>
      </c>
      <c r="E8" s="17">
        <f t="shared" si="3"/>
        <v>1</v>
      </c>
      <c r="F8" s="14">
        <f t="shared" si="4"/>
        <v>35614</v>
      </c>
      <c r="G8" s="14">
        <f t="shared" si="5"/>
        <v>35979</v>
      </c>
      <c r="H8" s="3">
        <f>CHOOSE(MATCH($A$2,{"D","C"},0),VLOOKUP($A8,$J$4:$M$49,COUNTA($J$4:$M$4)),TREND(D8:E8,F8:G8,B8))</f>
        <v>1</v>
      </c>
      <c r="J8" s="131">
        <v>35247</v>
      </c>
      <c r="K8" s="60">
        <f t="shared" si="6"/>
        <v>35339</v>
      </c>
      <c r="L8" s="216">
        <v>0</v>
      </c>
      <c r="M8" s="3">
        <f t="shared" si="8"/>
        <v>1</v>
      </c>
    </row>
    <row r="9" spans="1:13">
      <c r="A9" s="12">
        <f t="shared" si="7"/>
        <v>35916</v>
      </c>
      <c r="B9" s="34">
        <f t="shared" si="0"/>
        <v>35930</v>
      </c>
      <c r="C9" s="35">
        <f t="shared" si="1"/>
        <v>10</v>
      </c>
      <c r="D9" s="17">
        <f t="shared" si="2"/>
        <v>1</v>
      </c>
      <c r="E9" s="17">
        <f t="shared" si="3"/>
        <v>1</v>
      </c>
      <c r="F9" s="14">
        <f t="shared" si="4"/>
        <v>35614</v>
      </c>
      <c r="G9" s="14">
        <f t="shared" si="5"/>
        <v>35979</v>
      </c>
      <c r="H9" s="3">
        <f>CHOOSE(MATCH($A$2,{"D","C"},0),VLOOKUP($A9,$J$4:$M$49,COUNTA($J$4:$M$4)),TREND(D9:E9,F9:G9,B9))</f>
        <v>1</v>
      </c>
      <c r="J9" s="131">
        <v>35431</v>
      </c>
      <c r="K9" s="60">
        <f t="shared" si="6"/>
        <v>34883</v>
      </c>
      <c r="L9" s="216">
        <v>0</v>
      </c>
      <c r="M9" s="3">
        <f t="shared" si="8"/>
        <v>1</v>
      </c>
    </row>
    <row r="10" spans="1:13">
      <c r="A10" s="12">
        <f t="shared" si="7"/>
        <v>35947</v>
      </c>
      <c r="B10" s="34">
        <f t="shared" si="0"/>
        <v>35961</v>
      </c>
      <c r="C10" s="35">
        <f t="shared" si="1"/>
        <v>10</v>
      </c>
      <c r="D10" s="17">
        <f t="shared" si="2"/>
        <v>1</v>
      </c>
      <c r="E10" s="17">
        <f t="shared" si="3"/>
        <v>1</v>
      </c>
      <c r="F10" s="14">
        <f t="shared" si="4"/>
        <v>35614</v>
      </c>
      <c r="G10" s="14">
        <f t="shared" si="5"/>
        <v>35979</v>
      </c>
      <c r="H10" s="3">
        <f>CHOOSE(MATCH($A$2,{"D","C"},0),VLOOKUP($A10,$J$4:$M$49,COUNTA($J$4:$M$4)),TREND(D10:E10,F10:G10,B10))</f>
        <v>1</v>
      </c>
      <c r="J10" s="131">
        <v>34335</v>
      </c>
      <c r="K10" s="60">
        <f t="shared" si="6"/>
        <v>34518</v>
      </c>
      <c r="L10" s="216">
        <v>0</v>
      </c>
      <c r="M10" s="3">
        <f t="shared" si="8"/>
        <v>1</v>
      </c>
    </row>
    <row r="11" spans="1:13">
      <c r="A11" s="12">
        <f t="shared" si="7"/>
        <v>35977</v>
      </c>
      <c r="B11" s="34">
        <f t="shared" si="0"/>
        <v>35991</v>
      </c>
      <c r="C11" s="35">
        <f t="shared" si="1"/>
        <v>11</v>
      </c>
      <c r="D11" s="17">
        <f t="shared" si="2"/>
        <v>1</v>
      </c>
      <c r="E11" s="17">
        <f t="shared" si="3"/>
        <v>1</v>
      </c>
      <c r="F11" s="14">
        <f t="shared" si="4"/>
        <v>35979</v>
      </c>
      <c r="G11" s="14">
        <f t="shared" si="5"/>
        <v>36344</v>
      </c>
      <c r="H11" s="3">
        <f>CHOOSE(MATCH($A$2,{"D","C"},0),VLOOKUP($A11,$J$4:$M$49,COUNTA($J$4:$M$4)),TREND(D11:E11,F11:G11,B11))</f>
        <v>1</v>
      </c>
      <c r="J11" s="131">
        <v>34700</v>
      </c>
      <c r="K11" s="60">
        <f t="shared" si="6"/>
        <v>34883</v>
      </c>
      <c r="L11" s="216">
        <v>0</v>
      </c>
      <c r="M11" s="3">
        <f t="shared" si="8"/>
        <v>1</v>
      </c>
    </row>
    <row r="12" spans="1:13">
      <c r="A12" s="12">
        <f t="shared" si="7"/>
        <v>36008</v>
      </c>
      <c r="B12" s="34">
        <f t="shared" si="0"/>
        <v>36022</v>
      </c>
      <c r="C12" s="35">
        <f t="shared" si="1"/>
        <v>11</v>
      </c>
      <c r="D12" s="17">
        <f t="shared" si="2"/>
        <v>1</v>
      </c>
      <c r="E12" s="17">
        <f t="shared" si="3"/>
        <v>1</v>
      </c>
      <c r="F12" s="14">
        <f t="shared" si="4"/>
        <v>35979</v>
      </c>
      <c r="G12" s="14">
        <f t="shared" si="5"/>
        <v>36344</v>
      </c>
      <c r="H12" s="3">
        <f>CHOOSE(MATCH($A$2,{"D","C"},0),VLOOKUP($A12,$J$4:$M$49,COUNTA($J$4:$M$4)),TREND(D12:E12,F12:G12,B12))</f>
        <v>1</v>
      </c>
      <c r="J12" s="131">
        <v>35065</v>
      </c>
      <c r="K12" s="60">
        <f t="shared" si="6"/>
        <v>35153</v>
      </c>
      <c r="L12" s="216">
        <v>0</v>
      </c>
      <c r="M12" s="3">
        <f t="shared" si="8"/>
        <v>1</v>
      </c>
    </row>
    <row r="13" spans="1:13">
      <c r="A13" s="12">
        <f t="shared" si="7"/>
        <v>36039</v>
      </c>
      <c r="B13" s="34">
        <f t="shared" si="0"/>
        <v>36053</v>
      </c>
      <c r="C13" s="35">
        <f t="shared" si="1"/>
        <v>11</v>
      </c>
      <c r="D13" s="17">
        <f t="shared" si="2"/>
        <v>1</v>
      </c>
      <c r="E13" s="17">
        <f t="shared" si="3"/>
        <v>1</v>
      </c>
      <c r="F13" s="14">
        <f t="shared" si="4"/>
        <v>35979</v>
      </c>
      <c r="G13" s="14">
        <f t="shared" si="5"/>
        <v>36344</v>
      </c>
      <c r="H13" s="3">
        <f>CHOOSE(MATCH($A$2,{"D","C"},0),VLOOKUP($A13,$J$4:$M$49,COUNTA($J$4:$M$4)),TREND(D13:E13,F13:G13,B13))</f>
        <v>1</v>
      </c>
      <c r="J13" s="131">
        <v>35240</v>
      </c>
      <c r="K13" s="60">
        <f t="shared" si="6"/>
        <v>35336</v>
      </c>
      <c r="L13" s="216">
        <v>0</v>
      </c>
      <c r="M13" s="3">
        <f t="shared" si="8"/>
        <v>1</v>
      </c>
    </row>
    <row r="14" spans="1:13">
      <c r="A14" s="12">
        <f t="shared" si="7"/>
        <v>36069</v>
      </c>
      <c r="B14" s="34">
        <f t="shared" si="0"/>
        <v>36083</v>
      </c>
      <c r="C14" s="35">
        <f t="shared" si="1"/>
        <v>11</v>
      </c>
      <c r="D14" s="17">
        <f t="shared" si="2"/>
        <v>1</v>
      </c>
      <c r="E14" s="17">
        <f t="shared" si="3"/>
        <v>1</v>
      </c>
      <c r="F14" s="14">
        <f t="shared" si="4"/>
        <v>35979</v>
      </c>
      <c r="G14" s="14">
        <f t="shared" si="5"/>
        <v>36344</v>
      </c>
      <c r="H14" s="3">
        <f>CHOOSE(MATCH($A$2,{"D","C"},0),VLOOKUP($A14,$J$4:$M$49,COUNTA($J$4:$M$4)),TREND(D14:E14,F14:G14,B14))</f>
        <v>1</v>
      </c>
      <c r="J14" s="131">
        <v>35431</v>
      </c>
      <c r="K14" s="60">
        <f t="shared" si="6"/>
        <v>35614</v>
      </c>
      <c r="L14" s="216">
        <v>0</v>
      </c>
      <c r="M14" s="3">
        <f t="shared" si="8"/>
        <v>1</v>
      </c>
    </row>
    <row r="15" spans="1:13">
      <c r="A15" s="12">
        <f t="shared" si="7"/>
        <v>36100</v>
      </c>
      <c r="B15" s="34">
        <f t="shared" si="0"/>
        <v>36114</v>
      </c>
      <c r="C15" s="35">
        <f t="shared" si="1"/>
        <v>11</v>
      </c>
      <c r="D15" s="17">
        <f t="shared" si="2"/>
        <v>1</v>
      </c>
      <c r="E15" s="17">
        <f t="shared" si="3"/>
        <v>1</v>
      </c>
      <c r="F15" s="14">
        <f t="shared" si="4"/>
        <v>35979</v>
      </c>
      <c r="G15" s="14">
        <f t="shared" si="5"/>
        <v>36344</v>
      </c>
      <c r="H15" s="3">
        <f>CHOOSE(MATCH($A$2,{"D","C"},0),VLOOKUP($A15,$J$4:$M$49,COUNTA($J$4:$M$4)),TREND(D15:E15,F15:G15,B15))</f>
        <v>1</v>
      </c>
      <c r="J15" s="131">
        <v>35796</v>
      </c>
      <c r="K15" s="60">
        <f t="shared" si="6"/>
        <v>35979</v>
      </c>
      <c r="L15" s="216">
        <v>0</v>
      </c>
      <c r="M15" s="3">
        <f t="shared" si="8"/>
        <v>1</v>
      </c>
    </row>
    <row r="16" spans="1:13">
      <c r="A16" s="12">
        <f t="shared" si="7"/>
        <v>36130</v>
      </c>
      <c r="B16" s="34">
        <f t="shared" si="0"/>
        <v>36144</v>
      </c>
      <c r="C16" s="35">
        <f t="shared" si="1"/>
        <v>11</v>
      </c>
      <c r="D16" s="17">
        <f t="shared" si="2"/>
        <v>1</v>
      </c>
      <c r="E16" s="17">
        <f t="shared" si="3"/>
        <v>1</v>
      </c>
      <c r="F16" s="14">
        <f t="shared" si="4"/>
        <v>35979</v>
      </c>
      <c r="G16" s="14">
        <f t="shared" si="5"/>
        <v>36344</v>
      </c>
      <c r="H16" s="3">
        <f>CHOOSE(MATCH($A$2,{"D","C"},0),VLOOKUP($A16,$J$4:$M$49,COUNTA($J$4:$M$4)),TREND(D16:E16,F16:G16,B16))</f>
        <v>1</v>
      </c>
      <c r="J16" s="131">
        <v>36161</v>
      </c>
      <c r="K16" s="60">
        <f t="shared" si="6"/>
        <v>36344</v>
      </c>
      <c r="L16" s="216">
        <v>0</v>
      </c>
      <c r="M16" s="3">
        <f t="shared" si="8"/>
        <v>1</v>
      </c>
    </row>
    <row r="17" spans="1:14">
      <c r="A17" s="12">
        <f t="shared" si="7"/>
        <v>36161</v>
      </c>
      <c r="B17" s="34">
        <f t="shared" si="0"/>
        <v>36175</v>
      </c>
      <c r="C17" s="35">
        <f t="shared" si="1"/>
        <v>11</v>
      </c>
      <c r="D17" s="17">
        <f t="shared" si="2"/>
        <v>1</v>
      </c>
      <c r="E17" s="17">
        <f t="shared" si="3"/>
        <v>1</v>
      </c>
      <c r="F17" s="14">
        <f t="shared" si="4"/>
        <v>35979</v>
      </c>
      <c r="G17" s="14">
        <f t="shared" si="5"/>
        <v>36344</v>
      </c>
      <c r="H17" s="3">
        <f>CHOOSE(MATCH($A$2,{"D","C"},0),VLOOKUP($A17,$J$4:$M$49,COUNTA($J$4:$M$4)),TREND(D17:E17,F17:G17,B17))</f>
        <v>1</v>
      </c>
      <c r="J17" s="131">
        <v>36526</v>
      </c>
      <c r="K17" s="60">
        <f t="shared" si="6"/>
        <v>36709</v>
      </c>
      <c r="L17" s="216">
        <v>0</v>
      </c>
      <c r="M17" s="3">
        <f t="shared" si="8"/>
        <v>1</v>
      </c>
    </row>
    <row r="18" spans="1:14">
      <c r="A18" s="12">
        <f t="shared" si="7"/>
        <v>36192</v>
      </c>
      <c r="B18" s="34">
        <f t="shared" si="0"/>
        <v>36206</v>
      </c>
      <c r="C18" s="35">
        <f t="shared" si="1"/>
        <v>11</v>
      </c>
      <c r="D18" s="17">
        <f t="shared" si="2"/>
        <v>1</v>
      </c>
      <c r="E18" s="17">
        <f t="shared" si="3"/>
        <v>1</v>
      </c>
      <c r="F18" s="14">
        <f t="shared" si="4"/>
        <v>35979</v>
      </c>
      <c r="G18" s="14">
        <f t="shared" si="5"/>
        <v>36344</v>
      </c>
      <c r="H18" s="3">
        <f>CHOOSE(MATCH($A$2,{"D","C"},0),VLOOKUP($A18,$J$4:$M$49,COUNTA($J$4:$M$4)),TREND(D18:E18,F18:G18,B18))</f>
        <v>1</v>
      </c>
      <c r="J18" s="131">
        <v>36892</v>
      </c>
      <c r="K18" s="60">
        <f t="shared" si="6"/>
        <v>37075</v>
      </c>
      <c r="L18" s="216">
        <v>0</v>
      </c>
      <c r="M18" s="3">
        <f t="shared" si="8"/>
        <v>1</v>
      </c>
    </row>
    <row r="19" spans="1:14">
      <c r="A19" s="12">
        <f t="shared" si="7"/>
        <v>36220</v>
      </c>
      <c r="B19" s="34">
        <f t="shared" si="0"/>
        <v>36234</v>
      </c>
      <c r="C19" s="35">
        <f t="shared" si="1"/>
        <v>11</v>
      </c>
      <c r="D19" s="17">
        <f t="shared" si="2"/>
        <v>1</v>
      </c>
      <c r="E19" s="17">
        <f t="shared" si="3"/>
        <v>1</v>
      </c>
      <c r="F19" s="14">
        <f t="shared" si="4"/>
        <v>35979</v>
      </c>
      <c r="G19" s="14">
        <f t="shared" si="5"/>
        <v>36344</v>
      </c>
      <c r="H19" s="3">
        <f>CHOOSE(MATCH($A$2,{"D","C"},0),VLOOKUP($A19,$J$4:$M$49,COUNTA($J$4:$M$4)),TREND(D19:E19,F19:G19,B19))</f>
        <v>1</v>
      </c>
      <c r="J19" s="131">
        <v>37257</v>
      </c>
      <c r="K19" s="60">
        <f t="shared" si="6"/>
        <v>37440</v>
      </c>
      <c r="L19" s="216">
        <v>0</v>
      </c>
      <c r="M19" s="3">
        <f t="shared" si="8"/>
        <v>1</v>
      </c>
    </row>
    <row r="20" spans="1:14">
      <c r="A20" s="12">
        <f t="shared" si="7"/>
        <v>36251</v>
      </c>
      <c r="B20" s="34">
        <f t="shared" si="0"/>
        <v>36265</v>
      </c>
      <c r="C20" s="35">
        <f t="shared" si="1"/>
        <v>11</v>
      </c>
      <c r="D20" s="17">
        <f t="shared" si="2"/>
        <v>1</v>
      </c>
      <c r="E20" s="17">
        <f t="shared" si="3"/>
        <v>1</v>
      </c>
      <c r="F20" s="14">
        <f t="shared" si="4"/>
        <v>35979</v>
      </c>
      <c r="G20" s="14">
        <f t="shared" si="5"/>
        <v>36344</v>
      </c>
      <c r="H20" s="3">
        <f>CHOOSE(MATCH($A$2,{"D","C"},0),VLOOKUP($A20,$J$4:$M$49,COUNTA($J$4:$M$4)),TREND(D20:E20,F20:G20,B20))</f>
        <v>1</v>
      </c>
      <c r="J20" s="131">
        <v>37622</v>
      </c>
      <c r="K20" s="60">
        <f t="shared" si="6"/>
        <v>37805</v>
      </c>
      <c r="L20" s="216">
        <v>0</v>
      </c>
      <c r="M20" s="3">
        <f t="shared" si="8"/>
        <v>1</v>
      </c>
    </row>
    <row r="21" spans="1:14">
      <c r="A21" s="12">
        <f t="shared" si="7"/>
        <v>36281</v>
      </c>
      <c r="B21" s="34">
        <f t="shared" si="0"/>
        <v>36295</v>
      </c>
      <c r="C21" s="35">
        <f t="shared" si="1"/>
        <v>11</v>
      </c>
      <c r="D21" s="17">
        <f t="shared" si="2"/>
        <v>1</v>
      </c>
      <c r="E21" s="17">
        <f t="shared" si="3"/>
        <v>1</v>
      </c>
      <c r="F21" s="14">
        <f t="shared" si="4"/>
        <v>35979</v>
      </c>
      <c r="G21" s="14">
        <f t="shared" si="5"/>
        <v>36344</v>
      </c>
      <c r="H21" s="3">
        <f>CHOOSE(MATCH($A$2,{"D","C"},0),VLOOKUP($A21,$J$4:$M$49,COUNTA($J$4:$M$4)),TREND(D21:E21,F21:G21,B21))</f>
        <v>1</v>
      </c>
      <c r="J21" s="131">
        <v>37987</v>
      </c>
      <c r="K21" s="60">
        <f t="shared" si="6"/>
        <v>38170</v>
      </c>
      <c r="L21" s="216">
        <v>0</v>
      </c>
      <c r="M21" s="3">
        <f t="shared" si="8"/>
        <v>1</v>
      </c>
    </row>
    <row r="22" spans="1:14">
      <c r="A22" s="12">
        <f t="shared" si="7"/>
        <v>36312</v>
      </c>
      <c r="B22" s="34">
        <f t="shared" si="0"/>
        <v>36326</v>
      </c>
      <c r="C22" s="35">
        <f t="shared" si="1"/>
        <v>11</v>
      </c>
      <c r="D22" s="17">
        <f t="shared" si="2"/>
        <v>1</v>
      </c>
      <c r="E22" s="17">
        <f t="shared" si="3"/>
        <v>1</v>
      </c>
      <c r="F22" s="14">
        <f t="shared" si="4"/>
        <v>35979</v>
      </c>
      <c r="G22" s="14">
        <f t="shared" si="5"/>
        <v>36344</v>
      </c>
      <c r="H22" s="3">
        <f>CHOOSE(MATCH($A$2,{"D","C"},0),VLOOKUP($A22,$J$4:$M$49,COUNTA($J$4:$M$4)),TREND(D22:E22,F22:G22,B22))</f>
        <v>1</v>
      </c>
      <c r="J22" s="131">
        <v>38353</v>
      </c>
      <c r="K22" s="60">
        <f t="shared" si="6"/>
        <v>38536</v>
      </c>
      <c r="L22" s="216">
        <v>0</v>
      </c>
      <c r="M22" s="3">
        <f t="shared" si="8"/>
        <v>1</v>
      </c>
    </row>
    <row r="23" spans="1:14">
      <c r="A23" s="12">
        <f t="shared" si="7"/>
        <v>36342</v>
      </c>
      <c r="B23" s="34">
        <f t="shared" si="0"/>
        <v>36356</v>
      </c>
      <c r="C23" s="35">
        <f t="shared" si="1"/>
        <v>12</v>
      </c>
      <c r="D23" s="17">
        <f t="shared" si="2"/>
        <v>1</v>
      </c>
      <c r="E23" s="17">
        <f t="shared" si="3"/>
        <v>1</v>
      </c>
      <c r="F23" s="14">
        <f t="shared" si="4"/>
        <v>36344</v>
      </c>
      <c r="G23" s="14">
        <f t="shared" si="5"/>
        <v>36709</v>
      </c>
      <c r="H23" s="3">
        <f>CHOOSE(MATCH($A$2,{"D","C"},0),VLOOKUP($A23,$J$4:$M$49,COUNTA($J$4:$M$4)),TREND(D23:E23,F23:G23,B23))</f>
        <v>1</v>
      </c>
      <c r="J23" s="131">
        <v>38718</v>
      </c>
      <c r="K23" s="60">
        <f t="shared" si="6"/>
        <v>38901</v>
      </c>
      <c r="L23" s="216">
        <v>0</v>
      </c>
      <c r="M23" s="3">
        <f t="shared" si="8"/>
        <v>1</v>
      </c>
    </row>
    <row r="24" spans="1:14">
      <c r="A24" s="12">
        <f t="shared" si="7"/>
        <v>36373</v>
      </c>
      <c r="B24" s="34">
        <f t="shared" si="0"/>
        <v>36387</v>
      </c>
      <c r="C24" s="35">
        <f t="shared" si="1"/>
        <v>12</v>
      </c>
      <c r="D24" s="17">
        <f t="shared" si="2"/>
        <v>1</v>
      </c>
      <c r="E24" s="17">
        <f t="shared" si="3"/>
        <v>1</v>
      </c>
      <c r="F24" s="14">
        <f t="shared" si="4"/>
        <v>36344</v>
      </c>
      <c r="G24" s="14">
        <f t="shared" si="5"/>
        <v>36709</v>
      </c>
      <c r="H24" s="3">
        <f>CHOOSE(MATCH($A$2,{"D","C"},0),VLOOKUP($A24,$J$4:$M$49,COUNTA($J$4:$M$4)),TREND(D24:E24,F24:G24,B24))</f>
        <v>1</v>
      </c>
      <c r="J24" s="131">
        <v>39083</v>
      </c>
      <c r="K24" s="60">
        <f t="shared" si="6"/>
        <v>39266</v>
      </c>
      <c r="L24" s="216">
        <v>0</v>
      </c>
      <c r="M24" s="3">
        <f t="shared" si="8"/>
        <v>1</v>
      </c>
    </row>
    <row r="25" spans="1:14">
      <c r="A25" s="12">
        <f t="shared" si="7"/>
        <v>36404</v>
      </c>
      <c r="B25" s="34">
        <f t="shared" si="0"/>
        <v>36418</v>
      </c>
      <c r="C25" s="35">
        <f t="shared" si="1"/>
        <v>12</v>
      </c>
      <c r="D25" s="17">
        <f t="shared" si="2"/>
        <v>1</v>
      </c>
      <c r="E25" s="17">
        <f t="shared" si="3"/>
        <v>1</v>
      </c>
      <c r="F25" s="14">
        <f t="shared" si="4"/>
        <v>36344</v>
      </c>
      <c r="G25" s="14">
        <f t="shared" si="5"/>
        <v>36709</v>
      </c>
      <c r="H25" s="3">
        <f>CHOOSE(MATCH($A$2,{"D","C"},0),VLOOKUP($A25,$J$4:$M$49,COUNTA($J$4:$M$4)),TREND(D25:E25,F25:G25,B25))</f>
        <v>1</v>
      </c>
      <c r="J25" s="131">
        <v>39448</v>
      </c>
      <c r="K25" s="60">
        <f t="shared" si="6"/>
        <v>39631</v>
      </c>
      <c r="L25" s="216">
        <v>0</v>
      </c>
      <c r="M25" s="3">
        <f t="shared" si="8"/>
        <v>1</v>
      </c>
    </row>
    <row r="26" spans="1:14">
      <c r="A26" s="12">
        <f t="shared" si="7"/>
        <v>36434</v>
      </c>
      <c r="B26" s="34">
        <f t="shared" si="0"/>
        <v>36448</v>
      </c>
      <c r="C26" s="35">
        <f t="shared" si="1"/>
        <v>12</v>
      </c>
      <c r="D26" s="17">
        <f t="shared" si="2"/>
        <v>1</v>
      </c>
      <c r="E26" s="17">
        <f t="shared" si="3"/>
        <v>1</v>
      </c>
      <c r="F26" s="14">
        <f t="shared" si="4"/>
        <v>36344</v>
      </c>
      <c r="G26" s="14">
        <f t="shared" si="5"/>
        <v>36709</v>
      </c>
      <c r="H26" s="3">
        <f>CHOOSE(MATCH($A$2,{"D","C"},0),VLOOKUP($A26,$J$4:$M$49,COUNTA($J$4:$M$4)),TREND(D26:E26,F26:G26,B26))</f>
        <v>1</v>
      </c>
      <c r="J26" s="131">
        <v>39814</v>
      </c>
      <c r="K26" s="60">
        <f t="shared" si="6"/>
        <v>39997</v>
      </c>
      <c r="L26" s="216">
        <v>0</v>
      </c>
      <c r="M26" s="3">
        <f t="shared" si="8"/>
        <v>1</v>
      </c>
    </row>
    <row r="27" spans="1:14">
      <c r="A27" s="12">
        <f t="shared" si="7"/>
        <v>36465</v>
      </c>
      <c r="B27" s="34">
        <f t="shared" si="0"/>
        <v>36479</v>
      </c>
      <c r="C27" s="35">
        <f t="shared" si="1"/>
        <v>12</v>
      </c>
      <c r="D27" s="17">
        <f t="shared" si="2"/>
        <v>1</v>
      </c>
      <c r="E27" s="17">
        <f t="shared" si="3"/>
        <v>1</v>
      </c>
      <c r="F27" s="14">
        <f t="shared" si="4"/>
        <v>36344</v>
      </c>
      <c r="G27" s="14">
        <f t="shared" si="5"/>
        <v>36709</v>
      </c>
      <c r="H27" s="3">
        <f>CHOOSE(MATCH($A$2,{"D","C"},0),VLOOKUP($A27,$J$4:$M$49,COUNTA($J$4:$M$4)),TREND(D27:E27,F27:G27,B27))</f>
        <v>1</v>
      </c>
      <c r="J27" s="131">
        <v>40179</v>
      </c>
      <c r="K27" s="60">
        <f t="shared" si="6"/>
        <v>40362</v>
      </c>
      <c r="L27" s="216">
        <v>0</v>
      </c>
      <c r="M27" s="3">
        <f t="shared" si="8"/>
        <v>1</v>
      </c>
    </row>
    <row r="28" spans="1:14">
      <c r="A28" s="12">
        <f t="shared" si="7"/>
        <v>36495</v>
      </c>
      <c r="B28" s="34">
        <f t="shared" si="0"/>
        <v>36509</v>
      </c>
      <c r="C28" s="35">
        <f t="shared" si="1"/>
        <v>12</v>
      </c>
      <c r="D28" s="17">
        <f t="shared" si="2"/>
        <v>1</v>
      </c>
      <c r="E28" s="17">
        <f t="shared" si="3"/>
        <v>1</v>
      </c>
      <c r="F28" s="14">
        <f t="shared" si="4"/>
        <v>36344</v>
      </c>
      <c r="G28" s="14">
        <f t="shared" si="5"/>
        <v>36709</v>
      </c>
      <c r="H28" s="3">
        <f>CHOOSE(MATCH($A$2,{"D","C"},0),VLOOKUP($A28,$J$4:$M$49,COUNTA($J$4:$M$4)),TREND(D28:E28,F28:G28,B28))</f>
        <v>1</v>
      </c>
      <c r="J28" s="131">
        <v>40544</v>
      </c>
      <c r="K28" s="60">
        <f t="shared" si="6"/>
        <v>40727</v>
      </c>
      <c r="L28" s="216">
        <v>0</v>
      </c>
      <c r="M28" s="3">
        <f t="shared" si="8"/>
        <v>1</v>
      </c>
    </row>
    <row r="29" spans="1:14">
      <c r="A29" s="12">
        <f t="shared" si="7"/>
        <v>36526</v>
      </c>
      <c r="B29" s="34">
        <f t="shared" si="0"/>
        <v>36540</v>
      </c>
      <c r="C29" s="35">
        <f t="shared" si="1"/>
        <v>12</v>
      </c>
      <c r="D29" s="17">
        <f t="shared" si="2"/>
        <v>1</v>
      </c>
      <c r="E29" s="17">
        <f t="shared" si="3"/>
        <v>1</v>
      </c>
      <c r="F29" s="14">
        <f t="shared" si="4"/>
        <v>36344</v>
      </c>
      <c r="G29" s="14">
        <f t="shared" si="5"/>
        <v>36709</v>
      </c>
      <c r="H29" s="3">
        <f>CHOOSE(MATCH($A$2,{"D","C"},0),VLOOKUP($A29,$J$4:$M$49,COUNTA($J$4:$M$4)),TREND(D29:E29,F29:G29,B29))</f>
        <v>1</v>
      </c>
      <c r="J29" s="32">
        <v>40909</v>
      </c>
      <c r="K29" s="60">
        <f t="shared" si="6"/>
        <v>41092</v>
      </c>
      <c r="L29" s="216">
        <v>0</v>
      </c>
      <c r="M29" s="3">
        <f t="shared" si="8"/>
        <v>1</v>
      </c>
    </row>
    <row r="30" spans="1:14">
      <c r="A30" s="12">
        <f t="shared" si="7"/>
        <v>36557</v>
      </c>
      <c r="B30" s="34">
        <f t="shared" si="0"/>
        <v>36571</v>
      </c>
      <c r="C30" s="35">
        <f t="shared" si="1"/>
        <v>12</v>
      </c>
      <c r="D30" s="17">
        <f t="shared" si="2"/>
        <v>1</v>
      </c>
      <c r="E30" s="17">
        <f t="shared" si="3"/>
        <v>1</v>
      </c>
      <c r="F30" s="14">
        <f t="shared" si="4"/>
        <v>36344</v>
      </c>
      <c r="G30" s="14">
        <f t="shared" si="5"/>
        <v>36709</v>
      </c>
      <c r="H30" s="3">
        <f>CHOOSE(MATCH($A$2,{"D","C"},0),VLOOKUP($A30,$J$4:$M$49,COUNTA($J$4:$M$4)),TREND(D30:E30,F30:G30,B30))</f>
        <v>1</v>
      </c>
      <c r="J30" s="32">
        <v>41275</v>
      </c>
      <c r="K30" s="60">
        <f t="shared" si="6"/>
        <v>41458</v>
      </c>
      <c r="L30" s="216">
        <v>0</v>
      </c>
      <c r="M30" s="3">
        <f t="shared" si="8"/>
        <v>1</v>
      </c>
    </row>
    <row r="31" spans="1:14">
      <c r="A31" s="12">
        <f t="shared" si="7"/>
        <v>36586</v>
      </c>
      <c r="B31" s="34">
        <f t="shared" si="0"/>
        <v>36600</v>
      </c>
      <c r="C31" s="35">
        <f t="shared" si="1"/>
        <v>12</v>
      </c>
      <c r="D31" s="17">
        <f t="shared" si="2"/>
        <v>1</v>
      </c>
      <c r="E31" s="17">
        <f t="shared" si="3"/>
        <v>1</v>
      </c>
      <c r="F31" s="14">
        <f t="shared" si="4"/>
        <v>36344</v>
      </c>
      <c r="G31" s="14">
        <f t="shared" si="5"/>
        <v>36709</v>
      </c>
      <c r="H31" s="3">
        <f>CHOOSE(MATCH($A$2,{"D","C"},0),VLOOKUP($A31,$J$4:$M$49,COUNTA($J$4:$M$4)),TREND(D31:E31,F31:G31,B31))</f>
        <v>1</v>
      </c>
      <c r="J31" s="32">
        <v>41640</v>
      </c>
      <c r="K31" s="60">
        <f t="shared" si="6"/>
        <v>41820</v>
      </c>
      <c r="L31" s="216">
        <v>0</v>
      </c>
      <c r="M31" s="3">
        <f t="shared" si="8"/>
        <v>1</v>
      </c>
    </row>
    <row r="32" spans="1:14">
      <c r="A32" s="12">
        <f t="shared" si="7"/>
        <v>36617</v>
      </c>
      <c r="B32" s="34">
        <f t="shared" si="0"/>
        <v>36631</v>
      </c>
      <c r="C32" s="35">
        <f t="shared" si="1"/>
        <v>12</v>
      </c>
      <c r="D32" s="17">
        <f t="shared" si="2"/>
        <v>1</v>
      </c>
      <c r="E32" s="17">
        <f t="shared" si="3"/>
        <v>1</v>
      </c>
      <c r="F32" s="14">
        <f t="shared" si="4"/>
        <v>36344</v>
      </c>
      <c r="G32" s="14">
        <f t="shared" si="5"/>
        <v>36709</v>
      </c>
      <c r="H32" s="3">
        <f>CHOOSE(MATCH($A$2,{"D","C"},0),VLOOKUP($A32,$J$4:$M$49,COUNTA($J$4:$M$4)),TREND(D32:E32,F32:G32,B32))</f>
        <v>1</v>
      </c>
      <c r="J32" s="32">
        <v>41999</v>
      </c>
      <c r="K32" s="60">
        <f t="shared" si="6"/>
        <v>42185</v>
      </c>
      <c r="L32" s="213">
        <v>-1.5100000000000001E-2</v>
      </c>
      <c r="M32" s="3">
        <f t="shared" si="8"/>
        <v>0.9849</v>
      </c>
      <c r="N32" s="213" t="s">
        <v>161</v>
      </c>
    </row>
    <row r="33" spans="1:14">
      <c r="A33" s="12">
        <f t="shared" si="7"/>
        <v>36647</v>
      </c>
      <c r="B33" s="34">
        <f t="shared" si="0"/>
        <v>36661</v>
      </c>
      <c r="C33" s="35">
        <f t="shared" si="1"/>
        <v>12</v>
      </c>
      <c r="D33" s="17">
        <f t="shared" si="2"/>
        <v>1</v>
      </c>
      <c r="E33" s="17">
        <f t="shared" si="3"/>
        <v>1</v>
      </c>
      <c r="F33" s="14">
        <f t="shared" si="4"/>
        <v>36344</v>
      </c>
      <c r="G33" s="14">
        <f t="shared" si="5"/>
        <v>36709</v>
      </c>
      <c r="H33" s="3">
        <f>CHOOSE(MATCH($A$2,{"D","C"},0),VLOOKUP($A33,$J$4:$M$49,COUNTA($J$4:$M$4)),TREND(D33:E33,F33:G33,B33))</f>
        <v>1</v>
      </c>
      <c r="J33" s="32">
        <v>42370</v>
      </c>
      <c r="K33" s="60">
        <f t="shared" si="6"/>
        <v>42553</v>
      </c>
      <c r="L33" s="216">
        <v>0</v>
      </c>
      <c r="M33" s="3">
        <f t="shared" si="8"/>
        <v>0.9849</v>
      </c>
    </row>
    <row r="34" spans="1:14">
      <c r="A34" s="12">
        <f t="shared" si="7"/>
        <v>36678</v>
      </c>
      <c r="B34" s="34">
        <f t="shared" si="0"/>
        <v>36692</v>
      </c>
      <c r="C34" s="35">
        <f t="shared" si="1"/>
        <v>12</v>
      </c>
      <c r="D34" s="17">
        <f t="shared" si="2"/>
        <v>1</v>
      </c>
      <c r="E34" s="17">
        <f t="shared" si="3"/>
        <v>1</v>
      </c>
      <c r="F34" s="14">
        <f t="shared" si="4"/>
        <v>36344</v>
      </c>
      <c r="G34" s="14">
        <f t="shared" si="5"/>
        <v>36709</v>
      </c>
      <c r="H34" s="3">
        <f>CHOOSE(MATCH($A$2,{"D","C"},0),VLOOKUP($A34,$J$4:$M$49,COUNTA($J$4:$M$4)),TREND(D34:E34,F34:G34,B34))</f>
        <v>1</v>
      </c>
      <c r="J34" s="32">
        <v>42736</v>
      </c>
      <c r="K34" s="60">
        <f t="shared" si="6"/>
        <v>42822</v>
      </c>
      <c r="L34" s="216">
        <v>0</v>
      </c>
      <c r="M34" s="3">
        <f t="shared" si="8"/>
        <v>0.9849</v>
      </c>
    </row>
    <row r="35" spans="1:14">
      <c r="A35" s="12">
        <f t="shared" si="7"/>
        <v>36708</v>
      </c>
      <c r="B35" s="34">
        <f t="shared" si="0"/>
        <v>36722</v>
      </c>
      <c r="C35" s="35">
        <f t="shared" si="1"/>
        <v>13</v>
      </c>
      <c r="D35" s="17">
        <f t="shared" si="2"/>
        <v>1</v>
      </c>
      <c r="E35" s="17">
        <f t="shared" si="3"/>
        <v>1</v>
      </c>
      <c r="F35" s="14">
        <f t="shared" si="4"/>
        <v>36709</v>
      </c>
      <c r="G35" s="14">
        <f t="shared" si="5"/>
        <v>37075</v>
      </c>
      <c r="H35" s="3">
        <f>CHOOSE(MATCH($A$2,{"D","C"},0),VLOOKUP($A35,$J$4:$M$49,COUNTA($J$4:$M$4)),TREND(D35:E35,F35:G35,B35))</f>
        <v>1</v>
      </c>
      <c r="J35" s="32">
        <v>42907</v>
      </c>
      <c r="K35" s="60">
        <f t="shared" si="6"/>
        <v>43004</v>
      </c>
      <c r="L35" s="312">
        <v>0</v>
      </c>
      <c r="M35" s="3">
        <f t="shared" si="8"/>
        <v>0.9849</v>
      </c>
      <c r="N35" s="313" t="s">
        <v>180</v>
      </c>
    </row>
    <row r="36" spans="1:14">
      <c r="A36" s="12">
        <f t="shared" si="7"/>
        <v>36739</v>
      </c>
      <c r="B36" s="34">
        <f t="shared" si="0"/>
        <v>36753</v>
      </c>
      <c r="C36" s="35">
        <f t="shared" si="1"/>
        <v>13</v>
      </c>
      <c r="D36" s="17">
        <f t="shared" si="2"/>
        <v>1</v>
      </c>
      <c r="E36" s="17">
        <f t="shared" si="3"/>
        <v>1</v>
      </c>
      <c r="F36" s="14">
        <f t="shared" si="4"/>
        <v>36709</v>
      </c>
      <c r="G36" s="14">
        <f t="shared" si="5"/>
        <v>37075</v>
      </c>
      <c r="H36" s="3">
        <f>CHOOSE(MATCH($A$2,{"D","C"},0),VLOOKUP($A36,$J$4:$M$49,COUNTA($J$4:$M$4)),TREND(D36:E36,F36:G36,B36))</f>
        <v>1</v>
      </c>
      <c r="J36" s="32">
        <v>43101</v>
      </c>
      <c r="K36" s="60">
        <f t="shared" si="6"/>
        <v>43284</v>
      </c>
      <c r="L36" s="216">
        <v>0</v>
      </c>
      <c r="M36" s="3">
        <f t="shared" si="8"/>
        <v>0.9849</v>
      </c>
    </row>
    <row r="37" spans="1:14">
      <c r="A37" s="12">
        <f t="shared" si="7"/>
        <v>36770</v>
      </c>
      <c r="B37" s="34">
        <f t="shared" si="0"/>
        <v>36784</v>
      </c>
      <c r="C37" s="35">
        <f t="shared" si="1"/>
        <v>13</v>
      </c>
      <c r="D37" s="17">
        <f t="shared" si="2"/>
        <v>1</v>
      </c>
      <c r="E37" s="17">
        <f t="shared" si="3"/>
        <v>1</v>
      </c>
      <c r="F37" s="14">
        <f t="shared" si="4"/>
        <v>36709</v>
      </c>
      <c r="G37" s="14">
        <f t="shared" si="5"/>
        <v>37075</v>
      </c>
      <c r="H37" s="3">
        <f>CHOOSE(MATCH($A$2,{"D","C"},0),VLOOKUP($A37,$J$4:$M$49,COUNTA($J$4:$M$4)),TREND(D37:E37,F37:G37,B37))</f>
        <v>1</v>
      </c>
      <c r="J37" s="32">
        <v>43466</v>
      </c>
      <c r="K37" s="60">
        <f t="shared" si="6"/>
        <v>43649</v>
      </c>
      <c r="L37" s="216">
        <v>0</v>
      </c>
      <c r="M37" s="3">
        <f t="shared" si="8"/>
        <v>0.9849</v>
      </c>
    </row>
    <row r="38" spans="1:14">
      <c r="A38" s="12">
        <f t="shared" si="7"/>
        <v>36800</v>
      </c>
      <c r="B38" s="34">
        <f t="shared" si="0"/>
        <v>36814</v>
      </c>
      <c r="C38" s="35">
        <f t="shared" si="1"/>
        <v>13</v>
      </c>
      <c r="D38" s="17">
        <f t="shared" si="2"/>
        <v>1</v>
      </c>
      <c r="E38" s="17">
        <f t="shared" si="3"/>
        <v>1</v>
      </c>
      <c r="F38" s="14">
        <f t="shared" si="4"/>
        <v>36709</v>
      </c>
      <c r="G38" s="14">
        <f t="shared" si="5"/>
        <v>37075</v>
      </c>
      <c r="H38" s="3">
        <f>CHOOSE(MATCH($A$2,{"D","C"},0),VLOOKUP($A38,$J$4:$M$49,COUNTA($J$4:$M$4)),TREND(D38:E38,F38:G38,B38))</f>
        <v>1</v>
      </c>
      <c r="J38" s="32">
        <v>43831</v>
      </c>
      <c r="K38" s="60">
        <f t="shared" si="6"/>
        <v>44014</v>
      </c>
      <c r="L38" s="216">
        <v>0</v>
      </c>
      <c r="M38" s="3">
        <f t="shared" si="8"/>
        <v>0.9849</v>
      </c>
    </row>
    <row r="39" spans="1:14">
      <c r="A39" s="12">
        <f t="shared" si="7"/>
        <v>36831</v>
      </c>
      <c r="B39" s="34">
        <f t="shared" si="0"/>
        <v>36845</v>
      </c>
      <c r="C39" s="35">
        <f t="shared" si="1"/>
        <v>13</v>
      </c>
      <c r="D39" s="17">
        <f t="shared" si="2"/>
        <v>1</v>
      </c>
      <c r="E39" s="17">
        <f t="shared" si="3"/>
        <v>1</v>
      </c>
      <c r="F39" s="14">
        <f t="shared" si="4"/>
        <v>36709</v>
      </c>
      <c r="G39" s="14">
        <f t="shared" si="5"/>
        <v>37075</v>
      </c>
      <c r="H39" s="3">
        <f>CHOOSE(MATCH($A$2,{"D","C"},0),VLOOKUP($A39,$J$4:$M$49,COUNTA($J$4:$M$4)),TREND(D39:E39,F39:G39,B39))</f>
        <v>1</v>
      </c>
      <c r="J39" s="32">
        <v>44197</v>
      </c>
      <c r="K39" s="60">
        <f t="shared" si="6"/>
        <v>44380</v>
      </c>
      <c r="L39" s="216">
        <v>0</v>
      </c>
      <c r="M39" s="3">
        <f t="shared" si="8"/>
        <v>0.9849</v>
      </c>
    </row>
    <row r="40" spans="1:14">
      <c r="A40" s="12">
        <f t="shared" si="7"/>
        <v>36861</v>
      </c>
      <c r="B40" s="34">
        <f t="shared" si="0"/>
        <v>36875</v>
      </c>
      <c r="C40" s="35">
        <f t="shared" si="1"/>
        <v>13</v>
      </c>
      <c r="D40" s="17">
        <f t="shared" si="2"/>
        <v>1</v>
      </c>
      <c r="E40" s="17">
        <f t="shared" si="3"/>
        <v>1</v>
      </c>
      <c r="F40" s="14">
        <f t="shared" si="4"/>
        <v>36709</v>
      </c>
      <c r="G40" s="14">
        <f t="shared" si="5"/>
        <v>37075</v>
      </c>
      <c r="H40" s="3">
        <f>CHOOSE(MATCH($A$2,{"D","C"},0),VLOOKUP($A40,$J$4:$M$49,COUNTA($J$4:$M$4)),TREND(D40:E40,F40:G40,B40))</f>
        <v>1</v>
      </c>
      <c r="J40" s="32">
        <v>44562</v>
      </c>
      <c r="K40" s="60">
        <f t="shared" si="6"/>
        <v>44745</v>
      </c>
      <c r="L40" s="153">
        <f t="shared" ref="L40:L47" si="9">L$48</f>
        <v>0</v>
      </c>
      <c r="M40" s="3">
        <f t="shared" si="8"/>
        <v>0.9849</v>
      </c>
    </row>
    <row r="41" spans="1:14">
      <c r="A41" s="12">
        <f t="shared" si="7"/>
        <v>36892</v>
      </c>
      <c r="B41" s="34">
        <f t="shared" si="0"/>
        <v>36906</v>
      </c>
      <c r="C41" s="35">
        <f t="shared" si="1"/>
        <v>13</v>
      </c>
      <c r="D41" s="17">
        <f t="shared" si="2"/>
        <v>1</v>
      </c>
      <c r="E41" s="17">
        <f t="shared" si="3"/>
        <v>1</v>
      </c>
      <c r="F41" s="14">
        <f t="shared" si="4"/>
        <v>36709</v>
      </c>
      <c r="G41" s="14">
        <f t="shared" si="5"/>
        <v>37075</v>
      </c>
      <c r="H41" s="3">
        <f>CHOOSE(MATCH($A$2,{"D","C"},0),VLOOKUP($A41,$J$4:$M$49,COUNTA($J$4:$M$4)),TREND(D41:E41,F41:G41,B41))</f>
        <v>1</v>
      </c>
      <c r="J41" s="32">
        <v>44927</v>
      </c>
      <c r="K41" s="60">
        <f t="shared" si="6"/>
        <v>45110</v>
      </c>
      <c r="L41" s="153">
        <f t="shared" si="9"/>
        <v>0</v>
      </c>
      <c r="M41" s="3">
        <f t="shared" si="8"/>
        <v>0.9849</v>
      </c>
    </row>
    <row r="42" spans="1:14">
      <c r="A42" s="12">
        <f t="shared" si="7"/>
        <v>36923</v>
      </c>
      <c r="B42" s="34">
        <f t="shared" si="0"/>
        <v>36937</v>
      </c>
      <c r="C42" s="35">
        <f t="shared" si="1"/>
        <v>13</v>
      </c>
      <c r="D42" s="17">
        <f t="shared" si="2"/>
        <v>1</v>
      </c>
      <c r="E42" s="17">
        <f t="shared" si="3"/>
        <v>1</v>
      </c>
      <c r="F42" s="14">
        <f t="shared" si="4"/>
        <v>36709</v>
      </c>
      <c r="G42" s="14">
        <f t="shared" si="5"/>
        <v>37075</v>
      </c>
      <c r="H42" s="3">
        <f>CHOOSE(MATCH($A$2,{"D","C"},0),VLOOKUP($A42,$J$4:$M$49,COUNTA($J$4:$M$4)),TREND(D42:E42,F42:G42,B42))</f>
        <v>1</v>
      </c>
      <c r="J42" s="32">
        <v>45292</v>
      </c>
      <c r="K42" s="60">
        <f t="shared" si="6"/>
        <v>45475</v>
      </c>
      <c r="L42" s="153">
        <f t="shared" si="9"/>
        <v>0</v>
      </c>
      <c r="M42" s="3">
        <f t="shared" si="8"/>
        <v>0.9849</v>
      </c>
    </row>
    <row r="43" spans="1:14">
      <c r="A43" s="12">
        <f t="shared" si="7"/>
        <v>36951</v>
      </c>
      <c r="B43" s="34">
        <f t="shared" si="0"/>
        <v>36965</v>
      </c>
      <c r="C43" s="35">
        <f t="shared" si="1"/>
        <v>13</v>
      </c>
      <c r="D43" s="17">
        <f t="shared" si="2"/>
        <v>1</v>
      </c>
      <c r="E43" s="17">
        <f t="shared" si="3"/>
        <v>1</v>
      </c>
      <c r="F43" s="14">
        <f t="shared" si="4"/>
        <v>36709</v>
      </c>
      <c r="G43" s="14">
        <f t="shared" si="5"/>
        <v>37075</v>
      </c>
      <c r="H43" s="3">
        <f>CHOOSE(MATCH($A$2,{"D","C"},0),VLOOKUP($A43,$J$4:$M$49,COUNTA($J$4:$M$4)),TREND(D43:E43,F43:G43,B43))</f>
        <v>1</v>
      </c>
      <c r="J43" s="32">
        <v>45658</v>
      </c>
      <c r="K43" s="60">
        <f t="shared" si="6"/>
        <v>45841</v>
      </c>
      <c r="L43" s="153">
        <f t="shared" si="9"/>
        <v>0</v>
      </c>
      <c r="M43" s="3">
        <f t="shared" si="8"/>
        <v>0.9849</v>
      </c>
    </row>
    <row r="44" spans="1:14">
      <c r="A44" s="12">
        <f t="shared" si="7"/>
        <v>36982</v>
      </c>
      <c r="B44" s="34">
        <f t="shared" si="0"/>
        <v>36996</v>
      </c>
      <c r="C44" s="35">
        <f t="shared" si="1"/>
        <v>13</v>
      </c>
      <c r="D44" s="17">
        <f t="shared" si="2"/>
        <v>1</v>
      </c>
      <c r="E44" s="17">
        <f t="shared" si="3"/>
        <v>1</v>
      </c>
      <c r="F44" s="14">
        <f t="shared" si="4"/>
        <v>36709</v>
      </c>
      <c r="G44" s="14">
        <f t="shared" si="5"/>
        <v>37075</v>
      </c>
      <c r="H44" s="3">
        <f>CHOOSE(MATCH($A$2,{"D","C"},0),VLOOKUP($A44,$J$4:$M$49,COUNTA($J$4:$M$4)),TREND(D44:E44,F44:G44,B44))</f>
        <v>1</v>
      </c>
      <c r="J44" s="32">
        <v>46023</v>
      </c>
      <c r="K44" s="60">
        <f t="shared" si="6"/>
        <v>46206</v>
      </c>
      <c r="L44" s="153">
        <f t="shared" si="9"/>
        <v>0</v>
      </c>
      <c r="M44" s="3">
        <f t="shared" si="8"/>
        <v>0.9849</v>
      </c>
    </row>
    <row r="45" spans="1:14">
      <c r="A45" s="12">
        <f t="shared" si="7"/>
        <v>37012</v>
      </c>
      <c r="B45" s="34">
        <f t="shared" si="0"/>
        <v>37026</v>
      </c>
      <c r="C45" s="35">
        <f t="shared" si="1"/>
        <v>13</v>
      </c>
      <c r="D45" s="17">
        <f t="shared" si="2"/>
        <v>1</v>
      </c>
      <c r="E45" s="17">
        <f t="shared" si="3"/>
        <v>1</v>
      </c>
      <c r="F45" s="14">
        <f t="shared" si="4"/>
        <v>36709</v>
      </c>
      <c r="G45" s="14">
        <f t="shared" si="5"/>
        <v>37075</v>
      </c>
      <c r="H45" s="3">
        <f>CHOOSE(MATCH($A$2,{"D","C"},0),VLOOKUP($A45,$J$4:$M$49,COUNTA($J$4:$M$4)),TREND(D45:E45,F45:G45,B45))</f>
        <v>1</v>
      </c>
      <c r="J45" s="32">
        <v>46388</v>
      </c>
      <c r="K45" s="60">
        <f t="shared" si="6"/>
        <v>46571</v>
      </c>
      <c r="L45" s="153">
        <f t="shared" si="9"/>
        <v>0</v>
      </c>
      <c r="M45" s="3">
        <f t="shared" si="8"/>
        <v>0.9849</v>
      </c>
    </row>
    <row r="46" spans="1:14">
      <c r="A46" s="12">
        <f t="shared" si="7"/>
        <v>37043</v>
      </c>
      <c r="B46" s="34">
        <f t="shared" si="0"/>
        <v>37057</v>
      </c>
      <c r="C46" s="35">
        <f t="shared" si="1"/>
        <v>13</v>
      </c>
      <c r="D46" s="17">
        <f t="shared" si="2"/>
        <v>1</v>
      </c>
      <c r="E46" s="17">
        <f t="shared" si="3"/>
        <v>1</v>
      </c>
      <c r="F46" s="14">
        <f t="shared" si="4"/>
        <v>36709</v>
      </c>
      <c r="G46" s="14">
        <f t="shared" si="5"/>
        <v>37075</v>
      </c>
      <c r="H46" s="3">
        <f>CHOOSE(MATCH($A$2,{"D","C"},0),VLOOKUP($A46,$J$4:$M$49,COUNTA($J$4:$M$4)),TREND(D46:E46,F46:G46,B46))</f>
        <v>1</v>
      </c>
      <c r="J46" s="32">
        <v>46753</v>
      </c>
      <c r="K46" s="60">
        <f t="shared" si="6"/>
        <v>46936</v>
      </c>
      <c r="L46" s="153">
        <f t="shared" si="9"/>
        <v>0</v>
      </c>
      <c r="M46" s="3">
        <f t="shared" si="8"/>
        <v>0.9849</v>
      </c>
    </row>
    <row r="47" spans="1:14">
      <c r="A47" s="12">
        <f t="shared" si="7"/>
        <v>37073</v>
      </c>
      <c r="B47" s="34">
        <f t="shared" si="0"/>
        <v>37087</v>
      </c>
      <c r="C47" s="35">
        <f t="shared" si="1"/>
        <v>14</v>
      </c>
      <c r="D47" s="17">
        <f t="shared" si="2"/>
        <v>1</v>
      </c>
      <c r="E47" s="17">
        <f t="shared" si="3"/>
        <v>1</v>
      </c>
      <c r="F47" s="14">
        <f t="shared" si="4"/>
        <v>37075</v>
      </c>
      <c r="G47" s="14">
        <f t="shared" si="5"/>
        <v>37440</v>
      </c>
      <c r="H47" s="3">
        <f>CHOOSE(MATCH($A$2,{"D","C"},0),VLOOKUP($A47,$J$4:$M$49,COUNTA($J$4:$M$4)),TREND(D47:E47,F47:G47,B47))</f>
        <v>1</v>
      </c>
      <c r="J47" s="32">
        <v>47119</v>
      </c>
      <c r="K47" s="60">
        <f t="shared" si="6"/>
        <v>47302</v>
      </c>
      <c r="L47" s="153">
        <f t="shared" si="9"/>
        <v>0</v>
      </c>
      <c r="M47" s="3">
        <f t="shared" si="8"/>
        <v>0.9849</v>
      </c>
    </row>
    <row r="48" spans="1:14">
      <c r="A48" s="12">
        <f t="shared" si="7"/>
        <v>37104</v>
      </c>
      <c r="B48" s="34">
        <f t="shared" si="0"/>
        <v>37118</v>
      </c>
      <c r="C48" s="35">
        <f t="shared" si="1"/>
        <v>14</v>
      </c>
      <c r="D48" s="17">
        <f t="shared" si="2"/>
        <v>1</v>
      </c>
      <c r="E48" s="17">
        <f t="shared" si="3"/>
        <v>1</v>
      </c>
      <c r="F48" s="14">
        <f t="shared" si="4"/>
        <v>37075</v>
      </c>
      <c r="G48" s="14">
        <f t="shared" si="5"/>
        <v>37440</v>
      </c>
      <c r="H48" s="3">
        <f>CHOOSE(MATCH($A$2,{"D","C"},0),VLOOKUP($A48,$J$4:$M$49,COUNTA($J$4:$M$4)),TREND(D48:E48,F48:G48,B48))</f>
        <v>1</v>
      </c>
      <c r="J48" s="32">
        <v>47484</v>
      </c>
      <c r="K48" s="60">
        <f t="shared" si="6"/>
        <v>47667</v>
      </c>
      <c r="L48" s="459">
        <v>0</v>
      </c>
      <c r="M48" s="3">
        <f t="shared" si="8"/>
        <v>0.9849</v>
      </c>
    </row>
    <row r="49" spans="1:14">
      <c r="A49" s="12">
        <f t="shared" si="7"/>
        <v>37135</v>
      </c>
      <c r="B49" s="34">
        <f t="shared" si="0"/>
        <v>37149</v>
      </c>
      <c r="C49" s="35">
        <f t="shared" si="1"/>
        <v>14</v>
      </c>
      <c r="D49" s="17">
        <f t="shared" si="2"/>
        <v>1</v>
      </c>
      <c r="E49" s="17">
        <f t="shared" si="3"/>
        <v>1</v>
      </c>
      <c r="F49" s="14">
        <f t="shared" si="4"/>
        <v>37075</v>
      </c>
      <c r="G49" s="14">
        <f t="shared" si="5"/>
        <v>37440</v>
      </c>
      <c r="H49" s="3">
        <f>CHOOSE(MATCH($A$2,{"D","C"},0),VLOOKUP($A49,$J$4:$M$49,COUNTA($J$4:$M$4)),TREND(D49:E49,F49:G49,B49))</f>
        <v>1</v>
      </c>
      <c r="J49" s="51">
        <v>47849</v>
      </c>
      <c r="K49" s="52"/>
      <c r="L49" s="52"/>
      <c r="M49" s="52"/>
    </row>
    <row r="50" spans="1:14">
      <c r="A50" s="12">
        <f t="shared" si="7"/>
        <v>37165</v>
      </c>
      <c r="B50" s="34">
        <f t="shared" si="0"/>
        <v>37179</v>
      </c>
      <c r="C50" s="35">
        <f t="shared" si="1"/>
        <v>14</v>
      </c>
      <c r="D50" s="17">
        <f t="shared" si="2"/>
        <v>1</v>
      </c>
      <c r="E50" s="17">
        <f t="shared" si="3"/>
        <v>1</v>
      </c>
      <c r="F50" s="14">
        <f t="shared" si="4"/>
        <v>37075</v>
      </c>
      <c r="G50" s="14">
        <f t="shared" si="5"/>
        <v>37440</v>
      </c>
      <c r="H50" s="3">
        <f>CHOOSE(MATCH($A$2,{"D","C"},0),VLOOKUP($A50,$J$4:$M$49,COUNTA($J$4:$M$4)),TREND(D50:E50,F50:G50,B50))</f>
        <v>1</v>
      </c>
    </row>
    <row r="51" spans="1:14">
      <c r="A51" s="12">
        <f t="shared" si="7"/>
        <v>37196</v>
      </c>
      <c r="B51" s="34">
        <f t="shared" si="0"/>
        <v>37210</v>
      </c>
      <c r="C51" s="35">
        <f t="shared" si="1"/>
        <v>14</v>
      </c>
      <c r="D51" s="17">
        <f t="shared" si="2"/>
        <v>1</v>
      </c>
      <c r="E51" s="17">
        <f t="shared" si="3"/>
        <v>1</v>
      </c>
      <c r="F51" s="14">
        <f t="shared" si="4"/>
        <v>37075</v>
      </c>
      <c r="G51" s="14">
        <f t="shared" si="5"/>
        <v>37440</v>
      </c>
      <c r="H51" s="3">
        <f>CHOOSE(MATCH($A$2,{"D","C"},0),VLOOKUP($A51,$J$4:$M$49,COUNTA($J$4:$M$4)),TREND(D51:E51,F51:G51,B51))</f>
        <v>1</v>
      </c>
      <c r="J51" s="10" t="s">
        <v>16</v>
      </c>
      <c r="K51" s="411" t="s">
        <v>391</v>
      </c>
      <c r="L51" s="411"/>
      <c r="M51" s="411"/>
      <c r="N51" s="411"/>
    </row>
    <row r="52" spans="1:14">
      <c r="A52" s="12">
        <f t="shared" si="7"/>
        <v>37226</v>
      </c>
      <c r="B52" s="34">
        <f t="shared" si="0"/>
        <v>37240</v>
      </c>
      <c r="C52" s="35">
        <f t="shared" si="1"/>
        <v>14</v>
      </c>
      <c r="D52" s="17">
        <f t="shared" si="2"/>
        <v>1</v>
      </c>
      <c r="E52" s="17">
        <f t="shared" si="3"/>
        <v>1</v>
      </c>
      <c r="F52" s="14">
        <f t="shared" si="4"/>
        <v>37075</v>
      </c>
      <c r="G52" s="14">
        <f t="shared" si="5"/>
        <v>37440</v>
      </c>
      <c r="H52" s="3">
        <f>CHOOSE(MATCH($A$2,{"D","C"},0),VLOOKUP($A52,$J$4:$M$49,COUNTA($J$4:$M$4)),TREND(D52:E52,F52:G52,B52))</f>
        <v>1</v>
      </c>
      <c r="J52" s="10"/>
      <c r="K52" s="212" t="s">
        <v>245</v>
      </c>
      <c r="L52" s="209"/>
      <c r="M52" s="209"/>
      <c r="N52" s="209"/>
    </row>
    <row r="53" spans="1:14">
      <c r="A53" s="12">
        <f t="shared" si="7"/>
        <v>37257</v>
      </c>
      <c r="B53" s="34">
        <f t="shared" si="0"/>
        <v>37271</v>
      </c>
      <c r="C53" s="35">
        <f t="shared" si="1"/>
        <v>14</v>
      </c>
      <c r="D53" s="17">
        <f t="shared" si="2"/>
        <v>1</v>
      </c>
      <c r="E53" s="17">
        <f t="shared" si="3"/>
        <v>1</v>
      </c>
      <c r="F53" s="14">
        <f t="shared" si="4"/>
        <v>37075</v>
      </c>
      <c r="G53" s="14">
        <f t="shared" si="5"/>
        <v>37440</v>
      </c>
      <c r="H53" s="3">
        <f>CHOOSE(MATCH($A$2,{"D","C"},0),VLOOKUP($A53,$J$4:$M$49,COUNTA($J$4:$M$4)),TREND(D53:E53,F53:G53,B53))</f>
        <v>1</v>
      </c>
      <c r="K53" s="313" t="s">
        <v>191</v>
      </c>
      <c r="L53" s="313"/>
      <c r="M53" s="313"/>
      <c r="N53" s="313"/>
    </row>
    <row r="54" spans="1:14">
      <c r="A54" s="12">
        <f t="shared" si="7"/>
        <v>37288</v>
      </c>
      <c r="B54" s="34">
        <f t="shared" si="0"/>
        <v>37302</v>
      </c>
      <c r="C54" s="35">
        <f t="shared" si="1"/>
        <v>14</v>
      </c>
      <c r="D54" s="17">
        <f t="shared" si="2"/>
        <v>1</v>
      </c>
      <c r="E54" s="17">
        <f t="shared" si="3"/>
        <v>1</v>
      </c>
      <c r="F54" s="14">
        <f t="shared" si="4"/>
        <v>37075</v>
      </c>
      <c r="G54" s="14">
        <f t="shared" si="5"/>
        <v>37440</v>
      </c>
      <c r="H54" s="3">
        <f>CHOOSE(MATCH($A$2,{"D","C"},0),VLOOKUP($A54,$J$4:$M$49,COUNTA($J$4:$M$4)),TREND(D54:E54,F54:G54,B54))</f>
        <v>1</v>
      </c>
    </row>
    <row r="55" spans="1:14">
      <c r="A55" s="12">
        <f t="shared" si="7"/>
        <v>37316</v>
      </c>
      <c r="B55" s="34">
        <f t="shared" si="0"/>
        <v>37330</v>
      </c>
      <c r="C55" s="35">
        <f t="shared" si="1"/>
        <v>14</v>
      </c>
      <c r="D55" s="17">
        <f t="shared" si="2"/>
        <v>1</v>
      </c>
      <c r="E55" s="17">
        <f t="shared" si="3"/>
        <v>1</v>
      </c>
      <c r="F55" s="14">
        <f t="shared" si="4"/>
        <v>37075</v>
      </c>
      <c r="G55" s="14">
        <f t="shared" si="5"/>
        <v>37440</v>
      </c>
      <c r="H55" s="3">
        <f>CHOOSE(MATCH($A$2,{"D","C"},0),VLOOKUP($A55,$J$4:$M$49,COUNTA($J$4:$M$4)),TREND(D55:E55,F55:G55,B55))</f>
        <v>1</v>
      </c>
    </row>
    <row r="56" spans="1:14">
      <c r="A56" s="12">
        <f t="shared" si="7"/>
        <v>37347</v>
      </c>
      <c r="B56" s="34">
        <f t="shared" si="0"/>
        <v>37361</v>
      </c>
      <c r="C56" s="35">
        <f t="shared" si="1"/>
        <v>14</v>
      </c>
      <c r="D56" s="17">
        <f t="shared" si="2"/>
        <v>1</v>
      </c>
      <c r="E56" s="17">
        <f t="shared" si="3"/>
        <v>1</v>
      </c>
      <c r="F56" s="14">
        <f t="shared" si="4"/>
        <v>37075</v>
      </c>
      <c r="G56" s="14">
        <f t="shared" si="5"/>
        <v>37440</v>
      </c>
      <c r="H56" s="3">
        <f>CHOOSE(MATCH($A$2,{"D","C"},0),VLOOKUP($A56,$J$4:$M$49,COUNTA($J$4:$M$4)),TREND(D56:E56,F56:G56,B56))</f>
        <v>1</v>
      </c>
    </row>
    <row r="57" spans="1:14">
      <c r="A57" s="12">
        <f t="shared" si="7"/>
        <v>37377</v>
      </c>
      <c r="B57" s="34">
        <f t="shared" si="0"/>
        <v>37391</v>
      </c>
      <c r="C57" s="35">
        <f t="shared" si="1"/>
        <v>14</v>
      </c>
      <c r="D57" s="17">
        <f t="shared" si="2"/>
        <v>1</v>
      </c>
      <c r="E57" s="17">
        <f t="shared" si="3"/>
        <v>1</v>
      </c>
      <c r="F57" s="14">
        <f t="shared" si="4"/>
        <v>37075</v>
      </c>
      <c r="G57" s="14">
        <f t="shared" si="5"/>
        <v>37440</v>
      </c>
      <c r="H57" s="3">
        <f>CHOOSE(MATCH($A$2,{"D","C"},0),VLOOKUP($A57,$J$4:$M$49,COUNTA($J$4:$M$4)),TREND(D57:E57,F57:G57,B57))</f>
        <v>1</v>
      </c>
    </row>
    <row r="58" spans="1:14">
      <c r="A58" s="12">
        <f t="shared" si="7"/>
        <v>37408</v>
      </c>
      <c r="B58" s="34">
        <f t="shared" si="0"/>
        <v>37422</v>
      </c>
      <c r="C58" s="35">
        <f t="shared" si="1"/>
        <v>14</v>
      </c>
      <c r="D58" s="17">
        <f t="shared" si="2"/>
        <v>1</v>
      </c>
      <c r="E58" s="17">
        <f t="shared" si="3"/>
        <v>1</v>
      </c>
      <c r="F58" s="14">
        <f t="shared" si="4"/>
        <v>37075</v>
      </c>
      <c r="G58" s="14">
        <f t="shared" si="5"/>
        <v>37440</v>
      </c>
      <c r="H58" s="3">
        <f>CHOOSE(MATCH($A$2,{"D","C"},0),VLOOKUP($A58,$J$4:$M$49,COUNTA($J$4:$M$4)),TREND(D58:E58,F58:G58,B58))</f>
        <v>1</v>
      </c>
    </row>
    <row r="59" spans="1:14">
      <c r="A59" s="12">
        <f t="shared" si="7"/>
        <v>37438</v>
      </c>
      <c r="B59" s="34">
        <f t="shared" si="0"/>
        <v>37452</v>
      </c>
      <c r="C59" s="35">
        <f t="shared" si="1"/>
        <v>15</v>
      </c>
      <c r="D59" s="17">
        <f t="shared" si="2"/>
        <v>1</v>
      </c>
      <c r="E59" s="17">
        <f t="shared" si="3"/>
        <v>1</v>
      </c>
      <c r="F59" s="14">
        <f t="shared" si="4"/>
        <v>37440</v>
      </c>
      <c r="G59" s="14">
        <f t="shared" si="5"/>
        <v>37805</v>
      </c>
      <c r="H59" s="3">
        <f>CHOOSE(MATCH($A$2,{"D","C"},0),VLOOKUP($A59,$J$4:$M$49,COUNTA($J$4:$M$4)),TREND(D59:E59,F59:G59,B59))</f>
        <v>1</v>
      </c>
    </row>
    <row r="60" spans="1:14">
      <c r="A60" s="12">
        <f t="shared" si="7"/>
        <v>37469</v>
      </c>
      <c r="B60" s="34">
        <f t="shared" si="0"/>
        <v>37483</v>
      </c>
      <c r="C60" s="35">
        <f t="shared" si="1"/>
        <v>15</v>
      </c>
      <c r="D60" s="17">
        <f t="shared" si="2"/>
        <v>1</v>
      </c>
      <c r="E60" s="17">
        <f t="shared" si="3"/>
        <v>1</v>
      </c>
      <c r="F60" s="14">
        <f t="shared" si="4"/>
        <v>37440</v>
      </c>
      <c r="G60" s="14">
        <f t="shared" si="5"/>
        <v>37805</v>
      </c>
      <c r="H60" s="3">
        <f>CHOOSE(MATCH($A$2,{"D","C"},0),VLOOKUP($A60,$J$4:$M$49,COUNTA($J$4:$M$4)),TREND(D60:E60,F60:G60,B60))</f>
        <v>1</v>
      </c>
    </row>
    <row r="61" spans="1:14">
      <c r="A61" s="12">
        <f t="shared" si="7"/>
        <v>37500</v>
      </c>
      <c r="B61" s="34">
        <f t="shared" si="0"/>
        <v>37514</v>
      </c>
      <c r="C61" s="35">
        <f t="shared" si="1"/>
        <v>15</v>
      </c>
      <c r="D61" s="17">
        <f t="shared" si="2"/>
        <v>1</v>
      </c>
      <c r="E61" s="17">
        <f t="shared" si="3"/>
        <v>1</v>
      </c>
      <c r="F61" s="14">
        <f t="shared" si="4"/>
        <v>37440</v>
      </c>
      <c r="G61" s="14">
        <f t="shared" si="5"/>
        <v>37805</v>
      </c>
      <c r="H61" s="3">
        <f>CHOOSE(MATCH($A$2,{"D","C"},0),VLOOKUP($A61,$J$4:$M$49,COUNTA($J$4:$M$4)),TREND(D61:E61,F61:G61,B61))</f>
        <v>1</v>
      </c>
    </row>
    <row r="62" spans="1:14">
      <c r="A62" s="12">
        <f t="shared" si="7"/>
        <v>37530</v>
      </c>
      <c r="B62" s="34">
        <f t="shared" si="0"/>
        <v>37544</v>
      </c>
      <c r="C62" s="35">
        <f t="shared" si="1"/>
        <v>15</v>
      </c>
      <c r="D62" s="17">
        <f t="shared" si="2"/>
        <v>1</v>
      </c>
      <c r="E62" s="17">
        <f t="shared" si="3"/>
        <v>1</v>
      </c>
      <c r="F62" s="14">
        <f t="shared" si="4"/>
        <v>37440</v>
      </c>
      <c r="G62" s="14">
        <f t="shared" si="5"/>
        <v>37805</v>
      </c>
      <c r="H62" s="3">
        <f>CHOOSE(MATCH($A$2,{"D","C"},0),VLOOKUP($A62,$J$4:$M$49,COUNTA($J$4:$M$4)),TREND(D62:E62,F62:G62,B62))</f>
        <v>1</v>
      </c>
    </row>
    <row r="63" spans="1:14">
      <c r="A63" s="12">
        <f t="shared" si="7"/>
        <v>37561</v>
      </c>
      <c r="B63" s="34">
        <f t="shared" si="0"/>
        <v>37575</v>
      </c>
      <c r="C63" s="35">
        <f t="shared" si="1"/>
        <v>15</v>
      </c>
      <c r="D63" s="17">
        <f t="shared" si="2"/>
        <v>1</v>
      </c>
      <c r="E63" s="17">
        <f t="shared" si="3"/>
        <v>1</v>
      </c>
      <c r="F63" s="14">
        <f t="shared" si="4"/>
        <v>37440</v>
      </c>
      <c r="G63" s="14">
        <f t="shared" si="5"/>
        <v>37805</v>
      </c>
      <c r="H63" s="3">
        <f>CHOOSE(MATCH($A$2,{"D","C"},0),VLOOKUP($A63,$J$4:$M$49,COUNTA($J$4:$M$4)),TREND(D63:E63,F63:G63,B63))</f>
        <v>1</v>
      </c>
    </row>
    <row r="64" spans="1:14">
      <c r="A64" s="12">
        <f t="shared" si="7"/>
        <v>37591</v>
      </c>
      <c r="B64" s="34">
        <f t="shared" si="0"/>
        <v>37605</v>
      </c>
      <c r="C64" s="35">
        <f t="shared" si="1"/>
        <v>15</v>
      </c>
      <c r="D64" s="17">
        <f t="shared" si="2"/>
        <v>1</v>
      </c>
      <c r="E64" s="17">
        <f t="shared" si="3"/>
        <v>1</v>
      </c>
      <c r="F64" s="14">
        <f t="shared" si="4"/>
        <v>37440</v>
      </c>
      <c r="G64" s="14">
        <f t="shared" si="5"/>
        <v>37805</v>
      </c>
      <c r="H64" s="3">
        <f>CHOOSE(MATCH($A$2,{"D","C"},0),VLOOKUP($A64,$J$4:$M$49,COUNTA($J$4:$M$4)),TREND(D64:E64,F64:G64,B64))</f>
        <v>1</v>
      </c>
    </row>
    <row r="65" spans="1:8">
      <c r="A65" s="12">
        <f t="shared" si="7"/>
        <v>37622</v>
      </c>
      <c r="B65" s="34">
        <f t="shared" si="0"/>
        <v>37636</v>
      </c>
      <c r="C65" s="35">
        <f t="shared" si="1"/>
        <v>15</v>
      </c>
      <c r="D65" s="17">
        <f t="shared" si="2"/>
        <v>1</v>
      </c>
      <c r="E65" s="17">
        <f t="shared" si="3"/>
        <v>1</v>
      </c>
      <c r="F65" s="14">
        <f t="shared" si="4"/>
        <v>37440</v>
      </c>
      <c r="G65" s="14">
        <f t="shared" si="5"/>
        <v>37805</v>
      </c>
      <c r="H65" s="3">
        <f>CHOOSE(MATCH($A$2,{"D","C"},0),VLOOKUP($A65,$J$4:$M$49,COUNTA($J$4:$M$4)),TREND(D65:E65,F65:G65,B65))</f>
        <v>1</v>
      </c>
    </row>
    <row r="66" spans="1:8">
      <c r="A66" s="12">
        <f t="shared" si="7"/>
        <v>37653</v>
      </c>
      <c r="B66" s="34">
        <f t="shared" si="0"/>
        <v>37667</v>
      </c>
      <c r="C66" s="35">
        <f t="shared" si="1"/>
        <v>15</v>
      </c>
      <c r="D66" s="17">
        <f t="shared" si="2"/>
        <v>1</v>
      </c>
      <c r="E66" s="17">
        <f t="shared" si="3"/>
        <v>1</v>
      </c>
      <c r="F66" s="14">
        <f t="shared" si="4"/>
        <v>37440</v>
      </c>
      <c r="G66" s="14">
        <f t="shared" si="5"/>
        <v>37805</v>
      </c>
      <c r="H66" s="3">
        <f>CHOOSE(MATCH($A$2,{"D","C"},0),VLOOKUP($A66,$J$4:$M$49,COUNTA($J$4:$M$4)),TREND(D66:E66,F66:G66,B66))</f>
        <v>1</v>
      </c>
    </row>
    <row r="67" spans="1:8">
      <c r="A67" s="12">
        <f t="shared" si="7"/>
        <v>37681</v>
      </c>
      <c r="B67" s="34">
        <f t="shared" si="0"/>
        <v>37695</v>
      </c>
      <c r="C67" s="35">
        <f t="shared" si="1"/>
        <v>15</v>
      </c>
      <c r="D67" s="17">
        <f t="shared" si="2"/>
        <v>1</v>
      </c>
      <c r="E67" s="17">
        <f t="shared" si="3"/>
        <v>1</v>
      </c>
      <c r="F67" s="14">
        <f t="shared" si="4"/>
        <v>37440</v>
      </c>
      <c r="G67" s="14">
        <f t="shared" si="5"/>
        <v>37805</v>
      </c>
      <c r="H67" s="3">
        <f>CHOOSE(MATCH($A$2,{"D","C"},0),VLOOKUP($A67,$J$4:$M$49,COUNTA($J$4:$M$4)),TREND(D67:E67,F67:G67,B67))</f>
        <v>1</v>
      </c>
    </row>
    <row r="68" spans="1:8">
      <c r="A68" s="12">
        <f t="shared" si="7"/>
        <v>37712</v>
      </c>
      <c r="B68" s="34">
        <f t="shared" si="0"/>
        <v>37726</v>
      </c>
      <c r="C68" s="35">
        <f t="shared" si="1"/>
        <v>15</v>
      </c>
      <c r="D68" s="17">
        <f t="shared" si="2"/>
        <v>1</v>
      </c>
      <c r="E68" s="17">
        <f t="shared" si="3"/>
        <v>1</v>
      </c>
      <c r="F68" s="14">
        <f t="shared" si="4"/>
        <v>37440</v>
      </c>
      <c r="G68" s="14">
        <f t="shared" si="5"/>
        <v>37805</v>
      </c>
      <c r="H68" s="3">
        <f>CHOOSE(MATCH($A$2,{"D","C"},0),VLOOKUP($A68,$J$4:$M$49,COUNTA($J$4:$M$4)),TREND(D68:E68,F68:G68,B68))</f>
        <v>1</v>
      </c>
    </row>
    <row r="69" spans="1:8">
      <c r="A69" s="12">
        <f t="shared" si="7"/>
        <v>37742</v>
      </c>
      <c r="B69" s="34">
        <f t="shared" ref="B69:B132" si="10">DATE(YEAR(A69),MONTH(A69)+FLOOR(($M$2+$A$3)/2,1),1+14*MOD($M$2+$A$3,2))</f>
        <v>37756</v>
      </c>
      <c r="C69" s="35">
        <f t="shared" ref="C69:C132" si="11">MATCH($B69,$K$5:$K$49,1)</f>
        <v>15</v>
      </c>
      <c r="D69" s="17">
        <f t="shared" ref="D69:D132" si="12">INDEX($M$5:$M$49,C69)</f>
        <v>1</v>
      </c>
      <c r="E69" s="17">
        <f t="shared" ref="E69:E132" si="13">INDEX($M$5:$M$49,C69+1)</f>
        <v>1</v>
      </c>
      <c r="F69" s="14">
        <f t="shared" ref="F69:F132" si="14">INDEX($K$5:$K$49,C69)</f>
        <v>37440</v>
      </c>
      <c r="G69" s="14">
        <f t="shared" ref="G69:G132" si="15">INDEX($K$5:$K$49,C69+1)</f>
        <v>37805</v>
      </c>
      <c r="H69" s="3">
        <f>CHOOSE(MATCH($A$2,{"D","C"},0),VLOOKUP($A69,$J$4:$M$49,COUNTA($J$4:$M$4)),TREND(D69:E69,F69:G69,B69))</f>
        <v>1</v>
      </c>
    </row>
    <row r="70" spans="1:8">
      <c r="A70" s="12">
        <f t="shared" ref="A70:A133" si="16">EOMONTH(A69,$A$3-1)+1</f>
        <v>37773</v>
      </c>
      <c r="B70" s="34">
        <f t="shared" si="10"/>
        <v>37787</v>
      </c>
      <c r="C70" s="35">
        <f t="shared" si="11"/>
        <v>15</v>
      </c>
      <c r="D70" s="17">
        <f t="shared" si="12"/>
        <v>1</v>
      </c>
      <c r="E70" s="17">
        <f t="shared" si="13"/>
        <v>1</v>
      </c>
      <c r="F70" s="14">
        <f t="shared" si="14"/>
        <v>37440</v>
      </c>
      <c r="G70" s="14">
        <f t="shared" si="15"/>
        <v>37805</v>
      </c>
      <c r="H70" s="3">
        <f>CHOOSE(MATCH($A$2,{"D","C"},0),VLOOKUP($A70,$J$4:$M$49,COUNTA($J$4:$M$4)),TREND(D70:E70,F70:G70,B70))</f>
        <v>1</v>
      </c>
    </row>
    <row r="71" spans="1:8">
      <c r="A71" s="12">
        <f t="shared" si="16"/>
        <v>37803</v>
      </c>
      <c r="B71" s="34">
        <f t="shared" si="10"/>
        <v>37817</v>
      </c>
      <c r="C71" s="35">
        <f t="shared" si="11"/>
        <v>16</v>
      </c>
      <c r="D71" s="17">
        <f t="shared" si="12"/>
        <v>1</v>
      </c>
      <c r="E71" s="17">
        <f t="shared" si="13"/>
        <v>1</v>
      </c>
      <c r="F71" s="14">
        <f t="shared" si="14"/>
        <v>37805</v>
      </c>
      <c r="G71" s="14">
        <f t="shared" si="15"/>
        <v>38170</v>
      </c>
      <c r="H71" s="3">
        <f>CHOOSE(MATCH($A$2,{"D","C"},0),VLOOKUP($A71,$J$4:$M$49,COUNTA($J$4:$M$4)),TREND(D71:E71,F71:G71,B71))</f>
        <v>1</v>
      </c>
    </row>
    <row r="72" spans="1:8">
      <c r="A72" s="12">
        <f t="shared" si="16"/>
        <v>37834</v>
      </c>
      <c r="B72" s="34">
        <f t="shared" si="10"/>
        <v>37848</v>
      </c>
      <c r="C72" s="35">
        <f t="shared" si="11"/>
        <v>16</v>
      </c>
      <c r="D72" s="17">
        <f t="shared" si="12"/>
        <v>1</v>
      </c>
      <c r="E72" s="17">
        <f t="shared" si="13"/>
        <v>1</v>
      </c>
      <c r="F72" s="14">
        <f t="shared" si="14"/>
        <v>37805</v>
      </c>
      <c r="G72" s="14">
        <f t="shared" si="15"/>
        <v>38170</v>
      </c>
      <c r="H72" s="3">
        <f>CHOOSE(MATCH($A$2,{"D","C"},0),VLOOKUP($A72,$J$4:$M$49,COUNTA($J$4:$M$4)),TREND(D72:E72,F72:G72,B72))</f>
        <v>1</v>
      </c>
    </row>
    <row r="73" spans="1:8">
      <c r="A73" s="12">
        <f t="shared" si="16"/>
        <v>37865</v>
      </c>
      <c r="B73" s="34">
        <f t="shared" si="10"/>
        <v>37879</v>
      </c>
      <c r="C73" s="35">
        <f t="shared" si="11"/>
        <v>16</v>
      </c>
      <c r="D73" s="17">
        <f t="shared" si="12"/>
        <v>1</v>
      </c>
      <c r="E73" s="17">
        <f t="shared" si="13"/>
        <v>1</v>
      </c>
      <c r="F73" s="14">
        <f t="shared" si="14"/>
        <v>37805</v>
      </c>
      <c r="G73" s="14">
        <f t="shared" si="15"/>
        <v>38170</v>
      </c>
      <c r="H73" s="3">
        <f>CHOOSE(MATCH($A$2,{"D","C"},0),VLOOKUP($A73,$J$4:$M$49,COUNTA($J$4:$M$4)),TREND(D73:E73,F73:G73,B73))</f>
        <v>1</v>
      </c>
    </row>
    <row r="74" spans="1:8">
      <c r="A74" s="12">
        <f t="shared" si="16"/>
        <v>37895</v>
      </c>
      <c r="B74" s="34">
        <f t="shared" si="10"/>
        <v>37909</v>
      </c>
      <c r="C74" s="35">
        <f t="shared" si="11"/>
        <v>16</v>
      </c>
      <c r="D74" s="17">
        <f t="shared" si="12"/>
        <v>1</v>
      </c>
      <c r="E74" s="17">
        <f t="shared" si="13"/>
        <v>1</v>
      </c>
      <c r="F74" s="14">
        <f t="shared" si="14"/>
        <v>37805</v>
      </c>
      <c r="G74" s="14">
        <f t="shared" si="15"/>
        <v>38170</v>
      </c>
      <c r="H74" s="3">
        <f>CHOOSE(MATCH($A$2,{"D","C"},0),VLOOKUP($A74,$J$4:$M$49,COUNTA($J$4:$M$4)),TREND(D74:E74,F74:G74,B74))</f>
        <v>1</v>
      </c>
    </row>
    <row r="75" spans="1:8">
      <c r="A75" s="12">
        <f t="shared" si="16"/>
        <v>37926</v>
      </c>
      <c r="B75" s="34">
        <f t="shared" si="10"/>
        <v>37940</v>
      </c>
      <c r="C75" s="35">
        <f t="shared" si="11"/>
        <v>16</v>
      </c>
      <c r="D75" s="17">
        <f t="shared" si="12"/>
        <v>1</v>
      </c>
      <c r="E75" s="17">
        <f t="shared" si="13"/>
        <v>1</v>
      </c>
      <c r="F75" s="14">
        <f t="shared" si="14"/>
        <v>37805</v>
      </c>
      <c r="G75" s="14">
        <f t="shared" si="15"/>
        <v>38170</v>
      </c>
      <c r="H75" s="3">
        <f>CHOOSE(MATCH($A$2,{"D","C"},0),VLOOKUP($A75,$J$4:$M$49,COUNTA($J$4:$M$4)),TREND(D75:E75,F75:G75,B75))</f>
        <v>1</v>
      </c>
    </row>
    <row r="76" spans="1:8">
      <c r="A76" s="12">
        <f t="shared" si="16"/>
        <v>37956</v>
      </c>
      <c r="B76" s="34">
        <f t="shared" si="10"/>
        <v>37970</v>
      </c>
      <c r="C76" s="35">
        <f t="shared" si="11"/>
        <v>16</v>
      </c>
      <c r="D76" s="17">
        <f t="shared" si="12"/>
        <v>1</v>
      </c>
      <c r="E76" s="17">
        <f t="shared" si="13"/>
        <v>1</v>
      </c>
      <c r="F76" s="14">
        <f t="shared" si="14"/>
        <v>37805</v>
      </c>
      <c r="G76" s="14">
        <f t="shared" si="15"/>
        <v>38170</v>
      </c>
      <c r="H76" s="3">
        <f>CHOOSE(MATCH($A$2,{"D","C"},0),VLOOKUP($A76,$J$4:$M$49,COUNTA($J$4:$M$4)),TREND(D76:E76,F76:G76,B76))</f>
        <v>1</v>
      </c>
    </row>
    <row r="77" spans="1:8">
      <c r="A77" s="12">
        <f t="shared" si="16"/>
        <v>37987</v>
      </c>
      <c r="B77" s="34">
        <f t="shared" si="10"/>
        <v>38001</v>
      </c>
      <c r="C77" s="35">
        <f t="shared" si="11"/>
        <v>16</v>
      </c>
      <c r="D77" s="17">
        <f t="shared" si="12"/>
        <v>1</v>
      </c>
      <c r="E77" s="17">
        <f t="shared" si="13"/>
        <v>1</v>
      </c>
      <c r="F77" s="14">
        <f t="shared" si="14"/>
        <v>37805</v>
      </c>
      <c r="G77" s="14">
        <f t="shared" si="15"/>
        <v>38170</v>
      </c>
      <c r="H77" s="3">
        <f>CHOOSE(MATCH($A$2,{"D","C"},0),VLOOKUP($A77,$J$4:$M$49,COUNTA($J$4:$M$4)),TREND(D77:E77,F77:G77,B77))</f>
        <v>1</v>
      </c>
    </row>
    <row r="78" spans="1:8">
      <c r="A78" s="12">
        <f t="shared" si="16"/>
        <v>38018</v>
      </c>
      <c r="B78" s="34">
        <f t="shared" si="10"/>
        <v>38032</v>
      </c>
      <c r="C78" s="35">
        <f t="shared" si="11"/>
        <v>16</v>
      </c>
      <c r="D78" s="17">
        <f t="shared" si="12"/>
        <v>1</v>
      </c>
      <c r="E78" s="17">
        <f t="shared" si="13"/>
        <v>1</v>
      </c>
      <c r="F78" s="14">
        <f t="shared" si="14"/>
        <v>37805</v>
      </c>
      <c r="G78" s="14">
        <f t="shared" si="15"/>
        <v>38170</v>
      </c>
      <c r="H78" s="3">
        <f>CHOOSE(MATCH($A$2,{"D","C"},0),VLOOKUP($A78,$J$4:$M$49,COUNTA($J$4:$M$4)),TREND(D78:E78,F78:G78,B78))</f>
        <v>1</v>
      </c>
    </row>
    <row r="79" spans="1:8">
      <c r="A79" s="12">
        <f t="shared" si="16"/>
        <v>38047</v>
      </c>
      <c r="B79" s="34">
        <f t="shared" si="10"/>
        <v>38061</v>
      </c>
      <c r="C79" s="35">
        <f t="shared" si="11"/>
        <v>16</v>
      </c>
      <c r="D79" s="17">
        <f t="shared" si="12"/>
        <v>1</v>
      </c>
      <c r="E79" s="17">
        <f t="shared" si="13"/>
        <v>1</v>
      </c>
      <c r="F79" s="14">
        <f t="shared" si="14"/>
        <v>37805</v>
      </c>
      <c r="G79" s="14">
        <f t="shared" si="15"/>
        <v>38170</v>
      </c>
      <c r="H79" s="3">
        <f>CHOOSE(MATCH($A$2,{"D","C"},0),VLOOKUP($A79,$J$4:$M$49,COUNTA($J$4:$M$4)),TREND(D79:E79,F79:G79,B79))</f>
        <v>1</v>
      </c>
    </row>
    <row r="80" spans="1:8">
      <c r="A80" s="12">
        <f t="shared" si="16"/>
        <v>38078</v>
      </c>
      <c r="B80" s="34">
        <f t="shared" si="10"/>
        <v>38092</v>
      </c>
      <c r="C80" s="35">
        <f t="shared" si="11"/>
        <v>16</v>
      </c>
      <c r="D80" s="17">
        <f t="shared" si="12"/>
        <v>1</v>
      </c>
      <c r="E80" s="17">
        <f t="shared" si="13"/>
        <v>1</v>
      </c>
      <c r="F80" s="14">
        <f t="shared" si="14"/>
        <v>37805</v>
      </c>
      <c r="G80" s="14">
        <f t="shared" si="15"/>
        <v>38170</v>
      </c>
      <c r="H80" s="3">
        <f>CHOOSE(MATCH($A$2,{"D","C"},0),VLOOKUP($A80,$J$4:$M$49,COUNTA($J$4:$M$4)),TREND(D80:E80,F80:G80,B80))</f>
        <v>1</v>
      </c>
    </row>
    <row r="81" spans="1:8">
      <c r="A81" s="12">
        <f t="shared" si="16"/>
        <v>38108</v>
      </c>
      <c r="B81" s="34">
        <f t="shared" si="10"/>
        <v>38122</v>
      </c>
      <c r="C81" s="35">
        <f t="shared" si="11"/>
        <v>16</v>
      </c>
      <c r="D81" s="17">
        <f t="shared" si="12"/>
        <v>1</v>
      </c>
      <c r="E81" s="17">
        <f t="shared" si="13"/>
        <v>1</v>
      </c>
      <c r="F81" s="14">
        <f t="shared" si="14"/>
        <v>37805</v>
      </c>
      <c r="G81" s="14">
        <f t="shared" si="15"/>
        <v>38170</v>
      </c>
      <c r="H81" s="3">
        <f>CHOOSE(MATCH($A$2,{"D","C"},0),VLOOKUP($A81,$J$4:$M$49,COUNTA($J$4:$M$4)),TREND(D81:E81,F81:G81,B81))</f>
        <v>1</v>
      </c>
    </row>
    <row r="82" spans="1:8">
      <c r="A82" s="12">
        <f t="shared" si="16"/>
        <v>38139</v>
      </c>
      <c r="B82" s="34">
        <f t="shared" si="10"/>
        <v>38153</v>
      </c>
      <c r="C82" s="35">
        <f t="shared" si="11"/>
        <v>16</v>
      </c>
      <c r="D82" s="17">
        <f t="shared" si="12"/>
        <v>1</v>
      </c>
      <c r="E82" s="17">
        <f t="shared" si="13"/>
        <v>1</v>
      </c>
      <c r="F82" s="14">
        <f t="shared" si="14"/>
        <v>37805</v>
      </c>
      <c r="G82" s="14">
        <f t="shared" si="15"/>
        <v>38170</v>
      </c>
      <c r="H82" s="3">
        <f>CHOOSE(MATCH($A$2,{"D","C"},0),VLOOKUP($A82,$J$4:$M$49,COUNTA($J$4:$M$4)),TREND(D82:E82,F82:G82,B82))</f>
        <v>1</v>
      </c>
    </row>
    <row r="83" spans="1:8">
      <c r="A83" s="12">
        <f t="shared" si="16"/>
        <v>38169</v>
      </c>
      <c r="B83" s="34">
        <f t="shared" si="10"/>
        <v>38183</v>
      </c>
      <c r="C83" s="35">
        <f t="shared" si="11"/>
        <v>17</v>
      </c>
      <c r="D83" s="17">
        <f t="shared" si="12"/>
        <v>1</v>
      </c>
      <c r="E83" s="17">
        <f t="shared" si="13"/>
        <v>1</v>
      </c>
      <c r="F83" s="14">
        <f t="shared" si="14"/>
        <v>38170</v>
      </c>
      <c r="G83" s="14">
        <f t="shared" si="15"/>
        <v>38536</v>
      </c>
      <c r="H83" s="3">
        <f>CHOOSE(MATCH($A$2,{"D","C"},0),VLOOKUP($A83,$J$4:$M$49,COUNTA($J$4:$M$4)),TREND(D83:E83,F83:G83,B83))</f>
        <v>1</v>
      </c>
    </row>
    <row r="84" spans="1:8">
      <c r="A84" s="12">
        <f t="shared" si="16"/>
        <v>38200</v>
      </c>
      <c r="B84" s="34">
        <f t="shared" si="10"/>
        <v>38214</v>
      </c>
      <c r="C84" s="35">
        <f t="shared" si="11"/>
        <v>17</v>
      </c>
      <c r="D84" s="17">
        <f t="shared" si="12"/>
        <v>1</v>
      </c>
      <c r="E84" s="17">
        <f t="shared" si="13"/>
        <v>1</v>
      </c>
      <c r="F84" s="14">
        <f t="shared" si="14"/>
        <v>38170</v>
      </c>
      <c r="G84" s="14">
        <f t="shared" si="15"/>
        <v>38536</v>
      </c>
      <c r="H84" s="3">
        <f>CHOOSE(MATCH($A$2,{"D","C"},0),VLOOKUP($A84,$J$4:$M$49,COUNTA($J$4:$M$4)),TREND(D84:E84,F84:G84,B84))</f>
        <v>1</v>
      </c>
    </row>
    <row r="85" spans="1:8">
      <c r="A85" s="12">
        <f t="shared" si="16"/>
        <v>38231</v>
      </c>
      <c r="B85" s="34">
        <f t="shared" si="10"/>
        <v>38245</v>
      </c>
      <c r="C85" s="35">
        <f t="shared" si="11"/>
        <v>17</v>
      </c>
      <c r="D85" s="17">
        <f t="shared" si="12"/>
        <v>1</v>
      </c>
      <c r="E85" s="17">
        <f t="shared" si="13"/>
        <v>1</v>
      </c>
      <c r="F85" s="14">
        <f t="shared" si="14"/>
        <v>38170</v>
      </c>
      <c r="G85" s="14">
        <f t="shared" si="15"/>
        <v>38536</v>
      </c>
      <c r="H85" s="3">
        <f>CHOOSE(MATCH($A$2,{"D","C"},0),VLOOKUP($A85,$J$4:$M$49,COUNTA($J$4:$M$4)),TREND(D85:E85,F85:G85,B85))</f>
        <v>1</v>
      </c>
    </row>
    <row r="86" spans="1:8">
      <c r="A86" s="12">
        <f t="shared" si="16"/>
        <v>38261</v>
      </c>
      <c r="B86" s="34">
        <f t="shared" si="10"/>
        <v>38275</v>
      </c>
      <c r="C86" s="35">
        <f t="shared" si="11"/>
        <v>17</v>
      </c>
      <c r="D86" s="17">
        <f t="shared" si="12"/>
        <v>1</v>
      </c>
      <c r="E86" s="17">
        <f t="shared" si="13"/>
        <v>1</v>
      </c>
      <c r="F86" s="14">
        <f t="shared" si="14"/>
        <v>38170</v>
      </c>
      <c r="G86" s="14">
        <f t="shared" si="15"/>
        <v>38536</v>
      </c>
      <c r="H86" s="3">
        <f>CHOOSE(MATCH($A$2,{"D","C"},0),VLOOKUP($A86,$J$4:$M$49,COUNTA($J$4:$M$4)),TREND(D86:E86,F86:G86,B86))</f>
        <v>1</v>
      </c>
    </row>
    <row r="87" spans="1:8">
      <c r="A87" s="12">
        <f t="shared" si="16"/>
        <v>38292</v>
      </c>
      <c r="B87" s="34">
        <f t="shared" si="10"/>
        <v>38306</v>
      </c>
      <c r="C87" s="35">
        <f t="shared" si="11"/>
        <v>17</v>
      </c>
      <c r="D87" s="17">
        <f t="shared" si="12"/>
        <v>1</v>
      </c>
      <c r="E87" s="17">
        <f t="shared" si="13"/>
        <v>1</v>
      </c>
      <c r="F87" s="14">
        <f t="shared" si="14"/>
        <v>38170</v>
      </c>
      <c r="G87" s="14">
        <f t="shared" si="15"/>
        <v>38536</v>
      </c>
      <c r="H87" s="3">
        <f>CHOOSE(MATCH($A$2,{"D","C"},0),VLOOKUP($A87,$J$4:$M$49,COUNTA($J$4:$M$4)),TREND(D87:E87,F87:G87,B87))</f>
        <v>1</v>
      </c>
    </row>
    <row r="88" spans="1:8">
      <c r="A88" s="12">
        <f t="shared" si="16"/>
        <v>38322</v>
      </c>
      <c r="B88" s="34">
        <f t="shared" si="10"/>
        <v>38336</v>
      </c>
      <c r="C88" s="35">
        <f t="shared" si="11"/>
        <v>17</v>
      </c>
      <c r="D88" s="17">
        <f t="shared" si="12"/>
        <v>1</v>
      </c>
      <c r="E88" s="17">
        <f t="shared" si="13"/>
        <v>1</v>
      </c>
      <c r="F88" s="14">
        <f t="shared" si="14"/>
        <v>38170</v>
      </c>
      <c r="G88" s="14">
        <f t="shared" si="15"/>
        <v>38536</v>
      </c>
      <c r="H88" s="3">
        <f>CHOOSE(MATCH($A$2,{"D","C"},0),VLOOKUP($A88,$J$4:$M$49,COUNTA($J$4:$M$4)),TREND(D88:E88,F88:G88,B88))</f>
        <v>1</v>
      </c>
    </row>
    <row r="89" spans="1:8">
      <c r="A89" s="12">
        <f t="shared" si="16"/>
        <v>38353</v>
      </c>
      <c r="B89" s="34">
        <f t="shared" si="10"/>
        <v>38367</v>
      </c>
      <c r="C89" s="35">
        <f t="shared" si="11"/>
        <v>17</v>
      </c>
      <c r="D89" s="17">
        <f t="shared" si="12"/>
        <v>1</v>
      </c>
      <c r="E89" s="17">
        <f t="shared" si="13"/>
        <v>1</v>
      </c>
      <c r="F89" s="14">
        <f t="shared" si="14"/>
        <v>38170</v>
      </c>
      <c r="G89" s="14">
        <f t="shared" si="15"/>
        <v>38536</v>
      </c>
      <c r="H89" s="3">
        <f>CHOOSE(MATCH($A$2,{"D","C"},0),VLOOKUP($A89,$J$4:$M$49,COUNTA($J$4:$M$4)),TREND(D89:E89,F89:G89,B89))</f>
        <v>1</v>
      </c>
    </row>
    <row r="90" spans="1:8">
      <c r="A90" s="12">
        <f t="shared" si="16"/>
        <v>38384</v>
      </c>
      <c r="B90" s="34">
        <f t="shared" si="10"/>
        <v>38398</v>
      </c>
      <c r="C90" s="35">
        <f t="shared" si="11"/>
        <v>17</v>
      </c>
      <c r="D90" s="17">
        <f t="shared" si="12"/>
        <v>1</v>
      </c>
      <c r="E90" s="17">
        <f t="shared" si="13"/>
        <v>1</v>
      </c>
      <c r="F90" s="14">
        <f t="shared" si="14"/>
        <v>38170</v>
      </c>
      <c r="G90" s="14">
        <f t="shared" si="15"/>
        <v>38536</v>
      </c>
      <c r="H90" s="3">
        <f>CHOOSE(MATCH($A$2,{"D","C"},0),VLOOKUP($A90,$J$4:$M$49,COUNTA($J$4:$M$4)),TREND(D90:E90,F90:G90,B90))</f>
        <v>1</v>
      </c>
    </row>
    <row r="91" spans="1:8">
      <c r="A91" s="12">
        <f t="shared" si="16"/>
        <v>38412</v>
      </c>
      <c r="B91" s="34">
        <f t="shared" si="10"/>
        <v>38426</v>
      </c>
      <c r="C91" s="35">
        <f t="shared" si="11"/>
        <v>17</v>
      </c>
      <c r="D91" s="17">
        <f t="shared" si="12"/>
        <v>1</v>
      </c>
      <c r="E91" s="17">
        <f t="shared" si="13"/>
        <v>1</v>
      </c>
      <c r="F91" s="14">
        <f t="shared" si="14"/>
        <v>38170</v>
      </c>
      <c r="G91" s="14">
        <f t="shared" si="15"/>
        <v>38536</v>
      </c>
      <c r="H91" s="3">
        <f>CHOOSE(MATCH($A$2,{"D","C"},0),VLOOKUP($A91,$J$4:$M$49,COUNTA($J$4:$M$4)),TREND(D91:E91,F91:G91,B91))</f>
        <v>1</v>
      </c>
    </row>
    <row r="92" spans="1:8">
      <c r="A92" s="12">
        <f t="shared" si="16"/>
        <v>38443</v>
      </c>
      <c r="B92" s="34">
        <f t="shared" si="10"/>
        <v>38457</v>
      </c>
      <c r="C92" s="35">
        <f t="shared" si="11"/>
        <v>17</v>
      </c>
      <c r="D92" s="17">
        <f t="shared" si="12"/>
        <v>1</v>
      </c>
      <c r="E92" s="17">
        <f t="shared" si="13"/>
        <v>1</v>
      </c>
      <c r="F92" s="14">
        <f t="shared" si="14"/>
        <v>38170</v>
      </c>
      <c r="G92" s="14">
        <f t="shared" si="15"/>
        <v>38536</v>
      </c>
      <c r="H92" s="3">
        <f>CHOOSE(MATCH($A$2,{"D","C"},0),VLOOKUP($A92,$J$4:$M$49,COUNTA($J$4:$M$4)),TREND(D92:E92,F92:G92,B92))</f>
        <v>1</v>
      </c>
    </row>
    <row r="93" spans="1:8">
      <c r="A93" s="12">
        <f t="shared" si="16"/>
        <v>38473</v>
      </c>
      <c r="B93" s="34">
        <f t="shared" si="10"/>
        <v>38487</v>
      </c>
      <c r="C93" s="35">
        <f t="shared" si="11"/>
        <v>17</v>
      </c>
      <c r="D93" s="17">
        <f t="shared" si="12"/>
        <v>1</v>
      </c>
      <c r="E93" s="17">
        <f t="shared" si="13"/>
        <v>1</v>
      </c>
      <c r="F93" s="14">
        <f t="shared" si="14"/>
        <v>38170</v>
      </c>
      <c r="G93" s="14">
        <f t="shared" si="15"/>
        <v>38536</v>
      </c>
      <c r="H93" s="3">
        <f>CHOOSE(MATCH($A$2,{"D","C"},0),VLOOKUP($A93,$J$4:$M$49,COUNTA($J$4:$M$4)),TREND(D93:E93,F93:G93,B93))</f>
        <v>1</v>
      </c>
    </row>
    <row r="94" spans="1:8">
      <c r="A94" s="12">
        <f t="shared" si="16"/>
        <v>38504</v>
      </c>
      <c r="B94" s="34">
        <f t="shared" si="10"/>
        <v>38518</v>
      </c>
      <c r="C94" s="35">
        <f t="shared" si="11"/>
        <v>17</v>
      </c>
      <c r="D94" s="17">
        <f t="shared" si="12"/>
        <v>1</v>
      </c>
      <c r="E94" s="17">
        <f t="shared" si="13"/>
        <v>1</v>
      </c>
      <c r="F94" s="14">
        <f t="shared" si="14"/>
        <v>38170</v>
      </c>
      <c r="G94" s="14">
        <f t="shared" si="15"/>
        <v>38536</v>
      </c>
      <c r="H94" s="3">
        <f>CHOOSE(MATCH($A$2,{"D","C"},0),VLOOKUP($A94,$J$4:$M$49,COUNTA($J$4:$M$4)),TREND(D94:E94,F94:G94,B94))</f>
        <v>1</v>
      </c>
    </row>
    <row r="95" spans="1:8">
      <c r="A95" s="12">
        <f t="shared" si="16"/>
        <v>38534</v>
      </c>
      <c r="B95" s="34">
        <f t="shared" si="10"/>
        <v>38548</v>
      </c>
      <c r="C95" s="35">
        <f t="shared" si="11"/>
        <v>18</v>
      </c>
      <c r="D95" s="17">
        <f t="shared" si="12"/>
        <v>1</v>
      </c>
      <c r="E95" s="17">
        <f t="shared" si="13"/>
        <v>1</v>
      </c>
      <c r="F95" s="14">
        <f t="shared" si="14"/>
        <v>38536</v>
      </c>
      <c r="G95" s="14">
        <f t="shared" si="15"/>
        <v>38901</v>
      </c>
      <c r="H95" s="3">
        <f>CHOOSE(MATCH($A$2,{"D","C"},0),VLOOKUP($A95,$J$4:$M$49,COUNTA($J$4:$M$4)),TREND(D95:E95,F95:G95,B95))</f>
        <v>1</v>
      </c>
    </row>
    <row r="96" spans="1:8">
      <c r="A96" s="12">
        <f t="shared" si="16"/>
        <v>38565</v>
      </c>
      <c r="B96" s="34">
        <f t="shared" si="10"/>
        <v>38579</v>
      </c>
      <c r="C96" s="35">
        <f t="shared" si="11"/>
        <v>18</v>
      </c>
      <c r="D96" s="17">
        <f t="shared" si="12"/>
        <v>1</v>
      </c>
      <c r="E96" s="17">
        <f t="shared" si="13"/>
        <v>1</v>
      </c>
      <c r="F96" s="14">
        <f t="shared" si="14"/>
        <v>38536</v>
      </c>
      <c r="G96" s="14">
        <f t="shared" si="15"/>
        <v>38901</v>
      </c>
      <c r="H96" s="3">
        <f>CHOOSE(MATCH($A$2,{"D","C"},0),VLOOKUP($A96,$J$4:$M$49,COUNTA($J$4:$M$4)),TREND(D96:E96,F96:G96,B96))</f>
        <v>1</v>
      </c>
    </row>
    <row r="97" spans="1:8">
      <c r="A97" s="12">
        <f t="shared" si="16"/>
        <v>38596</v>
      </c>
      <c r="B97" s="34">
        <f t="shared" si="10"/>
        <v>38610</v>
      </c>
      <c r="C97" s="35">
        <f t="shared" si="11"/>
        <v>18</v>
      </c>
      <c r="D97" s="17">
        <f t="shared" si="12"/>
        <v>1</v>
      </c>
      <c r="E97" s="17">
        <f t="shared" si="13"/>
        <v>1</v>
      </c>
      <c r="F97" s="14">
        <f t="shared" si="14"/>
        <v>38536</v>
      </c>
      <c r="G97" s="14">
        <f t="shared" si="15"/>
        <v>38901</v>
      </c>
      <c r="H97" s="3">
        <f>CHOOSE(MATCH($A$2,{"D","C"},0),VLOOKUP($A97,$J$4:$M$49,COUNTA($J$4:$M$4)),TREND(D97:E97,F97:G97,B97))</f>
        <v>1</v>
      </c>
    </row>
    <row r="98" spans="1:8">
      <c r="A98" s="12">
        <f t="shared" si="16"/>
        <v>38626</v>
      </c>
      <c r="B98" s="34">
        <f t="shared" si="10"/>
        <v>38640</v>
      </c>
      <c r="C98" s="35">
        <f t="shared" si="11"/>
        <v>18</v>
      </c>
      <c r="D98" s="17">
        <f t="shared" si="12"/>
        <v>1</v>
      </c>
      <c r="E98" s="17">
        <f t="shared" si="13"/>
        <v>1</v>
      </c>
      <c r="F98" s="14">
        <f t="shared" si="14"/>
        <v>38536</v>
      </c>
      <c r="G98" s="14">
        <f t="shared" si="15"/>
        <v>38901</v>
      </c>
      <c r="H98" s="3">
        <f>CHOOSE(MATCH($A$2,{"D","C"},0),VLOOKUP($A98,$J$4:$M$49,COUNTA($J$4:$M$4)),TREND(D98:E98,F98:G98,B98))</f>
        <v>1</v>
      </c>
    </row>
    <row r="99" spans="1:8">
      <c r="A99" s="12">
        <f t="shared" si="16"/>
        <v>38657</v>
      </c>
      <c r="B99" s="34">
        <f t="shared" si="10"/>
        <v>38671</v>
      </c>
      <c r="C99" s="35">
        <f t="shared" si="11"/>
        <v>18</v>
      </c>
      <c r="D99" s="17">
        <f t="shared" si="12"/>
        <v>1</v>
      </c>
      <c r="E99" s="17">
        <f t="shared" si="13"/>
        <v>1</v>
      </c>
      <c r="F99" s="14">
        <f t="shared" si="14"/>
        <v>38536</v>
      </c>
      <c r="G99" s="14">
        <f t="shared" si="15"/>
        <v>38901</v>
      </c>
      <c r="H99" s="3">
        <f>CHOOSE(MATCH($A$2,{"D","C"},0),VLOOKUP($A99,$J$4:$M$49,COUNTA($J$4:$M$4)),TREND(D99:E99,F99:G99,B99))</f>
        <v>1</v>
      </c>
    </row>
    <row r="100" spans="1:8">
      <c r="A100" s="12">
        <f t="shared" si="16"/>
        <v>38687</v>
      </c>
      <c r="B100" s="34">
        <f t="shared" si="10"/>
        <v>38701</v>
      </c>
      <c r="C100" s="35">
        <f t="shared" si="11"/>
        <v>18</v>
      </c>
      <c r="D100" s="17">
        <f t="shared" si="12"/>
        <v>1</v>
      </c>
      <c r="E100" s="17">
        <f t="shared" si="13"/>
        <v>1</v>
      </c>
      <c r="F100" s="14">
        <f t="shared" si="14"/>
        <v>38536</v>
      </c>
      <c r="G100" s="14">
        <f t="shared" si="15"/>
        <v>38901</v>
      </c>
      <c r="H100" s="3">
        <f>CHOOSE(MATCH($A$2,{"D","C"},0),VLOOKUP($A100,$J$4:$M$49,COUNTA($J$4:$M$4)),TREND(D100:E100,F100:G100,B100))</f>
        <v>1</v>
      </c>
    </row>
    <row r="101" spans="1:8">
      <c r="A101" s="12">
        <f t="shared" si="16"/>
        <v>38718</v>
      </c>
      <c r="B101" s="34">
        <f t="shared" si="10"/>
        <v>38732</v>
      </c>
      <c r="C101" s="35">
        <f t="shared" si="11"/>
        <v>18</v>
      </c>
      <c r="D101" s="17">
        <f t="shared" si="12"/>
        <v>1</v>
      </c>
      <c r="E101" s="17">
        <f t="shared" si="13"/>
        <v>1</v>
      </c>
      <c r="F101" s="14">
        <f t="shared" si="14"/>
        <v>38536</v>
      </c>
      <c r="G101" s="14">
        <f t="shared" si="15"/>
        <v>38901</v>
      </c>
      <c r="H101" s="3">
        <f>CHOOSE(MATCH($A$2,{"D","C"},0),VLOOKUP($A101,$J$4:$M$49,COUNTA($J$4:$M$4)),TREND(D101:E101,F101:G101,B101))</f>
        <v>1</v>
      </c>
    </row>
    <row r="102" spans="1:8">
      <c r="A102" s="12">
        <f t="shared" si="16"/>
        <v>38749</v>
      </c>
      <c r="B102" s="34">
        <f t="shared" si="10"/>
        <v>38763</v>
      </c>
      <c r="C102" s="35">
        <f t="shared" si="11"/>
        <v>18</v>
      </c>
      <c r="D102" s="17">
        <f t="shared" si="12"/>
        <v>1</v>
      </c>
      <c r="E102" s="17">
        <f t="shared" si="13"/>
        <v>1</v>
      </c>
      <c r="F102" s="14">
        <f t="shared" si="14"/>
        <v>38536</v>
      </c>
      <c r="G102" s="14">
        <f t="shared" si="15"/>
        <v>38901</v>
      </c>
      <c r="H102" s="3">
        <f>CHOOSE(MATCH($A$2,{"D","C"},0),VLOOKUP($A102,$J$4:$M$49,COUNTA($J$4:$M$4)),TREND(D102:E102,F102:G102,B102))</f>
        <v>1</v>
      </c>
    </row>
    <row r="103" spans="1:8">
      <c r="A103" s="12">
        <f t="shared" si="16"/>
        <v>38777</v>
      </c>
      <c r="B103" s="34">
        <f t="shared" si="10"/>
        <v>38791</v>
      </c>
      <c r="C103" s="35">
        <f t="shared" si="11"/>
        <v>18</v>
      </c>
      <c r="D103" s="17">
        <f t="shared" si="12"/>
        <v>1</v>
      </c>
      <c r="E103" s="17">
        <f t="shared" si="13"/>
        <v>1</v>
      </c>
      <c r="F103" s="14">
        <f t="shared" si="14"/>
        <v>38536</v>
      </c>
      <c r="G103" s="14">
        <f t="shared" si="15"/>
        <v>38901</v>
      </c>
      <c r="H103" s="3">
        <f>CHOOSE(MATCH($A$2,{"D","C"},0),VLOOKUP($A103,$J$4:$M$49,COUNTA($J$4:$M$4)),TREND(D103:E103,F103:G103,B103))</f>
        <v>1</v>
      </c>
    </row>
    <row r="104" spans="1:8">
      <c r="A104" s="12">
        <f t="shared" si="16"/>
        <v>38808</v>
      </c>
      <c r="B104" s="34">
        <f t="shared" si="10"/>
        <v>38822</v>
      </c>
      <c r="C104" s="35">
        <f t="shared" si="11"/>
        <v>18</v>
      </c>
      <c r="D104" s="17">
        <f t="shared" si="12"/>
        <v>1</v>
      </c>
      <c r="E104" s="17">
        <f t="shared" si="13"/>
        <v>1</v>
      </c>
      <c r="F104" s="14">
        <f t="shared" si="14"/>
        <v>38536</v>
      </c>
      <c r="G104" s="14">
        <f t="shared" si="15"/>
        <v>38901</v>
      </c>
      <c r="H104" s="3">
        <f>CHOOSE(MATCH($A$2,{"D","C"},0),VLOOKUP($A104,$J$4:$M$49,COUNTA($J$4:$M$4)),TREND(D104:E104,F104:G104,B104))</f>
        <v>1</v>
      </c>
    </row>
    <row r="105" spans="1:8">
      <c r="A105" s="12">
        <f t="shared" si="16"/>
        <v>38838</v>
      </c>
      <c r="B105" s="34">
        <f t="shared" si="10"/>
        <v>38852</v>
      </c>
      <c r="C105" s="35">
        <f t="shared" si="11"/>
        <v>18</v>
      </c>
      <c r="D105" s="17">
        <f t="shared" si="12"/>
        <v>1</v>
      </c>
      <c r="E105" s="17">
        <f t="shared" si="13"/>
        <v>1</v>
      </c>
      <c r="F105" s="14">
        <f t="shared" si="14"/>
        <v>38536</v>
      </c>
      <c r="G105" s="14">
        <f t="shared" si="15"/>
        <v>38901</v>
      </c>
      <c r="H105" s="3">
        <f>CHOOSE(MATCH($A$2,{"D","C"},0),VLOOKUP($A105,$J$4:$M$49,COUNTA($J$4:$M$4)),TREND(D105:E105,F105:G105,B105))</f>
        <v>1</v>
      </c>
    </row>
    <row r="106" spans="1:8">
      <c r="A106" s="12">
        <f t="shared" si="16"/>
        <v>38869</v>
      </c>
      <c r="B106" s="34">
        <f t="shared" si="10"/>
        <v>38883</v>
      </c>
      <c r="C106" s="35">
        <f t="shared" si="11"/>
        <v>18</v>
      </c>
      <c r="D106" s="17">
        <f t="shared" si="12"/>
        <v>1</v>
      </c>
      <c r="E106" s="17">
        <f t="shared" si="13"/>
        <v>1</v>
      </c>
      <c r="F106" s="14">
        <f t="shared" si="14"/>
        <v>38536</v>
      </c>
      <c r="G106" s="14">
        <f t="shared" si="15"/>
        <v>38901</v>
      </c>
      <c r="H106" s="3">
        <f>CHOOSE(MATCH($A$2,{"D","C"},0),VLOOKUP($A106,$J$4:$M$49,COUNTA($J$4:$M$4)),TREND(D106:E106,F106:G106,B106))</f>
        <v>1</v>
      </c>
    </row>
    <row r="107" spans="1:8">
      <c r="A107" s="12">
        <f t="shared" si="16"/>
        <v>38899</v>
      </c>
      <c r="B107" s="34">
        <f t="shared" si="10"/>
        <v>38913</v>
      </c>
      <c r="C107" s="35">
        <f t="shared" si="11"/>
        <v>19</v>
      </c>
      <c r="D107" s="17">
        <f t="shared" si="12"/>
        <v>1</v>
      </c>
      <c r="E107" s="17">
        <f t="shared" si="13"/>
        <v>1</v>
      </c>
      <c r="F107" s="14">
        <f t="shared" si="14"/>
        <v>38901</v>
      </c>
      <c r="G107" s="14">
        <f t="shared" si="15"/>
        <v>39266</v>
      </c>
      <c r="H107" s="3">
        <f>CHOOSE(MATCH($A$2,{"D","C"},0),VLOOKUP($A107,$J$4:$M$49,COUNTA($J$4:$M$4)),TREND(D107:E107,F107:G107,B107))</f>
        <v>1</v>
      </c>
    </row>
    <row r="108" spans="1:8">
      <c r="A108" s="12">
        <f t="shared" si="16"/>
        <v>38930</v>
      </c>
      <c r="B108" s="34">
        <f t="shared" si="10"/>
        <v>38944</v>
      </c>
      <c r="C108" s="35">
        <f t="shared" si="11"/>
        <v>19</v>
      </c>
      <c r="D108" s="17">
        <f t="shared" si="12"/>
        <v>1</v>
      </c>
      <c r="E108" s="17">
        <f t="shared" si="13"/>
        <v>1</v>
      </c>
      <c r="F108" s="14">
        <f t="shared" si="14"/>
        <v>38901</v>
      </c>
      <c r="G108" s="14">
        <f t="shared" si="15"/>
        <v>39266</v>
      </c>
      <c r="H108" s="3">
        <f>CHOOSE(MATCH($A$2,{"D","C"},0),VLOOKUP($A108,$J$4:$M$49,COUNTA($J$4:$M$4)),TREND(D108:E108,F108:G108,B108))</f>
        <v>1</v>
      </c>
    </row>
    <row r="109" spans="1:8">
      <c r="A109" s="12">
        <f t="shared" si="16"/>
        <v>38961</v>
      </c>
      <c r="B109" s="34">
        <f t="shared" si="10"/>
        <v>38975</v>
      </c>
      <c r="C109" s="35">
        <f t="shared" si="11"/>
        <v>19</v>
      </c>
      <c r="D109" s="17">
        <f t="shared" si="12"/>
        <v>1</v>
      </c>
      <c r="E109" s="17">
        <f t="shared" si="13"/>
        <v>1</v>
      </c>
      <c r="F109" s="14">
        <f t="shared" si="14"/>
        <v>38901</v>
      </c>
      <c r="G109" s="14">
        <f t="shared" si="15"/>
        <v>39266</v>
      </c>
      <c r="H109" s="3">
        <f>CHOOSE(MATCH($A$2,{"D","C"},0),VLOOKUP($A109,$J$4:$M$49,COUNTA($J$4:$M$4)),TREND(D109:E109,F109:G109,B109))</f>
        <v>1</v>
      </c>
    </row>
    <row r="110" spans="1:8">
      <c r="A110" s="12">
        <f t="shared" si="16"/>
        <v>38991</v>
      </c>
      <c r="B110" s="34">
        <f t="shared" si="10"/>
        <v>39005</v>
      </c>
      <c r="C110" s="35">
        <f t="shared" si="11"/>
        <v>19</v>
      </c>
      <c r="D110" s="17">
        <f t="shared" si="12"/>
        <v>1</v>
      </c>
      <c r="E110" s="17">
        <f t="shared" si="13"/>
        <v>1</v>
      </c>
      <c r="F110" s="14">
        <f t="shared" si="14"/>
        <v>38901</v>
      </c>
      <c r="G110" s="14">
        <f t="shared" si="15"/>
        <v>39266</v>
      </c>
      <c r="H110" s="3">
        <f>CHOOSE(MATCH($A$2,{"D","C"},0),VLOOKUP($A110,$J$4:$M$49,COUNTA($J$4:$M$4)),TREND(D110:E110,F110:G110,B110))</f>
        <v>1</v>
      </c>
    </row>
    <row r="111" spans="1:8">
      <c r="A111" s="12">
        <f t="shared" si="16"/>
        <v>39022</v>
      </c>
      <c r="B111" s="34">
        <f t="shared" si="10"/>
        <v>39036</v>
      </c>
      <c r="C111" s="35">
        <f t="shared" si="11"/>
        <v>19</v>
      </c>
      <c r="D111" s="17">
        <f t="shared" si="12"/>
        <v>1</v>
      </c>
      <c r="E111" s="17">
        <f t="shared" si="13"/>
        <v>1</v>
      </c>
      <c r="F111" s="14">
        <f t="shared" si="14"/>
        <v>38901</v>
      </c>
      <c r="G111" s="14">
        <f t="shared" si="15"/>
        <v>39266</v>
      </c>
      <c r="H111" s="3">
        <f>CHOOSE(MATCH($A$2,{"D","C"},0),VLOOKUP($A111,$J$4:$M$49,COUNTA($J$4:$M$4)),TREND(D111:E111,F111:G111,B111))</f>
        <v>1</v>
      </c>
    </row>
    <row r="112" spans="1:8">
      <c r="A112" s="12">
        <f t="shared" si="16"/>
        <v>39052</v>
      </c>
      <c r="B112" s="34">
        <f t="shared" si="10"/>
        <v>39066</v>
      </c>
      <c r="C112" s="35">
        <f t="shared" si="11"/>
        <v>19</v>
      </c>
      <c r="D112" s="17">
        <f t="shared" si="12"/>
        <v>1</v>
      </c>
      <c r="E112" s="17">
        <f t="shared" si="13"/>
        <v>1</v>
      </c>
      <c r="F112" s="14">
        <f t="shared" si="14"/>
        <v>38901</v>
      </c>
      <c r="G112" s="14">
        <f t="shared" si="15"/>
        <v>39266</v>
      </c>
      <c r="H112" s="3">
        <f>CHOOSE(MATCH($A$2,{"D","C"},0),VLOOKUP($A112,$J$4:$M$49,COUNTA($J$4:$M$4)),TREND(D112:E112,F112:G112,B112))</f>
        <v>1</v>
      </c>
    </row>
    <row r="113" spans="1:8">
      <c r="A113" s="12">
        <f t="shared" si="16"/>
        <v>39083</v>
      </c>
      <c r="B113" s="34">
        <f t="shared" si="10"/>
        <v>39097</v>
      </c>
      <c r="C113" s="35">
        <f t="shared" si="11"/>
        <v>19</v>
      </c>
      <c r="D113" s="17">
        <f t="shared" si="12"/>
        <v>1</v>
      </c>
      <c r="E113" s="17">
        <f t="shared" si="13"/>
        <v>1</v>
      </c>
      <c r="F113" s="14">
        <f t="shared" si="14"/>
        <v>38901</v>
      </c>
      <c r="G113" s="14">
        <f t="shared" si="15"/>
        <v>39266</v>
      </c>
      <c r="H113" s="3">
        <f>CHOOSE(MATCH($A$2,{"D","C"},0),VLOOKUP($A113,$J$4:$M$49,COUNTA($J$4:$M$4)),TREND(D113:E113,F113:G113,B113))</f>
        <v>1</v>
      </c>
    </row>
    <row r="114" spans="1:8">
      <c r="A114" s="12">
        <f t="shared" si="16"/>
        <v>39114</v>
      </c>
      <c r="B114" s="34">
        <f t="shared" si="10"/>
        <v>39128</v>
      </c>
      <c r="C114" s="35">
        <f t="shared" si="11"/>
        <v>19</v>
      </c>
      <c r="D114" s="17">
        <f t="shared" si="12"/>
        <v>1</v>
      </c>
      <c r="E114" s="17">
        <f t="shared" si="13"/>
        <v>1</v>
      </c>
      <c r="F114" s="14">
        <f t="shared" si="14"/>
        <v>38901</v>
      </c>
      <c r="G114" s="14">
        <f t="shared" si="15"/>
        <v>39266</v>
      </c>
      <c r="H114" s="3">
        <f>CHOOSE(MATCH($A$2,{"D","C"},0),VLOOKUP($A114,$J$4:$M$49,COUNTA($J$4:$M$4)),TREND(D114:E114,F114:G114,B114))</f>
        <v>1</v>
      </c>
    </row>
    <row r="115" spans="1:8">
      <c r="A115" s="12">
        <f t="shared" si="16"/>
        <v>39142</v>
      </c>
      <c r="B115" s="34">
        <f t="shared" si="10"/>
        <v>39156</v>
      </c>
      <c r="C115" s="35">
        <f t="shared" si="11"/>
        <v>19</v>
      </c>
      <c r="D115" s="17">
        <f t="shared" si="12"/>
        <v>1</v>
      </c>
      <c r="E115" s="17">
        <f t="shared" si="13"/>
        <v>1</v>
      </c>
      <c r="F115" s="14">
        <f t="shared" si="14"/>
        <v>38901</v>
      </c>
      <c r="G115" s="14">
        <f t="shared" si="15"/>
        <v>39266</v>
      </c>
      <c r="H115" s="3">
        <f>CHOOSE(MATCH($A$2,{"D","C"},0),VLOOKUP($A115,$J$4:$M$49,COUNTA($J$4:$M$4)),TREND(D115:E115,F115:G115,B115))</f>
        <v>1</v>
      </c>
    </row>
    <row r="116" spans="1:8">
      <c r="A116" s="12">
        <f t="shared" si="16"/>
        <v>39173</v>
      </c>
      <c r="B116" s="34">
        <f t="shared" si="10"/>
        <v>39187</v>
      </c>
      <c r="C116" s="35">
        <f t="shared" si="11"/>
        <v>19</v>
      </c>
      <c r="D116" s="17">
        <f t="shared" si="12"/>
        <v>1</v>
      </c>
      <c r="E116" s="17">
        <f t="shared" si="13"/>
        <v>1</v>
      </c>
      <c r="F116" s="14">
        <f t="shared" si="14"/>
        <v>38901</v>
      </c>
      <c r="G116" s="14">
        <f t="shared" si="15"/>
        <v>39266</v>
      </c>
      <c r="H116" s="3">
        <f>CHOOSE(MATCH($A$2,{"D","C"},0),VLOOKUP($A116,$J$4:$M$49,COUNTA($J$4:$M$4)),TREND(D116:E116,F116:G116,B116))</f>
        <v>1</v>
      </c>
    </row>
    <row r="117" spans="1:8">
      <c r="A117" s="12">
        <f t="shared" si="16"/>
        <v>39203</v>
      </c>
      <c r="B117" s="34">
        <f t="shared" si="10"/>
        <v>39217</v>
      </c>
      <c r="C117" s="35">
        <f t="shared" si="11"/>
        <v>19</v>
      </c>
      <c r="D117" s="17">
        <f t="shared" si="12"/>
        <v>1</v>
      </c>
      <c r="E117" s="17">
        <f t="shared" si="13"/>
        <v>1</v>
      </c>
      <c r="F117" s="14">
        <f t="shared" si="14"/>
        <v>38901</v>
      </c>
      <c r="G117" s="14">
        <f t="shared" si="15"/>
        <v>39266</v>
      </c>
      <c r="H117" s="3">
        <f>CHOOSE(MATCH($A$2,{"D","C"},0),VLOOKUP($A117,$J$4:$M$49,COUNTA($J$4:$M$4)),TREND(D117:E117,F117:G117,B117))</f>
        <v>1</v>
      </c>
    </row>
    <row r="118" spans="1:8">
      <c r="A118" s="12">
        <f t="shared" si="16"/>
        <v>39234</v>
      </c>
      <c r="B118" s="34">
        <f t="shared" si="10"/>
        <v>39248</v>
      </c>
      <c r="C118" s="35">
        <f t="shared" si="11"/>
        <v>19</v>
      </c>
      <c r="D118" s="17">
        <f t="shared" si="12"/>
        <v>1</v>
      </c>
      <c r="E118" s="17">
        <f t="shared" si="13"/>
        <v>1</v>
      </c>
      <c r="F118" s="14">
        <f t="shared" si="14"/>
        <v>38901</v>
      </c>
      <c r="G118" s="14">
        <f t="shared" si="15"/>
        <v>39266</v>
      </c>
      <c r="H118" s="3">
        <f>CHOOSE(MATCH($A$2,{"D","C"},0),VLOOKUP($A118,$J$4:$M$49,COUNTA($J$4:$M$4)),TREND(D118:E118,F118:G118,B118))</f>
        <v>1</v>
      </c>
    </row>
    <row r="119" spans="1:8">
      <c r="A119" s="12">
        <f t="shared" si="16"/>
        <v>39264</v>
      </c>
      <c r="B119" s="34">
        <f t="shared" si="10"/>
        <v>39278</v>
      </c>
      <c r="C119" s="35">
        <f t="shared" si="11"/>
        <v>20</v>
      </c>
      <c r="D119" s="17">
        <f t="shared" si="12"/>
        <v>1</v>
      </c>
      <c r="E119" s="17">
        <f t="shared" si="13"/>
        <v>1</v>
      </c>
      <c r="F119" s="14">
        <f t="shared" si="14"/>
        <v>39266</v>
      </c>
      <c r="G119" s="14">
        <f t="shared" si="15"/>
        <v>39631</v>
      </c>
      <c r="H119" s="3">
        <f>CHOOSE(MATCH($A$2,{"D","C"},0),VLOOKUP($A119,$J$4:$M$49,COUNTA($J$4:$M$4)),TREND(D119:E119,F119:G119,B119))</f>
        <v>1</v>
      </c>
    </row>
    <row r="120" spans="1:8">
      <c r="A120" s="12">
        <f t="shared" si="16"/>
        <v>39295</v>
      </c>
      <c r="B120" s="34">
        <f t="shared" si="10"/>
        <v>39309</v>
      </c>
      <c r="C120" s="35">
        <f t="shared" si="11"/>
        <v>20</v>
      </c>
      <c r="D120" s="17">
        <f t="shared" si="12"/>
        <v>1</v>
      </c>
      <c r="E120" s="17">
        <f t="shared" si="13"/>
        <v>1</v>
      </c>
      <c r="F120" s="14">
        <f t="shared" si="14"/>
        <v>39266</v>
      </c>
      <c r="G120" s="14">
        <f t="shared" si="15"/>
        <v>39631</v>
      </c>
      <c r="H120" s="3">
        <f>CHOOSE(MATCH($A$2,{"D","C"},0),VLOOKUP($A120,$J$4:$M$49,COUNTA($J$4:$M$4)),TREND(D120:E120,F120:G120,B120))</f>
        <v>1</v>
      </c>
    </row>
    <row r="121" spans="1:8">
      <c r="A121" s="12">
        <f t="shared" si="16"/>
        <v>39326</v>
      </c>
      <c r="B121" s="34">
        <f t="shared" si="10"/>
        <v>39340</v>
      </c>
      <c r="C121" s="35">
        <f t="shared" si="11"/>
        <v>20</v>
      </c>
      <c r="D121" s="17">
        <f t="shared" si="12"/>
        <v>1</v>
      </c>
      <c r="E121" s="17">
        <f t="shared" si="13"/>
        <v>1</v>
      </c>
      <c r="F121" s="14">
        <f t="shared" si="14"/>
        <v>39266</v>
      </c>
      <c r="G121" s="14">
        <f t="shared" si="15"/>
        <v>39631</v>
      </c>
      <c r="H121" s="3">
        <f>CHOOSE(MATCH($A$2,{"D","C"},0),VLOOKUP($A121,$J$4:$M$49,COUNTA($J$4:$M$4)),TREND(D121:E121,F121:G121,B121))</f>
        <v>1</v>
      </c>
    </row>
    <row r="122" spans="1:8">
      <c r="A122" s="12">
        <f t="shared" si="16"/>
        <v>39356</v>
      </c>
      <c r="B122" s="34">
        <f t="shared" si="10"/>
        <v>39370</v>
      </c>
      <c r="C122" s="35">
        <f t="shared" si="11"/>
        <v>20</v>
      </c>
      <c r="D122" s="17">
        <f t="shared" si="12"/>
        <v>1</v>
      </c>
      <c r="E122" s="17">
        <f t="shared" si="13"/>
        <v>1</v>
      </c>
      <c r="F122" s="14">
        <f t="shared" si="14"/>
        <v>39266</v>
      </c>
      <c r="G122" s="14">
        <f t="shared" si="15"/>
        <v>39631</v>
      </c>
      <c r="H122" s="3">
        <f>CHOOSE(MATCH($A$2,{"D","C"},0),VLOOKUP($A122,$J$4:$M$49,COUNTA($J$4:$M$4)),TREND(D122:E122,F122:G122,B122))</f>
        <v>1</v>
      </c>
    </row>
    <row r="123" spans="1:8">
      <c r="A123" s="12">
        <f t="shared" si="16"/>
        <v>39387</v>
      </c>
      <c r="B123" s="34">
        <f t="shared" si="10"/>
        <v>39401</v>
      </c>
      <c r="C123" s="35">
        <f t="shared" si="11"/>
        <v>20</v>
      </c>
      <c r="D123" s="17">
        <f t="shared" si="12"/>
        <v>1</v>
      </c>
      <c r="E123" s="17">
        <f t="shared" si="13"/>
        <v>1</v>
      </c>
      <c r="F123" s="14">
        <f t="shared" si="14"/>
        <v>39266</v>
      </c>
      <c r="G123" s="14">
        <f t="shared" si="15"/>
        <v>39631</v>
      </c>
      <c r="H123" s="3">
        <f>CHOOSE(MATCH($A$2,{"D","C"},0),VLOOKUP($A123,$J$4:$M$49,COUNTA($J$4:$M$4)),TREND(D123:E123,F123:G123,B123))</f>
        <v>1</v>
      </c>
    </row>
    <row r="124" spans="1:8">
      <c r="A124" s="12">
        <f t="shared" si="16"/>
        <v>39417</v>
      </c>
      <c r="B124" s="34">
        <f t="shared" si="10"/>
        <v>39431</v>
      </c>
      <c r="C124" s="35">
        <f t="shared" si="11"/>
        <v>20</v>
      </c>
      <c r="D124" s="17">
        <f t="shared" si="12"/>
        <v>1</v>
      </c>
      <c r="E124" s="17">
        <f t="shared" si="13"/>
        <v>1</v>
      </c>
      <c r="F124" s="14">
        <f t="shared" si="14"/>
        <v>39266</v>
      </c>
      <c r="G124" s="14">
        <f t="shared" si="15"/>
        <v>39631</v>
      </c>
      <c r="H124" s="3">
        <f>CHOOSE(MATCH($A$2,{"D","C"},0),VLOOKUP($A124,$J$4:$M$49,COUNTA($J$4:$M$4)),TREND(D124:E124,F124:G124,B124))</f>
        <v>1</v>
      </c>
    </row>
    <row r="125" spans="1:8">
      <c r="A125" s="12">
        <f t="shared" si="16"/>
        <v>39448</v>
      </c>
      <c r="B125" s="34">
        <f t="shared" si="10"/>
        <v>39462</v>
      </c>
      <c r="C125" s="35">
        <f t="shared" si="11"/>
        <v>20</v>
      </c>
      <c r="D125" s="17">
        <f t="shared" si="12"/>
        <v>1</v>
      </c>
      <c r="E125" s="17">
        <f t="shared" si="13"/>
        <v>1</v>
      </c>
      <c r="F125" s="14">
        <f t="shared" si="14"/>
        <v>39266</v>
      </c>
      <c r="G125" s="14">
        <f t="shared" si="15"/>
        <v>39631</v>
      </c>
      <c r="H125" s="3">
        <f>CHOOSE(MATCH($A$2,{"D","C"},0),VLOOKUP($A125,$J$4:$M$49,COUNTA($J$4:$M$4)),TREND(D125:E125,F125:G125,B125))</f>
        <v>1</v>
      </c>
    </row>
    <row r="126" spans="1:8">
      <c r="A126" s="12">
        <f t="shared" si="16"/>
        <v>39479</v>
      </c>
      <c r="B126" s="34">
        <f t="shared" si="10"/>
        <v>39493</v>
      </c>
      <c r="C126" s="35">
        <f t="shared" si="11"/>
        <v>20</v>
      </c>
      <c r="D126" s="17">
        <f t="shared" si="12"/>
        <v>1</v>
      </c>
      <c r="E126" s="17">
        <f t="shared" si="13"/>
        <v>1</v>
      </c>
      <c r="F126" s="14">
        <f t="shared" si="14"/>
        <v>39266</v>
      </c>
      <c r="G126" s="14">
        <f t="shared" si="15"/>
        <v>39631</v>
      </c>
      <c r="H126" s="3">
        <f>CHOOSE(MATCH($A$2,{"D","C"},0),VLOOKUP($A126,$J$4:$M$49,COUNTA($J$4:$M$4)),TREND(D126:E126,F126:G126,B126))</f>
        <v>1</v>
      </c>
    </row>
    <row r="127" spans="1:8">
      <c r="A127" s="12">
        <f t="shared" si="16"/>
        <v>39508</v>
      </c>
      <c r="B127" s="34">
        <f t="shared" si="10"/>
        <v>39522</v>
      </c>
      <c r="C127" s="35">
        <f t="shared" si="11"/>
        <v>20</v>
      </c>
      <c r="D127" s="17">
        <f t="shared" si="12"/>
        <v>1</v>
      </c>
      <c r="E127" s="17">
        <f t="shared" si="13"/>
        <v>1</v>
      </c>
      <c r="F127" s="14">
        <f t="shared" si="14"/>
        <v>39266</v>
      </c>
      <c r="G127" s="14">
        <f t="shared" si="15"/>
        <v>39631</v>
      </c>
      <c r="H127" s="3">
        <f>CHOOSE(MATCH($A$2,{"D","C"},0),VLOOKUP($A127,$J$4:$M$49,COUNTA($J$4:$M$4)),TREND(D127:E127,F127:G127,B127))</f>
        <v>1</v>
      </c>
    </row>
    <row r="128" spans="1:8">
      <c r="A128" s="12">
        <f t="shared" si="16"/>
        <v>39539</v>
      </c>
      <c r="B128" s="34">
        <f t="shared" si="10"/>
        <v>39553</v>
      </c>
      <c r="C128" s="35">
        <f t="shared" si="11"/>
        <v>20</v>
      </c>
      <c r="D128" s="17">
        <f t="shared" si="12"/>
        <v>1</v>
      </c>
      <c r="E128" s="17">
        <f t="shared" si="13"/>
        <v>1</v>
      </c>
      <c r="F128" s="14">
        <f t="shared" si="14"/>
        <v>39266</v>
      </c>
      <c r="G128" s="14">
        <f t="shared" si="15"/>
        <v>39631</v>
      </c>
      <c r="H128" s="3">
        <f>CHOOSE(MATCH($A$2,{"D","C"},0),VLOOKUP($A128,$J$4:$M$49,COUNTA($J$4:$M$4)),TREND(D128:E128,F128:G128,B128))</f>
        <v>1</v>
      </c>
    </row>
    <row r="129" spans="1:8">
      <c r="A129" s="12">
        <f t="shared" si="16"/>
        <v>39569</v>
      </c>
      <c r="B129" s="34">
        <f t="shared" si="10"/>
        <v>39583</v>
      </c>
      <c r="C129" s="35">
        <f t="shared" si="11"/>
        <v>20</v>
      </c>
      <c r="D129" s="17">
        <f t="shared" si="12"/>
        <v>1</v>
      </c>
      <c r="E129" s="17">
        <f t="shared" si="13"/>
        <v>1</v>
      </c>
      <c r="F129" s="14">
        <f t="shared" si="14"/>
        <v>39266</v>
      </c>
      <c r="G129" s="14">
        <f t="shared" si="15"/>
        <v>39631</v>
      </c>
      <c r="H129" s="3">
        <f>CHOOSE(MATCH($A$2,{"D","C"},0),VLOOKUP($A129,$J$4:$M$49,COUNTA($J$4:$M$4)),TREND(D129:E129,F129:G129,B129))</f>
        <v>1</v>
      </c>
    </row>
    <row r="130" spans="1:8">
      <c r="A130" s="12">
        <f t="shared" si="16"/>
        <v>39600</v>
      </c>
      <c r="B130" s="34">
        <f t="shared" si="10"/>
        <v>39614</v>
      </c>
      <c r="C130" s="35">
        <f t="shared" si="11"/>
        <v>20</v>
      </c>
      <c r="D130" s="17">
        <f t="shared" si="12"/>
        <v>1</v>
      </c>
      <c r="E130" s="17">
        <f t="shared" si="13"/>
        <v>1</v>
      </c>
      <c r="F130" s="14">
        <f t="shared" si="14"/>
        <v>39266</v>
      </c>
      <c r="G130" s="14">
        <f t="shared" si="15"/>
        <v>39631</v>
      </c>
      <c r="H130" s="3">
        <f>CHOOSE(MATCH($A$2,{"D","C"},0),VLOOKUP($A130,$J$4:$M$49,COUNTA($J$4:$M$4)),TREND(D130:E130,F130:G130,B130))</f>
        <v>1</v>
      </c>
    </row>
    <row r="131" spans="1:8">
      <c r="A131" s="12">
        <f t="shared" si="16"/>
        <v>39630</v>
      </c>
      <c r="B131" s="34">
        <f t="shared" si="10"/>
        <v>39644</v>
      </c>
      <c r="C131" s="35">
        <f t="shared" si="11"/>
        <v>21</v>
      </c>
      <c r="D131" s="17">
        <f t="shared" si="12"/>
        <v>1</v>
      </c>
      <c r="E131" s="17">
        <f t="shared" si="13"/>
        <v>1</v>
      </c>
      <c r="F131" s="14">
        <f t="shared" si="14"/>
        <v>39631</v>
      </c>
      <c r="G131" s="14">
        <f t="shared" si="15"/>
        <v>39997</v>
      </c>
      <c r="H131" s="3">
        <f>CHOOSE(MATCH($A$2,{"D","C"},0),VLOOKUP($A131,$J$4:$M$49,COUNTA($J$4:$M$4)),TREND(D131:E131,F131:G131,B131))</f>
        <v>1</v>
      </c>
    </row>
    <row r="132" spans="1:8">
      <c r="A132" s="12">
        <f t="shared" si="16"/>
        <v>39661</v>
      </c>
      <c r="B132" s="34">
        <f t="shared" si="10"/>
        <v>39675</v>
      </c>
      <c r="C132" s="35">
        <f t="shared" si="11"/>
        <v>21</v>
      </c>
      <c r="D132" s="17">
        <f t="shared" si="12"/>
        <v>1</v>
      </c>
      <c r="E132" s="17">
        <f t="shared" si="13"/>
        <v>1</v>
      </c>
      <c r="F132" s="14">
        <f t="shared" si="14"/>
        <v>39631</v>
      </c>
      <c r="G132" s="14">
        <f t="shared" si="15"/>
        <v>39997</v>
      </c>
      <c r="H132" s="3">
        <f>CHOOSE(MATCH($A$2,{"D","C"},0),VLOOKUP($A132,$J$4:$M$49,COUNTA($J$4:$M$4)),TREND(D132:E132,F132:G132,B132))</f>
        <v>1</v>
      </c>
    </row>
    <row r="133" spans="1:8">
      <c r="A133" s="12">
        <f t="shared" si="16"/>
        <v>39692</v>
      </c>
      <c r="B133" s="34">
        <f t="shared" ref="B133:B164" si="17">DATE(YEAR(A133),MONTH(A133)+FLOOR(($M$2+$A$3)/2,1),1+14*MOD($M$2+$A$3,2))</f>
        <v>39706</v>
      </c>
      <c r="C133" s="35">
        <f t="shared" ref="C133:C196" si="18">MATCH($B133,$K$5:$K$49,1)</f>
        <v>21</v>
      </c>
      <c r="D133" s="17">
        <f t="shared" ref="D133:D196" si="19">INDEX($M$5:$M$49,C133)</f>
        <v>1</v>
      </c>
      <c r="E133" s="17">
        <f t="shared" ref="E133:E196" si="20">INDEX($M$5:$M$49,C133+1)</f>
        <v>1</v>
      </c>
      <c r="F133" s="14">
        <f t="shared" ref="F133:F196" si="21">INDEX($K$5:$K$49,C133)</f>
        <v>39631</v>
      </c>
      <c r="G133" s="14">
        <f t="shared" ref="G133:G196" si="22">INDEX($K$5:$K$49,C133+1)</f>
        <v>39997</v>
      </c>
      <c r="H133" s="3">
        <f>CHOOSE(MATCH($A$2,{"D","C"},0),VLOOKUP($A133,$J$4:$M$49,COUNTA($J$4:$M$4)),TREND(D133:E133,F133:G133,B133))</f>
        <v>1</v>
      </c>
    </row>
    <row r="134" spans="1:8">
      <c r="A134" s="12">
        <f t="shared" ref="A134:A197" si="23">EOMONTH(A133,$A$3-1)+1</f>
        <v>39722</v>
      </c>
      <c r="B134" s="34">
        <f t="shared" si="17"/>
        <v>39736</v>
      </c>
      <c r="C134" s="35">
        <f t="shared" si="18"/>
        <v>21</v>
      </c>
      <c r="D134" s="17">
        <f t="shared" si="19"/>
        <v>1</v>
      </c>
      <c r="E134" s="17">
        <f t="shared" si="20"/>
        <v>1</v>
      </c>
      <c r="F134" s="14">
        <f t="shared" si="21"/>
        <v>39631</v>
      </c>
      <c r="G134" s="14">
        <f t="shared" si="22"/>
        <v>39997</v>
      </c>
      <c r="H134" s="3">
        <f>CHOOSE(MATCH($A$2,{"D","C"},0),VLOOKUP($A134,$J$4:$M$49,COUNTA($J$4:$M$4)),TREND(D134:E134,F134:G134,B134))</f>
        <v>1</v>
      </c>
    </row>
    <row r="135" spans="1:8">
      <c r="A135" s="12">
        <f t="shared" si="23"/>
        <v>39753</v>
      </c>
      <c r="B135" s="34">
        <f t="shared" si="17"/>
        <v>39767</v>
      </c>
      <c r="C135" s="35">
        <f t="shared" si="18"/>
        <v>21</v>
      </c>
      <c r="D135" s="17">
        <f t="shared" si="19"/>
        <v>1</v>
      </c>
      <c r="E135" s="17">
        <f t="shared" si="20"/>
        <v>1</v>
      </c>
      <c r="F135" s="14">
        <f t="shared" si="21"/>
        <v>39631</v>
      </c>
      <c r="G135" s="14">
        <f t="shared" si="22"/>
        <v>39997</v>
      </c>
      <c r="H135" s="3">
        <f>CHOOSE(MATCH($A$2,{"D","C"},0),VLOOKUP($A135,$J$4:$M$49,COUNTA($J$4:$M$4)),TREND(D135:E135,F135:G135,B135))</f>
        <v>1</v>
      </c>
    </row>
    <row r="136" spans="1:8">
      <c r="A136" s="12">
        <f t="shared" si="23"/>
        <v>39783</v>
      </c>
      <c r="B136" s="34">
        <f t="shared" si="17"/>
        <v>39797</v>
      </c>
      <c r="C136" s="35">
        <f t="shared" si="18"/>
        <v>21</v>
      </c>
      <c r="D136" s="17">
        <f t="shared" si="19"/>
        <v>1</v>
      </c>
      <c r="E136" s="17">
        <f t="shared" si="20"/>
        <v>1</v>
      </c>
      <c r="F136" s="14">
        <f t="shared" si="21"/>
        <v>39631</v>
      </c>
      <c r="G136" s="14">
        <f t="shared" si="22"/>
        <v>39997</v>
      </c>
      <c r="H136" s="3">
        <f>CHOOSE(MATCH($A$2,{"D","C"},0),VLOOKUP($A136,$J$4:$M$49,COUNTA($J$4:$M$4)),TREND(D136:E136,F136:G136,B136))</f>
        <v>1</v>
      </c>
    </row>
    <row r="137" spans="1:8">
      <c r="A137" s="12">
        <f t="shared" si="23"/>
        <v>39814</v>
      </c>
      <c r="B137" s="34">
        <f t="shared" si="17"/>
        <v>39828</v>
      </c>
      <c r="C137" s="35">
        <f t="shared" si="18"/>
        <v>21</v>
      </c>
      <c r="D137" s="17">
        <f t="shared" si="19"/>
        <v>1</v>
      </c>
      <c r="E137" s="17">
        <f t="shared" si="20"/>
        <v>1</v>
      </c>
      <c r="F137" s="14">
        <f t="shared" si="21"/>
        <v>39631</v>
      </c>
      <c r="G137" s="14">
        <f t="shared" si="22"/>
        <v>39997</v>
      </c>
      <c r="H137" s="3">
        <f>CHOOSE(MATCH($A$2,{"D","C"},0),VLOOKUP($A137,$J$4:$M$49,COUNTA($J$4:$M$4)),TREND(D137:E137,F137:G137,B137))</f>
        <v>1</v>
      </c>
    </row>
    <row r="138" spans="1:8">
      <c r="A138" s="12">
        <f t="shared" si="23"/>
        <v>39845</v>
      </c>
      <c r="B138" s="34">
        <f t="shared" si="17"/>
        <v>39859</v>
      </c>
      <c r="C138" s="35">
        <f t="shared" si="18"/>
        <v>21</v>
      </c>
      <c r="D138" s="17">
        <f t="shared" si="19"/>
        <v>1</v>
      </c>
      <c r="E138" s="17">
        <f t="shared" si="20"/>
        <v>1</v>
      </c>
      <c r="F138" s="14">
        <f t="shared" si="21"/>
        <v>39631</v>
      </c>
      <c r="G138" s="14">
        <f t="shared" si="22"/>
        <v>39997</v>
      </c>
      <c r="H138" s="3">
        <f>CHOOSE(MATCH($A$2,{"D","C"},0),VLOOKUP($A138,$J$4:$M$49,COUNTA($J$4:$M$4)),TREND(D138:E138,F138:G138,B138))</f>
        <v>1</v>
      </c>
    </row>
    <row r="139" spans="1:8">
      <c r="A139" s="12">
        <f t="shared" si="23"/>
        <v>39873</v>
      </c>
      <c r="B139" s="34">
        <f t="shared" si="17"/>
        <v>39887</v>
      </c>
      <c r="C139" s="35">
        <f t="shared" si="18"/>
        <v>21</v>
      </c>
      <c r="D139" s="17">
        <f t="shared" si="19"/>
        <v>1</v>
      </c>
      <c r="E139" s="17">
        <f t="shared" si="20"/>
        <v>1</v>
      </c>
      <c r="F139" s="14">
        <f t="shared" si="21"/>
        <v>39631</v>
      </c>
      <c r="G139" s="14">
        <f t="shared" si="22"/>
        <v>39997</v>
      </c>
      <c r="H139" s="3">
        <f>CHOOSE(MATCH($A$2,{"D","C"},0),VLOOKUP($A139,$J$4:$M$49,COUNTA($J$4:$M$4)),TREND(D139:E139,F139:G139,B139))</f>
        <v>1</v>
      </c>
    </row>
    <row r="140" spans="1:8">
      <c r="A140" s="12">
        <f t="shared" si="23"/>
        <v>39904</v>
      </c>
      <c r="B140" s="34">
        <f t="shared" si="17"/>
        <v>39918</v>
      </c>
      <c r="C140" s="35">
        <f t="shared" si="18"/>
        <v>21</v>
      </c>
      <c r="D140" s="17">
        <f t="shared" si="19"/>
        <v>1</v>
      </c>
      <c r="E140" s="17">
        <f t="shared" si="20"/>
        <v>1</v>
      </c>
      <c r="F140" s="14">
        <f t="shared" si="21"/>
        <v>39631</v>
      </c>
      <c r="G140" s="14">
        <f t="shared" si="22"/>
        <v>39997</v>
      </c>
      <c r="H140" s="3">
        <f>CHOOSE(MATCH($A$2,{"D","C"},0),VLOOKUP($A140,$J$4:$M$49,COUNTA($J$4:$M$4)),TREND(D140:E140,F140:G140,B140))</f>
        <v>1</v>
      </c>
    </row>
    <row r="141" spans="1:8">
      <c r="A141" s="12">
        <f t="shared" si="23"/>
        <v>39934</v>
      </c>
      <c r="B141" s="34">
        <f t="shared" si="17"/>
        <v>39948</v>
      </c>
      <c r="C141" s="35">
        <f t="shared" si="18"/>
        <v>21</v>
      </c>
      <c r="D141" s="17">
        <f t="shared" si="19"/>
        <v>1</v>
      </c>
      <c r="E141" s="17">
        <f t="shared" si="20"/>
        <v>1</v>
      </c>
      <c r="F141" s="14">
        <f t="shared" si="21"/>
        <v>39631</v>
      </c>
      <c r="G141" s="14">
        <f t="shared" si="22"/>
        <v>39997</v>
      </c>
      <c r="H141" s="3">
        <f>CHOOSE(MATCH($A$2,{"D","C"},0),VLOOKUP($A141,$J$4:$M$49,COUNTA($J$4:$M$4)),TREND(D141:E141,F141:G141,B141))</f>
        <v>1</v>
      </c>
    </row>
    <row r="142" spans="1:8">
      <c r="A142" s="12">
        <f t="shared" si="23"/>
        <v>39965</v>
      </c>
      <c r="B142" s="34">
        <f t="shared" si="17"/>
        <v>39979</v>
      </c>
      <c r="C142" s="35">
        <f t="shared" si="18"/>
        <v>21</v>
      </c>
      <c r="D142" s="17">
        <f t="shared" si="19"/>
        <v>1</v>
      </c>
      <c r="E142" s="17">
        <f t="shared" si="20"/>
        <v>1</v>
      </c>
      <c r="F142" s="14">
        <f t="shared" si="21"/>
        <v>39631</v>
      </c>
      <c r="G142" s="14">
        <f t="shared" si="22"/>
        <v>39997</v>
      </c>
      <c r="H142" s="3">
        <f>CHOOSE(MATCH($A$2,{"D","C"},0),VLOOKUP($A142,$J$4:$M$49,COUNTA($J$4:$M$4)),TREND(D142:E142,F142:G142,B142))</f>
        <v>1</v>
      </c>
    </row>
    <row r="143" spans="1:8">
      <c r="A143" s="12">
        <f t="shared" si="23"/>
        <v>39995</v>
      </c>
      <c r="B143" s="34">
        <f t="shared" si="17"/>
        <v>40009</v>
      </c>
      <c r="C143" s="35">
        <f t="shared" si="18"/>
        <v>22</v>
      </c>
      <c r="D143" s="17">
        <f t="shared" si="19"/>
        <v>1</v>
      </c>
      <c r="E143" s="17">
        <f t="shared" si="20"/>
        <v>1</v>
      </c>
      <c r="F143" s="14">
        <f t="shared" si="21"/>
        <v>39997</v>
      </c>
      <c r="G143" s="14">
        <f t="shared" si="22"/>
        <v>40362</v>
      </c>
      <c r="H143" s="3">
        <f>CHOOSE(MATCH($A$2,{"D","C"},0),VLOOKUP($A143,$J$4:$M$49,COUNTA($J$4:$M$4)),TREND(D143:E143,F143:G143,B143))</f>
        <v>1</v>
      </c>
    </row>
    <row r="144" spans="1:8">
      <c r="A144" s="12">
        <f t="shared" si="23"/>
        <v>40026</v>
      </c>
      <c r="B144" s="34">
        <f t="shared" si="17"/>
        <v>40040</v>
      </c>
      <c r="C144" s="35">
        <f t="shared" si="18"/>
        <v>22</v>
      </c>
      <c r="D144" s="17">
        <f t="shared" si="19"/>
        <v>1</v>
      </c>
      <c r="E144" s="17">
        <f t="shared" si="20"/>
        <v>1</v>
      </c>
      <c r="F144" s="14">
        <f t="shared" si="21"/>
        <v>39997</v>
      </c>
      <c r="G144" s="14">
        <f t="shared" si="22"/>
        <v>40362</v>
      </c>
      <c r="H144" s="3">
        <f>CHOOSE(MATCH($A$2,{"D","C"},0),VLOOKUP($A144,$J$4:$M$49,COUNTA($J$4:$M$4)),TREND(D144:E144,F144:G144,B144))</f>
        <v>1</v>
      </c>
    </row>
    <row r="145" spans="1:8">
      <c r="A145" s="12">
        <f t="shared" si="23"/>
        <v>40057</v>
      </c>
      <c r="B145" s="34">
        <f t="shared" si="17"/>
        <v>40071</v>
      </c>
      <c r="C145" s="35">
        <f t="shared" si="18"/>
        <v>22</v>
      </c>
      <c r="D145" s="17">
        <f t="shared" si="19"/>
        <v>1</v>
      </c>
      <c r="E145" s="17">
        <f t="shared" si="20"/>
        <v>1</v>
      </c>
      <c r="F145" s="14">
        <f t="shared" si="21"/>
        <v>39997</v>
      </c>
      <c r="G145" s="14">
        <f t="shared" si="22"/>
        <v>40362</v>
      </c>
      <c r="H145" s="3">
        <f>CHOOSE(MATCH($A$2,{"D","C"},0),VLOOKUP($A145,$J$4:$M$49,COUNTA($J$4:$M$4)),TREND(D145:E145,F145:G145,B145))</f>
        <v>1</v>
      </c>
    </row>
    <row r="146" spans="1:8">
      <c r="A146" s="12">
        <f t="shared" si="23"/>
        <v>40087</v>
      </c>
      <c r="B146" s="34">
        <f t="shared" si="17"/>
        <v>40101</v>
      </c>
      <c r="C146" s="35">
        <f t="shared" si="18"/>
        <v>22</v>
      </c>
      <c r="D146" s="17">
        <f t="shared" si="19"/>
        <v>1</v>
      </c>
      <c r="E146" s="17">
        <f t="shared" si="20"/>
        <v>1</v>
      </c>
      <c r="F146" s="14">
        <f t="shared" si="21"/>
        <v>39997</v>
      </c>
      <c r="G146" s="14">
        <f t="shared" si="22"/>
        <v>40362</v>
      </c>
      <c r="H146" s="3">
        <f>CHOOSE(MATCH($A$2,{"D","C"},0),VLOOKUP($A146,$J$4:$M$49,COUNTA($J$4:$M$4)),TREND(D146:E146,F146:G146,B146))</f>
        <v>1</v>
      </c>
    </row>
    <row r="147" spans="1:8">
      <c r="A147" s="12">
        <f t="shared" si="23"/>
        <v>40118</v>
      </c>
      <c r="B147" s="34">
        <f t="shared" si="17"/>
        <v>40132</v>
      </c>
      <c r="C147" s="35">
        <f t="shared" si="18"/>
        <v>22</v>
      </c>
      <c r="D147" s="17">
        <f t="shared" si="19"/>
        <v>1</v>
      </c>
      <c r="E147" s="17">
        <f t="shared" si="20"/>
        <v>1</v>
      </c>
      <c r="F147" s="14">
        <f t="shared" si="21"/>
        <v>39997</v>
      </c>
      <c r="G147" s="14">
        <f t="shared" si="22"/>
        <v>40362</v>
      </c>
      <c r="H147" s="3">
        <f>CHOOSE(MATCH($A$2,{"D","C"},0),VLOOKUP($A147,$J$4:$M$49,COUNTA($J$4:$M$4)),TREND(D147:E147,F147:G147,B147))</f>
        <v>1</v>
      </c>
    </row>
    <row r="148" spans="1:8">
      <c r="A148" s="12">
        <f t="shared" si="23"/>
        <v>40148</v>
      </c>
      <c r="B148" s="34">
        <f t="shared" si="17"/>
        <v>40162</v>
      </c>
      <c r="C148" s="35">
        <f t="shared" si="18"/>
        <v>22</v>
      </c>
      <c r="D148" s="17">
        <f t="shared" si="19"/>
        <v>1</v>
      </c>
      <c r="E148" s="17">
        <f t="shared" si="20"/>
        <v>1</v>
      </c>
      <c r="F148" s="14">
        <f t="shared" si="21"/>
        <v>39997</v>
      </c>
      <c r="G148" s="14">
        <f t="shared" si="22"/>
        <v>40362</v>
      </c>
      <c r="H148" s="3">
        <f>CHOOSE(MATCH($A$2,{"D","C"},0),VLOOKUP($A148,$J$4:$M$49,COUNTA($J$4:$M$4)),TREND(D148:E148,F148:G148,B148))</f>
        <v>1</v>
      </c>
    </row>
    <row r="149" spans="1:8">
      <c r="A149" s="12">
        <f t="shared" si="23"/>
        <v>40179</v>
      </c>
      <c r="B149" s="34">
        <f t="shared" si="17"/>
        <v>40193</v>
      </c>
      <c r="C149" s="35">
        <f t="shared" si="18"/>
        <v>22</v>
      </c>
      <c r="D149" s="17">
        <f t="shared" si="19"/>
        <v>1</v>
      </c>
      <c r="E149" s="17">
        <f t="shared" si="20"/>
        <v>1</v>
      </c>
      <c r="F149" s="14">
        <f t="shared" si="21"/>
        <v>39997</v>
      </c>
      <c r="G149" s="14">
        <f t="shared" si="22"/>
        <v>40362</v>
      </c>
      <c r="H149" s="3">
        <f>CHOOSE(MATCH($A$2,{"D","C"},0),VLOOKUP($A149,$J$4:$M$49,COUNTA($J$4:$M$4)),TREND(D149:E149,F149:G149,B149))</f>
        <v>1</v>
      </c>
    </row>
    <row r="150" spans="1:8">
      <c r="A150" s="12">
        <f t="shared" si="23"/>
        <v>40210</v>
      </c>
      <c r="B150" s="34">
        <f t="shared" si="17"/>
        <v>40224</v>
      </c>
      <c r="C150" s="35">
        <f t="shared" si="18"/>
        <v>22</v>
      </c>
      <c r="D150" s="17">
        <f t="shared" si="19"/>
        <v>1</v>
      </c>
      <c r="E150" s="17">
        <f t="shared" si="20"/>
        <v>1</v>
      </c>
      <c r="F150" s="14">
        <f t="shared" si="21"/>
        <v>39997</v>
      </c>
      <c r="G150" s="14">
        <f t="shared" si="22"/>
        <v>40362</v>
      </c>
      <c r="H150" s="3">
        <f>CHOOSE(MATCH($A$2,{"D","C"},0),VLOOKUP($A150,$J$4:$M$49,COUNTA($J$4:$M$4)),TREND(D150:E150,F150:G150,B150))</f>
        <v>1</v>
      </c>
    </row>
    <row r="151" spans="1:8">
      <c r="A151" s="12">
        <f t="shared" si="23"/>
        <v>40238</v>
      </c>
      <c r="B151" s="34">
        <f t="shared" si="17"/>
        <v>40252</v>
      </c>
      <c r="C151" s="35">
        <f t="shared" si="18"/>
        <v>22</v>
      </c>
      <c r="D151" s="17">
        <f t="shared" si="19"/>
        <v>1</v>
      </c>
      <c r="E151" s="17">
        <f t="shared" si="20"/>
        <v>1</v>
      </c>
      <c r="F151" s="14">
        <f t="shared" si="21"/>
        <v>39997</v>
      </c>
      <c r="G151" s="14">
        <f t="shared" si="22"/>
        <v>40362</v>
      </c>
      <c r="H151" s="3">
        <f>CHOOSE(MATCH($A$2,{"D","C"},0),VLOOKUP($A151,$J$4:$M$49,COUNTA($J$4:$M$4)),TREND(D151:E151,F151:G151,B151))</f>
        <v>1</v>
      </c>
    </row>
    <row r="152" spans="1:8">
      <c r="A152" s="12">
        <f t="shared" si="23"/>
        <v>40269</v>
      </c>
      <c r="B152" s="34">
        <f t="shared" si="17"/>
        <v>40283</v>
      </c>
      <c r="C152" s="35">
        <f t="shared" si="18"/>
        <v>22</v>
      </c>
      <c r="D152" s="17">
        <f t="shared" si="19"/>
        <v>1</v>
      </c>
      <c r="E152" s="17">
        <f t="shared" si="20"/>
        <v>1</v>
      </c>
      <c r="F152" s="14">
        <f t="shared" si="21"/>
        <v>39997</v>
      </c>
      <c r="G152" s="14">
        <f t="shared" si="22"/>
        <v>40362</v>
      </c>
      <c r="H152" s="3">
        <f>CHOOSE(MATCH($A$2,{"D","C"},0),VLOOKUP($A152,$J$4:$M$49,COUNTA($J$4:$M$4)),TREND(D152:E152,F152:G152,B152))</f>
        <v>1</v>
      </c>
    </row>
    <row r="153" spans="1:8">
      <c r="A153" s="12">
        <f t="shared" si="23"/>
        <v>40299</v>
      </c>
      <c r="B153" s="34">
        <f t="shared" si="17"/>
        <v>40313</v>
      </c>
      <c r="C153" s="35">
        <f t="shared" si="18"/>
        <v>22</v>
      </c>
      <c r="D153" s="17">
        <f t="shared" si="19"/>
        <v>1</v>
      </c>
      <c r="E153" s="17">
        <f t="shared" si="20"/>
        <v>1</v>
      </c>
      <c r="F153" s="14">
        <f t="shared" si="21"/>
        <v>39997</v>
      </c>
      <c r="G153" s="14">
        <f t="shared" si="22"/>
        <v>40362</v>
      </c>
      <c r="H153" s="3">
        <f>CHOOSE(MATCH($A$2,{"D","C"},0),VLOOKUP($A153,$J$4:$M$49,COUNTA($J$4:$M$4)),TREND(D153:E153,F153:G153,B153))</f>
        <v>1</v>
      </c>
    </row>
    <row r="154" spans="1:8">
      <c r="A154" s="12">
        <f t="shared" si="23"/>
        <v>40330</v>
      </c>
      <c r="B154" s="34">
        <f t="shared" si="17"/>
        <v>40344</v>
      </c>
      <c r="C154" s="35">
        <f t="shared" si="18"/>
        <v>22</v>
      </c>
      <c r="D154" s="17">
        <f t="shared" si="19"/>
        <v>1</v>
      </c>
      <c r="E154" s="17">
        <f t="shared" si="20"/>
        <v>1</v>
      </c>
      <c r="F154" s="14">
        <f t="shared" si="21"/>
        <v>39997</v>
      </c>
      <c r="G154" s="14">
        <f t="shared" si="22"/>
        <v>40362</v>
      </c>
      <c r="H154" s="3">
        <f>CHOOSE(MATCH($A$2,{"D","C"},0),VLOOKUP($A154,$J$4:$M$49,COUNTA($J$4:$M$4)),TREND(D154:E154,F154:G154,B154))</f>
        <v>1</v>
      </c>
    </row>
    <row r="155" spans="1:8">
      <c r="A155" s="12">
        <f t="shared" si="23"/>
        <v>40360</v>
      </c>
      <c r="B155" s="34">
        <f t="shared" si="17"/>
        <v>40374</v>
      </c>
      <c r="C155" s="35">
        <f t="shared" si="18"/>
        <v>23</v>
      </c>
      <c r="D155" s="17">
        <f t="shared" si="19"/>
        <v>1</v>
      </c>
      <c r="E155" s="17">
        <f t="shared" si="20"/>
        <v>1</v>
      </c>
      <c r="F155" s="14">
        <f t="shared" si="21"/>
        <v>40362</v>
      </c>
      <c r="G155" s="14">
        <f t="shared" si="22"/>
        <v>40727</v>
      </c>
      <c r="H155" s="3">
        <f>CHOOSE(MATCH($A$2,{"D","C"},0),VLOOKUP($A155,$J$4:$M$49,COUNTA($J$4:$M$4)),TREND(D155:E155,F155:G155,B155))</f>
        <v>1</v>
      </c>
    </row>
    <row r="156" spans="1:8">
      <c r="A156" s="12">
        <f t="shared" si="23"/>
        <v>40391</v>
      </c>
      <c r="B156" s="34">
        <f t="shared" si="17"/>
        <v>40405</v>
      </c>
      <c r="C156" s="35">
        <f t="shared" si="18"/>
        <v>23</v>
      </c>
      <c r="D156" s="17">
        <f t="shared" si="19"/>
        <v>1</v>
      </c>
      <c r="E156" s="17">
        <f t="shared" si="20"/>
        <v>1</v>
      </c>
      <c r="F156" s="14">
        <f t="shared" si="21"/>
        <v>40362</v>
      </c>
      <c r="G156" s="14">
        <f t="shared" si="22"/>
        <v>40727</v>
      </c>
      <c r="H156" s="3">
        <f>CHOOSE(MATCH($A$2,{"D","C"},0),VLOOKUP($A156,$J$4:$M$49,COUNTA($J$4:$M$4)),TREND(D156:E156,F156:G156,B156))</f>
        <v>1</v>
      </c>
    </row>
    <row r="157" spans="1:8">
      <c r="A157" s="12">
        <f t="shared" si="23"/>
        <v>40422</v>
      </c>
      <c r="B157" s="34">
        <f t="shared" si="17"/>
        <v>40436</v>
      </c>
      <c r="C157" s="35">
        <f t="shared" si="18"/>
        <v>23</v>
      </c>
      <c r="D157" s="17">
        <f t="shared" si="19"/>
        <v>1</v>
      </c>
      <c r="E157" s="17">
        <f t="shared" si="20"/>
        <v>1</v>
      </c>
      <c r="F157" s="14">
        <f t="shared" si="21"/>
        <v>40362</v>
      </c>
      <c r="G157" s="14">
        <f t="shared" si="22"/>
        <v>40727</v>
      </c>
      <c r="H157" s="3">
        <f>CHOOSE(MATCH($A$2,{"D","C"},0),VLOOKUP($A157,$J$4:$M$49,COUNTA($J$4:$M$4)),TREND(D157:E157,F157:G157,B157))</f>
        <v>1</v>
      </c>
    </row>
    <row r="158" spans="1:8">
      <c r="A158" s="12">
        <f t="shared" si="23"/>
        <v>40452</v>
      </c>
      <c r="B158" s="34">
        <f t="shared" si="17"/>
        <v>40466</v>
      </c>
      <c r="C158" s="35">
        <f t="shared" si="18"/>
        <v>23</v>
      </c>
      <c r="D158" s="17">
        <f t="shared" si="19"/>
        <v>1</v>
      </c>
      <c r="E158" s="17">
        <f t="shared" si="20"/>
        <v>1</v>
      </c>
      <c r="F158" s="14">
        <f t="shared" si="21"/>
        <v>40362</v>
      </c>
      <c r="G158" s="14">
        <f t="shared" si="22"/>
        <v>40727</v>
      </c>
      <c r="H158" s="3">
        <f>CHOOSE(MATCH($A$2,{"D","C"},0),VLOOKUP($A158,$J$4:$M$49,COUNTA($J$4:$M$4)),TREND(D158:E158,F158:G158,B158))</f>
        <v>1</v>
      </c>
    </row>
    <row r="159" spans="1:8">
      <c r="A159" s="12">
        <f t="shared" si="23"/>
        <v>40483</v>
      </c>
      <c r="B159" s="34">
        <f t="shared" si="17"/>
        <v>40497</v>
      </c>
      <c r="C159" s="35">
        <f t="shared" si="18"/>
        <v>23</v>
      </c>
      <c r="D159" s="17">
        <f t="shared" si="19"/>
        <v>1</v>
      </c>
      <c r="E159" s="17">
        <f t="shared" si="20"/>
        <v>1</v>
      </c>
      <c r="F159" s="14">
        <f t="shared" si="21"/>
        <v>40362</v>
      </c>
      <c r="G159" s="14">
        <f t="shared" si="22"/>
        <v>40727</v>
      </c>
      <c r="H159" s="3">
        <f>CHOOSE(MATCH($A$2,{"D","C"},0),VLOOKUP($A159,$J$4:$M$49,COUNTA($J$4:$M$4)),TREND(D159:E159,F159:G159,B159))</f>
        <v>1</v>
      </c>
    </row>
    <row r="160" spans="1:8">
      <c r="A160" s="12">
        <f t="shared" si="23"/>
        <v>40513</v>
      </c>
      <c r="B160" s="34">
        <f t="shared" si="17"/>
        <v>40527</v>
      </c>
      <c r="C160" s="35">
        <f t="shared" si="18"/>
        <v>23</v>
      </c>
      <c r="D160" s="17">
        <f t="shared" si="19"/>
        <v>1</v>
      </c>
      <c r="E160" s="17">
        <f t="shared" si="20"/>
        <v>1</v>
      </c>
      <c r="F160" s="14">
        <f t="shared" si="21"/>
        <v>40362</v>
      </c>
      <c r="G160" s="14">
        <f t="shared" si="22"/>
        <v>40727</v>
      </c>
      <c r="H160" s="3">
        <f>CHOOSE(MATCH($A$2,{"D","C"},0),VLOOKUP($A160,$J$4:$M$49,COUNTA($J$4:$M$4)),TREND(D160:E160,F160:G160,B160))</f>
        <v>1</v>
      </c>
    </row>
    <row r="161" spans="1:8">
      <c r="A161" s="12">
        <f t="shared" si="23"/>
        <v>40544</v>
      </c>
      <c r="B161" s="34">
        <f t="shared" si="17"/>
        <v>40558</v>
      </c>
      <c r="C161" s="35">
        <f t="shared" si="18"/>
        <v>23</v>
      </c>
      <c r="D161" s="17">
        <f t="shared" si="19"/>
        <v>1</v>
      </c>
      <c r="E161" s="17">
        <f t="shared" si="20"/>
        <v>1</v>
      </c>
      <c r="F161" s="14">
        <f t="shared" si="21"/>
        <v>40362</v>
      </c>
      <c r="G161" s="14">
        <f t="shared" si="22"/>
        <v>40727</v>
      </c>
      <c r="H161" s="3">
        <f>CHOOSE(MATCH($A$2,{"D","C"},0),VLOOKUP($A161,$J$4:$M$49,COUNTA($J$4:$M$4)),TREND(D161:E161,F161:G161,B161))</f>
        <v>1</v>
      </c>
    </row>
    <row r="162" spans="1:8">
      <c r="A162" s="12">
        <f t="shared" si="23"/>
        <v>40575</v>
      </c>
      <c r="B162" s="34">
        <f t="shared" si="17"/>
        <v>40589</v>
      </c>
      <c r="C162" s="35">
        <f t="shared" si="18"/>
        <v>23</v>
      </c>
      <c r="D162" s="17">
        <f t="shared" si="19"/>
        <v>1</v>
      </c>
      <c r="E162" s="17">
        <f t="shared" si="20"/>
        <v>1</v>
      </c>
      <c r="F162" s="14">
        <f t="shared" si="21"/>
        <v>40362</v>
      </c>
      <c r="G162" s="14">
        <f t="shared" si="22"/>
        <v>40727</v>
      </c>
      <c r="H162" s="3">
        <f>CHOOSE(MATCH($A$2,{"D","C"},0),VLOOKUP($A162,$J$4:$M$49,COUNTA($J$4:$M$4)),TREND(D162:E162,F162:G162,B162))</f>
        <v>1</v>
      </c>
    </row>
    <row r="163" spans="1:8">
      <c r="A163" s="12">
        <f t="shared" si="23"/>
        <v>40603</v>
      </c>
      <c r="B163" s="34">
        <f t="shared" si="17"/>
        <v>40617</v>
      </c>
      <c r="C163" s="35">
        <f t="shared" si="18"/>
        <v>23</v>
      </c>
      <c r="D163" s="17">
        <f t="shared" si="19"/>
        <v>1</v>
      </c>
      <c r="E163" s="17">
        <f t="shared" si="20"/>
        <v>1</v>
      </c>
      <c r="F163" s="14">
        <f t="shared" si="21"/>
        <v>40362</v>
      </c>
      <c r="G163" s="14">
        <f t="shared" si="22"/>
        <v>40727</v>
      </c>
      <c r="H163" s="3">
        <f>CHOOSE(MATCH($A$2,{"D","C"},0),VLOOKUP($A163,$J$4:$M$49,COUNTA($J$4:$M$4)),TREND(D163:E163,F163:G163,B163))</f>
        <v>1</v>
      </c>
    </row>
    <row r="164" spans="1:8">
      <c r="A164" s="12">
        <f t="shared" si="23"/>
        <v>40634</v>
      </c>
      <c r="B164" s="34">
        <f t="shared" si="17"/>
        <v>40648</v>
      </c>
      <c r="C164" s="35">
        <f t="shared" si="18"/>
        <v>23</v>
      </c>
      <c r="D164" s="17">
        <f t="shared" si="19"/>
        <v>1</v>
      </c>
      <c r="E164" s="17">
        <f t="shared" si="20"/>
        <v>1</v>
      </c>
      <c r="F164" s="14">
        <f t="shared" si="21"/>
        <v>40362</v>
      </c>
      <c r="G164" s="14">
        <f t="shared" si="22"/>
        <v>40727</v>
      </c>
      <c r="H164" s="3">
        <f>CHOOSE(MATCH($A$2,{"D","C"},0),VLOOKUP($A164,$J$4:$M$49,COUNTA($J$4:$M$4)),TREND(D164:E164,F164:G164,B164))</f>
        <v>1</v>
      </c>
    </row>
    <row r="165" spans="1:8">
      <c r="A165" s="12">
        <f t="shared" si="23"/>
        <v>40664</v>
      </c>
      <c r="B165" s="34">
        <f>DATE(YEAR(A165),MONTH(A165)+FLOOR(($M$2+$A$3)/2,1),1+14*MOD($M$2+$A$3,2))</f>
        <v>40678</v>
      </c>
      <c r="C165" s="35">
        <f t="shared" si="18"/>
        <v>23</v>
      </c>
      <c r="D165" s="17">
        <f t="shared" si="19"/>
        <v>1</v>
      </c>
      <c r="E165" s="17">
        <f t="shared" si="20"/>
        <v>1</v>
      </c>
      <c r="F165" s="14">
        <f t="shared" si="21"/>
        <v>40362</v>
      </c>
      <c r="G165" s="14">
        <f t="shared" si="22"/>
        <v>40727</v>
      </c>
      <c r="H165" s="3">
        <f>CHOOSE(MATCH($A$2,{"D","C"},0),VLOOKUP($A165,$J$4:$M$49,COUNTA($J$4:$M$4)),TREND(D165:E165,F165:G165,B165))</f>
        <v>1</v>
      </c>
    </row>
    <row r="166" spans="1:8">
      <c r="A166" s="12">
        <f t="shared" si="23"/>
        <v>40695</v>
      </c>
      <c r="B166" s="34">
        <f>DATE(YEAR(A166),MONTH(A166)+FLOOR(($M$2+$A$3)/2,1),1+14*MOD($M$2+$A$3,2))</f>
        <v>40709</v>
      </c>
      <c r="C166" s="35">
        <f t="shared" si="18"/>
        <v>23</v>
      </c>
      <c r="D166" s="17">
        <f t="shared" si="19"/>
        <v>1</v>
      </c>
      <c r="E166" s="17">
        <f t="shared" si="20"/>
        <v>1</v>
      </c>
      <c r="F166" s="14">
        <f t="shared" si="21"/>
        <v>40362</v>
      </c>
      <c r="G166" s="14">
        <f t="shared" si="22"/>
        <v>40727</v>
      </c>
      <c r="H166" s="3">
        <f>CHOOSE(MATCH($A$2,{"D","C"},0),VLOOKUP($A166,$J$4:$M$49,COUNTA($J$4:$M$4)),TREND(D166:E166,F166:G166,B166))</f>
        <v>1</v>
      </c>
    </row>
    <row r="167" spans="1:8">
      <c r="A167" s="12">
        <f t="shared" si="23"/>
        <v>40725</v>
      </c>
      <c r="B167" s="34">
        <f t="shared" ref="B167:B230" si="24">DATE(YEAR(A167),MONTH(A167)+FLOOR(($M$2+$A$3)/2,1),1+14*MOD($M$2+$A$3,2))</f>
        <v>40739</v>
      </c>
      <c r="C167" s="35">
        <f t="shared" si="18"/>
        <v>24</v>
      </c>
      <c r="D167" s="17">
        <f t="shared" si="19"/>
        <v>1</v>
      </c>
      <c r="E167" s="17">
        <f t="shared" si="20"/>
        <v>1</v>
      </c>
      <c r="F167" s="14">
        <f t="shared" si="21"/>
        <v>40727</v>
      </c>
      <c r="G167" s="14">
        <f t="shared" si="22"/>
        <v>41092</v>
      </c>
      <c r="H167" s="3">
        <f>CHOOSE(MATCH($A$2,{"D","C"},0),VLOOKUP($A167,$J$4:$M$49,COUNTA($J$4:$M$4)),TREND(D167:E167,F167:G167,B167))</f>
        <v>1</v>
      </c>
    </row>
    <row r="168" spans="1:8">
      <c r="A168" s="12">
        <f t="shared" si="23"/>
        <v>40756</v>
      </c>
      <c r="B168" s="34">
        <f t="shared" si="24"/>
        <v>40770</v>
      </c>
      <c r="C168" s="35">
        <f t="shared" si="18"/>
        <v>24</v>
      </c>
      <c r="D168" s="17">
        <f t="shared" si="19"/>
        <v>1</v>
      </c>
      <c r="E168" s="17">
        <f t="shared" si="20"/>
        <v>1</v>
      </c>
      <c r="F168" s="14">
        <f t="shared" si="21"/>
        <v>40727</v>
      </c>
      <c r="G168" s="14">
        <f t="shared" si="22"/>
        <v>41092</v>
      </c>
      <c r="H168" s="3">
        <f>CHOOSE(MATCH($A$2,{"D","C"},0),VLOOKUP($A168,$J$4:$M$49,COUNTA($J$4:$M$4)),TREND(D168:E168,F168:G168,B168))</f>
        <v>1</v>
      </c>
    </row>
    <row r="169" spans="1:8">
      <c r="A169" s="12">
        <f t="shared" si="23"/>
        <v>40787</v>
      </c>
      <c r="B169" s="34">
        <f t="shared" si="24"/>
        <v>40801</v>
      </c>
      <c r="C169" s="35">
        <f t="shared" si="18"/>
        <v>24</v>
      </c>
      <c r="D169" s="17">
        <f t="shared" si="19"/>
        <v>1</v>
      </c>
      <c r="E169" s="17">
        <f t="shared" si="20"/>
        <v>1</v>
      </c>
      <c r="F169" s="14">
        <f t="shared" si="21"/>
        <v>40727</v>
      </c>
      <c r="G169" s="14">
        <f t="shared" si="22"/>
        <v>41092</v>
      </c>
      <c r="H169" s="3">
        <f>CHOOSE(MATCH($A$2,{"D","C"},0),VLOOKUP($A169,$J$4:$M$49,COUNTA($J$4:$M$4)),TREND(D169:E169,F169:G169,B169))</f>
        <v>1</v>
      </c>
    </row>
    <row r="170" spans="1:8">
      <c r="A170" s="12">
        <f t="shared" si="23"/>
        <v>40817</v>
      </c>
      <c r="B170" s="34">
        <f t="shared" si="24"/>
        <v>40831</v>
      </c>
      <c r="C170" s="35">
        <f t="shared" si="18"/>
        <v>24</v>
      </c>
      <c r="D170" s="17">
        <f t="shared" si="19"/>
        <v>1</v>
      </c>
      <c r="E170" s="17">
        <f t="shared" si="20"/>
        <v>1</v>
      </c>
      <c r="F170" s="14">
        <f t="shared" si="21"/>
        <v>40727</v>
      </c>
      <c r="G170" s="14">
        <f t="shared" si="22"/>
        <v>41092</v>
      </c>
      <c r="H170" s="3">
        <f>CHOOSE(MATCH($A$2,{"D","C"},0),VLOOKUP($A170,$J$4:$M$49,COUNTA($J$4:$M$4)),TREND(D170:E170,F170:G170,B170))</f>
        <v>1</v>
      </c>
    </row>
    <row r="171" spans="1:8">
      <c r="A171" s="12">
        <f t="shared" si="23"/>
        <v>40848</v>
      </c>
      <c r="B171" s="34">
        <f t="shared" si="24"/>
        <v>40862</v>
      </c>
      <c r="C171" s="35">
        <f t="shared" si="18"/>
        <v>24</v>
      </c>
      <c r="D171" s="17">
        <f t="shared" si="19"/>
        <v>1</v>
      </c>
      <c r="E171" s="17">
        <f t="shared" si="20"/>
        <v>1</v>
      </c>
      <c r="F171" s="14">
        <f t="shared" si="21"/>
        <v>40727</v>
      </c>
      <c r="G171" s="14">
        <f t="shared" si="22"/>
        <v>41092</v>
      </c>
      <c r="H171" s="3">
        <f>CHOOSE(MATCH($A$2,{"D","C"},0),VLOOKUP($A171,$J$4:$M$49,COUNTA($J$4:$M$4)),TREND(D171:E171,F171:G171,B171))</f>
        <v>1</v>
      </c>
    </row>
    <row r="172" spans="1:8">
      <c r="A172" s="12">
        <f t="shared" si="23"/>
        <v>40878</v>
      </c>
      <c r="B172" s="34">
        <f t="shared" si="24"/>
        <v>40892</v>
      </c>
      <c r="C172" s="35">
        <f t="shared" si="18"/>
        <v>24</v>
      </c>
      <c r="D172" s="17">
        <f t="shared" si="19"/>
        <v>1</v>
      </c>
      <c r="E172" s="17">
        <f t="shared" si="20"/>
        <v>1</v>
      </c>
      <c r="F172" s="14">
        <f t="shared" si="21"/>
        <v>40727</v>
      </c>
      <c r="G172" s="14">
        <f t="shared" si="22"/>
        <v>41092</v>
      </c>
      <c r="H172" s="3">
        <f>CHOOSE(MATCH($A$2,{"D","C"},0),VLOOKUP($A172,$J$4:$M$49,COUNTA($J$4:$M$4)),TREND(D172:E172,F172:G172,B172))</f>
        <v>1</v>
      </c>
    </row>
    <row r="173" spans="1:8">
      <c r="A173" s="12">
        <f t="shared" si="23"/>
        <v>40909</v>
      </c>
      <c r="B173" s="34">
        <f t="shared" si="24"/>
        <v>40923</v>
      </c>
      <c r="C173" s="35">
        <f t="shared" si="18"/>
        <v>24</v>
      </c>
      <c r="D173" s="17">
        <f t="shared" si="19"/>
        <v>1</v>
      </c>
      <c r="E173" s="17">
        <f t="shared" si="20"/>
        <v>1</v>
      </c>
      <c r="F173" s="14">
        <f t="shared" si="21"/>
        <v>40727</v>
      </c>
      <c r="G173" s="14">
        <f t="shared" si="22"/>
        <v>41092</v>
      </c>
      <c r="H173" s="3">
        <f>CHOOSE(MATCH($A$2,{"D","C"},0),VLOOKUP($A173,$J$4:$M$49,COUNTA($J$4:$M$4)),TREND(D173:E173,F173:G173,B173))</f>
        <v>1</v>
      </c>
    </row>
    <row r="174" spans="1:8">
      <c r="A174" s="12">
        <f t="shared" si="23"/>
        <v>40940</v>
      </c>
      <c r="B174" s="34">
        <f t="shared" si="24"/>
        <v>40954</v>
      </c>
      <c r="C174" s="35">
        <f t="shared" si="18"/>
        <v>24</v>
      </c>
      <c r="D174" s="17">
        <f t="shared" si="19"/>
        <v>1</v>
      </c>
      <c r="E174" s="17">
        <f t="shared" si="20"/>
        <v>1</v>
      </c>
      <c r="F174" s="14">
        <f t="shared" si="21"/>
        <v>40727</v>
      </c>
      <c r="G174" s="14">
        <f t="shared" si="22"/>
        <v>41092</v>
      </c>
      <c r="H174" s="3">
        <f>CHOOSE(MATCH($A$2,{"D","C"},0),VLOOKUP($A174,$J$4:$M$49,COUNTA($J$4:$M$4)),TREND(D174:E174,F174:G174,B174))</f>
        <v>1</v>
      </c>
    </row>
    <row r="175" spans="1:8">
      <c r="A175" s="12">
        <f t="shared" si="23"/>
        <v>40969</v>
      </c>
      <c r="B175" s="34">
        <f t="shared" si="24"/>
        <v>40983</v>
      </c>
      <c r="C175" s="35">
        <f t="shared" si="18"/>
        <v>24</v>
      </c>
      <c r="D175" s="17">
        <f t="shared" si="19"/>
        <v>1</v>
      </c>
      <c r="E175" s="17">
        <f t="shared" si="20"/>
        <v>1</v>
      </c>
      <c r="F175" s="14">
        <f t="shared" si="21"/>
        <v>40727</v>
      </c>
      <c r="G175" s="14">
        <f t="shared" si="22"/>
        <v>41092</v>
      </c>
      <c r="H175" s="3">
        <f>CHOOSE(MATCH($A$2,{"D","C"},0),VLOOKUP($A175,$J$4:$M$49,COUNTA($J$4:$M$4)),TREND(D175:E175,F175:G175,B175))</f>
        <v>1</v>
      </c>
    </row>
    <row r="176" spans="1:8">
      <c r="A176" s="12">
        <f t="shared" si="23"/>
        <v>41000</v>
      </c>
      <c r="B176" s="34">
        <f t="shared" si="24"/>
        <v>41014</v>
      </c>
      <c r="C176" s="35">
        <f t="shared" si="18"/>
        <v>24</v>
      </c>
      <c r="D176" s="17">
        <f t="shared" si="19"/>
        <v>1</v>
      </c>
      <c r="E176" s="17">
        <f t="shared" si="20"/>
        <v>1</v>
      </c>
      <c r="F176" s="14">
        <f t="shared" si="21"/>
        <v>40727</v>
      </c>
      <c r="G176" s="14">
        <f t="shared" si="22"/>
        <v>41092</v>
      </c>
      <c r="H176" s="3">
        <f>CHOOSE(MATCH($A$2,{"D","C"},0),VLOOKUP($A176,$J$4:$M$49,COUNTA($J$4:$M$4)),TREND(D176:E176,F176:G176,B176))</f>
        <v>1</v>
      </c>
    </row>
    <row r="177" spans="1:8">
      <c r="A177" s="12">
        <f t="shared" si="23"/>
        <v>41030</v>
      </c>
      <c r="B177" s="34">
        <f t="shared" si="24"/>
        <v>41044</v>
      </c>
      <c r="C177" s="35">
        <f t="shared" si="18"/>
        <v>24</v>
      </c>
      <c r="D177" s="17">
        <f t="shared" si="19"/>
        <v>1</v>
      </c>
      <c r="E177" s="17">
        <f t="shared" si="20"/>
        <v>1</v>
      </c>
      <c r="F177" s="14">
        <f t="shared" si="21"/>
        <v>40727</v>
      </c>
      <c r="G177" s="14">
        <f t="shared" si="22"/>
        <v>41092</v>
      </c>
      <c r="H177" s="3">
        <f>CHOOSE(MATCH($A$2,{"D","C"},0),VLOOKUP($A177,$J$4:$M$49,COUNTA($J$4:$M$4)),TREND(D177:E177,F177:G177,B177))</f>
        <v>1</v>
      </c>
    </row>
    <row r="178" spans="1:8">
      <c r="A178" s="12">
        <f t="shared" si="23"/>
        <v>41061</v>
      </c>
      <c r="B178" s="34">
        <f t="shared" si="24"/>
        <v>41075</v>
      </c>
      <c r="C178" s="35">
        <f t="shared" si="18"/>
        <v>24</v>
      </c>
      <c r="D178" s="17">
        <f t="shared" si="19"/>
        <v>1</v>
      </c>
      <c r="E178" s="17">
        <f t="shared" si="20"/>
        <v>1</v>
      </c>
      <c r="F178" s="14">
        <f t="shared" si="21"/>
        <v>40727</v>
      </c>
      <c r="G178" s="14">
        <f t="shared" si="22"/>
        <v>41092</v>
      </c>
      <c r="H178" s="3">
        <f>CHOOSE(MATCH($A$2,{"D","C"},0),VLOOKUP($A178,$J$4:$M$49,COUNTA($J$4:$M$4)),TREND(D178:E178,F178:G178,B178))</f>
        <v>1</v>
      </c>
    </row>
    <row r="179" spans="1:8">
      <c r="A179" s="12">
        <f t="shared" si="23"/>
        <v>41091</v>
      </c>
      <c r="B179" s="34">
        <f t="shared" si="24"/>
        <v>41105</v>
      </c>
      <c r="C179" s="35">
        <f t="shared" si="18"/>
        <v>25</v>
      </c>
      <c r="D179" s="17">
        <f t="shared" si="19"/>
        <v>1</v>
      </c>
      <c r="E179" s="17">
        <f t="shared" si="20"/>
        <v>1</v>
      </c>
      <c r="F179" s="14">
        <f t="shared" si="21"/>
        <v>41092</v>
      </c>
      <c r="G179" s="14">
        <f t="shared" si="22"/>
        <v>41458</v>
      </c>
      <c r="H179" s="3">
        <f>CHOOSE(MATCH($A$2,{"D","C"},0),VLOOKUP($A179,$J$4:$M$49,COUNTA($J$4:$M$4)),TREND(D179:E179,F179:G179,B179))</f>
        <v>1</v>
      </c>
    </row>
    <row r="180" spans="1:8">
      <c r="A180" s="12">
        <f t="shared" si="23"/>
        <v>41122</v>
      </c>
      <c r="B180" s="34">
        <f t="shared" si="24"/>
        <v>41136</v>
      </c>
      <c r="C180" s="35">
        <f t="shared" si="18"/>
        <v>25</v>
      </c>
      <c r="D180" s="17">
        <f t="shared" si="19"/>
        <v>1</v>
      </c>
      <c r="E180" s="17">
        <f t="shared" si="20"/>
        <v>1</v>
      </c>
      <c r="F180" s="14">
        <f t="shared" si="21"/>
        <v>41092</v>
      </c>
      <c r="G180" s="14">
        <f t="shared" si="22"/>
        <v>41458</v>
      </c>
      <c r="H180" s="3">
        <f>CHOOSE(MATCH($A$2,{"D","C"},0),VLOOKUP($A180,$J$4:$M$49,COUNTA($J$4:$M$4)),TREND(D180:E180,F180:G180,B180))</f>
        <v>1</v>
      </c>
    </row>
    <row r="181" spans="1:8">
      <c r="A181" s="12">
        <f t="shared" si="23"/>
        <v>41153</v>
      </c>
      <c r="B181" s="34">
        <f t="shared" si="24"/>
        <v>41167</v>
      </c>
      <c r="C181" s="35">
        <f t="shared" si="18"/>
        <v>25</v>
      </c>
      <c r="D181" s="17">
        <f t="shared" si="19"/>
        <v>1</v>
      </c>
      <c r="E181" s="17">
        <f t="shared" si="20"/>
        <v>1</v>
      </c>
      <c r="F181" s="14">
        <f t="shared" si="21"/>
        <v>41092</v>
      </c>
      <c r="G181" s="14">
        <f t="shared" si="22"/>
        <v>41458</v>
      </c>
      <c r="H181" s="3">
        <f>CHOOSE(MATCH($A$2,{"D","C"},0),VLOOKUP($A181,$J$4:$M$49,COUNTA($J$4:$M$4)),TREND(D181:E181,F181:G181,B181))</f>
        <v>1</v>
      </c>
    </row>
    <row r="182" spans="1:8">
      <c r="A182" s="12">
        <f t="shared" si="23"/>
        <v>41183</v>
      </c>
      <c r="B182" s="34">
        <f t="shared" si="24"/>
        <v>41197</v>
      </c>
      <c r="C182" s="35">
        <f t="shared" si="18"/>
        <v>25</v>
      </c>
      <c r="D182" s="17">
        <f t="shared" si="19"/>
        <v>1</v>
      </c>
      <c r="E182" s="17">
        <f t="shared" si="20"/>
        <v>1</v>
      </c>
      <c r="F182" s="14">
        <f t="shared" si="21"/>
        <v>41092</v>
      </c>
      <c r="G182" s="14">
        <f t="shared" si="22"/>
        <v>41458</v>
      </c>
      <c r="H182" s="3">
        <f>CHOOSE(MATCH($A$2,{"D","C"},0),VLOOKUP($A182,$J$4:$M$49,COUNTA($J$4:$M$4)),TREND(D182:E182,F182:G182,B182))</f>
        <v>1</v>
      </c>
    </row>
    <row r="183" spans="1:8">
      <c r="A183" s="12">
        <f t="shared" si="23"/>
        <v>41214</v>
      </c>
      <c r="B183" s="34">
        <f t="shared" si="24"/>
        <v>41228</v>
      </c>
      <c r="C183" s="35">
        <f t="shared" si="18"/>
        <v>25</v>
      </c>
      <c r="D183" s="17">
        <f t="shared" si="19"/>
        <v>1</v>
      </c>
      <c r="E183" s="17">
        <f t="shared" si="20"/>
        <v>1</v>
      </c>
      <c r="F183" s="14">
        <f t="shared" si="21"/>
        <v>41092</v>
      </c>
      <c r="G183" s="14">
        <f t="shared" si="22"/>
        <v>41458</v>
      </c>
      <c r="H183" s="3">
        <f>CHOOSE(MATCH($A$2,{"D","C"},0),VLOOKUP($A183,$J$4:$M$49,COUNTA($J$4:$M$4)),TREND(D183:E183,F183:G183,B183))</f>
        <v>1</v>
      </c>
    </row>
    <row r="184" spans="1:8">
      <c r="A184" s="12">
        <f t="shared" si="23"/>
        <v>41244</v>
      </c>
      <c r="B184" s="34">
        <f t="shared" si="24"/>
        <v>41258</v>
      </c>
      <c r="C184" s="35">
        <f t="shared" si="18"/>
        <v>25</v>
      </c>
      <c r="D184" s="17">
        <f t="shared" si="19"/>
        <v>1</v>
      </c>
      <c r="E184" s="17">
        <f t="shared" si="20"/>
        <v>1</v>
      </c>
      <c r="F184" s="14">
        <f t="shared" si="21"/>
        <v>41092</v>
      </c>
      <c r="G184" s="14">
        <f t="shared" si="22"/>
        <v>41458</v>
      </c>
      <c r="H184" s="3">
        <f>CHOOSE(MATCH($A$2,{"D","C"},0),VLOOKUP($A184,$J$4:$M$49,COUNTA($J$4:$M$4)),TREND(D184:E184,F184:G184,B184))</f>
        <v>1</v>
      </c>
    </row>
    <row r="185" spans="1:8">
      <c r="A185" s="12">
        <f t="shared" si="23"/>
        <v>41275</v>
      </c>
      <c r="B185" s="34">
        <f t="shared" si="24"/>
        <v>41289</v>
      </c>
      <c r="C185" s="35">
        <f t="shared" si="18"/>
        <v>25</v>
      </c>
      <c r="D185" s="17">
        <f t="shared" si="19"/>
        <v>1</v>
      </c>
      <c r="E185" s="17">
        <f t="shared" si="20"/>
        <v>1</v>
      </c>
      <c r="F185" s="14">
        <f t="shared" si="21"/>
        <v>41092</v>
      </c>
      <c r="G185" s="14">
        <f t="shared" si="22"/>
        <v>41458</v>
      </c>
      <c r="H185" s="3">
        <f>CHOOSE(MATCH($A$2,{"D","C"},0),VLOOKUP($A185,$J$4:$M$49,COUNTA($J$4:$M$4)),TREND(D185:E185,F185:G185,B185))</f>
        <v>1</v>
      </c>
    </row>
    <row r="186" spans="1:8">
      <c r="A186" s="12">
        <f t="shared" si="23"/>
        <v>41306</v>
      </c>
      <c r="B186" s="34">
        <f t="shared" si="24"/>
        <v>41320</v>
      </c>
      <c r="C186" s="35">
        <f t="shared" si="18"/>
        <v>25</v>
      </c>
      <c r="D186" s="17">
        <f t="shared" si="19"/>
        <v>1</v>
      </c>
      <c r="E186" s="17">
        <f t="shared" si="20"/>
        <v>1</v>
      </c>
      <c r="F186" s="14">
        <f t="shared" si="21"/>
        <v>41092</v>
      </c>
      <c r="G186" s="14">
        <f t="shared" si="22"/>
        <v>41458</v>
      </c>
      <c r="H186" s="3">
        <f>CHOOSE(MATCH($A$2,{"D","C"},0),VLOOKUP($A186,$J$4:$M$49,COUNTA($J$4:$M$4)),TREND(D186:E186,F186:G186,B186))</f>
        <v>1</v>
      </c>
    </row>
    <row r="187" spans="1:8">
      <c r="A187" s="12">
        <f t="shared" si="23"/>
        <v>41334</v>
      </c>
      <c r="B187" s="34">
        <f t="shared" si="24"/>
        <v>41348</v>
      </c>
      <c r="C187" s="35">
        <f t="shared" si="18"/>
        <v>25</v>
      </c>
      <c r="D187" s="17">
        <f t="shared" si="19"/>
        <v>1</v>
      </c>
      <c r="E187" s="17">
        <f t="shared" si="20"/>
        <v>1</v>
      </c>
      <c r="F187" s="14">
        <f t="shared" si="21"/>
        <v>41092</v>
      </c>
      <c r="G187" s="14">
        <f t="shared" si="22"/>
        <v>41458</v>
      </c>
      <c r="H187" s="3">
        <f>CHOOSE(MATCH($A$2,{"D","C"},0),VLOOKUP($A187,$J$4:$M$49,COUNTA($J$4:$M$4)),TREND(D187:E187,F187:G187,B187))</f>
        <v>1</v>
      </c>
    </row>
    <row r="188" spans="1:8">
      <c r="A188" s="12">
        <f t="shared" si="23"/>
        <v>41365</v>
      </c>
      <c r="B188" s="34">
        <f t="shared" si="24"/>
        <v>41379</v>
      </c>
      <c r="C188" s="35">
        <f t="shared" si="18"/>
        <v>25</v>
      </c>
      <c r="D188" s="17">
        <f t="shared" si="19"/>
        <v>1</v>
      </c>
      <c r="E188" s="17">
        <f t="shared" si="20"/>
        <v>1</v>
      </c>
      <c r="F188" s="14">
        <f t="shared" si="21"/>
        <v>41092</v>
      </c>
      <c r="G188" s="14">
        <f t="shared" si="22"/>
        <v>41458</v>
      </c>
      <c r="H188" s="3">
        <f>CHOOSE(MATCH($A$2,{"D","C"},0),VLOOKUP($A188,$J$4:$M$49,COUNTA($J$4:$M$4)),TREND(D188:E188,F188:G188,B188))</f>
        <v>1</v>
      </c>
    </row>
    <row r="189" spans="1:8">
      <c r="A189" s="12">
        <f t="shared" si="23"/>
        <v>41395</v>
      </c>
      <c r="B189" s="34">
        <f t="shared" si="24"/>
        <v>41409</v>
      </c>
      <c r="C189" s="35">
        <f t="shared" si="18"/>
        <v>25</v>
      </c>
      <c r="D189" s="17">
        <f t="shared" si="19"/>
        <v>1</v>
      </c>
      <c r="E189" s="17">
        <f t="shared" si="20"/>
        <v>1</v>
      </c>
      <c r="F189" s="14">
        <f t="shared" si="21"/>
        <v>41092</v>
      </c>
      <c r="G189" s="14">
        <f t="shared" si="22"/>
        <v>41458</v>
      </c>
      <c r="H189" s="3">
        <f>CHOOSE(MATCH($A$2,{"D","C"},0),VLOOKUP($A189,$J$4:$M$49,COUNTA($J$4:$M$4)),TREND(D189:E189,F189:G189,B189))</f>
        <v>1</v>
      </c>
    </row>
    <row r="190" spans="1:8">
      <c r="A190" s="12">
        <f t="shared" si="23"/>
        <v>41426</v>
      </c>
      <c r="B190" s="34">
        <f t="shared" si="24"/>
        <v>41440</v>
      </c>
      <c r="C190" s="35">
        <f t="shared" si="18"/>
        <v>25</v>
      </c>
      <c r="D190" s="17">
        <f t="shared" si="19"/>
        <v>1</v>
      </c>
      <c r="E190" s="17">
        <f t="shared" si="20"/>
        <v>1</v>
      </c>
      <c r="F190" s="14">
        <f t="shared" si="21"/>
        <v>41092</v>
      </c>
      <c r="G190" s="14">
        <f t="shared" si="22"/>
        <v>41458</v>
      </c>
      <c r="H190" s="3">
        <f>CHOOSE(MATCH($A$2,{"D","C"},0),VLOOKUP($A190,$J$4:$M$49,COUNTA($J$4:$M$4)),TREND(D190:E190,F190:G190,B190))</f>
        <v>1</v>
      </c>
    </row>
    <row r="191" spans="1:8">
      <c r="A191" s="12">
        <f t="shared" si="23"/>
        <v>41456</v>
      </c>
      <c r="B191" s="34">
        <f t="shared" si="24"/>
        <v>41470</v>
      </c>
      <c r="C191" s="35">
        <f t="shared" si="18"/>
        <v>26</v>
      </c>
      <c r="D191" s="17">
        <f t="shared" si="19"/>
        <v>1</v>
      </c>
      <c r="E191" s="17">
        <f t="shared" si="20"/>
        <v>1</v>
      </c>
      <c r="F191" s="14">
        <f t="shared" si="21"/>
        <v>41458</v>
      </c>
      <c r="G191" s="14">
        <f t="shared" si="22"/>
        <v>41820</v>
      </c>
      <c r="H191" s="3">
        <f>CHOOSE(MATCH($A$2,{"D","C"},0),VLOOKUP($A191,$J$4:$M$49,COUNTA($J$4:$M$4)),TREND(D191:E191,F191:G191,B191))</f>
        <v>1</v>
      </c>
    </row>
    <row r="192" spans="1:8">
      <c r="A192" s="12">
        <f t="shared" si="23"/>
        <v>41487</v>
      </c>
      <c r="B192" s="34">
        <f t="shared" si="24"/>
        <v>41501</v>
      </c>
      <c r="C192" s="35">
        <f t="shared" si="18"/>
        <v>26</v>
      </c>
      <c r="D192" s="17">
        <f t="shared" si="19"/>
        <v>1</v>
      </c>
      <c r="E192" s="17">
        <f t="shared" si="20"/>
        <v>1</v>
      </c>
      <c r="F192" s="14">
        <f t="shared" si="21"/>
        <v>41458</v>
      </c>
      <c r="G192" s="14">
        <f t="shared" si="22"/>
        <v>41820</v>
      </c>
      <c r="H192" s="3">
        <f>CHOOSE(MATCH($A$2,{"D","C"},0),VLOOKUP($A192,$J$4:$M$49,COUNTA($J$4:$M$4)),TREND(D192:E192,F192:G192,B192))</f>
        <v>1</v>
      </c>
    </row>
    <row r="193" spans="1:8">
      <c r="A193" s="12">
        <f t="shared" si="23"/>
        <v>41518</v>
      </c>
      <c r="B193" s="34">
        <f t="shared" si="24"/>
        <v>41532</v>
      </c>
      <c r="C193" s="35">
        <f t="shared" si="18"/>
        <v>26</v>
      </c>
      <c r="D193" s="17">
        <f t="shared" si="19"/>
        <v>1</v>
      </c>
      <c r="E193" s="17">
        <f t="shared" si="20"/>
        <v>1</v>
      </c>
      <c r="F193" s="14">
        <f t="shared" si="21"/>
        <v>41458</v>
      </c>
      <c r="G193" s="14">
        <f t="shared" si="22"/>
        <v>41820</v>
      </c>
      <c r="H193" s="3">
        <f>CHOOSE(MATCH($A$2,{"D","C"},0),VLOOKUP($A193,$J$4:$M$49,COUNTA($J$4:$M$4)),TREND(D193:E193,F193:G193,B193))</f>
        <v>1</v>
      </c>
    </row>
    <row r="194" spans="1:8">
      <c r="A194" s="12">
        <f t="shared" si="23"/>
        <v>41548</v>
      </c>
      <c r="B194" s="34">
        <f t="shared" si="24"/>
        <v>41562</v>
      </c>
      <c r="C194" s="35">
        <f t="shared" si="18"/>
        <v>26</v>
      </c>
      <c r="D194" s="17">
        <f t="shared" si="19"/>
        <v>1</v>
      </c>
      <c r="E194" s="17">
        <f t="shared" si="20"/>
        <v>1</v>
      </c>
      <c r="F194" s="14">
        <f t="shared" si="21"/>
        <v>41458</v>
      </c>
      <c r="G194" s="14">
        <f t="shared" si="22"/>
        <v>41820</v>
      </c>
      <c r="H194" s="3">
        <f>CHOOSE(MATCH($A$2,{"D","C"},0),VLOOKUP($A194,$J$4:$M$49,COUNTA($J$4:$M$4)),TREND(D194:E194,F194:G194,B194))</f>
        <v>1</v>
      </c>
    </row>
    <row r="195" spans="1:8">
      <c r="A195" s="12">
        <f t="shared" si="23"/>
        <v>41579</v>
      </c>
      <c r="B195" s="34">
        <f t="shared" si="24"/>
        <v>41593</v>
      </c>
      <c r="C195" s="35">
        <f t="shared" si="18"/>
        <v>26</v>
      </c>
      <c r="D195" s="17">
        <f t="shared" si="19"/>
        <v>1</v>
      </c>
      <c r="E195" s="17">
        <f t="shared" si="20"/>
        <v>1</v>
      </c>
      <c r="F195" s="14">
        <f t="shared" si="21"/>
        <v>41458</v>
      </c>
      <c r="G195" s="14">
        <f t="shared" si="22"/>
        <v>41820</v>
      </c>
      <c r="H195" s="3">
        <f>CHOOSE(MATCH($A$2,{"D","C"},0),VLOOKUP($A195,$J$4:$M$49,COUNTA($J$4:$M$4)),TREND(D195:E195,F195:G195,B195))</f>
        <v>1</v>
      </c>
    </row>
    <row r="196" spans="1:8">
      <c r="A196" s="12">
        <f t="shared" si="23"/>
        <v>41609</v>
      </c>
      <c r="B196" s="34">
        <f t="shared" si="24"/>
        <v>41623</v>
      </c>
      <c r="C196" s="35">
        <f t="shared" si="18"/>
        <v>26</v>
      </c>
      <c r="D196" s="17">
        <f t="shared" si="19"/>
        <v>1</v>
      </c>
      <c r="E196" s="17">
        <f t="shared" si="20"/>
        <v>1</v>
      </c>
      <c r="F196" s="14">
        <f t="shared" si="21"/>
        <v>41458</v>
      </c>
      <c r="G196" s="14">
        <f t="shared" si="22"/>
        <v>41820</v>
      </c>
      <c r="H196" s="3">
        <f>CHOOSE(MATCH($A$2,{"D","C"},0),VLOOKUP($A196,$J$4:$M$49,COUNTA($J$4:$M$4)),TREND(D196:E196,F196:G196,B196))</f>
        <v>1</v>
      </c>
    </row>
    <row r="197" spans="1:8">
      <c r="A197" s="12">
        <f t="shared" si="23"/>
        <v>41640</v>
      </c>
      <c r="B197" s="34">
        <f t="shared" si="24"/>
        <v>41654</v>
      </c>
      <c r="C197" s="35">
        <f t="shared" ref="C197:C260" si="25">MATCH($B197,$K$5:$K$49,1)</f>
        <v>26</v>
      </c>
      <c r="D197" s="17">
        <f t="shared" ref="D197:D260" si="26">INDEX($M$5:$M$49,C197)</f>
        <v>1</v>
      </c>
      <c r="E197" s="17">
        <f t="shared" ref="E197:E260" si="27">INDEX($M$5:$M$49,C197+1)</f>
        <v>1</v>
      </c>
      <c r="F197" s="14">
        <f t="shared" ref="F197:F260" si="28">INDEX($K$5:$K$49,C197)</f>
        <v>41458</v>
      </c>
      <c r="G197" s="14">
        <f t="shared" ref="G197:G260" si="29">INDEX($K$5:$K$49,C197+1)</f>
        <v>41820</v>
      </c>
      <c r="H197" s="3">
        <f>CHOOSE(MATCH($A$2,{"D","C"},0),VLOOKUP($A197,$J$4:$M$49,COUNTA($J$4:$M$4)),TREND(D197:E197,F197:G197,B197))</f>
        <v>1</v>
      </c>
    </row>
    <row r="198" spans="1:8">
      <c r="A198" s="12">
        <f t="shared" ref="A198:A261" si="30">EOMONTH(A197,$A$3-1)+1</f>
        <v>41671</v>
      </c>
      <c r="B198" s="34">
        <f t="shared" si="24"/>
        <v>41685</v>
      </c>
      <c r="C198" s="35">
        <f t="shared" si="25"/>
        <v>26</v>
      </c>
      <c r="D198" s="17">
        <f t="shared" si="26"/>
        <v>1</v>
      </c>
      <c r="E198" s="17">
        <f t="shared" si="27"/>
        <v>1</v>
      </c>
      <c r="F198" s="14">
        <f t="shared" si="28"/>
        <v>41458</v>
      </c>
      <c r="G198" s="14">
        <f t="shared" si="29"/>
        <v>41820</v>
      </c>
      <c r="H198" s="3">
        <f>CHOOSE(MATCH($A$2,{"D","C"},0),VLOOKUP($A198,$J$4:$M$49,COUNTA($J$4:$M$4)),TREND(D198:E198,F198:G198,B198))</f>
        <v>1</v>
      </c>
    </row>
    <row r="199" spans="1:8">
      <c r="A199" s="12">
        <f t="shared" si="30"/>
        <v>41699</v>
      </c>
      <c r="B199" s="34">
        <f t="shared" si="24"/>
        <v>41713</v>
      </c>
      <c r="C199" s="35">
        <f t="shared" si="25"/>
        <v>26</v>
      </c>
      <c r="D199" s="17">
        <f t="shared" si="26"/>
        <v>1</v>
      </c>
      <c r="E199" s="17">
        <f t="shared" si="27"/>
        <v>1</v>
      </c>
      <c r="F199" s="14">
        <f t="shared" si="28"/>
        <v>41458</v>
      </c>
      <c r="G199" s="14">
        <f t="shared" si="29"/>
        <v>41820</v>
      </c>
      <c r="H199" s="3">
        <f>CHOOSE(MATCH($A$2,{"D","C"},0),VLOOKUP($A199,$J$4:$M$49,COUNTA($J$4:$M$4)),TREND(D199:E199,F199:G199,B199))</f>
        <v>1</v>
      </c>
    </row>
    <row r="200" spans="1:8">
      <c r="A200" s="12">
        <f t="shared" si="30"/>
        <v>41730</v>
      </c>
      <c r="B200" s="34">
        <f t="shared" si="24"/>
        <v>41744</v>
      </c>
      <c r="C200" s="35">
        <f t="shared" si="25"/>
        <v>26</v>
      </c>
      <c r="D200" s="17">
        <f t="shared" si="26"/>
        <v>1</v>
      </c>
      <c r="E200" s="17">
        <f t="shared" si="27"/>
        <v>1</v>
      </c>
      <c r="F200" s="14">
        <f t="shared" si="28"/>
        <v>41458</v>
      </c>
      <c r="G200" s="14">
        <f t="shared" si="29"/>
        <v>41820</v>
      </c>
      <c r="H200" s="3">
        <f>CHOOSE(MATCH($A$2,{"D","C"},0),VLOOKUP($A200,$J$4:$M$49,COUNTA($J$4:$M$4)),TREND(D200:E200,F200:G200,B200))</f>
        <v>1</v>
      </c>
    </row>
    <row r="201" spans="1:8">
      <c r="A201" s="12">
        <f t="shared" si="30"/>
        <v>41760</v>
      </c>
      <c r="B201" s="34">
        <f t="shared" si="24"/>
        <v>41774</v>
      </c>
      <c r="C201" s="35">
        <f t="shared" si="25"/>
        <v>26</v>
      </c>
      <c r="D201" s="17">
        <f t="shared" si="26"/>
        <v>1</v>
      </c>
      <c r="E201" s="17">
        <f t="shared" si="27"/>
        <v>1</v>
      </c>
      <c r="F201" s="14">
        <f t="shared" si="28"/>
        <v>41458</v>
      </c>
      <c r="G201" s="14">
        <f t="shared" si="29"/>
        <v>41820</v>
      </c>
      <c r="H201" s="3">
        <f>CHOOSE(MATCH($A$2,{"D","C"},0),VLOOKUP($A201,$J$4:$M$49,COUNTA($J$4:$M$4)),TREND(D201:E201,F201:G201,B201))</f>
        <v>1</v>
      </c>
    </row>
    <row r="202" spans="1:8">
      <c r="A202" s="12">
        <f t="shared" si="30"/>
        <v>41791</v>
      </c>
      <c r="B202" s="34">
        <f t="shared" si="24"/>
        <v>41805</v>
      </c>
      <c r="C202" s="35">
        <f t="shared" si="25"/>
        <v>26</v>
      </c>
      <c r="D202" s="17">
        <f t="shared" si="26"/>
        <v>1</v>
      </c>
      <c r="E202" s="17">
        <f t="shared" si="27"/>
        <v>1</v>
      </c>
      <c r="F202" s="14">
        <f t="shared" si="28"/>
        <v>41458</v>
      </c>
      <c r="G202" s="14">
        <f t="shared" si="29"/>
        <v>41820</v>
      </c>
      <c r="H202" s="3">
        <f>CHOOSE(MATCH($A$2,{"D","C"},0),VLOOKUP($A202,$J$4:$M$49,COUNTA($J$4:$M$4)),TREND(D202:E202,F202:G202,B202))</f>
        <v>1</v>
      </c>
    </row>
    <row r="203" spans="1:8">
      <c r="A203" s="12">
        <f t="shared" si="30"/>
        <v>41821</v>
      </c>
      <c r="B203" s="34">
        <f t="shared" si="24"/>
        <v>41835</v>
      </c>
      <c r="C203" s="35">
        <f t="shared" si="25"/>
        <v>27</v>
      </c>
      <c r="D203" s="17">
        <f t="shared" si="26"/>
        <v>1</v>
      </c>
      <c r="E203" s="17">
        <f t="shared" si="27"/>
        <v>0.9849</v>
      </c>
      <c r="F203" s="14">
        <f t="shared" si="28"/>
        <v>41820</v>
      </c>
      <c r="G203" s="14">
        <f t="shared" si="29"/>
        <v>42185</v>
      </c>
      <c r="H203" s="3">
        <f>CHOOSE(MATCH($A$2,{"D","C"},0),VLOOKUP($A203,$J$4:$M$49,COUNTA($J$4:$M$4)),TREND(D203:E203,F203:G203,B203))</f>
        <v>1</v>
      </c>
    </row>
    <row r="204" spans="1:8">
      <c r="A204" s="12">
        <f t="shared" si="30"/>
        <v>41852</v>
      </c>
      <c r="B204" s="34">
        <f t="shared" si="24"/>
        <v>41866</v>
      </c>
      <c r="C204" s="35">
        <f t="shared" si="25"/>
        <v>27</v>
      </c>
      <c r="D204" s="17">
        <f t="shared" si="26"/>
        <v>1</v>
      </c>
      <c r="E204" s="17">
        <f t="shared" si="27"/>
        <v>0.9849</v>
      </c>
      <c r="F204" s="14">
        <f t="shared" si="28"/>
        <v>41820</v>
      </c>
      <c r="G204" s="14">
        <f t="shared" si="29"/>
        <v>42185</v>
      </c>
      <c r="H204" s="3">
        <f>CHOOSE(MATCH($A$2,{"D","C"},0),VLOOKUP($A204,$J$4:$M$49,COUNTA($J$4:$M$4)),TREND(D204:E204,F204:G204,B204))</f>
        <v>1</v>
      </c>
    </row>
    <row r="205" spans="1:8">
      <c r="A205" s="12">
        <f t="shared" si="30"/>
        <v>41883</v>
      </c>
      <c r="B205" s="34">
        <f t="shared" si="24"/>
        <v>41897</v>
      </c>
      <c r="C205" s="35">
        <f t="shared" si="25"/>
        <v>27</v>
      </c>
      <c r="D205" s="17">
        <f t="shared" si="26"/>
        <v>1</v>
      </c>
      <c r="E205" s="17">
        <f t="shared" si="27"/>
        <v>0.9849</v>
      </c>
      <c r="F205" s="14">
        <f t="shared" si="28"/>
        <v>41820</v>
      </c>
      <c r="G205" s="14">
        <f t="shared" si="29"/>
        <v>42185</v>
      </c>
      <c r="H205" s="3">
        <f>CHOOSE(MATCH($A$2,{"D","C"},0),VLOOKUP($A205,$J$4:$M$49,COUNTA($J$4:$M$4)),TREND(D205:E205,F205:G205,B205))</f>
        <v>1</v>
      </c>
    </row>
    <row r="206" spans="1:8">
      <c r="A206" s="12">
        <f t="shared" si="30"/>
        <v>41913</v>
      </c>
      <c r="B206" s="34">
        <f t="shared" si="24"/>
        <v>41927</v>
      </c>
      <c r="C206" s="35">
        <f t="shared" si="25"/>
        <v>27</v>
      </c>
      <c r="D206" s="17">
        <f t="shared" si="26"/>
        <v>1</v>
      </c>
      <c r="E206" s="17">
        <f t="shared" si="27"/>
        <v>0.9849</v>
      </c>
      <c r="F206" s="14">
        <f t="shared" si="28"/>
        <v>41820</v>
      </c>
      <c r="G206" s="14">
        <f t="shared" si="29"/>
        <v>42185</v>
      </c>
      <c r="H206" s="3">
        <f>CHOOSE(MATCH($A$2,{"D","C"},0),VLOOKUP($A206,$J$4:$M$49,COUNTA($J$4:$M$4)),TREND(D206:E206,F206:G206,B206))</f>
        <v>1</v>
      </c>
    </row>
    <row r="207" spans="1:8">
      <c r="A207" s="12">
        <f t="shared" si="30"/>
        <v>41944</v>
      </c>
      <c r="B207" s="34">
        <f t="shared" si="24"/>
        <v>41958</v>
      </c>
      <c r="C207" s="35">
        <f t="shared" si="25"/>
        <v>27</v>
      </c>
      <c r="D207" s="17">
        <f t="shared" si="26"/>
        <v>1</v>
      </c>
      <c r="E207" s="17">
        <f t="shared" si="27"/>
        <v>0.9849</v>
      </c>
      <c r="F207" s="14">
        <f t="shared" si="28"/>
        <v>41820</v>
      </c>
      <c r="G207" s="14">
        <f t="shared" si="29"/>
        <v>42185</v>
      </c>
      <c r="H207" s="3">
        <f>CHOOSE(MATCH($A$2,{"D","C"},0),VLOOKUP($A207,$J$4:$M$49,COUNTA($J$4:$M$4)),TREND(D207:E207,F207:G207,B207))</f>
        <v>1</v>
      </c>
    </row>
    <row r="208" spans="1:8">
      <c r="A208" s="12">
        <f t="shared" si="30"/>
        <v>41974</v>
      </c>
      <c r="B208" s="34">
        <f t="shared" si="24"/>
        <v>41988</v>
      </c>
      <c r="C208" s="35">
        <f t="shared" si="25"/>
        <v>27</v>
      </c>
      <c r="D208" s="17">
        <f t="shared" si="26"/>
        <v>1</v>
      </c>
      <c r="E208" s="17">
        <f t="shared" si="27"/>
        <v>0.9849</v>
      </c>
      <c r="F208" s="14">
        <f t="shared" si="28"/>
        <v>41820</v>
      </c>
      <c r="G208" s="14">
        <f t="shared" si="29"/>
        <v>42185</v>
      </c>
      <c r="H208" s="3">
        <f>CHOOSE(MATCH($A$2,{"D","C"},0),VLOOKUP($A208,$J$4:$M$49,COUNTA($J$4:$M$4)),TREND(D208:E208,F208:G208,B208))</f>
        <v>1</v>
      </c>
    </row>
    <row r="209" spans="1:8">
      <c r="A209" s="12">
        <f t="shared" si="30"/>
        <v>42005</v>
      </c>
      <c r="B209" s="34">
        <f t="shared" si="24"/>
        <v>42019</v>
      </c>
      <c r="C209" s="35">
        <f t="shared" si="25"/>
        <v>27</v>
      </c>
      <c r="D209" s="17">
        <f t="shared" si="26"/>
        <v>1</v>
      </c>
      <c r="E209" s="17">
        <f t="shared" si="27"/>
        <v>0.9849</v>
      </c>
      <c r="F209" s="14">
        <f t="shared" si="28"/>
        <v>41820</v>
      </c>
      <c r="G209" s="14">
        <f t="shared" si="29"/>
        <v>42185</v>
      </c>
      <c r="H209" s="3">
        <f>CHOOSE(MATCH($A$2,{"D","C"},0),VLOOKUP($A209,$J$4:$M$49,COUNTA($J$4:$M$4)),TREND(D209:E209,F209:G209,B209))</f>
        <v>0.9849</v>
      </c>
    </row>
    <row r="210" spans="1:8">
      <c r="A210" s="12">
        <f t="shared" si="30"/>
        <v>42036</v>
      </c>
      <c r="B210" s="34">
        <f t="shared" si="24"/>
        <v>42050</v>
      </c>
      <c r="C210" s="35">
        <f t="shared" si="25"/>
        <v>27</v>
      </c>
      <c r="D210" s="17">
        <f t="shared" si="26"/>
        <v>1</v>
      </c>
      <c r="E210" s="17">
        <f t="shared" si="27"/>
        <v>0.9849</v>
      </c>
      <c r="F210" s="14">
        <f t="shared" si="28"/>
        <v>41820</v>
      </c>
      <c r="G210" s="14">
        <f t="shared" si="29"/>
        <v>42185</v>
      </c>
      <c r="H210" s="3">
        <f>CHOOSE(MATCH($A$2,{"D","C"},0),VLOOKUP($A210,$J$4:$M$49,COUNTA($J$4:$M$4)),TREND(D210:E210,F210:G210,B210))</f>
        <v>0.9849</v>
      </c>
    </row>
    <row r="211" spans="1:8">
      <c r="A211" s="12">
        <f t="shared" si="30"/>
        <v>42064</v>
      </c>
      <c r="B211" s="34">
        <f t="shared" si="24"/>
        <v>42078</v>
      </c>
      <c r="C211" s="35">
        <f t="shared" si="25"/>
        <v>27</v>
      </c>
      <c r="D211" s="17">
        <f t="shared" si="26"/>
        <v>1</v>
      </c>
      <c r="E211" s="17">
        <f t="shared" si="27"/>
        <v>0.9849</v>
      </c>
      <c r="F211" s="14">
        <f t="shared" si="28"/>
        <v>41820</v>
      </c>
      <c r="G211" s="14">
        <f t="shared" si="29"/>
        <v>42185</v>
      </c>
      <c r="H211" s="3">
        <f>CHOOSE(MATCH($A$2,{"D","C"},0),VLOOKUP($A211,$J$4:$M$49,COUNTA($J$4:$M$4)),TREND(D211:E211,F211:G211,B211))</f>
        <v>0.9849</v>
      </c>
    </row>
    <row r="212" spans="1:8">
      <c r="A212" s="12">
        <f t="shared" si="30"/>
        <v>42095</v>
      </c>
      <c r="B212" s="34">
        <f t="shared" si="24"/>
        <v>42109</v>
      </c>
      <c r="C212" s="35">
        <f t="shared" si="25"/>
        <v>27</v>
      </c>
      <c r="D212" s="17">
        <f t="shared" si="26"/>
        <v>1</v>
      </c>
      <c r="E212" s="17">
        <f t="shared" si="27"/>
        <v>0.9849</v>
      </c>
      <c r="F212" s="14">
        <f t="shared" si="28"/>
        <v>41820</v>
      </c>
      <c r="G212" s="14">
        <f t="shared" si="29"/>
        <v>42185</v>
      </c>
      <c r="H212" s="3">
        <f>CHOOSE(MATCH($A$2,{"D","C"},0),VLOOKUP($A212,$J$4:$M$49,COUNTA($J$4:$M$4)),TREND(D212:E212,F212:G212,B212))</f>
        <v>0.9849</v>
      </c>
    </row>
    <row r="213" spans="1:8">
      <c r="A213" s="12">
        <f t="shared" si="30"/>
        <v>42125</v>
      </c>
      <c r="B213" s="34">
        <f t="shared" si="24"/>
        <v>42139</v>
      </c>
      <c r="C213" s="35">
        <f t="shared" si="25"/>
        <v>27</v>
      </c>
      <c r="D213" s="17">
        <f t="shared" si="26"/>
        <v>1</v>
      </c>
      <c r="E213" s="17">
        <f t="shared" si="27"/>
        <v>0.9849</v>
      </c>
      <c r="F213" s="14">
        <f t="shared" si="28"/>
        <v>41820</v>
      </c>
      <c r="G213" s="14">
        <f t="shared" si="29"/>
        <v>42185</v>
      </c>
      <c r="H213" s="3">
        <f>CHOOSE(MATCH($A$2,{"D","C"},0),VLOOKUP($A213,$J$4:$M$49,COUNTA($J$4:$M$4)),TREND(D213:E213,F213:G213,B213))</f>
        <v>0.9849</v>
      </c>
    </row>
    <row r="214" spans="1:8">
      <c r="A214" s="12">
        <f t="shared" si="30"/>
        <v>42156</v>
      </c>
      <c r="B214" s="34">
        <f t="shared" si="24"/>
        <v>42170</v>
      </c>
      <c r="C214" s="35">
        <f t="shared" si="25"/>
        <v>27</v>
      </c>
      <c r="D214" s="17">
        <f t="shared" si="26"/>
        <v>1</v>
      </c>
      <c r="E214" s="17">
        <f t="shared" si="27"/>
        <v>0.9849</v>
      </c>
      <c r="F214" s="14">
        <f t="shared" si="28"/>
        <v>41820</v>
      </c>
      <c r="G214" s="14">
        <f t="shared" si="29"/>
        <v>42185</v>
      </c>
      <c r="H214" s="3">
        <f>CHOOSE(MATCH($A$2,{"D","C"},0),VLOOKUP($A214,$J$4:$M$49,COUNTA($J$4:$M$4)),TREND(D214:E214,F214:G214,B214))</f>
        <v>0.9849</v>
      </c>
    </row>
    <row r="215" spans="1:8">
      <c r="A215" s="12">
        <f t="shared" si="30"/>
        <v>42186</v>
      </c>
      <c r="B215" s="34">
        <f t="shared" si="24"/>
        <v>42200</v>
      </c>
      <c r="C215" s="35">
        <f t="shared" si="25"/>
        <v>28</v>
      </c>
      <c r="D215" s="17">
        <f t="shared" si="26"/>
        <v>0.9849</v>
      </c>
      <c r="E215" s="17">
        <f t="shared" si="27"/>
        <v>0.9849</v>
      </c>
      <c r="F215" s="14">
        <f t="shared" si="28"/>
        <v>42185</v>
      </c>
      <c r="G215" s="14">
        <f t="shared" si="29"/>
        <v>42553</v>
      </c>
      <c r="H215" s="3">
        <f>CHOOSE(MATCH($A$2,{"D","C"},0),VLOOKUP($A215,$J$4:$M$49,COUNTA($J$4:$M$4)),TREND(D215:E215,F215:G215,B215))</f>
        <v>0.9849</v>
      </c>
    </row>
    <row r="216" spans="1:8">
      <c r="A216" s="12">
        <f t="shared" si="30"/>
        <v>42217</v>
      </c>
      <c r="B216" s="34">
        <f t="shared" si="24"/>
        <v>42231</v>
      </c>
      <c r="C216" s="35">
        <f t="shared" si="25"/>
        <v>28</v>
      </c>
      <c r="D216" s="17">
        <f t="shared" si="26"/>
        <v>0.9849</v>
      </c>
      <c r="E216" s="17">
        <f t="shared" si="27"/>
        <v>0.9849</v>
      </c>
      <c r="F216" s="14">
        <f t="shared" si="28"/>
        <v>42185</v>
      </c>
      <c r="G216" s="14">
        <f t="shared" si="29"/>
        <v>42553</v>
      </c>
      <c r="H216" s="3">
        <f>CHOOSE(MATCH($A$2,{"D","C"},0),VLOOKUP($A216,$J$4:$M$49,COUNTA($J$4:$M$4)),TREND(D216:E216,F216:G216,B216))</f>
        <v>0.9849</v>
      </c>
    </row>
    <row r="217" spans="1:8">
      <c r="A217" s="12">
        <f t="shared" si="30"/>
        <v>42248</v>
      </c>
      <c r="B217" s="34">
        <f t="shared" si="24"/>
        <v>42262</v>
      </c>
      <c r="C217" s="35">
        <f t="shared" si="25"/>
        <v>28</v>
      </c>
      <c r="D217" s="17">
        <f t="shared" si="26"/>
        <v>0.9849</v>
      </c>
      <c r="E217" s="17">
        <f t="shared" si="27"/>
        <v>0.9849</v>
      </c>
      <c r="F217" s="14">
        <f t="shared" si="28"/>
        <v>42185</v>
      </c>
      <c r="G217" s="14">
        <f t="shared" si="29"/>
        <v>42553</v>
      </c>
      <c r="H217" s="3">
        <f>CHOOSE(MATCH($A$2,{"D","C"},0),VLOOKUP($A217,$J$4:$M$49,COUNTA($J$4:$M$4)),TREND(D217:E217,F217:G217,B217))</f>
        <v>0.9849</v>
      </c>
    </row>
    <row r="218" spans="1:8">
      <c r="A218" s="12">
        <f t="shared" si="30"/>
        <v>42278</v>
      </c>
      <c r="B218" s="34">
        <f t="shared" si="24"/>
        <v>42292</v>
      </c>
      <c r="C218" s="35">
        <f t="shared" si="25"/>
        <v>28</v>
      </c>
      <c r="D218" s="17">
        <f t="shared" si="26"/>
        <v>0.9849</v>
      </c>
      <c r="E218" s="17">
        <f t="shared" si="27"/>
        <v>0.9849</v>
      </c>
      <c r="F218" s="14">
        <f t="shared" si="28"/>
        <v>42185</v>
      </c>
      <c r="G218" s="14">
        <f t="shared" si="29"/>
        <v>42553</v>
      </c>
      <c r="H218" s="3">
        <f>CHOOSE(MATCH($A$2,{"D","C"},0),VLOOKUP($A218,$J$4:$M$49,COUNTA($J$4:$M$4)),TREND(D218:E218,F218:G218,B218))</f>
        <v>0.9849</v>
      </c>
    </row>
    <row r="219" spans="1:8">
      <c r="A219" s="12">
        <f t="shared" si="30"/>
        <v>42309</v>
      </c>
      <c r="B219" s="34">
        <f t="shared" si="24"/>
        <v>42323</v>
      </c>
      <c r="C219" s="35">
        <f t="shared" si="25"/>
        <v>28</v>
      </c>
      <c r="D219" s="17">
        <f t="shared" si="26"/>
        <v>0.9849</v>
      </c>
      <c r="E219" s="17">
        <f t="shared" si="27"/>
        <v>0.9849</v>
      </c>
      <c r="F219" s="14">
        <f t="shared" si="28"/>
        <v>42185</v>
      </c>
      <c r="G219" s="14">
        <f t="shared" si="29"/>
        <v>42553</v>
      </c>
      <c r="H219" s="3">
        <f>CHOOSE(MATCH($A$2,{"D","C"},0),VLOOKUP($A219,$J$4:$M$49,COUNTA($J$4:$M$4)),TREND(D219:E219,F219:G219,B219))</f>
        <v>0.9849</v>
      </c>
    </row>
    <row r="220" spans="1:8">
      <c r="A220" s="12">
        <f t="shared" si="30"/>
        <v>42339</v>
      </c>
      <c r="B220" s="34">
        <f t="shared" si="24"/>
        <v>42353</v>
      </c>
      <c r="C220" s="35">
        <f t="shared" si="25"/>
        <v>28</v>
      </c>
      <c r="D220" s="17">
        <f t="shared" si="26"/>
        <v>0.9849</v>
      </c>
      <c r="E220" s="17">
        <f t="shared" si="27"/>
        <v>0.9849</v>
      </c>
      <c r="F220" s="14">
        <f t="shared" si="28"/>
        <v>42185</v>
      </c>
      <c r="G220" s="14">
        <f t="shared" si="29"/>
        <v>42553</v>
      </c>
      <c r="H220" s="3">
        <f>CHOOSE(MATCH($A$2,{"D","C"},0),VLOOKUP($A220,$J$4:$M$49,COUNTA($J$4:$M$4)),TREND(D220:E220,F220:G220,B220))</f>
        <v>0.9849</v>
      </c>
    </row>
    <row r="221" spans="1:8">
      <c r="A221" s="12">
        <f t="shared" si="30"/>
        <v>42370</v>
      </c>
      <c r="B221" s="34">
        <f t="shared" si="24"/>
        <v>42384</v>
      </c>
      <c r="C221" s="35">
        <f t="shared" si="25"/>
        <v>28</v>
      </c>
      <c r="D221" s="17">
        <f t="shared" si="26"/>
        <v>0.9849</v>
      </c>
      <c r="E221" s="17">
        <f t="shared" si="27"/>
        <v>0.9849</v>
      </c>
      <c r="F221" s="14">
        <f t="shared" si="28"/>
        <v>42185</v>
      </c>
      <c r="G221" s="14">
        <f t="shared" si="29"/>
        <v>42553</v>
      </c>
      <c r="H221" s="3">
        <f>CHOOSE(MATCH($A$2,{"D","C"},0),VLOOKUP($A221,$J$4:$M$49,COUNTA($J$4:$M$4)),TREND(D221:E221,F221:G221,B221))</f>
        <v>0.9849</v>
      </c>
    </row>
    <row r="222" spans="1:8">
      <c r="A222" s="12">
        <f t="shared" si="30"/>
        <v>42401</v>
      </c>
      <c r="B222" s="34">
        <f t="shared" si="24"/>
        <v>42415</v>
      </c>
      <c r="C222" s="35">
        <f t="shared" si="25"/>
        <v>28</v>
      </c>
      <c r="D222" s="17">
        <f t="shared" si="26"/>
        <v>0.9849</v>
      </c>
      <c r="E222" s="17">
        <f t="shared" si="27"/>
        <v>0.9849</v>
      </c>
      <c r="F222" s="14">
        <f t="shared" si="28"/>
        <v>42185</v>
      </c>
      <c r="G222" s="14">
        <f t="shared" si="29"/>
        <v>42553</v>
      </c>
      <c r="H222" s="3">
        <f>CHOOSE(MATCH($A$2,{"D","C"},0),VLOOKUP($A222,$J$4:$M$49,COUNTA($J$4:$M$4)),TREND(D222:E222,F222:G222,B222))</f>
        <v>0.9849</v>
      </c>
    </row>
    <row r="223" spans="1:8">
      <c r="A223" s="12">
        <f t="shared" si="30"/>
        <v>42430</v>
      </c>
      <c r="B223" s="34">
        <f t="shared" si="24"/>
        <v>42444</v>
      </c>
      <c r="C223" s="35">
        <f t="shared" si="25"/>
        <v>28</v>
      </c>
      <c r="D223" s="17">
        <f t="shared" si="26"/>
        <v>0.9849</v>
      </c>
      <c r="E223" s="17">
        <f t="shared" si="27"/>
        <v>0.9849</v>
      </c>
      <c r="F223" s="14">
        <f t="shared" si="28"/>
        <v>42185</v>
      </c>
      <c r="G223" s="14">
        <f t="shared" si="29"/>
        <v>42553</v>
      </c>
      <c r="H223" s="3">
        <f>CHOOSE(MATCH($A$2,{"D","C"},0),VLOOKUP($A223,$J$4:$M$49,COUNTA($J$4:$M$4)),TREND(D223:E223,F223:G223,B223))</f>
        <v>0.9849</v>
      </c>
    </row>
    <row r="224" spans="1:8">
      <c r="A224" s="12">
        <f t="shared" si="30"/>
        <v>42461</v>
      </c>
      <c r="B224" s="34">
        <f t="shared" si="24"/>
        <v>42475</v>
      </c>
      <c r="C224" s="35">
        <f t="shared" si="25"/>
        <v>28</v>
      </c>
      <c r="D224" s="17">
        <f t="shared" si="26"/>
        <v>0.9849</v>
      </c>
      <c r="E224" s="17">
        <f t="shared" si="27"/>
        <v>0.9849</v>
      </c>
      <c r="F224" s="14">
        <f t="shared" si="28"/>
        <v>42185</v>
      </c>
      <c r="G224" s="14">
        <f t="shared" si="29"/>
        <v>42553</v>
      </c>
      <c r="H224" s="3">
        <f>CHOOSE(MATCH($A$2,{"D","C"},0),VLOOKUP($A224,$J$4:$M$49,COUNTA($J$4:$M$4)),TREND(D224:E224,F224:G224,B224))</f>
        <v>0.9849</v>
      </c>
    </row>
    <row r="225" spans="1:8">
      <c r="A225" s="12">
        <f t="shared" si="30"/>
        <v>42491</v>
      </c>
      <c r="B225" s="34">
        <f t="shared" si="24"/>
        <v>42505</v>
      </c>
      <c r="C225" s="35">
        <f t="shared" si="25"/>
        <v>28</v>
      </c>
      <c r="D225" s="17">
        <f t="shared" si="26"/>
        <v>0.9849</v>
      </c>
      <c r="E225" s="17">
        <f t="shared" si="27"/>
        <v>0.9849</v>
      </c>
      <c r="F225" s="14">
        <f t="shared" si="28"/>
        <v>42185</v>
      </c>
      <c r="G225" s="14">
        <f t="shared" si="29"/>
        <v>42553</v>
      </c>
      <c r="H225" s="3">
        <f>CHOOSE(MATCH($A$2,{"D","C"},0),VLOOKUP($A225,$J$4:$M$49,COUNTA($J$4:$M$4)),TREND(D225:E225,F225:G225,B225))</f>
        <v>0.9849</v>
      </c>
    </row>
    <row r="226" spans="1:8">
      <c r="A226" s="12">
        <f t="shared" si="30"/>
        <v>42522</v>
      </c>
      <c r="B226" s="34">
        <f t="shared" si="24"/>
        <v>42536</v>
      </c>
      <c r="C226" s="35">
        <f t="shared" si="25"/>
        <v>28</v>
      </c>
      <c r="D226" s="17">
        <f t="shared" si="26"/>
        <v>0.9849</v>
      </c>
      <c r="E226" s="17">
        <f t="shared" si="27"/>
        <v>0.9849</v>
      </c>
      <c r="F226" s="14">
        <f t="shared" si="28"/>
        <v>42185</v>
      </c>
      <c r="G226" s="14">
        <f t="shared" si="29"/>
        <v>42553</v>
      </c>
      <c r="H226" s="3">
        <f>CHOOSE(MATCH($A$2,{"D","C"},0),VLOOKUP($A226,$J$4:$M$49,COUNTA($J$4:$M$4)),TREND(D226:E226,F226:G226,B226))</f>
        <v>0.9849</v>
      </c>
    </row>
    <row r="227" spans="1:8">
      <c r="A227" s="12">
        <f t="shared" si="30"/>
        <v>42552</v>
      </c>
      <c r="B227" s="34">
        <f t="shared" si="24"/>
        <v>42566</v>
      </c>
      <c r="C227" s="35">
        <f t="shared" si="25"/>
        <v>29</v>
      </c>
      <c r="D227" s="17">
        <f t="shared" si="26"/>
        <v>0.9849</v>
      </c>
      <c r="E227" s="17">
        <f t="shared" si="27"/>
        <v>0.9849</v>
      </c>
      <c r="F227" s="14">
        <f t="shared" si="28"/>
        <v>42553</v>
      </c>
      <c r="G227" s="14">
        <f t="shared" si="29"/>
        <v>42822</v>
      </c>
      <c r="H227" s="3">
        <f>CHOOSE(MATCH($A$2,{"D","C"},0),VLOOKUP($A227,$J$4:$M$49,COUNTA($J$4:$M$4)),TREND(D227:E227,F227:G227,B227))</f>
        <v>0.9849</v>
      </c>
    </row>
    <row r="228" spans="1:8">
      <c r="A228" s="12">
        <f t="shared" si="30"/>
        <v>42583</v>
      </c>
      <c r="B228" s="34">
        <f t="shared" si="24"/>
        <v>42597</v>
      </c>
      <c r="C228" s="35">
        <f t="shared" si="25"/>
        <v>29</v>
      </c>
      <c r="D228" s="17">
        <f t="shared" si="26"/>
        <v>0.9849</v>
      </c>
      <c r="E228" s="17">
        <f t="shared" si="27"/>
        <v>0.9849</v>
      </c>
      <c r="F228" s="14">
        <f t="shared" si="28"/>
        <v>42553</v>
      </c>
      <c r="G228" s="14">
        <f t="shared" si="29"/>
        <v>42822</v>
      </c>
      <c r="H228" s="3">
        <f>CHOOSE(MATCH($A$2,{"D","C"},0),VLOOKUP($A228,$J$4:$M$49,COUNTA($J$4:$M$4)),TREND(D228:E228,F228:G228,B228))</f>
        <v>0.9849</v>
      </c>
    </row>
    <row r="229" spans="1:8">
      <c r="A229" s="12">
        <f t="shared" si="30"/>
        <v>42614</v>
      </c>
      <c r="B229" s="34">
        <f t="shared" si="24"/>
        <v>42628</v>
      </c>
      <c r="C229" s="35">
        <f t="shared" si="25"/>
        <v>29</v>
      </c>
      <c r="D229" s="17">
        <f t="shared" si="26"/>
        <v>0.9849</v>
      </c>
      <c r="E229" s="17">
        <f t="shared" si="27"/>
        <v>0.9849</v>
      </c>
      <c r="F229" s="14">
        <f t="shared" si="28"/>
        <v>42553</v>
      </c>
      <c r="G229" s="14">
        <f t="shared" si="29"/>
        <v>42822</v>
      </c>
      <c r="H229" s="3">
        <f>CHOOSE(MATCH($A$2,{"D","C"},0),VLOOKUP($A229,$J$4:$M$49,COUNTA($J$4:$M$4)),TREND(D229:E229,F229:G229,B229))</f>
        <v>0.9849</v>
      </c>
    </row>
    <row r="230" spans="1:8">
      <c r="A230" s="12">
        <f t="shared" si="30"/>
        <v>42644</v>
      </c>
      <c r="B230" s="34">
        <f t="shared" si="24"/>
        <v>42658</v>
      </c>
      <c r="C230" s="35">
        <f t="shared" si="25"/>
        <v>29</v>
      </c>
      <c r="D230" s="17">
        <f t="shared" si="26"/>
        <v>0.9849</v>
      </c>
      <c r="E230" s="17">
        <f t="shared" si="27"/>
        <v>0.9849</v>
      </c>
      <c r="F230" s="14">
        <f t="shared" si="28"/>
        <v>42553</v>
      </c>
      <c r="G230" s="14">
        <f t="shared" si="29"/>
        <v>42822</v>
      </c>
      <c r="H230" s="3">
        <f>CHOOSE(MATCH($A$2,{"D","C"},0),VLOOKUP($A230,$J$4:$M$49,COUNTA($J$4:$M$4)),TREND(D230:E230,F230:G230,B230))</f>
        <v>0.9849</v>
      </c>
    </row>
    <row r="231" spans="1:8">
      <c r="A231" s="12">
        <f t="shared" si="30"/>
        <v>42675</v>
      </c>
      <c r="B231" s="34">
        <f t="shared" ref="B231:B274" si="31">DATE(YEAR(A231),MONTH(A231)+FLOOR(($M$2+$A$3)/2,1),1+14*MOD($M$2+$A$3,2))</f>
        <v>42689</v>
      </c>
      <c r="C231" s="35">
        <f t="shared" si="25"/>
        <v>29</v>
      </c>
      <c r="D231" s="17">
        <f t="shared" si="26"/>
        <v>0.9849</v>
      </c>
      <c r="E231" s="17">
        <f t="shared" si="27"/>
        <v>0.9849</v>
      </c>
      <c r="F231" s="14">
        <f t="shared" si="28"/>
        <v>42553</v>
      </c>
      <c r="G231" s="14">
        <f t="shared" si="29"/>
        <v>42822</v>
      </c>
      <c r="H231" s="3">
        <f>CHOOSE(MATCH($A$2,{"D","C"},0),VLOOKUP($A231,$J$4:$M$49,COUNTA($J$4:$M$4)),TREND(D231:E231,F231:G231,B231))</f>
        <v>0.9849</v>
      </c>
    </row>
    <row r="232" spans="1:8">
      <c r="A232" s="12">
        <f t="shared" si="30"/>
        <v>42705</v>
      </c>
      <c r="B232" s="34">
        <f t="shared" si="31"/>
        <v>42719</v>
      </c>
      <c r="C232" s="35">
        <f t="shared" si="25"/>
        <v>29</v>
      </c>
      <c r="D232" s="17">
        <f t="shared" si="26"/>
        <v>0.9849</v>
      </c>
      <c r="E232" s="17">
        <f t="shared" si="27"/>
        <v>0.9849</v>
      </c>
      <c r="F232" s="14">
        <f t="shared" si="28"/>
        <v>42553</v>
      </c>
      <c r="G232" s="14">
        <f t="shared" si="29"/>
        <v>42822</v>
      </c>
      <c r="H232" s="3">
        <f>CHOOSE(MATCH($A$2,{"D","C"},0),VLOOKUP($A232,$J$4:$M$49,COUNTA($J$4:$M$4)),TREND(D232:E232,F232:G232,B232))</f>
        <v>0.9849</v>
      </c>
    </row>
    <row r="233" spans="1:8">
      <c r="A233" s="12">
        <f t="shared" si="30"/>
        <v>42736</v>
      </c>
      <c r="B233" s="34">
        <f t="shared" si="31"/>
        <v>42750</v>
      </c>
      <c r="C233" s="35">
        <f t="shared" si="25"/>
        <v>29</v>
      </c>
      <c r="D233" s="17">
        <f t="shared" si="26"/>
        <v>0.9849</v>
      </c>
      <c r="E233" s="17">
        <f t="shared" si="27"/>
        <v>0.9849</v>
      </c>
      <c r="F233" s="14">
        <f t="shared" si="28"/>
        <v>42553</v>
      </c>
      <c r="G233" s="14">
        <f t="shared" si="29"/>
        <v>42822</v>
      </c>
      <c r="H233" s="3">
        <f>CHOOSE(MATCH($A$2,{"D","C"},0),VLOOKUP($A233,$J$4:$M$49,COUNTA($J$4:$M$4)),TREND(D233:E233,F233:G233,B233))</f>
        <v>0.9849</v>
      </c>
    </row>
    <row r="234" spans="1:8">
      <c r="A234" s="12">
        <f t="shared" si="30"/>
        <v>42767</v>
      </c>
      <c r="B234" s="34">
        <f t="shared" si="31"/>
        <v>42781</v>
      </c>
      <c r="C234" s="35">
        <f t="shared" si="25"/>
        <v>29</v>
      </c>
      <c r="D234" s="17">
        <f t="shared" si="26"/>
        <v>0.9849</v>
      </c>
      <c r="E234" s="17">
        <f t="shared" si="27"/>
        <v>0.9849</v>
      </c>
      <c r="F234" s="14">
        <f t="shared" si="28"/>
        <v>42553</v>
      </c>
      <c r="G234" s="14">
        <f t="shared" si="29"/>
        <v>42822</v>
      </c>
      <c r="H234" s="3">
        <f>CHOOSE(MATCH($A$2,{"D","C"},0),VLOOKUP($A234,$J$4:$M$49,COUNTA($J$4:$M$4)),TREND(D234:E234,F234:G234,B234))</f>
        <v>0.9849</v>
      </c>
    </row>
    <row r="235" spans="1:8">
      <c r="A235" s="12">
        <f t="shared" si="30"/>
        <v>42795</v>
      </c>
      <c r="B235" s="34">
        <f t="shared" si="31"/>
        <v>42809</v>
      </c>
      <c r="C235" s="35">
        <f t="shared" si="25"/>
        <v>29</v>
      </c>
      <c r="D235" s="17">
        <f t="shared" si="26"/>
        <v>0.9849</v>
      </c>
      <c r="E235" s="17">
        <f t="shared" si="27"/>
        <v>0.9849</v>
      </c>
      <c r="F235" s="14">
        <f t="shared" si="28"/>
        <v>42553</v>
      </c>
      <c r="G235" s="14">
        <f t="shared" si="29"/>
        <v>42822</v>
      </c>
      <c r="H235" s="3">
        <f>CHOOSE(MATCH($A$2,{"D","C"},0),VLOOKUP($A235,$J$4:$M$49,COUNTA($J$4:$M$4)),TREND(D235:E235,F235:G235,B235))</f>
        <v>0.9849</v>
      </c>
    </row>
    <row r="236" spans="1:8">
      <c r="A236" s="12">
        <f t="shared" si="30"/>
        <v>42826</v>
      </c>
      <c r="B236" s="34">
        <f t="shared" si="31"/>
        <v>42840</v>
      </c>
      <c r="C236" s="35">
        <f t="shared" si="25"/>
        <v>30</v>
      </c>
      <c r="D236" s="17">
        <f t="shared" si="26"/>
        <v>0.9849</v>
      </c>
      <c r="E236" s="17">
        <f t="shared" si="27"/>
        <v>0.9849</v>
      </c>
      <c r="F236" s="14">
        <f t="shared" si="28"/>
        <v>42822</v>
      </c>
      <c r="G236" s="14">
        <f t="shared" si="29"/>
        <v>43004</v>
      </c>
      <c r="H236" s="3">
        <f>CHOOSE(MATCH($A$2,{"D","C"},0),VLOOKUP($A236,$J$4:$M$49,COUNTA($J$4:$M$4)),TREND(D236:E236,F236:G236,B236))</f>
        <v>0.9849</v>
      </c>
    </row>
    <row r="237" spans="1:8">
      <c r="A237" s="12">
        <f t="shared" si="30"/>
        <v>42856</v>
      </c>
      <c r="B237" s="34">
        <f t="shared" si="31"/>
        <v>42870</v>
      </c>
      <c r="C237" s="35">
        <f t="shared" si="25"/>
        <v>30</v>
      </c>
      <c r="D237" s="17">
        <f t="shared" si="26"/>
        <v>0.9849</v>
      </c>
      <c r="E237" s="17">
        <f t="shared" si="27"/>
        <v>0.9849</v>
      </c>
      <c r="F237" s="14">
        <f t="shared" si="28"/>
        <v>42822</v>
      </c>
      <c r="G237" s="14">
        <f t="shared" si="29"/>
        <v>43004</v>
      </c>
      <c r="H237" s="3">
        <f>CHOOSE(MATCH($A$2,{"D","C"},0),VLOOKUP($A237,$J$4:$M$49,COUNTA($J$4:$M$4)),TREND(D237:E237,F237:G237,B237))</f>
        <v>0.9849</v>
      </c>
    </row>
    <row r="238" spans="1:8">
      <c r="A238" s="12">
        <f t="shared" si="30"/>
        <v>42887</v>
      </c>
      <c r="B238" s="34">
        <f t="shared" si="31"/>
        <v>42901</v>
      </c>
      <c r="C238" s="35">
        <f t="shared" si="25"/>
        <v>30</v>
      </c>
      <c r="D238" s="17">
        <f t="shared" si="26"/>
        <v>0.9849</v>
      </c>
      <c r="E238" s="17">
        <f t="shared" si="27"/>
        <v>0.9849</v>
      </c>
      <c r="F238" s="14">
        <f t="shared" si="28"/>
        <v>42822</v>
      </c>
      <c r="G238" s="14">
        <f t="shared" si="29"/>
        <v>43004</v>
      </c>
      <c r="H238" s="3">
        <f>CHOOSE(MATCH($A$2,{"D","C"},0),VLOOKUP($A238,$J$4:$M$49,COUNTA($J$4:$M$4)),TREND(D238:E238,F238:G238,B238))</f>
        <v>0.9849</v>
      </c>
    </row>
    <row r="239" spans="1:8">
      <c r="A239" s="12">
        <f t="shared" si="30"/>
        <v>42917</v>
      </c>
      <c r="B239" s="34">
        <f t="shared" si="31"/>
        <v>42931</v>
      </c>
      <c r="C239" s="35">
        <f t="shared" si="25"/>
        <v>30</v>
      </c>
      <c r="D239" s="17">
        <f t="shared" si="26"/>
        <v>0.9849</v>
      </c>
      <c r="E239" s="17">
        <f t="shared" si="27"/>
        <v>0.9849</v>
      </c>
      <c r="F239" s="14">
        <f t="shared" si="28"/>
        <v>42822</v>
      </c>
      <c r="G239" s="14">
        <f t="shared" si="29"/>
        <v>43004</v>
      </c>
      <c r="H239" s="3">
        <f>CHOOSE(MATCH($A$2,{"D","C"},0),VLOOKUP($A239,$J$4:$M$49,COUNTA($J$4:$M$4)),TREND(D239:E239,F239:G239,B239))</f>
        <v>0.9849</v>
      </c>
    </row>
    <row r="240" spans="1:8">
      <c r="A240" s="12">
        <f t="shared" si="30"/>
        <v>42948</v>
      </c>
      <c r="B240" s="34">
        <f t="shared" si="31"/>
        <v>42962</v>
      </c>
      <c r="C240" s="35">
        <f t="shared" si="25"/>
        <v>30</v>
      </c>
      <c r="D240" s="17">
        <f t="shared" si="26"/>
        <v>0.9849</v>
      </c>
      <c r="E240" s="17">
        <f t="shared" si="27"/>
        <v>0.9849</v>
      </c>
      <c r="F240" s="14">
        <f t="shared" si="28"/>
        <v>42822</v>
      </c>
      <c r="G240" s="14">
        <f t="shared" si="29"/>
        <v>43004</v>
      </c>
      <c r="H240" s="3">
        <f>CHOOSE(MATCH($A$2,{"D","C"},0),VLOOKUP($A240,$J$4:$M$49,COUNTA($J$4:$M$4)),TREND(D240:E240,F240:G240,B240))</f>
        <v>0.9849</v>
      </c>
    </row>
    <row r="241" spans="1:8">
      <c r="A241" s="12">
        <f t="shared" si="30"/>
        <v>42979</v>
      </c>
      <c r="B241" s="34">
        <f t="shared" si="31"/>
        <v>42993</v>
      </c>
      <c r="C241" s="35">
        <f t="shared" si="25"/>
        <v>30</v>
      </c>
      <c r="D241" s="17">
        <f t="shared" si="26"/>
        <v>0.9849</v>
      </c>
      <c r="E241" s="17">
        <f t="shared" si="27"/>
        <v>0.9849</v>
      </c>
      <c r="F241" s="14">
        <f t="shared" si="28"/>
        <v>42822</v>
      </c>
      <c r="G241" s="14">
        <f t="shared" si="29"/>
        <v>43004</v>
      </c>
      <c r="H241" s="3">
        <f>CHOOSE(MATCH($A$2,{"D","C"},0),VLOOKUP($A241,$J$4:$M$49,COUNTA($J$4:$M$4)),TREND(D241:E241,F241:G241,B241))</f>
        <v>0.9849</v>
      </c>
    </row>
    <row r="242" spans="1:8">
      <c r="A242" s="12">
        <f t="shared" si="30"/>
        <v>43009</v>
      </c>
      <c r="B242" s="34">
        <f t="shared" si="31"/>
        <v>43023</v>
      </c>
      <c r="C242" s="35">
        <f t="shared" si="25"/>
        <v>31</v>
      </c>
      <c r="D242" s="17">
        <f t="shared" si="26"/>
        <v>0.9849</v>
      </c>
      <c r="E242" s="17">
        <f t="shared" si="27"/>
        <v>0.9849</v>
      </c>
      <c r="F242" s="14">
        <f t="shared" si="28"/>
        <v>43004</v>
      </c>
      <c r="G242" s="14">
        <f t="shared" si="29"/>
        <v>43284</v>
      </c>
      <c r="H242" s="3">
        <f>CHOOSE(MATCH($A$2,{"D","C"},0),VLOOKUP($A242,$J$4:$M$49,COUNTA($J$4:$M$4)),TREND(D242:E242,F242:G242,B242))</f>
        <v>0.9849</v>
      </c>
    </row>
    <row r="243" spans="1:8">
      <c r="A243" s="12">
        <f t="shared" si="30"/>
        <v>43040</v>
      </c>
      <c r="B243" s="34">
        <f t="shared" si="31"/>
        <v>43054</v>
      </c>
      <c r="C243" s="35">
        <f t="shared" si="25"/>
        <v>31</v>
      </c>
      <c r="D243" s="17">
        <f t="shared" si="26"/>
        <v>0.9849</v>
      </c>
      <c r="E243" s="17">
        <f t="shared" si="27"/>
        <v>0.9849</v>
      </c>
      <c r="F243" s="14">
        <f t="shared" si="28"/>
        <v>43004</v>
      </c>
      <c r="G243" s="14">
        <f t="shared" si="29"/>
        <v>43284</v>
      </c>
      <c r="H243" s="3">
        <f>CHOOSE(MATCH($A$2,{"D","C"},0),VLOOKUP($A243,$J$4:$M$49,COUNTA($J$4:$M$4)),TREND(D243:E243,F243:G243,B243))</f>
        <v>0.9849</v>
      </c>
    </row>
    <row r="244" spans="1:8">
      <c r="A244" s="12">
        <f t="shared" si="30"/>
        <v>43070</v>
      </c>
      <c r="B244" s="34">
        <f t="shared" si="31"/>
        <v>43084</v>
      </c>
      <c r="C244" s="35">
        <f t="shared" si="25"/>
        <v>31</v>
      </c>
      <c r="D244" s="17">
        <f t="shared" si="26"/>
        <v>0.9849</v>
      </c>
      <c r="E244" s="17">
        <f t="shared" si="27"/>
        <v>0.9849</v>
      </c>
      <c r="F244" s="14">
        <f t="shared" si="28"/>
        <v>43004</v>
      </c>
      <c r="G244" s="14">
        <f t="shared" si="29"/>
        <v>43284</v>
      </c>
      <c r="H244" s="3">
        <f>CHOOSE(MATCH($A$2,{"D","C"},0),VLOOKUP($A244,$J$4:$M$49,COUNTA($J$4:$M$4)),TREND(D244:E244,F244:G244,B244))</f>
        <v>0.9849</v>
      </c>
    </row>
    <row r="245" spans="1:8">
      <c r="A245" s="12">
        <f t="shared" si="30"/>
        <v>43101</v>
      </c>
      <c r="B245" s="34">
        <f t="shared" si="31"/>
        <v>43115</v>
      </c>
      <c r="C245" s="35">
        <f t="shared" si="25"/>
        <v>31</v>
      </c>
      <c r="D245" s="17">
        <f t="shared" si="26"/>
        <v>0.9849</v>
      </c>
      <c r="E245" s="17">
        <f t="shared" si="27"/>
        <v>0.9849</v>
      </c>
      <c r="F245" s="14">
        <f t="shared" si="28"/>
        <v>43004</v>
      </c>
      <c r="G245" s="14">
        <f t="shared" si="29"/>
        <v>43284</v>
      </c>
      <c r="H245" s="3">
        <f>CHOOSE(MATCH($A$2,{"D","C"},0),VLOOKUP($A245,$J$4:$M$49,COUNTA($J$4:$M$4)),TREND(D245:E245,F245:G245,B245))</f>
        <v>0.9849</v>
      </c>
    </row>
    <row r="246" spans="1:8">
      <c r="A246" s="12">
        <f t="shared" si="30"/>
        <v>43132</v>
      </c>
      <c r="B246" s="34">
        <f t="shared" si="31"/>
        <v>43146</v>
      </c>
      <c r="C246" s="35">
        <f t="shared" si="25"/>
        <v>31</v>
      </c>
      <c r="D246" s="17">
        <f t="shared" si="26"/>
        <v>0.9849</v>
      </c>
      <c r="E246" s="17">
        <f t="shared" si="27"/>
        <v>0.9849</v>
      </c>
      <c r="F246" s="14">
        <f t="shared" si="28"/>
        <v>43004</v>
      </c>
      <c r="G246" s="14">
        <f t="shared" si="29"/>
        <v>43284</v>
      </c>
      <c r="H246" s="3">
        <f>CHOOSE(MATCH($A$2,{"D","C"},0),VLOOKUP($A246,$J$4:$M$49,COUNTA($J$4:$M$4)),TREND(D246:E246,F246:G246,B246))</f>
        <v>0.9849</v>
      </c>
    </row>
    <row r="247" spans="1:8">
      <c r="A247" s="12">
        <f t="shared" si="30"/>
        <v>43160</v>
      </c>
      <c r="B247" s="34">
        <f t="shared" si="31"/>
        <v>43174</v>
      </c>
      <c r="C247" s="35">
        <f t="shared" si="25"/>
        <v>31</v>
      </c>
      <c r="D247" s="17">
        <f t="shared" si="26"/>
        <v>0.9849</v>
      </c>
      <c r="E247" s="17">
        <f t="shared" si="27"/>
        <v>0.9849</v>
      </c>
      <c r="F247" s="14">
        <f t="shared" si="28"/>
        <v>43004</v>
      </c>
      <c r="G247" s="14">
        <f t="shared" si="29"/>
        <v>43284</v>
      </c>
      <c r="H247" s="3">
        <f>CHOOSE(MATCH($A$2,{"D","C"},0),VLOOKUP($A247,$J$4:$M$49,COUNTA($J$4:$M$4)),TREND(D247:E247,F247:G247,B247))</f>
        <v>0.9849</v>
      </c>
    </row>
    <row r="248" spans="1:8">
      <c r="A248" s="12">
        <f t="shared" si="30"/>
        <v>43191</v>
      </c>
      <c r="B248" s="34">
        <f t="shared" si="31"/>
        <v>43205</v>
      </c>
      <c r="C248" s="35">
        <f t="shared" si="25"/>
        <v>31</v>
      </c>
      <c r="D248" s="17">
        <f t="shared" si="26"/>
        <v>0.9849</v>
      </c>
      <c r="E248" s="17">
        <f t="shared" si="27"/>
        <v>0.9849</v>
      </c>
      <c r="F248" s="14">
        <f t="shared" si="28"/>
        <v>43004</v>
      </c>
      <c r="G248" s="14">
        <f t="shared" si="29"/>
        <v>43284</v>
      </c>
      <c r="H248" s="3">
        <f>CHOOSE(MATCH($A$2,{"D","C"},0),VLOOKUP($A248,$J$4:$M$49,COUNTA($J$4:$M$4)),TREND(D248:E248,F248:G248,B248))</f>
        <v>0.9849</v>
      </c>
    </row>
    <row r="249" spans="1:8">
      <c r="A249" s="12">
        <f t="shared" si="30"/>
        <v>43221</v>
      </c>
      <c r="B249" s="34">
        <f t="shared" si="31"/>
        <v>43235</v>
      </c>
      <c r="C249" s="35">
        <f t="shared" si="25"/>
        <v>31</v>
      </c>
      <c r="D249" s="17">
        <f t="shared" si="26"/>
        <v>0.9849</v>
      </c>
      <c r="E249" s="17">
        <f t="shared" si="27"/>
        <v>0.9849</v>
      </c>
      <c r="F249" s="14">
        <f t="shared" si="28"/>
        <v>43004</v>
      </c>
      <c r="G249" s="14">
        <f t="shared" si="29"/>
        <v>43284</v>
      </c>
      <c r="H249" s="3">
        <f>CHOOSE(MATCH($A$2,{"D","C"},0),VLOOKUP($A249,$J$4:$M$49,COUNTA($J$4:$M$4)),TREND(D249:E249,F249:G249,B249))</f>
        <v>0.9849</v>
      </c>
    </row>
    <row r="250" spans="1:8">
      <c r="A250" s="12">
        <f t="shared" si="30"/>
        <v>43252</v>
      </c>
      <c r="B250" s="34">
        <f t="shared" si="31"/>
        <v>43266</v>
      </c>
      <c r="C250" s="35">
        <f t="shared" si="25"/>
        <v>31</v>
      </c>
      <c r="D250" s="17">
        <f t="shared" si="26"/>
        <v>0.9849</v>
      </c>
      <c r="E250" s="17">
        <f t="shared" si="27"/>
        <v>0.9849</v>
      </c>
      <c r="F250" s="14">
        <f t="shared" si="28"/>
        <v>43004</v>
      </c>
      <c r="G250" s="14">
        <f t="shared" si="29"/>
        <v>43284</v>
      </c>
      <c r="H250" s="3">
        <f>CHOOSE(MATCH($A$2,{"D","C"},0),VLOOKUP($A250,$J$4:$M$49,COUNTA($J$4:$M$4)),TREND(D250:E250,F250:G250,B250))</f>
        <v>0.9849</v>
      </c>
    </row>
    <row r="251" spans="1:8">
      <c r="A251" s="12">
        <f t="shared" si="30"/>
        <v>43282</v>
      </c>
      <c r="B251" s="34">
        <f t="shared" si="31"/>
        <v>43296</v>
      </c>
      <c r="C251" s="35">
        <f t="shared" si="25"/>
        <v>32</v>
      </c>
      <c r="D251" s="17">
        <f t="shared" si="26"/>
        <v>0.9849</v>
      </c>
      <c r="E251" s="17">
        <f t="shared" si="27"/>
        <v>0.9849</v>
      </c>
      <c r="F251" s="14">
        <f t="shared" si="28"/>
        <v>43284</v>
      </c>
      <c r="G251" s="14">
        <f t="shared" si="29"/>
        <v>43649</v>
      </c>
      <c r="H251" s="3">
        <f>CHOOSE(MATCH($A$2,{"D","C"},0),VLOOKUP($A251,$J$4:$M$49,COUNTA($J$4:$M$4)),TREND(D251:E251,F251:G251,B251))</f>
        <v>0.9849</v>
      </c>
    </row>
    <row r="252" spans="1:8">
      <c r="A252" s="12">
        <f t="shared" si="30"/>
        <v>43313</v>
      </c>
      <c r="B252" s="34">
        <f t="shared" si="31"/>
        <v>43327</v>
      </c>
      <c r="C252" s="35">
        <f t="shared" si="25"/>
        <v>32</v>
      </c>
      <c r="D252" s="17">
        <f t="shared" si="26"/>
        <v>0.9849</v>
      </c>
      <c r="E252" s="17">
        <f t="shared" si="27"/>
        <v>0.9849</v>
      </c>
      <c r="F252" s="14">
        <f t="shared" si="28"/>
        <v>43284</v>
      </c>
      <c r="G252" s="14">
        <f t="shared" si="29"/>
        <v>43649</v>
      </c>
      <c r="H252" s="3">
        <f>CHOOSE(MATCH($A$2,{"D","C"},0),VLOOKUP($A252,$J$4:$M$49,COUNTA($J$4:$M$4)),TREND(D252:E252,F252:G252,B252))</f>
        <v>0.9849</v>
      </c>
    </row>
    <row r="253" spans="1:8">
      <c r="A253" s="12">
        <f t="shared" si="30"/>
        <v>43344</v>
      </c>
      <c r="B253" s="34">
        <f t="shared" si="31"/>
        <v>43358</v>
      </c>
      <c r="C253" s="35">
        <f t="shared" si="25"/>
        <v>32</v>
      </c>
      <c r="D253" s="17">
        <f t="shared" si="26"/>
        <v>0.9849</v>
      </c>
      <c r="E253" s="17">
        <f t="shared" si="27"/>
        <v>0.9849</v>
      </c>
      <c r="F253" s="14">
        <f t="shared" si="28"/>
        <v>43284</v>
      </c>
      <c r="G253" s="14">
        <f t="shared" si="29"/>
        <v>43649</v>
      </c>
      <c r="H253" s="3">
        <f>CHOOSE(MATCH($A$2,{"D","C"},0),VLOOKUP($A253,$J$4:$M$49,COUNTA($J$4:$M$4)),TREND(D253:E253,F253:G253,B253))</f>
        <v>0.9849</v>
      </c>
    </row>
    <row r="254" spans="1:8">
      <c r="A254" s="12">
        <f t="shared" si="30"/>
        <v>43374</v>
      </c>
      <c r="B254" s="34">
        <f t="shared" si="31"/>
        <v>43388</v>
      </c>
      <c r="C254" s="35">
        <f t="shared" si="25"/>
        <v>32</v>
      </c>
      <c r="D254" s="17">
        <f t="shared" si="26"/>
        <v>0.9849</v>
      </c>
      <c r="E254" s="17">
        <f t="shared" si="27"/>
        <v>0.9849</v>
      </c>
      <c r="F254" s="14">
        <f t="shared" si="28"/>
        <v>43284</v>
      </c>
      <c r="G254" s="14">
        <f t="shared" si="29"/>
        <v>43649</v>
      </c>
      <c r="H254" s="3">
        <f>CHOOSE(MATCH($A$2,{"D","C"},0),VLOOKUP($A254,$J$4:$M$49,COUNTA($J$4:$M$4)),TREND(D254:E254,F254:G254,B254))</f>
        <v>0.9849</v>
      </c>
    </row>
    <row r="255" spans="1:8">
      <c r="A255" s="12">
        <f t="shared" si="30"/>
        <v>43405</v>
      </c>
      <c r="B255" s="34">
        <f t="shared" si="31"/>
        <v>43419</v>
      </c>
      <c r="C255" s="35">
        <f t="shared" si="25"/>
        <v>32</v>
      </c>
      <c r="D255" s="17">
        <f t="shared" si="26"/>
        <v>0.9849</v>
      </c>
      <c r="E255" s="17">
        <f t="shared" si="27"/>
        <v>0.9849</v>
      </c>
      <c r="F255" s="14">
        <f t="shared" si="28"/>
        <v>43284</v>
      </c>
      <c r="G255" s="14">
        <f t="shared" si="29"/>
        <v>43649</v>
      </c>
      <c r="H255" s="3">
        <f>CHOOSE(MATCH($A$2,{"D","C"},0),VLOOKUP($A255,$J$4:$M$49,COUNTA($J$4:$M$4)),TREND(D255:E255,F255:G255,B255))</f>
        <v>0.9849</v>
      </c>
    </row>
    <row r="256" spans="1:8">
      <c r="A256" s="12">
        <f t="shared" si="30"/>
        <v>43435</v>
      </c>
      <c r="B256" s="34">
        <f t="shared" si="31"/>
        <v>43449</v>
      </c>
      <c r="C256" s="35">
        <f t="shared" si="25"/>
        <v>32</v>
      </c>
      <c r="D256" s="17">
        <f t="shared" si="26"/>
        <v>0.9849</v>
      </c>
      <c r="E256" s="17">
        <f t="shared" si="27"/>
        <v>0.9849</v>
      </c>
      <c r="F256" s="14">
        <f t="shared" si="28"/>
        <v>43284</v>
      </c>
      <c r="G256" s="14">
        <f t="shared" si="29"/>
        <v>43649</v>
      </c>
      <c r="H256" s="3">
        <f>CHOOSE(MATCH($A$2,{"D","C"},0),VLOOKUP($A256,$J$4:$M$49,COUNTA($J$4:$M$4)),TREND(D256:E256,F256:G256,B256))</f>
        <v>0.9849</v>
      </c>
    </row>
    <row r="257" spans="1:8">
      <c r="A257" s="12">
        <f t="shared" si="30"/>
        <v>43466</v>
      </c>
      <c r="B257" s="34">
        <f t="shared" si="31"/>
        <v>43480</v>
      </c>
      <c r="C257" s="35">
        <f t="shared" si="25"/>
        <v>32</v>
      </c>
      <c r="D257" s="17">
        <f t="shared" si="26"/>
        <v>0.9849</v>
      </c>
      <c r="E257" s="17">
        <f t="shared" si="27"/>
        <v>0.9849</v>
      </c>
      <c r="F257" s="14">
        <f t="shared" si="28"/>
        <v>43284</v>
      </c>
      <c r="G257" s="14">
        <f t="shared" si="29"/>
        <v>43649</v>
      </c>
      <c r="H257" s="3">
        <f>CHOOSE(MATCH($A$2,{"D","C"},0),VLOOKUP($A257,$J$4:$M$49,COUNTA($J$4:$M$4)),TREND(D257:E257,F257:G257,B257))</f>
        <v>0.9849</v>
      </c>
    </row>
    <row r="258" spans="1:8">
      <c r="A258" s="12">
        <f t="shared" si="30"/>
        <v>43497</v>
      </c>
      <c r="B258" s="34">
        <f t="shared" si="31"/>
        <v>43511</v>
      </c>
      <c r="C258" s="35">
        <f t="shared" si="25"/>
        <v>32</v>
      </c>
      <c r="D258" s="17">
        <f t="shared" si="26"/>
        <v>0.9849</v>
      </c>
      <c r="E258" s="17">
        <f t="shared" si="27"/>
        <v>0.9849</v>
      </c>
      <c r="F258" s="14">
        <f t="shared" si="28"/>
        <v>43284</v>
      </c>
      <c r="G258" s="14">
        <f t="shared" si="29"/>
        <v>43649</v>
      </c>
      <c r="H258" s="3">
        <f>CHOOSE(MATCH($A$2,{"D","C"},0),VLOOKUP($A258,$J$4:$M$49,COUNTA($J$4:$M$4)),TREND(D258:E258,F258:G258,B258))</f>
        <v>0.9849</v>
      </c>
    </row>
    <row r="259" spans="1:8">
      <c r="A259" s="12">
        <f t="shared" si="30"/>
        <v>43525</v>
      </c>
      <c r="B259" s="34">
        <f t="shared" si="31"/>
        <v>43539</v>
      </c>
      <c r="C259" s="35">
        <f t="shared" si="25"/>
        <v>32</v>
      </c>
      <c r="D259" s="17">
        <f t="shared" si="26"/>
        <v>0.9849</v>
      </c>
      <c r="E259" s="17">
        <f t="shared" si="27"/>
        <v>0.9849</v>
      </c>
      <c r="F259" s="14">
        <f t="shared" si="28"/>
        <v>43284</v>
      </c>
      <c r="G259" s="14">
        <f t="shared" si="29"/>
        <v>43649</v>
      </c>
      <c r="H259" s="3">
        <f>CHOOSE(MATCH($A$2,{"D","C"},0),VLOOKUP($A259,$J$4:$M$49,COUNTA($J$4:$M$4)),TREND(D259:E259,F259:G259,B259))</f>
        <v>0.9849</v>
      </c>
    </row>
    <row r="260" spans="1:8">
      <c r="A260" s="12">
        <f t="shared" si="30"/>
        <v>43556</v>
      </c>
      <c r="B260" s="34">
        <f t="shared" si="31"/>
        <v>43570</v>
      </c>
      <c r="C260" s="35">
        <f t="shared" si="25"/>
        <v>32</v>
      </c>
      <c r="D260" s="17">
        <f t="shared" si="26"/>
        <v>0.9849</v>
      </c>
      <c r="E260" s="17">
        <f t="shared" si="27"/>
        <v>0.9849</v>
      </c>
      <c r="F260" s="14">
        <f t="shared" si="28"/>
        <v>43284</v>
      </c>
      <c r="G260" s="14">
        <f t="shared" si="29"/>
        <v>43649</v>
      </c>
      <c r="H260" s="3">
        <f>CHOOSE(MATCH($A$2,{"D","C"},0),VLOOKUP($A260,$J$4:$M$49,COUNTA($J$4:$M$4)),TREND(D260:E260,F260:G260,B260))</f>
        <v>0.9849</v>
      </c>
    </row>
    <row r="261" spans="1:8">
      <c r="A261" s="12">
        <f t="shared" si="30"/>
        <v>43586</v>
      </c>
      <c r="B261" s="34">
        <f t="shared" si="31"/>
        <v>43600</v>
      </c>
      <c r="C261" s="35">
        <f t="shared" ref="C261:C324" si="32">MATCH($B261,$K$5:$K$49,1)</f>
        <v>32</v>
      </c>
      <c r="D261" s="17">
        <f t="shared" ref="D261:D324" si="33">INDEX($M$5:$M$49,C261)</f>
        <v>0.9849</v>
      </c>
      <c r="E261" s="17">
        <f t="shared" ref="E261:E324" si="34">INDEX($M$5:$M$49,C261+1)</f>
        <v>0.9849</v>
      </c>
      <c r="F261" s="14">
        <f t="shared" ref="F261:F324" si="35">INDEX($K$5:$K$49,C261)</f>
        <v>43284</v>
      </c>
      <c r="G261" s="14">
        <f t="shared" ref="G261:G324" si="36">INDEX($K$5:$K$49,C261+1)</f>
        <v>43649</v>
      </c>
      <c r="H261" s="3">
        <f>CHOOSE(MATCH($A$2,{"D","C"},0),VLOOKUP($A261,$J$4:$M$49,COUNTA($J$4:$M$4)),TREND(D261:E261,F261:G261,B261))</f>
        <v>0.9849</v>
      </c>
    </row>
    <row r="262" spans="1:8">
      <c r="A262" s="12">
        <f t="shared" ref="A262:A325" si="37">EOMONTH(A261,$A$3-1)+1</f>
        <v>43617</v>
      </c>
      <c r="B262" s="34">
        <f t="shared" si="31"/>
        <v>43631</v>
      </c>
      <c r="C262" s="35">
        <f t="shared" si="32"/>
        <v>32</v>
      </c>
      <c r="D262" s="17">
        <f t="shared" si="33"/>
        <v>0.9849</v>
      </c>
      <c r="E262" s="17">
        <f t="shared" si="34"/>
        <v>0.9849</v>
      </c>
      <c r="F262" s="14">
        <f t="shared" si="35"/>
        <v>43284</v>
      </c>
      <c r="G262" s="14">
        <f t="shared" si="36"/>
        <v>43649</v>
      </c>
      <c r="H262" s="3">
        <f>CHOOSE(MATCH($A$2,{"D","C"},0),VLOOKUP($A262,$J$4:$M$49,COUNTA($J$4:$M$4)),TREND(D262:E262,F262:G262,B262))</f>
        <v>0.9849</v>
      </c>
    </row>
    <row r="263" spans="1:8">
      <c r="A263" s="12">
        <f t="shared" si="37"/>
        <v>43647</v>
      </c>
      <c r="B263" s="34">
        <f t="shared" si="31"/>
        <v>43661</v>
      </c>
      <c r="C263" s="35">
        <f t="shared" si="32"/>
        <v>33</v>
      </c>
      <c r="D263" s="17">
        <f t="shared" si="33"/>
        <v>0.9849</v>
      </c>
      <c r="E263" s="17">
        <f t="shared" si="34"/>
        <v>0.9849</v>
      </c>
      <c r="F263" s="14">
        <f t="shared" si="35"/>
        <v>43649</v>
      </c>
      <c r="G263" s="14">
        <f t="shared" si="36"/>
        <v>44014</v>
      </c>
      <c r="H263" s="3">
        <f>CHOOSE(MATCH($A$2,{"D","C"},0),VLOOKUP($A263,$J$4:$M$49,COUNTA($J$4:$M$4)),TREND(D263:E263,F263:G263,B263))</f>
        <v>0.9849</v>
      </c>
    </row>
    <row r="264" spans="1:8">
      <c r="A264" s="12">
        <f t="shared" si="37"/>
        <v>43678</v>
      </c>
      <c r="B264" s="34">
        <f t="shared" si="31"/>
        <v>43692</v>
      </c>
      <c r="C264" s="35">
        <f t="shared" si="32"/>
        <v>33</v>
      </c>
      <c r="D264" s="17">
        <f t="shared" si="33"/>
        <v>0.9849</v>
      </c>
      <c r="E264" s="17">
        <f t="shared" si="34"/>
        <v>0.9849</v>
      </c>
      <c r="F264" s="14">
        <f t="shared" si="35"/>
        <v>43649</v>
      </c>
      <c r="G264" s="14">
        <f t="shared" si="36"/>
        <v>44014</v>
      </c>
      <c r="H264" s="3">
        <f>CHOOSE(MATCH($A$2,{"D","C"},0),VLOOKUP($A264,$J$4:$M$49,COUNTA($J$4:$M$4)),TREND(D264:E264,F264:G264,B264))</f>
        <v>0.9849</v>
      </c>
    </row>
    <row r="265" spans="1:8">
      <c r="A265" s="12">
        <f t="shared" si="37"/>
        <v>43709</v>
      </c>
      <c r="B265" s="34">
        <f t="shared" si="31"/>
        <v>43723</v>
      </c>
      <c r="C265" s="35">
        <f t="shared" si="32"/>
        <v>33</v>
      </c>
      <c r="D265" s="17">
        <f t="shared" si="33"/>
        <v>0.9849</v>
      </c>
      <c r="E265" s="17">
        <f t="shared" si="34"/>
        <v>0.9849</v>
      </c>
      <c r="F265" s="14">
        <f t="shared" si="35"/>
        <v>43649</v>
      </c>
      <c r="G265" s="14">
        <f t="shared" si="36"/>
        <v>44014</v>
      </c>
      <c r="H265" s="3">
        <f>CHOOSE(MATCH($A$2,{"D","C"},0),VLOOKUP($A265,$J$4:$M$49,COUNTA($J$4:$M$4)),TREND(D265:E265,F265:G265,B265))</f>
        <v>0.9849</v>
      </c>
    </row>
    <row r="266" spans="1:8">
      <c r="A266" s="12">
        <f t="shared" si="37"/>
        <v>43739</v>
      </c>
      <c r="B266" s="34">
        <f t="shared" si="31"/>
        <v>43753</v>
      </c>
      <c r="C266" s="35">
        <f t="shared" si="32"/>
        <v>33</v>
      </c>
      <c r="D266" s="17">
        <f t="shared" si="33"/>
        <v>0.9849</v>
      </c>
      <c r="E266" s="17">
        <f t="shared" si="34"/>
        <v>0.9849</v>
      </c>
      <c r="F266" s="14">
        <f t="shared" si="35"/>
        <v>43649</v>
      </c>
      <c r="G266" s="14">
        <f t="shared" si="36"/>
        <v>44014</v>
      </c>
      <c r="H266" s="3">
        <f>CHOOSE(MATCH($A$2,{"D","C"},0),VLOOKUP($A266,$J$4:$M$49,COUNTA($J$4:$M$4)),TREND(D266:E266,F266:G266,B266))</f>
        <v>0.9849</v>
      </c>
    </row>
    <row r="267" spans="1:8">
      <c r="A267" s="12">
        <f t="shared" si="37"/>
        <v>43770</v>
      </c>
      <c r="B267" s="34">
        <f t="shared" si="31"/>
        <v>43784</v>
      </c>
      <c r="C267" s="35">
        <f t="shared" si="32"/>
        <v>33</v>
      </c>
      <c r="D267" s="17">
        <f t="shared" si="33"/>
        <v>0.9849</v>
      </c>
      <c r="E267" s="17">
        <f t="shared" si="34"/>
        <v>0.9849</v>
      </c>
      <c r="F267" s="14">
        <f t="shared" si="35"/>
        <v>43649</v>
      </c>
      <c r="G267" s="14">
        <f t="shared" si="36"/>
        <v>44014</v>
      </c>
      <c r="H267" s="3">
        <f>CHOOSE(MATCH($A$2,{"D","C"},0),VLOOKUP($A267,$J$4:$M$49,COUNTA($J$4:$M$4)),TREND(D267:E267,F267:G267,B267))</f>
        <v>0.9849</v>
      </c>
    </row>
    <row r="268" spans="1:8">
      <c r="A268" s="12">
        <f t="shared" si="37"/>
        <v>43800</v>
      </c>
      <c r="B268" s="34">
        <f t="shared" si="31"/>
        <v>43814</v>
      </c>
      <c r="C268" s="35">
        <f t="shared" si="32"/>
        <v>33</v>
      </c>
      <c r="D268" s="17">
        <f t="shared" si="33"/>
        <v>0.9849</v>
      </c>
      <c r="E268" s="17">
        <f t="shared" si="34"/>
        <v>0.9849</v>
      </c>
      <c r="F268" s="14">
        <f t="shared" si="35"/>
        <v>43649</v>
      </c>
      <c r="G268" s="14">
        <f t="shared" si="36"/>
        <v>44014</v>
      </c>
      <c r="H268" s="3">
        <f>CHOOSE(MATCH($A$2,{"D","C"},0),VLOOKUP($A268,$J$4:$M$49,COUNTA($J$4:$M$4)),TREND(D268:E268,F268:G268,B268))</f>
        <v>0.9849</v>
      </c>
    </row>
    <row r="269" spans="1:8">
      <c r="A269" s="12">
        <f t="shared" si="37"/>
        <v>43831</v>
      </c>
      <c r="B269" s="34">
        <f t="shared" si="31"/>
        <v>43845</v>
      </c>
      <c r="C269" s="35">
        <f t="shared" si="32"/>
        <v>33</v>
      </c>
      <c r="D269" s="17">
        <f t="shared" si="33"/>
        <v>0.9849</v>
      </c>
      <c r="E269" s="17">
        <f t="shared" si="34"/>
        <v>0.9849</v>
      </c>
      <c r="F269" s="14">
        <f t="shared" si="35"/>
        <v>43649</v>
      </c>
      <c r="G269" s="14">
        <f t="shared" si="36"/>
        <v>44014</v>
      </c>
      <c r="H269" s="3">
        <f>CHOOSE(MATCH($A$2,{"D","C"},0),VLOOKUP($A269,$J$4:$M$49,COUNTA($J$4:$M$4)),TREND(D269:E269,F269:G269,B269))</f>
        <v>0.9849</v>
      </c>
    </row>
    <row r="270" spans="1:8">
      <c r="A270" s="12">
        <f t="shared" si="37"/>
        <v>43862</v>
      </c>
      <c r="B270" s="34">
        <f t="shared" si="31"/>
        <v>43876</v>
      </c>
      <c r="C270" s="35">
        <f t="shared" si="32"/>
        <v>33</v>
      </c>
      <c r="D270" s="17">
        <f t="shared" si="33"/>
        <v>0.9849</v>
      </c>
      <c r="E270" s="17">
        <f t="shared" si="34"/>
        <v>0.9849</v>
      </c>
      <c r="F270" s="14">
        <f t="shared" si="35"/>
        <v>43649</v>
      </c>
      <c r="G270" s="14">
        <f t="shared" si="36"/>
        <v>44014</v>
      </c>
      <c r="H270" s="3">
        <f>CHOOSE(MATCH($A$2,{"D","C"},0),VLOOKUP($A270,$J$4:$M$49,COUNTA($J$4:$M$4)),TREND(D270:E270,F270:G270,B270))</f>
        <v>0.9849</v>
      </c>
    </row>
    <row r="271" spans="1:8">
      <c r="A271" s="12">
        <f t="shared" si="37"/>
        <v>43891</v>
      </c>
      <c r="B271" s="34">
        <f t="shared" si="31"/>
        <v>43905</v>
      </c>
      <c r="C271" s="35">
        <f t="shared" si="32"/>
        <v>33</v>
      </c>
      <c r="D271" s="17">
        <f t="shared" si="33"/>
        <v>0.9849</v>
      </c>
      <c r="E271" s="17">
        <f t="shared" si="34"/>
        <v>0.9849</v>
      </c>
      <c r="F271" s="14">
        <f t="shared" si="35"/>
        <v>43649</v>
      </c>
      <c r="G271" s="14">
        <f t="shared" si="36"/>
        <v>44014</v>
      </c>
      <c r="H271" s="3">
        <f>CHOOSE(MATCH($A$2,{"D","C"},0),VLOOKUP($A271,$J$4:$M$49,COUNTA($J$4:$M$4)),TREND(D271:E271,F271:G271,B271))</f>
        <v>0.9849</v>
      </c>
    </row>
    <row r="272" spans="1:8">
      <c r="A272" s="12">
        <f t="shared" si="37"/>
        <v>43922</v>
      </c>
      <c r="B272" s="34">
        <f t="shared" si="31"/>
        <v>43936</v>
      </c>
      <c r="C272" s="35">
        <f t="shared" si="32"/>
        <v>33</v>
      </c>
      <c r="D272" s="17">
        <f t="shared" si="33"/>
        <v>0.9849</v>
      </c>
      <c r="E272" s="17">
        <f t="shared" si="34"/>
        <v>0.9849</v>
      </c>
      <c r="F272" s="14">
        <f t="shared" si="35"/>
        <v>43649</v>
      </c>
      <c r="G272" s="14">
        <f t="shared" si="36"/>
        <v>44014</v>
      </c>
      <c r="H272" s="3">
        <f>CHOOSE(MATCH($A$2,{"D","C"},0),VLOOKUP($A272,$J$4:$M$49,COUNTA($J$4:$M$4)),TREND(D272:E272,F272:G272,B272))</f>
        <v>0.9849</v>
      </c>
    </row>
    <row r="273" spans="1:8">
      <c r="A273" s="12">
        <f t="shared" si="37"/>
        <v>43952</v>
      </c>
      <c r="B273" s="34">
        <f t="shared" si="31"/>
        <v>43966</v>
      </c>
      <c r="C273" s="35">
        <f t="shared" si="32"/>
        <v>33</v>
      </c>
      <c r="D273" s="17">
        <f t="shared" si="33"/>
        <v>0.9849</v>
      </c>
      <c r="E273" s="17">
        <f t="shared" si="34"/>
        <v>0.9849</v>
      </c>
      <c r="F273" s="14">
        <f t="shared" si="35"/>
        <v>43649</v>
      </c>
      <c r="G273" s="14">
        <f t="shared" si="36"/>
        <v>44014</v>
      </c>
      <c r="H273" s="3">
        <f>CHOOSE(MATCH($A$2,{"D","C"},0),VLOOKUP($A273,$J$4:$M$49,COUNTA($J$4:$M$4)),TREND(D273:E273,F273:G273,B273))</f>
        <v>0.9849</v>
      </c>
    </row>
    <row r="274" spans="1:8">
      <c r="A274" s="12">
        <f t="shared" si="37"/>
        <v>43983</v>
      </c>
      <c r="B274" s="34">
        <f t="shared" si="31"/>
        <v>43997</v>
      </c>
      <c r="C274" s="35">
        <f t="shared" si="32"/>
        <v>33</v>
      </c>
      <c r="D274" s="17">
        <f t="shared" si="33"/>
        <v>0.9849</v>
      </c>
      <c r="E274" s="17">
        <f t="shared" si="34"/>
        <v>0.9849</v>
      </c>
      <c r="F274" s="14">
        <f t="shared" si="35"/>
        <v>43649</v>
      </c>
      <c r="G274" s="14">
        <f t="shared" si="36"/>
        <v>44014</v>
      </c>
      <c r="H274" s="3">
        <f>CHOOSE(MATCH($A$2,{"D","C"},0),VLOOKUP($A274,$J$4:$M$49,COUNTA($J$4:$M$4)),TREND(D274:E274,F274:G274,B274))</f>
        <v>0.9849</v>
      </c>
    </row>
    <row r="275" spans="1:8">
      <c r="A275" s="12">
        <f t="shared" si="37"/>
        <v>44013</v>
      </c>
      <c r="B275" s="155">
        <f t="shared" ref="B275:B338" si="38">DATE(YEAR(A275),MONTH(A275)+FLOOR(($M$2+$A$3)/2,1),1+14*MOD($M$2+$A$3,2))</f>
        <v>44027</v>
      </c>
      <c r="C275" s="150">
        <f t="shared" si="32"/>
        <v>34</v>
      </c>
      <c r="D275" s="17">
        <f t="shared" si="33"/>
        <v>0.9849</v>
      </c>
      <c r="E275" s="17">
        <f t="shared" si="34"/>
        <v>0.9849</v>
      </c>
      <c r="F275" s="14">
        <f t="shared" si="35"/>
        <v>44014</v>
      </c>
      <c r="G275" s="14">
        <f t="shared" si="36"/>
        <v>44380</v>
      </c>
      <c r="H275" s="3">
        <f>CHOOSE(MATCH($A$2,{"D","C"},0),VLOOKUP($A275,$J$4:$M$49,COUNTA($J$4:$M$4)),TREND(D275:E275,F275:G275,B275))</f>
        <v>0.9849</v>
      </c>
    </row>
    <row r="276" spans="1:8">
      <c r="A276" s="12">
        <f t="shared" si="37"/>
        <v>44044</v>
      </c>
      <c r="B276" s="155">
        <f t="shared" si="38"/>
        <v>44058</v>
      </c>
      <c r="C276" s="150">
        <f t="shared" si="32"/>
        <v>34</v>
      </c>
      <c r="D276" s="17">
        <f t="shared" si="33"/>
        <v>0.9849</v>
      </c>
      <c r="E276" s="17">
        <f t="shared" si="34"/>
        <v>0.9849</v>
      </c>
      <c r="F276" s="14">
        <f t="shared" si="35"/>
        <v>44014</v>
      </c>
      <c r="G276" s="14">
        <f t="shared" si="36"/>
        <v>44380</v>
      </c>
      <c r="H276" s="3">
        <f>CHOOSE(MATCH($A$2,{"D","C"},0),VLOOKUP($A276,$J$4:$M$49,COUNTA($J$4:$M$4)),TREND(D276:E276,F276:G276,B276))</f>
        <v>0.9849</v>
      </c>
    </row>
    <row r="277" spans="1:8">
      <c r="A277" s="12">
        <f t="shared" si="37"/>
        <v>44075</v>
      </c>
      <c r="B277" s="155">
        <f t="shared" si="38"/>
        <v>44089</v>
      </c>
      <c r="C277" s="150">
        <f t="shared" si="32"/>
        <v>34</v>
      </c>
      <c r="D277" s="17">
        <f t="shared" si="33"/>
        <v>0.9849</v>
      </c>
      <c r="E277" s="17">
        <f t="shared" si="34"/>
        <v>0.9849</v>
      </c>
      <c r="F277" s="14">
        <f t="shared" si="35"/>
        <v>44014</v>
      </c>
      <c r="G277" s="14">
        <f t="shared" si="36"/>
        <v>44380</v>
      </c>
      <c r="H277" s="3">
        <f>CHOOSE(MATCH($A$2,{"D","C"},0),VLOOKUP($A277,$J$4:$M$49,COUNTA($J$4:$M$4)),TREND(D277:E277,F277:G277,B277))</f>
        <v>0.9849</v>
      </c>
    </row>
    <row r="278" spans="1:8">
      <c r="A278" s="12">
        <f t="shared" si="37"/>
        <v>44105</v>
      </c>
      <c r="B278" s="155">
        <f t="shared" si="38"/>
        <v>44119</v>
      </c>
      <c r="C278" s="150">
        <f t="shared" si="32"/>
        <v>34</v>
      </c>
      <c r="D278" s="17">
        <f t="shared" si="33"/>
        <v>0.9849</v>
      </c>
      <c r="E278" s="17">
        <f t="shared" si="34"/>
        <v>0.9849</v>
      </c>
      <c r="F278" s="14">
        <f t="shared" si="35"/>
        <v>44014</v>
      </c>
      <c r="G278" s="14">
        <f t="shared" si="36"/>
        <v>44380</v>
      </c>
      <c r="H278" s="3">
        <f>CHOOSE(MATCH($A$2,{"D","C"},0),VLOOKUP($A278,$J$4:$M$49,COUNTA($J$4:$M$4)),TREND(D278:E278,F278:G278,B278))</f>
        <v>0.9849</v>
      </c>
    </row>
    <row r="279" spans="1:8">
      <c r="A279" s="12">
        <f t="shared" si="37"/>
        <v>44136</v>
      </c>
      <c r="B279" s="155">
        <f t="shared" si="38"/>
        <v>44150</v>
      </c>
      <c r="C279" s="150">
        <f t="shared" si="32"/>
        <v>34</v>
      </c>
      <c r="D279" s="17">
        <f t="shared" si="33"/>
        <v>0.9849</v>
      </c>
      <c r="E279" s="17">
        <f t="shared" si="34"/>
        <v>0.9849</v>
      </c>
      <c r="F279" s="14">
        <f t="shared" si="35"/>
        <v>44014</v>
      </c>
      <c r="G279" s="14">
        <f t="shared" si="36"/>
        <v>44380</v>
      </c>
      <c r="H279" s="3">
        <f>CHOOSE(MATCH($A$2,{"D","C"},0),VLOOKUP($A279,$J$4:$M$49,COUNTA($J$4:$M$4)),TREND(D279:E279,F279:G279,B279))</f>
        <v>0.9849</v>
      </c>
    </row>
    <row r="280" spans="1:8">
      <c r="A280" s="12">
        <f t="shared" si="37"/>
        <v>44166</v>
      </c>
      <c r="B280" s="155">
        <f t="shared" si="38"/>
        <v>44180</v>
      </c>
      <c r="C280" s="150">
        <f t="shared" si="32"/>
        <v>34</v>
      </c>
      <c r="D280" s="17">
        <f t="shared" si="33"/>
        <v>0.9849</v>
      </c>
      <c r="E280" s="17">
        <f t="shared" si="34"/>
        <v>0.9849</v>
      </c>
      <c r="F280" s="14">
        <f t="shared" si="35"/>
        <v>44014</v>
      </c>
      <c r="G280" s="14">
        <f t="shared" si="36"/>
        <v>44380</v>
      </c>
      <c r="H280" s="3">
        <f>CHOOSE(MATCH($A$2,{"D","C"},0),VLOOKUP($A280,$J$4:$M$49,COUNTA($J$4:$M$4)),TREND(D280:E280,F280:G280,B280))</f>
        <v>0.9849</v>
      </c>
    </row>
    <row r="281" spans="1:8">
      <c r="A281" s="12">
        <f t="shared" si="37"/>
        <v>44197</v>
      </c>
      <c r="B281" s="155">
        <f t="shared" si="38"/>
        <v>44211</v>
      </c>
      <c r="C281" s="150">
        <f t="shared" si="32"/>
        <v>34</v>
      </c>
      <c r="D281" s="17">
        <f t="shared" si="33"/>
        <v>0.9849</v>
      </c>
      <c r="E281" s="17">
        <f t="shared" si="34"/>
        <v>0.9849</v>
      </c>
      <c r="F281" s="14">
        <f t="shared" si="35"/>
        <v>44014</v>
      </c>
      <c r="G281" s="14">
        <f t="shared" si="36"/>
        <v>44380</v>
      </c>
      <c r="H281" s="3">
        <f>CHOOSE(MATCH($A$2,{"D","C"},0),VLOOKUP($A281,$J$4:$M$49,COUNTA($J$4:$M$4)),TREND(D281:E281,F281:G281,B281))</f>
        <v>0.9849</v>
      </c>
    </row>
    <row r="282" spans="1:8">
      <c r="A282" s="12">
        <f t="shared" si="37"/>
        <v>44228</v>
      </c>
      <c r="B282" s="155">
        <f t="shared" si="38"/>
        <v>44242</v>
      </c>
      <c r="C282" s="150">
        <f t="shared" si="32"/>
        <v>34</v>
      </c>
      <c r="D282" s="17">
        <f t="shared" si="33"/>
        <v>0.9849</v>
      </c>
      <c r="E282" s="17">
        <f t="shared" si="34"/>
        <v>0.9849</v>
      </c>
      <c r="F282" s="14">
        <f t="shared" si="35"/>
        <v>44014</v>
      </c>
      <c r="G282" s="14">
        <f t="shared" si="36"/>
        <v>44380</v>
      </c>
      <c r="H282" s="3">
        <f>CHOOSE(MATCH($A$2,{"D","C"},0),VLOOKUP($A282,$J$4:$M$49,COUNTA($J$4:$M$4)),TREND(D282:E282,F282:G282,B282))</f>
        <v>0.9849</v>
      </c>
    </row>
    <row r="283" spans="1:8">
      <c r="A283" s="12">
        <f t="shared" si="37"/>
        <v>44256</v>
      </c>
      <c r="B283" s="155">
        <f t="shared" si="38"/>
        <v>44270</v>
      </c>
      <c r="C283" s="150">
        <f t="shared" si="32"/>
        <v>34</v>
      </c>
      <c r="D283" s="17">
        <f t="shared" si="33"/>
        <v>0.9849</v>
      </c>
      <c r="E283" s="17">
        <f t="shared" si="34"/>
        <v>0.9849</v>
      </c>
      <c r="F283" s="14">
        <f t="shared" si="35"/>
        <v>44014</v>
      </c>
      <c r="G283" s="14">
        <f t="shared" si="36"/>
        <v>44380</v>
      </c>
      <c r="H283" s="3">
        <f>CHOOSE(MATCH($A$2,{"D","C"},0),VLOOKUP($A283,$J$4:$M$49,COUNTA($J$4:$M$4)),TREND(D283:E283,F283:G283,B283))</f>
        <v>0.9849</v>
      </c>
    </row>
    <row r="284" spans="1:8">
      <c r="A284" s="12">
        <f t="shared" si="37"/>
        <v>44287</v>
      </c>
      <c r="B284" s="155">
        <f t="shared" si="38"/>
        <v>44301</v>
      </c>
      <c r="C284" s="150">
        <f t="shared" si="32"/>
        <v>34</v>
      </c>
      <c r="D284" s="17">
        <f t="shared" si="33"/>
        <v>0.9849</v>
      </c>
      <c r="E284" s="17">
        <f t="shared" si="34"/>
        <v>0.9849</v>
      </c>
      <c r="F284" s="14">
        <f t="shared" si="35"/>
        <v>44014</v>
      </c>
      <c r="G284" s="14">
        <f t="shared" si="36"/>
        <v>44380</v>
      </c>
      <c r="H284" s="3">
        <f>CHOOSE(MATCH($A$2,{"D","C"},0),VLOOKUP($A284,$J$4:$M$49,COUNTA($J$4:$M$4)),TREND(D284:E284,F284:G284,B284))</f>
        <v>0.9849</v>
      </c>
    </row>
    <row r="285" spans="1:8">
      <c r="A285" s="12">
        <f t="shared" si="37"/>
        <v>44317</v>
      </c>
      <c r="B285" s="155">
        <f t="shared" si="38"/>
        <v>44331</v>
      </c>
      <c r="C285" s="150">
        <f t="shared" si="32"/>
        <v>34</v>
      </c>
      <c r="D285" s="17">
        <f t="shared" si="33"/>
        <v>0.9849</v>
      </c>
      <c r="E285" s="17">
        <f t="shared" si="34"/>
        <v>0.9849</v>
      </c>
      <c r="F285" s="14">
        <f t="shared" si="35"/>
        <v>44014</v>
      </c>
      <c r="G285" s="14">
        <f t="shared" si="36"/>
        <v>44380</v>
      </c>
      <c r="H285" s="3">
        <f>CHOOSE(MATCH($A$2,{"D","C"},0),VLOOKUP($A285,$J$4:$M$49,COUNTA($J$4:$M$4)),TREND(D285:E285,F285:G285,B285))</f>
        <v>0.9849</v>
      </c>
    </row>
    <row r="286" spans="1:8">
      <c r="A286" s="12">
        <f t="shared" si="37"/>
        <v>44348</v>
      </c>
      <c r="B286" s="155">
        <f t="shared" si="38"/>
        <v>44362</v>
      </c>
      <c r="C286" s="150">
        <f t="shared" si="32"/>
        <v>34</v>
      </c>
      <c r="D286" s="17">
        <f t="shared" si="33"/>
        <v>0.9849</v>
      </c>
      <c r="E286" s="17">
        <f t="shared" si="34"/>
        <v>0.9849</v>
      </c>
      <c r="F286" s="14">
        <f t="shared" si="35"/>
        <v>44014</v>
      </c>
      <c r="G286" s="14">
        <f t="shared" si="36"/>
        <v>44380</v>
      </c>
      <c r="H286" s="3">
        <f>CHOOSE(MATCH($A$2,{"D","C"},0),VLOOKUP($A286,$J$4:$M$49,COUNTA($J$4:$M$4)),TREND(D286:E286,F286:G286,B286))</f>
        <v>0.9849</v>
      </c>
    </row>
    <row r="287" spans="1:8">
      <c r="A287" s="12">
        <f t="shared" si="37"/>
        <v>44378</v>
      </c>
      <c r="B287" s="155">
        <f t="shared" si="38"/>
        <v>44392</v>
      </c>
      <c r="C287" s="150">
        <f t="shared" si="32"/>
        <v>35</v>
      </c>
      <c r="D287" s="17">
        <f t="shared" si="33"/>
        <v>0.9849</v>
      </c>
      <c r="E287" s="17">
        <f t="shared" si="34"/>
        <v>0.9849</v>
      </c>
      <c r="F287" s="14">
        <f t="shared" si="35"/>
        <v>44380</v>
      </c>
      <c r="G287" s="14">
        <f t="shared" si="36"/>
        <v>44745</v>
      </c>
      <c r="H287" s="3">
        <f>CHOOSE(MATCH($A$2,{"D","C"},0),VLOOKUP($A287,$J$4:$M$49,COUNTA($J$4:$M$4)),TREND(D287:E287,F287:G287,B287))</f>
        <v>0.9849</v>
      </c>
    </row>
    <row r="288" spans="1:8">
      <c r="A288" s="12">
        <f t="shared" si="37"/>
        <v>44409</v>
      </c>
      <c r="B288" s="155">
        <f t="shared" si="38"/>
        <v>44423</v>
      </c>
      <c r="C288" s="150">
        <f t="shared" si="32"/>
        <v>35</v>
      </c>
      <c r="D288" s="17">
        <f t="shared" si="33"/>
        <v>0.9849</v>
      </c>
      <c r="E288" s="17">
        <f t="shared" si="34"/>
        <v>0.9849</v>
      </c>
      <c r="F288" s="14">
        <f t="shared" si="35"/>
        <v>44380</v>
      </c>
      <c r="G288" s="14">
        <f t="shared" si="36"/>
        <v>44745</v>
      </c>
      <c r="H288" s="3">
        <f>CHOOSE(MATCH($A$2,{"D","C"},0),VLOOKUP($A288,$J$4:$M$49,COUNTA($J$4:$M$4)),TREND(D288:E288,F288:G288,B288))</f>
        <v>0.9849</v>
      </c>
    </row>
    <row r="289" spans="1:8">
      <c r="A289" s="12">
        <f t="shared" si="37"/>
        <v>44440</v>
      </c>
      <c r="B289" s="155">
        <f t="shared" si="38"/>
        <v>44454</v>
      </c>
      <c r="C289" s="150">
        <f t="shared" si="32"/>
        <v>35</v>
      </c>
      <c r="D289" s="17">
        <f t="shared" si="33"/>
        <v>0.9849</v>
      </c>
      <c r="E289" s="17">
        <f t="shared" si="34"/>
        <v>0.9849</v>
      </c>
      <c r="F289" s="14">
        <f t="shared" si="35"/>
        <v>44380</v>
      </c>
      <c r="G289" s="14">
        <f t="shared" si="36"/>
        <v>44745</v>
      </c>
      <c r="H289" s="3">
        <f>CHOOSE(MATCH($A$2,{"D","C"},0),VLOOKUP($A289,$J$4:$M$49,COUNTA($J$4:$M$4)),TREND(D289:E289,F289:G289,B289))</f>
        <v>0.9849</v>
      </c>
    </row>
    <row r="290" spans="1:8">
      <c r="A290" s="12">
        <f t="shared" si="37"/>
        <v>44470</v>
      </c>
      <c r="B290" s="155">
        <f t="shared" si="38"/>
        <v>44484</v>
      </c>
      <c r="C290" s="150">
        <f t="shared" si="32"/>
        <v>35</v>
      </c>
      <c r="D290" s="17">
        <f t="shared" si="33"/>
        <v>0.9849</v>
      </c>
      <c r="E290" s="17">
        <f t="shared" si="34"/>
        <v>0.9849</v>
      </c>
      <c r="F290" s="14">
        <f t="shared" si="35"/>
        <v>44380</v>
      </c>
      <c r="G290" s="14">
        <f t="shared" si="36"/>
        <v>44745</v>
      </c>
      <c r="H290" s="3">
        <f>CHOOSE(MATCH($A$2,{"D","C"},0),VLOOKUP($A290,$J$4:$M$49,COUNTA($J$4:$M$4)),TREND(D290:E290,F290:G290,B290))</f>
        <v>0.9849</v>
      </c>
    </row>
    <row r="291" spans="1:8">
      <c r="A291" s="12">
        <f t="shared" si="37"/>
        <v>44501</v>
      </c>
      <c r="B291" s="155">
        <f t="shared" si="38"/>
        <v>44515</v>
      </c>
      <c r="C291" s="150">
        <f t="shared" si="32"/>
        <v>35</v>
      </c>
      <c r="D291" s="17">
        <f t="shared" si="33"/>
        <v>0.9849</v>
      </c>
      <c r="E291" s="17">
        <f t="shared" si="34"/>
        <v>0.9849</v>
      </c>
      <c r="F291" s="14">
        <f t="shared" si="35"/>
        <v>44380</v>
      </c>
      <c r="G291" s="14">
        <f t="shared" si="36"/>
        <v>44745</v>
      </c>
      <c r="H291" s="3">
        <f>CHOOSE(MATCH($A$2,{"D","C"},0),VLOOKUP($A291,$J$4:$M$49,COUNTA($J$4:$M$4)),TREND(D291:E291,F291:G291,B291))</f>
        <v>0.9849</v>
      </c>
    </row>
    <row r="292" spans="1:8">
      <c r="A292" s="12">
        <f t="shared" si="37"/>
        <v>44531</v>
      </c>
      <c r="B292" s="155">
        <f t="shared" si="38"/>
        <v>44545</v>
      </c>
      <c r="C292" s="150">
        <f t="shared" si="32"/>
        <v>35</v>
      </c>
      <c r="D292" s="17">
        <f t="shared" si="33"/>
        <v>0.9849</v>
      </c>
      <c r="E292" s="17">
        <f t="shared" si="34"/>
        <v>0.9849</v>
      </c>
      <c r="F292" s="14">
        <f t="shared" si="35"/>
        <v>44380</v>
      </c>
      <c r="G292" s="14">
        <f t="shared" si="36"/>
        <v>44745</v>
      </c>
      <c r="H292" s="3">
        <f>CHOOSE(MATCH($A$2,{"D","C"},0),VLOOKUP($A292,$J$4:$M$49,COUNTA($J$4:$M$4)),TREND(D292:E292,F292:G292,B292))</f>
        <v>0.9849</v>
      </c>
    </row>
    <row r="293" spans="1:8">
      <c r="A293" s="12">
        <f t="shared" si="37"/>
        <v>44562</v>
      </c>
      <c r="B293" s="155">
        <f t="shared" si="38"/>
        <v>44576</v>
      </c>
      <c r="C293" s="150">
        <f t="shared" si="32"/>
        <v>35</v>
      </c>
      <c r="D293" s="17">
        <f t="shared" si="33"/>
        <v>0.9849</v>
      </c>
      <c r="E293" s="17">
        <f t="shared" si="34"/>
        <v>0.9849</v>
      </c>
      <c r="F293" s="14">
        <f t="shared" si="35"/>
        <v>44380</v>
      </c>
      <c r="G293" s="14">
        <f t="shared" si="36"/>
        <v>44745</v>
      </c>
      <c r="H293" s="3">
        <f>CHOOSE(MATCH($A$2,{"D","C"},0),VLOOKUP($A293,$J$4:$M$49,COUNTA($J$4:$M$4)),TREND(D293:E293,F293:G293,B293))</f>
        <v>0.9849</v>
      </c>
    </row>
    <row r="294" spans="1:8">
      <c r="A294" s="12">
        <f t="shared" si="37"/>
        <v>44593</v>
      </c>
      <c r="B294" s="155">
        <f t="shared" si="38"/>
        <v>44607</v>
      </c>
      <c r="C294" s="150">
        <f t="shared" si="32"/>
        <v>35</v>
      </c>
      <c r="D294" s="17">
        <f t="shared" si="33"/>
        <v>0.9849</v>
      </c>
      <c r="E294" s="17">
        <f t="shared" si="34"/>
        <v>0.9849</v>
      </c>
      <c r="F294" s="14">
        <f t="shared" si="35"/>
        <v>44380</v>
      </c>
      <c r="G294" s="14">
        <f t="shared" si="36"/>
        <v>44745</v>
      </c>
      <c r="H294" s="3">
        <f>CHOOSE(MATCH($A$2,{"D","C"},0),VLOOKUP($A294,$J$4:$M$49,COUNTA($J$4:$M$4)),TREND(D294:E294,F294:G294,B294))</f>
        <v>0.9849</v>
      </c>
    </row>
    <row r="295" spans="1:8">
      <c r="A295" s="12">
        <f t="shared" si="37"/>
        <v>44621</v>
      </c>
      <c r="B295" s="155">
        <f t="shared" si="38"/>
        <v>44635</v>
      </c>
      <c r="C295" s="150">
        <f t="shared" si="32"/>
        <v>35</v>
      </c>
      <c r="D295" s="17">
        <f t="shared" si="33"/>
        <v>0.9849</v>
      </c>
      <c r="E295" s="17">
        <f t="shared" si="34"/>
        <v>0.9849</v>
      </c>
      <c r="F295" s="14">
        <f t="shared" si="35"/>
        <v>44380</v>
      </c>
      <c r="G295" s="14">
        <f t="shared" si="36"/>
        <v>44745</v>
      </c>
      <c r="H295" s="3">
        <f>CHOOSE(MATCH($A$2,{"D","C"},0),VLOOKUP($A295,$J$4:$M$49,COUNTA($J$4:$M$4)),TREND(D295:E295,F295:G295,B295))</f>
        <v>0.9849</v>
      </c>
    </row>
    <row r="296" spans="1:8">
      <c r="A296" s="12">
        <f t="shared" si="37"/>
        <v>44652</v>
      </c>
      <c r="B296" s="155">
        <f t="shared" si="38"/>
        <v>44666</v>
      </c>
      <c r="C296" s="150">
        <f t="shared" si="32"/>
        <v>35</v>
      </c>
      <c r="D296" s="17">
        <f t="shared" si="33"/>
        <v>0.9849</v>
      </c>
      <c r="E296" s="17">
        <f t="shared" si="34"/>
        <v>0.9849</v>
      </c>
      <c r="F296" s="14">
        <f t="shared" si="35"/>
        <v>44380</v>
      </c>
      <c r="G296" s="14">
        <f t="shared" si="36"/>
        <v>44745</v>
      </c>
      <c r="H296" s="3">
        <f>CHOOSE(MATCH($A$2,{"D","C"},0),VLOOKUP($A296,$J$4:$M$49,COUNTA($J$4:$M$4)),TREND(D296:E296,F296:G296,B296))</f>
        <v>0.9849</v>
      </c>
    </row>
    <row r="297" spans="1:8">
      <c r="A297" s="12">
        <f t="shared" si="37"/>
        <v>44682</v>
      </c>
      <c r="B297" s="155">
        <f t="shared" si="38"/>
        <v>44696</v>
      </c>
      <c r="C297" s="150">
        <f t="shared" si="32"/>
        <v>35</v>
      </c>
      <c r="D297" s="17">
        <f t="shared" si="33"/>
        <v>0.9849</v>
      </c>
      <c r="E297" s="17">
        <f t="shared" si="34"/>
        <v>0.9849</v>
      </c>
      <c r="F297" s="14">
        <f t="shared" si="35"/>
        <v>44380</v>
      </c>
      <c r="G297" s="14">
        <f t="shared" si="36"/>
        <v>44745</v>
      </c>
      <c r="H297" s="3">
        <f>CHOOSE(MATCH($A$2,{"D","C"},0),VLOOKUP($A297,$J$4:$M$49,COUNTA($J$4:$M$4)),TREND(D297:E297,F297:G297,B297))</f>
        <v>0.9849</v>
      </c>
    </row>
    <row r="298" spans="1:8">
      <c r="A298" s="12">
        <f t="shared" si="37"/>
        <v>44713</v>
      </c>
      <c r="B298" s="155">
        <f t="shared" si="38"/>
        <v>44727</v>
      </c>
      <c r="C298" s="150">
        <f t="shared" si="32"/>
        <v>35</v>
      </c>
      <c r="D298" s="17">
        <f t="shared" si="33"/>
        <v>0.9849</v>
      </c>
      <c r="E298" s="17">
        <f t="shared" si="34"/>
        <v>0.9849</v>
      </c>
      <c r="F298" s="14">
        <f t="shared" si="35"/>
        <v>44380</v>
      </c>
      <c r="G298" s="14">
        <f t="shared" si="36"/>
        <v>44745</v>
      </c>
      <c r="H298" s="3">
        <f>CHOOSE(MATCH($A$2,{"D","C"},0),VLOOKUP($A298,$J$4:$M$49,COUNTA($J$4:$M$4)),TREND(D298:E298,F298:G298,B298))</f>
        <v>0.9849</v>
      </c>
    </row>
    <row r="299" spans="1:8">
      <c r="A299" s="12">
        <f t="shared" si="37"/>
        <v>44743</v>
      </c>
      <c r="B299" s="155">
        <f t="shared" si="38"/>
        <v>44757</v>
      </c>
      <c r="C299" s="150">
        <f t="shared" si="32"/>
        <v>36</v>
      </c>
      <c r="D299" s="17">
        <f t="shared" si="33"/>
        <v>0.9849</v>
      </c>
      <c r="E299" s="17">
        <f t="shared" si="34"/>
        <v>0.9849</v>
      </c>
      <c r="F299" s="14">
        <f t="shared" si="35"/>
        <v>44745</v>
      </c>
      <c r="G299" s="14">
        <f t="shared" si="36"/>
        <v>45110</v>
      </c>
      <c r="H299" s="3">
        <f>CHOOSE(MATCH($A$2,{"D","C"},0),VLOOKUP($A299,$J$4:$M$49,COUNTA($J$4:$M$4)),TREND(D299:E299,F299:G299,B299))</f>
        <v>0.9849</v>
      </c>
    </row>
    <row r="300" spans="1:8">
      <c r="A300" s="12">
        <f t="shared" si="37"/>
        <v>44774</v>
      </c>
      <c r="B300" s="155">
        <f t="shared" si="38"/>
        <v>44788</v>
      </c>
      <c r="C300" s="150">
        <f t="shared" si="32"/>
        <v>36</v>
      </c>
      <c r="D300" s="17">
        <f t="shared" si="33"/>
        <v>0.9849</v>
      </c>
      <c r="E300" s="17">
        <f t="shared" si="34"/>
        <v>0.9849</v>
      </c>
      <c r="F300" s="14">
        <f t="shared" si="35"/>
        <v>44745</v>
      </c>
      <c r="G300" s="14">
        <f t="shared" si="36"/>
        <v>45110</v>
      </c>
      <c r="H300" s="3">
        <f>CHOOSE(MATCH($A$2,{"D","C"},0),VLOOKUP($A300,$J$4:$M$49,COUNTA($J$4:$M$4)),TREND(D300:E300,F300:G300,B300))</f>
        <v>0.9849</v>
      </c>
    </row>
    <row r="301" spans="1:8">
      <c r="A301" s="12">
        <f t="shared" si="37"/>
        <v>44805</v>
      </c>
      <c r="B301" s="155">
        <f t="shared" si="38"/>
        <v>44819</v>
      </c>
      <c r="C301" s="150">
        <f t="shared" si="32"/>
        <v>36</v>
      </c>
      <c r="D301" s="17">
        <f t="shared" si="33"/>
        <v>0.9849</v>
      </c>
      <c r="E301" s="17">
        <f t="shared" si="34"/>
        <v>0.9849</v>
      </c>
      <c r="F301" s="14">
        <f t="shared" si="35"/>
        <v>44745</v>
      </c>
      <c r="G301" s="14">
        <f t="shared" si="36"/>
        <v>45110</v>
      </c>
      <c r="H301" s="3">
        <f>CHOOSE(MATCH($A$2,{"D","C"},0),VLOOKUP($A301,$J$4:$M$49,COUNTA($J$4:$M$4)),TREND(D301:E301,F301:G301,B301))</f>
        <v>0.9849</v>
      </c>
    </row>
    <row r="302" spans="1:8">
      <c r="A302" s="12">
        <f t="shared" si="37"/>
        <v>44835</v>
      </c>
      <c r="B302" s="155">
        <f t="shared" si="38"/>
        <v>44849</v>
      </c>
      <c r="C302" s="150">
        <f t="shared" si="32"/>
        <v>36</v>
      </c>
      <c r="D302" s="17">
        <f t="shared" si="33"/>
        <v>0.9849</v>
      </c>
      <c r="E302" s="17">
        <f t="shared" si="34"/>
        <v>0.9849</v>
      </c>
      <c r="F302" s="14">
        <f t="shared" si="35"/>
        <v>44745</v>
      </c>
      <c r="G302" s="14">
        <f t="shared" si="36"/>
        <v>45110</v>
      </c>
      <c r="H302" s="3">
        <f>CHOOSE(MATCH($A$2,{"D","C"},0),VLOOKUP($A302,$J$4:$M$49,COUNTA($J$4:$M$4)),TREND(D302:E302,F302:G302,B302))</f>
        <v>0.9849</v>
      </c>
    </row>
    <row r="303" spans="1:8">
      <c r="A303" s="12">
        <f t="shared" si="37"/>
        <v>44866</v>
      </c>
      <c r="B303" s="155">
        <f t="shared" si="38"/>
        <v>44880</v>
      </c>
      <c r="C303" s="150">
        <f t="shared" si="32"/>
        <v>36</v>
      </c>
      <c r="D303" s="17">
        <f t="shared" si="33"/>
        <v>0.9849</v>
      </c>
      <c r="E303" s="17">
        <f t="shared" si="34"/>
        <v>0.9849</v>
      </c>
      <c r="F303" s="14">
        <f t="shared" si="35"/>
        <v>44745</v>
      </c>
      <c r="G303" s="14">
        <f t="shared" si="36"/>
        <v>45110</v>
      </c>
      <c r="H303" s="3">
        <f>CHOOSE(MATCH($A$2,{"D","C"},0),VLOOKUP($A303,$J$4:$M$49,COUNTA($J$4:$M$4)),TREND(D303:E303,F303:G303,B303))</f>
        <v>0.9849</v>
      </c>
    </row>
    <row r="304" spans="1:8">
      <c r="A304" s="12">
        <f t="shared" si="37"/>
        <v>44896</v>
      </c>
      <c r="B304" s="155">
        <f t="shared" si="38"/>
        <v>44910</v>
      </c>
      <c r="C304" s="150">
        <f t="shared" si="32"/>
        <v>36</v>
      </c>
      <c r="D304" s="17">
        <f t="shared" si="33"/>
        <v>0.9849</v>
      </c>
      <c r="E304" s="17">
        <f t="shared" si="34"/>
        <v>0.9849</v>
      </c>
      <c r="F304" s="14">
        <f t="shared" si="35"/>
        <v>44745</v>
      </c>
      <c r="G304" s="14">
        <f t="shared" si="36"/>
        <v>45110</v>
      </c>
      <c r="H304" s="3">
        <f>CHOOSE(MATCH($A$2,{"D","C"},0),VLOOKUP($A304,$J$4:$M$49,COUNTA($J$4:$M$4)),TREND(D304:E304,F304:G304,B304))</f>
        <v>0.9849</v>
      </c>
    </row>
    <row r="305" spans="1:8">
      <c r="A305" s="12">
        <f t="shared" si="37"/>
        <v>44927</v>
      </c>
      <c r="B305" s="155">
        <f t="shared" si="38"/>
        <v>44941</v>
      </c>
      <c r="C305" s="150">
        <f t="shared" si="32"/>
        <v>36</v>
      </c>
      <c r="D305" s="17">
        <f t="shared" si="33"/>
        <v>0.9849</v>
      </c>
      <c r="E305" s="17">
        <f t="shared" si="34"/>
        <v>0.9849</v>
      </c>
      <c r="F305" s="14">
        <f t="shared" si="35"/>
        <v>44745</v>
      </c>
      <c r="G305" s="14">
        <f t="shared" si="36"/>
        <v>45110</v>
      </c>
      <c r="H305" s="3">
        <f>CHOOSE(MATCH($A$2,{"D","C"},0),VLOOKUP($A305,$J$4:$M$49,COUNTA($J$4:$M$4)),TREND(D305:E305,F305:G305,B305))</f>
        <v>0.9849</v>
      </c>
    </row>
    <row r="306" spans="1:8">
      <c r="A306" s="12">
        <f t="shared" si="37"/>
        <v>44958</v>
      </c>
      <c r="B306" s="155">
        <f t="shared" si="38"/>
        <v>44972</v>
      </c>
      <c r="C306" s="150">
        <f t="shared" si="32"/>
        <v>36</v>
      </c>
      <c r="D306" s="17">
        <f t="shared" si="33"/>
        <v>0.9849</v>
      </c>
      <c r="E306" s="17">
        <f t="shared" si="34"/>
        <v>0.9849</v>
      </c>
      <c r="F306" s="14">
        <f t="shared" si="35"/>
        <v>44745</v>
      </c>
      <c r="G306" s="14">
        <f t="shared" si="36"/>
        <v>45110</v>
      </c>
      <c r="H306" s="3">
        <f>CHOOSE(MATCH($A$2,{"D","C"},0),VLOOKUP($A306,$J$4:$M$49,COUNTA($J$4:$M$4)),TREND(D306:E306,F306:G306,B306))</f>
        <v>0.9849</v>
      </c>
    </row>
    <row r="307" spans="1:8">
      <c r="A307" s="12">
        <f t="shared" si="37"/>
        <v>44986</v>
      </c>
      <c r="B307" s="155">
        <f t="shared" si="38"/>
        <v>45000</v>
      </c>
      <c r="C307" s="150">
        <f t="shared" si="32"/>
        <v>36</v>
      </c>
      <c r="D307" s="17">
        <f t="shared" si="33"/>
        <v>0.9849</v>
      </c>
      <c r="E307" s="17">
        <f t="shared" si="34"/>
        <v>0.9849</v>
      </c>
      <c r="F307" s="14">
        <f t="shared" si="35"/>
        <v>44745</v>
      </c>
      <c r="G307" s="14">
        <f t="shared" si="36"/>
        <v>45110</v>
      </c>
      <c r="H307" s="3">
        <f>CHOOSE(MATCH($A$2,{"D","C"},0),VLOOKUP($A307,$J$4:$M$49,COUNTA($J$4:$M$4)),TREND(D307:E307,F307:G307,B307))</f>
        <v>0.9849</v>
      </c>
    </row>
    <row r="308" spans="1:8">
      <c r="A308" s="12">
        <f t="shared" si="37"/>
        <v>45017</v>
      </c>
      <c r="B308" s="155">
        <f t="shared" si="38"/>
        <v>45031</v>
      </c>
      <c r="C308" s="150">
        <f t="shared" si="32"/>
        <v>36</v>
      </c>
      <c r="D308" s="17">
        <f t="shared" si="33"/>
        <v>0.9849</v>
      </c>
      <c r="E308" s="17">
        <f t="shared" si="34"/>
        <v>0.9849</v>
      </c>
      <c r="F308" s="14">
        <f t="shared" si="35"/>
        <v>44745</v>
      </c>
      <c r="G308" s="14">
        <f t="shared" si="36"/>
        <v>45110</v>
      </c>
      <c r="H308" s="3">
        <f>CHOOSE(MATCH($A$2,{"D","C"},0),VLOOKUP($A308,$J$4:$M$49,COUNTA($J$4:$M$4)),TREND(D308:E308,F308:G308,B308))</f>
        <v>0.9849</v>
      </c>
    </row>
    <row r="309" spans="1:8">
      <c r="A309" s="12">
        <f t="shared" si="37"/>
        <v>45047</v>
      </c>
      <c r="B309" s="155">
        <f t="shared" si="38"/>
        <v>45061</v>
      </c>
      <c r="C309" s="150">
        <f t="shared" si="32"/>
        <v>36</v>
      </c>
      <c r="D309" s="17">
        <f t="shared" si="33"/>
        <v>0.9849</v>
      </c>
      <c r="E309" s="17">
        <f t="shared" si="34"/>
        <v>0.9849</v>
      </c>
      <c r="F309" s="14">
        <f t="shared" si="35"/>
        <v>44745</v>
      </c>
      <c r="G309" s="14">
        <f t="shared" si="36"/>
        <v>45110</v>
      </c>
      <c r="H309" s="3">
        <f>CHOOSE(MATCH($A$2,{"D","C"},0),VLOOKUP($A309,$J$4:$M$49,COUNTA($J$4:$M$4)),TREND(D309:E309,F309:G309,B309))</f>
        <v>0.9849</v>
      </c>
    </row>
    <row r="310" spans="1:8">
      <c r="A310" s="12">
        <f t="shared" si="37"/>
        <v>45078</v>
      </c>
      <c r="B310" s="155">
        <f t="shared" si="38"/>
        <v>45092</v>
      </c>
      <c r="C310" s="150">
        <f t="shared" si="32"/>
        <v>36</v>
      </c>
      <c r="D310" s="17">
        <f t="shared" si="33"/>
        <v>0.9849</v>
      </c>
      <c r="E310" s="17">
        <f t="shared" si="34"/>
        <v>0.9849</v>
      </c>
      <c r="F310" s="14">
        <f t="shared" si="35"/>
        <v>44745</v>
      </c>
      <c r="G310" s="14">
        <f t="shared" si="36"/>
        <v>45110</v>
      </c>
      <c r="H310" s="3">
        <f>CHOOSE(MATCH($A$2,{"D","C"},0),VLOOKUP($A310,$J$4:$M$49,COUNTA($J$4:$M$4)),TREND(D310:E310,F310:G310,B310))</f>
        <v>0.9849</v>
      </c>
    </row>
    <row r="311" spans="1:8">
      <c r="A311" s="12">
        <f t="shared" si="37"/>
        <v>45108</v>
      </c>
      <c r="B311" s="155">
        <f t="shared" si="38"/>
        <v>45122</v>
      </c>
      <c r="C311" s="150">
        <f t="shared" si="32"/>
        <v>37</v>
      </c>
      <c r="D311" s="17">
        <f t="shared" si="33"/>
        <v>0.9849</v>
      </c>
      <c r="E311" s="17">
        <f t="shared" si="34"/>
        <v>0.9849</v>
      </c>
      <c r="F311" s="14">
        <f t="shared" si="35"/>
        <v>45110</v>
      </c>
      <c r="G311" s="14">
        <f t="shared" si="36"/>
        <v>45475</v>
      </c>
      <c r="H311" s="3">
        <f>CHOOSE(MATCH($A$2,{"D","C"},0),VLOOKUP($A311,$J$4:$M$49,COUNTA($J$4:$M$4)),TREND(D311:E311,F311:G311,B311))</f>
        <v>0.9849</v>
      </c>
    </row>
    <row r="312" spans="1:8">
      <c r="A312" s="12">
        <f t="shared" si="37"/>
        <v>45139</v>
      </c>
      <c r="B312" s="155">
        <f t="shared" si="38"/>
        <v>45153</v>
      </c>
      <c r="C312" s="150">
        <f t="shared" si="32"/>
        <v>37</v>
      </c>
      <c r="D312" s="17">
        <f t="shared" si="33"/>
        <v>0.9849</v>
      </c>
      <c r="E312" s="17">
        <f t="shared" si="34"/>
        <v>0.9849</v>
      </c>
      <c r="F312" s="14">
        <f t="shared" si="35"/>
        <v>45110</v>
      </c>
      <c r="G312" s="14">
        <f t="shared" si="36"/>
        <v>45475</v>
      </c>
      <c r="H312" s="3">
        <f>CHOOSE(MATCH($A$2,{"D","C"},0),VLOOKUP($A312,$J$4:$M$49,COUNTA($J$4:$M$4)),TREND(D312:E312,F312:G312,B312))</f>
        <v>0.9849</v>
      </c>
    </row>
    <row r="313" spans="1:8">
      <c r="A313" s="12">
        <f t="shared" si="37"/>
        <v>45170</v>
      </c>
      <c r="B313" s="155">
        <f t="shared" si="38"/>
        <v>45184</v>
      </c>
      <c r="C313" s="150">
        <f t="shared" si="32"/>
        <v>37</v>
      </c>
      <c r="D313" s="17">
        <f t="shared" si="33"/>
        <v>0.9849</v>
      </c>
      <c r="E313" s="17">
        <f t="shared" si="34"/>
        <v>0.9849</v>
      </c>
      <c r="F313" s="14">
        <f t="shared" si="35"/>
        <v>45110</v>
      </c>
      <c r="G313" s="14">
        <f t="shared" si="36"/>
        <v>45475</v>
      </c>
      <c r="H313" s="3">
        <f>CHOOSE(MATCH($A$2,{"D","C"},0),VLOOKUP($A313,$J$4:$M$49,COUNTA($J$4:$M$4)),TREND(D313:E313,F313:G313,B313))</f>
        <v>0.9849</v>
      </c>
    </row>
    <row r="314" spans="1:8">
      <c r="A314" s="12">
        <f t="shared" si="37"/>
        <v>45200</v>
      </c>
      <c r="B314" s="155">
        <f t="shared" si="38"/>
        <v>45214</v>
      </c>
      <c r="C314" s="150">
        <f t="shared" si="32"/>
        <v>37</v>
      </c>
      <c r="D314" s="17">
        <f t="shared" si="33"/>
        <v>0.9849</v>
      </c>
      <c r="E314" s="17">
        <f t="shared" si="34"/>
        <v>0.9849</v>
      </c>
      <c r="F314" s="14">
        <f t="shared" si="35"/>
        <v>45110</v>
      </c>
      <c r="G314" s="14">
        <f t="shared" si="36"/>
        <v>45475</v>
      </c>
      <c r="H314" s="3">
        <f>CHOOSE(MATCH($A$2,{"D","C"},0),VLOOKUP($A314,$J$4:$M$49,COUNTA($J$4:$M$4)),TREND(D314:E314,F314:G314,B314))</f>
        <v>0.9849</v>
      </c>
    </row>
    <row r="315" spans="1:8">
      <c r="A315" s="12">
        <f t="shared" si="37"/>
        <v>45231</v>
      </c>
      <c r="B315" s="155">
        <f t="shared" si="38"/>
        <v>45245</v>
      </c>
      <c r="C315" s="150">
        <f t="shared" si="32"/>
        <v>37</v>
      </c>
      <c r="D315" s="17">
        <f t="shared" si="33"/>
        <v>0.9849</v>
      </c>
      <c r="E315" s="17">
        <f t="shared" si="34"/>
        <v>0.9849</v>
      </c>
      <c r="F315" s="14">
        <f t="shared" si="35"/>
        <v>45110</v>
      </c>
      <c r="G315" s="14">
        <f t="shared" si="36"/>
        <v>45475</v>
      </c>
      <c r="H315" s="3">
        <f>CHOOSE(MATCH($A$2,{"D","C"},0),VLOOKUP($A315,$J$4:$M$49,COUNTA($J$4:$M$4)),TREND(D315:E315,F315:G315,B315))</f>
        <v>0.9849</v>
      </c>
    </row>
    <row r="316" spans="1:8">
      <c r="A316" s="12">
        <f t="shared" si="37"/>
        <v>45261</v>
      </c>
      <c r="B316" s="155">
        <f t="shared" si="38"/>
        <v>45275</v>
      </c>
      <c r="C316" s="150">
        <f t="shared" si="32"/>
        <v>37</v>
      </c>
      <c r="D316" s="17">
        <f t="shared" si="33"/>
        <v>0.9849</v>
      </c>
      <c r="E316" s="17">
        <f t="shared" si="34"/>
        <v>0.9849</v>
      </c>
      <c r="F316" s="14">
        <f t="shared" si="35"/>
        <v>45110</v>
      </c>
      <c r="G316" s="14">
        <f t="shared" si="36"/>
        <v>45475</v>
      </c>
      <c r="H316" s="3">
        <f>CHOOSE(MATCH($A$2,{"D","C"},0),VLOOKUP($A316,$J$4:$M$49,COUNTA($J$4:$M$4)),TREND(D316:E316,F316:G316,B316))</f>
        <v>0.9849</v>
      </c>
    </row>
    <row r="317" spans="1:8">
      <c r="A317" s="12">
        <f t="shared" si="37"/>
        <v>45292</v>
      </c>
      <c r="B317" s="155">
        <f t="shared" si="38"/>
        <v>45306</v>
      </c>
      <c r="C317" s="150">
        <f t="shared" si="32"/>
        <v>37</v>
      </c>
      <c r="D317" s="17">
        <f t="shared" si="33"/>
        <v>0.9849</v>
      </c>
      <c r="E317" s="17">
        <f t="shared" si="34"/>
        <v>0.9849</v>
      </c>
      <c r="F317" s="14">
        <f t="shared" si="35"/>
        <v>45110</v>
      </c>
      <c r="G317" s="14">
        <f t="shared" si="36"/>
        <v>45475</v>
      </c>
      <c r="H317" s="3">
        <f>CHOOSE(MATCH($A$2,{"D","C"},0),VLOOKUP($A317,$J$4:$M$49,COUNTA($J$4:$M$4)),TREND(D317:E317,F317:G317,B317))</f>
        <v>0.9849</v>
      </c>
    </row>
    <row r="318" spans="1:8">
      <c r="A318" s="12">
        <f t="shared" si="37"/>
        <v>45323</v>
      </c>
      <c r="B318" s="155">
        <f t="shared" si="38"/>
        <v>45337</v>
      </c>
      <c r="C318" s="150">
        <f t="shared" si="32"/>
        <v>37</v>
      </c>
      <c r="D318" s="17">
        <f t="shared" si="33"/>
        <v>0.9849</v>
      </c>
      <c r="E318" s="17">
        <f t="shared" si="34"/>
        <v>0.9849</v>
      </c>
      <c r="F318" s="14">
        <f t="shared" si="35"/>
        <v>45110</v>
      </c>
      <c r="G318" s="14">
        <f t="shared" si="36"/>
        <v>45475</v>
      </c>
      <c r="H318" s="3">
        <f>CHOOSE(MATCH($A$2,{"D","C"},0),VLOOKUP($A318,$J$4:$M$49,COUNTA($J$4:$M$4)),TREND(D318:E318,F318:G318,B318))</f>
        <v>0.9849</v>
      </c>
    </row>
    <row r="319" spans="1:8">
      <c r="A319" s="12">
        <f t="shared" si="37"/>
        <v>45352</v>
      </c>
      <c r="B319" s="155">
        <f t="shared" si="38"/>
        <v>45366</v>
      </c>
      <c r="C319" s="150">
        <f t="shared" si="32"/>
        <v>37</v>
      </c>
      <c r="D319" s="17">
        <f t="shared" si="33"/>
        <v>0.9849</v>
      </c>
      <c r="E319" s="17">
        <f t="shared" si="34"/>
        <v>0.9849</v>
      </c>
      <c r="F319" s="14">
        <f t="shared" si="35"/>
        <v>45110</v>
      </c>
      <c r="G319" s="14">
        <f t="shared" si="36"/>
        <v>45475</v>
      </c>
      <c r="H319" s="3">
        <f>CHOOSE(MATCH($A$2,{"D","C"},0),VLOOKUP($A319,$J$4:$M$49,COUNTA($J$4:$M$4)),TREND(D319:E319,F319:G319,B319))</f>
        <v>0.9849</v>
      </c>
    </row>
    <row r="320" spans="1:8">
      <c r="A320" s="12">
        <f t="shared" si="37"/>
        <v>45383</v>
      </c>
      <c r="B320" s="155">
        <f t="shared" si="38"/>
        <v>45397</v>
      </c>
      <c r="C320" s="150">
        <f t="shared" si="32"/>
        <v>37</v>
      </c>
      <c r="D320" s="17">
        <f t="shared" si="33"/>
        <v>0.9849</v>
      </c>
      <c r="E320" s="17">
        <f t="shared" si="34"/>
        <v>0.9849</v>
      </c>
      <c r="F320" s="14">
        <f t="shared" si="35"/>
        <v>45110</v>
      </c>
      <c r="G320" s="14">
        <f t="shared" si="36"/>
        <v>45475</v>
      </c>
      <c r="H320" s="3">
        <f>CHOOSE(MATCH($A$2,{"D","C"},0),VLOOKUP($A320,$J$4:$M$49,COUNTA($J$4:$M$4)),TREND(D320:E320,F320:G320,B320))</f>
        <v>0.9849</v>
      </c>
    </row>
    <row r="321" spans="1:8">
      <c r="A321" s="12">
        <f t="shared" si="37"/>
        <v>45413</v>
      </c>
      <c r="B321" s="155">
        <f t="shared" si="38"/>
        <v>45427</v>
      </c>
      <c r="C321" s="150">
        <f t="shared" si="32"/>
        <v>37</v>
      </c>
      <c r="D321" s="17">
        <f t="shared" si="33"/>
        <v>0.9849</v>
      </c>
      <c r="E321" s="17">
        <f t="shared" si="34"/>
        <v>0.9849</v>
      </c>
      <c r="F321" s="14">
        <f t="shared" si="35"/>
        <v>45110</v>
      </c>
      <c r="G321" s="14">
        <f t="shared" si="36"/>
        <v>45475</v>
      </c>
      <c r="H321" s="3">
        <f>CHOOSE(MATCH($A$2,{"D","C"},0),VLOOKUP($A321,$J$4:$M$49,COUNTA($J$4:$M$4)),TREND(D321:E321,F321:G321,B321))</f>
        <v>0.9849</v>
      </c>
    </row>
    <row r="322" spans="1:8">
      <c r="A322" s="12">
        <f t="shared" si="37"/>
        <v>45444</v>
      </c>
      <c r="B322" s="155">
        <f t="shared" si="38"/>
        <v>45458</v>
      </c>
      <c r="C322" s="150">
        <f t="shared" si="32"/>
        <v>37</v>
      </c>
      <c r="D322" s="17">
        <f t="shared" si="33"/>
        <v>0.9849</v>
      </c>
      <c r="E322" s="17">
        <f t="shared" si="34"/>
        <v>0.9849</v>
      </c>
      <c r="F322" s="14">
        <f t="shared" si="35"/>
        <v>45110</v>
      </c>
      <c r="G322" s="14">
        <f t="shared" si="36"/>
        <v>45475</v>
      </c>
      <c r="H322" s="3">
        <f>CHOOSE(MATCH($A$2,{"D","C"},0),VLOOKUP($A322,$J$4:$M$49,COUNTA($J$4:$M$4)),TREND(D322:E322,F322:G322,B322))</f>
        <v>0.9849</v>
      </c>
    </row>
    <row r="323" spans="1:8">
      <c r="A323" s="12">
        <f t="shared" si="37"/>
        <v>45474</v>
      </c>
      <c r="B323" s="155">
        <f t="shared" si="38"/>
        <v>45488</v>
      </c>
      <c r="C323" s="150">
        <f t="shared" si="32"/>
        <v>38</v>
      </c>
      <c r="D323" s="17">
        <f t="shared" si="33"/>
        <v>0.9849</v>
      </c>
      <c r="E323" s="17">
        <f t="shared" si="34"/>
        <v>0.9849</v>
      </c>
      <c r="F323" s="14">
        <f t="shared" si="35"/>
        <v>45475</v>
      </c>
      <c r="G323" s="14">
        <f t="shared" si="36"/>
        <v>45841</v>
      </c>
      <c r="H323" s="3">
        <f>CHOOSE(MATCH($A$2,{"D","C"},0),VLOOKUP($A323,$J$4:$M$49,COUNTA($J$4:$M$4)),TREND(D323:E323,F323:G323,B323))</f>
        <v>0.9849</v>
      </c>
    </row>
    <row r="324" spans="1:8">
      <c r="A324" s="12">
        <f t="shared" si="37"/>
        <v>45505</v>
      </c>
      <c r="B324" s="155">
        <f t="shared" si="38"/>
        <v>45519</v>
      </c>
      <c r="C324" s="150">
        <f t="shared" si="32"/>
        <v>38</v>
      </c>
      <c r="D324" s="17">
        <f t="shared" si="33"/>
        <v>0.9849</v>
      </c>
      <c r="E324" s="17">
        <f t="shared" si="34"/>
        <v>0.9849</v>
      </c>
      <c r="F324" s="14">
        <f t="shared" si="35"/>
        <v>45475</v>
      </c>
      <c r="G324" s="14">
        <f t="shared" si="36"/>
        <v>45841</v>
      </c>
      <c r="H324" s="3">
        <f>CHOOSE(MATCH($A$2,{"D","C"},0),VLOOKUP($A324,$J$4:$M$49,COUNTA($J$4:$M$4)),TREND(D324:E324,F324:G324,B324))</f>
        <v>0.9849</v>
      </c>
    </row>
    <row r="325" spans="1:8">
      <c r="A325" s="12">
        <f t="shared" si="37"/>
        <v>45536</v>
      </c>
      <c r="B325" s="155">
        <f t="shared" si="38"/>
        <v>45550</v>
      </c>
      <c r="C325" s="150">
        <f t="shared" ref="C325:C389" si="39">MATCH($B325,$K$5:$K$49,1)</f>
        <v>38</v>
      </c>
      <c r="D325" s="17">
        <f t="shared" ref="D325:D388" si="40">INDEX($M$5:$M$49,C325)</f>
        <v>0.9849</v>
      </c>
      <c r="E325" s="17">
        <f t="shared" ref="E325:E389" si="41">INDEX($M$5:$M$49,C325+1)</f>
        <v>0.9849</v>
      </c>
      <c r="F325" s="14">
        <f t="shared" ref="F325:F389" si="42">INDEX($K$5:$K$49,C325)</f>
        <v>45475</v>
      </c>
      <c r="G325" s="14">
        <f t="shared" ref="G325:G389" si="43">INDEX($K$5:$K$49,C325+1)</f>
        <v>45841</v>
      </c>
      <c r="H325" s="3">
        <f>CHOOSE(MATCH($A$2,{"D","C"},0),VLOOKUP($A325,$J$4:$M$49,COUNTA($J$4:$M$4)),TREND(D325:E325,F325:G325,B325))</f>
        <v>0.9849</v>
      </c>
    </row>
    <row r="326" spans="1:8">
      <c r="A326" s="12">
        <f t="shared" ref="A326:A389" si="44">EOMONTH(A325,$A$3-1)+1</f>
        <v>45566</v>
      </c>
      <c r="B326" s="155">
        <f t="shared" si="38"/>
        <v>45580</v>
      </c>
      <c r="C326" s="150">
        <f t="shared" si="39"/>
        <v>38</v>
      </c>
      <c r="D326" s="17">
        <f t="shared" si="40"/>
        <v>0.9849</v>
      </c>
      <c r="E326" s="17">
        <f t="shared" si="41"/>
        <v>0.9849</v>
      </c>
      <c r="F326" s="14">
        <f t="shared" si="42"/>
        <v>45475</v>
      </c>
      <c r="G326" s="14">
        <f t="shared" si="43"/>
        <v>45841</v>
      </c>
      <c r="H326" s="3">
        <f>CHOOSE(MATCH($A$2,{"D","C"},0),VLOOKUP($A326,$J$4:$M$49,COUNTA($J$4:$M$4)),TREND(D326:E326,F326:G326,B326))</f>
        <v>0.9849</v>
      </c>
    </row>
    <row r="327" spans="1:8">
      <c r="A327" s="12">
        <f t="shared" si="44"/>
        <v>45597</v>
      </c>
      <c r="B327" s="155">
        <f t="shared" si="38"/>
        <v>45611</v>
      </c>
      <c r="C327" s="150">
        <f t="shared" si="39"/>
        <v>38</v>
      </c>
      <c r="D327" s="17">
        <f t="shared" si="40"/>
        <v>0.9849</v>
      </c>
      <c r="E327" s="17">
        <f t="shared" si="41"/>
        <v>0.9849</v>
      </c>
      <c r="F327" s="14">
        <f t="shared" si="42"/>
        <v>45475</v>
      </c>
      <c r="G327" s="14">
        <f t="shared" si="43"/>
        <v>45841</v>
      </c>
      <c r="H327" s="3">
        <f>CHOOSE(MATCH($A$2,{"D","C"},0),VLOOKUP($A327,$J$4:$M$49,COUNTA($J$4:$M$4)),TREND(D327:E327,F327:G327,B327))</f>
        <v>0.9849</v>
      </c>
    </row>
    <row r="328" spans="1:8">
      <c r="A328" s="12">
        <f t="shared" si="44"/>
        <v>45627</v>
      </c>
      <c r="B328" s="155">
        <f t="shared" si="38"/>
        <v>45641</v>
      </c>
      <c r="C328" s="150">
        <f t="shared" si="39"/>
        <v>38</v>
      </c>
      <c r="D328" s="17">
        <f t="shared" si="40"/>
        <v>0.9849</v>
      </c>
      <c r="E328" s="17">
        <f t="shared" si="41"/>
        <v>0.9849</v>
      </c>
      <c r="F328" s="14">
        <f t="shared" si="42"/>
        <v>45475</v>
      </c>
      <c r="G328" s="14">
        <f t="shared" si="43"/>
        <v>45841</v>
      </c>
      <c r="H328" s="3">
        <f>CHOOSE(MATCH($A$2,{"D","C"},0),VLOOKUP($A328,$J$4:$M$49,COUNTA($J$4:$M$4)),TREND(D328:E328,F328:G328,B328))</f>
        <v>0.9849</v>
      </c>
    </row>
    <row r="329" spans="1:8">
      <c r="A329" s="12">
        <f t="shared" si="44"/>
        <v>45658</v>
      </c>
      <c r="B329" s="155">
        <f t="shared" si="38"/>
        <v>45672</v>
      </c>
      <c r="C329" s="150">
        <f t="shared" si="39"/>
        <v>38</v>
      </c>
      <c r="D329" s="17">
        <f t="shared" si="40"/>
        <v>0.9849</v>
      </c>
      <c r="E329" s="17">
        <f t="shared" si="41"/>
        <v>0.9849</v>
      </c>
      <c r="F329" s="14">
        <f t="shared" si="42"/>
        <v>45475</v>
      </c>
      <c r="G329" s="14">
        <f t="shared" si="43"/>
        <v>45841</v>
      </c>
      <c r="H329" s="3">
        <f>CHOOSE(MATCH($A$2,{"D","C"},0),VLOOKUP($A329,$J$4:$M$49,COUNTA($J$4:$M$4)),TREND(D329:E329,F329:G329,B329))</f>
        <v>0.9849</v>
      </c>
    </row>
    <row r="330" spans="1:8">
      <c r="A330" s="12">
        <f t="shared" si="44"/>
        <v>45689</v>
      </c>
      <c r="B330" s="155">
        <f t="shared" si="38"/>
        <v>45703</v>
      </c>
      <c r="C330" s="150">
        <f t="shared" si="39"/>
        <v>38</v>
      </c>
      <c r="D330" s="17">
        <f t="shared" si="40"/>
        <v>0.9849</v>
      </c>
      <c r="E330" s="17">
        <f t="shared" si="41"/>
        <v>0.9849</v>
      </c>
      <c r="F330" s="14">
        <f t="shared" si="42"/>
        <v>45475</v>
      </c>
      <c r="G330" s="14">
        <f t="shared" si="43"/>
        <v>45841</v>
      </c>
      <c r="H330" s="3">
        <f>CHOOSE(MATCH($A$2,{"D","C"},0),VLOOKUP($A330,$J$4:$M$49,COUNTA($J$4:$M$4)),TREND(D330:E330,F330:G330,B330))</f>
        <v>0.9849</v>
      </c>
    </row>
    <row r="331" spans="1:8">
      <c r="A331" s="12">
        <f t="shared" si="44"/>
        <v>45717</v>
      </c>
      <c r="B331" s="155">
        <f t="shared" si="38"/>
        <v>45731</v>
      </c>
      <c r="C331" s="150">
        <f t="shared" si="39"/>
        <v>38</v>
      </c>
      <c r="D331" s="17">
        <f t="shared" si="40"/>
        <v>0.9849</v>
      </c>
      <c r="E331" s="17">
        <f t="shared" si="41"/>
        <v>0.9849</v>
      </c>
      <c r="F331" s="14">
        <f t="shared" si="42"/>
        <v>45475</v>
      </c>
      <c r="G331" s="14">
        <f t="shared" si="43"/>
        <v>45841</v>
      </c>
      <c r="H331" s="3">
        <f>CHOOSE(MATCH($A$2,{"D","C"},0),VLOOKUP($A331,$J$4:$M$49,COUNTA($J$4:$M$4)),TREND(D331:E331,F331:G331,B331))</f>
        <v>0.9849</v>
      </c>
    </row>
    <row r="332" spans="1:8">
      <c r="A332" s="12">
        <f t="shared" si="44"/>
        <v>45748</v>
      </c>
      <c r="B332" s="155">
        <f t="shared" si="38"/>
        <v>45762</v>
      </c>
      <c r="C332" s="150">
        <f t="shared" si="39"/>
        <v>38</v>
      </c>
      <c r="D332" s="17">
        <f t="shared" si="40"/>
        <v>0.9849</v>
      </c>
      <c r="E332" s="17">
        <f t="shared" si="41"/>
        <v>0.9849</v>
      </c>
      <c r="F332" s="14">
        <f t="shared" si="42"/>
        <v>45475</v>
      </c>
      <c r="G332" s="14">
        <f t="shared" si="43"/>
        <v>45841</v>
      </c>
      <c r="H332" s="3">
        <f>CHOOSE(MATCH($A$2,{"D","C"},0),VLOOKUP($A332,$J$4:$M$49,COUNTA($J$4:$M$4)),TREND(D332:E332,F332:G332,B332))</f>
        <v>0.9849</v>
      </c>
    </row>
    <row r="333" spans="1:8">
      <c r="A333" s="12">
        <f t="shared" si="44"/>
        <v>45778</v>
      </c>
      <c r="B333" s="155">
        <f t="shared" si="38"/>
        <v>45792</v>
      </c>
      <c r="C333" s="150">
        <f t="shared" si="39"/>
        <v>38</v>
      </c>
      <c r="D333" s="17">
        <f t="shared" si="40"/>
        <v>0.9849</v>
      </c>
      <c r="E333" s="17">
        <f t="shared" si="41"/>
        <v>0.9849</v>
      </c>
      <c r="F333" s="14">
        <f t="shared" si="42"/>
        <v>45475</v>
      </c>
      <c r="G333" s="14">
        <f t="shared" si="43"/>
        <v>45841</v>
      </c>
      <c r="H333" s="3">
        <f>CHOOSE(MATCH($A$2,{"D","C"},0),VLOOKUP($A333,$J$4:$M$49,COUNTA($J$4:$M$4)),TREND(D333:E333,F333:G333,B333))</f>
        <v>0.9849</v>
      </c>
    </row>
    <row r="334" spans="1:8">
      <c r="A334" s="12">
        <f t="shared" si="44"/>
        <v>45809</v>
      </c>
      <c r="B334" s="155">
        <f t="shared" si="38"/>
        <v>45823</v>
      </c>
      <c r="C334" s="150">
        <f t="shared" si="39"/>
        <v>38</v>
      </c>
      <c r="D334" s="17">
        <f t="shared" si="40"/>
        <v>0.9849</v>
      </c>
      <c r="E334" s="17">
        <f t="shared" si="41"/>
        <v>0.9849</v>
      </c>
      <c r="F334" s="14">
        <f t="shared" si="42"/>
        <v>45475</v>
      </c>
      <c r="G334" s="14">
        <f t="shared" si="43"/>
        <v>45841</v>
      </c>
      <c r="H334" s="3">
        <f>CHOOSE(MATCH($A$2,{"D","C"},0),VLOOKUP($A334,$J$4:$M$49,COUNTA($J$4:$M$4)),TREND(D334:E334,F334:G334,B334))</f>
        <v>0.9849</v>
      </c>
    </row>
    <row r="335" spans="1:8">
      <c r="A335" s="12">
        <f t="shared" si="44"/>
        <v>45839</v>
      </c>
      <c r="B335" s="155">
        <f t="shared" si="38"/>
        <v>45853</v>
      </c>
      <c r="C335" s="150">
        <f t="shared" si="39"/>
        <v>39</v>
      </c>
      <c r="D335" s="17">
        <f t="shared" si="40"/>
        <v>0.9849</v>
      </c>
      <c r="E335" s="17">
        <f t="shared" si="41"/>
        <v>0.9849</v>
      </c>
      <c r="F335" s="14">
        <f t="shared" si="42"/>
        <v>45841</v>
      </c>
      <c r="G335" s="14">
        <f t="shared" si="43"/>
        <v>46206</v>
      </c>
      <c r="H335" s="3">
        <f>CHOOSE(MATCH($A$2,{"D","C"},0),VLOOKUP($A335,$J$4:$M$49,COUNTA($J$4:$M$4)),TREND(D335:E335,F335:G335,B335))</f>
        <v>0.9849</v>
      </c>
    </row>
    <row r="336" spans="1:8">
      <c r="A336" s="12">
        <f t="shared" si="44"/>
        <v>45870</v>
      </c>
      <c r="B336" s="155">
        <f t="shared" si="38"/>
        <v>45884</v>
      </c>
      <c r="C336" s="150">
        <f t="shared" si="39"/>
        <v>39</v>
      </c>
      <c r="D336" s="17">
        <f t="shared" si="40"/>
        <v>0.9849</v>
      </c>
      <c r="E336" s="17">
        <f t="shared" si="41"/>
        <v>0.9849</v>
      </c>
      <c r="F336" s="14">
        <f t="shared" si="42"/>
        <v>45841</v>
      </c>
      <c r="G336" s="14">
        <f t="shared" si="43"/>
        <v>46206</v>
      </c>
      <c r="H336" s="3">
        <f>CHOOSE(MATCH($A$2,{"D","C"},0),VLOOKUP($A336,$J$4:$M$49,COUNTA($J$4:$M$4)),TREND(D336:E336,F336:G336,B336))</f>
        <v>0.9849</v>
      </c>
    </row>
    <row r="337" spans="1:8">
      <c r="A337" s="12">
        <f t="shared" si="44"/>
        <v>45901</v>
      </c>
      <c r="B337" s="155">
        <f t="shared" si="38"/>
        <v>45915</v>
      </c>
      <c r="C337" s="150">
        <f t="shared" si="39"/>
        <v>39</v>
      </c>
      <c r="D337" s="17">
        <f t="shared" si="40"/>
        <v>0.9849</v>
      </c>
      <c r="E337" s="17">
        <f t="shared" si="41"/>
        <v>0.9849</v>
      </c>
      <c r="F337" s="14">
        <f t="shared" si="42"/>
        <v>45841</v>
      </c>
      <c r="G337" s="14">
        <f t="shared" si="43"/>
        <v>46206</v>
      </c>
      <c r="H337" s="3">
        <f>CHOOSE(MATCH($A$2,{"D","C"},0),VLOOKUP($A337,$J$4:$M$49,COUNTA($J$4:$M$4)),TREND(D337:E337,F337:G337,B337))</f>
        <v>0.9849</v>
      </c>
    </row>
    <row r="338" spans="1:8">
      <c r="A338" s="12">
        <f t="shared" si="44"/>
        <v>45931</v>
      </c>
      <c r="B338" s="155">
        <f t="shared" si="38"/>
        <v>45945</v>
      </c>
      <c r="C338" s="150">
        <f t="shared" si="39"/>
        <v>39</v>
      </c>
      <c r="D338" s="17">
        <f t="shared" si="40"/>
        <v>0.9849</v>
      </c>
      <c r="E338" s="17">
        <f t="shared" si="41"/>
        <v>0.9849</v>
      </c>
      <c r="F338" s="14">
        <f t="shared" si="42"/>
        <v>45841</v>
      </c>
      <c r="G338" s="14">
        <f t="shared" si="43"/>
        <v>46206</v>
      </c>
      <c r="H338" s="3">
        <f>CHOOSE(MATCH($A$2,{"D","C"},0),VLOOKUP($A338,$J$4:$M$49,COUNTA($J$4:$M$4)),TREND(D338:E338,F338:G338,B338))</f>
        <v>0.9849</v>
      </c>
    </row>
    <row r="339" spans="1:8">
      <c r="A339" s="12">
        <f t="shared" si="44"/>
        <v>45962</v>
      </c>
      <c r="B339" s="155">
        <f t="shared" ref="B339:B389" si="45">DATE(YEAR(A339),MONTH(A339)+FLOOR(($M$2+$A$3)/2,1),1+14*MOD($M$2+$A$3,2))</f>
        <v>45976</v>
      </c>
      <c r="C339" s="150">
        <f t="shared" si="39"/>
        <v>39</v>
      </c>
      <c r="D339" s="17">
        <f t="shared" si="40"/>
        <v>0.9849</v>
      </c>
      <c r="E339" s="17">
        <f t="shared" si="41"/>
        <v>0.9849</v>
      </c>
      <c r="F339" s="14">
        <f t="shared" si="42"/>
        <v>45841</v>
      </c>
      <c r="G339" s="14">
        <f t="shared" si="43"/>
        <v>46206</v>
      </c>
      <c r="H339" s="3">
        <f>CHOOSE(MATCH($A$2,{"D","C"},0),VLOOKUP($A339,$J$4:$M$49,COUNTA($J$4:$M$4)),TREND(D339:E339,F339:G339,B339))</f>
        <v>0.9849</v>
      </c>
    </row>
    <row r="340" spans="1:8">
      <c r="A340" s="12">
        <f t="shared" si="44"/>
        <v>45992</v>
      </c>
      <c r="B340" s="155">
        <f t="shared" si="45"/>
        <v>46006</v>
      </c>
      <c r="C340" s="150">
        <f t="shared" si="39"/>
        <v>39</v>
      </c>
      <c r="D340" s="17">
        <f t="shared" si="40"/>
        <v>0.9849</v>
      </c>
      <c r="E340" s="17">
        <f t="shared" si="41"/>
        <v>0.9849</v>
      </c>
      <c r="F340" s="14">
        <f t="shared" si="42"/>
        <v>45841</v>
      </c>
      <c r="G340" s="14">
        <f t="shared" si="43"/>
        <v>46206</v>
      </c>
      <c r="H340" s="3">
        <f>CHOOSE(MATCH($A$2,{"D","C"},0),VLOOKUP($A340,$J$4:$M$49,COUNTA($J$4:$M$4)),TREND(D340:E340,F340:G340,B340))</f>
        <v>0.9849</v>
      </c>
    </row>
    <row r="341" spans="1:8">
      <c r="A341" s="12">
        <f t="shared" si="44"/>
        <v>46023</v>
      </c>
      <c r="B341" s="155">
        <f t="shared" si="45"/>
        <v>46037</v>
      </c>
      <c r="C341" s="150">
        <f t="shared" si="39"/>
        <v>39</v>
      </c>
      <c r="D341" s="17">
        <f t="shared" si="40"/>
        <v>0.9849</v>
      </c>
      <c r="E341" s="17">
        <f t="shared" si="41"/>
        <v>0.9849</v>
      </c>
      <c r="F341" s="14">
        <f t="shared" si="42"/>
        <v>45841</v>
      </c>
      <c r="G341" s="14">
        <f t="shared" si="43"/>
        <v>46206</v>
      </c>
      <c r="H341" s="3">
        <f>CHOOSE(MATCH($A$2,{"D","C"},0),VLOOKUP($A341,$J$4:$M$49,COUNTA($J$4:$M$4)),TREND(D341:E341,F341:G341,B341))</f>
        <v>0.9849</v>
      </c>
    </row>
    <row r="342" spans="1:8">
      <c r="A342" s="12">
        <f t="shared" si="44"/>
        <v>46054</v>
      </c>
      <c r="B342" s="155">
        <f t="shared" si="45"/>
        <v>46068</v>
      </c>
      <c r="C342" s="150">
        <f t="shared" si="39"/>
        <v>39</v>
      </c>
      <c r="D342" s="17">
        <f t="shared" si="40"/>
        <v>0.9849</v>
      </c>
      <c r="E342" s="17">
        <f t="shared" si="41"/>
        <v>0.9849</v>
      </c>
      <c r="F342" s="14">
        <f t="shared" si="42"/>
        <v>45841</v>
      </c>
      <c r="G342" s="14">
        <f t="shared" si="43"/>
        <v>46206</v>
      </c>
      <c r="H342" s="3">
        <f>CHOOSE(MATCH($A$2,{"D","C"},0),VLOOKUP($A342,$J$4:$M$49,COUNTA($J$4:$M$4)),TREND(D342:E342,F342:G342,B342))</f>
        <v>0.9849</v>
      </c>
    </row>
    <row r="343" spans="1:8">
      <c r="A343" s="12">
        <f t="shared" si="44"/>
        <v>46082</v>
      </c>
      <c r="B343" s="155">
        <f t="shared" si="45"/>
        <v>46096</v>
      </c>
      <c r="C343" s="150">
        <f t="shared" si="39"/>
        <v>39</v>
      </c>
      <c r="D343" s="17">
        <f t="shared" si="40"/>
        <v>0.9849</v>
      </c>
      <c r="E343" s="17">
        <f t="shared" si="41"/>
        <v>0.9849</v>
      </c>
      <c r="F343" s="14">
        <f t="shared" si="42"/>
        <v>45841</v>
      </c>
      <c r="G343" s="14">
        <f t="shared" si="43"/>
        <v>46206</v>
      </c>
      <c r="H343" s="3">
        <f>CHOOSE(MATCH($A$2,{"D","C"},0),VLOOKUP($A343,$J$4:$M$49,COUNTA($J$4:$M$4)),TREND(D343:E343,F343:G343,B343))</f>
        <v>0.9849</v>
      </c>
    </row>
    <row r="344" spans="1:8">
      <c r="A344" s="12">
        <f t="shared" si="44"/>
        <v>46113</v>
      </c>
      <c r="B344" s="155">
        <f t="shared" si="45"/>
        <v>46127</v>
      </c>
      <c r="C344" s="150">
        <f t="shared" si="39"/>
        <v>39</v>
      </c>
      <c r="D344" s="17">
        <f t="shared" si="40"/>
        <v>0.9849</v>
      </c>
      <c r="E344" s="17">
        <f t="shared" si="41"/>
        <v>0.9849</v>
      </c>
      <c r="F344" s="14">
        <f t="shared" si="42"/>
        <v>45841</v>
      </c>
      <c r="G344" s="14">
        <f t="shared" si="43"/>
        <v>46206</v>
      </c>
      <c r="H344" s="3">
        <f>CHOOSE(MATCH($A$2,{"D","C"},0),VLOOKUP($A344,$J$4:$M$49,COUNTA($J$4:$M$4)),TREND(D344:E344,F344:G344,B344))</f>
        <v>0.9849</v>
      </c>
    </row>
    <row r="345" spans="1:8">
      <c r="A345" s="12">
        <f t="shared" si="44"/>
        <v>46143</v>
      </c>
      <c r="B345" s="155">
        <f t="shared" si="45"/>
        <v>46157</v>
      </c>
      <c r="C345" s="150">
        <f t="shared" si="39"/>
        <v>39</v>
      </c>
      <c r="D345" s="17">
        <f t="shared" si="40"/>
        <v>0.9849</v>
      </c>
      <c r="E345" s="17">
        <f t="shared" si="41"/>
        <v>0.9849</v>
      </c>
      <c r="F345" s="14">
        <f t="shared" si="42"/>
        <v>45841</v>
      </c>
      <c r="G345" s="14">
        <f t="shared" si="43"/>
        <v>46206</v>
      </c>
      <c r="H345" s="3">
        <f>CHOOSE(MATCH($A$2,{"D","C"},0),VLOOKUP($A345,$J$4:$M$49,COUNTA($J$4:$M$4)),TREND(D345:E345,F345:G345,B345))</f>
        <v>0.9849</v>
      </c>
    </row>
    <row r="346" spans="1:8">
      <c r="A346" s="12">
        <f t="shared" si="44"/>
        <v>46174</v>
      </c>
      <c r="B346" s="155">
        <f t="shared" si="45"/>
        <v>46188</v>
      </c>
      <c r="C346" s="150">
        <f t="shared" si="39"/>
        <v>39</v>
      </c>
      <c r="D346" s="17">
        <f t="shared" si="40"/>
        <v>0.9849</v>
      </c>
      <c r="E346" s="17">
        <f t="shared" si="41"/>
        <v>0.9849</v>
      </c>
      <c r="F346" s="14">
        <f t="shared" si="42"/>
        <v>45841</v>
      </c>
      <c r="G346" s="14">
        <f t="shared" si="43"/>
        <v>46206</v>
      </c>
      <c r="H346" s="3">
        <f>CHOOSE(MATCH($A$2,{"D","C"},0),VLOOKUP($A346,$J$4:$M$49,COUNTA($J$4:$M$4)),TREND(D346:E346,F346:G346,B346))</f>
        <v>0.9849</v>
      </c>
    </row>
    <row r="347" spans="1:8">
      <c r="A347" s="12">
        <f t="shared" si="44"/>
        <v>46204</v>
      </c>
      <c r="B347" s="155">
        <f t="shared" si="45"/>
        <v>46218</v>
      </c>
      <c r="C347" s="150">
        <f t="shared" si="39"/>
        <v>40</v>
      </c>
      <c r="D347" s="17">
        <f t="shared" si="40"/>
        <v>0.9849</v>
      </c>
      <c r="E347" s="17">
        <f t="shared" si="41"/>
        <v>0.9849</v>
      </c>
      <c r="F347" s="14">
        <f t="shared" si="42"/>
        <v>46206</v>
      </c>
      <c r="G347" s="14">
        <f t="shared" si="43"/>
        <v>46571</v>
      </c>
      <c r="H347" s="3">
        <f>CHOOSE(MATCH($A$2,{"D","C"},0),VLOOKUP($A347,$J$4:$M$49,COUNTA($J$4:$M$4)),TREND(D347:E347,F347:G347,B347))</f>
        <v>0.9849</v>
      </c>
    </row>
    <row r="348" spans="1:8">
      <c r="A348" s="12">
        <f t="shared" si="44"/>
        <v>46235</v>
      </c>
      <c r="B348" s="155">
        <f t="shared" si="45"/>
        <v>46249</v>
      </c>
      <c r="C348" s="150">
        <f t="shared" si="39"/>
        <v>40</v>
      </c>
      <c r="D348" s="17">
        <f t="shared" si="40"/>
        <v>0.9849</v>
      </c>
      <c r="E348" s="17">
        <f t="shared" si="41"/>
        <v>0.9849</v>
      </c>
      <c r="F348" s="14">
        <f t="shared" si="42"/>
        <v>46206</v>
      </c>
      <c r="G348" s="14">
        <f t="shared" si="43"/>
        <v>46571</v>
      </c>
      <c r="H348" s="3">
        <f>CHOOSE(MATCH($A$2,{"D","C"},0),VLOOKUP($A348,$J$4:$M$49,COUNTA($J$4:$M$4)),TREND(D348:E348,F348:G348,B348))</f>
        <v>0.9849</v>
      </c>
    </row>
    <row r="349" spans="1:8">
      <c r="A349" s="12">
        <f t="shared" si="44"/>
        <v>46266</v>
      </c>
      <c r="B349" s="155">
        <f t="shared" si="45"/>
        <v>46280</v>
      </c>
      <c r="C349" s="150">
        <f t="shared" si="39"/>
        <v>40</v>
      </c>
      <c r="D349" s="17">
        <f t="shared" si="40"/>
        <v>0.9849</v>
      </c>
      <c r="E349" s="17">
        <f t="shared" si="41"/>
        <v>0.9849</v>
      </c>
      <c r="F349" s="14">
        <f t="shared" si="42"/>
        <v>46206</v>
      </c>
      <c r="G349" s="14">
        <f t="shared" si="43"/>
        <v>46571</v>
      </c>
      <c r="H349" s="3">
        <f>CHOOSE(MATCH($A$2,{"D","C"},0),VLOOKUP($A349,$J$4:$M$49,COUNTA($J$4:$M$4)),TREND(D349:E349,F349:G349,B349))</f>
        <v>0.9849</v>
      </c>
    </row>
    <row r="350" spans="1:8">
      <c r="A350" s="12">
        <f t="shared" si="44"/>
        <v>46296</v>
      </c>
      <c r="B350" s="155">
        <f t="shared" si="45"/>
        <v>46310</v>
      </c>
      <c r="C350" s="150">
        <f t="shared" si="39"/>
        <v>40</v>
      </c>
      <c r="D350" s="17">
        <f t="shared" si="40"/>
        <v>0.9849</v>
      </c>
      <c r="E350" s="17">
        <f t="shared" si="41"/>
        <v>0.9849</v>
      </c>
      <c r="F350" s="14">
        <f t="shared" si="42"/>
        <v>46206</v>
      </c>
      <c r="G350" s="14">
        <f t="shared" si="43"/>
        <v>46571</v>
      </c>
      <c r="H350" s="3">
        <f>CHOOSE(MATCH($A$2,{"D","C"},0),VLOOKUP($A350,$J$4:$M$49,COUNTA($J$4:$M$4)),TREND(D350:E350,F350:G350,B350))</f>
        <v>0.9849</v>
      </c>
    </row>
    <row r="351" spans="1:8">
      <c r="A351" s="12">
        <f t="shared" si="44"/>
        <v>46327</v>
      </c>
      <c r="B351" s="155">
        <f t="shared" si="45"/>
        <v>46341</v>
      </c>
      <c r="C351" s="150">
        <f t="shared" si="39"/>
        <v>40</v>
      </c>
      <c r="D351" s="17">
        <f t="shared" si="40"/>
        <v>0.9849</v>
      </c>
      <c r="E351" s="17">
        <f t="shared" si="41"/>
        <v>0.9849</v>
      </c>
      <c r="F351" s="14">
        <f t="shared" si="42"/>
        <v>46206</v>
      </c>
      <c r="G351" s="14">
        <f t="shared" si="43"/>
        <v>46571</v>
      </c>
      <c r="H351" s="3">
        <f>CHOOSE(MATCH($A$2,{"D","C"},0),VLOOKUP($A351,$J$4:$M$49,COUNTA($J$4:$M$4)),TREND(D351:E351,F351:G351,B351))</f>
        <v>0.9849</v>
      </c>
    </row>
    <row r="352" spans="1:8">
      <c r="A352" s="12">
        <f t="shared" si="44"/>
        <v>46357</v>
      </c>
      <c r="B352" s="155">
        <f t="shared" si="45"/>
        <v>46371</v>
      </c>
      <c r="C352" s="150">
        <f t="shared" si="39"/>
        <v>40</v>
      </c>
      <c r="D352" s="17">
        <f t="shared" si="40"/>
        <v>0.9849</v>
      </c>
      <c r="E352" s="17">
        <f t="shared" si="41"/>
        <v>0.9849</v>
      </c>
      <c r="F352" s="14">
        <f t="shared" si="42"/>
        <v>46206</v>
      </c>
      <c r="G352" s="14">
        <f t="shared" si="43"/>
        <v>46571</v>
      </c>
      <c r="H352" s="3">
        <f>CHOOSE(MATCH($A$2,{"D","C"},0),VLOOKUP($A352,$J$4:$M$49,COUNTA($J$4:$M$4)),TREND(D352:E352,F352:G352,B352))</f>
        <v>0.9849</v>
      </c>
    </row>
    <row r="353" spans="1:8">
      <c r="A353" s="12">
        <f t="shared" si="44"/>
        <v>46388</v>
      </c>
      <c r="B353" s="155">
        <f t="shared" si="45"/>
        <v>46402</v>
      </c>
      <c r="C353" s="150">
        <f t="shared" si="39"/>
        <v>40</v>
      </c>
      <c r="D353" s="17">
        <f t="shared" si="40"/>
        <v>0.9849</v>
      </c>
      <c r="E353" s="17">
        <f t="shared" si="41"/>
        <v>0.9849</v>
      </c>
      <c r="F353" s="14">
        <f t="shared" si="42"/>
        <v>46206</v>
      </c>
      <c r="G353" s="14">
        <f t="shared" si="43"/>
        <v>46571</v>
      </c>
      <c r="H353" s="3">
        <f>CHOOSE(MATCH($A$2,{"D","C"},0),VLOOKUP($A353,$J$4:$M$49,COUNTA($J$4:$M$4)),TREND(D353:E353,F353:G353,B353))</f>
        <v>0.9849</v>
      </c>
    </row>
    <row r="354" spans="1:8">
      <c r="A354" s="12">
        <f t="shared" si="44"/>
        <v>46419</v>
      </c>
      <c r="B354" s="155">
        <f t="shared" si="45"/>
        <v>46433</v>
      </c>
      <c r="C354" s="150">
        <f t="shared" si="39"/>
        <v>40</v>
      </c>
      <c r="D354" s="17">
        <f t="shared" si="40"/>
        <v>0.9849</v>
      </c>
      <c r="E354" s="17">
        <f t="shared" si="41"/>
        <v>0.9849</v>
      </c>
      <c r="F354" s="14">
        <f t="shared" si="42"/>
        <v>46206</v>
      </c>
      <c r="G354" s="14">
        <f t="shared" si="43"/>
        <v>46571</v>
      </c>
      <c r="H354" s="3">
        <f>CHOOSE(MATCH($A$2,{"D","C"},0),VLOOKUP($A354,$J$4:$M$49,COUNTA($J$4:$M$4)),TREND(D354:E354,F354:G354,B354))</f>
        <v>0.9849</v>
      </c>
    </row>
    <row r="355" spans="1:8">
      <c r="A355" s="12">
        <f t="shared" si="44"/>
        <v>46447</v>
      </c>
      <c r="B355" s="155">
        <f t="shared" si="45"/>
        <v>46461</v>
      </c>
      <c r="C355" s="150">
        <f t="shared" si="39"/>
        <v>40</v>
      </c>
      <c r="D355" s="17">
        <f t="shared" si="40"/>
        <v>0.9849</v>
      </c>
      <c r="E355" s="17">
        <f t="shared" si="41"/>
        <v>0.9849</v>
      </c>
      <c r="F355" s="14">
        <f t="shared" si="42"/>
        <v>46206</v>
      </c>
      <c r="G355" s="14">
        <f t="shared" si="43"/>
        <v>46571</v>
      </c>
      <c r="H355" s="3">
        <f>CHOOSE(MATCH($A$2,{"D","C"},0),VLOOKUP($A355,$J$4:$M$49,COUNTA($J$4:$M$4)),TREND(D355:E355,F355:G355,B355))</f>
        <v>0.9849</v>
      </c>
    </row>
    <row r="356" spans="1:8">
      <c r="A356" s="12">
        <f t="shared" si="44"/>
        <v>46478</v>
      </c>
      <c r="B356" s="155">
        <f t="shared" si="45"/>
        <v>46492</v>
      </c>
      <c r="C356" s="150">
        <f t="shared" si="39"/>
        <v>40</v>
      </c>
      <c r="D356" s="17">
        <f t="shared" si="40"/>
        <v>0.9849</v>
      </c>
      <c r="E356" s="17">
        <f t="shared" si="41"/>
        <v>0.9849</v>
      </c>
      <c r="F356" s="14">
        <f t="shared" si="42"/>
        <v>46206</v>
      </c>
      <c r="G356" s="14">
        <f t="shared" si="43"/>
        <v>46571</v>
      </c>
      <c r="H356" s="3">
        <f>CHOOSE(MATCH($A$2,{"D","C"},0),VLOOKUP($A356,$J$4:$M$49,COUNTA($J$4:$M$4)),TREND(D356:E356,F356:G356,B356))</f>
        <v>0.9849</v>
      </c>
    </row>
    <row r="357" spans="1:8">
      <c r="A357" s="12">
        <f t="shared" si="44"/>
        <v>46508</v>
      </c>
      <c r="B357" s="155">
        <f t="shared" si="45"/>
        <v>46522</v>
      </c>
      <c r="C357" s="150">
        <f t="shared" si="39"/>
        <v>40</v>
      </c>
      <c r="D357" s="17">
        <f t="shared" si="40"/>
        <v>0.9849</v>
      </c>
      <c r="E357" s="17">
        <f t="shared" si="41"/>
        <v>0.9849</v>
      </c>
      <c r="F357" s="14">
        <f t="shared" si="42"/>
        <v>46206</v>
      </c>
      <c r="G357" s="14">
        <f t="shared" si="43"/>
        <v>46571</v>
      </c>
      <c r="H357" s="3">
        <f>CHOOSE(MATCH($A$2,{"D","C"},0),VLOOKUP($A357,$J$4:$M$49,COUNTA($J$4:$M$4)),TREND(D357:E357,F357:G357,B357))</f>
        <v>0.9849</v>
      </c>
    </row>
    <row r="358" spans="1:8">
      <c r="A358" s="12">
        <f t="shared" si="44"/>
        <v>46539</v>
      </c>
      <c r="B358" s="155">
        <f t="shared" si="45"/>
        <v>46553</v>
      </c>
      <c r="C358" s="150">
        <f t="shared" si="39"/>
        <v>40</v>
      </c>
      <c r="D358" s="17">
        <f t="shared" si="40"/>
        <v>0.9849</v>
      </c>
      <c r="E358" s="17">
        <f t="shared" si="41"/>
        <v>0.9849</v>
      </c>
      <c r="F358" s="14">
        <f t="shared" si="42"/>
        <v>46206</v>
      </c>
      <c r="G358" s="14">
        <f t="shared" si="43"/>
        <v>46571</v>
      </c>
      <c r="H358" s="3">
        <f>CHOOSE(MATCH($A$2,{"D","C"},0),VLOOKUP($A358,$J$4:$M$49,COUNTA($J$4:$M$4)),TREND(D358:E358,F358:G358,B358))</f>
        <v>0.9849</v>
      </c>
    </row>
    <row r="359" spans="1:8">
      <c r="A359" s="12">
        <f t="shared" si="44"/>
        <v>46569</v>
      </c>
      <c r="B359" s="155">
        <f t="shared" si="45"/>
        <v>46583</v>
      </c>
      <c r="C359" s="150">
        <f t="shared" si="39"/>
        <v>41</v>
      </c>
      <c r="D359" s="17">
        <f t="shared" si="40"/>
        <v>0.9849</v>
      </c>
      <c r="E359" s="17">
        <f t="shared" si="41"/>
        <v>0.9849</v>
      </c>
      <c r="F359" s="14">
        <f t="shared" si="42"/>
        <v>46571</v>
      </c>
      <c r="G359" s="14">
        <f t="shared" si="43"/>
        <v>46936</v>
      </c>
      <c r="H359" s="3">
        <f>CHOOSE(MATCH($A$2,{"D","C"},0),VLOOKUP($A359,$J$4:$M$49,COUNTA($J$4:$M$4)),TREND(D359:E359,F359:G359,B359))</f>
        <v>0.9849</v>
      </c>
    </row>
    <row r="360" spans="1:8">
      <c r="A360" s="12">
        <f t="shared" si="44"/>
        <v>46600</v>
      </c>
      <c r="B360" s="155">
        <f t="shared" si="45"/>
        <v>46614</v>
      </c>
      <c r="C360" s="150">
        <f t="shared" si="39"/>
        <v>41</v>
      </c>
      <c r="D360" s="17">
        <f t="shared" si="40"/>
        <v>0.9849</v>
      </c>
      <c r="E360" s="17">
        <f t="shared" si="41"/>
        <v>0.9849</v>
      </c>
      <c r="F360" s="14">
        <f t="shared" si="42"/>
        <v>46571</v>
      </c>
      <c r="G360" s="14">
        <f t="shared" si="43"/>
        <v>46936</v>
      </c>
      <c r="H360" s="3">
        <f>CHOOSE(MATCH($A$2,{"D","C"},0),VLOOKUP($A360,$J$4:$M$49,COUNTA($J$4:$M$4)),TREND(D360:E360,F360:G360,B360))</f>
        <v>0.9849</v>
      </c>
    </row>
    <row r="361" spans="1:8">
      <c r="A361" s="12">
        <f t="shared" si="44"/>
        <v>46631</v>
      </c>
      <c r="B361" s="155">
        <f t="shared" si="45"/>
        <v>46645</v>
      </c>
      <c r="C361" s="150">
        <f t="shared" si="39"/>
        <v>41</v>
      </c>
      <c r="D361" s="17">
        <f t="shared" si="40"/>
        <v>0.9849</v>
      </c>
      <c r="E361" s="17">
        <f t="shared" si="41"/>
        <v>0.9849</v>
      </c>
      <c r="F361" s="14">
        <f t="shared" si="42"/>
        <v>46571</v>
      </c>
      <c r="G361" s="14">
        <f t="shared" si="43"/>
        <v>46936</v>
      </c>
      <c r="H361" s="3">
        <f>CHOOSE(MATCH($A$2,{"D","C"},0),VLOOKUP($A361,$J$4:$M$49,COUNTA($J$4:$M$4)),TREND(D361:E361,F361:G361,B361))</f>
        <v>0.9849</v>
      </c>
    </row>
    <row r="362" spans="1:8">
      <c r="A362" s="12">
        <f t="shared" si="44"/>
        <v>46661</v>
      </c>
      <c r="B362" s="155">
        <f t="shared" si="45"/>
        <v>46675</v>
      </c>
      <c r="C362" s="150">
        <f t="shared" si="39"/>
        <v>41</v>
      </c>
      <c r="D362" s="17">
        <f t="shared" si="40"/>
        <v>0.9849</v>
      </c>
      <c r="E362" s="17">
        <f t="shared" si="41"/>
        <v>0.9849</v>
      </c>
      <c r="F362" s="14">
        <f t="shared" si="42"/>
        <v>46571</v>
      </c>
      <c r="G362" s="14">
        <f t="shared" si="43"/>
        <v>46936</v>
      </c>
      <c r="H362" s="3">
        <f>CHOOSE(MATCH($A$2,{"D","C"},0),VLOOKUP($A362,$J$4:$M$49,COUNTA($J$4:$M$4)),TREND(D362:E362,F362:G362,B362))</f>
        <v>0.9849</v>
      </c>
    </row>
    <row r="363" spans="1:8">
      <c r="A363" s="12">
        <f t="shared" si="44"/>
        <v>46692</v>
      </c>
      <c r="B363" s="155">
        <f t="shared" si="45"/>
        <v>46706</v>
      </c>
      <c r="C363" s="150">
        <f t="shared" si="39"/>
        <v>41</v>
      </c>
      <c r="D363" s="17">
        <f t="shared" si="40"/>
        <v>0.9849</v>
      </c>
      <c r="E363" s="17">
        <f t="shared" si="41"/>
        <v>0.9849</v>
      </c>
      <c r="F363" s="14">
        <f t="shared" si="42"/>
        <v>46571</v>
      </c>
      <c r="G363" s="14">
        <f t="shared" si="43"/>
        <v>46936</v>
      </c>
      <c r="H363" s="3">
        <f>CHOOSE(MATCH($A$2,{"D","C"},0),VLOOKUP($A363,$J$4:$M$49,COUNTA($J$4:$M$4)),TREND(D363:E363,F363:G363,B363))</f>
        <v>0.9849</v>
      </c>
    </row>
    <row r="364" spans="1:8">
      <c r="A364" s="12">
        <f t="shared" si="44"/>
        <v>46722</v>
      </c>
      <c r="B364" s="155">
        <f t="shared" si="45"/>
        <v>46736</v>
      </c>
      <c r="C364" s="150">
        <f t="shared" si="39"/>
        <v>41</v>
      </c>
      <c r="D364" s="17">
        <f t="shared" si="40"/>
        <v>0.9849</v>
      </c>
      <c r="E364" s="17">
        <f t="shared" si="41"/>
        <v>0.9849</v>
      </c>
      <c r="F364" s="14">
        <f t="shared" si="42"/>
        <v>46571</v>
      </c>
      <c r="G364" s="14">
        <f t="shared" si="43"/>
        <v>46936</v>
      </c>
      <c r="H364" s="3">
        <f>CHOOSE(MATCH($A$2,{"D","C"},0),VLOOKUP($A364,$J$4:$M$49,COUNTA($J$4:$M$4)),TREND(D364:E364,F364:G364,B364))</f>
        <v>0.9849</v>
      </c>
    </row>
    <row r="365" spans="1:8">
      <c r="A365" s="12">
        <f t="shared" si="44"/>
        <v>46753</v>
      </c>
      <c r="B365" s="155">
        <f t="shared" si="45"/>
        <v>46767</v>
      </c>
      <c r="C365" s="150">
        <f t="shared" si="39"/>
        <v>41</v>
      </c>
      <c r="D365" s="17">
        <f t="shared" si="40"/>
        <v>0.9849</v>
      </c>
      <c r="E365" s="17">
        <f t="shared" si="41"/>
        <v>0.9849</v>
      </c>
      <c r="F365" s="14">
        <f t="shared" si="42"/>
        <v>46571</v>
      </c>
      <c r="G365" s="14">
        <f t="shared" si="43"/>
        <v>46936</v>
      </c>
      <c r="H365" s="3">
        <f>CHOOSE(MATCH($A$2,{"D","C"},0),VLOOKUP($A365,$J$4:$M$49,COUNTA($J$4:$M$4)),TREND(D365:E365,F365:G365,B365))</f>
        <v>0.9849</v>
      </c>
    </row>
    <row r="366" spans="1:8">
      <c r="A366" s="12">
        <f t="shared" si="44"/>
        <v>46784</v>
      </c>
      <c r="B366" s="155">
        <f t="shared" si="45"/>
        <v>46798</v>
      </c>
      <c r="C366" s="150">
        <f t="shared" si="39"/>
        <v>41</v>
      </c>
      <c r="D366" s="17">
        <f t="shared" si="40"/>
        <v>0.9849</v>
      </c>
      <c r="E366" s="17">
        <f t="shared" si="41"/>
        <v>0.9849</v>
      </c>
      <c r="F366" s="14">
        <f t="shared" si="42"/>
        <v>46571</v>
      </c>
      <c r="G366" s="14">
        <f t="shared" si="43"/>
        <v>46936</v>
      </c>
      <c r="H366" s="3">
        <f>CHOOSE(MATCH($A$2,{"D","C"},0),VLOOKUP($A366,$J$4:$M$49,COUNTA($J$4:$M$4)),TREND(D366:E366,F366:G366,B366))</f>
        <v>0.9849</v>
      </c>
    </row>
    <row r="367" spans="1:8">
      <c r="A367" s="12">
        <f t="shared" si="44"/>
        <v>46813</v>
      </c>
      <c r="B367" s="155">
        <f t="shared" si="45"/>
        <v>46827</v>
      </c>
      <c r="C367" s="150">
        <f t="shared" si="39"/>
        <v>41</v>
      </c>
      <c r="D367" s="17">
        <f t="shared" si="40"/>
        <v>0.9849</v>
      </c>
      <c r="E367" s="17">
        <f t="shared" si="41"/>
        <v>0.9849</v>
      </c>
      <c r="F367" s="14">
        <f t="shared" si="42"/>
        <v>46571</v>
      </c>
      <c r="G367" s="14">
        <f t="shared" si="43"/>
        <v>46936</v>
      </c>
      <c r="H367" s="3">
        <f>CHOOSE(MATCH($A$2,{"D","C"},0),VLOOKUP($A367,$J$4:$M$49,COUNTA($J$4:$M$4)),TREND(D367:E367,F367:G367,B367))</f>
        <v>0.9849</v>
      </c>
    </row>
    <row r="368" spans="1:8">
      <c r="A368" s="12">
        <f t="shared" si="44"/>
        <v>46844</v>
      </c>
      <c r="B368" s="155">
        <f t="shared" si="45"/>
        <v>46858</v>
      </c>
      <c r="C368" s="150">
        <f t="shared" si="39"/>
        <v>41</v>
      </c>
      <c r="D368" s="17">
        <f t="shared" si="40"/>
        <v>0.9849</v>
      </c>
      <c r="E368" s="17">
        <f t="shared" si="41"/>
        <v>0.9849</v>
      </c>
      <c r="F368" s="14">
        <f t="shared" si="42"/>
        <v>46571</v>
      </c>
      <c r="G368" s="14">
        <f t="shared" si="43"/>
        <v>46936</v>
      </c>
      <c r="H368" s="3">
        <f>CHOOSE(MATCH($A$2,{"D","C"},0),VLOOKUP($A368,$J$4:$M$49,COUNTA($J$4:$M$4)),TREND(D368:E368,F368:G368,B368))</f>
        <v>0.9849</v>
      </c>
    </row>
    <row r="369" spans="1:8">
      <c r="A369" s="12">
        <f t="shared" si="44"/>
        <v>46874</v>
      </c>
      <c r="B369" s="155">
        <f t="shared" si="45"/>
        <v>46888</v>
      </c>
      <c r="C369" s="150">
        <f t="shared" si="39"/>
        <v>41</v>
      </c>
      <c r="D369" s="17">
        <f t="shared" si="40"/>
        <v>0.9849</v>
      </c>
      <c r="E369" s="17">
        <f t="shared" si="41"/>
        <v>0.9849</v>
      </c>
      <c r="F369" s="14">
        <f t="shared" si="42"/>
        <v>46571</v>
      </c>
      <c r="G369" s="14">
        <f t="shared" si="43"/>
        <v>46936</v>
      </c>
      <c r="H369" s="3">
        <f>CHOOSE(MATCH($A$2,{"D","C"},0),VLOOKUP($A369,$J$4:$M$49,COUNTA($J$4:$M$4)),TREND(D369:E369,F369:G369,B369))</f>
        <v>0.9849</v>
      </c>
    </row>
    <row r="370" spans="1:8">
      <c r="A370" s="12">
        <f t="shared" si="44"/>
        <v>46905</v>
      </c>
      <c r="B370" s="155">
        <f t="shared" si="45"/>
        <v>46919</v>
      </c>
      <c r="C370" s="150">
        <f t="shared" si="39"/>
        <v>41</v>
      </c>
      <c r="D370" s="17">
        <f t="shared" si="40"/>
        <v>0.9849</v>
      </c>
      <c r="E370" s="17">
        <f t="shared" si="41"/>
        <v>0.9849</v>
      </c>
      <c r="F370" s="14">
        <f t="shared" si="42"/>
        <v>46571</v>
      </c>
      <c r="G370" s="14">
        <f t="shared" si="43"/>
        <v>46936</v>
      </c>
      <c r="H370" s="3">
        <f>CHOOSE(MATCH($A$2,{"D","C"},0),VLOOKUP($A370,$J$4:$M$49,COUNTA($J$4:$M$4)),TREND(D370:E370,F370:G370,B370))</f>
        <v>0.9849</v>
      </c>
    </row>
    <row r="371" spans="1:8">
      <c r="A371" s="12">
        <f t="shared" si="44"/>
        <v>46935</v>
      </c>
      <c r="B371" s="155">
        <f t="shared" si="45"/>
        <v>46949</v>
      </c>
      <c r="C371" s="150">
        <f t="shared" si="39"/>
        <v>42</v>
      </c>
      <c r="D371" s="17">
        <f t="shared" si="40"/>
        <v>0.9849</v>
      </c>
      <c r="E371" s="17">
        <f t="shared" si="41"/>
        <v>0.9849</v>
      </c>
      <c r="F371" s="14">
        <f t="shared" si="42"/>
        <v>46936</v>
      </c>
      <c r="G371" s="14">
        <f t="shared" si="43"/>
        <v>47302</v>
      </c>
      <c r="H371" s="3">
        <f>CHOOSE(MATCH($A$2,{"D","C"},0),VLOOKUP($A371,$J$4:$M$49,COUNTA($J$4:$M$4)),TREND(D371:E371,F371:G371,B371))</f>
        <v>0.9849</v>
      </c>
    </row>
    <row r="372" spans="1:8">
      <c r="A372" s="12">
        <f t="shared" si="44"/>
        <v>46966</v>
      </c>
      <c r="B372" s="155">
        <f t="shared" si="45"/>
        <v>46980</v>
      </c>
      <c r="C372" s="150">
        <f t="shared" si="39"/>
        <v>42</v>
      </c>
      <c r="D372" s="17">
        <f t="shared" si="40"/>
        <v>0.9849</v>
      </c>
      <c r="E372" s="17">
        <f t="shared" si="41"/>
        <v>0.9849</v>
      </c>
      <c r="F372" s="14">
        <f t="shared" si="42"/>
        <v>46936</v>
      </c>
      <c r="G372" s="14">
        <f t="shared" si="43"/>
        <v>47302</v>
      </c>
      <c r="H372" s="3">
        <f>CHOOSE(MATCH($A$2,{"D","C"},0),VLOOKUP($A372,$J$4:$M$49,COUNTA($J$4:$M$4)),TREND(D372:E372,F372:G372,B372))</f>
        <v>0.9849</v>
      </c>
    </row>
    <row r="373" spans="1:8">
      <c r="A373" s="12">
        <f t="shared" si="44"/>
        <v>46997</v>
      </c>
      <c r="B373" s="155">
        <f t="shared" si="45"/>
        <v>47011</v>
      </c>
      <c r="C373" s="150">
        <f t="shared" si="39"/>
        <v>42</v>
      </c>
      <c r="D373" s="17">
        <f t="shared" si="40"/>
        <v>0.9849</v>
      </c>
      <c r="E373" s="17">
        <f t="shared" si="41"/>
        <v>0.9849</v>
      </c>
      <c r="F373" s="14">
        <f t="shared" si="42"/>
        <v>46936</v>
      </c>
      <c r="G373" s="14">
        <f t="shared" si="43"/>
        <v>47302</v>
      </c>
      <c r="H373" s="3">
        <f>CHOOSE(MATCH($A$2,{"D","C"},0),VLOOKUP($A373,$J$4:$M$49,COUNTA($J$4:$M$4)),TREND(D373:E373,F373:G373,B373))</f>
        <v>0.9849</v>
      </c>
    </row>
    <row r="374" spans="1:8">
      <c r="A374" s="12">
        <f t="shared" si="44"/>
        <v>47027</v>
      </c>
      <c r="B374" s="155">
        <f t="shared" si="45"/>
        <v>47041</v>
      </c>
      <c r="C374" s="150">
        <f t="shared" si="39"/>
        <v>42</v>
      </c>
      <c r="D374" s="17">
        <f t="shared" si="40"/>
        <v>0.9849</v>
      </c>
      <c r="E374" s="17">
        <f t="shared" si="41"/>
        <v>0.9849</v>
      </c>
      <c r="F374" s="14">
        <f t="shared" si="42"/>
        <v>46936</v>
      </c>
      <c r="G374" s="14">
        <f t="shared" si="43"/>
        <v>47302</v>
      </c>
      <c r="H374" s="3">
        <f>CHOOSE(MATCH($A$2,{"D","C"},0),VLOOKUP($A374,$J$4:$M$49,COUNTA($J$4:$M$4)),TREND(D374:E374,F374:G374,B374))</f>
        <v>0.9849</v>
      </c>
    </row>
    <row r="375" spans="1:8">
      <c r="A375" s="12">
        <f t="shared" si="44"/>
        <v>47058</v>
      </c>
      <c r="B375" s="155">
        <f t="shared" si="45"/>
        <v>47072</v>
      </c>
      <c r="C375" s="150">
        <f t="shared" si="39"/>
        <v>42</v>
      </c>
      <c r="D375" s="17">
        <f t="shared" si="40"/>
        <v>0.9849</v>
      </c>
      <c r="E375" s="17">
        <f t="shared" si="41"/>
        <v>0.9849</v>
      </c>
      <c r="F375" s="14">
        <f t="shared" si="42"/>
        <v>46936</v>
      </c>
      <c r="G375" s="14">
        <f t="shared" si="43"/>
        <v>47302</v>
      </c>
      <c r="H375" s="3">
        <f>CHOOSE(MATCH($A$2,{"D","C"},0),VLOOKUP($A375,$J$4:$M$49,COUNTA($J$4:$M$4)),TREND(D375:E375,F375:G375,B375))</f>
        <v>0.9849</v>
      </c>
    </row>
    <row r="376" spans="1:8">
      <c r="A376" s="12">
        <f t="shared" si="44"/>
        <v>47088</v>
      </c>
      <c r="B376" s="155">
        <f t="shared" si="45"/>
        <v>47102</v>
      </c>
      <c r="C376" s="150">
        <f t="shared" si="39"/>
        <v>42</v>
      </c>
      <c r="D376" s="17">
        <f t="shared" si="40"/>
        <v>0.9849</v>
      </c>
      <c r="E376" s="17">
        <f t="shared" si="41"/>
        <v>0.9849</v>
      </c>
      <c r="F376" s="14">
        <f t="shared" si="42"/>
        <v>46936</v>
      </c>
      <c r="G376" s="14">
        <f t="shared" si="43"/>
        <v>47302</v>
      </c>
      <c r="H376" s="3">
        <f>CHOOSE(MATCH($A$2,{"D","C"},0),VLOOKUP($A376,$J$4:$M$49,COUNTA($J$4:$M$4)),TREND(D376:E376,F376:G376,B376))</f>
        <v>0.9849</v>
      </c>
    </row>
    <row r="377" spans="1:8">
      <c r="A377" s="12">
        <f t="shared" si="44"/>
        <v>47119</v>
      </c>
      <c r="B377" s="155">
        <f t="shared" si="45"/>
        <v>47133</v>
      </c>
      <c r="C377" s="150">
        <f t="shared" si="39"/>
        <v>42</v>
      </c>
      <c r="D377" s="17">
        <f t="shared" si="40"/>
        <v>0.9849</v>
      </c>
      <c r="E377" s="17">
        <f t="shared" si="41"/>
        <v>0.9849</v>
      </c>
      <c r="F377" s="14">
        <f t="shared" si="42"/>
        <v>46936</v>
      </c>
      <c r="G377" s="14">
        <f t="shared" si="43"/>
        <v>47302</v>
      </c>
      <c r="H377" s="3">
        <f>CHOOSE(MATCH($A$2,{"D","C"},0),VLOOKUP($A377,$J$4:$M$49,COUNTA($J$4:$M$4)),TREND(D377:E377,F377:G377,B377))</f>
        <v>0.9849</v>
      </c>
    </row>
    <row r="378" spans="1:8">
      <c r="A378" s="12">
        <f t="shared" si="44"/>
        <v>47150</v>
      </c>
      <c r="B378" s="155">
        <f t="shared" si="45"/>
        <v>47164</v>
      </c>
      <c r="C378" s="150">
        <f t="shared" si="39"/>
        <v>42</v>
      </c>
      <c r="D378" s="17">
        <f t="shared" si="40"/>
        <v>0.9849</v>
      </c>
      <c r="E378" s="17">
        <f t="shared" si="41"/>
        <v>0.9849</v>
      </c>
      <c r="F378" s="14">
        <f t="shared" si="42"/>
        <v>46936</v>
      </c>
      <c r="G378" s="14">
        <f t="shared" si="43"/>
        <v>47302</v>
      </c>
      <c r="H378" s="3">
        <f>CHOOSE(MATCH($A$2,{"D","C"},0),VLOOKUP($A378,$J$4:$M$49,COUNTA($J$4:$M$4)),TREND(D378:E378,F378:G378,B378))</f>
        <v>0.9849</v>
      </c>
    </row>
    <row r="379" spans="1:8">
      <c r="A379" s="12">
        <f t="shared" si="44"/>
        <v>47178</v>
      </c>
      <c r="B379" s="155">
        <f t="shared" si="45"/>
        <v>47192</v>
      </c>
      <c r="C379" s="150">
        <f t="shared" si="39"/>
        <v>42</v>
      </c>
      <c r="D379" s="17">
        <f t="shared" si="40"/>
        <v>0.9849</v>
      </c>
      <c r="E379" s="17">
        <f t="shared" si="41"/>
        <v>0.9849</v>
      </c>
      <c r="F379" s="14">
        <f t="shared" si="42"/>
        <v>46936</v>
      </c>
      <c r="G379" s="14">
        <f t="shared" si="43"/>
        <v>47302</v>
      </c>
      <c r="H379" s="3">
        <f>CHOOSE(MATCH($A$2,{"D","C"},0),VLOOKUP($A379,$J$4:$M$49,COUNTA($J$4:$M$4)),TREND(D379:E379,F379:G379,B379))</f>
        <v>0.9849</v>
      </c>
    </row>
    <row r="380" spans="1:8">
      <c r="A380" s="12">
        <f t="shared" si="44"/>
        <v>47209</v>
      </c>
      <c r="B380" s="155">
        <f t="shared" si="45"/>
        <v>47223</v>
      </c>
      <c r="C380" s="150">
        <f t="shared" si="39"/>
        <v>42</v>
      </c>
      <c r="D380" s="17">
        <f t="shared" si="40"/>
        <v>0.9849</v>
      </c>
      <c r="E380" s="17">
        <f t="shared" si="41"/>
        <v>0.9849</v>
      </c>
      <c r="F380" s="14">
        <f t="shared" si="42"/>
        <v>46936</v>
      </c>
      <c r="G380" s="14">
        <f t="shared" si="43"/>
        <v>47302</v>
      </c>
      <c r="H380" s="3">
        <f>CHOOSE(MATCH($A$2,{"D","C"},0),VLOOKUP($A380,$J$4:$M$49,COUNTA($J$4:$M$4)),TREND(D380:E380,F380:G380,B380))</f>
        <v>0.9849</v>
      </c>
    </row>
    <row r="381" spans="1:8">
      <c r="A381" s="12">
        <f t="shared" si="44"/>
        <v>47239</v>
      </c>
      <c r="B381" s="155">
        <f t="shared" si="45"/>
        <v>47253</v>
      </c>
      <c r="C381" s="150">
        <f t="shared" si="39"/>
        <v>42</v>
      </c>
      <c r="D381" s="17">
        <f t="shared" si="40"/>
        <v>0.9849</v>
      </c>
      <c r="E381" s="17">
        <f t="shared" si="41"/>
        <v>0.9849</v>
      </c>
      <c r="F381" s="14">
        <f t="shared" si="42"/>
        <v>46936</v>
      </c>
      <c r="G381" s="14">
        <f t="shared" si="43"/>
        <v>47302</v>
      </c>
      <c r="H381" s="3">
        <f>CHOOSE(MATCH($A$2,{"D","C"},0),VLOOKUP($A381,$J$4:$M$49,COUNTA($J$4:$M$4)),TREND(D381:E381,F381:G381,B381))</f>
        <v>0.9849</v>
      </c>
    </row>
    <row r="382" spans="1:8">
      <c r="A382" s="12">
        <f t="shared" si="44"/>
        <v>47270</v>
      </c>
      <c r="B382" s="155">
        <f t="shared" si="45"/>
        <v>47284</v>
      </c>
      <c r="C382" s="150">
        <f t="shared" si="39"/>
        <v>42</v>
      </c>
      <c r="D382" s="17">
        <f t="shared" si="40"/>
        <v>0.9849</v>
      </c>
      <c r="E382" s="17">
        <f t="shared" si="41"/>
        <v>0.9849</v>
      </c>
      <c r="F382" s="14">
        <f t="shared" si="42"/>
        <v>46936</v>
      </c>
      <c r="G382" s="14">
        <f t="shared" si="43"/>
        <v>47302</v>
      </c>
      <c r="H382" s="3">
        <f>CHOOSE(MATCH($A$2,{"D","C"},0),VLOOKUP($A382,$J$4:$M$49,COUNTA($J$4:$M$4)),TREND(D382:E382,F382:G382,B382))</f>
        <v>0.9849</v>
      </c>
    </row>
    <row r="383" spans="1:8">
      <c r="A383" s="12">
        <f t="shared" si="44"/>
        <v>47300</v>
      </c>
      <c r="B383" s="155">
        <f t="shared" si="45"/>
        <v>47314</v>
      </c>
      <c r="C383" s="150">
        <f t="shared" si="39"/>
        <v>43</v>
      </c>
      <c r="D383" s="17">
        <f t="shared" si="40"/>
        <v>0.9849</v>
      </c>
      <c r="E383" s="17">
        <f t="shared" si="41"/>
        <v>0.9849</v>
      </c>
      <c r="F383" s="14">
        <f t="shared" si="42"/>
        <v>47302</v>
      </c>
      <c r="G383" s="14">
        <f t="shared" si="43"/>
        <v>47667</v>
      </c>
      <c r="H383" s="3">
        <f>CHOOSE(MATCH($A$2,{"D","C"},0),VLOOKUP($A383,$J$4:$M$49,COUNTA($J$4:$M$4)),TREND(D383:E383,F383:G383,B383))</f>
        <v>0.9849</v>
      </c>
    </row>
    <row r="384" spans="1:8">
      <c r="A384" s="12">
        <f t="shared" si="44"/>
        <v>47331</v>
      </c>
      <c r="B384" s="155">
        <f t="shared" si="45"/>
        <v>47345</v>
      </c>
      <c r="C384" s="150">
        <f t="shared" si="39"/>
        <v>43</v>
      </c>
      <c r="D384" s="17">
        <f t="shared" si="40"/>
        <v>0.9849</v>
      </c>
      <c r="E384" s="17">
        <f t="shared" si="41"/>
        <v>0.9849</v>
      </c>
      <c r="F384" s="14">
        <f t="shared" si="42"/>
        <v>47302</v>
      </c>
      <c r="G384" s="14">
        <f t="shared" si="43"/>
        <v>47667</v>
      </c>
      <c r="H384" s="3">
        <f>CHOOSE(MATCH($A$2,{"D","C"},0),VLOOKUP($A384,$J$4:$M$49,COUNTA($J$4:$M$4)),TREND(D384:E384,F384:G384,B384))</f>
        <v>0.9849</v>
      </c>
    </row>
    <row r="385" spans="1:8">
      <c r="A385" s="12">
        <f t="shared" si="44"/>
        <v>47362</v>
      </c>
      <c r="B385" s="155">
        <f t="shared" si="45"/>
        <v>47376</v>
      </c>
      <c r="C385" s="150">
        <f t="shared" si="39"/>
        <v>43</v>
      </c>
      <c r="D385" s="17">
        <f t="shared" si="40"/>
        <v>0.9849</v>
      </c>
      <c r="E385" s="17">
        <f t="shared" si="41"/>
        <v>0.9849</v>
      </c>
      <c r="F385" s="14">
        <f t="shared" si="42"/>
        <v>47302</v>
      </c>
      <c r="G385" s="14">
        <f t="shared" si="43"/>
        <v>47667</v>
      </c>
      <c r="H385" s="3">
        <f>CHOOSE(MATCH($A$2,{"D","C"},0),VLOOKUP($A385,$J$4:$M$49,COUNTA($J$4:$M$4)),TREND(D385:E385,F385:G385,B385))</f>
        <v>0.9849</v>
      </c>
    </row>
    <row r="386" spans="1:8">
      <c r="A386" s="12">
        <f t="shared" si="44"/>
        <v>47392</v>
      </c>
      <c r="B386" s="155">
        <f t="shared" si="45"/>
        <v>47406</v>
      </c>
      <c r="C386" s="150">
        <f t="shared" si="39"/>
        <v>43</v>
      </c>
      <c r="D386" s="17">
        <f t="shared" si="40"/>
        <v>0.9849</v>
      </c>
      <c r="E386" s="17">
        <f t="shared" si="41"/>
        <v>0.9849</v>
      </c>
      <c r="F386" s="14">
        <f t="shared" si="42"/>
        <v>47302</v>
      </c>
      <c r="G386" s="14">
        <f t="shared" si="43"/>
        <v>47667</v>
      </c>
      <c r="H386" s="3">
        <f>CHOOSE(MATCH($A$2,{"D","C"},0),VLOOKUP($A386,$J$4:$M$49,COUNTA($J$4:$M$4)),TREND(D386:E386,F386:G386,B386))</f>
        <v>0.9849</v>
      </c>
    </row>
    <row r="387" spans="1:8">
      <c r="A387" s="12">
        <f t="shared" si="44"/>
        <v>47423</v>
      </c>
      <c r="B387" s="155">
        <f t="shared" si="45"/>
        <v>47437</v>
      </c>
      <c r="C387" s="150">
        <f t="shared" si="39"/>
        <v>43</v>
      </c>
      <c r="D387" s="17">
        <f t="shared" si="40"/>
        <v>0.9849</v>
      </c>
      <c r="E387" s="17">
        <f t="shared" si="41"/>
        <v>0.9849</v>
      </c>
      <c r="F387" s="14">
        <f t="shared" si="42"/>
        <v>47302</v>
      </c>
      <c r="G387" s="14">
        <f t="shared" si="43"/>
        <v>47667</v>
      </c>
      <c r="H387" s="3">
        <f>CHOOSE(MATCH($A$2,{"D","C"},0),VLOOKUP($A387,$J$4:$M$49,COUNTA($J$4:$M$4)),TREND(D387:E387,F387:G387,B387))</f>
        <v>0.9849</v>
      </c>
    </row>
    <row r="388" spans="1:8">
      <c r="A388" s="12">
        <f t="shared" si="44"/>
        <v>47453</v>
      </c>
      <c r="B388" s="155">
        <f t="shared" si="45"/>
        <v>47467</v>
      </c>
      <c r="C388" s="150">
        <f t="shared" si="39"/>
        <v>43</v>
      </c>
      <c r="D388" s="17">
        <f t="shared" si="40"/>
        <v>0.9849</v>
      </c>
      <c r="E388" s="17">
        <f t="shared" si="41"/>
        <v>0.9849</v>
      </c>
      <c r="F388" s="14">
        <f t="shared" si="42"/>
        <v>47302</v>
      </c>
      <c r="G388" s="14">
        <f t="shared" si="43"/>
        <v>47667</v>
      </c>
      <c r="H388" s="3">
        <f>CHOOSE(MATCH($A$2,{"D","C"},0),VLOOKUP($A388,$J$4:$M$49,COUNTA($J$4:$M$4)),TREND(D388:E388,F388:G388,B388))</f>
        <v>0.9849</v>
      </c>
    </row>
    <row r="389" spans="1:8">
      <c r="A389" s="12">
        <f t="shared" si="44"/>
        <v>47484</v>
      </c>
      <c r="B389" s="155">
        <f t="shared" si="45"/>
        <v>47498</v>
      </c>
      <c r="C389" s="150">
        <f t="shared" si="39"/>
        <v>43</v>
      </c>
      <c r="D389" s="17">
        <f t="shared" ref="D389" si="46">INDEX($M$5:$M$49,C389)</f>
        <v>0.9849</v>
      </c>
      <c r="E389" s="17">
        <f t="shared" si="41"/>
        <v>0.9849</v>
      </c>
      <c r="F389" s="14">
        <f t="shared" si="42"/>
        <v>47302</v>
      </c>
      <c r="G389" s="14">
        <f t="shared" si="43"/>
        <v>47667</v>
      </c>
      <c r="H389" s="3">
        <f>CHOOSE(MATCH($A$2,{"D","C"},0),VLOOKUP($A389,$J$4:$M$49,COUNTA($J$4:$M$4)),TREND(D389:E389,F389:G389,B389))</f>
        <v>0.9849</v>
      </c>
    </row>
    <row r="390" spans="1:8">
      <c r="A390" s="51"/>
      <c r="B390" s="52"/>
      <c r="C390" s="53"/>
      <c r="D390" s="53"/>
      <c r="E390" s="53"/>
      <c r="F390" s="53"/>
      <c r="G390" s="53"/>
      <c r="H390" s="53"/>
    </row>
  </sheetData>
  <phoneticPr fontId="9"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R390"/>
  <sheetViews>
    <sheetView topLeftCell="A4" zoomScale="90" zoomScaleNormal="90" workbookViewId="0">
      <selection activeCell="M7" sqref="M7:O38"/>
    </sheetView>
  </sheetViews>
  <sheetFormatPr defaultRowHeight="12.3"/>
  <cols>
    <col min="2" max="2" width="10.6640625" customWidth="1"/>
    <col min="6" max="7" width="10.109375" bestFit="1" customWidth="1"/>
    <col min="8" max="9" width="10.6640625" customWidth="1"/>
    <col min="11" max="12" width="10.109375" bestFit="1" customWidth="1"/>
    <col min="13" max="14" width="11.6640625" customWidth="1"/>
  </cols>
  <sheetData>
    <row r="1" spans="1:18">
      <c r="K1" s="22" t="s">
        <v>21</v>
      </c>
      <c r="L1" t="s">
        <v>17</v>
      </c>
      <c r="N1" s="1" t="str">
        <f>CHOOSE(MATCH($K$1,{"P","C","A"},0),"Policy","Calendar","Accident")</f>
        <v>Accident</v>
      </c>
    </row>
    <row r="2" spans="1:18">
      <c r="A2" s="22" t="s">
        <v>31</v>
      </c>
      <c r="B2" t="s">
        <v>39</v>
      </c>
      <c r="K2" s="22">
        <v>12</v>
      </c>
      <c r="L2" t="s">
        <v>19</v>
      </c>
      <c r="N2" s="1">
        <f>CHOOSE(MATCH($K$1,{"P","C","A"},0),$K$2,0,0)</f>
        <v>0</v>
      </c>
    </row>
    <row r="3" spans="1:18">
      <c r="A3" s="22">
        <v>1</v>
      </c>
      <c r="B3" s="5" t="s">
        <v>18</v>
      </c>
    </row>
    <row r="4" spans="1:18" s="16" customFormat="1" ht="24.6">
      <c r="A4" s="38" t="str">
        <f>$N$1&amp;" Period"</f>
        <v>Accident Period</v>
      </c>
      <c r="B4" s="19" t="s">
        <v>3</v>
      </c>
      <c r="C4" s="26" t="s">
        <v>15</v>
      </c>
      <c r="D4" s="27"/>
      <c r="E4" s="27"/>
      <c r="F4" s="27"/>
      <c r="G4" s="28"/>
      <c r="H4" s="38" t="s">
        <v>22</v>
      </c>
      <c r="I4" s="38" t="s">
        <v>77</v>
      </c>
      <c r="K4" s="38" t="str">
        <f>$N$1&amp;" Period"</f>
        <v>Accident Period</v>
      </c>
      <c r="L4" s="38" t="s">
        <v>3</v>
      </c>
      <c r="M4" s="38" t="s">
        <v>74</v>
      </c>
      <c r="N4" s="38" t="s">
        <v>75</v>
      </c>
      <c r="O4" s="38" t="s">
        <v>76</v>
      </c>
    </row>
    <row r="5" spans="1:18">
      <c r="A5" s="31">
        <v>35796</v>
      </c>
      <c r="B5" s="34">
        <f t="shared" ref="B5:B68" si="0">DATE(YEAR(A5),MONTH(A5)+FLOOR(($N$2+$A$3)/2,1),1+14*MOD($N$2+$A$3,2))</f>
        <v>35810</v>
      </c>
      <c r="C5" s="35">
        <f t="shared" ref="C5:C68" si="1">MATCH($B5,$L$5:$L$39,1)</f>
        <v>1</v>
      </c>
      <c r="D5" s="17">
        <f t="shared" ref="D5:D68" si="2">INDEX($O$5:$O$39,C5)</f>
        <v>0.64</v>
      </c>
      <c r="E5" s="17">
        <f t="shared" ref="E5:E68" si="3">INDEX($O$5:$O$39,C5+1)</f>
        <v>0.64</v>
      </c>
      <c r="F5" s="14">
        <f t="shared" ref="F5:F68" si="4">INDEX($L$5:$L$39,C5)</f>
        <v>35614</v>
      </c>
      <c r="G5" s="14">
        <f t="shared" ref="G5:G68" si="5">INDEX($L$5:$L$39,C5+1)</f>
        <v>35979</v>
      </c>
      <c r="H5" s="3">
        <f>I5*'Indem BL'!H5*SAWW!H5+(1-I5)*'Med BL'!H5</f>
        <v>0.95551229980025942</v>
      </c>
      <c r="I5" s="3">
        <f>CHOOSE(MATCH($A$2,{"D","C"},0),VLOOKUP($A5,$K$4:$N$39,COUNTA($K$4:$N$4)),TREND(D5:E5,F5:G5,B5))</f>
        <v>0.64</v>
      </c>
      <c r="K5" s="32">
        <v>35431</v>
      </c>
      <c r="L5" s="60">
        <f t="shared" ref="L5:L27" si="6">EDATE(K5+ROUND((K6-K5)/2,0),$N$2/2)+ROUND(30.5*MOD($N$2,1),0)</f>
        <v>35614</v>
      </c>
      <c r="M5" s="111"/>
      <c r="N5" s="111"/>
      <c r="O5" s="113">
        <v>0.64</v>
      </c>
      <c r="P5" s="141" t="s">
        <v>413</v>
      </c>
      <c r="R5" s="47"/>
    </row>
    <row r="6" spans="1:18">
      <c r="A6" s="12">
        <f t="shared" ref="A6:A69" si="7">EOMONTH(A5,$A$3-1)+1</f>
        <v>35827</v>
      </c>
      <c r="B6" s="34">
        <f t="shared" si="0"/>
        <v>35841</v>
      </c>
      <c r="C6" s="35">
        <f t="shared" si="1"/>
        <v>1</v>
      </c>
      <c r="D6" s="17">
        <f t="shared" si="2"/>
        <v>0.64</v>
      </c>
      <c r="E6" s="17">
        <f t="shared" si="3"/>
        <v>0.64</v>
      </c>
      <c r="F6" s="14">
        <f t="shared" si="4"/>
        <v>35614</v>
      </c>
      <c r="G6" s="14">
        <f t="shared" si="5"/>
        <v>35979</v>
      </c>
      <c r="H6" s="3">
        <f>I6*'Indem BL'!H6*SAWW!H6+(1-I6)*'Med BL'!H6</f>
        <v>0.95722465313425487</v>
      </c>
      <c r="I6" s="3">
        <f>CHOOSE(MATCH($A$2,{"D","C"},0),VLOOKUP($A6,$K$4:$N$39,COUNTA($K$4:$N$4)),TREND(D6:E6,F6:G6,B6))</f>
        <v>0.64</v>
      </c>
      <c r="K6" s="32">
        <v>35796</v>
      </c>
      <c r="L6" s="60">
        <f t="shared" si="6"/>
        <v>35979</v>
      </c>
      <c r="M6" s="111"/>
      <c r="N6" s="111"/>
      <c r="O6" s="113">
        <v>0.64</v>
      </c>
      <c r="P6" s="141" t="s">
        <v>413</v>
      </c>
      <c r="R6" s="47"/>
    </row>
    <row r="7" spans="1:18">
      <c r="A7" s="12">
        <f t="shared" si="7"/>
        <v>35855</v>
      </c>
      <c r="B7" s="34">
        <f t="shared" si="0"/>
        <v>35869</v>
      </c>
      <c r="C7" s="35">
        <f t="shared" si="1"/>
        <v>1</v>
      </c>
      <c r="D7" s="17">
        <f t="shared" si="2"/>
        <v>0.64</v>
      </c>
      <c r="E7" s="17">
        <f t="shared" si="3"/>
        <v>0.64</v>
      </c>
      <c r="F7" s="14">
        <f t="shared" si="4"/>
        <v>35614</v>
      </c>
      <c r="G7" s="14">
        <f t="shared" si="5"/>
        <v>35979</v>
      </c>
      <c r="H7" s="3">
        <f>I7*'Indem BL'!H7*SAWW!H7+(1-I7)*'Med BL'!H7</f>
        <v>0.95877129485528334</v>
      </c>
      <c r="I7" s="3">
        <f>CHOOSE(MATCH($A$2,{"D","C"},0),VLOOKUP($A7,$K$4:$N$39,COUNTA($K$4:$N$4)),TREND(D7:E7,F7:G7,B7))</f>
        <v>0.64</v>
      </c>
      <c r="K7" s="32">
        <v>36161</v>
      </c>
      <c r="L7" s="60">
        <f t="shared" si="6"/>
        <v>36344</v>
      </c>
      <c r="M7" s="473">
        <f>IFERROR(_xlfn.XLOOKUP(YEAR($K7),'Trend data'!$A$11:$A$36,'Trend data'!$K$11:$K$36,,0),"")</f>
        <v>1.4392959950914126</v>
      </c>
      <c r="N7" s="473">
        <f>IFERROR(_xlfn.XLOOKUP(YEAR($K7),'Trend data'!$A$11:$A$36,'Trend data'!$R$11:$R$36,,0),"")</f>
        <v>0.47736607319312485</v>
      </c>
      <c r="O7" s="474">
        <f t="shared" ref="O7:O38" si="8">IF(M7="",O6,M7/SUM(M7:N7))</f>
        <v>0.75093884253660848</v>
      </c>
      <c r="R7" s="47"/>
    </row>
    <row r="8" spans="1:18">
      <c r="A8" s="12">
        <f t="shared" si="7"/>
        <v>35886</v>
      </c>
      <c r="B8" s="34">
        <f t="shared" si="0"/>
        <v>35900</v>
      </c>
      <c r="C8" s="35">
        <f t="shared" si="1"/>
        <v>1</v>
      </c>
      <c r="D8" s="17">
        <f t="shared" si="2"/>
        <v>0.64</v>
      </c>
      <c r="E8" s="17">
        <f t="shared" si="3"/>
        <v>0.64</v>
      </c>
      <c r="F8" s="14">
        <f t="shared" si="4"/>
        <v>35614</v>
      </c>
      <c r="G8" s="14">
        <f t="shared" si="5"/>
        <v>35979</v>
      </c>
      <c r="H8" s="3">
        <f>I8*'Indem BL'!H8*SAWW!H8+(1-I8)*'Med BL'!H8</f>
        <v>0.96048364818927912</v>
      </c>
      <c r="I8" s="3">
        <f>CHOOSE(MATCH($A$2,{"D","C"},0),VLOOKUP($A8,$K$4:$N$39,COUNTA($K$4:$N$4)),TREND(D8:E8,F8:G8,B8))</f>
        <v>0.64</v>
      </c>
      <c r="K8" s="32">
        <v>36526</v>
      </c>
      <c r="L8" s="60">
        <f t="shared" si="6"/>
        <v>36709</v>
      </c>
      <c r="M8" s="473">
        <f>IFERROR(_xlfn.XLOOKUP(YEAR($K8),'Trend data'!$A$11:$A$36,'Trend data'!$K$11:$K$36,,0),"")</f>
        <v>1.4237818290528583</v>
      </c>
      <c r="N8" s="473">
        <f>IFERROR(_xlfn.XLOOKUP(YEAR($K8),'Trend data'!$A$11:$A$36,'Trend data'!$R$11:$R$36,,0),"")</f>
        <v>0.51078169831664366</v>
      </c>
      <c r="O8" s="474">
        <f t="shared" si="8"/>
        <v>0.73597057367706475</v>
      </c>
      <c r="R8" s="47"/>
    </row>
    <row r="9" spans="1:18">
      <c r="A9" s="12">
        <f t="shared" si="7"/>
        <v>35916</v>
      </c>
      <c r="B9" s="34">
        <f t="shared" si="0"/>
        <v>35930</v>
      </c>
      <c r="C9" s="35">
        <f t="shared" si="1"/>
        <v>1</v>
      </c>
      <c r="D9" s="17">
        <f t="shared" si="2"/>
        <v>0.64</v>
      </c>
      <c r="E9" s="17">
        <f t="shared" si="3"/>
        <v>0.64</v>
      </c>
      <c r="F9" s="14">
        <f t="shared" si="4"/>
        <v>35614</v>
      </c>
      <c r="G9" s="14">
        <f t="shared" si="5"/>
        <v>35979</v>
      </c>
      <c r="H9" s="3">
        <f>I9*'Indem BL'!H9*SAWW!H9+(1-I9)*'Med BL'!H9</f>
        <v>0.96214076431895246</v>
      </c>
      <c r="I9" s="3">
        <f>CHOOSE(MATCH($A$2,{"D","C"},0),VLOOKUP($A9,$K$4:$N$39,COUNTA($K$4:$N$4)),TREND(D9:E9,F9:G9,B9))</f>
        <v>0.64</v>
      </c>
      <c r="K9" s="32">
        <v>36892</v>
      </c>
      <c r="L9" s="60">
        <f t="shared" si="6"/>
        <v>37075</v>
      </c>
      <c r="M9" s="473">
        <f>IFERROR(_xlfn.XLOOKUP(YEAR($K9),'Trend data'!$A$11:$A$36,'Trend data'!$K$11:$K$36,,0),"")</f>
        <v>1.4249019488759112</v>
      </c>
      <c r="N9" s="473">
        <f>IFERROR(_xlfn.XLOOKUP(YEAR($K9),'Trend data'!$A$11:$A$36,'Trend data'!$R$11:$R$36,,0),"")</f>
        <v>0.54653641719880874</v>
      </c>
      <c r="O9" s="474">
        <f t="shared" si="8"/>
        <v>0.72277275992807055</v>
      </c>
      <c r="R9" s="47"/>
    </row>
    <row r="10" spans="1:18">
      <c r="A10" s="12">
        <f t="shared" si="7"/>
        <v>35947</v>
      </c>
      <c r="B10" s="34">
        <f t="shared" si="0"/>
        <v>35961</v>
      </c>
      <c r="C10" s="35">
        <f t="shared" si="1"/>
        <v>1</v>
      </c>
      <c r="D10" s="17">
        <f t="shared" si="2"/>
        <v>0.64</v>
      </c>
      <c r="E10" s="17">
        <f t="shared" si="3"/>
        <v>0.64</v>
      </c>
      <c r="F10" s="14">
        <f t="shared" si="4"/>
        <v>35614</v>
      </c>
      <c r="G10" s="14">
        <f t="shared" si="5"/>
        <v>35979</v>
      </c>
      <c r="H10" s="3">
        <f>I10*'Indem BL'!H10*SAWW!H10+(1-I10)*'Med BL'!H10</f>
        <v>0.96385311765294823</v>
      </c>
      <c r="I10" s="3">
        <f>CHOOSE(MATCH($A$2,{"D","C"},0),VLOOKUP($A10,$K$4:$N$39,COUNTA($K$4:$N$4)),TREND(D10:E10,F10:G10,B10))</f>
        <v>0.64</v>
      </c>
      <c r="K10" s="32">
        <v>37257</v>
      </c>
      <c r="L10" s="60">
        <f t="shared" si="6"/>
        <v>37440</v>
      </c>
      <c r="M10" s="473">
        <f>IFERROR(_xlfn.XLOOKUP(YEAR($K10),'Trend data'!$A$11:$A$36,'Trend data'!$K$11:$K$36,,0),"")</f>
        <v>1.4313296648755753</v>
      </c>
      <c r="N10" s="473">
        <f>IFERROR(_xlfn.XLOOKUP(YEAR($K10),'Trend data'!$A$11:$A$36,'Trend data'!$R$11:$R$36,,0),"")</f>
        <v>0.56673772823129498</v>
      </c>
      <c r="O10" s="474">
        <f t="shared" si="8"/>
        <v>0.7163570507248741</v>
      </c>
      <c r="R10" s="47"/>
    </row>
    <row r="11" spans="1:18">
      <c r="A11" s="12">
        <f t="shared" si="7"/>
        <v>35977</v>
      </c>
      <c r="B11" s="34">
        <f t="shared" si="0"/>
        <v>35991</v>
      </c>
      <c r="C11" s="35">
        <f t="shared" si="1"/>
        <v>2</v>
      </c>
      <c r="D11" s="17">
        <f t="shared" si="2"/>
        <v>0.64</v>
      </c>
      <c r="E11" s="17">
        <f t="shared" si="3"/>
        <v>0.75093884253660848</v>
      </c>
      <c r="F11" s="14">
        <f t="shared" si="4"/>
        <v>35979</v>
      </c>
      <c r="G11" s="14">
        <f t="shared" si="5"/>
        <v>36344</v>
      </c>
      <c r="H11" s="3">
        <f>I11*'Indem BL'!H11*SAWW!H11+(1-I11)*'Med BL'!H11</f>
        <v>0.96554699798527099</v>
      </c>
      <c r="I11" s="3">
        <f>CHOOSE(MATCH($A$2,{"D","C"},0),VLOOKUP($A11,$K$4:$N$39,COUNTA($K$4:$N$4)),TREND(D11:E11,F11:G11,B11))</f>
        <v>0.64364730441216444</v>
      </c>
      <c r="K11" s="32">
        <v>37622</v>
      </c>
      <c r="L11" s="60">
        <f t="shared" si="6"/>
        <v>37805</v>
      </c>
      <c r="M11" s="473">
        <f>IFERROR(_xlfn.XLOOKUP(YEAR($K11),'Trend data'!$A$11:$A$36,'Trend data'!$K$11:$K$36,,0),"")</f>
        <v>1.4125528897831725</v>
      </c>
      <c r="N11" s="473">
        <f>IFERROR(_xlfn.XLOOKUP(YEAR($K11),'Trend data'!$A$11:$A$36,'Trend data'!$R$11:$R$36,,0),"")</f>
        <v>0.6119118251834651</v>
      </c>
      <c r="O11" s="474">
        <f t="shared" si="8"/>
        <v>0.69774142238208925</v>
      </c>
      <c r="R11" s="47"/>
    </row>
    <row r="12" spans="1:18">
      <c r="A12" s="12">
        <f t="shared" si="7"/>
        <v>36008</v>
      </c>
      <c r="B12" s="34">
        <f t="shared" si="0"/>
        <v>36022</v>
      </c>
      <c r="C12" s="35">
        <f t="shared" si="1"/>
        <v>2</v>
      </c>
      <c r="D12" s="17">
        <f t="shared" si="2"/>
        <v>0.64</v>
      </c>
      <c r="E12" s="17">
        <f t="shared" si="3"/>
        <v>0.75093884253660848</v>
      </c>
      <c r="F12" s="14">
        <f t="shared" si="4"/>
        <v>35979</v>
      </c>
      <c r="G12" s="14">
        <f t="shared" si="5"/>
        <v>36344</v>
      </c>
      <c r="H12" s="3">
        <f>I12*'Indem BL'!H12*SAWW!H12+(1-I12)*'Med BL'!H12</f>
        <v>0.9674015325092058</v>
      </c>
      <c r="I12" s="3">
        <f>CHOOSE(MATCH($A$2,{"D","C"},0),VLOOKUP($A12,$K$4:$N$39,COUNTA($K$4:$N$4)),TREND(D12:E12,F12:G12,B12))</f>
        <v>0.65306950747691594</v>
      </c>
      <c r="K12" s="32">
        <v>37987</v>
      </c>
      <c r="L12" s="60">
        <f t="shared" si="6"/>
        <v>38170</v>
      </c>
      <c r="M12" s="473">
        <f>IFERROR(_xlfn.XLOOKUP(YEAR($K12),'Trend data'!$A$11:$A$36,'Trend data'!$K$11:$K$36,,0),"")</f>
        <v>1.4259248559594535</v>
      </c>
      <c r="N12" s="473">
        <f>IFERROR(_xlfn.XLOOKUP(YEAR($K12),'Trend data'!$A$11:$A$36,'Trend data'!$R$11:$R$36,,0),"")</f>
        <v>0.6739541671033572</v>
      </c>
      <c r="O12" s="474">
        <f t="shared" si="8"/>
        <v>0.67905095498294421</v>
      </c>
      <c r="R12" s="47"/>
    </row>
    <row r="13" spans="1:18">
      <c r="A13" s="12">
        <f t="shared" si="7"/>
        <v>36039</v>
      </c>
      <c r="B13" s="34">
        <f t="shared" si="0"/>
        <v>36053</v>
      </c>
      <c r="C13" s="35">
        <f t="shared" si="1"/>
        <v>2</v>
      </c>
      <c r="D13" s="17">
        <f t="shared" si="2"/>
        <v>0.64</v>
      </c>
      <c r="E13" s="17">
        <f t="shared" si="3"/>
        <v>0.75093884253660848</v>
      </c>
      <c r="F13" s="14">
        <f t="shared" si="4"/>
        <v>35979</v>
      </c>
      <c r="G13" s="14">
        <f t="shared" si="5"/>
        <v>36344</v>
      </c>
      <c r="H13" s="3">
        <f>I13*'Indem BL'!H13*SAWW!H13+(1-I13)*'Med BL'!H13</f>
        <v>0.96932413293977338</v>
      </c>
      <c r="I13" s="3">
        <f>CHOOSE(MATCH($A$2,{"D","C"},0),VLOOKUP($A13,$K$4:$N$39,COUNTA($K$4:$N$4)),TREND(D13:E13,F13:G13,B13))</f>
        <v>0.66249171054166922</v>
      </c>
      <c r="K13" s="32">
        <v>38353</v>
      </c>
      <c r="L13" s="60">
        <f t="shared" si="6"/>
        <v>38536</v>
      </c>
      <c r="M13" s="473">
        <f>IFERROR(_xlfn.XLOOKUP(YEAR($K13),'Trend data'!$A$11:$A$36,'Trend data'!$K$11:$K$36,,0),"")</f>
        <v>1.4078930754186649</v>
      </c>
      <c r="N13" s="473">
        <f>IFERROR(_xlfn.XLOOKUP(YEAR($K13),'Trend data'!$A$11:$A$36,'Trend data'!$R$11:$R$36,,0),"")</f>
        <v>0.72734656673717324</v>
      </c>
      <c r="O13" s="474">
        <f t="shared" si="8"/>
        <v>0.65936068609010556</v>
      </c>
      <c r="R13" s="47"/>
    </row>
    <row r="14" spans="1:18">
      <c r="A14" s="12">
        <f t="shared" si="7"/>
        <v>36069</v>
      </c>
      <c r="B14" s="34">
        <f t="shared" si="0"/>
        <v>36083</v>
      </c>
      <c r="C14" s="35">
        <f t="shared" si="1"/>
        <v>2</v>
      </c>
      <c r="D14" s="17">
        <f t="shared" si="2"/>
        <v>0.64</v>
      </c>
      <c r="E14" s="17">
        <f t="shared" si="3"/>
        <v>0.75093884253660848</v>
      </c>
      <c r="F14" s="14">
        <f t="shared" si="4"/>
        <v>35979</v>
      </c>
      <c r="G14" s="14">
        <f t="shared" si="5"/>
        <v>36344</v>
      </c>
      <c r="H14" s="3">
        <f>I14*'Indem BL'!H14*SAWW!H14+(1-I14)*'Med BL'!H14</f>
        <v>0.9712495218107382</v>
      </c>
      <c r="I14" s="3">
        <f>CHOOSE(MATCH($A$2,{"D","C"},0),VLOOKUP($A14,$K$4:$N$39,COUNTA($K$4:$N$4)),TREND(D14:E14,F14:G14,B14))</f>
        <v>0.67160997157207625</v>
      </c>
      <c r="K14" s="32">
        <v>38718</v>
      </c>
      <c r="L14" s="60">
        <f t="shared" si="6"/>
        <v>38901</v>
      </c>
      <c r="M14" s="473">
        <f>IFERROR(_xlfn.XLOOKUP(YEAR($K14),'Trend data'!$A$11:$A$36,'Trend data'!$K$11:$K$36,,0),"")</f>
        <v>1.3957607243752168</v>
      </c>
      <c r="N14" s="473">
        <f>IFERROR(_xlfn.XLOOKUP(YEAR($K14),'Trend data'!$A$11:$A$36,'Trend data'!$R$11:$R$36,,0),"")</f>
        <v>0.77274675686239325</v>
      </c>
      <c r="O14" s="474">
        <f t="shared" si="8"/>
        <v>0.64365040768899195</v>
      </c>
      <c r="R14" s="47"/>
    </row>
    <row r="15" spans="1:18">
      <c r="A15" s="12">
        <f t="shared" si="7"/>
        <v>36100</v>
      </c>
      <c r="B15" s="34">
        <f t="shared" si="0"/>
        <v>36114</v>
      </c>
      <c r="C15" s="35">
        <f t="shared" si="1"/>
        <v>2</v>
      </c>
      <c r="D15" s="17">
        <f t="shared" si="2"/>
        <v>0.64</v>
      </c>
      <c r="E15" s="17">
        <f t="shared" si="3"/>
        <v>0.75093884253660848</v>
      </c>
      <c r="F15" s="14">
        <f t="shared" si="4"/>
        <v>35979</v>
      </c>
      <c r="G15" s="14">
        <f t="shared" si="5"/>
        <v>36344</v>
      </c>
      <c r="H15" s="3">
        <f>I15*'Indem BL'!H15*SAWW!H15+(1-I15)*'Med BL'!H15</f>
        <v>0.97330605838016471</v>
      </c>
      <c r="I15" s="3">
        <f>CHOOSE(MATCH($A$2,{"D","C"},0),VLOOKUP($A15,$K$4:$N$39,COUNTA($K$4:$N$4)),TREND(D15:E15,F15:G15,B15))</f>
        <v>0.68103217463682952</v>
      </c>
      <c r="K15" s="32">
        <v>39083</v>
      </c>
      <c r="L15" s="60">
        <f t="shared" si="6"/>
        <v>39266</v>
      </c>
      <c r="M15" s="473">
        <f>IFERROR(_xlfn.XLOOKUP(YEAR($K15),'Trend data'!$A$11:$A$36,'Trend data'!$K$11:$K$36,,0),"")</f>
        <v>1.3970017319782915</v>
      </c>
      <c r="N15" s="473">
        <f>IFERROR(_xlfn.XLOOKUP(YEAR($K15),'Trend data'!$A$11:$A$36,'Trend data'!$R$11:$R$36,,0),"")</f>
        <v>0.81997849499999986</v>
      </c>
      <c r="O15" s="474">
        <f t="shared" si="8"/>
        <v>0.63013720870320189</v>
      </c>
      <c r="R15" s="47"/>
    </row>
    <row r="16" spans="1:18">
      <c r="A16" s="12">
        <f t="shared" si="7"/>
        <v>36130</v>
      </c>
      <c r="B16" s="34">
        <f t="shared" si="0"/>
        <v>36144</v>
      </c>
      <c r="C16" s="35">
        <f t="shared" si="1"/>
        <v>2</v>
      </c>
      <c r="D16" s="17">
        <f t="shared" si="2"/>
        <v>0.64</v>
      </c>
      <c r="E16" s="17">
        <f t="shared" si="3"/>
        <v>0.75093884253660848</v>
      </c>
      <c r="F16" s="14">
        <f t="shared" si="4"/>
        <v>35979</v>
      </c>
      <c r="G16" s="14">
        <f t="shared" si="5"/>
        <v>36344</v>
      </c>
      <c r="H16" s="3">
        <f>I16*'Indem BL'!H16*SAWW!H16+(1-I16)*'Med BL'!H16</f>
        <v>0.97536106286937951</v>
      </c>
      <c r="I16" s="3">
        <f>CHOOSE(MATCH($A$2,{"D","C"},0),VLOOKUP($A16,$K$4:$N$39,COUNTA($K$4:$N$4)),TREND(D16:E16,F16:G16,B16))</f>
        <v>0.69015043566723477</v>
      </c>
      <c r="K16" s="32">
        <v>39448</v>
      </c>
      <c r="L16" s="60">
        <f t="shared" si="6"/>
        <v>39631</v>
      </c>
      <c r="M16" s="473">
        <f>IFERROR(_xlfn.XLOOKUP(YEAR($K16),'Trend data'!$A$11:$A$36,'Trend data'!$K$11:$K$36,,0),"")</f>
        <v>1.4283473402256524</v>
      </c>
      <c r="N16" s="473">
        <f>IFERROR(_xlfn.XLOOKUP(YEAR($K16),'Trend data'!$A$11:$A$36,'Trend data'!$R$11:$R$36,,0),"")</f>
        <v>0.86380654499999998</v>
      </c>
      <c r="O16" s="474">
        <f t="shared" si="8"/>
        <v>0.62314635567543408</v>
      </c>
      <c r="R16" s="47"/>
    </row>
    <row r="17" spans="1:18">
      <c r="A17" s="12">
        <f t="shared" si="7"/>
        <v>36161</v>
      </c>
      <c r="B17" s="34">
        <f t="shared" si="0"/>
        <v>36175</v>
      </c>
      <c r="C17" s="35">
        <f t="shared" si="1"/>
        <v>2</v>
      </c>
      <c r="D17" s="17">
        <f t="shared" si="2"/>
        <v>0.64</v>
      </c>
      <c r="E17" s="17">
        <f t="shared" si="3"/>
        <v>0.75093884253660848</v>
      </c>
      <c r="F17" s="14">
        <f t="shared" si="4"/>
        <v>35979</v>
      </c>
      <c r="G17" s="14">
        <f t="shared" si="5"/>
        <v>36344</v>
      </c>
      <c r="H17" s="3">
        <f>I17*'Indem BL'!H17*SAWW!H17+(1-I17)*'Med BL'!H17</f>
        <v>0.98520303874736315</v>
      </c>
      <c r="I17" s="3">
        <f>CHOOSE(MATCH($A$2,{"D","C"},0),VLOOKUP($A17,$K$4:$N$39,COUNTA($K$4:$N$4)),TREND(D17:E17,F17:G17,B17))</f>
        <v>0.69957263873198805</v>
      </c>
      <c r="K17" s="32">
        <v>39814</v>
      </c>
      <c r="L17" s="60">
        <f t="shared" si="6"/>
        <v>39997</v>
      </c>
      <c r="M17" s="473">
        <f>IFERROR(_xlfn.XLOOKUP(YEAR($K17),'Trend data'!$A$11:$A$36,'Trend data'!$K$11:$K$36,,0),"")</f>
        <v>1.3481308224582904</v>
      </c>
      <c r="N17" s="473">
        <f>IFERROR(_xlfn.XLOOKUP(YEAR($K17),'Trend data'!$A$11:$A$36,'Trend data'!$R$11:$R$36,,0),"")</f>
        <v>0.76717382929887834</v>
      </c>
      <c r="O17" s="474">
        <f t="shared" si="8"/>
        <v>0.63732229839253063</v>
      </c>
      <c r="R17" s="47"/>
    </row>
    <row r="18" spans="1:18">
      <c r="A18" s="12">
        <f t="shared" si="7"/>
        <v>36192</v>
      </c>
      <c r="B18" s="34">
        <f t="shared" si="0"/>
        <v>36206</v>
      </c>
      <c r="C18" s="35">
        <f t="shared" si="1"/>
        <v>2</v>
      </c>
      <c r="D18" s="17">
        <f t="shared" si="2"/>
        <v>0.64</v>
      </c>
      <c r="E18" s="17">
        <f t="shared" si="3"/>
        <v>0.75093884253660848</v>
      </c>
      <c r="F18" s="14">
        <f t="shared" si="4"/>
        <v>35979</v>
      </c>
      <c r="G18" s="14">
        <f t="shared" si="5"/>
        <v>36344</v>
      </c>
      <c r="H18" s="3">
        <f>I18*'Indem BL'!H18*SAWW!H18+(1-I18)*'Med BL'!H18</f>
        <v>0.9875935697432614</v>
      </c>
      <c r="I18" s="3">
        <f>CHOOSE(MATCH($A$2,{"D","C"},0),VLOOKUP($A18,$K$4:$N$39,COUNTA($K$4:$N$4)),TREND(D18:E18,F18:G18,B18))</f>
        <v>0.70899484179674133</v>
      </c>
      <c r="K18" s="32">
        <v>40179</v>
      </c>
      <c r="L18" s="60">
        <f t="shared" si="6"/>
        <v>40362</v>
      </c>
      <c r="M18" s="473">
        <f>IFERROR(_xlfn.XLOOKUP(YEAR($K18),'Trend data'!$A$11:$A$36,'Trend data'!$K$11:$K$36,,0),"")</f>
        <v>1.320351273046497</v>
      </c>
      <c r="N18" s="473">
        <f>IFERROR(_xlfn.XLOOKUP(YEAR($K18),'Trend data'!$A$11:$A$36,'Trend data'!$R$11:$R$36,,0),"")</f>
        <v>0.78113990626535756</v>
      </c>
      <c r="O18" s="474">
        <f t="shared" si="8"/>
        <v>0.62829256008528844</v>
      </c>
      <c r="R18" s="47"/>
    </row>
    <row r="19" spans="1:18">
      <c r="A19" s="12">
        <f t="shared" si="7"/>
        <v>36220</v>
      </c>
      <c r="B19" s="34">
        <f t="shared" si="0"/>
        <v>36234</v>
      </c>
      <c r="C19" s="35">
        <f t="shared" si="1"/>
        <v>2</v>
      </c>
      <c r="D19" s="17">
        <f t="shared" si="2"/>
        <v>0.64</v>
      </c>
      <c r="E19" s="17">
        <f t="shared" si="3"/>
        <v>0.75093884253660848</v>
      </c>
      <c r="F19" s="14">
        <f t="shared" si="4"/>
        <v>35979</v>
      </c>
      <c r="G19" s="14">
        <f t="shared" si="5"/>
        <v>36344</v>
      </c>
      <c r="H19" s="3">
        <f>I19*'Indem BL'!H19*SAWW!H19+(1-I19)*'Med BL'!H19</f>
        <v>0.98981192422492359</v>
      </c>
      <c r="I19" s="3">
        <f>CHOOSE(MATCH($A$2,{"D","C"},0),VLOOKUP($A19,$K$4:$N$39,COUNTA($K$4:$N$4)),TREND(D19:E19,F19:G19,B19))</f>
        <v>0.71750521875845408</v>
      </c>
      <c r="K19" s="32">
        <v>40544</v>
      </c>
      <c r="L19" s="60">
        <f t="shared" si="6"/>
        <v>40727</v>
      </c>
      <c r="M19" s="473">
        <f>IFERROR(_xlfn.XLOOKUP(YEAR($K19),'Trend data'!$A$11:$A$36,'Trend data'!$K$11:$K$36,,0),"")</f>
        <v>1.2756455123222918</v>
      </c>
      <c r="N19" s="473">
        <f>IFERROR(_xlfn.XLOOKUP(YEAR($K19),'Trend data'!$A$11:$A$36,'Trend data'!$R$11:$R$36,,0),"")</f>
        <v>0.8284167271581595</v>
      </c>
      <c r="O19" s="474">
        <f t="shared" si="8"/>
        <v>0.60627746099244784</v>
      </c>
      <c r="R19" s="47"/>
    </row>
    <row r="20" spans="1:18">
      <c r="A20" s="12">
        <f t="shared" si="7"/>
        <v>36251</v>
      </c>
      <c r="B20" s="34">
        <f t="shared" si="0"/>
        <v>36265</v>
      </c>
      <c r="C20" s="35">
        <f t="shared" si="1"/>
        <v>2</v>
      </c>
      <c r="D20" s="17">
        <f t="shared" si="2"/>
        <v>0.64</v>
      </c>
      <c r="E20" s="17">
        <f t="shared" si="3"/>
        <v>0.75093884253660848</v>
      </c>
      <c r="F20" s="14">
        <f t="shared" si="4"/>
        <v>35979</v>
      </c>
      <c r="G20" s="14">
        <f t="shared" si="5"/>
        <v>36344</v>
      </c>
      <c r="H20" s="3">
        <f>I20*'Indem BL'!H20*SAWW!H20+(1-I20)*'Med BL'!H20</f>
        <v>0.99233346386699206</v>
      </c>
      <c r="I20" s="3">
        <f>CHOOSE(MATCH($A$2,{"D","C"},0),VLOOKUP($A20,$K$4:$N$39,COUNTA($K$4:$N$4)),TREND(D20:E20,F20:G20,B20))</f>
        <v>0.72692742182320735</v>
      </c>
      <c r="K20" s="32">
        <v>40909</v>
      </c>
      <c r="L20" s="60">
        <f t="shared" si="6"/>
        <v>41092</v>
      </c>
      <c r="M20" s="473">
        <f>IFERROR(_xlfn.XLOOKUP(YEAR($K20),'Trend data'!$A$11:$A$36,'Trend data'!$K$11:$K$36,,0),"")</f>
        <v>1.2470660596498535</v>
      </c>
      <c r="N20" s="473">
        <f>IFERROR(_xlfn.XLOOKUP(YEAR($K20),'Trend data'!$A$11:$A$36,'Trend data'!$R$11:$R$36,,0),"")</f>
        <v>0.8557429364074407</v>
      </c>
      <c r="O20" s="474">
        <f t="shared" si="8"/>
        <v>0.59304770998605494</v>
      </c>
      <c r="R20" s="47"/>
    </row>
    <row r="21" spans="1:18">
      <c r="A21" s="12">
        <f t="shared" si="7"/>
        <v>36281</v>
      </c>
      <c r="B21" s="34">
        <f t="shared" si="0"/>
        <v>36295</v>
      </c>
      <c r="C21" s="35">
        <f t="shared" si="1"/>
        <v>2</v>
      </c>
      <c r="D21" s="17">
        <f t="shared" si="2"/>
        <v>0.64</v>
      </c>
      <c r="E21" s="17">
        <f t="shared" si="3"/>
        <v>0.75093884253660848</v>
      </c>
      <c r="F21" s="14">
        <f t="shared" si="4"/>
        <v>35979</v>
      </c>
      <c r="G21" s="14">
        <f t="shared" si="5"/>
        <v>36344</v>
      </c>
      <c r="H21" s="3">
        <f>I21*'Indem BL'!H21*SAWW!H21+(1-I21)*'Med BL'!H21</f>
        <v>0.99483920365797485</v>
      </c>
      <c r="I21" s="3">
        <f>CHOOSE(MATCH($A$2,{"D","C"},0),VLOOKUP($A21,$K$4:$N$39,COUNTA($K$4:$N$4)),TREND(D21:E21,F21:G21,B21))</f>
        <v>0.7360456828536126</v>
      </c>
      <c r="K21" s="32">
        <v>41275</v>
      </c>
      <c r="L21" s="60">
        <f t="shared" si="6"/>
        <v>41458</v>
      </c>
      <c r="M21" s="473">
        <f>IFERROR(_xlfn.XLOOKUP(YEAR($K21),'Trend data'!$A$11:$A$36,'Trend data'!$K$11:$K$36,,0),"")</f>
        <v>1.2269589977478701</v>
      </c>
      <c r="N21" s="473">
        <f>IFERROR(_xlfn.XLOOKUP(YEAR($K21),'Trend data'!$A$11:$A$36,'Trend data'!$R$11:$R$36,,0),"")</f>
        <v>0.86543488372149613</v>
      </c>
      <c r="O21" s="474">
        <f t="shared" si="8"/>
        <v>0.58639007149373246</v>
      </c>
      <c r="R21" s="47"/>
    </row>
    <row r="22" spans="1:18">
      <c r="A22" s="12">
        <f t="shared" si="7"/>
        <v>36312</v>
      </c>
      <c r="B22" s="34">
        <f t="shared" si="0"/>
        <v>36326</v>
      </c>
      <c r="C22" s="35">
        <f t="shared" si="1"/>
        <v>2</v>
      </c>
      <c r="D22" s="17">
        <f t="shared" si="2"/>
        <v>0.64</v>
      </c>
      <c r="E22" s="17">
        <f t="shared" si="3"/>
        <v>0.75093884253660848</v>
      </c>
      <c r="F22" s="14">
        <f t="shared" si="4"/>
        <v>35979</v>
      </c>
      <c r="G22" s="14">
        <f t="shared" si="5"/>
        <v>36344</v>
      </c>
      <c r="H22" s="3">
        <f>I22*'Indem BL'!H22*SAWW!H22+(1-I22)*'Med BL'!H22</f>
        <v>0.99749619291727099</v>
      </c>
      <c r="I22" s="3">
        <f>CHOOSE(MATCH($A$2,{"D","C"},0),VLOOKUP($A22,$K$4:$N$39,COUNTA($K$4:$N$4)),TREND(D22:E22,F22:G22,B22))</f>
        <v>0.74546788591836588</v>
      </c>
      <c r="K22" s="32">
        <v>41640</v>
      </c>
      <c r="L22" s="60">
        <f t="shared" si="6"/>
        <v>41823</v>
      </c>
      <c r="M22" s="473">
        <f>IFERROR(_xlfn.XLOOKUP(YEAR($K22),'Trend data'!$A$11:$A$36,'Trend data'!$K$11:$K$36,,0),"")</f>
        <v>1.2258240218926102</v>
      </c>
      <c r="N22" s="473">
        <f>IFERROR(_xlfn.XLOOKUP(YEAR($K22),'Trend data'!$A$11:$A$36,'Trend data'!$R$11:$R$36,,0),"")</f>
        <v>0.90341396984945443</v>
      </c>
      <c r="O22" s="474">
        <f t="shared" si="8"/>
        <v>0.57571019615786856</v>
      </c>
      <c r="R22" s="47"/>
    </row>
    <row r="23" spans="1:18">
      <c r="A23" s="12">
        <f t="shared" si="7"/>
        <v>36342</v>
      </c>
      <c r="B23" s="34">
        <f t="shared" si="0"/>
        <v>36356</v>
      </c>
      <c r="C23" s="35">
        <f t="shared" si="1"/>
        <v>3</v>
      </c>
      <c r="D23" s="17">
        <f t="shared" si="2"/>
        <v>0.75093884253660848</v>
      </c>
      <c r="E23" s="17">
        <f t="shared" si="3"/>
        <v>0.73597057367706475</v>
      </c>
      <c r="F23" s="14">
        <f t="shared" si="4"/>
        <v>36344</v>
      </c>
      <c r="G23" s="14">
        <f t="shared" si="5"/>
        <v>36709</v>
      </c>
      <c r="H23" s="3">
        <f>I23*'Indem BL'!H23*SAWW!H23+(1-I23)*'Med BL'!H23</f>
        <v>1.0000929823857558</v>
      </c>
      <c r="I23" s="3">
        <f>CHOOSE(MATCH($A$2,{"D","C"},0),VLOOKUP($A23,$K$4:$N$39,COUNTA($K$4:$N$4)),TREND(D23:E23,F23:G23,B23))</f>
        <v>0.75044673506725368</v>
      </c>
      <c r="K23" s="32">
        <v>42005</v>
      </c>
      <c r="L23" s="60">
        <f t="shared" si="6"/>
        <v>42188</v>
      </c>
      <c r="M23" s="473">
        <f>IFERROR(_xlfn.XLOOKUP(YEAR($K23),'Trend data'!$A$11:$A$36,'Trend data'!$K$11:$K$36,,0),"")</f>
        <v>1.1987656466660173</v>
      </c>
      <c r="N23" s="473">
        <f>IFERROR(_xlfn.XLOOKUP(YEAR($K23),'Trend data'!$A$11:$A$36,'Trend data'!$R$11:$R$36,,0),"")</f>
        <v>0.91817889595752145</v>
      </c>
      <c r="O23" s="474">
        <f t="shared" si="8"/>
        <v>0.56627163467418085</v>
      </c>
      <c r="R23" s="47"/>
    </row>
    <row r="24" spans="1:18">
      <c r="A24" s="12">
        <f t="shared" si="7"/>
        <v>36373</v>
      </c>
      <c r="B24" s="34">
        <f t="shared" si="0"/>
        <v>36387</v>
      </c>
      <c r="C24" s="35">
        <f t="shared" si="1"/>
        <v>3</v>
      </c>
      <c r="D24" s="17">
        <f t="shared" si="2"/>
        <v>0.75093884253660848</v>
      </c>
      <c r="E24" s="17">
        <f t="shared" si="3"/>
        <v>0.73597057367706475</v>
      </c>
      <c r="F24" s="14">
        <f t="shared" si="4"/>
        <v>36344</v>
      </c>
      <c r="G24" s="14">
        <f t="shared" si="5"/>
        <v>36709</v>
      </c>
      <c r="H24" s="3">
        <f>I24*'Indem BL'!H24*SAWW!H24+(1-I24)*'Med BL'!H24</f>
        <v>1.0027280657021116</v>
      </c>
      <c r="I24" s="3">
        <f>CHOOSE(MATCH($A$2,{"D","C"},0),VLOOKUP($A24,$K$4:$N$39,COUNTA($K$4:$N$4)),TREND(D24:E24,F24:G24,B24))</f>
        <v>0.74917545743808689</v>
      </c>
      <c r="K24" s="32">
        <v>42370</v>
      </c>
      <c r="L24" s="60">
        <f t="shared" si="6"/>
        <v>42553</v>
      </c>
      <c r="M24" s="473">
        <f>IFERROR(_xlfn.XLOOKUP(YEAR($K24),'Trend data'!$A$11:$A$36,'Trend data'!$K$11:$K$36,,0),"")</f>
        <v>1.1452640980367608</v>
      </c>
      <c r="N24" s="473">
        <f>IFERROR(_xlfn.XLOOKUP(YEAR($K24),'Trend data'!$A$11:$A$36,'Trend data'!$R$11:$R$36,,0),"")</f>
        <v>0.89549999999999996</v>
      </c>
      <c r="O24" s="474">
        <f t="shared" si="8"/>
        <v>0.56119377008764437</v>
      </c>
      <c r="R24" s="47"/>
    </row>
    <row r="25" spans="1:18">
      <c r="A25" s="12">
        <f t="shared" si="7"/>
        <v>36404</v>
      </c>
      <c r="B25" s="34">
        <f t="shared" si="0"/>
        <v>36418</v>
      </c>
      <c r="C25" s="35">
        <f t="shared" si="1"/>
        <v>3</v>
      </c>
      <c r="D25" s="17">
        <f t="shared" si="2"/>
        <v>0.75093884253660848</v>
      </c>
      <c r="E25" s="17">
        <f t="shared" si="3"/>
        <v>0.73597057367706475</v>
      </c>
      <c r="F25" s="14">
        <f t="shared" si="4"/>
        <v>36344</v>
      </c>
      <c r="G25" s="14">
        <f t="shared" si="5"/>
        <v>36709</v>
      </c>
      <c r="H25" s="3">
        <f>I25*'Indem BL'!H25*SAWW!H25+(1-I25)*'Med BL'!H25</f>
        <v>1.0053542055255038</v>
      </c>
      <c r="I25" s="3">
        <f>CHOOSE(MATCH($A$2,{"D","C"},0),VLOOKUP($A25,$K$4:$N$39,COUNTA($K$4:$N$4)),TREND(D25:E25,F25:G25,B25))</f>
        <v>0.74790417980892032</v>
      </c>
      <c r="K25" s="32">
        <v>42736</v>
      </c>
      <c r="L25" s="60">
        <f t="shared" si="6"/>
        <v>42919</v>
      </c>
      <c r="M25" s="473">
        <f>IFERROR(_xlfn.XLOOKUP(YEAR($K25),'Trend data'!$A$11:$A$36,'Trend data'!$K$11:$K$36,,0),"")</f>
        <v>1.1315089237262923</v>
      </c>
      <c r="N25" s="473">
        <f>IFERROR(_xlfn.XLOOKUP(YEAR($K25),'Trend data'!$A$11:$A$36,'Trend data'!$R$11:$R$36,,0),"")</f>
        <v>0.93145</v>
      </c>
      <c r="O25" s="474">
        <f t="shared" si="8"/>
        <v>0.54848834395716628</v>
      </c>
      <c r="R25" s="47"/>
    </row>
    <row r="26" spans="1:18">
      <c r="A26" s="12">
        <f t="shared" si="7"/>
        <v>36434</v>
      </c>
      <c r="B26" s="34">
        <f t="shared" si="0"/>
        <v>36448</v>
      </c>
      <c r="C26" s="35">
        <f t="shared" si="1"/>
        <v>3</v>
      </c>
      <c r="D26" s="17">
        <f t="shared" si="2"/>
        <v>0.75093884253660848</v>
      </c>
      <c r="E26" s="17">
        <f t="shared" si="3"/>
        <v>0.73597057367706475</v>
      </c>
      <c r="F26" s="14">
        <f t="shared" si="4"/>
        <v>36344</v>
      </c>
      <c r="G26" s="14">
        <f t="shared" si="5"/>
        <v>36709</v>
      </c>
      <c r="H26" s="3">
        <f>I26*'Indem BL'!H26*SAWW!H26+(1-I26)*'Med BL'!H26</f>
        <v>1.0078871157645182</v>
      </c>
      <c r="I26" s="3">
        <f>CHOOSE(MATCH($A$2,{"D","C"},0),VLOOKUP($A26,$K$4:$N$39,COUNTA($K$4:$N$4)),TREND(D26:E26,F26:G26,B26))</f>
        <v>0.74667391113553316</v>
      </c>
      <c r="K26" s="32">
        <v>43101</v>
      </c>
      <c r="L26" s="60">
        <f t="shared" si="6"/>
        <v>43284</v>
      </c>
      <c r="M26" s="473">
        <f>IFERROR(_xlfn.XLOOKUP(YEAR($K26),'Trend data'!$A$11:$A$36,'Trend data'!$K$11:$K$36,,0),"")</f>
        <v>1.0069609356052076</v>
      </c>
      <c r="N26" s="473">
        <f>IFERROR(_xlfn.XLOOKUP(YEAR($K26),'Trend data'!$A$11:$A$36,'Trend data'!$R$11:$R$36,,0),"")</f>
        <v>0.99904999999999999</v>
      </c>
      <c r="O26" s="474">
        <f t="shared" si="8"/>
        <v>0.50197180769675642</v>
      </c>
      <c r="R26" s="47"/>
    </row>
    <row r="27" spans="1:18">
      <c r="A27" s="12">
        <f t="shared" si="7"/>
        <v>36465</v>
      </c>
      <c r="B27" s="34">
        <f t="shared" si="0"/>
        <v>36479</v>
      </c>
      <c r="C27" s="35">
        <f t="shared" si="1"/>
        <v>3</v>
      </c>
      <c r="D27" s="17">
        <f t="shared" si="2"/>
        <v>0.75093884253660848</v>
      </c>
      <c r="E27" s="17">
        <f t="shared" si="3"/>
        <v>0.73597057367706475</v>
      </c>
      <c r="F27" s="14">
        <f t="shared" si="4"/>
        <v>36344</v>
      </c>
      <c r="G27" s="14">
        <f t="shared" si="5"/>
        <v>36709</v>
      </c>
      <c r="H27" s="3">
        <f>I27*'Indem BL'!H27*SAWW!H27+(1-I27)*'Med BL'!H27</f>
        <v>1.0104956571017567</v>
      </c>
      <c r="I27" s="3">
        <f>CHOOSE(MATCH($A$2,{"D","C"},0),VLOOKUP($A27,$K$4:$N$39,COUNTA($K$4:$N$4)),TREND(D27:E27,F27:G27,B27))</f>
        <v>0.74540263350636637</v>
      </c>
      <c r="K27" s="32">
        <v>43466</v>
      </c>
      <c r="L27" s="60">
        <f t="shared" si="6"/>
        <v>43649</v>
      </c>
      <c r="M27" s="473">
        <f>IFERROR(_xlfn.XLOOKUP(YEAR($K27),'Trend data'!$A$11:$A$36,'Trend data'!$K$11:$K$36,,0),"")</f>
        <v>1.119583473685408</v>
      </c>
      <c r="N27" s="473">
        <f>IFERROR(_xlfn.XLOOKUP(YEAR($K27),'Trend data'!$A$11:$A$36,'Trend data'!$R$11:$R$36,,0),"")</f>
        <v>1.0224</v>
      </c>
      <c r="O27" s="474">
        <f t="shared" si="8"/>
        <v>0.52268539297322358</v>
      </c>
      <c r="R27" s="47"/>
    </row>
    <row r="28" spans="1:18">
      <c r="A28" s="12">
        <f t="shared" si="7"/>
        <v>36495</v>
      </c>
      <c r="B28" s="34">
        <f t="shared" si="0"/>
        <v>36509</v>
      </c>
      <c r="C28" s="35">
        <f t="shared" si="1"/>
        <v>3</v>
      </c>
      <c r="D28" s="17">
        <f t="shared" si="2"/>
        <v>0.75093884253660848</v>
      </c>
      <c r="E28" s="17">
        <f t="shared" si="3"/>
        <v>0.73597057367706475</v>
      </c>
      <c r="F28" s="14">
        <f t="shared" si="4"/>
        <v>36344</v>
      </c>
      <c r="G28" s="14">
        <f t="shared" si="5"/>
        <v>36709</v>
      </c>
      <c r="H28" s="3">
        <f>I28*'Indem BL'!H28*SAWW!H28+(1-I28)*'Med BL'!H28</f>
        <v>1.013011536547719</v>
      </c>
      <c r="I28" s="3">
        <f>CHOOSE(MATCH($A$2,{"D","C"},0),VLOOKUP($A28,$K$4:$N$39,COUNTA($K$4:$N$4)),TREND(D28:E28,F28:G28,B28))</f>
        <v>0.74417236483297922</v>
      </c>
      <c r="K28" s="32">
        <v>43831</v>
      </c>
      <c r="L28" s="60">
        <f t="shared" ref="L28:L38" si="9">EDATE(K28+ROUND((K29-K28)/2,0),$N$2/2)+ROUND(30.5*MOD($N$2,1),0)</f>
        <v>44014</v>
      </c>
      <c r="M28" s="473">
        <f>IFERROR(_xlfn.XLOOKUP(YEAR($K28),'Trend data'!$A$11:$A$36,'Trend data'!$K$11:$K$36,,0),"")</f>
        <v>1.1083876389485541</v>
      </c>
      <c r="N28" s="473">
        <f>IFERROR(_xlfn.XLOOKUP(YEAR($K28),'Trend data'!$A$11:$A$36,'Trend data'!$R$11:$R$36,,0),"")</f>
        <v>1.053072</v>
      </c>
      <c r="O28" s="474">
        <f t="shared" si="8"/>
        <v>0.51279589911182943</v>
      </c>
      <c r="R28" s="47"/>
    </row>
    <row r="29" spans="1:18">
      <c r="A29" s="12">
        <f t="shared" si="7"/>
        <v>36526</v>
      </c>
      <c r="B29" s="34">
        <f t="shared" si="0"/>
        <v>36540</v>
      </c>
      <c r="C29" s="35">
        <f t="shared" si="1"/>
        <v>3</v>
      </c>
      <c r="D29" s="17">
        <f t="shared" si="2"/>
        <v>0.75093884253660848</v>
      </c>
      <c r="E29" s="17">
        <f t="shared" si="3"/>
        <v>0.73597057367706475</v>
      </c>
      <c r="F29" s="14">
        <f t="shared" si="4"/>
        <v>36344</v>
      </c>
      <c r="G29" s="14">
        <f t="shared" si="5"/>
        <v>36709</v>
      </c>
      <c r="H29" s="3">
        <f>I29*'Indem BL'!H29*SAWW!H29+(1-I29)*'Med BL'!H29</f>
        <v>1.0225807122115469</v>
      </c>
      <c r="I29" s="3">
        <f>CHOOSE(MATCH($A$2,{"D","C"},0),VLOOKUP($A29,$K$4:$N$39,COUNTA($K$4:$N$4)),TREND(D29:E29,F29:G29,B29))</f>
        <v>0.74290108720381243</v>
      </c>
      <c r="K29" s="32">
        <v>44197</v>
      </c>
      <c r="L29" s="60">
        <f t="shared" si="9"/>
        <v>44380</v>
      </c>
      <c r="M29" s="473">
        <f>IFERROR(_xlfn.XLOOKUP(YEAR($K29),'Trend data'!$A$11:$A$36,'Trend data'!$K$11:$K$36,,0),"")</f>
        <v>1.0973037625590685</v>
      </c>
      <c r="N29" s="473">
        <f>IFERROR(_xlfn.XLOOKUP(YEAR($K29),'Trend data'!$A$11:$A$36,'Trend data'!$R$11:$R$36,,0),"")</f>
        <v>1.08466416</v>
      </c>
      <c r="O29" s="474">
        <f t="shared" si="8"/>
        <v>0.50289637680471588</v>
      </c>
      <c r="R29" s="47"/>
    </row>
    <row r="30" spans="1:18">
      <c r="A30" s="12">
        <f t="shared" si="7"/>
        <v>36557</v>
      </c>
      <c r="B30" s="34">
        <f t="shared" si="0"/>
        <v>36571</v>
      </c>
      <c r="C30" s="35">
        <f t="shared" si="1"/>
        <v>3</v>
      </c>
      <c r="D30" s="17">
        <f t="shared" si="2"/>
        <v>0.75093884253660848</v>
      </c>
      <c r="E30" s="17">
        <f t="shared" si="3"/>
        <v>0.73597057367706475</v>
      </c>
      <c r="F30" s="14">
        <f t="shared" si="4"/>
        <v>36344</v>
      </c>
      <c r="G30" s="14">
        <f t="shared" si="5"/>
        <v>36709</v>
      </c>
      <c r="H30" s="3">
        <f>I30*'Indem BL'!H30*SAWW!H30+(1-I30)*'Med BL'!H30</f>
        <v>1.0251747702095733</v>
      </c>
      <c r="I30" s="3">
        <f>CHOOSE(MATCH($A$2,{"D","C"},0),VLOOKUP($A30,$K$4:$N$39,COUNTA($K$4:$N$4)),TREND(D30:E30,F30:G30,B30))</f>
        <v>0.74162980957464586</v>
      </c>
      <c r="K30" s="32">
        <v>44562</v>
      </c>
      <c r="L30" s="60">
        <f t="shared" si="9"/>
        <v>44745</v>
      </c>
      <c r="M30" s="473">
        <f>IFERROR(_xlfn.XLOOKUP(YEAR($K30),'Trend data'!$A$11:$A$36,'Trend data'!$K$11:$K$36,,0),"")</f>
        <v>1.0863307249334779</v>
      </c>
      <c r="N30" s="473">
        <f>IFERROR(_xlfn.XLOOKUP(YEAR($K30),'Trend data'!$A$11:$A$36,'Trend data'!$R$11:$R$36,,0),"")</f>
        <v>1.1172040848</v>
      </c>
      <c r="O30" s="474">
        <f t="shared" si="8"/>
        <v>0.49299458312840172</v>
      </c>
      <c r="R30" s="47"/>
    </row>
    <row r="31" spans="1:18">
      <c r="A31" s="12">
        <f t="shared" si="7"/>
        <v>36586</v>
      </c>
      <c r="B31" s="34">
        <f t="shared" si="0"/>
        <v>36600</v>
      </c>
      <c r="C31" s="35">
        <f t="shared" si="1"/>
        <v>3</v>
      </c>
      <c r="D31" s="17">
        <f t="shared" si="2"/>
        <v>0.75093884253660848</v>
      </c>
      <c r="E31" s="17">
        <f t="shared" si="3"/>
        <v>0.73597057367706475</v>
      </c>
      <c r="F31" s="14">
        <f t="shared" si="4"/>
        <v>36344</v>
      </c>
      <c r="G31" s="14">
        <f t="shared" si="5"/>
        <v>36709</v>
      </c>
      <c r="H31" s="3">
        <f>I31*'Indem BL'!H31*SAWW!H31+(1-I31)*'Med BL'!H31</f>
        <v>1.0275932985317691</v>
      </c>
      <c r="I31" s="3">
        <f>CHOOSE(MATCH($A$2,{"D","C"},0),VLOOKUP($A31,$K$4:$N$39,COUNTA($K$4:$N$4)),TREND(D31:E31,F31:G31,B31))</f>
        <v>0.74044054985703811</v>
      </c>
      <c r="K31" s="32">
        <v>44927</v>
      </c>
      <c r="L31" s="60">
        <f t="shared" si="9"/>
        <v>45110</v>
      </c>
      <c r="M31" s="473">
        <f>IFERROR(_xlfn.XLOOKUP(YEAR($K31),'Trend data'!$A$11:$A$36,'Trend data'!$K$11:$K$36,,0),"")</f>
        <v>1.0754674176841432</v>
      </c>
      <c r="N31" s="473">
        <f>IFERROR(_xlfn.XLOOKUP(YEAR($K31),'Trend data'!$A$11:$A$36,'Trend data'!$R$11:$R$36,,0),"")</f>
        <v>1.1507202073439999</v>
      </c>
      <c r="O31" s="474">
        <f t="shared" si="8"/>
        <v>0.48309828228002444</v>
      </c>
      <c r="R31" s="47"/>
    </row>
    <row r="32" spans="1:18">
      <c r="A32" s="12">
        <f t="shared" si="7"/>
        <v>36617</v>
      </c>
      <c r="B32" s="34">
        <f t="shared" si="0"/>
        <v>36631</v>
      </c>
      <c r="C32" s="35">
        <f t="shared" si="1"/>
        <v>3</v>
      </c>
      <c r="D32" s="17">
        <f t="shared" si="2"/>
        <v>0.75093884253660848</v>
      </c>
      <c r="E32" s="17">
        <f t="shared" si="3"/>
        <v>0.73597057367706475</v>
      </c>
      <c r="F32" s="14">
        <f t="shared" si="4"/>
        <v>36344</v>
      </c>
      <c r="G32" s="14">
        <f t="shared" si="5"/>
        <v>36709</v>
      </c>
      <c r="H32" s="3">
        <f>I32*'Indem BL'!H32*SAWW!H32+(1-I32)*'Med BL'!H32</f>
        <v>1.0301698872915404</v>
      </c>
      <c r="I32" s="3">
        <f>CHOOSE(MATCH($A$2,{"D","C"},0),VLOOKUP($A32,$K$4:$N$39,COUNTA($K$4:$N$4)),TREND(D32:E32,F32:G32,B32))</f>
        <v>0.73916927222787154</v>
      </c>
      <c r="K32" s="32">
        <v>45292</v>
      </c>
      <c r="L32" s="60">
        <f t="shared" si="9"/>
        <v>45475</v>
      </c>
      <c r="M32" s="475" t="str">
        <f>IFERROR(_xlfn.XLOOKUP(YEAR($K32),'Trend data'!$A$11:$A$36,'Trend data'!$K$11:$K$36,,0),"")</f>
        <v/>
      </c>
      <c r="N32" s="475" t="str">
        <f>IFERROR(_xlfn.XLOOKUP(YEAR($K32),'Trend data'!$A$11:$A$36,'Trend data'!$R$11:$R$36,,0),"")</f>
        <v/>
      </c>
      <c r="O32" s="476">
        <f t="shared" si="8"/>
        <v>0.48309828228002444</v>
      </c>
      <c r="R32" s="47"/>
    </row>
    <row r="33" spans="1:18">
      <c r="A33" s="12">
        <f t="shared" si="7"/>
        <v>36647</v>
      </c>
      <c r="B33" s="34">
        <f t="shared" si="0"/>
        <v>36661</v>
      </c>
      <c r="C33" s="35">
        <f t="shared" si="1"/>
        <v>3</v>
      </c>
      <c r="D33" s="17">
        <f t="shared" si="2"/>
        <v>0.75093884253660848</v>
      </c>
      <c r="E33" s="17">
        <f t="shared" si="3"/>
        <v>0.73597057367706475</v>
      </c>
      <c r="F33" s="14">
        <f t="shared" si="4"/>
        <v>36344</v>
      </c>
      <c r="G33" s="14">
        <f t="shared" si="5"/>
        <v>36709</v>
      </c>
      <c r="H33" s="3">
        <f>I33*'Indem BL'!H33*SAWW!H33+(1-I33)*'Med BL'!H33</f>
        <v>1.0326547665466925</v>
      </c>
      <c r="I33" s="3">
        <f>CHOOSE(MATCH($A$2,{"D","C"},0),VLOOKUP($A33,$K$4:$N$39,COUNTA($K$4:$N$4)),TREND(D33:E33,F33:G33,B33))</f>
        <v>0.73793900355448439</v>
      </c>
      <c r="K33" s="32">
        <v>45658</v>
      </c>
      <c r="L33" s="60">
        <f t="shared" si="9"/>
        <v>45841</v>
      </c>
      <c r="M33" s="475" t="str">
        <f>IFERROR(_xlfn.XLOOKUP(YEAR($K33),'Trend data'!$A$11:$A$36,'Trend data'!$K$11:$K$36,,0),"")</f>
        <v/>
      </c>
      <c r="N33" s="475" t="str">
        <f>IFERROR(_xlfn.XLOOKUP(YEAR($K33),'Trend data'!$A$11:$A$36,'Trend data'!$R$11:$R$36,,0),"")</f>
        <v/>
      </c>
      <c r="O33" s="476">
        <f t="shared" si="8"/>
        <v>0.48309828228002444</v>
      </c>
      <c r="R33" s="47"/>
    </row>
    <row r="34" spans="1:18">
      <c r="A34" s="12">
        <f t="shared" si="7"/>
        <v>36678</v>
      </c>
      <c r="B34" s="34">
        <f t="shared" si="0"/>
        <v>36692</v>
      </c>
      <c r="C34" s="35">
        <f t="shared" si="1"/>
        <v>3</v>
      </c>
      <c r="D34" s="17">
        <f t="shared" si="2"/>
        <v>0.75093884253660848</v>
      </c>
      <c r="E34" s="17">
        <f t="shared" si="3"/>
        <v>0.73597057367706475</v>
      </c>
      <c r="F34" s="14">
        <f t="shared" si="4"/>
        <v>36344</v>
      </c>
      <c r="G34" s="14">
        <f t="shared" si="5"/>
        <v>36709</v>
      </c>
      <c r="H34" s="3">
        <f>I34*'Indem BL'!H34*SAWW!H34+(1-I34)*'Med BL'!H34</f>
        <v>1.0352135949142365</v>
      </c>
      <c r="I34" s="3">
        <f>CHOOSE(MATCH($A$2,{"D","C"},0),VLOOKUP($A34,$K$4:$N$39,COUNTA($K$4:$N$4)),TREND(D34:E34,F34:G34,B34))</f>
        <v>0.7366677259253176</v>
      </c>
      <c r="K34" s="32">
        <v>46023</v>
      </c>
      <c r="L34" s="60">
        <f t="shared" si="9"/>
        <v>46206</v>
      </c>
      <c r="M34" s="475" t="str">
        <f>IFERROR(_xlfn.XLOOKUP(YEAR($K34),'Trend data'!$A$11:$A$36,'Trend data'!$K$11:$K$36,,0),"")</f>
        <v/>
      </c>
      <c r="N34" s="475" t="str">
        <f>IFERROR(_xlfn.XLOOKUP(YEAR($K34),'Trend data'!$A$11:$A$36,'Trend data'!$R$11:$R$36,,0),"")</f>
        <v/>
      </c>
      <c r="O34" s="476">
        <f t="shared" si="8"/>
        <v>0.48309828228002444</v>
      </c>
      <c r="R34" s="47"/>
    </row>
    <row r="35" spans="1:18">
      <c r="A35" s="12">
        <f t="shared" si="7"/>
        <v>36708</v>
      </c>
      <c r="B35" s="34">
        <f t="shared" si="0"/>
        <v>36722</v>
      </c>
      <c r="C35" s="35">
        <f t="shared" si="1"/>
        <v>4</v>
      </c>
      <c r="D35" s="17">
        <f t="shared" si="2"/>
        <v>0.73597057367706475</v>
      </c>
      <c r="E35" s="17">
        <f t="shared" si="3"/>
        <v>0.72277275992807055</v>
      </c>
      <c r="F35" s="14">
        <f t="shared" si="4"/>
        <v>36709</v>
      </c>
      <c r="G35" s="14">
        <f t="shared" si="5"/>
        <v>37075</v>
      </c>
      <c r="H35" s="3">
        <f>I35*'Indem BL'!H35*SAWW!H35+(1-I35)*'Med BL'!H35</f>
        <v>1.0373036191450384</v>
      </c>
      <c r="I35" s="3">
        <f>CHOOSE(MATCH($A$2,{"D","C"},0),VLOOKUP($A35,$K$4:$N$39,COUNTA($K$4:$N$4)),TREND(D35:E35,F35:G35,B35))</f>
        <v>0.73550179887177225</v>
      </c>
      <c r="K35" s="32">
        <v>46388</v>
      </c>
      <c r="L35" s="60">
        <f t="shared" si="9"/>
        <v>46571</v>
      </c>
      <c r="M35" s="475" t="str">
        <f>IFERROR(_xlfn.XLOOKUP(YEAR($K35),'Trend data'!$A$11:$A$36,'Trend data'!$K$11:$K$36,,0),"")</f>
        <v/>
      </c>
      <c r="N35" s="475" t="str">
        <f>IFERROR(_xlfn.XLOOKUP(YEAR($K35),'Trend data'!$A$11:$A$36,'Trend data'!$R$11:$R$36,,0),"")</f>
        <v/>
      </c>
      <c r="O35" s="476">
        <f t="shared" si="8"/>
        <v>0.48309828228002444</v>
      </c>
      <c r="R35" s="47"/>
    </row>
    <row r="36" spans="1:18">
      <c r="A36" s="12">
        <f t="shared" si="7"/>
        <v>36739</v>
      </c>
      <c r="B36" s="34">
        <f t="shared" si="0"/>
        <v>36753</v>
      </c>
      <c r="C36" s="35">
        <f t="shared" si="1"/>
        <v>4</v>
      </c>
      <c r="D36" s="17">
        <f t="shared" si="2"/>
        <v>0.73597057367706475</v>
      </c>
      <c r="E36" s="17">
        <f t="shared" si="3"/>
        <v>0.72277275992807055</v>
      </c>
      <c r="F36" s="14">
        <f t="shared" si="4"/>
        <v>36709</v>
      </c>
      <c r="G36" s="14">
        <f t="shared" si="5"/>
        <v>37075</v>
      </c>
      <c r="H36" s="3">
        <f>I36*'Indem BL'!H36*SAWW!H36+(1-I36)*'Med BL'!H36</f>
        <v>1.0389468280513183</v>
      </c>
      <c r="I36" s="3">
        <f>CHOOSE(MATCH($A$2,{"D","C"},0),VLOOKUP($A36,$K$4:$N$39,COUNTA($K$4:$N$4)),TREND(D36:E36,F36:G36,B36))</f>
        <v>0.73438395125915257</v>
      </c>
      <c r="K36" s="32">
        <v>46753</v>
      </c>
      <c r="L36" s="60">
        <f t="shared" si="9"/>
        <v>46936</v>
      </c>
      <c r="M36" s="475" t="str">
        <f>IFERROR(_xlfn.XLOOKUP(YEAR($K36),'Trend data'!$A$11:$A$36,'Trend data'!$K$11:$K$36,,0),"")</f>
        <v/>
      </c>
      <c r="N36" s="475" t="str">
        <f>IFERROR(_xlfn.XLOOKUP(YEAR($K36),'Trend data'!$A$11:$A$36,'Trend data'!$R$11:$R$36,,0),"")</f>
        <v/>
      </c>
      <c r="O36" s="476">
        <f t="shared" si="8"/>
        <v>0.48309828228002444</v>
      </c>
      <c r="R36" s="47"/>
    </row>
    <row r="37" spans="1:18">
      <c r="A37" s="12">
        <f t="shared" si="7"/>
        <v>36770</v>
      </c>
      <c r="B37" s="34">
        <f t="shared" si="0"/>
        <v>36784</v>
      </c>
      <c r="C37" s="35">
        <f t="shared" si="1"/>
        <v>4</v>
      </c>
      <c r="D37" s="17">
        <f t="shared" si="2"/>
        <v>0.73597057367706475</v>
      </c>
      <c r="E37" s="17">
        <f t="shared" si="3"/>
        <v>0.72277275992807055</v>
      </c>
      <c r="F37" s="14">
        <f t="shared" si="4"/>
        <v>36709</v>
      </c>
      <c r="G37" s="14">
        <f t="shared" si="5"/>
        <v>37075</v>
      </c>
      <c r="H37" s="3">
        <f>I37*'Indem BL'!H37*SAWW!H37+(1-I37)*'Med BL'!H37</f>
        <v>1.0405848619145965</v>
      </c>
      <c r="I37" s="3">
        <f>CHOOSE(MATCH($A$2,{"D","C"},0),VLOOKUP($A37,$K$4:$N$39,COUNTA($K$4:$N$4)),TREND(D37:E37,F37:G37,B37))</f>
        <v>0.73326610364653266</v>
      </c>
      <c r="K37" s="32">
        <v>47119</v>
      </c>
      <c r="L37" s="60">
        <f t="shared" si="9"/>
        <v>47302</v>
      </c>
      <c r="M37" s="475" t="str">
        <f>IFERROR(_xlfn.XLOOKUP(YEAR($K37),'Trend data'!$A$11:$A$36,'Trend data'!$K$11:$K$36,,0),"")</f>
        <v/>
      </c>
      <c r="N37" s="475" t="str">
        <f>IFERROR(_xlfn.XLOOKUP(YEAR($K37),'Trend data'!$A$11:$A$36,'Trend data'!$R$11:$R$36,,0),"")</f>
        <v/>
      </c>
      <c r="O37" s="476">
        <f t="shared" si="8"/>
        <v>0.48309828228002444</v>
      </c>
      <c r="R37" s="47"/>
    </row>
    <row r="38" spans="1:18">
      <c r="A38" s="12">
        <f t="shared" si="7"/>
        <v>36800</v>
      </c>
      <c r="B38" s="34">
        <f t="shared" si="0"/>
        <v>36814</v>
      </c>
      <c r="C38" s="35">
        <f t="shared" si="1"/>
        <v>4</v>
      </c>
      <c r="D38" s="17">
        <f t="shared" si="2"/>
        <v>0.73597057367706475</v>
      </c>
      <c r="E38" s="17">
        <f t="shared" si="3"/>
        <v>0.72277275992807055</v>
      </c>
      <c r="F38" s="14">
        <f t="shared" si="4"/>
        <v>36709</v>
      </c>
      <c r="G38" s="14">
        <f t="shared" si="5"/>
        <v>37075</v>
      </c>
      <c r="H38" s="3">
        <f>I38*'Indem BL'!H38*SAWW!H38+(1-I38)*'Med BL'!H38</f>
        <v>1.0421651286456091</v>
      </c>
      <c r="I38" s="3">
        <f>CHOOSE(MATCH($A$2,{"D","C"},0),VLOOKUP($A38,$K$4:$N$39,COUNTA($K$4:$N$4)),TREND(D38:E38,F38:G38,B38))</f>
        <v>0.73218431563432018</v>
      </c>
      <c r="K38" s="32">
        <v>47484</v>
      </c>
      <c r="L38" s="60">
        <f t="shared" si="9"/>
        <v>47667</v>
      </c>
      <c r="M38" s="475" t="str">
        <f>IFERROR(_xlfn.XLOOKUP(YEAR($K38),'Trend data'!$A$11:$A$36,'Trend data'!$K$11:$K$36,,0),"")</f>
        <v/>
      </c>
      <c r="N38" s="475" t="str">
        <f>IFERROR(_xlfn.XLOOKUP(YEAR($K38),'Trend data'!$A$11:$A$36,'Trend data'!$R$11:$R$36,,0),"")</f>
        <v/>
      </c>
      <c r="O38" s="476">
        <f t="shared" si="8"/>
        <v>0.48309828228002444</v>
      </c>
      <c r="R38" s="47"/>
    </row>
    <row r="39" spans="1:18">
      <c r="A39" s="12">
        <f t="shared" si="7"/>
        <v>36831</v>
      </c>
      <c r="B39" s="34">
        <f t="shared" si="0"/>
        <v>36845</v>
      </c>
      <c r="C39" s="35">
        <f t="shared" si="1"/>
        <v>4</v>
      </c>
      <c r="D39" s="17">
        <f t="shared" si="2"/>
        <v>0.73597057367706475</v>
      </c>
      <c r="E39" s="17">
        <f t="shared" si="3"/>
        <v>0.72277275992807055</v>
      </c>
      <c r="F39" s="14">
        <f t="shared" si="4"/>
        <v>36709</v>
      </c>
      <c r="G39" s="14">
        <f t="shared" si="5"/>
        <v>37075</v>
      </c>
      <c r="H39" s="3">
        <f>I39*'Indem BL'!H39*SAWW!H39+(1-I39)*'Med BL'!H39</f>
        <v>1.0437929793597553</v>
      </c>
      <c r="I39" s="3">
        <f>CHOOSE(MATCH($A$2,{"D","C"},0),VLOOKUP($A39,$K$4:$N$39,COUNTA($K$4:$N$4)),TREND(D39:E39,F39:G39,B39))</f>
        <v>0.7310664680217005</v>
      </c>
      <c r="K39" s="51">
        <v>47849</v>
      </c>
      <c r="L39" s="52"/>
      <c r="M39" s="52"/>
      <c r="N39" s="52"/>
    </row>
    <row r="40" spans="1:18">
      <c r="A40" s="12">
        <f t="shared" si="7"/>
        <v>36861</v>
      </c>
      <c r="B40" s="34">
        <f t="shared" si="0"/>
        <v>36875</v>
      </c>
      <c r="C40" s="35">
        <f t="shared" si="1"/>
        <v>4</v>
      </c>
      <c r="D40" s="17">
        <f t="shared" si="2"/>
        <v>0.73597057367706475</v>
      </c>
      <c r="E40" s="17">
        <f t="shared" si="3"/>
        <v>0.72277275992807055</v>
      </c>
      <c r="F40" s="14">
        <f t="shared" si="4"/>
        <v>36709</v>
      </c>
      <c r="G40" s="14">
        <f t="shared" si="5"/>
        <v>37075</v>
      </c>
      <c r="H40" s="3">
        <f>I40*'Indem BL'!H40*SAWW!H40+(1-I40)*'Med BL'!H40</f>
        <v>1.0453633914303175</v>
      </c>
      <c r="I40" s="3">
        <f>CHOOSE(MATCH($A$2,{"D","C"},0),VLOOKUP($A40,$K$4:$N$39,COUNTA($K$4:$N$4)),TREND(D40:E40,F40:G40,B40))</f>
        <v>0.7299846800094878</v>
      </c>
    </row>
    <row r="41" spans="1:18">
      <c r="A41" s="12">
        <f t="shared" si="7"/>
        <v>36892</v>
      </c>
      <c r="B41" s="34">
        <f t="shared" si="0"/>
        <v>36906</v>
      </c>
      <c r="C41" s="35">
        <f t="shared" si="1"/>
        <v>4</v>
      </c>
      <c r="D41" s="17">
        <f t="shared" si="2"/>
        <v>0.73597057367706475</v>
      </c>
      <c r="E41" s="17">
        <f t="shared" si="3"/>
        <v>0.72277275992807055</v>
      </c>
      <c r="F41" s="14">
        <f t="shared" si="4"/>
        <v>36709</v>
      </c>
      <c r="G41" s="14">
        <f t="shared" si="5"/>
        <v>37075</v>
      </c>
      <c r="H41" s="3">
        <f>I41*'Indem BL'!H41*SAWW!H41+(1-I41)*'Med BL'!H41</f>
        <v>1.0564464032703171</v>
      </c>
      <c r="I41" s="3">
        <f>CHOOSE(MATCH($A$2,{"D","C"},0),VLOOKUP($A41,$K$4:$N$39,COUNTA($K$4:$N$4)),TREND(D41:E41,F41:G41,B41))</f>
        <v>0.72886683239686811</v>
      </c>
    </row>
    <row r="42" spans="1:18">
      <c r="A42" s="12">
        <f t="shared" si="7"/>
        <v>36923</v>
      </c>
      <c r="B42" s="34">
        <f t="shared" si="0"/>
        <v>36937</v>
      </c>
      <c r="C42" s="35">
        <f t="shared" si="1"/>
        <v>4</v>
      </c>
      <c r="D42" s="17">
        <f t="shared" si="2"/>
        <v>0.73597057367706475</v>
      </c>
      <c r="E42" s="17">
        <f t="shared" si="3"/>
        <v>0.72277275992807055</v>
      </c>
      <c r="F42" s="14">
        <f t="shared" si="4"/>
        <v>36709</v>
      </c>
      <c r="G42" s="14">
        <f t="shared" si="5"/>
        <v>37075</v>
      </c>
      <c r="H42" s="3">
        <f>I42*'Indem BL'!H42*SAWW!H42+(1-I42)*'Med BL'!H42</f>
        <v>1.0580649304602252</v>
      </c>
      <c r="I42" s="3">
        <f>CHOOSE(MATCH($A$2,{"D","C"},0),VLOOKUP($A42,$K$4:$N$39,COUNTA($K$4:$N$4)),TREND(D42:E42,F42:G42,B42))</f>
        <v>0.72774898478424821</v>
      </c>
    </row>
    <row r="43" spans="1:18">
      <c r="A43" s="12">
        <f t="shared" si="7"/>
        <v>36951</v>
      </c>
      <c r="B43" s="34">
        <f t="shared" si="0"/>
        <v>36965</v>
      </c>
      <c r="C43" s="35">
        <f t="shared" si="1"/>
        <v>4</v>
      </c>
      <c r="D43" s="17">
        <f t="shared" si="2"/>
        <v>0.73597057367706475</v>
      </c>
      <c r="E43" s="17">
        <f t="shared" si="3"/>
        <v>0.72277275992807055</v>
      </c>
      <c r="F43" s="14">
        <f t="shared" si="4"/>
        <v>36709</v>
      </c>
      <c r="G43" s="14">
        <f t="shared" si="5"/>
        <v>37075</v>
      </c>
      <c r="H43" s="3">
        <f>I43*'Indem BL'!H43*SAWW!H43+(1-I43)*'Med BL'!H43</f>
        <v>1.0595223236604099</v>
      </c>
      <c r="I43" s="3">
        <f>CHOOSE(MATCH($A$2,{"D","C"},0),VLOOKUP($A43,$K$4:$N$39,COUNTA($K$4:$N$4)),TREND(D43:E43,F43:G43,B43))</f>
        <v>0.72673931597284991</v>
      </c>
    </row>
    <row r="44" spans="1:18">
      <c r="A44" s="12">
        <f t="shared" si="7"/>
        <v>36982</v>
      </c>
      <c r="B44" s="34">
        <f t="shared" si="0"/>
        <v>36996</v>
      </c>
      <c r="C44" s="35">
        <f t="shared" si="1"/>
        <v>4</v>
      </c>
      <c r="D44" s="17">
        <f t="shared" si="2"/>
        <v>0.73597057367706475</v>
      </c>
      <c r="E44" s="17">
        <f t="shared" si="3"/>
        <v>0.72277275992807055</v>
      </c>
      <c r="F44" s="14">
        <f t="shared" si="4"/>
        <v>36709</v>
      </c>
      <c r="G44" s="14">
        <f t="shared" si="5"/>
        <v>37075</v>
      </c>
      <c r="H44" s="3">
        <f>I44*'Indem BL'!H44*SAWW!H44+(1-I44)*'Med BL'!H44</f>
        <v>1.0611308814137683</v>
      </c>
      <c r="I44" s="3">
        <f>CHOOSE(MATCH($A$2,{"D","C"},0),VLOOKUP($A44,$K$4:$N$39,COUNTA($K$4:$N$4)),TREND(D44:E44,F44:G44,B44))</f>
        <v>0.72562146836023023</v>
      </c>
    </row>
    <row r="45" spans="1:18">
      <c r="A45" s="12">
        <f t="shared" si="7"/>
        <v>37012</v>
      </c>
      <c r="B45" s="34">
        <f t="shared" si="0"/>
        <v>37026</v>
      </c>
      <c r="C45" s="35">
        <f t="shared" si="1"/>
        <v>4</v>
      </c>
      <c r="D45" s="17">
        <f t="shared" si="2"/>
        <v>0.73597057367706475</v>
      </c>
      <c r="E45" s="17">
        <f t="shared" si="3"/>
        <v>0.72277275992807055</v>
      </c>
      <c r="F45" s="14">
        <f t="shared" si="4"/>
        <v>36709</v>
      </c>
      <c r="G45" s="14">
        <f t="shared" si="5"/>
        <v>37075</v>
      </c>
      <c r="H45" s="3">
        <f>I45*'Indem BL'!H45*SAWW!H45+(1-I45)*'Med BL'!H45</f>
        <v>1.0626825627636873</v>
      </c>
      <c r="I45" s="3">
        <f>CHOOSE(MATCH($A$2,{"D","C"},0),VLOOKUP($A45,$K$4:$N$39,COUNTA($K$4:$N$4)),TREND(D45:E45,F45:G45,B45))</f>
        <v>0.72453968034801752</v>
      </c>
    </row>
    <row r="46" spans="1:18">
      <c r="A46" s="12">
        <f t="shared" si="7"/>
        <v>37043</v>
      </c>
      <c r="B46" s="34">
        <f t="shared" si="0"/>
        <v>37057</v>
      </c>
      <c r="C46" s="35">
        <f t="shared" si="1"/>
        <v>4</v>
      </c>
      <c r="D46" s="17">
        <f t="shared" si="2"/>
        <v>0.73597057367706475</v>
      </c>
      <c r="E46" s="17">
        <f t="shared" si="3"/>
        <v>0.72277275992807055</v>
      </c>
      <c r="F46" s="14">
        <f t="shared" si="4"/>
        <v>36709</v>
      </c>
      <c r="G46" s="14">
        <f t="shared" si="5"/>
        <v>37075</v>
      </c>
      <c r="H46" s="3">
        <f>I46*'Indem BL'!H46*SAWW!H46+(1-I46)*'Med BL'!H46</f>
        <v>1.0642808131334944</v>
      </c>
      <c r="I46" s="3">
        <f>CHOOSE(MATCH($A$2,{"D","C"},0),VLOOKUP($A46,$K$4:$N$39,COUNTA($K$4:$N$4)),TREND(D46:E46,F46:G46,B46))</f>
        <v>0.72342183273539784</v>
      </c>
    </row>
    <row r="47" spans="1:18">
      <c r="A47" s="12">
        <f t="shared" si="7"/>
        <v>37073</v>
      </c>
      <c r="B47" s="34">
        <f t="shared" si="0"/>
        <v>37087</v>
      </c>
      <c r="C47" s="35">
        <f t="shared" si="1"/>
        <v>5</v>
      </c>
      <c r="D47" s="17">
        <f t="shared" si="2"/>
        <v>0.72277275992807055</v>
      </c>
      <c r="E47" s="17">
        <f t="shared" si="3"/>
        <v>0.7163570507248741</v>
      </c>
      <c r="F47" s="14">
        <f t="shared" si="4"/>
        <v>37075</v>
      </c>
      <c r="G47" s="14">
        <f t="shared" si="5"/>
        <v>37440</v>
      </c>
      <c r="H47" s="3">
        <f>I47*'Indem BL'!H47*SAWW!H47+(1-I47)*'Med BL'!H47</f>
        <v>1.0656899066851047</v>
      </c>
      <c r="I47" s="3">
        <f>CHOOSE(MATCH($A$2,{"D","C"},0),VLOOKUP($A47,$K$4:$N$39,COUNTA($K$4:$N$4)),TREND(D47:E47,F47:G47,B47))</f>
        <v>0.72256183250221206</v>
      </c>
    </row>
    <row r="48" spans="1:18">
      <c r="A48" s="12">
        <f t="shared" si="7"/>
        <v>37104</v>
      </c>
      <c r="B48" s="34">
        <f t="shared" si="0"/>
        <v>37118</v>
      </c>
      <c r="C48" s="35">
        <f t="shared" si="1"/>
        <v>5</v>
      </c>
      <c r="D48" s="17">
        <f t="shared" si="2"/>
        <v>0.72277275992807055</v>
      </c>
      <c r="E48" s="17">
        <f t="shared" si="3"/>
        <v>0.7163570507248741</v>
      </c>
      <c r="F48" s="14">
        <f t="shared" si="4"/>
        <v>37075</v>
      </c>
      <c r="G48" s="14">
        <f t="shared" si="5"/>
        <v>37440</v>
      </c>
      <c r="H48" s="3">
        <f>I48*'Indem BL'!H48*SAWW!H48+(1-I48)*'Med BL'!H48</f>
        <v>1.0669375413393851</v>
      </c>
      <c r="I48" s="3">
        <f>CHOOSE(MATCH($A$2,{"D","C"},0),VLOOKUP($A48,$K$4:$N$39,COUNTA($K$4:$N$4)),TREND(D48:E48,F48:G48,B48))</f>
        <v>0.72201693665207756</v>
      </c>
    </row>
    <row r="49" spans="1:9">
      <c r="A49" s="12">
        <f t="shared" si="7"/>
        <v>37135</v>
      </c>
      <c r="B49" s="34">
        <f t="shared" si="0"/>
        <v>37149</v>
      </c>
      <c r="C49" s="35">
        <f t="shared" si="1"/>
        <v>5</v>
      </c>
      <c r="D49" s="17">
        <f t="shared" si="2"/>
        <v>0.72277275992807055</v>
      </c>
      <c r="E49" s="17">
        <f t="shared" si="3"/>
        <v>0.7163570507248741</v>
      </c>
      <c r="F49" s="14">
        <f t="shared" si="4"/>
        <v>37075</v>
      </c>
      <c r="G49" s="14">
        <f t="shared" si="5"/>
        <v>37440</v>
      </c>
      <c r="H49" s="3">
        <f>I49*'Indem BL'!H49*SAWW!H49+(1-I49)*'Med BL'!H49</f>
        <v>1.0681832180786164</v>
      </c>
      <c r="I49" s="3">
        <f>CHOOSE(MATCH($A$2,{"D","C"},0),VLOOKUP($A49,$K$4:$N$39,COUNTA($K$4:$N$4)),TREND(D49:E49,F49:G49,B49))</f>
        <v>0.72147204080194305</v>
      </c>
    </row>
    <row r="50" spans="1:9">
      <c r="A50" s="12">
        <f t="shared" si="7"/>
        <v>37165</v>
      </c>
      <c r="B50" s="34">
        <f t="shared" si="0"/>
        <v>37179</v>
      </c>
      <c r="C50" s="35">
        <f t="shared" si="1"/>
        <v>5</v>
      </c>
      <c r="D50" s="17">
        <f t="shared" si="2"/>
        <v>0.72277275992807055</v>
      </c>
      <c r="E50" s="17">
        <f t="shared" si="3"/>
        <v>0.7163570507248741</v>
      </c>
      <c r="F50" s="14">
        <f t="shared" si="4"/>
        <v>37075</v>
      </c>
      <c r="G50" s="14">
        <f t="shared" si="5"/>
        <v>37440</v>
      </c>
      <c r="H50" s="3">
        <f>I50*'Indem BL'!H50*SAWW!H50+(1-I50)*'Med BL'!H50</f>
        <v>1.069386847501318</v>
      </c>
      <c r="I50" s="3">
        <f>CHOOSE(MATCH($A$2,{"D","C"},0),VLOOKUP($A50,$K$4:$N$39,COUNTA($K$4:$N$4)),TREND(D50:E50,F50:G50,B50))</f>
        <v>0.72094472223729678</v>
      </c>
    </row>
    <row r="51" spans="1:9">
      <c r="A51" s="12">
        <f t="shared" si="7"/>
        <v>37196</v>
      </c>
      <c r="B51" s="34">
        <f t="shared" si="0"/>
        <v>37210</v>
      </c>
      <c r="C51" s="35">
        <f t="shared" si="1"/>
        <v>5</v>
      </c>
      <c r="D51" s="17">
        <f t="shared" si="2"/>
        <v>0.72277275992807055</v>
      </c>
      <c r="E51" s="17">
        <f t="shared" si="3"/>
        <v>0.7163570507248741</v>
      </c>
      <c r="F51" s="14">
        <f t="shared" si="4"/>
        <v>37075</v>
      </c>
      <c r="G51" s="14">
        <f t="shared" si="5"/>
        <v>37440</v>
      </c>
      <c r="H51" s="3">
        <f>I51*'Indem BL'!H51*SAWW!H51+(1-I51)*'Med BL'!H51</f>
        <v>1.0706286715690019</v>
      </c>
      <c r="I51" s="3">
        <f>CHOOSE(MATCH($A$2,{"D","C"},0),VLOOKUP($A51,$K$4:$N$39,COUNTA($K$4:$N$4)),TREND(D51:E51,F51:G51,B51))</f>
        <v>0.72039982638716227</v>
      </c>
    </row>
    <row r="52" spans="1:9">
      <c r="A52" s="12">
        <f t="shared" si="7"/>
        <v>37226</v>
      </c>
      <c r="B52" s="34">
        <f t="shared" si="0"/>
        <v>37240</v>
      </c>
      <c r="C52" s="35">
        <f t="shared" si="1"/>
        <v>5</v>
      </c>
      <c r="D52" s="17">
        <f t="shared" si="2"/>
        <v>0.72277275992807055</v>
      </c>
      <c r="E52" s="17">
        <f t="shared" si="3"/>
        <v>0.7163570507248741</v>
      </c>
      <c r="F52" s="14">
        <f t="shared" si="4"/>
        <v>37075</v>
      </c>
      <c r="G52" s="14">
        <f t="shared" si="5"/>
        <v>37440</v>
      </c>
      <c r="H52" s="3">
        <f>I52*'Indem BL'!H52*SAWW!H52+(1-I52)*'Med BL'!H52</f>
        <v>1.0718285725998824</v>
      </c>
      <c r="I52" s="3">
        <f>CHOOSE(MATCH($A$2,{"D","C"},0),VLOOKUP($A52,$K$4:$N$39,COUNTA($K$4:$N$4)),TREND(D52:E52,F52:G52,B52))</f>
        <v>0.71987250782251599</v>
      </c>
    </row>
    <row r="53" spans="1:9">
      <c r="A53" s="12">
        <f t="shared" si="7"/>
        <v>37257</v>
      </c>
      <c r="B53" s="34">
        <f t="shared" si="0"/>
        <v>37271</v>
      </c>
      <c r="C53" s="35">
        <f t="shared" si="1"/>
        <v>5</v>
      </c>
      <c r="D53" s="17">
        <f t="shared" si="2"/>
        <v>0.72277275992807055</v>
      </c>
      <c r="E53" s="17">
        <f t="shared" si="3"/>
        <v>0.7163570507248741</v>
      </c>
      <c r="F53" s="14">
        <f t="shared" si="4"/>
        <v>37075</v>
      </c>
      <c r="G53" s="14">
        <f t="shared" si="5"/>
        <v>37440</v>
      </c>
      <c r="H53" s="3">
        <f>I53*'Indem BL'!H53*SAWW!H53+(1-I53)*'Med BL'!H53</f>
        <v>1.0777416695162323</v>
      </c>
      <c r="I53" s="3">
        <f>CHOOSE(MATCH($A$2,{"D","C"},0),VLOOKUP($A53,$K$4:$N$39,COUNTA($K$4:$N$4)),TREND(D53:E53,F53:G53,B53))</f>
        <v>0.71932761197238149</v>
      </c>
    </row>
    <row r="54" spans="1:9">
      <c r="A54" s="12">
        <f t="shared" si="7"/>
        <v>37288</v>
      </c>
      <c r="B54" s="34">
        <f t="shared" si="0"/>
        <v>37302</v>
      </c>
      <c r="C54" s="35">
        <f t="shared" si="1"/>
        <v>5</v>
      </c>
      <c r="D54" s="17">
        <f t="shared" si="2"/>
        <v>0.72277275992807055</v>
      </c>
      <c r="E54" s="17">
        <f t="shared" si="3"/>
        <v>0.7163570507248741</v>
      </c>
      <c r="F54" s="14">
        <f t="shared" si="4"/>
        <v>37075</v>
      </c>
      <c r="G54" s="14">
        <f t="shared" si="5"/>
        <v>37440</v>
      </c>
      <c r="H54" s="3">
        <f>I54*'Indem BL'!H54*SAWW!H54+(1-I54)*'Med BL'!H54</f>
        <v>1.0789817605913421</v>
      </c>
      <c r="I54" s="3">
        <f>CHOOSE(MATCH($A$2,{"D","C"},0),VLOOKUP($A54,$K$4:$N$39,COUNTA($K$4:$N$4)),TREND(D54:E54,F54:G54,B54))</f>
        <v>0.71878271612224698</v>
      </c>
    </row>
    <row r="55" spans="1:9">
      <c r="A55" s="12">
        <f t="shared" si="7"/>
        <v>37316</v>
      </c>
      <c r="B55" s="34">
        <f t="shared" si="0"/>
        <v>37330</v>
      </c>
      <c r="C55" s="35">
        <f t="shared" si="1"/>
        <v>5</v>
      </c>
      <c r="D55" s="17">
        <f t="shared" si="2"/>
        <v>0.72277275992807055</v>
      </c>
      <c r="E55" s="17">
        <f t="shared" si="3"/>
        <v>0.7163570507248741</v>
      </c>
      <c r="F55" s="14">
        <f t="shared" si="4"/>
        <v>37075</v>
      </c>
      <c r="G55" s="14">
        <f t="shared" si="5"/>
        <v>37440</v>
      </c>
      <c r="H55" s="3">
        <f>I55*'Indem BL'!H55*SAWW!H55+(1-I55)*'Med BL'!H55</f>
        <v>1.0801001500540499</v>
      </c>
      <c r="I55" s="3">
        <f>CHOOSE(MATCH($A$2,{"D","C"},0),VLOOKUP($A55,$K$4:$N$39,COUNTA($K$4:$N$4)),TREND(D55:E55,F55:G55,B55))</f>
        <v>0.71829055212857718</v>
      </c>
    </row>
    <row r="56" spans="1:9">
      <c r="A56" s="12">
        <f t="shared" si="7"/>
        <v>37347</v>
      </c>
      <c r="B56" s="34">
        <f t="shared" si="0"/>
        <v>37361</v>
      </c>
      <c r="C56" s="35">
        <f t="shared" si="1"/>
        <v>5</v>
      </c>
      <c r="D56" s="17">
        <f t="shared" si="2"/>
        <v>0.72277275992807055</v>
      </c>
      <c r="E56" s="17">
        <f t="shared" si="3"/>
        <v>0.7163570507248741</v>
      </c>
      <c r="F56" s="14">
        <f t="shared" si="4"/>
        <v>37075</v>
      </c>
      <c r="G56" s="14">
        <f t="shared" si="5"/>
        <v>37440</v>
      </c>
      <c r="H56" s="3">
        <f>I56*'Indem BL'!H56*SAWW!H56+(1-I56)*'Med BL'!H56</f>
        <v>1.0813364927892208</v>
      </c>
      <c r="I56" s="3">
        <f>CHOOSE(MATCH($A$2,{"D","C"},0),VLOOKUP($A56,$K$4:$N$39,COUNTA($K$4:$N$4)),TREND(D56:E56,F56:G56,B56))</f>
        <v>0.71774565627844267</v>
      </c>
    </row>
    <row r="57" spans="1:9">
      <c r="A57" s="12">
        <f t="shared" si="7"/>
        <v>37377</v>
      </c>
      <c r="B57" s="34">
        <f t="shared" si="0"/>
        <v>37391</v>
      </c>
      <c r="C57" s="35">
        <f t="shared" si="1"/>
        <v>5</v>
      </c>
      <c r="D57" s="17">
        <f t="shared" si="2"/>
        <v>0.72277275992807055</v>
      </c>
      <c r="E57" s="17">
        <f t="shared" si="3"/>
        <v>0.7163570507248741</v>
      </c>
      <c r="F57" s="14">
        <f t="shared" si="4"/>
        <v>37075</v>
      </c>
      <c r="G57" s="14">
        <f t="shared" si="5"/>
        <v>37440</v>
      </c>
      <c r="H57" s="3">
        <f>I57*'Indem BL'!H57*SAWW!H57+(1-I57)*'Med BL'!H57</f>
        <v>1.0825310783060107</v>
      </c>
      <c r="I57" s="3">
        <f>CHOOSE(MATCH($A$2,{"D","C"},0),VLOOKUP($A57,$K$4:$N$39,COUNTA($K$4:$N$4)),TREND(D57:E57,F57:G57,B57))</f>
        <v>0.71721833771379639</v>
      </c>
    </row>
    <row r="58" spans="1:9">
      <c r="A58" s="12">
        <f t="shared" si="7"/>
        <v>37408</v>
      </c>
      <c r="B58" s="34">
        <f t="shared" si="0"/>
        <v>37422</v>
      </c>
      <c r="C58" s="35">
        <f t="shared" si="1"/>
        <v>5</v>
      </c>
      <c r="D58" s="17">
        <f t="shared" si="2"/>
        <v>0.72277275992807055</v>
      </c>
      <c r="E58" s="17">
        <f t="shared" si="3"/>
        <v>0.7163570507248741</v>
      </c>
      <c r="F58" s="14">
        <f t="shared" si="4"/>
        <v>37075</v>
      </c>
      <c r="G58" s="14">
        <f t="shared" si="5"/>
        <v>37440</v>
      </c>
      <c r="H58" s="3">
        <f>I58*'Indem BL'!H58*SAWW!H58+(1-I58)*'Med BL'!H58</f>
        <v>1.0837635456388717</v>
      </c>
      <c r="I58" s="3">
        <f>CHOOSE(MATCH($A$2,{"D","C"},0),VLOOKUP($A58,$K$4:$N$39,COUNTA($K$4:$N$4)),TREND(D58:E58,F58:G58,B58))</f>
        <v>0.71667344186366189</v>
      </c>
    </row>
    <row r="59" spans="1:9">
      <c r="A59" s="12">
        <f t="shared" si="7"/>
        <v>37438</v>
      </c>
      <c r="B59" s="34">
        <f t="shared" si="0"/>
        <v>37452</v>
      </c>
      <c r="C59" s="35">
        <f t="shared" si="1"/>
        <v>6</v>
      </c>
      <c r="D59" s="17">
        <f t="shared" si="2"/>
        <v>0.7163570507248741</v>
      </c>
      <c r="E59" s="17">
        <f t="shared" si="3"/>
        <v>0.69774142238208925</v>
      </c>
      <c r="F59" s="14">
        <f t="shared" si="4"/>
        <v>37440</v>
      </c>
      <c r="G59" s="14">
        <f t="shared" si="5"/>
        <v>37805</v>
      </c>
      <c r="H59" s="3">
        <f>I59*'Indem BL'!H59*SAWW!H59+(1-I59)*'Med BL'!H59</f>
        <v>1.0852149271649258</v>
      </c>
      <c r="I59" s="3">
        <f>CHOOSE(MATCH($A$2,{"D","C"},0),VLOOKUP($A59,$K$4:$N$39,COUNTA($K$4:$N$4)),TREND(D59:E59,F59:G59,B59))</f>
        <v>0.71574503006702916</v>
      </c>
    </row>
    <row r="60" spans="1:9">
      <c r="A60" s="12">
        <f t="shared" si="7"/>
        <v>37469</v>
      </c>
      <c r="B60" s="34">
        <f t="shared" si="0"/>
        <v>37483</v>
      </c>
      <c r="C60" s="35">
        <f t="shared" si="1"/>
        <v>6</v>
      </c>
      <c r="D60" s="17">
        <f t="shared" si="2"/>
        <v>0.7163570507248741</v>
      </c>
      <c r="E60" s="17">
        <f t="shared" si="3"/>
        <v>0.69774142238208925</v>
      </c>
      <c r="F60" s="14">
        <f t="shared" si="4"/>
        <v>37440</v>
      </c>
      <c r="G60" s="14">
        <f t="shared" si="5"/>
        <v>37805</v>
      </c>
      <c r="H60" s="3">
        <f>I60*'Indem BL'!H60*SAWW!H60+(1-I60)*'Med BL'!H60</f>
        <v>1.0871115609363751</v>
      </c>
      <c r="I60" s="3">
        <f>CHOOSE(MATCH($A$2,{"D","C"},0),VLOOKUP($A60,$K$4:$N$39,COUNTA($K$4:$N$4)),TREND(D60:E60,F60:G60,B60))</f>
        <v>0.71416397670092957</v>
      </c>
    </row>
    <row r="61" spans="1:9">
      <c r="A61" s="12">
        <f t="shared" si="7"/>
        <v>37500</v>
      </c>
      <c r="B61" s="34">
        <f t="shared" si="0"/>
        <v>37514</v>
      </c>
      <c r="C61" s="35">
        <f t="shared" si="1"/>
        <v>6</v>
      </c>
      <c r="D61" s="17">
        <f t="shared" si="2"/>
        <v>0.7163570507248741</v>
      </c>
      <c r="E61" s="17">
        <f t="shared" si="3"/>
        <v>0.69774142238208925</v>
      </c>
      <c r="F61" s="14">
        <f t="shared" si="4"/>
        <v>37440</v>
      </c>
      <c r="G61" s="14">
        <f t="shared" si="5"/>
        <v>37805</v>
      </c>
      <c r="H61" s="3">
        <f>I61*'Indem BL'!H61*SAWW!H61+(1-I61)*'Med BL'!H61</f>
        <v>1.0889989635192292</v>
      </c>
      <c r="I61" s="3">
        <f>CHOOSE(MATCH($A$2,{"D","C"},0),VLOOKUP($A61,$K$4:$N$39,COUNTA($K$4:$N$4)),TREND(D61:E61,F61:G61,B61))</f>
        <v>0.7125829233348302</v>
      </c>
    </row>
    <row r="62" spans="1:9">
      <c r="A62" s="12">
        <f t="shared" si="7"/>
        <v>37530</v>
      </c>
      <c r="B62" s="34">
        <f t="shared" si="0"/>
        <v>37544</v>
      </c>
      <c r="C62" s="35">
        <f t="shared" si="1"/>
        <v>6</v>
      </c>
      <c r="D62" s="17">
        <f t="shared" si="2"/>
        <v>0.7163570507248741</v>
      </c>
      <c r="E62" s="17">
        <f t="shared" si="3"/>
        <v>0.69774142238208925</v>
      </c>
      <c r="F62" s="14">
        <f t="shared" si="4"/>
        <v>37440</v>
      </c>
      <c r="G62" s="14">
        <f t="shared" si="5"/>
        <v>37805</v>
      </c>
      <c r="H62" s="3">
        <f>I62*'Indem BL'!H62*SAWW!H62+(1-I62)*'Med BL'!H62</f>
        <v>1.0908166928267109</v>
      </c>
      <c r="I62" s="3">
        <f>CHOOSE(MATCH($A$2,{"D","C"},0),VLOOKUP($A62,$K$4:$N$39,COUNTA($K$4:$N$4)),TREND(D62:E62,F62:G62,B62))</f>
        <v>0.71105287169021758</v>
      </c>
    </row>
    <row r="63" spans="1:9">
      <c r="A63" s="12">
        <f t="shared" si="7"/>
        <v>37561</v>
      </c>
      <c r="B63" s="34">
        <f t="shared" si="0"/>
        <v>37575</v>
      </c>
      <c r="C63" s="35">
        <f t="shared" si="1"/>
        <v>6</v>
      </c>
      <c r="D63" s="17">
        <f t="shared" si="2"/>
        <v>0.7163570507248741</v>
      </c>
      <c r="E63" s="17">
        <f t="shared" si="3"/>
        <v>0.69774142238208925</v>
      </c>
      <c r="F63" s="14">
        <f t="shared" si="4"/>
        <v>37440</v>
      </c>
      <c r="G63" s="14">
        <f t="shared" si="5"/>
        <v>37805</v>
      </c>
      <c r="H63" s="3">
        <f>I63*'Indem BL'!H63*SAWW!H63+(1-I63)*'Med BL'!H63</f>
        <v>1.0926859308126518</v>
      </c>
      <c r="I63" s="3">
        <f>CHOOSE(MATCH($A$2,{"D","C"},0),VLOOKUP($A63,$K$4:$N$39,COUNTA($K$4:$N$4)),TREND(D63:E63,F63:G63,B63))</f>
        <v>0.70947181832411821</v>
      </c>
    </row>
    <row r="64" spans="1:9">
      <c r="A64" s="12">
        <f t="shared" si="7"/>
        <v>37591</v>
      </c>
      <c r="B64" s="34">
        <f t="shared" si="0"/>
        <v>37605</v>
      </c>
      <c r="C64" s="35">
        <f t="shared" si="1"/>
        <v>6</v>
      </c>
      <c r="D64" s="17">
        <f t="shared" si="2"/>
        <v>0.7163570507248741</v>
      </c>
      <c r="E64" s="17">
        <f t="shared" si="3"/>
        <v>0.69774142238208925</v>
      </c>
      <c r="F64" s="14">
        <f t="shared" si="4"/>
        <v>37440</v>
      </c>
      <c r="G64" s="14">
        <f t="shared" si="5"/>
        <v>37805</v>
      </c>
      <c r="H64" s="3">
        <f>I64*'Indem BL'!H64*SAWW!H64+(1-I64)*'Med BL'!H64</f>
        <v>1.0944860814779589</v>
      </c>
      <c r="I64" s="3">
        <f>CHOOSE(MATCH($A$2,{"D","C"},0),VLOOKUP($A64,$K$4:$N$39,COUNTA($K$4:$N$4)),TREND(D64:E64,F64:G64,B64))</f>
        <v>0.70794176667950559</v>
      </c>
    </row>
    <row r="65" spans="1:9">
      <c r="A65" s="12">
        <f t="shared" si="7"/>
        <v>37622</v>
      </c>
      <c r="B65" s="34">
        <f t="shared" si="0"/>
        <v>37636</v>
      </c>
      <c r="C65" s="35">
        <f t="shared" si="1"/>
        <v>6</v>
      </c>
      <c r="D65" s="17">
        <f t="shared" si="2"/>
        <v>0.7163570507248741</v>
      </c>
      <c r="E65" s="17">
        <f t="shared" si="3"/>
        <v>0.69774142238208925</v>
      </c>
      <c r="F65" s="14">
        <f t="shared" si="4"/>
        <v>37440</v>
      </c>
      <c r="G65" s="14">
        <f t="shared" si="5"/>
        <v>37805</v>
      </c>
      <c r="H65" s="3">
        <f>I65*'Indem BL'!H65*SAWW!H65+(1-I65)*'Med BL'!H65</f>
        <v>1.0992268671924363</v>
      </c>
      <c r="I65" s="3">
        <f>CHOOSE(MATCH($A$2,{"D","C"},0),VLOOKUP($A65,$K$4:$N$39,COUNTA($K$4:$N$4)),TREND(D65:E65,F65:G65,B65))</f>
        <v>0.70636071331340622</v>
      </c>
    </row>
    <row r="66" spans="1:9">
      <c r="A66" s="12">
        <f t="shared" si="7"/>
        <v>37653</v>
      </c>
      <c r="B66" s="34">
        <f t="shared" si="0"/>
        <v>37667</v>
      </c>
      <c r="C66" s="35">
        <f t="shared" si="1"/>
        <v>6</v>
      </c>
      <c r="D66" s="17">
        <f t="shared" si="2"/>
        <v>0.7163570507248741</v>
      </c>
      <c r="E66" s="17">
        <f t="shared" si="3"/>
        <v>0.69774142238208925</v>
      </c>
      <c r="F66" s="14">
        <f t="shared" si="4"/>
        <v>37440</v>
      </c>
      <c r="G66" s="14">
        <f t="shared" si="5"/>
        <v>37805</v>
      </c>
      <c r="H66" s="3">
        <f>I66*'Indem BL'!H66*SAWW!H66+(1-I66)*'Med BL'!H66</f>
        <v>1.1010696482326727</v>
      </c>
      <c r="I66" s="3">
        <f>CHOOSE(MATCH($A$2,{"D","C"},0),VLOOKUP($A66,$K$4:$N$39,COUNTA($K$4:$N$4)),TREND(D66:E66,F66:G66,B66))</f>
        <v>0.70477965994730662</v>
      </c>
    </row>
    <row r="67" spans="1:9">
      <c r="A67" s="12">
        <f t="shared" si="7"/>
        <v>37681</v>
      </c>
      <c r="B67" s="34">
        <f t="shared" si="0"/>
        <v>37695</v>
      </c>
      <c r="C67" s="35">
        <f t="shared" si="1"/>
        <v>6</v>
      </c>
      <c r="D67" s="17">
        <f t="shared" si="2"/>
        <v>0.7163570507248741</v>
      </c>
      <c r="E67" s="17">
        <f t="shared" si="3"/>
        <v>0.69774142238208925</v>
      </c>
      <c r="F67" s="14">
        <f t="shared" si="4"/>
        <v>37440</v>
      </c>
      <c r="G67" s="14">
        <f t="shared" si="5"/>
        <v>37805</v>
      </c>
      <c r="H67" s="3">
        <f>I67*'Indem BL'!H67*SAWW!H67+(1-I67)*'Med BL'!H67</f>
        <v>1.1027261326564841</v>
      </c>
      <c r="I67" s="3">
        <f>CHOOSE(MATCH($A$2,{"D","C"},0),VLOOKUP($A67,$K$4:$N$39,COUNTA($K$4:$N$4)),TREND(D67:E67,F67:G67,B67))</f>
        <v>0.7033516117456684</v>
      </c>
    </row>
    <row r="68" spans="1:9">
      <c r="A68" s="12">
        <f t="shared" si="7"/>
        <v>37712</v>
      </c>
      <c r="B68" s="34">
        <f t="shared" si="0"/>
        <v>37726</v>
      </c>
      <c r="C68" s="35">
        <f t="shared" si="1"/>
        <v>6</v>
      </c>
      <c r="D68" s="17">
        <f t="shared" si="2"/>
        <v>0.7163570507248741</v>
      </c>
      <c r="E68" s="17">
        <f t="shared" si="3"/>
        <v>0.69774142238208925</v>
      </c>
      <c r="F68" s="14">
        <f t="shared" si="4"/>
        <v>37440</v>
      </c>
      <c r="G68" s="14">
        <f t="shared" si="5"/>
        <v>37805</v>
      </c>
      <c r="H68" s="3">
        <f>I68*'Indem BL'!H68*SAWW!H68+(1-I68)*'Med BL'!H68</f>
        <v>1.104551281411831</v>
      </c>
      <c r="I68" s="3">
        <f>CHOOSE(MATCH($A$2,{"D","C"},0),VLOOKUP($A68,$K$4:$N$39,COUNTA($K$4:$N$4)),TREND(D68:E68,F68:G68,B68))</f>
        <v>0.70177055837956881</v>
      </c>
    </row>
    <row r="69" spans="1:9">
      <c r="A69" s="12">
        <f t="shared" si="7"/>
        <v>37742</v>
      </c>
      <c r="B69" s="34">
        <f t="shared" ref="B69:B132" si="10">DATE(YEAR(A69),MONTH(A69)+FLOOR(($N$2+$A$3)/2,1),1+14*MOD($N$2+$A$3,2))</f>
        <v>37756</v>
      </c>
      <c r="C69" s="35">
        <f t="shared" ref="C69:C132" si="11">MATCH($B69,$L$5:$L$39,1)</f>
        <v>6</v>
      </c>
      <c r="D69" s="17">
        <f t="shared" ref="D69:D132" si="12">INDEX($O$5:$O$39,C69)</f>
        <v>0.7163570507248741</v>
      </c>
      <c r="E69" s="17">
        <f t="shared" ref="E69:E132" si="13">INDEX($O$5:$O$39,C69+1)</f>
        <v>0.69774142238208925</v>
      </c>
      <c r="F69" s="14">
        <f t="shared" ref="F69:F132" si="14">INDEX($L$5:$L$39,C69)</f>
        <v>37440</v>
      </c>
      <c r="G69" s="14">
        <f t="shared" ref="G69:G132" si="15">INDEX($L$5:$L$39,C69+1)</f>
        <v>37805</v>
      </c>
      <c r="H69" s="3">
        <f>I69*'Indem BL'!H69*SAWW!H69+(1-I69)*'Med BL'!H69</f>
        <v>1.1063087334382335</v>
      </c>
      <c r="I69" s="3">
        <f>CHOOSE(MATCH($A$2,{"D","C"},0),VLOOKUP($A69,$K$4:$N$39,COUNTA($K$4:$N$4)),TREND(D69:E69,F69:G69,B69))</f>
        <v>0.70024050673495641</v>
      </c>
    </row>
    <row r="70" spans="1:9">
      <c r="A70" s="12">
        <f t="shared" ref="A70:A133" si="16">EOMONTH(A69,$A$3-1)+1</f>
        <v>37773</v>
      </c>
      <c r="B70" s="34">
        <f t="shared" si="10"/>
        <v>37787</v>
      </c>
      <c r="C70" s="35">
        <f t="shared" si="11"/>
        <v>6</v>
      </c>
      <c r="D70" s="17">
        <f t="shared" si="12"/>
        <v>0.7163570507248741</v>
      </c>
      <c r="E70" s="17">
        <f t="shared" si="13"/>
        <v>0.69774142238208925</v>
      </c>
      <c r="F70" s="14">
        <f t="shared" si="14"/>
        <v>37440</v>
      </c>
      <c r="G70" s="14">
        <f t="shared" si="15"/>
        <v>37805</v>
      </c>
      <c r="H70" s="3">
        <f>I70*'Indem BL'!H70*SAWW!H70+(1-I70)*'Med BL'!H70</f>
        <v>1.108115652204118</v>
      </c>
      <c r="I70" s="3">
        <f>CHOOSE(MATCH($A$2,{"D","C"},0),VLOOKUP($A70,$K$4:$N$39,COUNTA($K$4:$N$4)),TREND(D70:E70,F70:G70,B70))</f>
        <v>0.69865945336885682</v>
      </c>
    </row>
    <row r="71" spans="1:9">
      <c r="A71" s="12">
        <f t="shared" si="16"/>
        <v>37803</v>
      </c>
      <c r="B71" s="34">
        <f t="shared" si="10"/>
        <v>37817</v>
      </c>
      <c r="C71" s="35">
        <f t="shared" si="11"/>
        <v>7</v>
      </c>
      <c r="D71" s="17">
        <f t="shared" si="12"/>
        <v>0.69774142238208925</v>
      </c>
      <c r="E71" s="17">
        <f t="shared" si="13"/>
        <v>0.67905095498294421</v>
      </c>
      <c r="F71" s="14">
        <f t="shared" si="14"/>
        <v>37805</v>
      </c>
      <c r="G71" s="14">
        <f t="shared" si="15"/>
        <v>38170</v>
      </c>
      <c r="H71" s="3">
        <f>I71*'Indem BL'!H71*SAWW!H71+(1-I71)*'Med BL'!H71</f>
        <v>1.1100809688032092</v>
      </c>
      <c r="I71" s="3">
        <f>CHOOSE(MATCH($A$2,{"D","C"},0),VLOOKUP($A71,$K$4:$N$39,COUNTA($K$4:$N$4)),TREND(D71:E71,F71:G71,B71))</f>
        <v>0.69712694126211727</v>
      </c>
    </row>
    <row r="72" spans="1:9">
      <c r="A72" s="12">
        <f t="shared" si="16"/>
        <v>37834</v>
      </c>
      <c r="B72" s="34">
        <f t="shared" si="10"/>
        <v>37848</v>
      </c>
      <c r="C72" s="35">
        <f t="shared" si="11"/>
        <v>7</v>
      </c>
      <c r="D72" s="17">
        <f t="shared" si="12"/>
        <v>0.69774142238208925</v>
      </c>
      <c r="E72" s="17">
        <f t="shared" si="13"/>
        <v>0.67905095498294421</v>
      </c>
      <c r="F72" s="14">
        <f t="shared" si="14"/>
        <v>37805</v>
      </c>
      <c r="G72" s="14">
        <f t="shared" si="15"/>
        <v>38170</v>
      </c>
      <c r="H72" s="3">
        <f>I72*'Indem BL'!H72*SAWW!H72+(1-I72)*'Med BL'!H72</f>
        <v>1.1124503470142064</v>
      </c>
      <c r="I72" s="3">
        <f>CHOOSE(MATCH($A$2,{"D","C"},0),VLOOKUP($A72,$K$4:$N$39,COUNTA($K$4:$N$4)),TREND(D72:E72,F72:G72,B72))</f>
        <v>0.69553953170218996</v>
      </c>
    </row>
    <row r="73" spans="1:9">
      <c r="A73" s="12">
        <f t="shared" si="16"/>
        <v>37865</v>
      </c>
      <c r="B73" s="34">
        <f t="shared" si="10"/>
        <v>37879</v>
      </c>
      <c r="C73" s="35">
        <f t="shared" si="11"/>
        <v>7</v>
      </c>
      <c r="D73" s="17">
        <f t="shared" si="12"/>
        <v>0.69774142238208925</v>
      </c>
      <c r="E73" s="17">
        <f t="shared" si="13"/>
        <v>0.67905095498294421</v>
      </c>
      <c r="F73" s="14">
        <f t="shared" si="14"/>
        <v>37805</v>
      </c>
      <c r="G73" s="14">
        <f t="shared" si="15"/>
        <v>38170</v>
      </c>
      <c r="H73" s="3">
        <f>I73*'Indem BL'!H73*SAWW!H73+(1-I73)*'Med BL'!H73</f>
        <v>1.1148077659404092</v>
      </c>
      <c r="I73" s="3">
        <f>CHOOSE(MATCH($A$2,{"D","C"},0),VLOOKUP($A73,$K$4:$N$39,COUNTA($K$4:$N$4)),TREND(D73:E73,F73:G73,B73))</f>
        <v>0.69395212214226265</v>
      </c>
    </row>
    <row r="74" spans="1:9">
      <c r="A74" s="12">
        <f t="shared" si="16"/>
        <v>37895</v>
      </c>
      <c r="B74" s="34">
        <f t="shared" si="10"/>
        <v>37909</v>
      </c>
      <c r="C74" s="35">
        <f t="shared" si="11"/>
        <v>7</v>
      </c>
      <c r="D74" s="17">
        <f t="shared" si="12"/>
        <v>0.69774142238208925</v>
      </c>
      <c r="E74" s="17">
        <f t="shared" si="13"/>
        <v>0.67905095498294421</v>
      </c>
      <c r="F74" s="14">
        <f t="shared" si="14"/>
        <v>37805</v>
      </c>
      <c r="G74" s="14">
        <f t="shared" si="15"/>
        <v>38170</v>
      </c>
      <c r="H74" s="3">
        <f>I74*'Indem BL'!H74*SAWW!H74+(1-I74)*'Med BL'!H74</f>
        <v>1.1170777522627628</v>
      </c>
      <c r="I74" s="3">
        <f>CHOOSE(MATCH($A$2,{"D","C"},0),VLOOKUP($A74,$K$4:$N$39,COUNTA($K$4:$N$4)),TREND(D74:E74,F74:G74,B74))</f>
        <v>0.69241591934233293</v>
      </c>
    </row>
    <row r="75" spans="1:9">
      <c r="A75" s="12">
        <f t="shared" si="16"/>
        <v>37926</v>
      </c>
      <c r="B75" s="34">
        <f t="shared" si="10"/>
        <v>37940</v>
      </c>
      <c r="C75" s="35">
        <f t="shared" si="11"/>
        <v>7</v>
      </c>
      <c r="D75" s="17">
        <f t="shared" si="12"/>
        <v>0.69774142238208925</v>
      </c>
      <c r="E75" s="17">
        <f t="shared" si="13"/>
        <v>0.67905095498294421</v>
      </c>
      <c r="F75" s="14">
        <f t="shared" si="14"/>
        <v>37805</v>
      </c>
      <c r="G75" s="14">
        <f t="shared" si="15"/>
        <v>38170</v>
      </c>
      <c r="H75" s="3">
        <f>I75*'Indem BL'!H75*SAWW!H75+(1-I75)*'Med BL'!H75</f>
        <v>1.1194116384027564</v>
      </c>
      <c r="I75" s="3">
        <f>CHOOSE(MATCH($A$2,{"D","C"},0),VLOOKUP($A75,$K$4:$N$39,COUNTA($K$4:$N$4)),TREND(D75:E75,F75:G75,B75))</f>
        <v>0.6908285097824054</v>
      </c>
    </row>
    <row r="76" spans="1:9">
      <c r="A76" s="12">
        <f t="shared" si="16"/>
        <v>37956</v>
      </c>
      <c r="B76" s="34">
        <f t="shared" si="10"/>
        <v>37970</v>
      </c>
      <c r="C76" s="35">
        <f t="shared" si="11"/>
        <v>7</v>
      </c>
      <c r="D76" s="17">
        <f t="shared" si="12"/>
        <v>0.69774142238208925</v>
      </c>
      <c r="E76" s="17">
        <f t="shared" si="13"/>
        <v>0.67905095498294421</v>
      </c>
      <c r="F76" s="14">
        <f t="shared" si="14"/>
        <v>37805</v>
      </c>
      <c r="G76" s="14">
        <f t="shared" si="15"/>
        <v>38170</v>
      </c>
      <c r="H76" s="3">
        <f>I76*'Indem BL'!H76*SAWW!H76+(1-I76)*'Med BL'!H76</f>
        <v>1.1216588510610366</v>
      </c>
      <c r="I76" s="3">
        <f>CHOOSE(MATCH($A$2,{"D","C"},0),VLOOKUP($A76,$K$4:$N$39,COUNTA($K$4:$N$4)),TREND(D76:E76,F76:G76,B76))</f>
        <v>0.68929230698247568</v>
      </c>
    </row>
    <row r="77" spans="1:9">
      <c r="A77" s="12">
        <f t="shared" si="16"/>
        <v>37987</v>
      </c>
      <c r="B77" s="34">
        <f t="shared" si="10"/>
        <v>38001</v>
      </c>
      <c r="C77" s="35">
        <f t="shared" si="11"/>
        <v>7</v>
      </c>
      <c r="D77" s="17">
        <f t="shared" si="12"/>
        <v>0.69774142238208925</v>
      </c>
      <c r="E77" s="17">
        <f t="shared" si="13"/>
        <v>0.67905095498294421</v>
      </c>
      <c r="F77" s="14">
        <f t="shared" si="14"/>
        <v>37805</v>
      </c>
      <c r="G77" s="14">
        <f t="shared" si="15"/>
        <v>38170</v>
      </c>
      <c r="H77" s="3">
        <f>I77*'Indem BL'!H77*SAWW!H77+(1-I77)*'Med BL'!H77</f>
        <v>1.1274594030527221</v>
      </c>
      <c r="I77" s="3">
        <f>CHOOSE(MATCH($A$2,{"D","C"},0),VLOOKUP($A77,$K$4:$N$39,COUNTA($K$4:$N$4)),TREND(D77:E77,F77:G77,B77))</f>
        <v>0.68770489742254837</v>
      </c>
    </row>
    <row r="78" spans="1:9">
      <c r="A78" s="12">
        <f t="shared" si="16"/>
        <v>38018</v>
      </c>
      <c r="B78" s="34">
        <f t="shared" si="10"/>
        <v>38032</v>
      </c>
      <c r="C78" s="35">
        <f t="shared" si="11"/>
        <v>7</v>
      </c>
      <c r="D78" s="17">
        <f t="shared" si="12"/>
        <v>0.69774142238208925</v>
      </c>
      <c r="E78" s="17">
        <f t="shared" si="13"/>
        <v>0.67905095498294421</v>
      </c>
      <c r="F78" s="14">
        <f t="shared" si="14"/>
        <v>37805</v>
      </c>
      <c r="G78" s="14">
        <f t="shared" si="15"/>
        <v>38170</v>
      </c>
      <c r="H78" s="3">
        <f>I78*'Indem BL'!H78*SAWW!H78+(1-I78)*'Med BL'!H78</f>
        <v>1.1297608543551019</v>
      </c>
      <c r="I78" s="3">
        <f>CHOOSE(MATCH($A$2,{"D","C"},0),VLOOKUP($A78,$K$4:$N$39,COUNTA($K$4:$N$4)),TREND(D78:E78,F78:G78,B78))</f>
        <v>0.68611748786262106</v>
      </c>
    </row>
    <row r="79" spans="1:9">
      <c r="A79" s="12">
        <f t="shared" si="16"/>
        <v>38047</v>
      </c>
      <c r="B79" s="34">
        <f t="shared" si="10"/>
        <v>38061</v>
      </c>
      <c r="C79" s="35">
        <f t="shared" si="11"/>
        <v>7</v>
      </c>
      <c r="D79" s="17">
        <f t="shared" si="12"/>
        <v>0.69774142238208925</v>
      </c>
      <c r="E79" s="17">
        <f t="shared" si="13"/>
        <v>0.67905095498294421</v>
      </c>
      <c r="F79" s="14">
        <f t="shared" si="14"/>
        <v>37805</v>
      </c>
      <c r="G79" s="14">
        <f t="shared" si="15"/>
        <v>38170</v>
      </c>
      <c r="H79" s="3">
        <f>I79*'Indem BL'!H79*SAWW!H79+(1-I79)*'Med BL'!H79</f>
        <v>1.1319029515490491</v>
      </c>
      <c r="I79" s="3">
        <f>CHOOSE(MATCH($A$2,{"D","C"},0),VLOOKUP($A79,$K$4:$N$39,COUNTA($K$4:$N$4)),TREND(D79:E79,F79:G79,B79))</f>
        <v>0.68463249182268893</v>
      </c>
    </row>
    <row r="80" spans="1:9">
      <c r="A80" s="12">
        <f t="shared" si="16"/>
        <v>38078</v>
      </c>
      <c r="B80" s="34">
        <f t="shared" si="10"/>
        <v>38092</v>
      </c>
      <c r="C80" s="35">
        <f t="shared" si="11"/>
        <v>7</v>
      </c>
      <c r="D80" s="17">
        <f t="shared" si="12"/>
        <v>0.69774142238208925</v>
      </c>
      <c r="E80" s="17">
        <f t="shared" si="13"/>
        <v>0.67905095498294421</v>
      </c>
      <c r="F80" s="14">
        <f t="shared" si="14"/>
        <v>37805</v>
      </c>
      <c r="G80" s="14">
        <f t="shared" si="15"/>
        <v>38170</v>
      </c>
      <c r="H80" s="3">
        <f>I80*'Indem BL'!H80*SAWW!H80+(1-I80)*'Med BL'!H80</f>
        <v>1.1341811563164876</v>
      </c>
      <c r="I80" s="3">
        <f>CHOOSE(MATCH($A$2,{"D","C"},0),VLOOKUP($A80,$K$4:$N$39,COUNTA($K$4:$N$4)),TREND(D80:E80,F80:G80,B80))</f>
        <v>0.68304508226276162</v>
      </c>
    </row>
    <row r="81" spans="1:9">
      <c r="A81" s="12">
        <f t="shared" si="16"/>
        <v>38108</v>
      </c>
      <c r="B81" s="34">
        <f t="shared" si="10"/>
        <v>38122</v>
      </c>
      <c r="C81" s="35">
        <f t="shared" si="11"/>
        <v>7</v>
      </c>
      <c r="D81" s="17">
        <f t="shared" si="12"/>
        <v>0.69774142238208925</v>
      </c>
      <c r="E81" s="17">
        <f t="shared" si="13"/>
        <v>0.67905095498294421</v>
      </c>
      <c r="F81" s="14">
        <f t="shared" si="14"/>
        <v>37805</v>
      </c>
      <c r="G81" s="14">
        <f t="shared" si="15"/>
        <v>38170</v>
      </c>
      <c r="H81" s="3">
        <f>I81*'Indem BL'!H81*SAWW!H81+(1-I81)*'Med BL'!H81</f>
        <v>1.1363744348121432</v>
      </c>
      <c r="I81" s="3">
        <f>CHOOSE(MATCH($A$2,{"D","C"},0),VLOOKUP($A81,$K$4:$N$39,COUNTA($K$4:$N$4)),TREND(D81:E81,F81:G81,B81))</f>
        <v>0.6815088794628319</v>
      </c>
    </row>
    <row r="82" spans="1:9">
      <c r="A82" s="12">
        <f t="shared" si="16"/>
        <v>38139</v>
      </c>
      <c r="B82" s="34">
        <f t="shared" si="10"/>
        <v>38153</v>
      </c>
      <c r="C82" s="35">
        <f t="shared" si="11"/>
        <v>7</v>
      </c>
      <c r="D82" s="17">
        <f t="shared" si="12"/>
        <v>0.69774142238208925</v>
      </c>
      <c r="E82" s="17">
        <f t="shared" si="13"/>
        <v>0.67905095498294421</v>
      </c>
      <c r="F82" s="14">
        <f t="shared" si="14"/>
        <v>37805</v>
      </c>
      <c r="G82" s="14">
        <f t="shared" si="15"/>
        <v>38170</v>
      </c>
      <c r="H82" s="3">
        <f>I82*'Indem BL'!H82*SAWW!H82+(1-I82)*'Med BL'!H82</f>
        <v>1.1386290056023927</v>
      </c>
      <c r="I82" s="3">
        <f>CHOOSE(MATCH($A$2,{"D","C"},0),VLOOKUP($A82,$K$4:$N$39,COUNTA($K$4:$N$4)),TREND(D82:E82,F82:G82,B82))</f>
        <v>0.67992146990290436</v>
      </c>
    </row>
    <row r="83" spans="1:9">
      <c r="A83" s="12">
        <f t="shared" si="16"/>
        <v>38169</v>
      </c>
      <c r="B83" s="34">
        <f t="shared" si="10"/>
        <v>38183</v>
      </c>
      <c r="C83" s="35">
        <f t="shared" si="11"/>
        <v>8</v>
      </c>
      <c r="D83" s="17">
        <f t="shared" si="12"/>
        <v>0.67905095498294421</v>
      </c>
      <c r="E83" s="17">
        <f t="shared" si="13"/>
        <v>0.65936068609010556</v>
      </c>
      <c r="F83" s="14">
        <f t="shared" si="14"/>
        <v>38170</v>
      </c>
      <c r="G83" s="14">
        <f t="shared" si="15"/>
        <v>38536</v>
      </c>
      <c r="H83" s="3">
        <f>I83*'Indem BL'!H83*SAWW!H83+(1-I83)*'Med BL'!H83</f>
        <v>1.1409484779776622</v>
      </c>
      <c r="I83" s="3">
        <f>CHOOSE(MATCH($A$2,{"D","C"},0),VLOOKUP($A83,$K$4:$N$39,COUNTA($K$4:$N$4)),TREND(D83:E83,F83:G83,B83))</f>
        <v>0.67835157384740619</v>
      </c>
    </row>
    <row r="84" spans="1:9">
      <c r="A84" s="12">
        <f t="shared" si="16"/>
        <v>38200</v>
      </c>
      <c r="B84" s="34">
        <f t="shared" si="10"/>
        <v>38214</v>
      </c>
      <c r="C84" s="35">
        <f t="shared" si="11"/>
        <v>8</v>
      </c>
      <c r="D84" s="17">
        <f t="shared" si="12"/>
        <v>0.67905095498294421</v>
      </c>
      <c r="E84" s="17">
        <f t="shared" si="13"/>
        <v>0.65936068609010556</v>
      </c>
      <c r="F84" s="14">
        <f t="shared" si="14"/>
        <v>38170</v>
      </c>
      <c r="G84" s="14">
        <f t="shared" si="15"/>
        <v>38536</v>
      </c>
      <c r="H84" s="3">
        <f>I84*'Indem BL'!H84*SAWW!H84+(1-I84)*'Med BL'!H84</f>
        <v>1.1435331485865539</v>
      </c>
      <c r="I84" s="3">
        <f>CHOOSE(MATCH($A$2,{"D","C"},0),VLOOKUP($A84,$K$4:$N$39,COUNTA($K$4:$N$4)),TREND(D84:E84,F84:G84,B84))</f>
        <v>0.67668381883189221</v>
      </c>
    </row>
    <row r="85" spans="1:9">
      <c r="A85" s="12">
        <f t="shared" si="16"/>
        <v>38231</v>
      </c>
      <c r="B85" s="34">
        <f t="shared" si="10"/>
        <v>38245</v>
      </c>
      <c r="C85" s="35">
        <f t="shared" si="11"/>
        <v>8</v>
      </c>
      <c r="D85" s="17">
        <f t="shared" si="12"/>
        <v>0.67905095498294421</v>
      </c>
      <c r="E85" s="17">
        <f t="shared" si="13"/>
        <v>0.65936068609010556</v>
      </c>
      <c r="F85" s="14">
        <f t="shared" si="14"/>
        <v>38170</v>
      </c>
      <c r="G85" s="14">
        <f t="shared" si="15"/>
        <v>38536</v>
      </c>
      <c r="H85" s="3">
        <f>I85*'Indem BL'!H85*SAWW!H85+(1-I85)*'Med BL'!H85</f>
        <v>1.1461033707326647</v>
      </c>
      <c r="I85" s="3">
        <f>CHOOSE(MATCH($A$2,{"D","C"},0),VLOOKUP($A85,$K$4:$N$39,COUNTA($K$4:$N$4)),TREND(D85:E85,F85:G85,B85))</f>
        <v>0.67501606381637869</v>
      </c>
    </row>
    <row r="86" spans="1:9">
      <c r="A86" s="12">
        <f t="shared" si="16"/>
        <v>38261</v>
      </c>
      <c r="B86" s="34">
        <f t="shared" si="10"/>
        <v>38275</v>
      </c>
      <c r="C86" s="35">
        <f t="shared" si="11"/>
        <v>8</v>
      </c>
      <c r="D86" s="17">
        <f t="shared" si="12"/>
        <v>0.67905095498294421</v>
      </c>
      <c r="E86" s="17">
        <f t="shared" si="13"/>
        <v>0.65936068609010556</v>
      </c>
      <c r="F86" s="14">
        <f t="shared" si="14"/>
        <v>38170</v>
      </c>
      <c r="G86" s="14">
        <f t="shared" si="15"/>
        <v>38536</v>
      </c>
      <c r="H86" s="3">
        <f>I86*'Indem BL'!H86*SAWW!H86+(1-I86)*'Med BL'!H86</f>
        <v>1.148576925625941</v>
      </c>
      <c r="I86" s="3">
        <f>CHOOSE(MATCH($A$2,{"D","C"},0),VLOOKUP($A86,$K$4:$N$39,COUNTA($K$4:$N$4)),TREND(D86:E86,F86:G86,B86))</f>
        <v>0.67340210734975248</v>
      </c>
    </row>
    <row r="87" spans="1:9">
      <c r="A87" s="12">
        <f t="shared" si="16"/>
        <v>38292</v>
      </c>
      <c r="B87" s="34">
        <f t="shared" si="10"/>
        <v>38306</v>
      </c>
      <c r="C87" s="35">
        <f t="shared" si="11"/>
        <v>8</v>
      </c>
      <c r="D87" s="17">
        <f t="shared" si="12"/>
        <v>0.67905095498294421</v>
      </c>
      <c r="E87" s="17">
        <f t="shared" si="13"/>
        <v>0.65936068609010556</v>
      </c>
      <c r="F87" s="14">
        <f t="shared" si="14"/>
        <v>38170</v>
      </c>
      <c r="G87" s="14">
        <f t="shared" si="15"/>
        <v>38536</v>
      </c>
      <c r="H87" s="3">
        <f>I87*'Indem BL'!H87*SAWW!H87+(1-I87)*'Med BL'!H87</f>
        <v>1.1511187169259347</v>
      </c>
      <c r="I87" s="3">
        <f>CHOOSE(MATCH($A$2,{"D","C"},0),VLOOKUP($A87,$K$4:$N$39,COUNTA($K$4:$N$4)),TREND(D87:E87,F87:G87,B87))</f>
        <v>0.67173435233423895</v>
      </c>
    </row>
    <row r="88" spans="1:9">
      <c r="A88" s="12">
        <f t="shared" si="16"/>
        <v>38322</v>
      </c>
      <c r="B88" s="34">
        <f t="shared" si="10"/>
        <v>38336</v>
      </c>
      <c r="C88" s="35">
        <f t="shared" si="11"/>
        <v>8</v>
      </c>
      <c r="D88" s="17">
        <f t="shared" si="12"/>
        <v>0.67905095498294421</v>
      </c>
      <c r="E88" s="17">
        <f t="shared" si="13"/>
        <v>0.65936068609010556</v>
      </c>
      <c r="F88" s="14">
        <f t="shared" si="14"/>
        <v>38170</v>
      </c>
      <c r="G88" s="14">
        <f t="shared" si="15"/>
        <v>38536</v>
      </c>
      <c r="H88" s="3">
        <f>I88*'Indem BL'!H88*SAWW!H88+(1-I88)*'Med BL'!H88</f>
        <v>1.1535647580971622</v>
      </c>
      <c r="I88" s="3">
        <f>CHOOSE(MATCH($A$2,{"D","C"},0),VLOOKUP($A88,$K$4:$N$39,COUNTA($K$4:$N$4)),TREND(D88:E88,F88:G88,B88))</f>
        <v>0.67012039586761274</v>
      </c>
    </row>
    <row r="89" spans="1:9">
      <c r="A89" s="12">
        <f t="shared" si="16"/>
        <v>38353</v>
      </c>
      <c r="B89" s="34">
        <f t="shared" si="10"/>
        <v>38367</v>
      </c>
      <c r="C89" s="35">
        <f t="shared" si="11"/>
        <v>8</v>
      </c>
      <c r="D89" s="17">
        <f t="shared" si="12"/>
        <v>0.67905095498294421</v>
      </c>
      <c r="E89" s="17">
        <f t="shared" si="13"/>
        <v>0.65936068609010556</v>
      </c>
      <c r="F89" s="14">
        <f t="shared" si="14"/>
        <v>38170</v>
      </c>
      <c r="G89" s="14">
        <f t="shared" si="15"/>
        <v>38536</v>
      </c>
      <c r="H89" s="3">
        <f>I89*'Indem BL'!H89*SAWW!H89+(1-I89)*'Med BL'!H89</f>
        <v>1.1635813484616069</v>
      </c>
      <c r="I89" s="3">
        <f>CHOOSE(MATCH($A$2,{"D","C"},0),VLOOKUP($A89,$K$4:$N$39,COUNTA($K$4:$N$4)),TREND(D89:E89,F89:G89,B89))</f>
        <v>0.66845264085209921</v>
      </c>
    </row>
    <row r="90" spans="1:9">
      <c r="A90" s="12">
        <f t="shared" si="16"/>
        <v>38384</v>
      </c>
      <c r="B90" s="34">
        <f t="shared" si="10"/>
        <v>38398</v>
      </c>
      <c r="C90" s="35">
        <f t="shared" si="11"/>
        <v>8</v>
      </c>
      <c r="D90" s="17">
        <f t="shared" si="12"/>
        <v>0.67905095498294421</v>
      </c>
      <c r="E90" s="17">
        <f t="shared" si="13"/>
        <v>0.65936068609010556</v>
      </c>
      <c r="F90" s="14">
        <f t="shared" si="14"/>
        <v>38170</v>
      </c>
      <c r="G90" s="14">
        <f t="shared" si="15"/>
        <v>38536</v>
      </c>
      <c r="H90" s="3">
        <f>I90*'Indem BL'!H90*SAWW!H90+(1-I90)*'Med BL'!H90</f>
        <v>1.16608782398118</v>
      </c>
      <c r="I90" s="3">
        <f>CHOOSE(MATCH($A$2,{"D","C"},0),VLOOKUP($A90,$K$4:$N$39,COUNTA($K$4:$N$4)),TREND(D90:E90,F90:G90,B90))</f>
        <v>0.66678488583658524</v>
      </c>
    </row>
    <row r="91" spans="1:9">
      <c r="A91" s="12">
        <f t="shared" si="16"/>
        <v>38412</v>
      </c>
      <c r="B91" s="34">
        <f t="shared" si="10"/>
        <v>38426</v>
      </c>
      <c r="C91" s="35">
        <f t="shared" si="11"/>
        <v>8</v>
      </c>
      <c r="D91" s="17">
        <f t="shared" si="12"/>
        <v>0.67905095498294421</v>
      </c>
      <c r="E91" s="17">
        <f t="shared" si="13"/>
        <v>0.65936068609010556</v>
      </c>
      <c r="F91" s="14">
        <f t="shared" si="14"/>
        <v>38170</v>
      </c>
      <c r="G91" s="14">
        <f t="shared" si="15"/>
        <v>38536</v>
      </c>
      <c r="H91" s="3">
        <f>I91*'Indem BL'!H91*SAWW!H91+(1-I91)*'Med BL'!H91</f>
        <v>1.16833920558099</v>
      </c>
      <c r="I91" s="3">
        <f>CHOOSE(MATCH($A$2,{"D","C"},0),VLOOKUP($A91,$K$4:$N$39,COUNTA($K$4:$N$4)),TREND(D91:E91,F91:G91,B91))</f>
        <v>0.66527852646773455</v>
      </c>
    </row>
    <row r="92" spans="1:9">
      <c r="A92" s="12">
        <f t="shared" si="16"/>
        <v>38443</v>
      </c>
      <c r="B92" s="34">
        <f t="shared" si="10"/>
        <v>38457</v>
      </c>
      <c r="C92" s="35">
        <f t="shared" si="11"/>
        <v>8</v>
      </c>
      <c r="D92" s="17">
        <f t="shared" si="12"/>
        <v>0.67905095498294421</v>
      </c>
      <c r="E92" s="17">
        <f t="shared" si="13"/>
        <v>0.65936068609010556</v>
      </c>
      <c r="F92" s="14">
        <f t="shared" si="14"/>
        <v>38170</v>
      </c>
      <c r="G92" s="14">
        <f t="shared" si="15"/>
        <v>38536</v>
      </c>
      <c r="H92" s="3">
        <f>I92*'Indem BL'!H92*SAWW!H92+(1-I92)*'Med BL'!H92</f>
        <v>1.170817932175281</v>
      </c>
      <c r="I92" s="3">
        <f>CHOOSE(MATCH($A$2,{"D","C"},0),VLOOKUP($A92,$K$4:$N$39,COUNTA($K$4:$N$4)),TREND(D92:E92,F92:G92,B92))</f>
        <v>0.66361077145222058</v>
      </c>
    </row>
    <row r="93" spans="1:9">
      <c r="A93" s="12">
        <f t="shared" si="16"/>
        <v>38473</v>
      </c>
      <c r="B93" s="34">
        <f t="shared" si="10"/>
        <v>38487</v>
      </c>
      <c r="C93" s="35">
        <f t="shared" si="11"/>
        <v>8</v>
      </c>
      <c r="D93" s="17">
        <f t="shared" si="12"/>
        <v>0.67905095498294421</v>
      </c>
      <c r="E93" s="17">
        <f t="shared" si="13"/>
        <v>0.65936068609010556</v>
      </c>
      <c r="F93" s="14">
        <f t="shared" si="14"/>
        <v>38170</v>
      </c>
      <c r="G93" s="14">
        <f t="shared" si="15"/>
        <v>38536</v>
      </c>
      <c r="H93" s="3">
        <f>I93*'Indem BL'!H93*SAWW!H93+(1-I93)*'Med BL'!H93</f>
        <v>1.1732028177987162</v>
      </c>
      <c r="I93" s="3">
        <f>CHOOSE(MATCH($A$2,{"D","C"},0),VLOOKUP($A93,$K$4:$N$39,COUNTA($K$4:$N$4)),TREND(D93:E93,F93:G93,B93))</f>
        <v>0.66199681498559482</v>
      </c>
    </row>
    <row r="94" spans="1:9">
      <c r="A94" s="12">
        <f t="shared" si="16"/>
        <v>38504</v>
      </c>
      <c r="B94" s="34">
        <f t="shared" si="10"/>
        <v>38518</v>
      </c>
      <c r="C94" s="35">
        <f t="shared" si="11"/>
        <v>8</v>
      </c>
      <c r="D94" s="17">
        <f t="shared" si="12"/>
        <v>0.67905095498294421</v>
      </c>
      <c r="E94" s="17">
        <f t="shared" si="13"/>
        <v>0.65936068609010556</v>
      </c>
      <c r="F94" s="14">
        <f t="shared" si="14"/>
        <v>38170</v>
      </c>
      <c r="G94" s="14">
        <f t="shared" si="15"/>
        <v>38536</v>
      </c>
      <c r="H94" s="3">
        <f>I94*'Indem BL'!H94*SAWW!H94+(1-I94)*'Med BL'!H94</f>
        <v>1.1756528548261904</v>
      </c>
      <c r="I94" s="3">
        <f>CHOOSE(MATCH($A$2,{"D","C"},0),VLOOKUP($A94,$K$4:$N$39,COUNTA($K$4:$N$4)),TREND(D94:E94,F94:G94,B94))</f>
        <v>0.66032905997008084</v>
      </c>
    </row>
    <row r="95" spans="1:9">
      <c r="A95" s="12">
        <f t="shared" si="16"/>
        <v>38534</v>
      </c>
      <c r="B95" s="34">
        <f t="shared" si="10"/>
        <v>38548</v>
      </c>
      <c r="C95" s="35">
        <f t="shared" si="11"/>
        <v>9</v>
      </c>
      <c r="D95" s="17">
        <f t="shared" si="12"/>
        <v>0.65936068609010556</v>
      </c>
      <c r="E95" s="17">
        <f t="shared" si="13"/>
        <v>0.64365040768899195</v>
      </c>
      <c r="F95" s="14">
        <f t="shared" si="14"/>
        <v>38536</v>
      </c>
      <c r="G95" s="14">
        <f t="shared" si="15"/>
        <v>38901</v>
      </c>
      <c r="H95" s="3">
        <f>I95*'Indem BL'!H95*SAWW!H95+(1-I95)*'Med BL'!H95</f>
        <v>1.1780479130134682</v>
      </c>
      <c r="I95" s="3">
        <f>CHOOSE(MATCH($A$2,{"D","C"},0),VLOOKUP($A95,$K$4:$N$39,COUNTA($K$4:$N$4)),TREND(D95:E95,F95:G95,B95))</f>
        <v>0.65884418378650711</v>
      </c>
    </row>
    <row r="96" spans="1:9">
      <c r="A96" s="12">
        <f t="shared" si="16"/>
        <v>38565</v>
      </c>
      <c r="B96" s="34">
        <f t="shared" si="10"/>
        <v>38579</v>
      </c>
      <c r="C96" s="35">
        <f t="shared" si="11"/>
        <v>9</v>
      </c>
      <c r="D96" s="17">
        <f t="shared" si="12"/>
        <v>0.65936068609010556</v>
      </c>
      <c r="E96" s="17">
        <f t="shared" si="13"/>
        <v>0.64365040768899195</v>
      </c>
      <c r="F96" s="14">
        <f t="shared" si="14"/>
        <v>38536</v>
      </c>
      <c r="G96" s="14">
        <f t="shared" si="15"/>
        <v>38901</v>
      </c>
      <c r="H96" s="3">
        <f>I96*'Indem BL'!H96*SAWW!H96+(1-I96)*'Med BL'!H96</f>
        <v>1.1805692631615665</v>
      </c>
      <c r="I96" s="3">
        <f>CHOOSE(MATCH($A$2,{"D","C"},0),VLOOKUP($A96,$K$4:$N$39,COUNTA($K$4:$N$4)),TREND(D96:E96,F96:G96,B96))</f>
        <v>0.6575098861688784</v>
      </c>
    </row>
    <row r="97" spans="1:9">
      <c r="A97" s="12">
        <f t="shared" si="16"/>
        <v>38596</v>
      </c>
      <c r="B97" s="34">
        <f t="shared" si="10"/>
        <v>38610</v>
      </c>
      <c r="C97" s="35">
        <f t="shared" si="11"/>
        <v>9</v>
      </c>
      <c r="D97" s="17">
        <f t="shared" si="12"/>
        <v>0.65936068609010556</v>
      </c>
      <c r="E97" s="17">
        <f t="shared" si="13"/>
        <v>0.64365040768899195</v>
      </c>
      <c r="F97" s="14">
        <f t="shared" si="14"/>
        <v>38536</v>
      </c>
      <c r="G97" s="14">
        <f t="shared" si="15"/>
        <v>38901</v>
      </c>
      <c r="H97" s="3">
        <f>I97*'Indem BL'!H97*SAWW!H97+(1-I97)*'Med BL'!H97</f>
        <v>1.1830789165780269</v>
      </c>
      <c r="I97" s="3">
        <f>CHOOSE(MATCH($A$2,{"D","C"},0),VLOOKUP($A97,$K$4:$N$39,COUNTA($K$4:$N$4)),TREND(D97:E97,F97:G97,B97))</f>
        <v>0.65617558855124947</v>
      </c>
    </row>
    <row r="98" spans="1:9">
      <c r="A98" s="12">
        <f t="shared" si="16"/>
        <v>38626</v>
      </c>
      <c r="B98" s="34">
        <f t="shared" si="10"/>
        <v>38640</v>
      </c>
      <c r="C98" s="35">
        <f t="shared" si="11"/>
        <v>9</v>
      </c>
      <c r="D98" s="17">
        <f t="shared" si="12"/>
        <v>0.65936068609010556</v>
      </c>
      <c r="E98" s="17">
        <f t="shared" si="13"/>
        <v>0.64365040768899195</v>
      </c>
      <c r="F98" s="14">
        <f t="shared" si="14"/>
        <v>38536</v>
      </c>
      <c r="G98" s="14">
        <f t="shared" si="15"/>
        <v>38901</v>
      </c>
      <c r="H98" s="3">
        <f>I98*'Indem BL'!H98*SAWW!H98+(1-I98)*'Med BL'!H98</f>
        <v>1.1854964765862057</v>
      </c>
      <c r="I98" s="3">
        <f>CHOOSE(MATCH($A$2,{"D","C"},0),VLOOKUP($A98,$K$4:$N$39,COUNTA($K$4:$N$4)),TREND(D98:E98,F98:G98,B98))</f>
        <v>0.65488433279225378</v>
      </c>
    </row>
    <row r="99" spans="1:9">
      <c r="A99" s="12">
        <f t="shared" si="16"/>
        <v>38657</v>
      </c>
      <c r="B99" s="34">
        <f t="shared" si="10"/>
        <v>38671</v>
      </c>
      <c r="C99" s="35">
        <f t="shared" si="11"/>
        <v>9</v>
      </c>
      <c r="D99" s="17">
        <f t="shared" si="12"/>
        <v>0.65936068609010556</v>
      </c>
      <c r="E99" s="17">
        <f t="shared" si="13"/>
        <v>0.64365040768899195</v>
      </c>
      <c r="F99" s="14">
        <f t="shared" si="14"/>
        <v>38536</v>
      </c>
      <c r="G99" s="14">
        <f t="shared" si="15"/>
        <v>38901</v>
      </c>
      <c r="H99" s="3">
        <f>I99*'Indem BL'!H99*SAWW!H99+(1-I99)*'Med BL'!H99</f>
        <v>1.1879831138533137</v>
      </c>
      <c r="I99" s="3">
        <f>CHOOSE(MATCH($A$2,{"D","C"},0),VLOOKUP($A99,$K$4:$N$39,COUNTA($K$4:$N$4)),TREND(D99:E99,F99:G99,B99))</f>
        <v>0.65355003517462507</v>
      </c>
    </row>
    <row r="100" spans="1:9">
      <c r="A100" s="12">
        <f t="shared" si="16"/>
        <v>38687</v>
      </c>
      <c r="B100" s="34">
        <f t="shared" si="10"/>
        <v>38701</v>
      </c>
      <c r="C100" s="35">
        <f t="shared" si="11"/>
        <v>9</v>
      </c>
      <c r="D100" s="17">
        <f t="shared" si="12"/>
        <v>0.65936068609010556</v>
      </c>
      <c r="E100" s="17">
        <f t="shared" si="13"/>
        <v>0.64365040768899195</v>
      </c>
      <c r="F100" s="14">
        <f t="shared" si="14"/>
        <v>38536</v>
      </c>
      <c r="G100" s="14">
        <f t="shared" si="15"/>
        <v>38901</v>
      </c>
      <c r="H100" s="3">
        <f>I100*'Indem BL'!H100*SAWW!H100+(1-I100)*'Med BL'!H100</f>
        <v>1.1903784001685713</v>
      </c>
      <c r="I100" s="3">
        <f>CHOOSE(MATCH($A$2,{"D","C"},0),VLOOKUP($A100,$K$4:$N$39,COUNTA($K$4:$N$4)),TREND(D100:E100,F100:G100,B100))</f>
        <v>0.65225877941562938</v>
      </c>
    </row>
    <row r="101" spans="1:9">
      <c r="A101" s="12">
        <f t="shared" si="16"/>
        <v>38718</v>
      </c>
      <c r="B101" s="34">
        <f t="shared" si="10"/>
        <v>38732</v>
      </c>
      <c r="C101" s="35">
        <f t="shared" si="11"/>
        <v>9</v>
      </c>
      <c r="D101" s="17">
        <f t="shared" si="12"/>
        <v>0.65936068609010556</v>
      </c>
      <c r="E101" s="17">
        <f t="shared" si="13"/>
        <v>0.64365040768899195</v>
      </c>
      <c r="F101" s="14">
        <f t="shared" si="14"/>
        <v>38536</v>
      </c>
      <c r="G101" s="14">
        <f t="shared" si="15"/>
        <v>38901</v>
      </c>
      <c r="H101" s="3">
        <f>I101*'Indem BL'!H101*SAWW!H101+(1-I101)*'Med BL'!H101</f>
        <v>1.2006890497650118</v>
      </c>
      <c r="I101" s="3">
        <f>CHOOSE(MATCH($A$2,{"D","C"},0),VLOOKUP($A101,$K$4:$N$39,COUNTA($K$4:$N$4)),TREND(D101:E101,F101:G101,B101))</f>
        <v>0.65092448179800066</v>
      </c>
    </row>
    <row r="102" spans="1:9">
      <c r="A102" s="12">
        <f t="shared" si="16"/>
        <v>38749</v>
      </c>
      <c r="B102" s="34">
        <f t="shared" si="10"/>
        <v>38763</v>
      </c>
      <c r="C102" s="35">
        <f t="shared" si="11"/>
        <v>9</v>
      </c>
      <c r="D102" s="17">
        <f t="shared" si="12"/>
        <v>0.65936068609010556</v>
      </c>
      <c r="E102" s="17">
        <f t="shared" si="13"/>
        <v>0.64365040768899195</v>
      </c>
      <c r="F102" s="14">
        <f t="shared" si="14"/>
        <v>38536</v>
      </c>
      <c r="G102" s="14">
        <f t="shared" si="15"/>
        <v>38901</v>
      </c>
      <c r="H102" s="3">
        <f>I102*'Indem BL'!H102*SAWW!H102+(1-I102)*'Med BL'!H102</f>
        <v>1.2031513680800778</v>
      </c>
      <c r="I102" s="3">
        <f>CHOOSE(MATCH($A$2,{"D","C"},0),VLOOKUP($A102,$K$4:$N$39,COUNTA($K$4:$N$4)),TREND(D102:E102,F102:G102,B102))</f>
        <v>0.64959018418037173</v>
      </c>
    </row>
    <row r="103" spans="1:9">
      <c r="A103" s="12">
        <f t="shared" si="16"/>
        <v>38777</v>
      </c>
      <c r="B103" s="34">
        <f t="shared" si="10"/>
        <v>38791</v>
      </c>
      <c r="C103" s="35">
        <f t="shared" si="11"/>
        <v>9</v>
      </c>
      <c r="D103" s="17">
        <f t="shared" si="12"/>
        <v>0.65936068609010556</v>
      </c>
      <c r="E103" s="17">
        <f t="shared" si="13"/>
        <v>0.64365040768899195</v>
      </c>
      <c r="F103" s="14">
        <f t="shared" si="14"/>
        <v>38536</v>
      </c>
      <c r="G103" s="14">
        <f t="shared" si="15"/>
        <v>38901</v>
      </c>
      <c r="H103" s="3">
        <f>I103*'Indem BL'!H103*SAWW!H103+(1-I103)*'Med BL'!H103</f>
        <v>1.2053652504371963</v>
      </c>
      <c r="I103" s="3">
        <f>CHOOSE(MATCH($A$2,{"D","C"},0),VLOOKUP($A103,$K$4:$N$39,COUNTA($K$4:$N$4)),TREND(D103:E103,F103:G103,B103))</f>
        <v>0.64838501213864252</v>
      </c>
    </row>
    <row r="104" spans="1:9">
      <c r="A104" s="12">
        <f t="shared" si="16"/>
        <v>38808</v>
      </c>
      <c r="B104" s="34">
        <f t="shared" si="10"/>
        <v>38822</v>
      </c>
      <c r="C104" s="35">
        <f t="shared" si="11"/>
        <v>9</v>
      </c>
      <c r="D104" s="17">
        <f t="shared" si="12"/>
        <v>0.65936068609010556</v>
      </c>
      <c r="E104" s="17">
        <f t="shared" si="13"/>
        <v>0.64365040768899195</v>
      </c>
      <c r="F104" s="14">
        <f t="shared" si="14"/>
        <v>38536</v>
      </c>
      <c r="G104" s="14">
        <f t="shared" si="15"/>
        <v>38901</v>
      </c>
      <c r="H104" s="3">
        <f>I104*'Indem BL'!H104*SAWW!H104+(1-I104)*'Med BL'!H104</f>
        <v>1.2078051001986079</v>
      </c>
      <c r="I104" s="3">
        <f>CHOOSE(MATCH($A$2,{"D","C"},0),VLOOKUP($A104,$K$4:$N$39,COUNTA($K$4:$N$4)),TREND(D104:E104,F104:G104,B104))</f>
        <v>0.64705071452101359</v>
      </c>
    </row>
    <row r="105" spans="1:9">
      <c r="A105" s="12">
        <f t="shared" si="16"/>
        <v>38838</v>
      </c>
      <c r="B105" s="34">
        <f t="shared" si="10"/>
        <v>38852</v>
      </c>
      <c r="C105" s="35">
        <f t="shared" si="11"/>
        <v>9</v>
      </c>
      <c r="D105" s="17">
        <f t="shared" si="12"/>
        <v>0.65936068609010556</v>
      </c>
      <c r="E105" s="17">
        <f t="shared" si="13"/>
        <v>0.64365040768899195</v>
      </c>
      <c r="F105" s="14">
        <f t="shared" si="14"/>
        <v>38536</v>
      </c>
      <c r="G105" s="14">
        <f t="shared" si="15"/>
        <v>38901</v>
      </c>
      <c r="H105" s="3">
        <f>I105*'Indem BL'!H105*SAWW!H105+(1-I105)*'Med BL'!H105</f>
        <v>1.210155004709873</v>
      </c>
      <c r="I105" s="3">
        <f>CHOOSE(MATCH($A$2,{"D","C"},0),VLOOKUP($A105,$K$4:$N$39,COUNTA($K$4:$N$4)),TREND(D105:E105,F105:G105,B105))</f>
        <v>0.64575945876201812</v>
      </c>
    </row>
    <row r="106" spans="1:9">
      <c r="A106" s="12">
        <f t="shared" si="16"/>
        <v>38869</v>
      </c>
      <c r="B106" s="34">
        <f t="shared" si="10"/>
        <v>38883</v>
      </c>
      <c r="C106" s="35">
        <f t="shared" si="11"/>
        <v>9</v>
      </c>
      <c r="D106" s="17">
        <f t="shared" si="12"/>
        <v>0.65936068609010556</v>
      </c>
      <c r="E106" s="17">
        <f t="shared" si="13"/>
        <v>0.64365040768899195</v>
      </c>
      <c r="F106" s="14">
        <f t="shared" si="14"/>
        <v>38536</v>
      </c>
      <c r="G106" s="14">
        <f t="shared" si="15"/>
        <v>38901</v>
      </c>
      <c r="H106" s="3">
        <f>I106*'Indem BL'!H106*SAWW!H106+(1-I106)*'Med BL'!H106</f>
        <v>1.2125716242717437</v>
      </c>
      <c r="I106" s="3">
        <f>CHOOSE(MATCH($A$2,{"D","C"},0),VLOOKUP($A106,$K$4:$N$39,COUNTA($K$4:$N$4)),TREND(D106:E106,F106:G106,B106))</f>
        <v>0.64442516114438919</v>
      </c>
    </row>
    <row r="107" spans="1:9">
      <c r="A107" s="12">
        <f t="shared" si="16"/>
        <v>38899</v>
      </c>
      <c r="B107" s="34">
        <f t="shared" si="10"/>
        <v>38913</v>
      </c>
      <c r="C107" s="35">
        <f t="shared" si="11"/>
        <v>10</v>
      </c>
      <c r="D107" s="17">
        <f t="shared" si="12"/>
        <v>0.64365040768899195</v>
      </c>
      <c r="E107" s="17">
        <f t="shared" si="13"/>
        <v>0.63013720870320189</v>
      </c>
      <c r="F107" s="14">
        <f t="shared" si="14"/>
        <v>38901</v>
      </c>
      <c r="G107" s="14">
        <f t="shared" si="15"/>
        <v>39266</v>
      </c>
      <c r="H107" s="3">
        <f>I107*'Indem BL'!H107*SAWW!H107+(1-I107)*'Med BL'!H107</f>
        <v>1.2147810591678838</v>
      </c>
      <c r="I107" s="3">
        <f>CHOOSE(MATCH($A$2,{"D","C"},0),VLOOKUP($A107,$K$4:$N$39,COUNTA($K$4:$N$4)),TREND(D107:E107,F107:G107,B107))</f>
        <v>0.64320613813329475</v>
      </c>
    </row>
    <row r="108" spans="1:9">
      <c r="A108" s="12">
        <f t="shared" si="16"/>
        <v>38930</v>
      </c>
      <c r="B108" s="34">
        <f t="shared" si="10"/>
        <v>38944</v>
      </c>
      <c r="C108" s="35">
        <f t="shared" si="11"/>
        <v>10</v>
      </c>
      <c r="D108" s="17">
        <f t="shared" si="12"/>
        <v>0.64365040768899195</v>
      </c>
      <c r="E108" s="17">
        <f t="shared" si="13"/>
        <v>0.63013720870320189</v>
      </c>
      <c r="F108" s="14">
        <f t="shared" si="14"/>
        <v>38901</v>
      </c>
      <c r="G108" s="14">
        <f t="shared" si="15"/>
        <v>39266</v>
      </c>
      <c r="H108" s="3">
        <f>I108*'Indem BL'!H108*SAWW!H108+(1-I108)*'Med BL'!H108</f>
        <v>1.2168716979658343</v>
      </c>
      <c r="I108" s="3">
        <f>CHOOSE(MATCH($A$2,{"D","C"},0),VLOOKUP($A108,$K$4:$N$39,COUNTA($K$4:$N$4)),TREND(D108:E108,F108:G108,B108))</f>
        <v>0.64205844178107707</v>
      </c>
    </row>
    <row r="109" spans="1:9">
      <c r="A109" s="12">
        <f t="shared" si="16"/>
        <v>38961</v>
      </c>
      <c r="B109" s="34">
        <f t="shared" si="10"/>
        <v>38975</v>
      </c>
      <c r="C109" s="35">
        <f t="shared" si="11"/>
        <v>10</v>
      </c>
      <c r="D109" s="17">
        <f t="shared" si="12"/>
        <v>0.64365040768899195</v>
      </c>
      <c r="E109" s="17">
        <f t="shared" si="13"/>
        <v>0.63013720870320189</v>
      </c>
      <c r="F109" s="14">
        <f t="shared" si="14"/>
        <v>38901</v>
      </c>
      <c r="G109" s="14">
        <f t="shared" si="15"/>
        <v>39266</v>
      </c>
      <c r="H109" s="3">
        <f>I109*'Indem BL'!H109*SAWW!H109+(1-I109)*'Med BL'!H109</f>
        <v>1.2189534925107333</v>
      </c>
      <c r="I109" s="3">
        <f>CHOOSE(MATCH($A$2,{"D","C"},0),VLOOKUP($A109,$K$4:$N$39,COUNTA($K$4:$N$4)),TREND(D109:E109,F109:G109,B109))</f>
        <v>0.64091074542885917</v>
      </c>
    </row>
    <row r="110" spans="1:9">
      <c r="A110" s="12">
        <f t="shared" si="16"/>
        <v>38991</v>
      </c>
      <c r="B110" s="34">
        <f t="shared" si="10"/>
        <v>39005</v>
      </c>
      <c r="C110" s="35">
        <f t="shared" si="11"/>
        <v>10</v>
      </c>
      <c r="D110" s="17">
        <f t="shared" si="12"/>
        <v>0.64365040768899195</v>
      </c>
      <c r="E110" s="17">
        <f t="shared" si="13"/>
        <v>0.63013720870320189</v>
      </c>
      <c r="F110" s="14">
        <f t="shared" si="14"/>
        <v>38901</v>
      </c>
      <c r="G110" s="14">
        <f t="shared" si="15"/>
        <v>39266</v>
      </c>
      <c r="H110" s="3">
        <f>I110*'Indem BL'!H110*SAWW!H110+(1-I110)*'Med BL'!H110</f>
        <v>1.2209597114859809</v>
      </c>
      <c r="I110" s="3">
        <f>CHOOSE(MATCH($A$2,{"D","C"},0),VLOOKUP($A110,$K$4:$N$39,COUNTA($K$4:$N$4)),TREND(D110:E110,F110:G110,B110))</f>
        <v>0.63980007153961616</v>
      </c>
    </row>
    <row r="111" spans="1:9">
      <c r="A111" s="12">
        <f t="shared" si="16"/>
        <v>39022</v>
      </c>
      <c r="B111" s="34">
        <f t="shared" si="10"/>
        <v>39036</v>
      </c>
      <c r="C111" s="35">
        <f t="shared" si="11"/>
        <v>10</v>
      </c>
      <c r="D111" s="17">
        <f t="shared" si="12"/>
        <v>0.64365040768899195</v>
      </c>
      <c r="E111" s="17">
        <f t="shared" si="13"/>
        <v>0.63013720870320189</v>
      </c>
      <c r="F111" s="14">
        <f t="shared" si="14"/>
        <v>38901</v>
      </c>
      <c r="G111" s="14">
        <f t="shared" si="15"/>
        <v>39266</v>
      </c>
      <c r="H111" s="3">
        <f>I111*'Indem BL'!H111*SAWW!H111+(1-I111)*'Med BL'!H111</f>
        <v>1.2230241028232607</v>
      </c>
      <c r="I111" s="3">
        <f>CHOOSE(MATCH($A$2,{"D","C"},0),VLOOKUP($A111,$K$4:$N$39,COUNTA($K$4:$N$4)),TREND(D111:E111,F111:G111,B111))</f>
        <v>0.63865237518739848</v>
      </c>
    </row>
    <row r="112" spans="1:9">
      <c r="A112" s="12">
        <f t="shared" si="16"/>
        <v>39052</v>
      </c>
      <c r="B112" s="34">
        <f t="shared" si="10"/>
        <v>39066</v>
      </c>
      <c r="C112" s="35">
        <f t="shared" si="11"/>
        <v>10</v>
      </c>
      <c r="D112" s="17">
        <f t="shared" si="12"/>
        <v>0.64365040768899195</v>
      </c>
      <c r="E112" s="17">
        <f t="shared" si="13"/>
        <v>0.63013720870320189</v>
      </c>
      <c r="F112" s="14">
        <f t="shared" si="14"/>
        <v>38901</v>
      </c>
      <c r="G112" s="14">
        <f t="shared" si="15"/>
        <v>39266</v>
      </c>
      <c r="H112" s="3">
        <f>I112*'Indem BL'!H112*SAWW!H112+(1-I112)*'Med BL'!H112</f>
        <v>1.2250134799846837</v>
      </c>
      <c r="I112" s="3">
        <f>CHOOSE(MATCH($A$2,{"D","C"},0),VLOOKUP($A112,$K$4:$N$39,COUNTA($K$4:$N$4)),TREND(D112:E112,F112:G112,B112))</f>
        <v>0.63754170129815546</v>
      </c>
    </row>
    <row r="113" spans="1:9">
      <c r="A113" s="12">
        <f t="shared" si="16"/>
        <v>39083</v>
      </c>
      <c r="B113" s="34">
        <f t="shared" si="10"/>
        <v>39097</v>
      </c>
      <c r="C113" s="35">
        <f t="shared" si="11"/>
        <v>10</v>
      </c>
      <c r="D113" s="17">
        <f t="shared" si="12"/>
        <v>0.64365040768899195</v>
      </c>
      <c r="E113" s="17">
        <f t="shared" si="13"/>
        <v>0.63013720870320189</v>
      </c>
      <c r="F113" s="14">
        <f t="shared" si="14"/>
        <v>38901</v>
      </c>
      <c r="G113" s="14">
        <f t="shared" si="15"/>
        <v>39266</v>
      </c>
      <c r="H113" s="3">
        <f>I113*'Indem BL'!H113*SAWW!H113+(1-I113)*'Med BL'!H113</f>
        <v>1.2355223219503362</v>
      </c>
      <c r="I113" s="3">
        <f>CHOOSE(MATCH($A$2,{"D","C"},0),VLOOKUP($A113,$K$4:$N$39,COUNTA($K$4:$N$4)),TREND(D113:E113,F113:G113,B113))</f>
        <v>0.63639400494593756</v>
      </c>
    </row>
    <row r="114" spans="1:9">
      <c r="A114" s="12">
        <f t="shared" si="16"/>
        <v>39114</v>
      </c>
      <c r="B114" s="34">
        <f t="shared" si="10"/>
        <v>39128</v>
      </c>
      <c r="C114" s="35">
        <f t="shared" si="11"/>
        <v>10</v>
      </c>
      <c r="D114" s="17">
        <f t="shared" si="12"/>
        <v>0.64365040768899195</v>
      </c>
      <c r="E114" s="17">
        <f t="shared" si="13"/>
        <v>0.63013720870320189</v>
      </c>
      <c r="F114" s="14">
        <f t="shared" si="14"/>
        <v>38901</v>
      </c>
      <c r="G114" s="14">
        <f t="shared" si="15"/>
        <v>39266</v>
      </c>
      <c r="H114" s="3">
        <f>I114*'Indem BL'!H114*SAWW!H114+(1-I114)*'Med BL'!H114</f>
        <v>1.2375691922126841</v>
      </c>
      <c r="I114" s="3">
        <f>CHOOSE(MATCH($A$2,{"D","C"},0),VLOOKUP($A114,$K$4:$N$39,COUNTA($K$4:$N$4)),TREND(D114:E114,F114:G114,B114))</f>
        <v>0.63524630859371989</v>
      </c>
    </row>
    <row r="115" spans="1:9">
      <c r="A115" s="12">
        <f t="shared" si="16"/>
        <v>39142</v>
      </c>
      <c r="B115" s="34">
        <f t="shared" si="10"/>
        <v>39156</v>
      </c>
      <c r="C115" s="35">
        <f t="shared" si="11"/>
        <v>10</v>
      </c>
      <c r="D115" s="17">
        <f t="shared" si="12"/>
        <v>0.64365040768899195</v>
      </c>
      <c r="E115" s="17">
        <f t="shared" si="13"/>
        <v>0.63013720870320189</v>
      </c>
      <c r="F115" s="14">
        <f t="shared" si="14"/>
        <v>38901</v>
      </c>
      <c r="G115" s="14">
        <f t="shared" si="15"/>
        <v>39266</v>
      </c>
      <c r="H115" s="3">
        <f>I115*'Indem BL'!H115*SAWW!H115+(1-I115)*'Med BL'!H115</f>
        <v>1.239410301934055</v>
      </c>
      <c r="I115" s="3">
        <f>CHOOSE(MATCH($A$2,{"D","C"},0),VLOOKUP($A115,$K$4:$N$39,COUNTA($K$4:$N$4)),TREND(D115:E115,F115:G115,B115))</f>
        <v>0.6342096796304264</v>
      </c>
    </row>
    <row r="116" spans="1:9">
      <c r="A116" s="12">
        <f t="shared" si="16"/>
        <v>39173</v>
      </c>
      <c r="B116" s="34">
        <f t="shared" si="10"/>
        <v>39187</v>
      </c>
      <c r="C116" s="35">
        <f t="shared" si="11"/>
        <v>10</v>
      </c>
      <c r="D116" s="17">
        <f t="shared" si="12"/>
        <v>0.64365040768899195</v>
      </c>
      <c r="E116" s="17">
        <f t="shared" si="13"/>
        <v>0.63013720870320189</v>
      </c>
      <c r="F116" s="14">
        <f t="shared" si="14"/>
        <v>38901</v>
      </c>
      <c r="G116" s="14">
        <f t="shared" si="15"/>
        <v>39266</v>
      </c>
      <c r="H116" s="3">
        <f>I116*'Indem BL'!H116*SAWW!H116+(1-I116)*'Med BL'!H116</f>
        <v>1.241440174626171</v>
      </c>
      <c r="I116" s="3">
        <f>CHOOSE(MATCH($A$2,{"D","C"},0),VLOOKUP($A116,$K$4:$N$39,COUNTA($K$4:$N$4)),TREND(D116:E116,F116:G116,B116))</f>
        <v>0.63306198327820851</v>
      </c>
    </row>
    <row r="117" spans="1:9">
      <c r="A117" s="12">
        <f t="shared" si="16"/>
        <v>39203</v>
      </c>
      <c r="B117" s="34">
        <f t="shared" si="10"/>
        <v>39217</v>
      </c>
      <c r="C117" s="35">
        <f t="shared" si="11"/>
        <v>10</v>
      </c>
      <c r="D117" s="17">
        <f t="shared" si="12"/>
        <v>0.64365040768899195</v>
      </c>
      <c r="E117" s="17">
        <f t="shared" si="13"/>
        <v>0.63013720870320189</v>
      </c>
      <c r="F117" s="14">
        <f t="shared" si="14"/>
        <v>38901</v>
      </c>
      <c r="G117" s="14">
        <f t="shared" si="15"/>
        <v>39266</v>
      </c>
      <c r="H117" s="3">
        <f>I117*'Indem BL'!H117*SAWW!H117+(1-I117)*'Med BL'!H117</f>
        <v>1.2433960641222259</v>
      </c>
      <c r="I117" s="3">
        <f>CHOOSE(MATCH($A$2,{"D","C"},0),VLOOKUP($A117,$K$4:$N$39,COUNTA($K$4:$N$4)),TREND(D117:E117,F117:G117,B117))</f>
        <v>0.63195130938896549</v>
      </c>
    </row>
    <row r="118" spans="1:9">
      <c r="A118" s="12">
        <f t="shared" si="16"/>
        <v>39234</v>
      </c>
      <c r="B118" s="34">
        <f t="shared" si="10"/>
        <v>39248</v>
      </c>
      <c r="C118" s="35">
        <f t="shared" si="11"/>
        <v>10</v>
      </c>
      <c r="D118" s="17">
        <f t="shared" si="12"/>
        <v>0.64365040768899195</v>
      </c>
      <c r="E118" s="17">
        <f t="shared" si="13"/>
        <v>0.63013720870320189</v>
      </c>
      <c r="F118" s="14">
        <f t="shared" si="14"/>
        <v>38901</v>
      </c>
      <c r="G118" s="14">
        <f t="shared" si="15"/>
        <v>39266</v>
      </c>
      <c r="H118" s="3">
        <f>I118*'Indem BL'!H118*SAWW!H118+(1-I118)*'Med BL'!H118</f>
        <v>1.2454083630552883</v>
      </c>
      <c r="I118" s="3">
        <f>CHOOSE(MATCH($A$2,{"D","C"},0),VLOOKUP($A118,$K$4:$N$39,COUNTA($K$4:$N$4)),TREND(D118:E118,F118:G118,B118))</f>
        <v>0.63080361303674781</v>
      </c>
    </row>
    <row r="119" spans="1:9">
      <c r="A119" s="12">
        <f t="shared" si="16"/>
        <v>39264</v>
      </c>
      <c r="B119" s="34">
        <f t="shared" si="10"/>
        <v>39278</v>
      </c>
      <c r="C119" s="35">
        <f t="shared" si="11"/>
        <v>11</v>
      </c>
      <c r="D119" s="17">
        <f t="shared" si="12"/>
        <v>0.63013720870320189</v>
      </c>
      <c r="E119" s="17">
        <f t="shared" si="13"/>
        <v>0.62314635567543408</v>
      </c>
      <c r="F119" s="14">
        <f t="shared" si="14"/>
        <v>39266</v>
      </c>
      <c r="G119" s="14">
        <f t="shared" si="15"/>
        <v>39631</v>
      </c>
      <c r="H119" s="3">
        <f>I119*'Indem BL'!H119*SAWW!H119+(1-I119)*'Med BL'!H119</f>
        <v>1.2471855132474534</v>
      </c>
      <c r="I119" s="3">
        <f>CHOOSE(MATCH($A$2,{"D","C"},0),VLOOKUP($A119,$K$4:$N$39,COUNTA($K$4:$N$4)),TREND(D119:E119,F119:G119,B119))</f>
        <v>0.6299073724392753</v>
      </c>
    </row>
    <row r="120" spans="1:9">
      <c r="A120" s="12">
        <f t="shared" si="16"/>
        <v>39295</v>
      </c>
      <c r="B120" s="34">
        <f t="shared" si="10"/>
        <v>39309</v>
      </c>
      <c r="C120" s="35">
        <f t="shared" si="11"/>
        <v>11</v>
      </c>
      <c r="D120" s="17">
        <f t="shared" si="12"/>
        <v>0.63013720870320189</v>
      </c>
      <c r="E120" s="17">
        <f t="shared" si="13"/>
        <v>0.62314635567543408</v>
      </c>
      <c r="F120" s="14">
        <f t="shared" si="14"/>
        <v>39266</v>
      </c>
      <c r="G120" s="14">
        <f t="shared" si="15"/>
        <v>39631</v>
      </c>
      <c r="H120" s="3">
        <f>I120*'Indem BL'!H120*SAWW!H120+(1-I120)*'Med BL'!H120</f>
        <v>1.2487662500254015</v>
      </c>
      <c r="I120" s="3">
        <f>CHOOSE(MATCH($A$2,{"D","C"},0),VLOOKUP($A120,$K$4:$N$39,COUNTA($K$4:$N$4)),TREND(D120:E120,F120:G120,B120))</f>
        <v>0.62931362875746488</v>
      </c>
    </row>
    <row r="121" spans="1:9">
      <c r="A121" s="12">
        <f t="shared" si="16"/>
        <v>39326</v>
      </c>
      <c r="B121" s="34">
        <f t="shared" si="10"/>
        <v>39340</v>
      </c>
      <c r="C121" s="35">
        <f t="shared" si="11"/>
        <v>11</v>
      </c>
      <c r="D121" s="17">
        <f t="shared" si="12"/>
        <v>0.63013720870320189</v>
      </c>
      <c r="E121" s="17">
        <f t="shared" si="13"/>
        <v>0.62314635567543408</v>
      </c>
      <c r="F121" s="14">
        <f t="shared" si="14"/>
        <v>39266</v>
      </c>
      <c r="G121" s="14">
        <f t="shared" si="15"/>
        <v>39631</v>
      </c>
      <c r="H121" s="3">
        <f>I121*'Indem BL'!H121*SAWW!H121+(1-I121)*'Med BL'!H121</f>
        <v>1.2503435643719016</v>
      </c>
      <c r="I121" s="3">
        <f>CHOOSE(MATCH($A$2,{"D","C"},0),VLOOKUP($A121,$K$4:$N$39,COUNTA($K$4:$N$4)),TREND(D121:E121,F121:G121,B121))</f>
        <v>0.62871988507565446</v>
      </c>
    </row>
    <row r="122" spans="1:9">
      <c r="A122" s="12">
        <f t="shared" si="16"/>
        <v>39356</v>
      </c>
      <c r="B122" s="34">
        <f t="shared" si="10"/>
        <v>39370</v>
      </c>
      <c r="C122" s="35">
        <f t="shared" si="11"/>
        <v>11</v>
      </c>
      <c r="D122" s="17">
        <f t="shared" si="12"/>
        <v>0.63013720870320189</v>
      </c>
      <c r="E122" s="17">
        <f t="shared" si="13"/>
        <v>0.62314635567543408</v>
      </c>
      <c r="F122" s="14">
        <f t="shared" si="14"/>
        <v>39266</v>
      </c>
      <c r="G122" s="14">
        <f t="shared" si="15"/>
        <v>39631</v>
      </c>
      <c r="H122" s="3">
        <f>I122*'Indem BL'!H122*SAWW!H122+(1-I122)*'Med BL'!H122</f>
        <v>1.2518667389998619</v>
      </c>
      <c r="I122" s="3">
        <f>CHOOSE(MATCH($A$2,{"D","C"},0),VLOOKUP($A122,$K$4:$N$39,COUNTA($K$4:$N$4)),TREND(D122:E122,F122:G122,B122))</f>
        <v>0.62814529441583788</v>
      </c>
    </row>
    <row r="123" spans="1:9">
      <c r="A123" s="12">
        <f t="shared" si="16"/>
        <v>39387</v>
      </c>
      <c r="B123" s="34">
        <f t="shared" si="10"/>
        <v>39401</v>
      </c>
      <c r="C123" s="35">
        <f t="shared" si="11"/>
        <v>11</v>
      </c>
      <c r="D123" s="17">
        <f t="shared" si="12"/>
        <v>0.63013720870320189</v>
      </c>
      <c r="E123" s="17">
        <f t="shared" si="13"/>
        <v>0.62314635567543408</v>
      </c>
      <c r="F123" s="14">
        <f t="shared" si="14"/>
        <v>39266</v>
      </c>
      <c r="G123" s="14">
        <f t="shared" si="15"/>
        <v>39631</v>
      </c>
      <c r="H123" s="3">
        <f>I123*'Indem BL'!H123*SAWW!H123+(1-I123)*'Med BL'!H123</f>
        <v>1.2534373188844801</v>
      </c>
      <c r="I123" s="3">
        <f>CHOOSE(MATCH($A$2,{"D","C"},0),VLOOKUP($A123,$K$4:$N$39,COUNTA($K$4:$N$4)),TREND(D123:E123,F123:G123,B123))</f>
        <v>0.62755155073402757</v>
      </c>
    </row>
    <row r="124" spans="1:9">
      <c r="A124" s="12">
        <f t="shared" si="16"/>
        <v>39417</v>
      </c>
      <c r="B124" s="34">
        <f t="shared" si="10"/>
        <v>39431</v>
      </c>
      <c r="C124" s="35">
        <f t="shared" si="11"/>
        <v>11</v>
      </c>
      <c r="D124" s="17">
        <f t="shared" si="12"/>
        <v>0.63013720870320189</v>
      </c>
      <c r="E124" s="17">
        <f t="shared" si="13"/>
        <v>0.62314635567543408</v>
      </c>
      <c r="F124" s="14">
        <f t="shared" si="14"/>
        <v>39266</v>
      </c>
      <c r="G124" s="14">
        <f t="shared" si="15"/>
        <v>39631</v>
      </c>
      <c r="H124" s="3">
        <f>I124*'Indem BL'!H124*SAWW!H124+(1-I124)*'Med BL'!H124</f>
        <v>1.2549539762912643</v>
      </c>
      <c r="I124" s="3">
        <f>CHOOSE(MATCH($A$2,{"D","C"},0),VLOOKUP($A124,$K$4:$N$39,COUNTA($K$4:$N$4)),TREND(D124:E124,F124:G124,B124))</f>
        <v>0.626976960074211</v>
      </c>
    </row>
    <row r="125" spans="1:9">
      <c r="A125" s="12">
        <f t="shared" si="16"/>
        <v>39448</v>
      </c>
      <c r="B125" s="34">
        <f t="shared" si="10"/>
        <v>39462</v>
      </c>
      <c r="C125" s="35">
        <f t="shared" si="11"/>
        <v>11</v>
      </c>
      <c r="D125" s="17">
        <f t="shared" si="12"/>
        <v>0.63013720870320189</v>
      </c>
      <c r="E125" s="17">
        <f t="shared" si="13"/>
        <v>0.62314635567543408</v>
      </c>
      <c r="F125" s="14">
        <f t="shared" si="14"/>
        <v>39266</v>
      </c>
      <c r="G125" s="14">
        <f t="shared" si="15"/>
        <v>39631</v>
      </c>
      <c r="H125" s="3">
        <f>I125*'Indem BL'!H125*SAWW!H125+(1-I125)*'Med BL'!H125</f>
        <v>1.2630512893959875</v>
      </c>
      <c r="I125" s="3">
        <f>CHOOSE(MATCH($A$2,{"D","C"},0),VLOOKUP($A125,$K$4:$N$39,COUNTA($K$4:$N$4)),TREND(D125:E125,F125:G125,B125))</f>
        <v>0.62638321639240058</v>
      </c>
    </row>
    <row r="126" spans="1:9">
      <c r="A126" s="12">
        <f t="shared" si="16"/>
        <v>39479</v>
      </c>
      <c r="B126" s="34">
        <f t="shared" si="10"/>
        <v>39493</v>
      </c>
      <c r="C126" s="35">
        <f t="shared" si="11"/>
        <v>11</v>
      </c>
      <c r="D126" s="17">
        <f t="shared" si="12"/>
        <v>0.63013720870320189</v>
      </c>
      <c r="E126" s="17">
        <f t="shared" si="13"/>
        <v>0.62314635567543408</v>
      </c>
      <c r="F126" s="14">
        <f t="shared" si="14"/>
        <v>39266</v>
      </c>
      <c r="G126" s="14">
        <f t="shared" si="15"/>
        <v>39631</v>
      </c>
      <c r="H126" s="3">
        <f>I126*'Indem BL'!H126*SAWW!H126+(1-I126)*'Med BL'!H126</f>
        <v>1.2646188658141657</v>
      </c>
      <c r="I126" s="3">
        <f>CHOOSE(MATCH($A$2,{"D","C"},0),VLOOKUP($A126,$K$4:$N$39,COUNTA($K$4:$N$4)),TREND(D126:E126,F126:G126,B126))</f>
        <v>0.62578947271059016</v>
      </c>
    </row>
    <row r="127" spans="1:9">
      <c r="A127" s="12">
        <f t="shared" si="16"/>
        <v>39508</v>
      </c>
      <c r="B127" s="34">
        <f t="shared" si="10"/>
        <v>39522</v>
      </c>
      <c r="C127" s="35">
        <f t="shared" si="11"/>
        <v>11</v>
      </c>
      <c r="D127" s="17">
        <f t="shared" si="12"/>
        <v>0.63013720870320189</v>
      </c>
      <c r="E127" s="17">
        <f t="shared" si="13"/>
        <v>0.62314635567543408</v>
      </c>
      <c r="F127" s="14">
        <f t="shared" si="14"/>
        <v>39266</v>
      </c>
      <c r="G127" s="14">
        <f t="shared" si="15"/>
        <v>39631</v>
      </c>
      <c r="H127" s="3">
        <f>I127*'Indem BL'!H127*SAWW!H127+(1-I127)*'Med BL'!H127</f>
        <v>1.2660821869910319</v>
      </c>
      <c r="I127" s="3">
        <f>CHOOSE(MATCH($A$2,{"D","C"},0),VLOOKUP($A127,$K$4:$N$39,COUNTA($K$4:$N$4)),TREND(D127:E127,F127:G127,B127))</f>
        <v>0.62523403507276754</v>
      </c>
    </row>
    <row r="128" spans="1:9">
      <c r="A128" s="12">
        <f t="shared" si="16"/>
        <v>39539</v>
      </c>
      <c r="B128" s="34">
        <f t="shared" si="10"/>
        <v>39553</v>
      </c>
      <c r="C128" s="35">
        <f t="shared" si="11"/>
        <v>11</v>
      </c>
      <c r="D128" s="17">
        <f t="shared" si="12"/>
        <v>0.63013720870320189</v>
      </c>
      <c r="E128" s="17">
        <f t="shared" si="13"/>
        <v>0.62314635567543408</v>
      </c>
      <c r="F128" s="14">
        <f t="shared" si="14"/>
        <v>39266</v>
      </c>
      <c r="G128" s="14">
        <f t="shared" si="15"/>
        <v>39631</v>
      </c>
      <c r="H128" s="3">
        <f>I128*'Indem BL'!H128*SAWW!H128+(1-I128)*'Med BL'!H128</f>
        <v>1.267643090330292</v>
      </c>
      <c r="I128" s="3">
        <f>CHOOSE(MATCH($A$2,{"D","C"},0),VLOOKUP($A128,$K$4:$N$39,COUNTA($K$4:$N$4)),TREND(D128:E128,F128:G128,B128))</f>
        <v>0.62464029139095711</v>
      </c>
    </row>
    <row r="129" spans="1:9">
      <c r="A129" s="12">
        <f t="shared" si="16"/>
        <v>39569</v>
      </c>
      <c r="B129" s="34">
        <f t="shared" si="10"/>
        <v>39583</v>
      </c>
      <c r="C129" s="35">
        <f t="shared" si="11"/>
        <v>11</v>
      </c>
      <c r="D129" s="17">
        <f t="shared" si="12"/>
        <v>0.63013720870320189</v>
      </c>
      <c r="E129" s="17">
        <f t="shared" si="13"/>
        <v>0.62314635567543408</v>
      </c>
      <c r="F129" s="14">
        <f t="shared" si="14"/>
        <v>39266</v>
      </c>
      <c r="G129" s="14">
        <f t="shared" si="15"/>
        <v>39631</v>
      </c>
      <c r="H129" s="3">
        <f>I129*'Indem BL'!H129*SAWW!H129+(1-I129)*'Med BL'!H129</f>
        <v>1.2691503592246245</v>
      </c>
      <c r="I129" s="3">
        <f>CHOOSE(MATCH($A$2,{"D","C"},0),VLOOKUP($A129,$K$4:$N$39,COUNTA($K$4:$N$4)),TREND(D129:E129,F129:G129,B129))</f>
        <v>0.62406570073114054</v>
      </c>
    </row>
    <row r="130" spans="1:9">
      <c r="A130" s="12">
        <f t="shared" si="16"/>
        <v>39600</v>
      </c>
      <c r="B130" s="34">
        <f t="shared" si="10"/>
        <v>39614</v>
      </c>
      <c r="C130" s="35">
        <f t="shared" si="11"/>
        <v>11</v>
      </c>
      <c r="D130" s="17">
        <f t="shared" si="12"/>
        <v>0.63013720870320189</v>
      </c>
      <c r="E130" s="17">
        <f t="shared" si="13"/>
        <v>0.62314635567543408</v>
      </c>
      <c r="F130" s="14">
        <f t="shared" si="14"/>
        <v>39266</v>
      </c>
      <c r="G130" s="14">
        <f t="shared" si="15"/>
        <v>39631</v>
      </c>
      <c r="H130" s="3">
        <f>I130*'Indem BL'!H130*SAWW!H130+(1-I130)*'Med BL'!H130</f>
        <v>1.270704478266985</v>
      </c>
      <c r="I130" s="3">
        <f>CHOOSE(MATCH($A$2,{"D","C"},0),VLOOKUP($A130,$K$4:$N$39,COUNTA($K$4:$N$4)),TREND(D130:E130,F130:G130,B130))</f>
        <v>0.62347195704933012</v>
      </c>
    </row>
    <row r="131" spans="1:9">
      <c r="A131" s="12">
        <f t="shared" si="16"/>
        <v>39630</v>
      </c>
      <c r="B131" s="34">
        <f t="shared" si="10"/>
        <v>39644</v>
      </c>
      <c r="C131" s="35">
        <f t="shared" si="11"/>
        <v>12</v>
      </c>
      <c r="D131" s="17">
        <f t="shared" si="12"/>
        <v>0.62314635567543408</v>
      </c>
      <c r="E131" s="17">
        <f t="shared" si="13"/>
        <v>0.63732229839253063</v>
      </c>
      <c r="F131" s="14">
        <f t="shared" si="14"/>
        <v>39631</v>
      </c>
      <c r="G131" s="14">
        <f t="shared" si="15"/>
        <v>39997</v>
      </c>
      <c r="H131" s="3">
        <f>I131*'Indem BL'!H131*SAWW!H131+(1-I131)*'Med BL'!H131</f>
        <v>1.2722669120118621</v>
      </c>
      <c r="I131" s="3">
        <f>CHOOSE(MATCH($A$2,{"D","C"},0),VLOOKUP($A131,$K$4:$N$39,COUNTA($K$4:$N$4)),TREND(D131:E131,F131:G131,B131))</f>
        <v>0.62364987276647854</v>
      </c>
    </row>
    <row r="132" spans="1:9">
      <c r="A132" s="12">
        <f t="shared" si="16"/>
        <v>39661</v>
      </c>
      <c r="B132" s="34">
        <f t="shared" si="10"/>
        <v>39675</v>
      </c>
      <c r="C132" s="35">
        <f t="shared" si="11"/>
        <v>12</v>
      </c>
      <c r="D132" s="17">
        <f t="shared" si="12"/>
        <v>0.62314635567543408</v>
      </c>
      <c r="E132" s="17">
        <f t="shared" si="13"/>
        <v>0.63732229839253063</v>
      </c>
      <c r="F132" s="14">
        <f t="shared" si="14"/>
        <v>39631</v>
      </c>
      <c r="G132" s="14">
        <f t="shared" si="15"/>
        <v>39997</v>
      </c>
      <c r="H132" s="3">
        <f>I132*'Indem BL'!H132*SAWW!H132+(1-I132)*'Med BL'!H132</f>
        <v>1.2739671039980633</v>
      </c>
      <c r="I132" s="3">
        <f>CHOOSE(MATCH($A$2,{"D","C"},0),VLOOKUP($A132,$K$4:$N$39,COUNTA($K$4:$N$4)),TREND(D132:E132,F132:G132,B132))</f>
        <v>0.62485056736819966</v>
      </c>
    </row>
    <row r="133" spans="1:9">
      <c r="A133" s="12">
        <f t="shared" si="16"/>
        <v>39692</v>
      </c>
      <c r="B133" s="34">
        <f t="shared" ref="B133:B164" si="17">DATE(YEAR(A133),MONTH(A133)+FLOOR(($N$2+$A$3)/2,1),1+14*MOD($N$2+$A$3,2))</f>
        <v>39706</v>
      </c>
      <c r="C133" s="35">
        <f t="shared" ref="C133:C196" si="18">MATCH($B133,$L$5:$L$39,1)</f>
        <v>12</v>
      </c>
      <c r="D133" s="17">
        <f t="shared" ref="D133:D196" si="19">INDEX($O$5:$O$39,C133)</f>
        <v>0.62314635567543408</v>
      </c>
      <c r="E133" s="17">
        <f t="shared" ref="E133:E196" si="20">INDEX($O$5:$O$39,C133+1)</f>
        <v>0.63732229839253063</v>
      </c>
      <c r="F133" s="14">
        <f t="shared" ref="F133:F196" si="21">INDEX($L$5:$L$39,C133)</f>
        <v>39631</v>
      </c>
      <c r="G133" s="14">
        <f t="shared" ref="G133:G196" si="22">INDEX($L$5:$L$39,C133+1)</f>
        <v>39997</v>
      </c>
      <c r="H133" s="3">
        <f>I133*'Indem BL'!H133*SAWW!H133+(1-I133)*'Med BL'!H133</f>
        <v>1.2756718155363629</v>
      </c>
      <c r="I133" s="3">
        <f>CHOOSE(MATCH($A$2,{"D","C"},0),VLOOKUP($A133,$K$4:$N$39,COUNTA($K$4:$N$4)),TREND(D133:E133,F133:G133,B133))</f>
        <v>0.626051261969921</v>
      </c>
    </row>
    <row r="134" spans="1:9">
      <c r="A134" s="12">
        <f t="shared" ref="A134:A197" si="23">EOMONTH(A133,$A$3-1)+1</f>
        <v>39722</v>
      </c>
      <c r="B134" s="34">
        <f t="shared" si="17"/>
        <v>39736</v>
      </c>
      <c r="C134" s="35">
        <f t="shared" si="18"/>
        <v>12</v>
      </c>
      <c r="D134" s="17">
        <f t="shared" si="19"/>
        <v>0.62314635567543408</v>
      </c>
      <c r="E134" s="17">
        <f t="shared" si="20"/>
        <v>0.63732229839253063</v>
      </c>
      <c r="F134" s="14">
        <f t="shared" si="21"/>
        <v>39631</v>
      </c>
      <c r="G134" s="14">
        <f t="shared" si="22"/>
        <v>39997</v>
      </c>
      <c r="H134" s="3">
        <f>I134*'Indem BL'!H134*SAWW!H134+(1-I134)*'Med BL'!H134</f>
        <v>1.2773258395954556</v>
      </c>
      <c r="I134" s="3">
        <f>CHOOSE(MATCH($A$2,{"D","C"},0),VLOOKUP($A134,$K$4:$N$39,COUNTA($K$4:$N$4)),TREND(D134:E134,F134:G134,B134))</f>
        <v>0.62721322448771577</v>
      </c>
    </row>
    <row r="135" spans="1:9">
      <c r="A135" s="12">
        <f t="shared" si="23"/>
        <v>39753</v>
      </c>
      <c r="B135" s="34">
        <f t="shared" si="17"/>
        <v>39767</v>
      </c>
      <c r="C135" s="35">
        <f t="shared" si="18"/>
        <v>12</v>
      </c>
      <c r="D135" s="17">
        <f t="shared" si="19"/>
        <v>0.62314635567543408</v>
      </c>
      <c r="E135" s="17">
        <f t="shared" si="20"/>
        <v>0.63732229839253063</v>
      </c>
      <c r="F135" s="14">
        <f t="shared" si="21"/>
        <v>39631</v>
      </c>
      <c r="G135" s="14">
        <f t="shared" si="22"/>
        <v>39997</v>
      </c>
      <c r="H135" s="3">
        <f>I135*'Indem BL'!H135*SAWW!H135+(1-I135)*'Med BL'!H135</f>
        <v>1.2790394444459476</v>
      </c>
      <c r="I135" s="3">
        <f>CHOOSE(MATCH($A$2,{"D","C"},0),VLOOKUP($A135,$K$4:$N$39,COUNTA($K$4:$N$4)),TREND(D135:E135,F135:G135,B135))</f>
        <v>0.62841391908943711</v>
      </c>
    </row>
    <row r="136" spans="1:9">
      <c r="A136" s="12">
        <f t="shared" si="23"/>
        <v>39783</v>
      </c>
      <c r="B136" s="34">
        <f t="shared" si="17"/>
        <v>39797</v>
      </c>
      <c r="C136" s="35">
        <f t="shared" si="18"/>
        <v>12</v>
      </c>
      <c r="D136" s="17">
        <f t="shared" si="19"/>
        <v>0.62314635567543408</v>
      </c>
      <c r="E136" s="17">
        <f t="shared" si="20"/>
        <v>0.63732229839253063</v>
      </c>
      <c r="F136" s="14">
        <f t="shared" si="21"/>
        <v>39631</v>
      </c>
      <c r="G136" s="14">
        <f t="shared" si="22"/>
        <v>39997</v>
      </c>
      <c r="H136" s="3">
        <f>I136*'Indem BL'!H136*SAWW!H136+(1-I136)*'Med BL'!H136</f>
        <v>1.2807020749361953</v>
      </c>
      <c r="I136" s="3">
        <f>CHOOSE(MATCH($A$2,{"D","C"},0),VLOOKUP($A136,$K$4:$N$39,COUNTA($K$4:$N$4)),TREND(D136:E136,F136:G136,B136))</f>
        <v>0.62957588160723188</v>
      </c>
    </row>
    <row r="137" spans="1:9">
      <c r="A137" s="12">
        <f t="shared" si="23"/>
        <v>39814</v>
      </c>
      <c r="B137" s="34">
        <f t="shared" si="17"/>
        <v>39828</v>
      </c>
      <c r="C137" s="35">
        <f t="shared" si="18"/>
        <v>12</v>
      </c>
      <c r="D137" s="17">
        <f t="shared" si="19"/>
        <v>0.62314635567543408</v>
      </c>
      <c r="E137" s="17">
        <f t="shared" si="20"/>
        <v>0.63732229839253063</v>
      </c>
      <c r="F137" s="14">
        <f t="shared" si="21"/>
        <v>39631</v>
      </c>
      <c r="G137" s="14">
        <f t="shared" si="22"/>
        <v>39997</v>
      </c>
      <c r="H137" s="3">
        <f>I137*'Indem BL'!H137*SAWW!H137+(1-I137)*'Med BL'!H137</f>
        <v>1.2889996213738972</v>
      </c>
      <c r="I137" s="3">
        <f>CHOOSE(MATCH($A$2,{"D","C"},0),VLOOKUP($A137,$K$4:$N$39,COUNTA($K$4:$N$4)),TREND(D137:E137,F137:G137,B137))</f>
        <v>0.63077657620895322</v>
      </c>
    </row>
    <row r="138" spans="1:9">
      <c r="A138" s="12">
        <f t="shared" si="23"/>
        <v>39845</v>
      </c>
      <c r="B138" s="34">
        <f t="shared" si="17"/>
        <v>39859</v>
      </c>
      <c r="C138" s="35">
        <f t="shared" si="18"/>
        <v>12</v>
      </c>
      <c r="D138" s="17">
        <f t="shared" si="19"/>
        <v>0.62314635567543408</v>
      </c>
      <c r="E138" s="17">
        <f t="shared" si="20"/>
        <v>0.63732229839253063</v>
      </c>
      <c r="F138" s="14">
        <f t="shared" si="21"/>
        <v>39631</v>
      </c>
      <c r="G138" s="14">
        <f t="shared" si="22"/>
        <v>39997</v>
      </c>
      <c r="H138" s="3">
        <f>I138*'Indem BL'!H138*SAWW!H138+(1-I138)*'Med BL'!H138</f>
        <v>1.2907477186173599</v>
      </c>
      <c r="I138" s="3">
        <f>CHOOSE(MATCH($A$2,{"D","C"},0),VLOOKUP($A138,$K$4:$N$39,COUNTA($K$4:$N$4)),TREND(D138:E138,F138:G138,B138))</f>
        <v>0.63197727081067456</v>
      </c>
    </row>
    <row r="139" spans="1:9">
      <c r="A139" s="12">
        <f t="shared" si="23"/>
        <v>39873</v>
      </c>
      <c r="B139" s="34">
        <f t="shared" si="17"/>
        <v>39887</v>
      </c>
      <c r="C139" s="35">
        <f t="shared" si="18"/>
        <v>12</v>
      </c>
      <c r="D139" s="17">
        <f t="shared" si="19"/>
        <v>0.62314635567543408</v>
      </c>
      <c r="E139" s="17">
        <f t="shared" si="20"/>
        <v>0.63732229839253063</v>
      </c>
      <c r="F139" s="14">
        <f t="shared" si="21"/>
        <v>39631</v>
      </c>
      <c r="G139" s="14">
        <f t="shared" si="22"/>
        <v>39997</v>
      </c>
      <c r="H139" s="3">
        <f>I139*'Indem BL'!H139*SAWW!H139+(1-I139)*'Med BL'!H139</f>
        <v>1.2923305577807715</v>
      </c>
      <c r="I139" s="3">
        <f>CHOOSE(MATCH($A$2,{"D","C"},0),VLOOKUP($A139,$K$4:$N$39,COUNTA($K$4:$N$4)),TREND(D139:E139,F139:G139,B139))</f>
        <v>0.63306176916061641</v>
      </c>
    </row>
    <row r="140" spans="1:9">
      <c r="A140" s="12">
        <f t="shared" si="23"/>
        <v>39904</v>
      </c>
      <c r="B140" s="34">
        <f t="shared" si="17"/>
        <v>39918</v>
      </c>
      <c r="C140" s="35">
        <f t="shared" si="18"/>
        <v>12</v>
      </c>
      <c r="D140" s="17">
        <f t="shared" si="19"/>
        <v>0.62314635567543408</v>
      </c>
      <c r="E140" s="17">
        <f t="shared" si="20"/>
        <v>0.63732229839253063</v>
      </c>
      <c r="F140" s="14">
        <f t="shared" si="21"/>
        <v>39631</v>
      </c>
      <c r="G140" s="14">
        <f t="shared" si="22"/>
        <v>39997</v>
      </c>
      <c r="H140" s="3">
        <f>I140*'Indem BL'!H140*SAWW!H140+(1-I140)*'Med BL'!H140</f>
        <v>1.2940873186848638</v>
      </c>
      <c r="I140" s="3">
        <f>CHOOSE(MATCH($A$2,{"D","C"},0),VLOOKUP($A140,$K$4:$N$39,COUNTA($K$4:$N$4)),TREND(D140:E140,F140:G140,B140))</f>
        <v>0.63426246376233752</v>
      </c>
    </row>
    <row r="141" spans="1:9">
      <c r="A141" s="12">
        <f t="shared" si="23"/>
        <v>39934</v>
      </c>
      <c r="B141" s="34">
        <f t="shared" si="17"/>
        <v>39948</v>
      </c>
      <c r="C141" s="35">
        <f t="shared" si="18"/>
        <v>12</v>
      </c>
      <c r="D141" s="17">
        <f t="shared" si="19"/>
        <v>0.62314635567543408</v>
      </c>
      <c r="E141" s="17">
        <f t="shared" si="20"/>
        <v>0.63732229839253063</v>
      </c>
      <c r="F141" s="14">
        <f t="shared" si="21"/>
        <v>39631</v>
      </c>
      <c r="G141" s="14">
        <f t="shared" si="22"/>
        <v>39997</v>
      </c>
      <c r="H141" s="3">
        <f>I141*'Indem BL'!H141*SAWW!H141+(1-I141)*'Med BL'!H141</f>
        <v>1.295791744081102</v>
      </c>
      <c r="I141" s="3">
        <f>CHOOSE(MATCH($A$2,{"D","C"},0),VLOOKUP($A141,$K$4:$N$39,COUNTA($K$4:$N$4)),TREND(D141:E141,F141:G141,B141))</f>
        <v>0.63542442628013251</v>
      </c>
    </row>
    <row r="142" spans="1:9">
      <c r="A142" s="12">
        <f t="shared" si="23"/>
        <v>39965</v>
      </c>
      <c r="B142" s="34">
        <f t="shared" si="17"/>
        <v>39979</v>
      </c>
      <c r="C142" s="35">
        <f t="shared" si="18"/>
        <v>12</v>
      </c>
      <c r="D142" s="17">
        <f t="shared" si="19"/>
        <v>0.62314635567543408</v>
      </c>
      <c r="E142" s="17">
        <f t="shared" si="20"/>
        <v>0.63732229839253063</v>
      </c>
      <c r="F142" s="14">
        <f t="shared" si="21"/>
        <v>39631</v>
      </c>
      <c r="G142" s="14">
        <f t="shared" si="22"/>
        <v>39997</v>
      </c>
      <c r="H142" s="3">
        <f>I142*'Indem BL'!H142*SAWW!H142+(1-I142)*'Med BL'!H142</f>
        <v>1.2975574623292352</v>
      </c>
      <c r="I142" s="3">
        <f>CHOOSE(MATCH($A$2,{"D","C"},0),VLOOKUP($A142,$K$4:$N$39,COUNTA($K$4:$N$4)),TREND(D142:E142,F142:G142,B142))</f>
        <v>0.63662512088185363</v>
      </c>
    </row>
    <row r="143" spans="1:9">
      <c r="A143" s="12">
        <f t="shared" si="23"/>
        <v>39995</v>
      </c>
      <c r="B143" s="34">
        <f t="shared" si="17"/>
        <v>40009</v>
      </c>
      <c r="C143" s="35">
        <f t="shared" si="18"/>
        <v>13</v>
      </c>
      <c r="D143" s="17">
        <f t="shared" si="19"/>
        <v>0.63732229839253063</v>
      </c>
      <c r="E143" s="17">
        <f t="shared" si="20"/>
        <v>0.62829256008528844</v>
      </c>
      <c r="F143" s="14">
        <f t="shared" si="21"/>
        <v>39997</v>
      </c>
      <c r="G143" s="14">
        <f t="shared" si="22"/>
        <v>40362</v>
      </c>
      <c r="H143" s="3">
        <f>I143*'Indem BL'!H143*SAWW!H143+(1-I143)*'Med BL'!H143</f>
        <v>1.2992028870518597</v>
      </c>
      <c r="I143" s="3">
        <f>CHOOSE(MATCH($A$2,{"D","C"},0),VLOOKUP($A143,$K$4:$N$39,COUNTA($K$4:$N$4)),TREND(D143:E143,F143:G143,B143))</f>
        <v>0.63702543028379943</v>
      </c>
    </row>
    <row r="144" spans="1:9">
      <c r="A144" s="12">
        <f t="shared" si="23"/>
        <v>40026</v>
      </c>
      <c r="B144" s="34">
        <f t="shared" si="17"/>
        <v>40040</v>
      </c>
      <c r="C144" s="35">
        <f t="shared" si="18"/>
        <v>13</v>
      </c>
      <c r="D144" s="17">
        <f t="shared" si="19"/>
        <v>0.63732229839253063</v>
      </c>
      <c r="E144" s="17">
        <f t="shared" si="20"/>
        <v>0.62829256008528844</v>
      </c>
      <c r="F144" s="14">
        <f t="shared" si="21"/>
        <v>39997</v>
      </c>
      <c r="G144" s="14">
        <f t="shared" si="22"/>
        <v>40362</v>
      </c>
      <c r="H144" s="3">
        <f>I144*'Indem BL'!H144*SAWW!H144+(1-I144)*'Med BL'!H144</f>
        <v>1.300796327424711</v>
      </c>
      <c r="I144" s="3">
        <f>CHOOSE(MATCH($A$2,{"D","C"},0),VLOOKUP($A144,$K$4:$N$39,COUNTA($K$4:$N$4)),TREND(D144:E144,F144:G144,B144))</f>
        <v>0.63625852100291036</v>
      </c>
    </row>
    <row r="145" spans="1:9">
      <c r="A145" s="12">
        <f t="shared" si="23"/>
        <v>40057</v>
      </c>
      <c r="B145" s="34">
        <f t="shared" si="17"/>
        <v>40071</v>
      </c>
      <c r="C145" s="35">
        <f t="shared" si="18"/>
        <v>13</v>
      </c>
      <c r="D145" s="17">
        <f t="shared" si="19"/>
        <v>0.63732229839253063</v>
      </c>
      <c r="E145" s="17">
        <f t="shared" si="20"/>
        <v>0.62829256008528844</v>
      </c>
      <c r="F145" s="14">
        <f t="shared" si="21"/>
        <v>39997</v>
      </c>
      <c r="G145" s="14">
        <f t="shared" si="22"/>
        <v>40362</v>
      </c>
      <c r="H145" s="3">
        <f>I145*'Indem BL'!H145*SAWW!H145+(1-I145)*'Med BL'!H145</f>
        <v>1.3023850581683902</v>
      </c>
      <c r="I145" s="3">
        <f>CHOOSE(MATCH($A$2,{"D","C"},0),VLOOKUP($A145,$K$4:$N$39,COUNTA($K$4:$N$4)),TREND(D145:E145,F145:G145,B145))</f>
        <v>0.63549161172202129</v>
      </c>
    </row>
    <row r="146" spans="1:9">
      <c r="A146" s="12">
        <f t="shared" si="23"/>
        <v>40087</v>
      </c>
      <c r="B146" s="34">
        <f t="shared" si="17"/>
        <v>40101</v>
      </c>
      <c r="C146" s="35">
        <f t="shared" si="18"/>
        <v>13</v>
      </c>
      <c r="D146" s="17">
        <f t="shared" si="19"/>
        <v>0.63732229839253063</v>
      </c>
      <c r="E146" s="17">
        <f t="shared" si="20"/>
        <v>0.62829256008528844</v>
      </c>
      <c r="F146" s="14">
        <f t="shared" si="21"/>
        <v>39997</v>
      </c>
      <c r="G146" s="14">
        <f t="shared" si="22"/>
        <v>40362</v>
      </c>
      <c r="H146" s="3">
        <f>I146*'Indem BL'!H146*SAWW!H146+(1-I146)*'Med BL'!H146</f>
        <v>1.303918055338972</v>
      </c>
      <c r="I146" s="3">
        <f>CHOOSE(MATCH($A$2,{"D","C"},0),VLOOKUP($A146,$K$4:$N$39,COUNTA($K$4:$N$4)),TREND(D146:E146,F146:G146,B146))</f>
        <v>0.63474944145019319</v>
      </c>
    </row>
    <row r="147" spans="1:9">
      <c r="A147" s="12">
        <f t="shared" si="23"/>
        <v>40118</v>
      </c>
      <c r="B147" s="34">
        <f t="shared" si="17"/>
        <v>40132</v>
      </c>
      <c r="C147" s="35">
        <f t="shared" si="18"/>
        <v>13</v>
      </c>
      <c r="D147" s="17">
        <f t="shared" si="19"/>
        <v>0.63732229839253063</v>
      </c>
      <c r="E147" s="17">
        <f t="shared" si="20"/>
        <v>0.62829256008528844</v>
      </c>
      <c r="F147" s="14">
        <f t="shared" si="21"/>
        <v>39997</v>
      </c>
      <c r="G147" s="14">
        <f t="shared" si="22"/>
        <v>40362</v>
      </c>
      <c r="H147" s="3">
        <f>I147*'Indem BL'!H147*SAWW!H147+(1-I147)*'Med BL'!H147</f>
        <v>1.305497518747829</v>
      </c>
      <c r="I147" s="3">
        <f>CHOOSE(MATCH($A$2,{"D","C"},0),VLOOKUP($A147,$K$4:$N$39,COUNTA($K$4:$N$4)),TREND(D147:E147,F147:G147,B147))</f>
        <v>0.63398253216930411</v>
      </c>
    </row>
    <row r="148" spans="1:9">
      <c r="A148" s="12">
        <f t="shared" si="23"/>
        <v>40148</v>
      </c>
      <c r="B148" s="34">
        <f t="shared" si="17"/>
        <v>40162</v>
      </c>
      <c r="C148" s="35">
        <f t="shared" si="18"/>
        <v>13</v>
      </c>
      <c r="D148" s="17">
        <f t="shared" si="19"/>
        <v>0.63732229839253063</v>
      </c>
      <c r="E148" s="17">
        <f t="shared" si="20"/>
        <v>0.62829256008528844</v>
      </c>
      <c r="F148" s="14">
        <f t="shared" si="21"/>
        <v>39997</v>
      </c>
      <c r="G148" s="14">
        <f t="shared" si="22"/>
        <v>40362</v>
      </c>
      <c r="H148" s="3">
        <f>I148*'Indem BL'!H148*SAWW!H148+(1-I148)*'Med BL'!H148</f>
        <v>1.3070215475298732</v>
      </c>
      <c r="I148" s="3">
        <f>CHOOSE(MATCH($A$2,{"D","C"},0),VLOOKUP($A148,$K$4:$N$39,COUNTA($K$4:$N$4)),TREND(D148:E148,F148:G148,B148))</f>
        <v>0.63324036189747601</v>
      </c>
    </row>
    <row r="149" spans="1:9">
      <c r="A149" s="12">
        <f t="shared" si="23"/>
        <v>40179</v>
      </c>
      <c r="B149" s="34">
        <f t="shared" si="17"/>
        <v>40193</v>
      </c>
      <c r="C149" s="35">
        <f t="shared" si="18"/>
        <v>13</v>
      </c>
      <c r="D149" s="17">
        <f t="shared" si="19"/>
        <v>0.63732229839253063</v>
      </c>
      <c r="E149" s="17">
        <f t="shared" si="20"/>
        <v>0.62829256008528844</v>
      </c>
      <c r="F149" s="14">
        <f t="shared" si="21"/>
        <v>39997</v>
      </c>
      <c r="G149" s="14">
        <f t="shared" si="22"/>
        <v>40362</v>
      </c>
      <c r="H149" s="3">
        <f>I149*'Indem BL'!H149*SAWW!H149+(1-I149)*'Med BL'!H149</f>
        <v>1.310285660957105</v>
      </c>
      <c r="I149" s="3">
        <f>CHOOSE(MATCH($A$2,{"D","C"},0),VLOOKUP($A149,$K$4:$N$39,COUNTA($K$4:$N$4)),TREND(D149:E149,F149:G149,B149))</f>
        <v>0.63247345261658694</v>
      </c>
    </row>
    <row r="150" spans="1:9">
      <c r="A150" s="12">
        <f t="shared" si="23"/>
        <v>40210</v>
      </c>
      <c r="B150" s="34">
        <f t="shared" si="17"/>
        <v>40224</v>
      </c>
      <c r="C150" s="35">
        <f t="shared" si="18"/>
        <v>13</v>
      </c>
      <c r="D150" s="17">
        <f t="shared" si="19"/>
        <v>0.63732229839253063</v>
      </c>
      <c r="E150" s="17">
        <f t="shared" si="20"/>
        <v>0.62829256008528844</v>
      </c>
      <c r="F150" s="14">
        <f t="shared" si="21"/>
        <v>39997</v>
      </c>
      <c r="G150" s="14">
        <f t="shared" si="22"/>
        <v>40362</v>
      </c>
      <c r="H150" s="3">
        <f>I150*'Indem BL'!H150*SAWW!H150+(1-I150)*'Med BL'!H150</f>
        <v>1.3118525848408624</v>
      </c>
      <c r="I150" s="3">
        <f>CHOOSE(MATCH($A$2,{"D","C"},0),VLOOKUP($A150,$K$4:$N$39,COUNTA($K$4:$N$4)),TREND(D150:E150,F150:G150,B150))</f>
        <v>0.63170654333569787</v>
      </c>
    </row>
    <row r="151" spans="1:9">
      <c r="A151" s="12">
        <f t="shared" si="23"/>
        <v>40238</v>
      </c>
      <c r="B151" s="34">
        <f t="shared" si="17"/>
        <v>40252</v>
      </c>
      <c r="C151" s="35">
        <f t="shared" si="18"/>
        <v>13</v>
      </c>
      <c r="D151" s="17">
        <f t="shared" si="19"/>
        <v>0.63732229839253063</v>
      </c>
      <c r="E151" s="17">
        <f t="shared" si="20"/>
        <v>0.62829256008528844</v>
      </c>
      <c r="F151" s="14">
        <f t="shared" si="21"/>
        <v>39997</v>
      </c>
      <c r="G151" s="14">
        <f t="shared" si="22"/>
        <v>40362</v>
      </c>
      <c r="H151" s="3">
        <f>I151*'Indem BL'!H151*SAWW!H151+(1-I151)*'Med BL'!H151</f>
        <v>1.3132638156162311</v>
      </c>
      <c r="I151" s="3">
        <f>CHOOSE(MATCH($A$2,{"D","C"},0),VLOOKUP($A151,$K$4:$N$39,COUNTA($K$4:$N$4)),TREND(D151:E151,F151:G151,B151))</f>
        <v>0.63101385108199159</v>
      </c>
    </row>
    <row r="152" spans="1:9">
      <c r="A152" s="12">
        <f t="shared" si="23"/>
        <v>40269</v>
      </c>
      <c r="B152" s="34">
        <f t="shared" si="17"/>
        <v>40283</v>
      </c>
      <c r="C152" s="35">
        <f t="shared" si="18"/>
        <v>13</v>
      </c>
      <c r="D152" s="17">
        <f t="shared" si="19"/>
        <v>0.63732229839253063</v>
      </c>
      <c r="E152" s="17">
        <f t="shared" si="20"/>
        <v>0.62829256008528844</v>
      </c>
      <c r="F152" s="14">
        <f t="shared" si="21"/>
        <v>39997</v>
      </c>
      <c r="G152" s="14">
        <f t="shared" si="22"/>
        <v>40362</v>
      </c>
      <c r="H152" s="3">
        <f>I152*'Indem BL'!H152*SAWW!H152+(1-I152)*'Med BL'!H152</f>
        <v>1.3148217598779319</v>
      </c>
      <c r="I152" s="3">
        <f>CHOOSE(MATCH($A$2,{"D","C"},0),VLOOKUP($A152,$K$4:$N$39,COUNTA($K$4:$N$4)),TREND(D152:E152,F152:G152,B152))</f>
        <v>0.63024694180110252</v>
      </c>
    </row>
    <row r="153" spans="1:9">
      <c r="A153" s="12">
        <f t="shared" si="23"/>
        <v>40299</v>
      </c>
      <c r="B153" s="34">
        <f t="shared" si="17"/>
        <v>40313</v>
      </c>
      <c r="C153" s="35">
        <f t="shared" si="18"/>
        <v>13</v>
      </c>
      <c r="D153" s="17">
        <f t="shared" si="19"/>
        <v>0.63732229839253063</v>
      </c>
      <c r="E153" s="17">
        <f t="shared" si="20"/>
        <v>0.62829256008528844</v>
      </c>
      <c r="F153" s="14">
        <f t="shared" si="21"/>
        <v>39997</v>
      </c>
      <c r="G153" s="14">
        <f t="shared" si="22"/>
        <v>40362</v>
      </c>
      <c r="H153" s="3">
        <f>I153*'Indem BL'!H153*SAWW!H153+(1-I153)*'Med BL'!H153</f>
        <v>1.3163249556073078</v>
      </c>
      <c r="I153" s="3">
        <f>CHOOSE(MATCH($A$2,{"D","C"},0),VLOOKUP($A153,$K$4:$N$39,COUNTA($K$4:$N$4)),TREND(D153:E153,F153:G153,B153))</f>
        <v>0.62950477152927442</v>
      </c>
    </row>
    <row r="154" spans="1:9">
      <c r="A154" s="12">
        <f t="shared" si="23"/>
        <v>40330</v>
      </c>
      <c r="B154" s="34">
        <f t="shared" si="17"/>
        <v>40344</v>
      </c>
      <c r="C154" s="35">
        <f t="shared" si="18"/>
        <v>13</v>
      </c>
      <c r="D154" s="17">
        <f t="shared" si="19"/>
        <v>0.63732229839253063</v>
      </c>
      <c r="E154" s="17">
        <f t="shared" si="20"/>
        <v>0.62829256008528844</v>
      </c>
      <c r="F154" s="14">
        <f t="shared" si="21"/>
        <v>39997</v>
      </c>
      <c r="G154" s="14">
        <f t="shared" si="22"/>
        <v>40362</v>
      </c>
      <c r="H154" s="3">
        <f>I154*'Indem BL'!H154*SAWW!H154+(1-I154)*'Med BL'!H154</f>
        <v>1.3178736158529838</v>
      </c>
      <c r="I154" s="3">
        <f>CHOOSE(MATCH($A$2,{"D","C"},0),VLOOKUP($A154,$K$4:$N$39,COUNTA($K$4:$N$4)),TREND(D154:E154,F154:G154,B154))</f>
        <v>0.62873786224838535</v>
      </c>
    </row>
    <row r="155" spans="1:9">
      <c r="A155" s="12">
        <f t="shared" si="23"/>
        <v>40360</v>
      </c>
      <c r="B155" s="34">
        <f t="shared" si="17"/>
        <v>40374</v>
      </c>
      <c r="C155" s="35">
        <f t="shared" si="18"/>
        <v>14</v>
      </c>
      <c r="D155" s="17">
        <f t="shared" si="19"/>
        <v>0.62829256008528844</v>
      </c>
      <c r="E155" s="17">
        <f t="shared" si="20"/>
        <v>0.60627746099244784</v>
      </c>
      <c r="F155" s="14">
        <f t="shared" si="21"/>
        <v>40362</v>
      </c>
      <c r="G155" s="14">
        <f t="shared" si="22"/>
        <v>40727</v>
      </c>
      <c r="H155" s="3">
        <f>I155*'Indem BL'!H155*SAWW!H155+(1-I155)*'Med BL'!H155</f>
        <v>1.3193998068408685</v>
      </c>
      <c r="I155" s="3">
        <f>CHOOSE(MATCH($A$2,{"D","C"},0),VLOOKUP($A155,$K$4:$N$39,COUNTA($K$4:$N$4)),TREND(D155:E155,F155:G155,B155))</f>
        <v>0.62756877600552397</v>
      </c>
    </row>
    <row r="156" spans="1:9">
      <c r="A156" s="12">
        <f t="shared" si="23"/>
        <v>40391</v>
      </c>
      <c r="B156" s="34">
        <f t="shared" si="17"/>
        <v>40405</v>
      </c>
      <c r="C156" s="35">
        <f t="shared" si="18"/>
        <v>14</v>
      </c>
      <c r="D156" s="17">
        <f t="shared" si="19"/>
        <v>0.62829256008528844</v>
      </c>
      <c r="E156" s="17">
        <f t="shared" si="20"/>
        <v>0.60627746099244784</v>
      </c>
      <c r="F156" s="14">
        <f t="shared" si="21"/>
        <v>40362</v>
      </c>
      <c r="G156" s="14">
        <f t="shared" si="22"/>
        <v>40727</v>
      </c>
      <c r="H156" s="3">
        <f>I156*'Indem BL'!H156*SAWW!H156+(1-I156)*'Med BL'!H156</f>
        <v>1.3210144325293012</v>
      </c>
      <c r="I156" s="3">
        <f>CHOOSE(MATCH($A$2,{"D","C"},0),VLOOKUP($A156,$K$4:$N$39,COUNTA($K$4:$N$4)),TREND(D156:E156,F156:G156,B156))</f>
        <v>0.62569900046613203</v>
      </c>
    </row>
    <row r="157" spans="1:9">
      <c r="A157" s="12">
        <f t="shared" si="23"/>
        <v>40422</v>
      </c>
      <c r="B157" s="34">
        <f t="shared" si="17"/>
        <v>40436</v>
      </c>
      <c r="C157" s="35">
        <f t="shared" si="18"/>
        <v>14</v>
      </c>
      <c r="D157" s="17">
        <f t="shared" si="19"/>
        <v>0.62829256008528844</v>
      </c>
      <c r="E157" s="17">
        <f t="shared" si="20"/>
        <v>0.60627746099244784</v>
      </c>
      <c r="F157" s="14">
        <f t="shared" si="21"/>
        <v>40362</v>
      </c>
      <c r="G157" s="14">
        <f t="shared" si="22"/>
        <v>40727</v>
      </c>
      <c r="H157" s="3">
        <f>I157*'Indem BL'!H157*SAWW!H157+(1-I157)*'Med BL'!H157</f>
        <v>1.3226137208102038</v>
      </c>
      <c r="I157" s="3">
        <f>CHOOSE(MATCH($A$2,{"D","C"},0),VLOOKUP($A157,$K$4:$N$39,COUNTA($K$4:$N$4)),TREND(D157:E157,F157:G157,B157))</f>
        <v>0.62382922492674009</v>
      </c>
    </row>
    <row r="158" spans="1:9">
      <c r="A158" s="12">
        <f t="shared" si="23"/>
        <v>40452</v>
      </c>
      <c r="B158" s="34">
        <f t="shared" si="17"/>
        <v>40466</v>
      </c>
      <c r="C158" s="35">
        <f t="shared" si="18"/>
        <v>14</v>
      </c>
      <c r="D158" s="17">
        <f t="shared" si="19"/>
        <v>0.62829256008528844</v>
      </c>
      <c r="E158" s="17">
        <f t="shared" si="20"/>
        <v>0.60627746099244784</v>
      </c>
      <c r="F158" s="14">
        <f t="shared" si="21"/>
        <v>40362</v>
      </c>
      <c r="G158" s="14">
        <f t="shared" si="22"/>
        <v>40727</v>
      </c>
      <c r="H158" s="3">
        <f>I158*'Indem BL'!H158*SAWW!H158+(1-I158)*'Med BL'!H158</f>
        <v>1.3241468158917331</v>
      </c>
      <c r="I158" s="3">
        <f>CHOOSE(MATCH($A$2,{"D","C"},0),VLOOKUP($A158,$K$4:$N$39,COUNTA($K$4:$N$4)),TREND(D158:E158,F158:G158,B158))</f>
        <v>0.62201976472732845</v>
      </c>
    </row>
    <row r="159" spans="1:9">
      <c r="A159" s="12">
        <f t="shared" si="23"/>
        <v>40483</v>
      </c>
      <c r="B159" s="34">
        <f t="shared" si="17"/>
        <v>40497</v>
      </c>
      <c r="C159" s="35">
        <f t="shared" si="18"/>
        <v>14</v>
      </c>
      <c r="D159" s="17">
        <f t="shared" si="19"/>
        <v>0.62829256008528844</v>
      </c>
      <c r="E159" s="17">
        <f t="shared" si="20"/>
        <v>0.60627746099244784</v>
      </c>
      <c r="F159" s="14">
        <f t="shared" si="21"/>
        <v>40362</v>
      </c>
      <c r="G159" s="14">
        <f t="shared" si="22"/>
        <v>40727</v>
      </c>
      <c r="H159" s="3">
        <f>I159*'Indem BL'!H159*SAWW!H159+(1-I159)*'Med BL'!H159</f>
        <v>1.325715924112659</v>
      </c>
      <c r="I159" s="3">
        <f>CHOOSE(MATCH($A$2,{"D","C"},0),VLOOKUP($A159,$K$4:$N$39,COUNTA($K$4:$N$4)),TREND(D159:E159,F159:G159,B159))</f>
        <v>0.62014998918793651</v>
      </c>
    </row>
    <row r="160" spans="1:9">
      <c r="A160" s="12">
        <f t="shared" si="23"/>
        <v>40513</v>
      </c>
      <c r="B160" s="34">
        <f t="shared" si="17"/>
        <v>40527</v>
      </c>
      <c r="C160" s="35">
        <f t="shared" si="18"/>
        <v>14</v>
      </c>
      <c r="D160" s="17">
        <f t="shared" si="19"/>
        <v>0.62829256008528844</v>
      </c>
      <c r="E160" s="17">
        <f t="shared" si="20"/>
        <v>0.60627746099244784</v>
      </c>
      <c r="F160" s="14">
        <f t="shared" si="21"/>
        <v>40362</v>
      </c>
      <c r="G160" s="14">
        <f t="shared" si="22"/>
        <v>40727</v>
      </c>
      <c r="H160" s="3">
        <f>I160*'Indem BL'!H160*SAWW!H160+(1-I160)*'Med BL'!H160</f>
        <v>1.3272198126845332</v>
      </c>
      <c r="I160" s="3">
        <f>CHOOSE(MATCH($A$2,{"D","C"},0),VLOOKUP($A160,$K$4:$N$39,COUNTA($K$4:$N$4)),TREND(D160:E160,F160:G160,B160))</f>
        <v>0.61834052898852532</v>
      </c>
    </row>
    <row r="161" spans="1:9">
      <c r="A161" s="12">
        <f t="shared" si="23"/>
        <v>40544</v>
      </c>
      <c r="B161" s="34">
        <f t="shared" si="17"/>
        <v>40558</v>
      </c>
      <c r="C161" s="35">
        <f t="shared" si="18"/>
        <v>14</v>
      </c>
      <c r="D161" s="17">
        <f t="shared" si="19"/>
        <v>0.62829256008528844</v>
      </c>
      <c r="E161" s="17">
        <f t="shared" si="20"/>
        <v>0.60627746099244784</v>
      </c>
      <c r="F161" s="14">
        <f t="shared" si="21"/>
        <v>40362</v>
      </c>
      <c r="G161" s="14">
        <f t="shared" si="22"/>
        <v>40727</v>
      </c>
      <c r="H161" s="3">
        <f>I161*'Indem BL'!H161*SAWW!H161+(1-I161)*'Med BL'!H161</f>
        <v>1.3313108604800763</v>
      </c>
      <c r="I161" s="3">
        <f>CHOOSE(MATCH($A$2,{"D","C"},0),VLOOKUP($A161,$K$4:$N$39,COUNTA($K$4:$N$4)),TREND(D161:E161,F161:G161,B161))</f>
        <v>0.61647075344913338</v>
      </c>
    </row>
    <row r="162" spans="1:9">
      <c r="A162" s="12">
        <f t="shared" si="23"/>
        <v>40575</v>
      </c>
      <c r="B162" s="34">
        <f t="shared" si="17"/>
        <v>40589</v>
      </c>
      <c r="C162" s="35">
        <f t="shared" si="18"/>
        <v>14</v>
      </c>
      <c r="D162" s="17">
        <f t="shared" si="19"/>
        <v>0.62829256008528844</v>
      </c>
      <c r="E162" s="17">
        <f t="shared" si="20"/>
        <v>0.60627746099244784</v>
      </c>
      <c r="F162" s="14">
        <f t="shared" si="21"/>
        <v>40362</v>
      </c>
      <c r="G162" s="14">
        <f t="shared" si="22"/>
        <v>40727</v>
      </c>
      <c r="H162" s="3">
        <f>I162*'Indem BL'!H162*SAWW!H162+(1-I162)*'Med BL'!H162</f>
        <v>1.3328335165345724</v>
      </c>
      <c r="I162" s="3">
        <f>CHOOSE(MATCH($A$2,{"D","C"},0),VLOOKUP($A162,$K$4:$N$39,COUNTA($K$4:$N$4)),TREND(D162:E162,F162:G162,B162))</f>
        <v>0.61460097790974144</v>
      </c>
    </row>
    <row r="163" spans="1:9">
      <c r="A163" s="12">
        <f t="shared" si="23"/>
        <v>40603</v>
      </c>
      <c r="B163" s="34">
        <f t="shared" si="17"/>
        <v>40617</v>
      </c>
      <c r="C163" s="35">
        <f t="shared" si="18"/>
        <v>14</v>
      </c>
      <c r="D163" s="17">
        <f t="shared" si="19"/>
        <v>0.62829256008528844</v>
      </c>
      <c r="E163" s="17">
        <f t="shared" si="20"/>
        <v>0.60627746099244784</v>
      </c>
      <c r="F163" s="14">
        <f t="shared" si="21"/>
        <v>40362</v>
      </c>
      <c r="G163" s="14">
        <f t="shared" si="22"/>
        <v>40727</v>
      </c>
      <c r="H163" s="3">
        <f>I163*'Indem BL'!H163*SAWW!H163+(1-I163)*'Med BL'!H163</f>
        <v>1.3341956003547573</v>
      </c>
      <c r="I163" s="3">
        <f>CHOOSE(MATCH($A$2,{"D","C"},0),VLOOKUP($A163,$K$4:$N$39,COUNTA($K$4:$N$4)),TREND(D163:E163,F163:G163,B163))</f>
        <v>0.6129121483902904</v>
      </c>
    </row>
    <row r="164" spans="1:9">
      <c r="A164" s="12">
        <f t="shared" si="23"/>
        <v>40634</v>
      </c>
      <c r="B164" s="34">
        <f t="shared" si="17"/>
        <v>40648</v>
      </c>
      <c r="C164" s="35">
        <f t="shared" si="18"/>
        <v>14</v>
      </c>
      <c r="D164" s="17">
        <f t="shared" si="19"/>
        <v>0.62829256008528844</v>
      </c>
      <c r="E164" s="17">
        <f t="shared" si="20"/>
        <v>0.60627746099244784</v>
      </c>
      <c r="F164" s="14">
        <f t="shared" si="21"/>
        <v>40362</v>
      </c>
      <c r="G164" s="14">
        <f t="shared" si="22"/>
        <v>40727</v>
      </c>
      <c r="H164" s="3">
        <f>I164*'Indem BL'!H164*SAWW!H164+(1-I164)*'Med BL'!H164</f>
        <v>1.3356889870449549</v>
      </c>
      <c r="I164" s="3">
        <f>CHOOSE(MATCH($A$2,{"D","C"},0),VLOOKUP($A164,$K$4:$N$39,COUNTA($K$4:$N$4)),TREND(D164:E164,F164:G164,B164))</f>
        <v>0.61104237285089846</v>
      </c>
    </row>
    <row r="165" spans="1:9">
      <c r="A165" s="12">
        <f t="shared" si="23"/>
        <v>40664</v>
      </c>
      <c r="B165" s="34">
        <f>DATE(YEAR(A165),MONTH(A165)+FLOOR(($N$2+$A$3)/2,1),1+14*MOD($N$2+$A$3,2))</f>
        <v>40678</v>
      </c>
      <c r="C165" s="35">
        <f t="shared" si="18"/>
        <v>14</v>
      </c>
      <c r="D165" s="17">
        <f t="shared" si="19"/>
        <v>0.62829256008528844</v>
      </c>
      <c r="E165" s="17">
        <f t="shared" si="20"/>
        <v>0.60627746099244784</v>
      </c>
      <c r="F165" s="14">
        <f t="shared" si="21"/>
        <v>40362</v>
      </c>
      <c r="G165" s="14">
        <f t="shared" si="22"/>
        <v>40727</v>
      </c>
      <c r="H165" s="3">
        <f>I165*'Indem BL'!H165*SAWW!H165+(1-I165)*'Med BL'!H165</f>
        <v>1.3371195572873362</v>
      </c>
      <c r="I165" s="3">
        <f>CHOOSE(MATCH($A$2,{"D","C"},0),VLOOKUP($A165,$K$4:$N$39,COUNTA($K$4:$N$4)),TREND(D165:E165,F165:G165,B165))</f>
        <v>0.60923291265148682</v>
      </c>
    </row>
    <row r="166" spans="1:9">
      <c r="A166" s="12">
        <f t="shared" si="23"/>
        <v>40695</v>
      </c>
      <c r="B166" s="34">
        <f>DATE(YEAR(A166),MONTH(A166)+FLOOR(($N$2+$A$3)/2,1),1+14*MOD($N$2+$A$3,2))</f>
        <v>40709</v>
      </c>
      <c r="C166" s="35">
        <f t="shared" si="18"/>
        <v>14</v>
      </c>
      <c r="D166" s="17">
        <f t="shared" si="19"/>
        <v>0.62829256008528844</v>
      </c>
      <c r="E166" s="17">
        <f t="shared" si="20"/>
        <v>0.60627746099244784</v>
      </c>
      <c r="F166" s="14">
        <f t="shared" si="21"/>
        <v>40362</v>
      </c>
      <c r="G166" s="14">
        <f t="shared" si="22"/>
        <v>40727</v>
      </c>
      <c r="H166" s="3">
        <f>I166*'Indem BL'!H166*SAWW!H166+(1-I166)*'Med BL'!H166</f>
        <v>1.3385826824313951</v>
      </c>
      <c r="I166" s="3">
        <f>CHOOSE(MATCH($A$2,{"D","C"},0),VLOOKUP($A166,$K$4:$N$39,COUNTA($K$4:$N$4)),TREND(D166:E166,F166:G166,B166))</f>
        <v>0.60736313711209489</v>
      </c>
    </row>
    <row r="167" spans="1:9">
      <c r="A167" s="12">
        <f t="shared" si="23"/>
        <v>40725</v>
      </c>
      <c r="B167" s="34">
        <f t="shared" ref="B167:B230" si="24">DATE(YEAR(A167),MONTH(A167)+FLOOR(($N$2+$A$3)/2,1),1+14*MOD($N$2+$A$3,2))</f>
        <v>40739</v>
      </c>
      <c r="C167" s="35">
        <f t="shared" si="18"/>
        <v>15</v>
      </c>
      <c r="D167" s="17">
        <f t="shared" si="19"/>
        <v>0.60627746099244784</v>
      </c>
      <c r="E167" s="17">
        <f t="shared" si="20"/>
        <v>0.59304770998605494</v>
      </c>
      <c r="F167" s="14">
        <f t="shared" si="21"/>
        <v>40727</v>
      </c>
      <c r="G167" s="14">
        <f t="shared" si="22"/>
        <v>41092</v>
      </c>
      <c r="H167" s="3">
        <f>I167*'Indem BL'!H167*SAWW!H167+(1-I167)*'Med BL'!H167</f>
        <v>1.3399394614974662</v>
      </c>
      <c r="I167" s="3">
        <f>CHOOSE(MATCH($A$2,{"D","C"},0),VLOOKUP($A167,$K$4:$N$39,COUNTA($K$4:$N$4)),TREND(D167:E167,F167:G167,B167))</f>
        <v>0.60584251027442937</v>
      </c>
    </row>
    <row r="168" spans="1:9">
      <c r="A168" s="12">
        <f t="shared" si="23"/>
        <v>40756</v>
      </c>
      <c r="B168" s="34">
        <f t="shared" si="24"/>
        <v>40770</v>
      </c>
      <c r="C168" s="35">
        <f t="shared" si="18"/>
        <v>15</v>
      </c>
      <c r="D168" s="17">
        <f t="shared" si="19"/>
        <v>0.60627746099244784</v>
      </c>
      <c r="E168" s="17">
        <f t="shared" si="20"/>
        <v>0.59304770998605494</v>
      </c>
      <c r="F168" s="14">
        <f t="shared" si="21"/>
        <v>40727</v>
      </c>
      <c r="G168" s="14">
        <f t="shared" si="22"/>
        <v>41092</v>
      </c>
      <c r="H168" s="3">
        <f>I168*'Indem BL'!H168*SAWW!H168+(1-I168)*'Med BL'!H168</f>
        <v>1.3412629815976591</v>
      </c>
      <c r="I168" s="3">
        <f>CHOOSE(MATCH($A$2,{"D","C"},0),VLOOKUP($A168,$K$4:$N$39,COUNTA($K$4:$N$4)),TREND(D168:E168,F168:G168,B168))</f>
        <v>0.60471888758621528</v>
      </c>
    </row>
    <row r="169" spans="1:9">
      <c r="A169" s="12">
        <f t="shared" si="23"/>
        <v>40787</v>
      </c>
      <c r="B169" s="34">
        <f t="shared" si="24"/>
        <v>40801</v>
      </c>
      <c r="C169" s="35">
        <f t="shared" si="18"/>
        <v>15</v>
      </c>
      <c r="D169" s="17">
        <f t="shared" si="19"/>
        <v>0.60627746099244784</v>
      </c>
      <c r="E169" s="17">
        <f t="shared" si="20"/>
        <v>0.59304770998605494</v>
      </c>
      <c r="F169" s="14">
        <f t="shared" si="21"/>
        <v>40727</v>
      </c>
      <c r="G169" s="14">
        <f t="shared" si="22"/>
        <v>41092</v>
      </c>
      <c r="H169" s="3">
        <f>I169*'Indem BL'!H169*SAWW!H169+(1-I169)*'Med BL'!H169</f>
        <v>1.3425792403264967</v>
      </c>
      <c r="I169" s="3">
        <f>CHOOSE(MATCH($A$2,{"D","C"},0),VLOOKUP($A169,$K$4:$N$39,COUNTA($K$4:$N$4)),TREND(D169:E169,F169:G169,B169))</f>
        <v>0.60359526489800097</v>
      </c>
    </row>
    <row r="170" spans="1:9">
      <c r="A170" s="12">
        <f t="shared" si="23"/>
        <v>40817</v>
      </c>
      <c r="B170" s="34">
        <f t="shared" si="24"/>
        <v>40831</v>
      </c>
      <c r="C170" s="35">
        <f t="shared" si="18"/>
        <v>15</v>
      </c>
      <c r="D170" s="17">
        <f t="shared" si="19"/>
        <v>0.60627746099244784</v>
      </c>
      <c r="E170" s="17">
        <f t="shared" si="20"/>
        <v>0.59304770998605494</v>
      </c>
      <c r="F170" s="14">
        <f t="shared" si="21"/>
        <v>40727</v>
      </c>
      <c r="G170" s="14">
        <f t="shared" si="22"/>
        <v>41092</v>
      </c>
      <c r="H170" s="3">
        <f>I170*'Indem BL'!H170*SAWW!H170+(1-I170)*'Med BL'!H170</f>
        <v>1.3438461253036338</v>
      </c>
      <c r="I170" s="3">
        <f>CHOOSE(MATCH($A$2,{"D","C"},0),VLOOKUP($A170,$K$4:$N$39,COUNTA($K$4:$N$4)),TREND(D170:E170,F170:G170,B170))</f>
        <v>0.60250788810295508</v>
      </c>
    </row>
    <row r="171" spans="1:9">
      <c r="A171" s="12">
        <f t="shared" si="23"/>
        <v>40848</v>
      </c>
      <c r="B171" s="34">
        <f t="shared" si="24"/>
        <v>40862</v>
      </c>
      <c r="C171" s="35">
        <f t="shared" si="18"/>
        <v>15</v>
      </c>
      <c r="D171" s="17">
        <f t="shared" si="19"/>
        <v>0.60627746099244784</v>
      </c>
      <c r="E171" s="17">
        <f t="shared" si="20"/>
        <v>0.59304770998605494</v>
      </c>
      <c r="F171" s="14">
        <f t="shared" si="21"/>
        <v>40727</v>
      </c>
      <c r="G171" s="14">
        <f t="shared" si="22"/>
        <v>41092</v>
      </c>
      <c r="H171" s="3">
        <f>I171*'Indem BL'!H171*SAWW!H171+(1-I171)*'Med BL'!H171</f>
        <v>1.3451480955275463</v>
      </c>
      <c r="I171" s="3">
        <f>CHOOSE(MATCH($A$2,{"D","C"},0),VLOOKUP($A171,$K$4:$N$39,COUNTA($K$4:$N$4)),TREND(D171:E171,F171:G171,B171))</f>
        <v>0.60138426541474077</v>
      </c>
    </row>
    <row r="172" spans="1:9">
      <c r="A172" s="12">
        <f t="shared" si="23"/>
        <v>40878</v>
      </c>
      <c r="B172" s="34">
        <f t="shared" si="24"/>
        <v>40892</v>
      </c>
      <c r="C172" s="35">
        <f t="shared" si="18"/>
        <v>15</v>
      </c>
      <c r="D172" s="17">
        <f t="shared" si="19"/>
        <v>0.60627746099244784</v>
      </c>
      <c r="E172" s="17">
        <f t="shared" si="20"/>
        <v>0.59304770998605494</v>
      </c>
      <c r="F172" s="14">
        <f t="shared" si="21"/>
        <v>40727</v>
      </c>
      <c r="G172" s="14">
        <f t="shared" si="22"/>
        <v>41092</v>
      </c>
      <c r="H172" s="3">
        <f>I172*'Indem BL'!H172*SAWW!H172+(1-I172)*'Med BL'!H172</f>
        <v>1.3464011529192723</v>
      </c>
      <c r="I172" s="3">
        <f>CHOOSE(MATCH($A$2,{"D","C"},0),VLOOKUP($A172,$K$4:$N$39,COUNTA($K$4:$N$4)),TREND(D172:E172,F172:G172,B172))</f>
        <v>0.60029688861969488</v>
      </c>
    </row>
    <row r="173" spans="1:9">
      <c r="A173" s="12">
        <f t="shared" si="23"/>
        <v>40909</v>
      </c>
      <c r="B173" s="34">
        <f t="shared" si="24"/>
        <v>40923</v>
      </c>
      <c r="C173" s="35">
        <f t="shared" si="18"/>
        <v>15</v>
      </c>
      <c r="D173" s="17">
        <f t="shared" si="19"/>
        <v>0.60627746099244784</v>
      </c>
      <c r="E173" s="17">
        <f t="shared" si="20"/>
        <v>0.59304770998605494</v>
      </c>
      <c r="F173" s="14">
        <f t="shared" si="21"/>
        <v>40727</v>
      </c>
      <c r="G173" s="14">
        <f t="shared" si="22"/>
        <v>41092</v>
      </c>
      <c r="H173" s="3">
        <f>I173*'Indem BL'!H173*SAWW!H173+(1-I173)*'Med BL'!H173</f>
        <v>1.3524231451411082</v>
      </c>
      <c r="I173" s="3">
        <f>CHOOSE(MATCH($A$2,{"D","C"},0),VLOOKUP($A173,$K$4:$N$39,COUNTA($K$4:$N$4)),TREND(D173:E173,F173:G173,B173))</f>
        <v>0.59917326593148057</v>
      </c>
    </row>
    <row r="174" spans="1:9">
      <c r="A174" s="12">
        <f t="shared" si="23"/>
        <v>40940</v>
      </c>
      <c r="B174" s="34">
        <f t="shared" si="24"/>
        <v>40954</v>
      </c>
      <c r="C174" s="35">
        <f t="shared" si="18"/>
        <v>15</v>
      </c>
      <c r="D174" s="17">
        <f t="shared" si="19"/>
        <v>0.60627746099244784</v>
      </c>
      <c r="E174" s="17">
        <f t="shared" si="20"/>
        <v>0.59304770998605494</v>
      </c>
      <c r="F174" s="14">
        <f t="shared" si="21"/>
        <v>40727</v>
      </c>
      <c r="G174" s="14">
        <f t="shared" si="22"/>
        <v>41092</v>
      </c>
      <c r="H174" s="3">
        <f>I174*'Indem BL'!H174*SAWW!H174+(1-I174)*'Med BL'!H174</f>
        <v>1.3537043494770375</v>
      </c>
      <c r="I174" s="3">
        <f>CHOOSE(MATCH($A$2,{"D","C"},0),VLOOKUP($A174,$K$4:$N$39,COUNTA($K$4:$N$4)),TREND(D174:E174,F174:G174,B174))</f>
        <v>0.59804964324326648</v>
      </c>
    </row>
    <row r="175" spans="1:9">
      <c r="A175" s="12">
        <f t="shared" si="23"/>
        <v>40969</v>
      </c>
      <c r="B175" s="34">
        <f t="shared" si="24"/>
        <v>40983</v>
      </c>
      <c r="C175" s="35">
        <f t="shared" si="18"/>
        <v>15</v>
      </c>
      <c r="D175" s="17">
        <f t="shared" si="19"/>
        <v>0.60627746099244784</v>
      </c>
      <c r="E175" s="17">
        <f t="shared" si="20"/>
        <v>0.59304770998605494</v>
      </c>
      <c r="F175" s="14">
        <f t="shared" si="21"/>
        <v>40727</v>
      </c>
      <c r="G175" s="14">
        <f t="shared" si="22"/>
        <v>41092</v>
      </c>
      <c r="H175" s="3">
        <f>I175*'Indem BL'!H175*SAWW!H175+(1-I175)*'Med BL'!H175</f>
        <v>1.3548962888297487</v>
      </c>
      <c r="I175" s="3">
        <f>CHOOSE(MATCH($A$2,{"D","C"},0),VLOOKUP($A175,$K$4:$N$39,COUNTA($K$4:$N$4)),TREND(D175:E175,F175:G175,B175))</f>
        <v>0.59699851234138857</v>
      </c>
    </row>
    <row r="176" spans="1:9">
      <c r="A176" s="12">
        <f t="shared" si="23"/>
        <v>41000</v>
      </c>
      <c r="B176" s="34">
        <f t="shared" si="24"/>
        <v>41014</v>
      </c>
      <c r="C176" s="35">
        <f t="shared" si="18"/>
        <v>15</v>
      </c>
      <c r="D176" s="17">
        <f t="shared" si="19"/>
        <v>0.60627746099244784</v>
      </c>
      <c r="E176" s="17">
        <f t="shared" si="20"/>
        <v>0.59304770998605494</v>
      </c>
      <c r="F176" s="14">
        <f t="shared" si="21"/>
        <v>40727</v>
      </c>
      <c r="G176" s="14">
        <f t="shared" si="22"/>
        <v>41092</v>
      </c>
      <c r="H176" s="3">
        <f>I176*'Indem BL'!H176*SAWW!H176+(1-I176)*'Med BL'!H176</f>
        <v>1.3561633686272028</v>
      </c>
      <c r="I176" s="3">
        <f>CHOOSE(MATCH($A$2,{"D","C"},0),VLOOKUP($A176,$K$4:$N$39,COUNTA($K$4:$N$4)),TREND(D176:E176,F176:G176,B176))</f>
        <v>0.59587488965317448</v>
      </c>
    </row>
    <row r="177" spans="1:9">
      <c r="A177" s="12">
        <f t="shared" si="23"/>
        <v>41030</v>
      </c>
      <c r="B177" s="34">
        <f t="shared" si="24"/>
        <v>41044</v>
      </c>
      <c r="C177" s="35">
        <f t="shared" si="18"/>
        <v>15</v>
      </c>
      <c r="D177" s="17">
        <f t="shared" si="19"/>
        <v>0.60627746099244784</v>
      </c>
      <c r="E177" s="17">
        <f t="shared" si="20"/>
        <v>0.59304770998605494</v>
      </c>
      <c r="F177" s="14">
        <f t="shared" si="21"/>
        <v>40727</v>
      </c>
      <c r="G177" s="14">
        <f t="shared" si="22"/>
        <v>41092</v>
      </c>
      <c r="H177" s="3">
        <f>I177*'Indem BL'!H177*SAWW!H177+(1-I177)*'Med BL'!H177</f>
        <v>1.3573826265211342</v>
      </c>
      <c r="I177" s="3">
        <f>CHOOSE(MATCH($A$2,{"D","C"},0),VLOOKUP($A177,$K$4:$N$39,COUNTA($K$4:$N$4)),TREND(D177:E177,F177:G177,B177))</f>
        <v>0.59478751285812836</v>
      </c>
    </row>
    <row r="178" spans="1:9">
      <c r="A178" s="12">
        <f t="shared" si="23"/>
        <v>41061</v>
      </c>
      <c r="B178" s="34">
        <f t="shared" si="24"/>
        <v>41075</v>
      </c>
      <c r="C178" s="35">
        <f t="shared" si="18"/>
        <v>15</v>
      </c>
      <c r="D178" s="17">
        <f t="shared" si="19"/>
        <v>0.60627746099244784</v>
      </c>
      <c r="E178" s="17">
        <f t="shared" si="20"/>
        <v>0.59304770998605494</v>
      </c>
      <c r="F178" s="14">
        <f t="shared" si="21"/>
        <v>40727</v>
      </c>
      <c r="G178" s="14">
        <f t="shared" si="22"/>
        <v>41092</v>
      </c>
      <c r="H178" s="3">
        <f>I178*'Indem BL'!H178*SAWW!H178+(1-I178)*'Med BL'!H178</f>
        <v>1.3586353463711385</v>
      </c>
      <c r="I178" s="3">
        <f>CHOOSE(MATCH($A$2,{"D","C"},0),VLOOKUP($A178,$K$4:$N$39,COUNTA($K$4:$N$4)),TREND(D178:E178,F178:G178,B178))</f>
        <v>0.59366389016991428</v>
      </c>
    </row>
    <row r="179" spans="1:9">
      <c r="A179" s="12">
        <f t="shared" si="23"/>
        <v>41091</v>
      </c>
      <c r="B179" s="34">
        <f t="shared" si="24"/>
        <v>41105</v>
      </c>
      <c r="C179" s="35">
        <f t="shared" si="18"/>
        <v>16</v>
      </c>
      <c r="D179" s="17">
        <f t="shared" si="19"/>
        <v>0.59304770998605494</v>
      </c>
      <c r="E179" s="17">
        <f t="shared" si="20"/>
        <v>0.58639007149373246</v>
      </c>
      <c r="F179" s="14">
        <f t="shared" si="21"/>
        <v>41092</v>
      </c>
      <c r="G179" s="14">
        <f t="shared" si="22"/>
        <v>41458</v>
      </c>
      <c r="H179" s="3">
        <f>I179*'Indem BL'!H179*SAWW!H179+(1-I179)*'Med BL'!H179</f>
        <v>1.3598346570003739</v>
      </c>
      <c r="I179" s="3">
        <f>CHOOSE(MATCH($A$2,{"D","C"},0),VLOOKUP($A179,$K$4:$N$39,COUNTA($K$4:$N$4)),TREND(D179:E179,F179:G179,B179))</f>
        <v>0.59281123648769385</v>
      </c>
    </row>
    <row r="180" spans="1:9">
      <c r="A180" s="12">
        <f t="shared" si="23"/>
        <v>41122</v>
      </c>
      <c r="B180" s="34">
        <f t="shared" si="24"/>
        <v>41136</v>
      </c>
      <c r="C180" s="35">
        <f t="shared" si="18"/>
        <v>16</v>
      </c>
      <c r="D180" s="17">
        <f t="shared" si="19"/>
        <v>0.59304770998605494</v>
      </c>
      <c r="E180" s="17">
        <f t="shared" si="20"/>
        <v>0.58639007149373246</v>
      </c>
      <c r="F180" s="14">
        <f t="shared" si="21"/>
        <v>41092</v>
      </c>
      <c r="G180" s="14">
        <f t="shared" si="22"/>
        <v>41458</v>
      </c>
      <c r="H180" s="3">
        <f>I180*'Indem BL'!H180*SAWW!H180+(1-I180)*'Med BL'!H180</f>
        <v>1.3610616469454344</v>
      </c>
      <c r="I180" s="3">
        <f>CHOOSE(MATCH($A$2,{"D","C"},0),VLOOKUP($A180,$K$4:$N$39,COUNTA($K$4:$N$4)),TREND(D180:E180,F180:G180,B180))</f>
        <v>0.59224733814544794</v>
      </c>
    </row>
    <row r="181" spans="1:9">
      <c r="A181" s="12">
        <f t="shared" si="23"/>
        <v>41153</v>
      </c>
      <c r="B181" s="34">
        <f t="shared" si="24"/>
        <v>41167</v>
      </c>
      <c r="C181" s="35">
        <f t="shared" si="18"/>
        <v>16</v>
      </c>
      <c r="D181" s="17">
        <f t="shared" si="19"/>
        <v>0.59304770998605494</v>
      </c>
      <c r="E181" s="17">
        <f t="shared" si="20"/>
        <v>0.58639007149373246</v>
      </c>
      <c r="F181" s="14">
        <f t="shared" si="21"/>
        <v>41092</v>
      </c>
      <c r="G181" s="14">
        <f t="shared" si="22"/>
        <v>41458</v>
      </c>
      <c r="H181" s="3">
        <f>I181*'Indem BL'!H181*SAWW!H181+(1-I181)*'Med BL'!H181</f>
        <v>1.3622856485737342</v>
      </c>
      <c r="I181" s="3">
        <f>CHOOSE(MATCH($A$2,{"D","C"},0),VLOOKUP($A181,$K$4:$N$39,COUNTA($K$4:$N$4)),TREND(D181:E181,F181:G181,B181))</f>
        <v>0.59168343980320204</v>
      </c>
    </row>
    <row r="182" spans="1:9">
      <c r="A182" s="12">
        <f t="shared" si="23"/>
        <v>41183</v>
      </c>
      <c r="B182" s="34">
        <f t="shared" si="24"/>
        <v>41197</v>
      </c>
      <c r="C182" s="35">
        <f t="shared" si="18"/>
        <v>16</v>
      </c>
      <c r="D182" s="17">
        <f t="shared" si="19"/>
        <v>0.59304770998605494</v>
      </c>
      <c r="E182" s="17">
        <f t="shared" si="20"/>
        <v>0.58639007149373246</v>
      </c>
      <c r="F182" s="14">
        <f t="shared" si="21"/>
        <v>41092</v>
      </c>
      <c r="G182" s="14">
        <f t="shared" si="22"/>
        <v>41458</v>
      </c>
      <c r="H182" s="3">
        <f>I182*'Indem BL'!H182*SAWW!H182+(1-I182)*'Med BL'!H182</f>
        <v>1.3634673210029562</v>
      </c>
      <c r="I182" s="3">
        <f>CHOOSE(MATCH($A$2,{"D","C"},0),VLOOKUP($A182,$K$4:$N$39,COUNTA($K$4:$N$4)),TREND(D182:E182,F182:G182,B182))</f>
        <v>0.59113773173006079</v>
      </c>
    </row>
    <row r="183" spans="1:9">
      <c r="A183" s="12">
        <f t="shared" si="23"/>
        <v>41214</v>
      </c>
      <c r="B183" s="34">
        <f t="shared" si="24"/>
        <v>41228</v>
      </c>
      <c r="C183" s="35">
        <f t="shared" si="18"/>
        <v>16</v>
      </c>
      <c r="D183" s="17">
        <f t="shared" si="19"/>
        <v>0.59304770998605494</v>
      </c>
      <c r="E183" s="17">
        <f t="shared" si="20"/>
        <v>0.58639007149373246</v>
      </c>
      <c r="F183" s="14">
        <f t="shared" si="21"/>
        <v>41092</v>
      </c>
      <c r="G183" s="14">
        <f t="shared" si="22"/>
        <v>41458</v>
      </c>
      <c r="H183" s="3">
        <f>I183*'Indem BL'!H183*SAWW!H183+(1-I183)*'Med BL'!H183</f>
        <v>1.3646854423950487</v>
      </c>
      <c r="I183" s="3">
        <f>CHOOSE(MATCH($A$2,{"D","C"},0),VLOOKUP($A183,$K$4:$N$39,COUNTA($K$4:$N$4)),TREND(D183:E183,F183:G183,B183))</f>
        <v>0.59057383338781488</v>
      </c>
    </row>
    <row r="184" spans="1:9">
      <c r="A184" s="12">
        <f t="shared" si="23"/>
        <v>41244</v>
      </c>
      <c r="B184" s="34">
        <f t="shared" si="24"/>
        <v>41258</v>
      </c>
      <c r="C184" s="35">
        <f t="shared" si="18"/>
        <v>16</v>
      </c>
      <c r="D184" s="17">
        <f t="shared" si="19"/>
        <v>0.59304770998605494</v>
      </c>
      <c r="E184" s="17">
        <f t="shared" si="20"/>
        <v>0.58639007149373246</v>
      </c>
      <c r="F184" s="14">
        <f t="shared" si="21"/>
        <v>41092</v>
      </c>
      <c r="G184" s="14">
        <f t="shared" si="22"/>
        <v>41458</v>
      </c>
      <c r="H184" s="3">
        <f>I184*'Indem BL'!H184*SAWW!H184+(1-I184)*'Med BL'!H184</f>
        <v>1.3658614242731026</v>
      </c>
      <c r="I184" s="3">
        <f>CHOOSE(MATCH($A$2,{"D","C"},0),VLOOKUP($A184,$K$4:$N$39,COUNTA($K$4:$N$4)),TREND(D184:E184,F184:G184,B184))</f>
        <v>0.59002812531467375</v>
      </c>
    </row>
    <row r="185" spans="1:9">
      <c r="A185" s="12">
        <f t="shared" si="23"/>
        <v>41275</v>
      </c>
      <c r="B185" s="34">
        <f t="shared" si="24"/>
        <v>41289</v>
      </c>
      <c r="C185" s="35">
        <f t="shared" si="18"/>
        <v>16</v>
      </c>
      <c r="D185" s="17">
        <f t="shared" si="19"/>
        <v>0.59304770998605494</v>
      </c>
      <c r="E185" s="17">
        <f t="shared" si="20"/>
        <v>0.58639007149373246</v>
      </c>
      <c r="F185" s="14">
        <f t="shared" si="21"/>
        <v>41092</v>
      </c>
      <c r="G185" s="14">
        <f t="shared" si="22"/>
        <v>41458</v>
      </c>
      <c r="H185" s="3">
        <f>I185*'Indem BL'!H185*SAWW!H185+(1-I185)*'Med BL'!H185</f>
        <v>1.3737694306757975</v>
      </c>
      <c r="I185" s="3">
        <f>CHOOSE(MATCH($A$2,{"D","C"},0),VLOOKUP($A185,$K$4:$N$39,COUNTA($K$4:$N$4)),TREND(D185:E185,F185:G185,B185))</f>
        <v>0.58946422697242784</v>
      </c>
    </row>
    <row r="186" spans="1:9">
      <c r="A186" s="12">
        <f t="shared" si="23"/>
        <v>41306</v>
      </c>
      <c r="B186" s="34">
        <f t="shared" si="24"/>
        <v>41320</v>
      </c>
      <c r="C186" s="35">
        <f t="shared" si="18"/>
        <v>16</v>
      </c>
      <c r="D186" s="17">
        <f t="shared" si="19"/>
        <v>0.59304770998605494</v>
      </c>
      <c r="E186" s="17">
        <f t="shared" si="20"/>
        <v>0.58639007149373246</v>
      </c>
      <c r="F186" s="14">
        <f t="shared" si="21"/>
        <v>41092</v>
      </c>
      <c r="G186" s="14">
        <f t="shared" si="22"/>
        <v>41458</v>
      </c>
      <c r="H186" s="3">
        <f>I186*'Indem BL'!H186*SAWW!H186+(1-I186)*'Med BL'!H186</f>
        <v>1.3749832009963998</v>
      </c>
      <c r="I186" s="3">
        <f>CHOOSE(MATCH($A$2,{"D","C"},0),VLOOKUP($A186,$K$4:$N$39,COUNTA($K$4:$N$4)),TREND(D186:E186,F186:G186,B186))</f>
        <v>0.58890032863018194</v>
      </c>
    </row>
    <row r="187" spans="1:9">
      <c r="A187" s="12">
        <f t="shared" si="23"/>
        <v>41334</v>
      </c>
      <c r="B187" s="34">
        <f t="shared" si="24"/>
        <v>41348</v>
      </c>
      <c r="C187" s="35">
        <f t="shared" si="18"/>
        <v>16</v>
      </c>
      <c r="D187" s="17">
        <f t="shared" si="19"/>
        <v>0.59304770998605494</v>
      </c>
      <c r="E187" s="17">
        <f t="shared" si="20"/>
        <v>0.58639007149373246</v>
      </c>
      <c r="F187" s="14">
        <f t="shared" si="21"/>
        <v>41092</v>
      </c>
      <c r="G187" s="14">
        <f t="shared" si="22"/>
        <v>41458</v>
      </c>
      <c r="H187" s="3">
        <f>I187*'Indem BL'!H187*SAWW!H187+(1-I187)*'Med BL'!H187</f>
        <v>1.3760769231714165</v>
      </c>
      <c r="I187" s="3">
        <f>CHOOSE(MATCH($A$2,{"D","C"},0),VLOOKUP($A187,$K$4:$N$39,COUNTA($K$4:$N$4)),TREND(D187:E187,F187:G187,B187))</f>
        <v>0.58839100109525022</v>
      </c>
    </row>
    <row r="188" spans="1:9">
      <c r="A188" s="12">
        <f t="shared" si="23"/>
        <v>41365</v>
      </c>
      <c r="B188" s="34">
        <f t="shared" si="24"/>
        <v>41379</v>
      </c>
      <c r="C188" s="35">
        <f t="shared" si="18"/>
        <v>16</v>
      </c>
      <c r="D188" s="17">
        <f t="shared" si="19"/>
        <v>0.59304770998605494</v>
      </c>
      <c r="E188" s="17">
        <f t="shared" si="20"/>
        <v>0.58639007149373246</v>
      </c>
      <c r="F188" s="14">
        <f t="shared" si="21"/>
        <v>41092</v>
      </c>
      <c r="G188" s="14">
        <f t="shared" si="22"/>
        <v>41458</v>
      </c>
      <c r="H188" s="3">
        <f>I188*'Indem BL'!H188*SAWW!H188+(1-I188)*'Med BL'!H188</f>
        <v>1.3772849662383504</v>
      </c>
      <c r="I188" s="3">
        <f>CHOOSE(MATCH($A$2,{"D","C"},0),VLOOKUP($A188,$K$4:$N$39,COUNTA($K$4:$N$4)),TREND(D188:E188,F188:G188,B188))</f>
        <v>0.58782710275300432</v>
      </c>
    </row>
    <row r="189" spans="1:9">
      <c r="A189" s="12">
        <f t="shared" si="23"/>
        <v>41395</v>
      </c>
      <c r="B189" s="34">
        <f t="shared" si="24"/>
        <v>41409</v>
      </c>
      <c r="C189" s="35">
        <f t="shared" si="18"/>
        <v>16</v>
      </c>
      <c r="D189" s="17">
        <f t="shared" si="19"/>
        <v>0.59304770998605494</v>
      </c>
      <c r="E189" s="17">
        <f t="shared" si="20"/>
        <v>0.58639007149373246</v>
      </c>
      <c r="F189" s="14">
        <f t="shared" si="21"/>
        <v>41092</v>
      </c>
      <c r="G189" s="14">
        <f t="shared" si="22"/>
        <v>41458</v>
      </c>
      <c r="H189" s="3">
        <f>I189*'Indem BL'!H189*SAWW!H189+(1-I189)*'Med BL'!H189</f>
        <v>1.3784511749815795</v>
      </c>
      <c r="I189" s="3">
        <f>CHOOSE(MATCH($A$2,{"D","C"},0),VLOOKUP($A189,$K$4:$N$39,COUNTA($K$4:$N$4)),TREND(D189:E189,F189:G189,B189))</f>
        <v>0.58728139467986307</v>
      </c>
    </row>
    <row r="190" spans="1:9">
      <c r="A190" s="12">
        <f t="shared" si="23"/>
        <v>41426</v>
      </c>
      <c r="B190" s="34">
        <f t="shared" si="24"/>
        <v>41440</v>
      </c>
      <c r="C190" s="35">
        <f t="shared" si="18"/>
        <v>16</v>
      </c>
      <c r="D190" s="17">
        <f t="shared" si="19"/>
        <v>0.59304770998605494</v>
      </c>
      <c r="E190" s="17">
        <f t="shared" si="20"/>
        <v>0.58639007149373246</v>
      </c>
      <c r="F190" s="14">
        <f t="shared" si="21"/>
        <v>41092</v>
      </c>
      <c r="G190" s="14">
        <f t="shared" si="22"/>
        <v>41458</v>
      </c>
      <c r="H190" s="3">
        <f>I190*'Indem BL'!H190*SAWW!H190+(1-I190)*'Med BL'!H190</f>
        <v>1.3796532966506529</v>
      </c>
      <c r="I190" s="3">
        <f>CHOOSE(MATCH($A$2,{"D","C"},0),VLOOKUP($A190,$K$4:$N$39,COUNTA($K$4:$N$4)),TREND(D190:E190,F190:G190,B190))</f>
        <v>0.58671749633761716</v>
      </c>
    </row>
    <row r="191" spans="1:9">
      <c r="A191" s="12">
        <f t="shared" si="23"/>
        <v>41456</v>
      </c>
      <c r="B191" s="34">
        <f t="shared" si="24"/>
        <v>41470</v>
      </c>
      <c r="C191" s="35">
        <f t="shared" si="18"/>
        <v>17</v>
      </c>
      <c r="D191" s="17">
        <f t="shared" si="19"/>
        <v>0.58639007149373246</v>
      </c>
      <c r="E191" s="17">
        <f t="shared" si="20"/>
        <v>0.57571019615786856</v>
      </c>
      <c r="F191" s="14">
        <f t="shared" si="21"/>
        <v>41458</v>
      </c>
      <c r="G191" s="14">
        <f t="shared" si="22"/>
        <v>41823</v>
      </c>
      <c r="H191" s="3">
        <f>I191*'Indem BL'!H191*SAWW!H191+(1-I191)*'Med BL'!H191</f>
        <v>1.3808640146744138</v>
      </c>
      <c r="I191" s="3">
        <f>CHOOSE(MATCH($A$2,{"D","C"},0),VLOOKUP($A191,$K$4:$N$39,COUNTA($K$4:$N$4)),TREND(D191:E191,F191:G191,B191))</f>
        <v>0.58603895230460812</v>
      </c>
    </row>
    <row r="192" spans="1:9">
      <c r="A192" s="12">
        <f t="shared" si="23"/>
        <v>41487</v>
      </c>
      <c r="B192" s="34">
        <f t="shared" si="24"/>
        <v>41501</v>
      </c>
      <c r="C192" s="35">
        <f t="shared" si="18"/>
        <v>17</v>
      </c>
      <c r="D192" s="17">
        <f t="shared" si="19"/>
        <v>0.58639007149373246</v>
      </c>
      <c r="E192" s="17">
        <f t="shared" si="20"/>
        <v>0.57571019615786856</v>
      </c>
      <c r="F192" s="14">
        <f t="shared" si="21"/>
        <v>41458</v>
      </c>
      <c r="G192" s="14">
        <f t="shared" si="22"/>
        <v>41823</v>
      </c>
      <c r="H192" s="3">
        <f>I192*'Indem BL'!H192*SAWW!H192+(1-I192)*'Med BL'!H192</f>
        <v>1.3821879734083544</v>
      </c>
      <c r="I192" s="3">
        <f>CHOOSE(MATCH($A$2,{"D","C"},0),VLOOKUP($A192,$K$4:$N$39,COUNTA($K$4:$N$4)),TREND(D192:E192,F192:G192,B192))</f>
        <v>0.58513189439937041</v>
      </c>
    </row>
    <row r="193" spans="1:9">
      <c r="A193" s="12">
        <f t="shared" si="23"/>
        <v>41518</v>
      </c>
      <c r="B193" s="34">
        <f t="shared" si="24"/>
        <v>41532</v>
      </c>
      <c r="C193" s="35">
        <f t="shared" si="18"/>
        <v>17</v>
      </c>
      <c r="D193" s="17">
        <f t="shared" si="19"/>
        <v>0.58639007149373246</v>
      </c>
      <c r="E193" s="17">
        <f t="shared" si="20"/>
        <v>0.57571019615786856</v>
      </c>
      <c r="F193" s="14">
        <f t="shared" si="21"/>
        <v>41458</v>
      </c>
      <c r="G193" s="14">
        <f t="shared" si="22"/>
        <v>41823</v>
      </c>
      <c r="H193" s="3">
        <f>I193*'Indem BL'!H193*SAWW!H193+(1-I193)*'Med BL'!H193</f>
        <v>1.3835059997659744</v>
      </c>
      <c r="I193" s="3">
        <f>CHOOSE(MATCH($A$2,{"D","C"},0),VLOOKUP($A193,$K$4:$N$39,COUNTA($K$4:$N$4)),TREND(D193:E193,F193:G193,B193))</f>
        <v>0.5842248364941327</v>
      </c>
    </row>
    <row r="194" spans="1:9">
      <c r="A194" s="12">
        <f t="shared" si="23"/>
        <v>41548</v>
      </c>
      <c r="B194" s="34">
        <f t="shared" si="24"/>
        <v>41562</v>
      </c>
      <c r="C194" s="35">
        <f t="shared" si="18"/>
        <v>17</v>
      </c>
      <c r="D194" s="17">
        <f t="shared" si="19"/>
        <v>0.58639007149373246</v>
      </c>
      <c r="E194" s="17">
        <f t="shared" si="20"/>
        <v>0.57571019615786856</v>
      </c>
      <c r="F194" s="14">
        <f t="shared" si="21"/>
        <v>41458</v>
      </c>
      <c r="G194" s="14">
        <f t="shared" si="22"/>
        <v>41823</v>
      </c>
      <c r="H194" s="3">
        <f>I194*'Indem BL'!H194*SAWW!H194+(1-I194)*'Med BL'!H194</f>
        <v>1.3847758607318983</v>
      </c>
      <c r="I194" s="3">
        <f>CHOOSE(MATCH($A$2,{"D","C"},0),VLOOKUP($A194,$K$4:$N$39,COUNTA($K$4:$N$4)),TREND(D194:E194,F194:G194,B194))</f>
        <v>0.58334703852132197</v>
      </c>
    </row>
    <row r="195" spans="1:9">
      <c r="A195" s="12">
        <f t="shared" si="23"/>
        <v>41579</v>
      </c>
      <c r="B195" s="34">
        <f t="shared" si="24"/>
        <v>41593</v>
      </c>
      <c r="C195" s="35">
        <f t="shared" si="18"/>
        <v>17</v>
      </c>
      <c r="D195" s="17">
        <f t="shared" si="19"/>
        <v>0.58639007149373246</v>
      </c>
      <c r="E195" s="17">
        <f t="shared" si="20"/>
        <v>0.57571019615786856</v>
      </c>
      <c r="F195" s="14">
        <f t="shared" si="21"/>
        <v>41458</v>
      </c>
      <c r="G195" s="14">
        <f t="shared" si="22"/>
        <v>41823</v>
      </c>
      <c r="H195" s="3">
        <f>I195*'Indem BL'!H195*SAWW!H195+(1-I195)*'Med BL'!H195</f>
        <v>1.3860822137038551</v>
      </c>
      <c r="I195" s="3">
        <f>CHOOSE(MATCH($A$2,{"D","C"},0),VLOOKUP($A195,$K$4:$N$39,COUNTA($K$4:$N$4)),TREND(D195:E195,F195:G195,B195))</f>
        <v>0.58243998061608426</v>
      </c>
    </row>
    <row r="196" spans="1:9">
      <c r="A196" s="12">
        <f t="shared" si="23"/>
        <v>41609</v>
      </c>
      <c r="B196" s="34">
        <f t="shared" si="24"/>
        <v>41623</v>
      </c>
      <c r="C196" s="35">
        <f t="shared" si="18"/>
        <v>17</v>
      </c>
      <c r="D196" s="17">
        <f t="shared" si="19"/>
        <v>0.58639007149373246</v>
      </c>
      <c r="E196" s="17">
        <f t="shared" si="20"/>
        <v>0.57571019615786856</v>
      </c>
      <c r="F196" s="14">
        <f t="shared" si="21"/>
        <v>41458</v>
      </c>
      <c r="G196" s="14">
        <f t="shared" si="22"/>
        <v>41823</v>
      </c>
      <c r="H196" s="3">
        <f>I196*'Indem BL'!H196*SAWW!H196+(1-I196)*'Med BL'!H196</f>
        <v>1.3873407778449431</v>
      </c>
      <c r="I196" s="3">
        <f>CHOOSE(MATCH($A$2,{"D","C"},0),VLOOKUP($A196,$K$4:$N$39,COUNTA($K$4:$N$4)),TREND(D196:E196,F196:G196,B196))</f>
        <v>0.58156218264327353</v>
      </c>
    </row>
    <row r="197" spans="1:9">
      <c r="A197" s="12">
        <f t="shared" si="23"/>
        <v>41640</v>
      </c>
      <c r="B197" s="34">
        <f t="shared" si="24"/>
        <v>41654</v>
      </c>
      <c r="C197" s="35">
        <f t="shared" ref="C197:C260" si="25">MATCH($B197,$L$5:$L$39,1)</f>
        <v>17</v>
      </c>
      <c r="D197" s="17">
        <f t="shared" ref="D197:D260" si="26">INDEX($O$5:$O$39,C197)</f>
        <v>0.58639007149373246</v>
      </c>
      <c r="E197" s="17">
        <f t="shared" ref="E197:E260" si="27">INDEX($O$5:$O$39,C197+1)</f>
        <v>0.57571019615786856</v>
      </c>
      <c r="F197" s="14">
        <f t="shared" ref="F197:F260" si="28">INDEX($L$5:$L$39,C197)</f>
        <v>41458</v>
      </c>
      <c r="G197" s="14">
        <f t="shared" ref="G197:G260" si="29">INDEX($L$5:$L$39,C197+1)</f>
        <v>41823</v>
      </c>
      <c r="H197" s="3">
        <f>I197*'Indem BL'!H197*SAWW!H197+(1-I197)*'Med BL'!H197</f>
        <v>1.3917371872941771</v>
      </c>
      <c r="I197" s="3">
        <f>CHOOSE(MATCH($A$2,{"D","C"},0),VLOOKUP($A197,$K$4:$N$39,COUNTA($K$4:$N$4)),TREND(D197:E197,F197:G197,B197))</f>
        <v>0.5806551247380356</v>
      </c>
    </row>
    <row r="198" spans="1:9">
      <c r="A198" s="12">
        <f t="shared" ref="A198:A261" si="30">EOMONTH(A197,$A$3-1)+1</f>
        <v>41671</v>
      </c>
      <c r="B198" s="34">
        <f t="shared" si="24"/>
        <v>41685</v>
      </c>
      <c r="C198" s="35">
        <f t="shared" si="25"/>
        <v>17</v>
      </c>
      <c r="D198" s="17">
        <f t="shared" si="26"/>
        <v>0.58639007149373246</v>
      </c>
      <c r="E198" s="17">
        <f t="shared" si="27"/>
        <v>0.57571019615786856</v>
      </c>
      <c r="F198" s="14">
        <f t="shared" si="28"/>
        <v>41458</v>
      </c>
      <c r="G198" s="14">
        <f t="shared" si="29"/>
        <v>41823</v>
      </c>
      <c r="H198" s="3">
        <f>I198*'Indem BL'!H198*SAWW!H198+(1-I198)*'Med BL'!H198</f>
        <v>1.3930271559099237</v>
      </c>
      <c r="I198" s="3">
        <f>CHOOSE(MATCH($A$2,{"D","C"},0),VLOOKUP($A198,$K$4:$N$39,COUNTA($K$4:$N$4)),TREND(D198:E198,F198:G198,B198))</f>
        <v>0.57974806683279789</v>
      </c>
    </row>
    <row r="199" spans="1:9">
      <c r="A199" s="12">
        <f t="shared" si="30"/>
        <v>41699</v>
      </c>
      <c r="B199" s="34">
        <f t="shared" si="24"/>
        <v>41713</v>
      </c>
      <c r="C199" s="35">
        <f t="shared" si="25"/>
        <v>17</v>
      </c>
      <c r="D199" s="17">
        <f t="shared" si="26"/>
        <v>0.58639007149373246</v>
      </c>
      <c r="E199" s="17">
        <f t="shared" si="27"/>
        <v>0.57571019615786856</v>
      </c>
      <c r="F199" s="14">
        <f t="shared" si="28"/>
        <v>41458</v>
      </c>
      <c r="G199" s="14">
        <f t="shared" si="29"/>
        <v>41823</v>
      </c>
      <c r="H199" s="3">
        <f>I199*'Indem BL'!H199*SAWW!H199+(1-I199)*'Med BL'!H199</f>
        <v>1.3941871735323688</v>
      </c>
      <c r="I199" s="3">
        <f>CHOOSE(MATCH($A$2,{"D","C"},0),VLOOKUP($A199,$K$4:$N$39,COUNTA($K$4:$N$4)),TREND(D199:E199,F199:G199,B199))</f>
        <v>0.57892878872484133</v>
      </c>
    </row>
    <row r="200" spans="1:9">
      <c r="A200" s="12">
        <f t="shared" si="30"/>
        <v>41730</v>
      </c>
      <c r="B200" s="34">
        <f t="shared" si="24"/>
        <v>41744</v>
      </c>
      <c r="C200" s="35">
        <f t="shared" si="25"/>
        <v>17</v>
      </c>
      <c r="D200" s="17">
        <f t="shared" si="26"/>
        <v>0.58639007149373246</v>
      </c>
      <c r="E200" s="17">
        <f t="shared" si="27"/>
        <v>0.57571019615786856</v>
      </c>
      <c r="F200" s="14">
        <f t="shared" si="28"/>
        <v>41458</v>
      </c>
      <c r="G200" s="14">
        <f t="shared" si="29"/>
        <v>41823</v>
      </c>
      <c r="H200" s="3">
        <f>I200*'Indem BL'!H200*SAWW!H200+(1-I200)*'Med BL'!H200</f>
        <v>1.3954658153663222</v>
      </c>
      <c r="I200" s="3">
        <f>CHOOSE(MATCH($A$2,{"D","C"},0),VLOOKUP($A200,$K$4:$N$39,COUNTA($K$4:$N$4)),TREND(D200:E200,F200:G200,B200))</f>
        <v>0.5780217308196034</v>
      </c>
    </row>
    <row r="201" spans="1:9">
      <c r="A201" s="12">
        <f t="shared" si="30"/>
        <v>41760</v>
      </c>
      <c r="B201" s="34">
        <f t="shared" si="24"/>
        <v>41774</v>
      </c>
      <c r="C201" s="35">
        <f t="shared" si="25"/>
        <v>17</v>
      </c>
      <c r="D201" s="17">
        <f t="shared" si="26"/>
        <v>0.58639007149373246</v>
      </c>
      <c r="E201" s="17">
        <f t="shared" si="27"/>
        <v>0.57571019615786856</v>
      </c>
      <c r="F201" s="14">
        <f t="shared" si="28"/>
        <v>41458</v>
      </c>
      <c r="G201" s="14">
        <f t="shared" si="29"/>
        <v>41823</v>
      </c>
      <c r="H201" s="3">
        <f>I201*'Indem BL'!H201*SAWW!H201+(1-I201)*'Med BL'!H201</f>
        <v>1.3966975442021654</v>
      </c>
      <c r="I201" s="3">
        <f>CHOOSE(MATCH($A$2,{"D","C"},0),VLOOKUP($A201,$K$4:$N$39,COUNTA($K$4:$N$4)),TREND(D201:E201,F201:G201,B201))</f>
        <v>0.57714393284679266</v>
      </c>
    </row>
    <row r="202" spans="1:9">
      <c r="A202" s="12">
        <f t="shared" si="30"/>
        <v>41791</v>
      </c>
      <c r="B202" s="34">
        <f t="shared" si="24"/>
        <v>41805</v>
      </c>
      <c r="C202" s="35">
        <f t="shared" si="25"/>
        <v>17</v>
      </c>
      <c r="D202" s="17">
        <f t="shared" si="26"/>
        <v>0.58639007149373246</v>
      </c>
      <c r="E202" s="17">
        <f t="shared" si="27"/>
        <v>0.57571019615786856</v>
      </c>
      <c r="F202" s="14">
        <f t="shared" si="28"/>
        <v>41458</v>
      </c>
      <c r="G202" s="14">
        <f t="shared" si="29"/>
        <v>41823</v>
      </c>
      <c r="H202" s="3">
        <f>I202*'Indem BL'!H202*SAWW!H202+(1-I202)*'Med BL'!H202</f>
        <v>1.3979644752956211</v>
      </c>
      <c r="I202" s="3">
        <f>CHOOSE(MATCH($A$2,{"D","C"},0),VLOOKUP($A202,$K$4:$N$39,COUNTA($K$4:$N$4)),TREND(D202:E202,F202:G202,B202))</f>
        <v>0.57623687494155496</v>
      </c>
    </row>
    <row r="203" spans="1:9">
      <c r="A203" s="12">
        <f t="shared" si="30"/>
        <v>41821</v>
      </c>
      <c r="B203" s="34">
        <f t="shared" si="24"/>
        <v>41835</v>
      </c>
      <c r="C203" s="35">
        <f t="shared" si="25"/>
        <v>18</v>
      </c>
      <c r="D203" s="17">
        <f t="shared" si="26"/>
        <v>0.57571019615786856</v>
      </c>
      <c r="E203" s="17">
        <f t="shared" si="27"/>
        <v>0.56627163467418085</v>
      </c>
      <c r="F203" s="14">
        <f t="shared" si="28"/>
        <v>41823</v>
      </c>
      <c r="G203" s="14">
        <f t="shared" si="29"/>
        <v>42188</v>
      </c>
      <c r="H203" s="3">
        <f>I203*'Indem BL'!H203*SAWW!H203+(1-I203)*'Med BL'!H203</f>
        <v>1.3992463991538173</v>
      </c>
      <c r="I203" s="3">
        <f>CHOOSE(MATCH($A$2,{"D","C"},0),VLOOKUP($A203,$K$4:$N$39,COUNTA($K$4:$N$4)),TREND(D203:E203,F203:G203,B203))</f>
        <v>0.57539988728717173</v>
      </c>
    </row>
    <row r="204" spans="1:9">
      <c r="A204" s="12">
        <f t="shared" si="30"/>
        <v>41852</v>
      </c>
      <c r="B204" s="34">
        <f t="shared" si="24"/>
        <v>41866</v>
      </c>
      <c r="C204" s="35">
        <f t="shared" si="25"/>
        <v>18</v>
      </c>
      <c r="D204" s="17">
        <f t="shared" si="26"/>
        <v>0.57571019615786856</v>
      </c>
      <c r="E204" s="17">
        <f t="shared" si="27"/>
        <v>0.56627163467418085</v>
      </c>
      <c r="F204" s="14">
        <f t="shared" si="28"/>
        <v>41823</v>
      </c>
      <c r="G204" s="14">
        <f t="shared" si="29"/>
        <v>42188</v>
      </c>
      <c r="H204" s="3">
        <f>I204*'Indem BL'!H204*SAWW!H204+(1-I204)*'Med BL'!H204</f>
        <v>1.4006608807654648</v>
      </c>
      <c r="I204" s="3">
        <f>CHOOSE(MATCH($A$2,{"D","C"},0),VLOOKUP($A204,$K$4:$N$39,COUNTA($K$4:$N$4)),TREND(D204:E204,F204:G204,B204))</f>
        <v>0.5745982560378724</v>
      </c>
    </row>
    <row r="205" spans="1:9">
      <c r="A205" s="12">
        <f t="shared" si="30"/>
        <v>41883</v>
      </c>
      <c r="B205" s="34">
        <f t="shared" si="24"/>
        <v>41897</v>
      </c>
      <c r="C205" s="35">
        <f t="shared" si="25"/>
        <v>18</v>
      </c>
      <c r="D205" s="17">
        <f t="shared" si="26"/>
        <v>0.57571019615786856</v>
      </c>
      <c r="E205" s="17">
        <f t="shared" si="27"/>
        <v>0.56627163467418085</v>
      </c>
      <c r="F205" s="14">
        <f t="shared" si="28"/>
        <v>41823</v>
      </c>
      <c r="G205" s="14">
        <f t="shared" si="29"/>
        <v>42188</v>
      </c>
      <c r="H205" s="3">
        <f>I205*'Indem BL'!H205*SAWW!H205+(1-I205)*'Med BL'!H205</f>
        <v>1.4020698636648126</v>
      </c>
      <c r="I205" s="3">
        <f>CHOOSE(MATCH($A$2,{"D","C"},0),VLOOKUP($A205,$K$4:$N$39,COUNTA($K$4:$N$4)),TREND(D205:E205,F205:G205,B205))</f>
        <v>0.57379662478857285</v>
      </c>
    </row>
    <row r="206" spans="1:9">
      <c r="A206" s="12">
        <f t="shared" si="30"/>
        <v>41913</v>
      </c>
      <c r="B206" s="34">
        <f t="shared" si="24"/>
        <v>41927</v>
      </c>
      <c r="C206" s="35">
        <f t="shared" si="25"/>
        <v>18</v>
      </c>
      <c r="D206" s="17">
        <f t="shared" si="26"/>
        <v>0.57571019615786856</v>
      </c>
      <c r="E206" s="17">
        <f t="shared" si="27"/>
        <v>0.56627163467418085</v>
      </c>
      <c r="F206" s="14">
        <f t="shared" si="28"/>
        <v>41823</v>
      </c>
      <c r="G206" s="14">
        <f t="shared" si="29"/>
        <v>42188</v>
      </c>
      <c r="H206" s="3">
        <f>I206*'Indem BL'!H206*SAWW!H206+(1-I206)*'Med BL'!H206</f>
        <v>1.403428159996384</v>
      </c>
      <c r="I206" s="3">
        <f>CHOOSE(MATCH($A$2,{"D","C"},0),VLOOKUP($A206,$K$4:$N$39,COUNTA($K$4:$N$4)),TREND(D206:E206,F206:G206,B206))</f>
        <v>0.57302085261183144</v>
      </c>
    </row>
    <row r="207" spans="1:9">
      <c r="A207" s="12">
        <f t="shared" si="30"/>
        <v>41944</v>
      </c>
      <c r="B207" s="34">
        <f t="shared" si="24"/>
        <v>41958</v>
      </c>
      <c r="C207" s="35">
        <f t="shared" si="25"/>
        <v>18</v>
      </c>
      <c r="D207" s="17">
        <f t="shared" si="26"/>
        <v>0.57571019615786856</v>
      </c>
      <c r="E207" s="17">
        <f t="shared" si="27"/>
        <v>0.56627163467418085</v>
      </c>
      <c r="F207" s="14">
        <f t="shared" si="28"/>
        <v>41823</v>
      </c>
      <c r="G207" s="14">
        <f t="shared" si="29"/>
        <v>42188</v>
      </c>
      <c r="H207" s="3">
        <f>I207*'Indem BL'!H207*SAWW!H207+(1-I207)*'Med BL'!H207</f>
        <v>1.4048263228489497</v>
      </c>
      <c r="I207" s="3">
        <f>CHOOSE(MATCH($A$2,{"D","C"},0),VLOOKUP($A207,$K$4:$N$39,COUNTA($K$4:$N$4)),TREND(D207:E207,F207:G207,B207))</f>
        <v>0.57221922136253189</v>
      </c>
    </row>
    <row r="208" spans="1:9">
      <c r="A208" s="12">
        <f t="shared" si="30"/>
        <v>41974</v>
      </c>
      <c r="B208" s="34">
        <f t="shared" si="24"/>
        <v>41988</v>
      </c>
      <c r="C208" s="35">
        <f t="shared" si="25"/>
        <v>18</v>
      </c>
      <c r="D208" s="17">
        <f t="shared" si="26"/>
        <v>0.57571019615786856</v>
      </c>
      <c r="E208" s="17">
        <f t="shared" si="27"/>
        <v>0.56627163467418085</v>
      </c>
      <c r="F208" s="14">
        <f t="shared" si="28"/>
        <v>41823</v>
      </c>
      <c r="G208" s="14">
        <f t="shared" si="29"/>
        <v>42188</v>
      </c>
      <c r="H208" s="3">
        <f>I208*'Indem BL'!H208*SAWW!H208+(1-I208)*'Med BL'!H208</f>
        <v>1.4061741481675054</v>
      </c>
      <c r="I208" s="3">
        <f>CHOOSE(MATCH($A$2,{"D","C"},0),VLOOKUP($A208,$K$4:$N$39,COUNTA($K$4:$N$4)),TREND(D208:E208,F208:G208,B208))</f>
        <v>0.57144344918579049</v>
      </c>
    </row>
    <row r="209" spans="1:9">
      <c r="A209" s="12">
        <f t="shared" si="30"/>
        <v>42005</v>
      </c>
      <c r="B209" s="34">
        <f t="shared" si="24"/>
        <v>42019</v>
      </c>
      <c r="C209" s="35">
        <f t="shared" si="25"/>
        <v>18</v>
      </c>
      <c r="D209" s="17">
        <f t="shared" si="26"/>
        <v>0.57571019615786856</v>
      </c>
      <c r="E209" s="17">
        <f t="shared" si="27"/>
        <v>0.56627163467418085</v>
      </c>
      <c r="F209" s="14">
        <f t="shared" si="28"/>
        <v>41823</v>
      </c>
      <c r="G209" s="14">
        <f t="shared" si="29"/>
        <v>42188</v>
      </c>
      <c r="H209" s="3">
        <f>I209*'Indem BL'!H209*SAWW!H209+(1-I209)*'Med BL'!H209</f>
        <v>1.4054800973142243</v>
      </c>
      <c r="I209" s="3">
        <f>CHOOSE(MATCH($A$2,{"D","C"},0),VLOOKUP($A209,$K$4:$N$39,COUNTA($K$4:$N$4)),TREND(D209:E209,F209:G209,B209))</f>
        <v>0.57064181793649094</v>
      </c>
    </row>
    <row r="210" spans="1:9">
      <c r="A210" s="12">
        <f t="shared" si="30"/>
        <v>42036</v>
      </c>
      <c r="B210" s="34">
        <f t="shared" si="24"/>
        <v>42050</v>
      </c>
      <c r="C210" s="35">
        <f t="shared" si="25"/>
        <v>18</v>
      </c>
      <c r="D210" s="17">
        <f t="shared" si="26"/>
        <v>0.57571019615786856</v>
      </c>
      <c r="E210" s="17">
        <f t="shared" si="27"/>
        <v>0.56627163467418085</v>
      </c>
      <c r="F210" s="14">
        <f t="shared" si="28"/>
        <v>41823</v>
      </c>
      <c r="G210" s="14">
        <f t="shared" si="29"/>
        <v>42188</v>
      </c>
      <c r="H210" s="3">
        <f>I210*'Indem BL'!H210*SAWW!H210+(1-I210)*'Med BL'!H210</f>
        <v>1.4068524477336428</v>
      </c>
      <c r="I210" s="3">
        <f>CHOOSE(MATCH($A$2,{"D","C"},0),VLOOKUP($A210,$K$4:$N$39,COUNTA($K$4:$N$4)),TREND(D210:E210,F210:G210,B210))</f>
        <v>0.56984018668719139</v>
      </c>
    </row>
    <row r="211" spans="1:9">
      <c r="A211" s="12">
        <f t="shared" si="30"/>
        <v>42064</v>
      </c>
      <c r="B211" s="34">
        <f t="shared" si="24"/>
        <v>42078</v>
      </c>
      <c r="C211" s="35">
        <f t="shared" si="25"/>
        <v>18</v>
      </c>
      <c r="D211" s="17">
        <f t="shared" si="26"/>
        <v>0.57571019615786856</v>
      </c>
      <c r="E211" s="17">
        <f t="shared" si="27"/>
        <v>0.56627163467418085</v>
      </c>
      <c r="F211" s="14">
        <f t="shared" si="28"/>
        <v>41823</v>
      </c>
      <c r="G211" s="14">
        <f t="shared" si="29"/>
        <v>42188</v>
      </c>
      <c r="H211" s="3">
        <f>I211*'Indem BL'!H211*SAWW!H211+(1-I211)*'Med BL'!H211</f>
        <v>1.4080872425192643</v>
      </c>
      <c r="I211" s="3">
        <f>CHOOSE(MATCH($A$2,{"D","C"},0),VLOOKUP($A211,$K$4:$N$39,COUNTA($K$4:$N$4)),TREND(D211:E211,F211:G211,B211))</f>
        <v>0.56911613265556604</v>
      </c>
    </row>
    <row r="212" spans="1:9">
      <c r="A212" s="12">
        <f t="shared" si="30"/>
        <v>42095</v>
      </c>
      <c r="B212" s="34">
        <f t="shared" si="24"/>
        <v>42109</v>
      </c>
      <c r="C212" s="35">
        <f t="shared" si="25"/>
        <v>18</v>
      </c>
      <c r="D212" s="17">
        <f t="shared" si="26"/>
        <v>0.57571019615786856</v>
      </c>
      <c r="E212" s="17">
        <f t="shared" si="27"/>
        <v>0.56627163467418085</v>
      </c>
      <c r="F212" s="14">
        <f t="shared" si="28"/>
        <v>41823</v>
      </c>
      <c r="G212" s="14">
        <f t="shared" si="29"/>
        <v>42188</v>
      </c>
      <c r="H212" s="3">
        <f>I212*'Indem BL'!H212*SAWW!H212+(1-I212)*'Med BL'!H212</f>
        <v>1.4094490805537228</v>
      </c>
      <c r="I212" s="3">
        <f>CHOOSE(MATCH($A$2,{"D","C"},0),VLOOKUP($A212,$K$4:$N$39,COUNTA($K$4:$N$4)),TREND(D212:E212,F212:G212,B212))</f>
        <v>0.56831450140626649</v>
      </c>
    </row>
    <row r="213" spans="1:9">
      <c r="A213" s="12">
        <f t="shared" si="30"/>
        <v>42125</v>
      </c>
      <c r="B213" s="34">
        <f t="shared" si="24"/>
        <v>42139</v>
      </c>
      <c r="C213" s="35">
        <f t="shared" si="25"/>
        <v>18</v>
      </c>
      <c r="D213" s="17">
        <f t="shared" si="26"/>
        <v>0.57571019615786856</v>
      </c>
      <c r="E213" s="17">
        <f t="shared" si="27"/>
        <v>0.56627163467418085</v>
      </c>
      <c r="F213" s="14">
        <f t="shared" si="28"/>
        <v>41823</v>
      </c>
      <c r="G213" s="14">
        <f t="shared" si="29"/>
        <v>42188</v>
      </c>
      <c r="H213" s="3">
        <f>I213*'Indem BL'!H213*SAWW!H213+(1-I213)*'Med BL'!H213</f>
        <v>1.4107617292627179</v>
      </c>
      <c r="I213" s="3">
        <f>CHOOSE(MATCH($A$2,{"D","C"},0),VLOOKUP($A213,$K$4:$N$39,COUNTA($K$4:$N$4)),TREND(D213:E213,F213:G213,B213))</f>
        <v>0.56753872922952509</v>
      </c>
    </row>
    <row r="214" spans="1:9">
      <c r="A214" s="12">
        <f t="shared" si="30"/>
        <v>42156</v>
      </c>
      <c r="B214" s="34">
        <f t="shared" si="24"/>
        <v>42170</v>
      </c>
      <c r="C214" s="35">
        <f t="shared" si="25"/>
        <v>18</v>
      </c>
      <c r="D214" s="17">
        <f t="shared" si="26"/>
        <v>0.57571019615786856</v>
      </c>
      <c r="E214" s="17">
        <f t="shared" si="27"/>
        <v>0.56627163467418085</v>
      </c>
      <c r="F214" s="14">
        <f t="shared" si="28"/>
        <v>41823</v>
      </c>
      <c r="G214" s="14">
        <f t="shared" si="29"/>
        <v>42188</v>
      </c>
      <c r="H214" s="3">
        <f>I214*'Indem BL'!H214*SAWW!H214+(1-I214)*'Med BL'!H214</f>
        <v>1.4121126985601833</v>
      </c>
      <c r="I214" s="3">
        <f>CHOOSE(MATCH($A$2,{"D","C"},0),VLOOKUP($A214,$K$4:$N$39,COUNTA($K$4:$N$4)),TREND(D214:E214,F214:G214,B214))</f>
        <v>0.56673709798022553</v>
      </c>
    </row>
    <row r="215" spans="1:9">
      <c r="A215" s="12">
        <f t="shared" si="30"/>
        <v>42186</v>
      </c>
      <c r="B215" s="34">
        <f t="shared" si="24"/>
        <v>42200</v>
      </c>
      <c r="C215" s="35">
        <f t="shared" si="25"/>
        <v>19</v>
      </c>
      <c r="D215" s="17">
        <f t="shared" si="26"/>
        <v>0.56627163467418085</v>
      </c>
      <c r="E215" s="17">
        <f t="shared" si="27"/>
        <v>0.56119377008764437</v>
      </c>
      <c r="F215" s="14">
        <f t="shared" si="28"/>
        <v>42188</v>
      </c>
      <c r="G215" s="14">
        <f t="shared" si="29"/>
        <v>42553</v>
      </c>
      <c r="H215" s="3">
        <f>I215*'Indem BL'!H215*SAWW!H215+(1-I215)*'Med BL'!H215</f>
        <v>1.413523377525721</v>
      </c>
      <c r="I215" s="3">
        <f>CHOOSE(MATCH($A$2,{"D","C"},0),VLOOKUP($A215,$K$4:$N$39,COUNTA($K$4:$N$4)),TREND(D215:E215,F215:G215,B215))</f>
        <v>0.56610469118092488</v>
      </c>
    </row>
    <row r="216" spans="1:9">
      <c r="A216" s="12">
        <f t="shared" si="30"/>
        <v>42217</v>
      </c>
      <c r="B216" s="34">
        <f t="shared" si="24"/>
        <v>42231</v>
      </c>
      <c r="C216" s="35">
        <f t="shared" si="25"/>
        <v>19</v>
      </c>
      <c r="D216" s="17">
        <f t="shared" si="26"/>
        <v>0.56627163467418085</v>
      </c>
      <c r="E216" s="17">
        <f t="shared" si="27"/>
        <v>0.56119377008764437</v>
      </c>
      <c r="F216" s="14">
        <f t="shared" si="28"/>
        <v>42188</v>
      </c>
      <c r="G216" s="14">
        <f t="shared" si="29"/>
        <v>42553</v>
      </c>
      <c r="H216" s="3">
        <f>I216*'Indem BL'!H216*SAWW!H216+(1-I216)*'Med BL'!H216</f>
        <v>1.4151456646135214</v>
      </c>
      <c r="I216" s="3">
        <f>CHOOSE(MATCH($A$2,{"D","C"},0),VLOOKUP($A216,$K$4:$N$39,COUNTA($K$4:$N$4)),TREND(D216:E216,F216:G216,B216))</f>
        <v>0.56567342049001357</v>
      </c>
    </row>
    <row r="217" spans="1:9">
      <c r="A217" s="12">
        <f t="shared" si="30"/>
        <v>42248</v>
      </c>
      <c r="B217" s="34">
        <f t="shared" si="24"/>
        <v>42262</v>
      </c>
      <c r="C217" s="35">
        <f t="shared" si="25"/>
        <v>19</v>
      </c>
      <c r="D217" s="17">
        <f t="shared" si="26"/>
        <v>0.56627163467418085</v>
      </c>
      <c r="E217" s="17">
        <f t="shared" si="27"/>
        <v>0.56119377008764437</v>
      </c>
      <c r="F217" s="14">
        <f t="shared" si="28"/>
        <v>42188</v>
      </c>
      <c r="G217" s="14">
        <f t="shared" si="29"/>
        <v>42553</v>
      </c>
      <c r="H217" s="3">
        <f>I217*'Indem BL'!H217*SAWW!H217+(1-I217)*'Med BL'!H217</f>
        <v>1.4167649801294113</v>
      </c>
      <c r="I217" s="3">
        <f>CHOOSE(MATCH($A$2,{"D","C"},0),VLOOKUP($A217,$K$4:$N$39,COUNTA($K$4:$N$4)),TREND(D217:E217,F217:G217,B217))</f>
        <v>0.56524214979910226</v>
      </c>
    </row>
    <row r="218" spans="1:9">
      <c r="A218" s="12">
        <f t="shared" si="30"/>
        <v>42278</v>
      </c>
      <c r="B218" s="34">
        <f t="shared" si="24"/>
        <v>42292</v>
      </c>
      <c r="C218" s="35">
        <f t="shared" si="25"/>
        <v>19</v>
      </c>
      <c r="D218" s="17">
        <f t="shared" si="26"/>
        <v>0.56627163467418085</v>
      </c>
      <c r="E218" s="17">
        <f t="shared" si="27"/>
        <v>0.56119377008764437</v>
      </c>
      <c r="F218" s="14">
        <f t="shared" si="28"/>
        <v>42188</v>
      </c>
      <c r="G218" s="14">
        <f t="shared" si="29"/>
        <v>42553</v>
      </c>
      <c r="H218" s="3">
        <f>I218*'Indem BL'!H218*SAWW!H218+(1-I218)*'Med BL'!H218</f>
        <v>1.4183292303286619</v>
      </c>
      <c r="I218" s="3">
        <f>CHOOSE(MATCH($A$2,{"D","C"},0),VLOOKUP($A218,$K$4:$N$39,COUNTA($K$4:$N$4)),TREND(D218:E218,F218:G218,B218))</f>
        <v>0.56482479106596228</v>
      </c>
    </row>
    <row r="219" spans="1:9">
      <c r="A219" s="12">
        <f t="shared" si="30"/>
        <v>42309</v>
      </c>
      <c r="B219" s="34">
        <f t="shared" si="24"/>
        <v>42323</v>
      </c>
      <c r="C219" s="35">
        <f t="shared" si="25"/>
        <v>19</v>
      </c>
      <c r="D219" s="17">
        <f t="shared" si="26"/>
        <v>0.56627163467418085</v>
      </c>
      <c r="E219" s="17">
        <f t="shared" si="27"/>
        <v>0.56119377008764437</v>
      </c>
      <c r="F219" s="14">
        <f t="shared" si="28"/>
        <v>42188</v>
      </c>
      <c r="G219" s="14">
        <f t="shared" si="29"/>
        <v>42553</v>
      </c>
      <c r="H219" s="3">
        <f>I219*'Indem BL'!H219*SAWW!H219+(1-I219)*'Med BL'!H219</f>
        <v>1.41994269855789</v>
      </c>
      <c r="I219" s="3">
        <f>CHOOSE(MATCH($A$2,{"D","C"},0),VLOOKUP($A219,$K$4:$N$39,COUNTA($K$4:$N$4)),TREND(D219:E219,F219:G219,B219))</f>
        <v>0.56439352037505097</v>
      </c>
    </row>
    <row r="220" spans="1:9">
      <c r="A220" s="12">
        <f t="shared" si="30"/>
        <v>42339</v>
      </c>
      <c r="B220" s="34">
        <f t="shared" si="24"/>
        <v>42353</v>
      </c>
      <c r="C220" s="35">
        <f t="shared" si="25"/>
        <v>19</v>
      </c>
      <c r="D220" s="17">
        <f t="shared" si="26"/>
        <v>0.56627163467418085</v>
      </c>
      <c r="E220" s="17">
        <f t="shared" si="27"/>
        <v>0.56119377008764437</v>
      </c>
      <c r="F220" s="14">
        <f t="shared" si="28"/>
        <v>42188</v>
      </c>
      <c r="G220" s="14">
        <f t="shared" si="29"/>
        <v>42553</v>
      </c>
      <c r="H220" s="3">
        <f>I220*'Indem BL'!H220*SAWW!H220+(1-I220)*'Med BL'!H220</f>
        <v>1.4215012900926283</v>
      </c>
      <c r="I220" s="3">
        <f>CHOOSE(MATCH($A$2,{"D","C"},0),VLOOKUP($A220,$K$4:$N$39,COUNTA($K$4:$N$4)),TREND(D220:E220,F220:G220,B220))</f>
        <v>0.563976161641911</v>
      </c>
    </row>
    <row r="221" spans="1:9">
      <c r="A221" s="12">
        <f t="shared" si="30"/>
        <v>42370</v>
      </c>
      <c r="B221" s="34">
        <f t="shared" si="24"/>
        <v>42384</v>
      </c>
      <c r="C221" s="35">
        <f t="shared" si="25"/>
        <v>19</v>
      </c>
      <c r="D221" s="17">
        <f t="shared" si="26"/>
        <v>0.56627163467418085</v>
      </c>
      <c r="E221" s="17">
        <f t="shared" si="27"/>
        <v>0.56119377008764437</v>
      </c>
      <c r="F221" s="14">
        <f t="shared" si="28"/>
        <v>42188</v>
      </c>
      <c r="G221" s="14">
        <f t="shared" si="29"/>
        <v>42553</v>
      </c>
      <c r="H221" s="3">
        <f>I221*'Indem BL'!H221*SAWW!H221+(1-I221)*'Med BL'!H221</f>
        <v>1.4289690522525771</v>
      </c>
      <c r="I221" s="3">
        <f>CHOOSE(MATCH($A$2,{"D","C"},0),VLOOKUP($A221,$K$4:$N$39,COUNTA($K$4:$N$4)),TREND(D221:E221,F221:G221,B221))</f>
        <v>0.56354489095099969</v>
      </c>
    </row>
    <row r="222" spans="1:9">
      <c r="A222" s="12">
        <f t="shared" si="30"/>
        <v>42401</v>
      </c>
      <c r="B222" s="34">
        <f t="shared" si="24"/>
        <v>42415</v>
      </c>
      <c r="C222" s="35">
        <f t="shared" si="25"/>
        <v>19</v>
      </c>
      <c r="D222" s="17">
        <f t="shared" si="26"/>
        <v>0.56627163467418085</v>
      </c>
      <c r="E222" s="17">
        <f t="shared" si="27"/>
        <v>0.56119377008764437</v>
      </c>
      <c r="F222" s="14">
        <f t="shared" si="28"/>
        <v>42188</v>
      </c>
      <c r="G222" s="14">
        <f t="shared" si="29"/>
        <v>42553</v>
      </c>
      <c r="H222" s="3">
        <f>I222*'Indem BL'!H222*SAWW!H222+(1-I222)*'Med BL'!H222</f>
        <v>1.4305806629793478</v>
      </c>
      <c r="I222" s="3">
        <f>CHOOSE(MATCH($A$2,{"D","C"},0),VLOOKUP($A222,$K$4:$N$39,COUNTA($K$4:$N$4)),TREND(D222:E222,F222:G222,B222))</f>
        <v>0.56311362026008838</v>
      </c>
    </row>
    <row r="223" spans="1:9">
      <c r="A223" s="12">
        <f t="shared" si="30"/>
        <v>42430</v>
      </c>
      <c r="B223" s="34">
        <f t="shared" si="24"/>
        <v>42444</v>
      </c>
      <c r="C223" s="35">
        <f t="shared" si="25"/>
        <v>19</v>
      </c>
      <c r="D223" s="17">
        <f t="shared" si="26"/>
        <v>0.56627163467418085</v>
      </c>
      <c r="E223" s="17">
        <f t="shared" si="27"/>
        <v>0.56119377008764437</v>
      </c>
      <c r="F223" s="14">
        <f t="shared" si="28"/>
        <v>42188</v>
      </c>
      <c r="G223" s="14">
        <f t="shared" si="29"/>
        <v>42553</v>
      </c>
      <c r="H223" s="3">
        <f>I223*'Indem BL'!H223*SAWW!H223+(1-I223)*'Med BL'!H223</f>
        <v>1.4320855927636629</v>
      </c>
      <c r="I223" s="3">
        <f>CHOOSE(MATCH($A$2,{"D","C"},0),VLOOKUP($A223,$K$4:$N$39,COUNTA($K$4:$N$4)),TREND(D223:E223,F223:G223,B223))</f>
        <v>0.56271017348471963</v>
      </c>
    </row>
    <row r="224" spans="1:9">
      <c r="A224" s="12">
        <f t="shared" si="30"/>
        <v>42461</v>
      </c>
      <c r="B224" s="34">
        <f t="shared" si="24"/>
        <v>42475</v>
      </c>
      <c r="C224" s="35">
        <f t="shared" si="25"/>
        <v>19</v>
      </c>
      <c r="D224" s="17">
        <f t="shared" si="26"/>
        <v>0.56627163467418085</v>
      </c>
      <c r="E224" s="17">
        <f t="shared" si="27"/>
        <v>0.56119377008764437</v>
      </c>
      <c r="F224" s="14">
        <f t="shared" si="28"/>
        <v>42188</v>
      </c>
      <c r="G224" s="14">
        <f t="shared" si="29"/>
        <v>42553</v>
      </c>
      <c r="H224" s="3">
        <f>I224*'Indem BL'!H224*SAWW!H224+(1-I224)*'Med BL'!H224</f>
        <v>1.4336914181274956</v>
      </c>
      <c r="I224" s="3">
        <f>CHOOSE(MATCH($A$2,{"D","C"},0),VLOOKUP($A224,$K$4:$N$39,COUNTA($K$4:$N$4)),TREND(D224:E224,F224:G224,B224))</f>
        <v>0.56227890279380832</v>
      </c>
    </row>
    <row r="225" spans="1:9">
      <c r="A225" s="12">
        <f t="shared" si="30"/>
        <v>42491</v>
      </c>
      <c r="B225" s="34">
        <f t="shared" si="24"/>
        <v>42505</v>
      </c>
      <c r="C225" s="35">
        <f t="shared" si="25"/>
        <v>19</v>
      </c>
      <c r="D225" s="17">
        <f t="shared" si="26"/>
        <v>0.56627163467418085</v>
      </c>
      <c r="E225" s="17">
        <f t="shared" si="27"/>
        <v>0.56119377008764437</v>
      </c>
      <c r="F225" s="14">
        <f t="shared" si="28"/>
        <v>42188</v>
      </c>
      <c r="G225" s="14">
        <f t="shared" si="29"/>
        <v>42553</v>
      </c>
      <c r="H225" s="3">
        <f>I225*'Indem BL'!H225*SAWW!H225+(1-I225)*'Med BL'!H225</f>
        <v>1.4352425966478239</v>
      </c>
      <c r="I225" s="3">
        <f>CHOOSE(MATCH($A$2,{"D","C"},0),VLOOKUP($A225,$K$4:$N$39,COUNTA($K$4:$N$4)),TREND(D225:E225,F225:G225,B225))</f>
        <v>0.56186154406066835</v>
      </c>
    </row>
    <row r="226" spans="1:9">
      <c r="A226" s="12">
        <f t="shared" si="30"/>
        <v>42522</v>
      </c>
      <c r="B226" s="34">
        <f t="shared" si="24"/>
        <v>42536</v>
      </c>
      <c r="C226" s="35">
        <f t="shared" si="25"/>
        <v>19</v>
      </c>
      <c r="D226" s="17">
        <f t="shared" si="26"/>
        <v>0.56627163467418085</v>
      </c>
      <c r="E226" s="17">
        <f t="shared" si="27"/>
        <v>0.56119377008764437</v>
      </c>
      <c r="F226" s="14">
        <f t="shared" si="28"/>
        <v>42188</v>
      </c>
      <c r="G226" s="14">
        <f t="shared" si="29"/>
        <v>42553</v>
      </c>
      <c r="H226" s="3">
        <f>I226*'Indem BL'!H226*SAWW!H226+(1-I226)*'Med BL'!H226</f>
        <v>1.436842540226003</v>
      </c>
      <c r="I226" s="3">
        <f>CHOOSE(MATCH($A$2,{"D","C"},0),VLOOKUP($A226,$K$4:$N$39,COUNTA($K$4:$N$4)),TREND(D226:E226,F226:G226,B226))</f>
        <v>0.56143027336975704</v>
      </c>
    </row>
    <row r="227" spans="1:9">
      <c r="A227" s="12">
        <f t="shared" si="30"/>
        <v>42552</v>
      </c>
      <c r="B227" s="34">
        <f t="shared" si="24"/>
        <v>42566</v>
      </c>
      <c r="C227" s="35">
        <f t="shared" si="25"/>
        <v>20</v>
      </c>
      <c r="D227" s="17">
        <f t="shared" si="26"/>
        <v>0.56119377008764437</v>
      </c>
      <c r="E227" s="17">
        <f t="shared" si="27"/>
        <v>0.54848834395716628</v>
      </c>
      <c r="F227" s="14">
        <f t="shared" si="28"/>
        <v>42553</v>
      </c>
      <c r="G227" s="14">
        <f t="shared" si="29"/>
        <v>42919</v>
      </c>
      <c r="H227" s="3">
        <f>I227*'Indem BL'!H227*SAWW!H227+(1-I227)*'Med BL'!H227</f>
        <v>1.4383085363542059</v>
      </c>
      <c r="I227" s="3">
        <f>CHOOSE(MATCH($A$2,{"D","C"},0),VLOOKUP($A227,$K$4:$N$39,COUNTA($K$4:$N$4)),TREND(D227:E227,F227:G227,B227))</f>
        <v>0.56074248446005925</v>
      </c>
    </row>
    <row r="228" spans="1:9">
      <c r="A228" s="12">
        <f t="shared" si="30"/>
        <v>42583</v>
      </c>
      <c r="B228" s="34">
        <f t="shared" si="24"/>
        <v>42597</v>
      </c>
      <c r="C228" s="35">
        <f t="shared" si="25"/>
        <v>20</v>
      </c>
      <c r="D228" s="17">
        <f t="shared" si="26"/>
        <v>0.56119377008764437</v>
      </c>
      <c r="E228" s="17">
        <f t="shared" si="27"/>
        <v>0.54848834395716628</v>
      </c>
      <c r="F228" s="14">
        <f t="shared" si="28"/>
        <v>42553</v>
      </c>
      <c r="G228" s="14">
        <f t="shared" si="29"/>
        <v>42919</v>
      </c>
      <c r="H228" s="3">
        <f>I228*'Indem BL'!H228*SAWW!H228+(1-I228)*'Med BL'!H228</f>
        <v>1.4397089687243083</v>
      </c>
      <c r="I228" s="3">
        <f>CHOOSE(MATCH($A$2,{"D","C"},0),VLOOKUP($A228,$K$4:$N$39,COUNTA($K$4:$N$4)),TREND(D228:E228,F228:G228,B228))</f>
        <v>0.55966634180966368</v>
      </c>
    </row>
    <row r="229" spans="1:9">
      <c r="A229" s="12">
        <f t="shared" si="30"/>
        <v>42614</v>
      </c>
      <c r="B229" s="34">
        <f t="shared" si="24"/>
        <v>42628</v>
      </c>
      <c r="C229" s="35">
        <f t="shared" si="25"/>
        <v>20</v>
      </c>
      <c r="D229" s="17">
        <f t="shared" si="26"/>
        <v>0.56119377008764437</v>
      </c>
      <c r="E229" s="17">
        <f t="shared" si="27"/>
        <v>0.54848834395716628</v>
      </c>
      <c r="F229" s="14">
        <f t="shared" si="28"/>
        <v>42553</v>
      </c>
      <c r="G229" s="14">
        <f t="shared" si="29"/>
        <v>42919</v>
      </c>
      <c r="H229" s="3">
        <f>I229*'Indem BL'!H229*SAWW!H229+(1-I229)*'Med BL'!H229</f>
        <v>1.4411006691963055</v>
      </c>
      <c r="I229" s="3">
        <f>CHOOSE(MATCH($A$2,{"D","C"},0),VLOOKUP($A229,$K$4:$N$39,COUNTA($K$4:$N$4)),TREND(D229:E229,F229:G229,B229))</f>
        <v>0.55859019915926789</v>
      </c>
    </row>
    <row r="230" spans="1:9">
      <c r="A230" s="12">
        <f t="shared" si="30"/>
        <v>42644</v>
      </c>
      <c r="B230" s="34">
        <f t="shared" si="24"/>
        <v>42658</v>
      </c>
      <c r="C230" s="35">
        <f t="shared" si="25"/>
        <v>20</v>
      </c>
      <c r="D230" s="17">
        <f t="shared" si="26"/>
        <v>0.56119377008764437</v>
      </c>
      <c r="E230" s="17">
        <f t="shared" si="27"/>
        <v>0.54848834395716628</v>
      </c>
      <c r="F230" s="14">
        <f t="shared" si="28"/>
        <v>42553</v>
      </c>
      <c r="G230" s="14">
        <f t="shared" si="29"/>
        <v>42919</v>
      </c>
      <c r="H230" s="3">
        <f>I230*'Indem BL'!H230*SAWW!H230+(1-I230)*'Med BL'!H230</f>
        <v>1.442439162174652</v>
      </c>
      <c r="I230" s="3">
        <f>CHOOSE(MATCH($A$2,{"D","C"},0),VLOOKUP($A230,$K$4:$N$39,COUNTA($K$4:$N$4)),TREND(D230:E230,F230:G230,B230))</f>
        <v>0.55754877078791742</v>
      </c>
    </row>
    <row r="231" spans="1:9">
      <c r="A231" s="12">
        <f t="shared" si="30"/>
        <v>42675</v>
      </c>
      <c r="B231" s="34">
        <f t="shared" ref="B231:B274" si="31">DATE(YEAR(A231),MONTH(A231)+FLOOR(($N$2+$A$3)/2,1),1+14*MOD($N$2+$A$3,2))</f>
        <v>42689</v>
      </c>
      <c r="C231" s="35">
        <f t="shared" si="25"/>
        <v>20</v>
      </c>
      <c r="D231" s="17">
        <f t="shared" si="26"/>
        <v>0.56119377008764437</v>
      </c>
      <c r="E231" s="17">
        <f t="shared" si="27"/>
        <v>0.54848834395716628</v>
      </c>
      <c r="F231" s="14">
        <f t="shared" si="28"/>
        <v>42553</v>
      </c>
      <c r="G231" s="14">
        <f t="shared" si="29"/>
        <v>42919</v>
      </c>
      <c r="H231" s="3">
        <f>I231*'Indem BL'!H231*SAWW!H231+(1-I231)*'Med BL'!H231</f>
        <v>1.4438136805245707</v>
      </c>
      <c r="I231" s="3">
        <f>CHOOSE(MATCH($A$2,{"D","C"},0),VLOOKUP($A231,$K$4:$N$39,COUNTA($K$4:$N$4)),TREND(D231:E231,F231:G231,B231))</f>
        <v>0.55647262813752163</v>
      </c>
    </row>
    <row r="232" spans="1:9">
      <c r="A232" s="12">
        <f t="shared" si="30"/>
        <v>42705</v>
      </c>
      <c r="B232" s="34">
        <f t="shared" si="31"/>
        <v>42719</v>
      </c>
      <c r="C232" s="35">
        <f t="shared" si="25"/>
        <v>20</v>
      </c>
      <c r="D232" s="17">
        <f t="shared" si="26"/>
        <v>0.56119377008764437</v>
      </c>
      <c r="E232" s="17">
        <f t="shared" si="27"/>
        <v>0.54848834395716628</v>
      </c>
      <c r="F232" s="14">
        <f t="shared" si="28"/>
        <v>42553</v>
      </c>
      <c r="G232" s="14">
        <f t="shared" si="29"/>
        <v>42919</v>
      </c>
      <c r="H232" s="3">
        <f>I232*'Indem BL'!H232*SAWW!H232+(1-I232)*'Med BL'!H232</f>
        <v>1.4451355456428407</v>
      </c>
      <c r="I232" s="3">
        <f>CHOOSE(MATCH($A$2,{"D","C"},0),VLOOKUP($A232,$K$4:$N$39,COUNTA($K$4:$N$4)),TREND(D232:E232,F232:G232,B232))</f>
        <v>0.55543119976617095</v>
      </c>
    </row>
    <row r="233" spans="1:9">
      <c r="A233" s="12">
        <f t="shared" si="30"/>
        <v>42736</v>
      </c>
      <c r="B233" s="34">
        <f t="shared" si="31"/>
        <v>42750</v>
      </c>
      <c r="C233" s="35">
        <f t="shared" si="25"/>
        <v>20</v>
      </c>
      <c r="D233" s="17">
        <f t="shared" si="26"/>
        <v>0.56119377008764437</v>
      </c>
      <c r="E233" s="17">
        <f t="shared" si="27"/>
        <v>0.54848834395716628</v>
      </c>
      <c r="F233" s="14">
        <f t="shared" si="28"/>
        <v>42553</v>
      </c>
      <c r="G233" s="14">
        <f t="shared" si="29"/>
        <v>42919</v>
      </c>
      <c r="H233" s="3">
        <f>I233*'Indem BL'!H233*SAWW!H233+(1-I233)*'Med BL'!H233</f>
        <v>1.450422432863415</v>
      </c>
      <c r="I233" s="3">
        <f>CHOOSE(MATCH($A$2,{"D","C"},0),VLOOKUP($A233,$K$4:$N$39,COUNTA($K$4:$N$4)),TREND(D233:E233,F233:G233,B233))</f>
        <v>0.55435505711577537</v>
      </c>
    </row>
    <row r="234" spans="1:9">
      <c r="A234" s="12">
        <f t="shared" si="30"/>
        <v>42767</v>
      </c>
      <c r="B234" s="34">
        <f t="shared" si="31"/>
        <v>42781</v>
      </c>
      <c r="C234" s="35">
        <f t="shared" si="25"/>
        <v>20</v>
      </c>
      <c r="D234" s="17">
        <f t="shared" si="26"/>
        <v>0.56119377008764437</v>
      </c>
      <c r="E234" s="17">
        <f t="shared" si="27"/>
        <v>0.54848834395716628</v>
      </c>
      <c r="F234" s="14">
        <f t="shared" si="28"/>
        <v>42553</v>
      </c>
      <c r="G234" s="14">
        <f t="shared" si="29"/>
        <v>42919</v>
      </c>
      <c r="H234" s="3">
        <f>I234*'Indem BL'!H234*SAWW!H234+(1-I234)*'Med BL'!H234</f>
        <v>1.4517721631677398</v>
      </c>
      <c r="I234" s="3">
        <f>CHOOSE(MATCH($A$2,{"D","C"},0),VLOOKUP($A234,$K$4:$N$39,COUNTA($K$4:$N$4)),TREND(D234:E234,F234:G234,B234))</f>
        <v>0.55327891446537958</v>
      </c>
    </row>
    <row r="235" spans="1:9">
      <c r="A235" s="12">
        <f t="shared" si="30"/>
        <v>42795</v>
      </c>
      <c r="B235" s="34">
        <f t="shared" si="31"/>
        <v>42809</v>
      </c>
      <c r="C235" s="35">
        <f t="shared" si="25"/>
        <v>20</v>
      </c>
      <c r="D235" s="17">
        <f t="shared" si="26"/>
        <v>0.56119377008764437</v>
      </c>
      <c r="E235" s="17">
        <f t="shared" si="27"/>
        <v>0.54848834395716628</v>
      </c>
      <c r="F235" s="14">
        <f t="shared" si="28"/>
        <v>42553</v>
      </c>
      <c r="G235" s="14">
        <f t="shared" si="29"/>
        <v>42919</v>
      </c>
      <c r="H235" s="3">
        <f>I235*'Indem BL'!H235*SAWW!H235+(1-I235)*'Med BL'!H235</f>
        <v>1.4529837398871799</v>
      </c>
      <c r="I235" s="3">
        <f>CHOOSE(MATCH($A$2,{"D","C"},0),VLOOKUP($A235,$K$4:$N$39,COUNTA($K$4:$N$4)),TREND(D235:E235,F235:G235,B235))</f>
        <v>0.5523069146521189</v>
      </c>
    </row>
    <row r="236" spans="1:9">
      <c r="A236" s="12">
        <f t="shared" si="30"/>
        <v>42826</v>
      </c>
      <c r="B236" s="34">
        <f t="shared" si="31"/>
        <v>42840</v>
      </c>
      <c r="C236" s="35">
        <f t="shared" si="25"/>
        <v>20</v>
      </c>
      <c r="D236" s="17">
        <f t="shared" si="26"/>
        <v>0.56119377008764437</v>
      </c>
      <c r="E236" s="17">
        <f t="shared" si="27"/>
        <v>0.54848834395716628</v>
      </c>
      <c r="F236" s="14">
        <f t="shared" si="28"/>
        <v>42553</v>
      </c>
      <c r="G236" s="14">
        <f t="shared" si="29"/>
        <v>42919</v>
      </c>
      <c r="H236" s="3">
        <f>I236*'Indem BL'!H236*SAWW!H236+(1-I236)*'Med BL'!H236</f>
        <v>1.4543167866044735</v>
      </c>
      <c r="I236" s="3">
        <f>CHOOSE(MATCH($A$2,{"D","C"},0),VLOOKUP($A236,$K$4:$N$39,COUNTA($K$4:$N$4)),TREND(D236:E236,F236:G236,B236))</f>
        <v>0.55123077200172332</v>
      </c>
    </row>
    <row r="237" spans="1:9">
      <c r="A237" s="12">
        <f t="shared" si="30"/>
        <v>42856</v>
      </c>
      <c r="B237" s="34">
        <f t="shared" si="31"/>
        <v>42870</v>
      </c>
      <c r="C237" s="35">
        <f t="shared" si="25"/>
        <v>20</v>
      </c>
      <c r="D237" s="17">
        <f t="shared" si="26"/>
        <v>0.56119377008764437</v>
      </c>
      <c r="E237" s="17">
        <f t="shared" si="27"/>
        <v>0.54848834395716628</v>
      </c>
      <c r="F237" s="14">
        <f t="shared" si="28"/>
        <v>42553</v>
      </c>
      <c r="G237" s="14">
        <f t="shared" si="29"/>
        <v>42919</v>
      </c>
      <c r="H237" s="3">
        <f>I237*'Indem BL'!H237*SAWW!H237+(1-I237)*'Med BL'!H237</f>
        <v>1.4555984854603923</v>
      </c>
      <c r="I237" s="3">
        <f>CHOOSE(MATCH($A$2,{"D","C"},0),VLOOKUP($A237,$K$4:$N$39,COUNTA($K$4:$N$4)),TREND(D237:E237,F237:G237,B237))</f>
        <v>0.55018934363037264</v>
      </c>
    </row>
    <row r="238" spans="1:9">
      <c r="A238" s="12">
        <f t="shared" si="30"/>
        <v>42887</v>
      </c>
      <c r="B238" s="34">
        <f t="shared" si="31"/>
        <v>42901</v>
      </c>
      <c r="C238" s="35">
        <f t="shared" si="25"/>
        <v>20</v>
      </c>
      <c r="D238" s="17">
        <f t="shared" si="26"/>
        <v>0.56119377008764437</v>
      </c>
      <c r="E238" s="17">
        <f t="shared" si="27"/>
        <v>0.54848834395716628</v>
      </c>
      <c r="F238" s="14">
        <f t="shared" si="28"/>
        <v>42553</v>
      </c>
      <c r="G238" s="14">
        <f t="shared" si="29"/>
        <v>42919</v>
      </c>
      <c r="H238" s="3">
        <f>I238*'Indem BL'!H238*SAWW!H238+(1-I238)*'Med BL'!H238</f>
        <v>1.4569142830453312</v>
      </c>
      <c r="I238" s="3">
        <f>CHOOSE(MATCH($A$2,{"D","C"},0),VLOOKUP($A238,$K$4:$N$39,COUNTA($K$4:$N$4)),TREND(D238:E238,F238:G238,B238))</f>
        <v>0.54911320097997685</v>
      </c>
    </row>
    <row r="239" spans="1:9">
      <c r="A239" s="12">
        <f t="shared" si="30"/>
        <v>42917</v>
      </c>
      <c r="B239" s="34">
        <f t="shared" si="31"/>
        <v>42931</v>
      </c>
      <c r="C239" s="35">
        <f t="shared" si="25"/>
        <v>21</v>
      </c>
      <c r="D239" s="17">
        <f t="shared" si="26"/>
        <v>0.54848834395716628</v>
      </c>
      <c r="E239" s="17">
        <f t="shared" si="27"/>
        <v>0.50197180769675642</v>
      </c>
      <c r="F239" s="14">
        <f t="shared" si="28"/>
        <v>42919</v>
      </c>
      <c r="G239" s="14">
        <f t="shared" si="29"/>
        <v>43284</v>
      </c>
      <c r="H239" s="3">
        <f>I239*'Indem BL'!H239*SAWW!H239+(1-I239)*'Med BL'!H239</f>
        <v>1.5925031539353653</v>
      </c>
      <c r="I239" s="3">
        <f>CHOOSE(MATCH($A$2,{"D","C"},0),VLOOKUP($A239,$K$4:$N$39,COUNTA($K$4:$N$4)),TREND(D239:E239,F239:G239,B239))</f>
        <v>0.54695903317600258</v>
      </c>
    </row>
    <row r="240" spans="1:9">
      <c r="A240" s="12">
        <f t="shared" si="30"/>
        <v>42948</v>
      </c>
      <c r="B240" s="34">
        <f t="shared" si="31"/>
        <v>42962</v>
      </c>
      <c r="C240" s="35">
        <f t="shared" si="25"/>
        <v>21</v>
      </c>
      <c r="D240" s="17">
        <f t="shared" si="26"/>
        <v>0.54848834395716628</v>
      </c>
      <c r="E240" s="17">
        <f t="shared" si="27"/>
        <v>0.50197180769675642</v>
      </c>
      <c r="F240" s="14">
        <f t="shared" si="28"/>
        <v>42919</v>
      </c>
      <c r="G240" s="14">
        <f t="shared" si="29"/>
        <v>43284</v>
      </c>
      <c r="H240" s="3">
        <f>I240*'Indem BL'!H240*SAWW!H240+(1-I240)*'Med BL'!H240</f>
        <v>1.5909079041311882</v>
      </c>
      <c r="I240" s="3">
        <f>CHOOSE(MATCH($A$2,{"D","C"},0),VLOOKUP($A240,$K$4:$N$39,COUNTA($K$4:$N$4)),TREND(D240:E240,F240:G240,B240))</f>
        <v>0.54300831365799507</v>
      </c>
    </row>
    <row r="241" spans="1:9">
      <c r="A241" s="12">
        <f t="shared" si="30"/>
        <v>42979</v>
      </c>
      <c r="B241" s="34">
        <f t="shared" si="31"/>
        <v>42993</v>
      </c>
      <c r="C241" s="35">
        <f t="shared" si="25"/>
        <v>21</v>
      </c>
      <c r="D241" s="17">
        <f t="shared" si="26"/>
        <v>0.54848834395716628</v>
      </c>
      <c r="E241" s="17">
        <f t="shared" si="27"/>
        <v>0.50197180769675642</v>
      </c>
      <c r="F241" s="14">
        <f t="shared" si="28"/>
        <v>42919</v>
      </c>
      <c r="G241" s="14">
        <f t="shared" si="29"/>
        <v>43284</v>
      </c>
      <c r="H241" s="3">
        <f>I241*'Indem BL'!H241*SAWW!H241+(1-I241)*'Med BL'!H241</f>
        <v>1.5892720053776024</v>
      </c>
      <c r="I241" s="3">
        <f>CHOOSE(MATCH($A$2,{"D","C"},0),VLOOKUP($A241,$K$4:$N$39,COUNTA($K$4:$N$4)),TREND(D241:E241,F241:G241,B241))</f>
        <v>0.53905759413998755</v>
      </c>
    </row>
    <row r="242" spans="1:9">
      <c r="A242" s="12">
        <f t="shared" si="30"/>
        <v>43009</v>
      </c>
      <c r="B242" s="34">
        <f t="shared" si="31"/>
        <v>43023</v>
      </c>
      <c r="C242" s="35">
        <f t="shared" si="25"/>
        <v>21</v>
      </c>
      <c r="D242" s="17">
        <f t="shared" si="26"/>
        <v>0.54848834395716628</v>
      </c>
      <c r="E242" s="17">
        <f t="shared" si="27"/>
        <v>0.50197180769675642</v>
      </c>
      <c r="F242" s="14">
        <f t="shared" si="28"/>
        <v>42919</v>
      </c>
      <c r="G242" s="14">
        <f t="shared" si="29"/>
        <v>43284</v>
      </c>
      <c r="H242" s="3">
        <f>I242*'Indem BL'!H242*SAWW!H242+(1-I242)*'Med BL'!H242</f>
        <v>1.5876501743374924</v>
      </c>
      <c r="I242" s="3">
        <f>CHOOSE(MATCH($A$2,{"D","C"},0),VLOOKUP($A242,$K$4:$N$39,COUNTA($K$4:$N$4)),TREND(D242:E242,F242:G242,B242))</f>
        <v>0.53523431718707659</v>
      </c>
    </row>
    <row r="243" spans="1:9">
      <c r="A243" s="12">
        <f t="shared" si="30"/>
        <v>43040</v>
      </c>
      <c r="B243" s="34">
        <f t="shared" si="31"/>
        <v>43054</v>
      </c>
      <c r="C243" s="35">
        <f t="shared" si="25"/>
        <v>21</v>
      </c>
      <c r="D243" s="17">
        <f t="shared" si="26"/>
        <v>0.54848834395716628</v>
      </c>
      <c r="E243" s="17">
        <f t="shared" si="27"/>
        <v>0.50197180769675642</v>
      </c>
      <c r="F243" s="14">
        <f t="shared" si="28"/>
        <v>42919</v>
      </c>
      <c r="G243" s="14">
        <f t="shared" si="29"/>
        <v>43284</v>
      </c>
      <c r="H243" s="3">
        <f>I243*'Indem BL'!H243*SAWW!H243+(1-I243)*'Med BL'!H243</f>
        <v>1.5859342889415218</v>
      </c>
      <c r="I243" s="3">
        <f>CHOOSE(MATCH($A$2,{"D","C"},0),VLOOKUP($A243,$K$4:$N$39,COUNTA($K$4:$N$4)),TREND(D243:E243,F243:G243,B243))</f>
        <v>0.53128359766906996</v>
      </c>
    </row>
    <row r="244" spans="1:9">
      <c r="A244" s="12">
        <f t="shared" si="30"/>
        <v>43070</v>
      </c>
      <c r="B244" s="34">
        <f t="shared" si="31"/>
        <v>43084</v>
      </c>
      <c r="C244" s="35">
        <f t="shared" si="25"/>
        <v>21</v>
      </c>
      <c r="D244" s="17">
        <f t="shared" si="26"/>
        <v>0.54848834395716628</v>
      </c>
      <c r="E244" s="17">
        <f t="shared" si="27"/>
        <v>0.50197180769675642</v>
      </c>
      <c r="F244" s="14">
        <f t="shared" si="28"/>
        <v>42919</v>
      </c>
      <c r="G244" s="14">
        <f t="shared" si="29"/>
        <v>43284</v>
      </c>
      <c r="H244" s="3">
        <f>I244*'Indem BL'!H244*SAWW!H244+(1-I244)*'Med BL'!H244</f>
        <v>1.5842350514732964</v>
      </c>
      <c r="I244" s="3">
        <f>CHOOSE(MATCH($A$2,{"D","C"},0),VLOOKUP($A244,$K$4:$N$39,COUNTA($K$4:$N$4)),TREND(D244:E244,F244:G244,B244))</f>
        <v>0.527460320716159</v>
      </c>
    </row>
    <row r="245" spans="1:9">
      <c r="A245" s="12">
        <f t="shared" si="30"/>
        <v>43101</v>
      </c>
      <c r="B245" s="34">
        <f t="shared" si="31"/>
        <v>43115</v>
      </c>
      <c r="C245" s="35">
        <f t="shared" si="25"/>
        <v>21</v>
      </c>
      <c r="D245" s="17">
        <f t="shared" si="26"/>
        <v>0.54848834395716628</v>
      </c>
      <c r="E245" s="17">
        <f t="shared" si="27"/>
        <v>0.50197180769675642</v>
      </c>
      <c r="F245" s="14">
        <f t="shared" si="28"/>
        <v>42919</v>
      </c>
      <c r="G245" s="14">
        <f t="shared" si="29"/>
        <v>43284</v>
      </c>
      <c r="H245" s="3">
        <f>I245*'Indem BL'!H245*SAWW!H245+(1-I245)*'Med BL'!H245</f>
        <v>1.5897859284202609</v>
      </c>
      <c r="I245" s="3">
        <f>CHOOSE(MATCH($A$2,{"D","C"},0),VLOOKUP($A245,$K$4:$N$39,COUNTA($K$4:$N$4)),TREND(D245:E245,F245:G245,B245))</f>
        <v>0.52350960119815149</v>
      </c>
    </row>
    <row r="246" spans="1:9">
      <c r="A246" s="12">
        <f t="shared" si="30"/>
        <v>43132</v>
      </c>
      <c r="B246" s="34">
        <f t="shared" si="31"/>
        <v>43146</v>
      </c>
      <c r="C246" s="35">
        <f t="shared" si="25"/>
        <v>21</v>
      </c>
      <c r="D246" s="17">
        <f t="shared" si="26"/>
        <v>0.54848834395716628</v>
      </c>
      <c r="E246" s="17">
        <f t="shared" si="27"/>
        <v>0.50197180769675642</v>
      </c>
      <c r="F246" s="14">
        <f t="shared" si="28"/>
        <v>42919</v>
      </c>
      <c r="G246" s="14">
        <f t="shared" si="29"/>
        <v>43284</v>
      </c>
      <c r="H246" s="3">
        <f>I246*'Indem BL'!H246*SAWW!H246+(1-I246)*'Med BL'!H246</f>
        <v>1.5879116053738627</v>
      </c>
      <c r="I246" s="3">
        <f>CHOOSE(MATCH($A$2,{"D","C"},0),VLOOKUP($A246,$K$4:$N$39,COUNTA($K$4:$N$4)),TREND(D246:E246,F246:G246,B246))</f>
        <v>0.51955888168014397</v>
      </c>
    </row>
    <row r="247" spans="1:9">
      <c r="A247" s="12">
        <f t="shared" si="30"/>
        <v>43160</v>
      </c>
      <c r="B247" s="34">
        <f t="shared" si="31"/>
        <v>43174</v>
      </c>
      <c r="C247" s="35">
        <f t="shared" si="25"/>
        <v>21</v>
      </c>
      <c r="D247" s="17">
        <f t="shared" si="26"/>
        <v>0.54848834395716628</v>
      </c>
      <c r="E247" s="17">
        <f t="shared" si="27"/>
        <v>0.50197180769675642</v>
      </c>
      <c r="F247" s="14">
        <f t="shared" si="28"/>
        <v>42919</v>
      </c>
      <c r="G247" s="14">
        <f t="shared" si="29"/>
        <v>43284</v>
      </c>
      <c r="H247" s="3">
        <f>I247*'Indem BL'!H247*SAWW!H247+(1-I247)*'Med BL'!H247</f>
        <v>1.5861834991945722</v>
      </c>
      <c r="I247" s="3">
        <f>CHOOSE(MATCH($A$2,{"D","C"},0),VLOOKUP($A247,$K$4:$N$39,COUNTA($K$4:$N$4)),TREND(D247:E247,F247:G247,B247))</f>
        <v>0.5159904898574279</v>
      </c>
    </row>
    <row r="248" spans="1:9">
      <c r="A248" s="12">
        <f t="shared" si="30"/>
        <v>43191</v>
      </c>
      <c r="B248" s="34">
        <f t="shared" si="31"/>
        <v>43205</v>
      </c>
      <c r="C248" s="35">
        <f t="shared" si="25"/>
        <v>21</v>
      </c>
      <c r="D248" s="17">
        <f t="shared" si="26"/>
        <v>0.54848834395716628</v>
      </c>
      <c r="E248" s="17">
        <f t="shared" si="27"/>
        <v>0.50197180769675642</v>
      </c>
      <c r="F248" s="14">
        <f t="shared" si="28"/>
        <v>42919</v>
      </c>
      <c r="G248" s="14">
        <f t="shared" si="29"/>
        <v>43284</v>
      </c>
      <c r="H248" s="3">
        <f>I248*'Indem BL'!H248*SAWW!H248+(1-I248)*'Med BL'!H248</f>
        <v>1.5842313014153984</v>
      </c>
      <c r="I248" s="3">
        <f>CHOOSE(MATCH($A$2,{"D","C"},0),VLOOKUP($A248,$K$4:$N$39,COUNTA($K$4:$N$4)),TREND(D248:E248,F248:G248,B248))</f>
        <v>0.51203977033942039</v>
      </c>
    </row>
    <row r="249" spans="1:9">
      <c r="A249" s="12">
        <f t="shared" si="30"/>
        <v>43221</v>
      </c>
      <c r="B249" s="34">
        <f t="shared" si="31"/>
        <v>43235</v>
      </c>
      <c r="C249" s="35">
        <f t="shared" si="25"/>
        <v>21</v>
      </c>
      <c r="D249" s="17">
        <f t="shared" si="26"/>
        <v>0.54848834395716628</v>
      </c>
      <c r="E249" s="17">
        <f t="shared" si="27"/>
        <v>0.50197180769675642</v>
      </c>
      <c r="F249" s="14">
        <f t="shared" si="28"/>
        <v>42919</v>
      </c>
      <c r="G249" s="14">
        <f t="shared" si="29"/>
        <v>43284</v>
      </c>
      <c r="H249" s="3">
        <f>I249*'Indem BL'!H249*SAWW!H249+(1-I249)*'Med BL'!H249</f>
        <v>1.5823031191028631</v>
      </c>
      <c r="I249" s="3">
        <f>CHOOSE(MATCH($A$2,{"D","C"},0),VLOOKUP($A249,$K$4:$N$39,COUNTA($K$4:$N$4)),TREND(D249:E249,F249:G249,B249))</f>
        <v>0.50821649338651032</v>
      </c>
    </row>
    <row r="250" spans="1:9">
      <c r="A250" s="12">
        <f t="shared" si="30"/>
        <v>43252</v>
      </c>
      <c r="B250" s="34">
        <f t="shared" si="31"/>
        <v>43266</v>
      </c>
      <c r="C250" s="35">
        <f t="shared" si="25"/>
        <v>21</v>
      </c>
      <c r="D250" s="17">
        <f t="shared" si="26"/>
        <v>0.54848834395716628</v>
      </c>
      <c r="E250" s="17">
        <f t="shared" si="27"/>
        <v>0.50197180769675642</v>
      </c>
      <c r="F250" s="14">
        <f t="shared" si="28"/>
        <v>42919</v>
      </c>
      <c r="G250" s="14">
        <f t="shared" si="29"/>
        <v>43284</v>
      </c>
      <c r="H250" s="3">
        <f>I250*'Indem BL'!H250*SAWW!H250+(1-I250)*'Med BL'!H250</f>
        <v>1.5802704067694635</v>
      </c>
      <c r="I250" s="3">
        <f>CHOOSE(MATCH($A$2,{"D","C"},0),VLOOKUP($A250,$K$4:$N$39,COUNTA($K$4:$N$4)),TREND(D250:E250,F250:G250,B250))</f>
        <v>0.5042657738685028</v>
      </c>
    </row>
    <row r="251" spans="1:9">
      <c r="A251" s="12">
        <f t="shared" si="30"/>
        <v>43282</v>
      </c>
      <c r="B251" s="34">
        <f t="shared" si="31"/>
        <v>43296</v>
      </c>
      <c r="C251" s="35">
        <f t="shared" si="25"/>
        <v>22</v>
      </c>
      <c r="D251" s="17">
        <f t="shared" si="26"/>
        <v>0.50197180769675642</v>
      </c>
      <c r="E251" s="17">
        <f t="shared" si="27"/>
        <v>0.52268539297322358</v>
      </c>
      <c r="F251" s="14">
        <f t="shared" si="28"/>
        <v>43284</v>
      </c>
      <c r="G251" s="14">
        <f t="shared" si="29"/>
        <v>43649</v>
      </c>
      <c r="H251" s="3">
        <f>I251*'Indem BL'!H251*SAWW!H251+(1-I251)*'Med BL'!H251</f>
        <v>1.5812544734134988</v>
      </c>
      <c r="I251" s="3">
        <f>CHOOSE(MATCH($A$2,{"D","C"},0),VLOOKUP($A251,$K$4:$N$39,COUNTA($K$4:$N$4)),TREND(D251:E251,F251:G251,B251))</f>
        <v>0.50265280228118825</v>
      </c>
    </row>
    <row r="252" spans="1:9">
      <c r="A252" s="12">
        <f t="shared" si="30"/>
        <v>43313</v>
      </c>
      <c r="B252" s="34">
        <f t="shared" si="31"/>
        <v>43327</v>
      </c>
      <c r="C252" s="35">
        <f t="shared" si="25"/>
        <v>22</v>
      </c>
      <c r="D252" s="17">
        <f t="shared" si="26"/>
        <v>0.50197180769675642</v>
      </c>
      <c r="E252" s="17">
        <f t="shared" si="27"/>
        <v>0.52268539297322358</v>
      </c>
      <c r="F252" s="14">
        <f t="shared" si="28"/>
        <v>43284</v>
      </c>
      <c r="G252" s="14">
        <f t="shared" si="29"/>
        <v>43649</v>
      </c>
      <c r="H252" s="3">
        <f>I252*'Indem BL'!H252*SAWW!H252+(1-I252)*'Med BL'!H252</f>
        <v>1.586911490843828</v>
      </c>
      <c r="I252" s="3">
        <f>CHOOSE(MATCH($A$2,{"D","C"},0),VLOOKUP($A252,$K$4:$N$39,COUNTA($K$4:$N$4)),TREND(D252:E252,F252:G252,B252))</f>
        <v>0.50441203829097048</v>
      </c>
    </row>
    <row r="253" spans="1:9">
      <c r="A253" s="12">
        <f t="shared" si="30"/>
        <v>43344</v>
      </c>
      <c r="B253" s="34">
        <f t="shared" si="31"/>
        <v>43358</v>
      </c>
      <c r="C253" s="35">
        <f t="shared" si="25"/>
        <v>22</v>
      </c>
      <c r="D253" s="17">
        <f t="shared" si="26"/>
        <v>0.50197180769675642</v>
      </c>
      <c r="E253" s="17">
        <f t="shared" si="27"/>
        <v>0.52268539297322358</v>
      </c>
      <c r="F253" s="14">
        <f t="shared" si="28"/>
        <v>43284</v>
      </c>
      <c r="G253" s="14">
        <f t="shared" si="29"/>
        <v>43649</v>
      </c>
      <c r="H253" s="3">
        <f>I253*'Indem BL'!H253*SAWW!H253+(1-I253)*'Med BL'!H253</f>
        <v>1.5925934092726302</v>
      </c>
      <c r="I253" s="3">
        <f>CHOOSE(MATCH($A$2,{"D","C"},0),VLOOKUP($A253,$K$4:$N$39,COUNTA($K$4:$N$4)),TREND(D253:E253,F253:G253,B253))</f>
        <v>0.50617127430075226</v>
      </c>
    </row>
    <row r="254" spans="1:9">
      <c r="A254" s="12">
        <f t="shared" si="30"/>
        <v>43374</v>
      </c>
      <c r="B254" s="34">
        <f t="shared" si="31"/>
        <v>43388</v>
      </c>
      <c r="C254" s="35">
        <f t="shared" si="25"/>
        <v>22</v>
      </c>
      <c r="D254" s="17">
        <f t="shared" si="26"/>
        <v>0.50197180769675642</v>
      </c>
      <c r="E254" s="17">
        <f t="shared" si="27"/>
        <v>0.52268539297322358</v>
      </c>
      <c r="F254" s="14">
        <f t="shared" si="28"/>
        <v>43284</v>
      </c>
      <c r="G254" s="14">
        <f t="shared" si="29"/>
        <v>43649</v>
      </c>
      <c r="H254" s="3">
        <f>I254*'Indem BL'!H254*SAWW!H254+(1-I254)*'Med BL'!H254</f>
        <v>1.5981157490774034</v>
      </c>
      <c r="I254" s="3">
        <f>CHOOSE(MATCH($A$2,{"D","C"},0),VLOOKUP($A254,$K$4:$N$39,COUNTA($K$4:$N$4)),TREND(D254:E254,F254:G254,B254))</f>
        <v>0.50787376076183199</v>
      </c>
    </row>
    <row r="255" spans="1:9">
      <c r="A255" s="12">
        <f t="shared" si="30"/>
        <v>43405</v>
      </c>
      <c r="B255" s="34">
        <f t="shared" si="31"/>
        <v>43419</v>
      </c>
      <c r="C255" s="35">
        <f t="shared" si="25"/>
        <v>22</v>
      </c>
      <c r="D255" s="17">
        <f t="shared" si="26"/>
        <v>0.50197180769675642</v>
      </c>
      <c r="E255" s="17">
        <f t="shared" si="27"/>
        <v>0.52268539297322358</v>
      </c>
      <c r="F255" s="14">
        <f t="shared" si="28"/>
        <v>43284</v>
      </c>
      <c r="G255" s="14">
        <f t="shared" si="29"/>
        <v>43649</v>
      </c>
      <c r="H255" s="3">
        <f>I255*'Indem BL'!H255*SAWW!H255+(1-I255)*'Med BL'!H255</f>
        <v>1.4873867973699997</v>
      </c>
      <c r="I255" s="3">
        <f>CHOOSE(MATCH($A$2,{"D","C"},0),VLOOKUP($A255,$K$4:$N$39,COUNTA($K$4:$N$4)),TREND(D255:E255,F255:G255,B255))</f>
        <v>0.50963299677161422</v>
      </c>
    </row>
    <row r="256" spans="1:9">
      <c r="A256" s="12">
        <f t="shared" si="30"/>
        <v>43435</v>
      </c>
      <c r="B256" s="34">
        <f t="shared" si="31"/>
        <v>43449</v>
      </c>
      <c r="C256" s="35">
        <f t="shared" si="25"/>
        <v>22</v>
      </c>
      <c r="D256" s="17">
        <f t="shared" si="26"/>
        <v>0.50197180769675642</v>
      </c>
      <c r="E256" s="17">
        <f t="shared" si="27"/>
        <v>0.52268539297322358</v>
      </c>
      <c r="F256" s="14">
        <f t="shared" si="28"/>
        <v>43284</v>
      </c>
      <c r="G256" s="14">
        <f t="shared" si="29"/>
        <v>43649</v>
      </c>
      <c r="H256" s="3">
        <f>I256*'Indem BL'!H256*SAWW!H256+(1-I256)*'Med BL'!H256</f>
        <v>1.4922036401300134</v>
      </c>
      <c r="I256" s="3">
        <f>CHOOSE(MATCH($A$2,{"D","C"},0),VLOOKUP($A256,$K$4:$N$39,COUNTA($K$4:$N$4)),TREND(D256:E256,F256:G256,B256))</f>
        <v>0.51133548323269351</v>
      </c>
    </row>
    <row r="257" spans="1:9">
      <c r="A257" s="12">
        <f t="shared" si="30"/>
        <v>43466</v>
      </c>
      <c r="B257" s="34">
        <f t="shared" si="31"/>
        <v>43480</v>
      </c>
      <c r="C257" s="35">
        <f t="shared" si="25"/>
        <v>22</v>
      </c>
      <c r="D257" s="17">
        <f t="shared" si="26"/>
        <v>0.50197180769675642</v>
      </c>
      <c r="E257" s="17">
        <f t="shared" si="27"/>
        <v>0.52268539297322358</v>
      </c>
      <c r="F257" s="14">
        <f t="shared" si="28"/>
        <v>43284</v>
      </c>
      <c r="G257" s="14">
        <f t="shared" si="29"/>
        <v>43649</v>
      </c>
      <c r="H257" s="3">
        <f>I257*'Indem BL'!H257*SAWW!H257+(1-I257)*'Med BL'!H257</f>
        <v>1.5021894831375309</v>
      </c>
      <c r="I257" s="3">
        <f>CHOOSE(MATCH($A$2,{"D","C"},0),VLOOKUP($A257,$K$4:$N$39,COUNTA($K$4:$N$4)),TREND(D257:E257,F257:G257,B257))</f>
        <v>0.51309471924247574</v>
      </c>
    </row>
    <row r="258" spans="1:9">
      <c r="A258" s="12">
        <f t="shared" si="30"/>
        <v>43497</v>
      </c>
      <c r="B258" s="34">
        <f t="shared" si="31"/>
        <v>43511</v>
      </c>
      <c r="C258" s="35">
        <f t="shared" si="25"/>
        <v>22</v>
      </c>
      <c r="D258" s="17">
        <f t="shared" si="26"/>
        <v>0.50197180769675642</v>
      </c>
      <c r="E258" s="17">
        <f t="shared" si="27"/>
        <v>0.52268539297322358</v>
      </c>
      <c r="F258" s="14">
        <f t="shared" si="28"/>
        <v>43284</v>
      </c>
      <c r="G258" s="14">
        <f t="shared" si="29"/>
        <v>43649</v>
      </c>
      <c r="H258" s="3">
        <f>I258*'Indem BL'!H258*SAWW!H258+(1-I258)*'Med BL'!H258</f>
        <v>1.5072442512752524</v>
      </c>
      <c r="I258" s="3">
        <f>CHOOSE(MATCH($A$2,{"D","C"},0),VLOOKUP($A258,$K$4:$N$39,COUNTA($K$4:$N$4)),TREND(D258:E258,F258:G258,B258))</f>
        <v>0.51485395525225797</v>
      </c>
    </row>
    <row r="259" spans="1:9">
      <c r="A259" s="12">
        <f t="shared" si="30"/>
        <v>43525</v>
      </c>
      <c r="B259" s="34">
        <f t="shared" si="31"/>
        <v>43539</v>
      </c>
      <c r="C259" s="35">
        <f t="shared" si="25"/>
        <v>22</v>
      </c>
      <c r="D259" s="17">
        <f t="shared" si="26"/>
        <v>0.50197180769675642</v>
      </c>
      <c r="E259" s="17">
        <f t="shared" si="27"/>
        <v>0.52268539297322358</v>
      </c>
      <c r="F259" s="14">
        <f t="shared" si="28"/>
        <v>43284</v>
      </c>
      <c r="G259" s="14">
        <f t="shared" si="29"/>
        <v>43649</v>
      </c>
      <c r="H259" s="3">
        <f>I259*'Indem BL'!H259*SAWW!H259+(1-I259)*'Med BL'!H259</f>
        <v>1.5118291214547961</v>
      </c>
      <c r="I259" s="3">
        <f>CHOOSE(MATCH($A$2,{"D","C"},0),VLOOKUP($A259,$K$4:$N$39,COUNTA($K$4:$N$4)),TREND(D259:E259,F259:G259,B259))</f>
        <v>0.51644294261593182</v>
      </c>
    </row>
    <row r="260" spans="1:9">
      <c r="A260" s="12">
        <f t="shared" si="30"/>
        <v>43556</v>
      </c>
      <c r="B260" s="34">
        <f t="shared" si="31"/>
        <v>43570</v>
      </c>
      <c r="C260" s="35">
        <f t="shared" si="25"/>
        <v>22</v>
      </c>
      <c r="D260" s="17">
        <f t="shared" si="26"/>
        <v>0.50197180769675642</v>
      </c>
      <c r="E260" s="17">
        <f t="shared" si="27"/>
        <v>0.52268539297322358</v>
      </c>
      <c r="F260" s="14">
        <f t="shared" si="28"/>
        <v>43284</v>
      </c>
      <c r="G260" s="14">
        <f t="shared" si="29"/>
        <v>43649</v>
      </c>
      <c r="H260" s="3">
        <f>I260*'Indem BL'!H260*SAWW!H260+(1-I260)*'Med BL'!H260</f>
        <v>1.5169265658574935</v>
      </c>
      <c r="I260" s="3">
        <f>CHOOSE(MATCH($A$2,{"D","C"},0),VLOOKUP($A260,$K$4:$N$39,COUNTA($K$4:$N$4)),TREND(D260:E260,F260:G260,B260))</f>
        <v>0.51820217862571405</v>
      </c>
    </row>
    <row r="261" spans="1:9">
      <c r="A261" s="12">
        <f t="shared" si="30"/>
        <v>43586</v>
      </c>
      <c r="B261" s="34">
        <f t="shared" si="31"/>
        <v>43600</v>
      </c>
      <c r="C261" s="35">
        <f t="shared" ref="C261:C274" si="32">MATCH($B261,$L$5:$L$39,1)</f>
        <v>22</v>
      </c>
      <c r="D261" s="17">
        <f t="shared" ref="D261:D274" si="33">INDEX($O$5:$O$39,C261)</f>
        <v>0.50197180769675642</v>
      </c>
      <c r="E261" s="17">
        <f t="shared" ref="E261:E274" si="34">INDEX($O$5:$O$39,C261+1)</f>
        <v>0.52268539297322358</v>
      </c>
      <c r="F261" s="14">
        <f t="shared" ref="F261:F274" si="35">INDEX($L$5:$L$39,C261)</f>
        <v>43284</v>
      </c>
      <c r="G261" s="14">
        <f t="shared" ref="G261:G274" si="36">INDEX($L$5:$L$39,C261+1)</f>
        <v>43649</v>
      </c>
      <c r="H261" s="3">
        <f>I261*'Indem BL'!H261*SAWW!H261+(1-I261)*'Med BL'!H261</f>
        <v>1.5218809263688273</v>
      </c>
      <c r="I261" s="3">
        <f>CHOOSE(MATCH($A$2,{"D","C"},0),VLOOKUP($A261,$K$4:$N$39,COUNTA($K$4:$N$4)),TREND(D261:E261,F261:G261,B261))</f>
        <v>0.51990466508679378</v>
      </c>
    </row>
    <row r="262" spans="1:9">
      <c r="A262" s="12">
        <f t="shared" ref="A262:A325" si="37">EOMONTH(A261,$A$3-1)+1</f>
        <v>43617</v>
      </c>
      <c r="B262" s="34">
        <f t="shared" si="31"/>
        <v>43631</v>
      </c>
      <c r="C262" s="35">
        <f t="shared" si="32"/>
        <v>22</v>
      </c>
      <c r="D262" s="17">
        <f t="shared" si="33"/>
        <v>0.50197180769675642</v>
      </c>
      <c r="E262" s="17">
        <f t="shared" si="34"/>
        <v>0.52268539297322358</v>
      </c>
      <c r="F262" s="14">
        <f t="shared" si="35"/>
        <v>43284</v>
      </c>
      <c r="G262" s="14">
        <f t="shared" si="36"/>
        <v>43649</v>
      </c>
      <c r="H262" s="3">
        <f>I262*'Indem BL'!H262*SAWW!H262+(1-I262)*'Med BL'!H262</f>
        <v>1.5270224936895527</v>
      </c>
      <c r="I262" s="3">
        <f>CHOOSE(MATCH($A$2,{"D","C"},0),VLOOKUP($A262,$K$4:$N$39,COUNTA($K$4:$N$4)),TREND(D262:E262,F262:G262,B262))</f>
        <v>0.52166390109657601</v>
      </c>
    </row>
    <row r="263" spans="1:9">
      <c r="A263" s="12">
        <f t="shared" si="37"/>
        <v>43647</v>
      </c>
      <c r="B263" s="34">
        <f t="shared" si="31"/>
        <v>43661</v>
      </c>
      <c r="C263" s="35">
        <f t="shared" si="32"/>
        <v>23</v>
      </c>
      <c r="D263" s="17">
        <f t="shared" si="33"/>
        <v>0.52268539297322358</v>
      </c>
      <c r="E263" s="17">
        <f t="shared" si="34"/>
        <v>0.51279589911182943</v>
      </c>
      <c r="F263" s="14">
        <f t="shared" si="35"/>
        <v>43649</v>
      </c>
      <c r="G263" s="14">
        <f t="shared" si="36"/>
        <v>44014</v>
      </c>
      <c r="H263" s="3">
        <f>I263*'Indem BL'!H263*SAWW!H263+(1-I263)*'Med BL'!H263</f>
        <v>1.5325600751789912</v>
      </c>
      <c r="I263" s="3">
        <f>CHOOSE(MATCH($A$2,{"D","C"},0),VLOOKUP($A263,$K$4:$N$39,COUNTA($K$4:$N$4)),TREND(D263:E263,F263:G263,B263))</f>
        <v>0.52236025892846549</v>
      </c>
    </row>
    <row r="264" spans="1:9">
      <c r="A264" s="12">
        <f t="shared" si="37"/>
        <v>43678</v>
      </c>
      <c r="B264" s="34">
        <f t="shared" si="31"/>
        <v>43692</v>
      </c>
      <c r="C264" s="35">
        <f t="shared" si="32"/>
        <v>23</v>
      </c>
      <c r="D264" s="17">
        <f t="shared" si="33"/>
        <v>0.52268539297322358</v>
      </c>
      <c r="E264" s="17">
        <f t="shared" si="34"/>
        <v>0.51279589911182943</v>
      </c>
      <c r="F264" s="14">
        <f t="shared" si="35"/>
        <v>43649</v>
      </c>
      <c r="G264" s="14">
        <f t="shared" si="36"/>
        <v>44014</v>
      </c>
      <c r="H264" s="3">
        <f>I264*'Indem BL'!H264*SAWW!H264+(1-I264)*'Med BL'!H264</f>
        <v>1.539109961248275</v>
      </c>
      <c r="I264" s="3">
        <f>CHOOSE(MATCH($A$2,{"D","C"},0),VLOOKUP($A264,$K$4:$N$39,COUNTA($K$4:$N$4)),TREND(D264:E264,F264:G264,B264))</f>
        <v>0.52152032931284009</v>
      </c>
    </row>
    <row r="265" spans="1:9">
      <c r="A265" s="12">
        <f t="shared" si="37"/>
        <v>43709</v>
      </c>
      <c r="B265" s="34">
        <f t="shared" si="31"/>
        <v>43723</v>
      </c>
      <c r="C265" s="35">
        <f t="shared" si="32"/>
        <v>23</v>
      </c>
      <c r="D265" s="17">
        <f t="shared" si="33"/>
        <v>0.52268539297322358</v>
      </c>
      <c r="E265" s="17">
        <f t="shared" si="34"/>
        <v>0.51279589911182943</v>
      </c>
      <c r="F265" s="14">
        <f t="shared" si="35"/>
        <v>43649</v>
      </c>
      <c r="G265" s="14">
        <f t="shared" si="36"/>
        <v>44014</v>
      </c>
      <c r="H265" s="3">
        <f>I265*'Indem BL'!H265*SAWW!H265+(1-I265)*'Med BL'!H265</f>
        <v>1.5456359130862123</v>
      </c>
      <c r="I265" s="3">
        <f>CHOOSE(MATCH($A$2,{"D","C"},0),VLOOKUP($A265,$K$4:$N$39,COUNTA($K$4:$N$4)),TREND(D265:E265,F265:G265,B265))</f>
        <v>0.52068039969721491</v>
      </c>
    </row>
    <row r="266" spans="1:9">
      <c r="A266" s="12">
        <f t="shared" si="37"/>
        <v>43739</v>
      </c>
      <c r="B266" s="34">
        <f t="shared" si="31"/>
        <v>43753</v>
      </c>
      <c r="C266" s="35">
        <f t="shared" si="32"/>
        <v>23</v>
      </c>
      <c r="D266" s="17">
        <f t="shared" si="33"/>
        <v>0.52268539297322358</v>
      </c>
      <c r="E266" s="17">
        <f t="shared" si="34"/>
        <v>0.51279589911182943</v>
      </c>
      <c r="F266" s="14">
        <f t="shared" si="35"/>
        <v>43649</v>
      </c>
      <c r="G266" s="14">
        <f t="shared" si="36"/>
        <v>44014</v>
      </c>
      <c r="H266" s="3">
        <f>I266*'Indem BL'!H266*SAWW!H266+(1-I266)*'Med BL'!H266</f>
        <v>1.5519285617725747</v>
      </c>
      <c r="I266" s="3">
        <f>CHOOSE(MATCH($A$2,{"D","C"},0),VLOOKUP($A266,$K$4:$N$39,COUNTA($K$4:$N$4)),TREND(D266:E266,F266:G266,B266))</f>
        <v>0.51986756458531946</v>
      </c>
    </row>
    <row r="267" spans="1:9">
      <c r="A267" s="12">
        <f t="shared" si="37"/>
        <v>43770</v>
      </c>
      <c r="B267" s="34">
        <f t="shared" si="31"/>
        <v>43784</v>
      </c>
      <c r="C267" s="35">
        <f t="shared" si="32"/>
        <v>23</v>
      </c>
      <c r="D267" s="17">
        <f t="shared" si="33"/>
        <v>0.52268539297322358</v>
      </c>
      <c r="E267" s="17">
        <f t="shared" si="34"/>
        <v>0.51279589911182943</v>
      </c>
      <c r="F267" s="14">
        <f t="shared" si="35"/>
        <v>43649</v>
      </c>
      <c r="G267" s="14">
        <f t="shared" si="36"/>
        <v>44014</v>
      </c>
      <c r="H267" s="3">
        <f>I267*'Indem BL'!H267*SAWW!H267+(1-I267)*'Med BL'!H267</f>
        <v>1.5584074172197928</v>
      </c>
      <c r="I267" s="3">
        <f>CHOOSE(MATCH($A$2,{"D","C"},0),VLOOKUP($A267,$K$4:$N$39,COUNTA($K$4:$N$4)),TREND(D267:E267,F267:G267,B267))</f>
        <v>0.51902763496969428</v>
      </c>
    </row>
    <row r="268" spans="1:9">
      <c r="A268" s="12">
        <f t="shared" si="37"/>
        <v>43800</v>
      </c>
      <c r="B268" s="34">
        <f t="shared" si="31"/>
        <v>43814</v>
      </c>
      <c r="C268" s="35">
        <f t="shared" si="32"/>
        <v>23</v>
      </c>
      <c r="D268" s="17">
        <f t="shared" si="33"/>
        <v>0.52268539297322358</v>
      </c>
      <c r="E268" s="17">
        <f t="shared" si="34"/>
        <v>0.51279589911182943</v>
      </c>
      <c r="F268" s="14">
        <f t="shared" si="35"/>
        <v>43649</v>
      </c>
      <c r="G268" s="14">
        <f t="shared" si="36"/>
        <v>44014</v>
      </c>
      <c r="H268" s="3">
        <f>I268*'Indem BL'!H268*SAWW!H268+(1-I268)*'Med BL'!H268</f>
        <v>1.5646544887538489</v>
      </c>
      <c r="I268" s="3">
        <f>CHOOSE(MATCH($A$2,{"D","C"},0),VLOOKUP($A268,$K$4:$N$39,COUNTA($K$4:$N$4)),TREND(D268:E268,F268:G268,B268))</f>
        <v>0.51821479985779884</v>
      </c>
    </row>
    <row r="269" spans="1:9">
      <c r="A269" s="12">
        <f t="shared" si="37"/>
        <v>43831</v>
      </c>
      <c r="B269" s="34">
        <f t="shared" si="31"/>
        <v>43845</v>
      </c>
      <c r="C269" s="35">
        <f t="shared" si="32"/>
        <v>23</v>
      </c>
      <c r="D269" s="17">
        <f t="shared" si="33"/>
        <v>0.52268539297322358</v>
      </c>
      <c r="E269" s="17">
        <f t="shared" si="34"/>
        <v>0.51279589911182943</v>
      </c>
      <c r="F269" s="14">
        <f t="shared" si="35"/>
        <v>43649</v>
      </c>
      <c r="G269" s="14">
        <f t="shared" si="36"/>
        <v>44014</v>
      </c>
      <c r="H269" s="3">
        <f>I269*'Indem BL'!H269*SAWW!H269+(1-I269)*'Med BL'!H269</f>
        <v>1.5782086147341734</v>
      </c>
      <c r="I269" s="3">
        <f>CHOOSE(MATCH($A$2,{"D","C"},0),VLOOKUP($A269,$K$4:$N$39,COUNTA($K$4:$N$4)),TREND(D269:E269,F269:G269,B269))</f>
        <v>0.51737487024217366</v>
      </c>
    </row>
    <row r="270" spans="1:9">
      <c r="A270" s="12">
        <f t="shared" si="37"/>
        <v>43862</v>
      </c>
      <c r="B270" s="34">
        <f t="shared" si="31"/>
        <v>43876</v>
      </c>
      <c r="C270" s="35">
        <f t="shared" si="32"/>
        <v>23</v>
      </c>
      <c r="D270" s="17">
        <f t="shared" si="33"/>
        <v>0.52268539297322358</v>
      </c>
      <c r="E270" s="17">
        <f t="shared" si="34"/>
        <v>0.51279589911182943</v>
      </c>
      <c r="F270" s="14">
        <f t="shared" si="35"/>
        <v>43649</v>
      </c>
      <c r="G270" s="14">
        <f t="shared" si="36"/>
        <v>44014</v>
      </c>
      <c r="H270" s="3">
        <f>I270*'Indem BL'!H270*SAWW!H270+(1-I270)*'Med BL'!H270</f>
        <v>1.5846527133172754</v>
      </c>
      <c r="I270" s="3">
        <f>CHOOSE(MATCH($A$2,{"D","C"},0),VLOOKUP($A270,$K$4:$N$39,COUNTA($K$4:$N$4)),TREND(D270:E270,F270:G270,B270))</f>
        <v>0.51653494062654826</v>
      </c>
    </row>
    <row r="271" spans="1:9">
      <c r="A271" s="12">
        <f t="shared" si="37"/>
        <v>43891</v>
      </c>
      <c r="B271" s="34">
        <f t="shared" si="31"/>
        <v>43905</v>
      </c>
      <c r="C271" s="35">
        <f t="shared" si="32"/>
        <v>23</v>
      </c>
      <c r="D271" s="17">
        <f t="shared" si="33"/>
        <v>0.52268539297322358</v>
      </c>
      <c r="E271" s="17">
        <f t="shared" si="34"/>
        <v>0.51279589911182943</v>
      </c>
      <c r="F271" s="14">
        <f t="shared" si="35"/>
        <v>43649</v>
      </c>
      <c r="G271" s="14">
        <f t="shared" si="36"/>
        <v>44014</v>
      </c>
      <c r="H271" s="3">
        <f>I271*'Indem BL'!H271*SAWW!H271+(1-I271)*'Med BL'!H271</f>
        <v>1.5906592549373157</v>
      </c>
      <c r="I271" s="3">
        <f>CHOOSE(MATCH($A$2,{"D","C"},0),VLOOKUP($A271,$K$4:$N$39,COUNTA($K$4:$N$4)),TREND(D271:E271,F271:G271,B271))</f>
        <v>0.51574920001838276</v>
      </c>
    </row>
    <row r="272" spans="1:9">
      <c r="A272" s="12">
        <f t="shared" si="37"/>
        <v>43922</v>
      </c>
      <c r="B272" s="34">
        <f t="shared" si="31"/>
        <v>43936</v>
      </c>
      <c r="C272" s="35">
        <f t="shared" si="32"/>
        <v>23</v>
      </c>
      <c r="D272" s="17">
        <f t="shared" si="33"/>
        <v>0.52268539297322358</v>
      </c>
      <c r="E272" s="17">
        <f t="shared" si="34"/>
        <v>0.51279589911182943</v>
      </c>
      <c r="F272" s="14">
        <f t="shared" si="35"/>
        <v>43649</v>
      </c>
      <c r="G272" s="14">
        <f t="shared" si="36"/>
        <v>44014</v>
      </c>
      <c r="H272" s="3">
        <f>I272*'Indem BL'!H272*SAWW!H272+(1-I272)*'Med BL'!H272</f>
        <v>1.5970567280936061</v>
      </c>
      <c r="I272" s="3">
        <f>CHOOSE(MATCH($A$2,{"D","C"},0),VLOOKUP($A272,$K$4:$N$39,COUNTA($K$4:$N$4)),TREND(D272:E272,F272:G272,B272))</f>
        <v>0.51490927040275758</v>
      </c>
    </row>
    <row r="273" spans="1:9">
      <c r="A273" s="12">
        <f t="shared" si="37"/>
        <v>43952</v>
      </c>
      <c r="B273" s="34">
        <f t="shared" si="31"/>
        <v>43966</v>
      </c>
      <c r="C273" s="35">
        <f t="shared" si="32"/>
        <v>23</v>
      </c>
      <c r="D273" s="17">
        <f t="shared" si="33"/>
        <v>0.52268539297322358</v>
      </c>
      <c r="E273" s="17">
        <f t="shared" si="34"/>
        <v>0.51279589911182943</v>
      </c>
      <c r="F273" s="14">
        <f t="shared" si="35"/>
        <v>43649</v>
      </c>
      <c r="G273" s="14">
        <f t="shared" si="36"/>
        <v>44014</v>
      </c>
      <c r="H273" s="3">
        <f>I273*'Indem BL'!H273*SAWW!H273+(1-I273)*'Med BL'!H273</f>
        <v>1.6032248944461824</v>
      </c>
      <c r="I273" s="3">
        <f>CHOOSE(MATCH($A$2,{"D","C"},0),VLOOKUP($A273,$K$4:$N$39,COUNTA($K$4:$N$4)),TREND(D273:E273,F273:G273,B273))</f>
        <v>0.51409643529086213</v>
      </c>
    </row>
    <row r="274" spans="1:9">
      <c r="A274" s="12">
        <f t="shared" si="37"/>
        <v>43983</v>
      </c>
      <c r="B274" s="34">
        <f t="shared" si="31"/>
        <v>43997</v>
      </c>
      <c r="C274" s="35">
        <f t="shared" si="32"/>
        <v>23</v>
      </c>
      <c r="D274" s="17">
        <f t="shared" si="33"/>
        <v>0.52268539297322358</v>
      </c>
      <c r="E274" s="17">
        <f t="shared" si="34"/>
        <v>0.51279589911182943</v>
      </c>
      <c r="F274" s="14">
        <f t="shared" si="35"/>
        <v>43649</v>
      </c>
      <c r="G274" s="14">
        <f t="shared" si="36"/>
        <v>44014</v>
      </c>
      <c r="H274" s="3">
        <f>I274*'Indem BL'!H274*SAWW!H274+(1-I274)*'Med BL'!H274</f>
        <v>1.609574965085214</v>
      </c>
      <c r="I274" s="3">
        <f>CHOOSE(MATCH($A$2,{"D","C"},0),VLOOKUP($A274,$K$4:$N$39,COUNTA($K$4:$N$4)),TREND(D274:E274,F274:G274,B274))</f>
        <v>0.51325650567523673</v>
      </c>
    </row>
    <row r="275" spans="1:9">
      <c r="A275" s="12">
        <f t="shared" si="37"/>
        <v>44013</v>
      </c>
      <c r="B275" s="155">
        <f t="shared" ref="B275:B338" si="38">DATE(YEAR(A275),MONTH(A275)+FLOOR(($N$2+$A$3)/2,1),1+14*MOD($N$2+$A$3,2))</f>
        <v>44027</v>
      </c>
      <c r="C275" s="150">
        <f t="shared" ref="C275:C338" si="39">MATCH($B275,$L$5:$L$39,1)</f>
        <v>24</v>
      </c>
      <c r="D275" s="17">
        <f t="shared" ref="D275:D338" si="40">INDEX($O$5:$O$39,C275)</f>
        <v>0.51279589911182943</v>
      </c>
      <c r="E275" s="17">
        <f t="shared" ref="E275:E338" si="41">INDEX($O$5:$O$39,C275+1)</f>
        <v>0.50289637680471588</v>
      </c>
      <c r="F275" s="14">
        <f t="shared" ref="F275:F338" si="42">INDEX($L$5:$L$39,C275)</f>
        <v>44014</v>
      </c>
      <c r="G275" s="14">
        <f t="shared" ref="G275:G338" si="43">INDEX($L$5:$L$39,C275+1)</f>
        <v>44380</v>
      </c>
      <c r="H275" s="3">
        <f>I275*'Indem BL'!H275*SAWW!H275+(1-I275)*'Med BL'!H275</f>
        <v>1.6137425507043637</v>
      </c>
      <c r="I275" s="3">
        <f>CHOOSE(MATCH($A$2,{"D","C"},0),VLOOKUP($A275,$K$4:$N$39,COUNTA($K$4:$N$4)),TREND(D275:E275,F275:G275,B275))</f>
        <v>0.51244427673480075</v>
      </c>
    </row>
    <row r="276" spans="1:9">
      <c r="A276" s="12">
        <f t="shared" si="37"/>
        <v>44044</v>
      </c>
      <c r="B276" s="155">
        <f t="shared" si="38"/>
        <v>44058</v>
      </c>
      <c r="C276" s="150">
        <f t="shared" si="39"/>
        <v>24</v>
      </c>
      <c r="D276" s="17">
        <f t="shared" si="40"/>
        <v>0.51279589911182943</v>
      </c>
      <c r="E276" s="17">
        <f t="shared" si="41"/>
        <v>0.50289637680471588</v>
      </c>
      <c r="F276" s="14">
        <f t="shared" si="42"/>
        <v>44014</v>
      </c>
      <c r="G276" s="14">
        <f t="shared" si="43"/>
        <v>44380</v>
      </c>
      <c r="H276" s="3">
        <f>I276*'Indem BL'!H276*SAWW!H276+(1-I276)*'Med BL'!H276</f>
        <v>1.6153948524925292</v>
      </c>
      <c r="I276" s="3">
        <f>CHOOSE(MATCH($A$2,{"D","C"},0),VLOOKUP($A276,$K$4:$N$39,COUNTA($K$4:$N$4)),TREND(D276:E276,F276:G276,B276))</f>
        <v>0.51160579260496331</v>
      </c>
    </row>
    <row r="277" spans="1:9">
      <c r="A277" s="12">
        <f t="shared" si="37"/>
        <v>44075</v>
      </c>
      <c r="B277" s="155">
        <f t="shared" si="38"/>
        <v>44089</v>
      </c>
      <c r="C277" s="150">
        <f t="shared" si="39"/>
        <v>24</v>
      </c>
      <c r="D277" s="17">
        <f t="shared" si="40"/>
        <v>0.51279589911182943</v>
      </c>
      <c r="E277" s="17">
        <f t="shared" si="41"/>
        <v>0.50289637680471588</v>
      </c>
      <c r="F277" s="14">
        <f t="shared" si="42"/>
        <v>44014</v>
      </c>
      <c r="G277" s="14">
        <f t="shared" si="43"/>
        <v>44380</v>
      </c>
      <c r="H277" s="3">
        <f>I277*'Indem BL'!H277*SAWW!H277+(1-I277)*'Med BL'!H277</f>
        <v>1.6170383655654019</v>
      </c>
      <c r="I277" s="3">
        <f>CHOOSE(MATCH($A$2,{"D","C"},0),VLOOKUP($A277,$K$4:$N$39,COUNTA($K$4:$N$4)),TREND(D277:E277,F277:G277,B277))</f>
        <v>0.51076730847512564</v>
      </c>
    </row>
    <row r="278" spans="1:9">
      <c r="A278" s="12">
        <f t="shared" si="37"/>
        <v>44105</v>
      </c>
      <c r="B278" s="155">
        <f t="shared" si="38"/>
        <v>44119</v>
      </c>
      <c r="C278" s="150">
        <f t="shared" si="39"/>
        <v>24</v>
      </c>
      <c r="D278" s="17">
        <f t="shared" si="40"/>
        <v>0.51279589911182943</v>
      </c>
      <c r="E278" s="17">
        <f t="shared" si="41"/>
        <v>0.50289637680471588</v>
      </c>
      <c r="F278" s="14">
        <f t="shared" si="42"/>
        <v>44014</v>
      </c>
      <c r="G278" s="14">
        <f t="shared" si="43"/>
        <v>44380</v>
      </c>
      <c r="H278" s="3">
        <f>I278*'Indem BL'!H278*SAWW!H278+(1-I278)*'Med BL'!H278</f>
        <v>1.6186204940599707</v>
      </c>
      <c r="I278" s="3">
        <f>CHOOSE(MATCH($A$2,{"D","C"},0),VLOOKUP($A278,$K$4:$N$39,COUNTA($K$4:$N$4)),TREND(D278:E278,F278:G278,B278))</f>
        <v>0.50995587222044425</v>
      </c>
    </row>
    <row r="279" spans="1:9">
      <c r="A279" s="12">
        <f t="shared" si="37"/>
        <v>44136</v>
      </c>
      <c r="B279" s="155">
        <f t="shared" si="38"/>
        <v>44150</v>
      </c>
      <c r="C279" s="150">
        <f t="shared" si="39"/>
        <v>24</v>
      </c>
      <c r="D279" s="17">
        <f t="shared" si="40"/>
        <v>0.51279589911182943</v>
      </c>
      <c r="E279" s="17">
        <f t="shared" si="41"/>
        <v>0.50289637680471588</v>
      </c>
      <c r="F279" s="14">
        <f t="shared" si="42"/>
        <v>44014</v>
      </c>
      <c r="G279" s="14">
        <f t="shared" si="43"/>
        <v>44380</v>
      </c>
      <c r="H279" s="3">
        <f>I279*'Indem BL'!H279*SAWW!H279+(1-I279)*'Med BL'!H279</f>
        <v>1.6202467132092053</v>
      </c>
      <c r="I279" s="3">
        <f>CHOOSE(MATCH($A$2,{"D","C"},0),VLOOKUP($A279,$K$4:$N$39,COUNTA($K$4:$N$4)),TREND(D279:E279,F279:G279,B279))</f>
        <v>0.5091173880906068</v>
      </c>
    </row>
    <row r="280" spans="1:9">
      <c r="A280" s="12">
        <f t="shared" si="37"/>
        <v>44166</v>
      </c>
      <c r="B280" s="155">
        <f t="shared" si="38"/>
        <v>44180</v>
      </c>
      <c r="C280" s="150">
        <f t="shared" si="39"/>
        <v>24</v>
      </c>
      <c r="D280" s="17">
        <f t="shared" si="40"/>
        <v>0.51279589911182943</v>
      </c>
      <c r="E280" s="17">
        <f t="shared" si="41"/>
        <v>0.50289637680471588</v>
      </c>
      <c r="F280" s="14">
        <f t="shared" si="42"/>
        <v>44014</v>
      </c>
      <c r="G280" s="14">
        <f t="shared" si="43"/>
        <v>44380</v>
      </c>
      <c r="H280" s="3">
        <f>I280*'Indem BL'!H280*SAWW!H280+(1-I280)*'Med BL'!H280</f>
        <v>1.6218121056486394</v>
      </c>
      <c r="I280" s="3">
        <f>CHOOSE(MATCH($A$2,{"D","C"},0),VLOOKUP($A280,$K$4:$N$39,COUNTA($K$4:$N$4)),TREND(D280:E280,F280:G280,B280))</f>
        <v>0.50830595183592542</v>
      </c>
    </row>
    <row r="281" spans="1:9">
      <c r="A281" s="12">
        <f t="shared" si="37"/>
        <v>44197</v>
      </c>
      <c r="B281" s="155">
        <f t="shared" si="38"/>
        <v>44211</v>
      </c>
      <c r="C281" s="150">
        <f t="shared" si="39"/>
        <v>24</v>
      </c>
      <c r="D281" s="17">
        <f t="shared" si="40"/>
        <v>0.51279589911182943</v>
      </c>
      <c r="E281" s="17">
        <f t="shared" si="41"/>
        <v>0.50289637680471588</v>
      </c>
      <c r="F281" s="14">
        <f t="shared" si="42"/>
        <v>44014</v>
      </c>
      <c r="G281" s="14">
        <f t="shared" si="43"/>
        <v>44380</v>
      </c>
      <c r="H281" s="3">
        <f>I281*'Indem BL'!H281*SAWW!H281+(1-I281)*'Med BL'!H281</f>
        <v>1.6340074602545427</v>
      </c>
      <c r="I281" s="3">
        <f>CHOOSE(MATCH($A$2,{"D","C"},0),VLOOKUP($A281,$K$4:$N$39,COUNTA($K$4:$N$4)),TREND(D281:E281,F281:G281,B281))</f>
        <v>0.50746746770608797</v>
      </c>
    </row>
    <row r="282" spans="1:9">
      <c r="A282" s="12">
        <f t="shared" si="37"/>
        <v>44228</v>
      </c>
      <c r="B282" s="155">
        <f t="shared" si="38"/>
        <v>44242</v>
      </c>
      <c r="C282" s="150">
        <f t="shared" si="39"/>
        <v>24</v>
      </c>
      <c r="D282" s="17">
        <f t="shared" si="40"/>
        <v>0.51279589911182943</v>
      </c>
      <c r="E282" s="17">
        <f t="shared" si="41"/>
        <v>0.50289637680471588</v>
      </c>
      <c r="F282" s="14">
        <f t="shared" si="42"/>
        <v>44014</v>
      </c>
      <c r="G282" s="14">
        <f t="shared" si="43"/>
        <v>44380</v>
      </c>
      <c r="H282" s="3">
        <f>I282*'Indem BL'!H282*SAWW!H282+(1-I282)*'Med BL'!H282</f>
        <v>1.6356147978803111</v>
      </c>
      <c r="I282" s="3">
        <f>CHOOSE(MATCH($A$2,{"D","C"},0),VLOOKUP($A282,$K$4:$N$39,COUNTA($K$4:$N$4)),TREND(D282:E282,F282:G282,B282))</f>
        <v>0.5066289835762503</v>
      </c>
    </row>
    <row r="283" spans="1:9">
      <c r="A283" s="12">
        <f t="shared" si="37"/>
        <v>44256</v>
      </c>
      <c r="B283" s="155">
        <f t="shared" si="38"/>
        <v>44270</v>
      </c>
      <c r="C283" s="150">
        <f t="shared" si="39"/>
        <v>24</v>
      </c>
      <c r="D283" s="17">
        <f t="shared" si="40"/>
        <v>0.51279589911182943</v>
      </c>
      <c r="E283" s="17">
        <f t="shared" si="41"/>
        <v>0.50289637680471588</v>
      </c>
      <c r="F283" s="14">
        <f t="shared" si="42"/>
        <v>44014</v>
      </c>
      <c r="G283" s="14">
        <f t="shared" si="43"/>
        <v>44380</v>
      </c>
      <c r="H283" s="3">
        <f>I283*'Indem BL'!H283*SAWW!H283+(1-I283)*'Med BL'!H283</f>
        <v>1.6370589623622913</v>
      </c>
      <c r="I283" s="3">
        <f>CHOOSE(MATCH($A$2,{"D","C"},0),VLOOKUP($A283,$K$4:$N$39,COUNTA($K$4:$N$4)),TREND(D283:E283,F283:G283,B283))</f>
        <v>0.50587164307188104</v>
      </c>
    </row>
    <row r="284" spans="1:9">
      <c r="A284" s="12">
        <f t="shared" si="37"/>
        <v>44287</v>
      </c>
      <c r="B284" s="155">
        <f t="shared" si="38"/>
        <v>44301</v>
      </c>
      <c r="C284" s="150">
        <f t="shared" si="39"/>
        <v>24</v>
      </c>
      <c r="D284" s="17">
        <f t="shared" si="40"/>
        <v>0.51279589911182943</v>
      </c>
      <c r="E284" s="17">
        <f t="shared" si="41"/>
        <v>0.50289637680471588</v>
      </c>
      <c r="F284" s="14">
        <f t="shared" si="42"/>
        <v>44014</v>
      </c>
      <c r="G284" s="14">
        <f t="shared" si="43"/>
        <v>44380</v>
      </c>
      <c r="H284" s="3">
        <f>I284*'Indem BL'!H284*SAWW!H284+(1-I284)*'Med BL'!H284</f>
        <v>1.6386494175180504</v>
      </c>
      <c r="I284" s="3">
        <f>CHOOSE(MATCH($A$2,{"D","C"},0),VLOOKUP($A284,$K$4:$N$39,COUNTA($K$4:$N$4)),TREND(D284:E284,F284:G284,B284))</f>
        <v>0.50503315894204359</v>
      </c>
    </row>
    <row r="285" spans="1:9">
      <c r="A285" s="12">
        <f t="shared" si="37"/>
        <v>44317</v>
      </c>
      <c r="B285" s="155">
        <f t="shared" si="38"/>
        <v>44331</v>
      </c>
      <c r="C285" s="150">
        <f t="shared" si="39"/>
        <v>24</v>
      </c>
      <c r="D285" s="17">
        <f t="shared" si="40"/>
        <v>0.51279589911182943</v>
      </c>
      <c r="E285" s="17">
        <f t="shared" si="41"/>
        <v>0.50289637680471588</v>
      </c>
      <c r="F285" s="14">
        <f t="shared" si="42"/>
        <v>44014</v>
      </c>
      <c r="G285" s="14">
        <f t="shared" si="43"/>
        <v>44380</v>
      </c>
      <c r="H285" s="3">
        <f>I285*'Indem BL'!H285*SAWW!H285+(1-I285)*'Med BL'!H285</f>
        <v>1.6401801218185612</v>
      </c>
      <c r="I285" s="3">
        <f>CHOOSE(MATCH($A$2,{"D","C"},0),VLOOKUP($A285,$K$4:$N$39,COUNTA($K$4:$N$4)),TREND(D285:E285,F285:G285,B285))</f>
        <v>0.50422172268736221</v>
      </c>
    </row>
    <row r="286" spans="1:9">
      <c r="A286" s="12">
        <f t="shared" si="37"/>
        <v>44348</v>
      </c>
      <c r="B286" s="155">
        <f t="shared" si="38"/>
        <v>44362</v>
      </c>
      <c r="C286" s="150">
        <f t="shared" si="39"/>
        <v>24</v>
      </c>
      <c r="D286" s="17">
        <f t="shared" si="40"/>
        <v>0.51279589911182943</v>
      </c>
      <c r="E286" s="17">
        <f t="shared" si="41"/>
        <v>0.50289637680471588</v>
      </c>
      <c r="F286" s="14">
        <f t="shared" si="42"/>
        <v>44014</v>
      </c>
      <c r="G286" s="14">
        <f t="shared" si="43"/>
        <v>44380</v>
      </c>
      <c r="H286" s="3">
        <f>I286*'Indem BL'!H286*SAWW!H286+(1-I286)*'Med BL'!H286</f>
        <v>1.6417531222171917</v>
      </c>
      <c r="I286" s="3">
        <f>CHOOSE(MATCH($A$2,{"D","C"},0),VLOOKUP($A286,$K$4:$N$39,COUNTA($K$4:$N$4)),TREND(D286:E286,F286:G286,B286))</f>
        <v>0.50338323855752454</v>
      </c>
    </row>
    <row r="287" spans="1:9">
      <c r="A287" s="12">
        <f t="shared" si="37"/>
        <v>44378</v>
      </c>
      <c r="B287" s="155">
        <f t="shared" si="38"/>
        <v>44392</v>
      </c>
      <c r="C287" s="150">
        <f t="shared" si="39"/>
        <v>25</v>
      </c>
      <c r="D287" s="17">
        <f t="shared" si="40"/>
        <v>0.50289637680471588</v>
      </c>
      <c r="E287" s="17">
        <f t="shared" si="41"/>
        <v>0.49299458312840172</v>
      </c>
      <c r="F287" s="14">
        <f t="shared" si="42"/>
        <v>44380</v>
      </c>
      <c r="G287" s="14">
        <f t="shared" si="43"/>
        <v>44745</v>
      </c>
      <c r="H287" s="3">
        <f>I287*'Indem BL'!H287*SAWW!H287+(1-I287)*'Med BL'!H287</f>
        <v>1.6432973838282017</v>
      </c>
      <c r="I287" s="3">
        <f>CHOOSE(MATCH($A$2,{"D","C"},0),VLOOKUP($A287,$K$4:$N$39,COUNTA($K$4:$N$4)),TREND(D287:E287,F287:G287,B287))</f>
        <v>0.50257083838248096</v>
      </c>
    </row>
    <row r="288" spans="1:9">
      <c r="A288" s="12">
        <f t="shared" si="37"/>
        <v>44409</v>
      </c>
      <c r="B288" s="155">
        <f t="shared" si="38"/>
        <v>44423</v>
      </c>
      <c r="C288" s="150">
        <f t="shared" si="39"/>
        <v>25</v>
      </c>
      <c r="D288" s="17">
        <f t="shared" si="40"/>
        <v>0.50289637680471588</v>
      </c>
      <c r="E288" s="17">
        <f t="shared" si="41"/>
        <v>0.49299458312840172</v>
      </c>
      <c r="F288" s="14">
        <f t="shared" si="42"/>
        <v>44380</v>
      </c>
      <c r="G288" s="14">
        <f t="shared" si="43"/>
        <v>44745</v>
      </c>
      <c r="H288" s="3">
        <f>I288*'Indem BL'!H288*SAWW!H288+(1-I288)*'Med BL'!H288</f>
        <v>1.644931380995774</v>
      </c>
      <c r="I288" s="3">
        <f>CHOOSE(MATCH($A$2,{"D","C"},0),VLOOKUP($A288,$K$4:$N$39,COUNTA($K$4:$N$4)),TREND(D288:E288,F288:G288,B288))</f>
        <v>0.5017298641250405</v>
      </c>
    </row>
    <row r="289" spans="1:9">
      <c r="A289" s="12">
        <f t="shared" si="37"/>
        <v>44440</v>
      </c>
      <c r="B289" s="155">
        <f t="shared" si="38"/>
        <v>44454</v>
      </c>
      <c r="C289" s="150">
        <f t="shared" si="39"/>
        <v>25</v>
      </c>
      <c r="D289" s="17">
        <f t="shared" si="40"/>
        <v>0.50289637680471588</v>
      </c>
      <c r="E289" s="17">
        <f t="shared" si="41"/>
        <v>0.49299458312840172</v>
      </c>
      <c r="F289" s="14">
        <f t="shared" si="42"/>
        <v>44380</v>
      </c>
      <c r="G289" s="14">
        <f t="shared" si="43"/>
        <v>44745</v>
      </c>
      <c r="H289" s="3">
        <f>I289*'Indem BL'!H289*SAWW!H289+(1-I289)*'Med BL'!H289</f>
        <v>1.6465562072020692</v>
      </c>
      <c r="I289" s="3">
        <f>CHOOSE(MATCH($A$2,{"D","C"},0),VLOOKUP($A289,$K$4:$N$39,COUNTA($K$4:$N$4)),TREND(D289:E289,F289:G289,B289))</f>
        <v>0.50088888986760027</v>
      </c>
    </row>
    <row r="290" spans="1:9">
      <c r="A290" s="12">
        <f t="shared" si="37"/>
        <v>44470</v>
      </c>
      <c r="B290" s="155">
        <f t="shared" si="38"/>
        <v>44484</v>
      </c>
      <c r="C290" s="150">
        <f t="shared" si="39"/>
        <v>25</v>
      </c>
      <c r="D290" s="17">
        <f t="shared" si="40"/>
        <v>0.50289637680471588</v>
      </c>
      <c r="E290" s="17">
        <f t="shared" si="41"/>
        <v>0.49299458312840172</v>
      </c>
      <c r="F290" s="14">
        <f t="shared" si="42"/>
        <v>44380</v>
      </c>
      <c r="G290" s="14">
        <f t="shared" si="43"/>
        <v>44745</v>
      </c>
      <c r="H290" s="3">
        <f>I290*'Indem BL'!H290*SAWW!H290+(1-I290)*'Med BL'!H290</f>
        <v>1.6481198876831149</v>
      </c>
      <c r="I290" s="3">
        <f>CHOOSE(MATCH($A$2,{"D","C"},0),VLOOKUP($A290,$K$4:$N$39,COUNTA($K$4:$N$4)),TREND(D290:E290,F290:G290,B290))</f>
        <v>0.50007504381201273</v>
      </c>
    </row>
    <row r="291" spans="1:9">
      <c r="A291" s="12">
        <f t="shared" si="37"/>
        <v>44501</v>
      </c>
      <c r="B291" s="155">
        <f t="shared" si="38"/>
        <v>44515</v>
      </c>
      <c r="C291" s="150">
        <f t="shared" si="39"/>
        <v>25</v>
      </c>
      <c r="D291" s="17">
        <f t="shared" si="40"/>
        <v>0.50289637680471588</v>
      </c>
      <c r="E291" s="17">
        <f t="shared" si="41"/>
        <v>0.49299458312840172</v>
      </c>
      <c r="F291" s="14">
        <f t="shared" si="42"/>
        <v>44380</v>
      </c>
      <c r="G291" s="14">
        <f t="shared" si="43"/>
        <v>44745</v>
      </c>
      <c r="H291" s="3">
        <f>I291*'Indem BL'!H291*SAWW!H291+(1-I291)*'Med BL'!H291</f>
        <v>1.6497266678043156</v>
      </c>
      <c r="I291" s="3">
        <f>CHOOSE(MATCH($A$2,{"D","C"},0),VLOOKUP($A291,$K$4:$N$39,COUNTA($K$4:$N$4)),TREND(D291:E291,F291:G291,B291))</f>
        <v>0.49923406955457228</v>
      </c>
    </row>
    <row r="292" spans="1:9">
      <c r="A292" s="12">
        <f t="shared" si="37"/>
        <v>44531</v>
      </c>
      <c r="B292" s="155">
        <f t="shared" si="38"/>
        <v>44545</v>
      </c>
      <c r="C292" s="150">
        <f t="shared" si="39"/>
        <v>25</v>
      </c>
      <c r="D292" s="17">
        <f t="shared" si="40"/>
        <v>0.50289637680471588</v>
      </c>
      <c r="E292" s="17">
        <f t="shared" si="41"/>
        <v>0.49299458312840172</v>
      </c>
      <c r="F292" s="14">
        <f t="shared" si="42"/>
        <v>44380</v>
      </c>
      <c r="G292" s="14">
        <f t="shared" si="43"/>
        <v>44745</v>
      </c>
      <c r="H292" s="3">
        <f>I292*'Indem BL'!H292*SAWW!H292+(1-I292)*'Med BL'!H292</f>
        <v>1.6512728843320446</v>
      </c>
      <c r="I292" s="3">
        <f>CHOOSE(MATCH($A$2,{"D","C"},0),VLOOKUP($A292,$K$4:$N$39,COUNTA($K$4:$N$4)),TREND(D292:E292,F292:G292,B292))</f>
        <v>0.49842022349898496</v>
      </c>
    </row>
    <row r="293" spans="1:9">
      <c r="A293" s="12">
        <f t="shared" si="37"/>
        <v>44562</v>
      </c>
      <c r="B293" s="155">
        <f t="shared" si="38"/>
        <v>44576</v>
      </c>
      <c r="C293" s="150">
        <f t="shared" si="39"/>
        <v>25</v>
      </c>
      <c r="D293" s="17">
        <f t="shared" si="40"/>
        <v>0.50289637680471588</v>
      </c>
      <c r="E293" s="17">
        <f t="shared" si="41"/>
        <v>0.49299458312840172</v>
      </c>
      <c r="F293" s="14">
        <f t="shared" si="42"/>
        <v>44380</v>
      </c>
      <c r="G293" s="14">
        <f t="shared" si="43"/>
        <v>44745</v>
      </c>
      <c r="H293" s="3">
        <f>I293*'Indem BL'!H293*SAWW!H293+(1-I293)*'Med BL'!H293</f>
        <v>1.6586517554728815</v>
      </c>
      <c r="I293" s="3">
        <f>CHOOSE(MATCH($A$2,{"D","C"},0),VLOOKUP($A293,$K$4:$N$39,COUNTA($K$4:$N$4)),TREND(D293:E293,F293:G293,B293))</f>
        <v>0.49757924924154451</v>
      </c>
    </row>
    <row r="294" spans="1:9">
      <c r="A294" s="12">
        <f t="shared" si="37"/>
        <v>44593</v>
      </c>
      <c r="B294" s="155">
        <f t="shared" si="38"/>
        <v>44607</v>
      </c>
      <c r="C294" s="150">
        <f t="shared" si="39"/>
        <v>25</v>
      </c>
      <c r="D294" s="17">
        <f t="shared" si="40"/>
        <v>0.50289637680471588</v>
      </c>
      <c r="E294" s="17">
        <f t="shared" si="41"/>
        <v>0.49299458312840172</v>
      </c>
      <c r="F294" s="14">
        <f t="shared" si="42"/>
        <v>44380</v>
      </c>
      <c r="G294" s="14">
        <f t="shared" si="43"/>
        <v>44745</v>
      </c>
      <c r="H294" s="3">
        <f>I294*'Indem BL'!H294*SAWW!H294+(1-I294)*'Med BL'!H294</f>
        <v>1.6602350749853536</v>
      </c>
      <c r="I294" s="3">
        <f>CHOOSE(MATCH($A$2,{"D","C"},0),VLOOKUP($A294,$K$4:$N$39,COUNTA($K$4:$N$4)),TREND(D294:E294,F294:G294,B294))</f>
        <v>0.49673827498410406</v>
      </c>
    </row>
    <row r="295" spans="1:9">
      <c r="A295" s="12">
        <f t="shared" si="37"/>
        <v>44621</v>
      </c>
      <c r="B295" s="155">
        <f t="shared" si="38"/>
        <v>44635</v>
      </c>
      <c r="C295" s="150">
        <f t="shared" si="39"/>
        <v>25</v>
      </c>
      <c r="D295" s="17">
        <f t="shared" si="40"/>
        <v>0.50289637680471588</v>
      </c>
      <c r="E295" s="17">
        <f t="shared" si="41"/>
        <v>0.49299458312840172</v>
      </c>
      <c r="F295" s="14">
        <f t="shared" si="42"/>
        <v>44380</v>
      </c>
      <c r="G295" s="14">
        <f t="shared" si="43"/>
        <v>44745</v>
      </c>
      <c r="H295" s="3">
        <f>I295*'Indem BL'!H295*SAWW!H295+(1-I295)*'Med BL'!H295</f>
        <v>1.6616572479788405</v>
      </c>
      <c r="I295" s="3">
        <f>CHOOSE(MATCH($A$2,{"D","C"},0),VLOOKUP($A295,$K$4:$N$39,COUNTA($K$4:$N$4)),TREND(D295:E295,F295:G295,B295))</f>
        <v>0.49597868533222256</v>
      </c>
    </row>
    <row r="296" spans="1:9">
      <c r="A296" s="12">
        <f t="shared" si="37"/>
        <v>44652</v>
      </c>
      <c r="B296" s="155">
        <f t="shared" si="38"/>
        <v>44666</v>
      </c>
      <c r="C296" s="150">
        <f t="shared" si="39"/>
        <v>25</v>
      </c>
      <c r="D296" s="17">
        <f t="shared" si="40"/>
        <v>0.50289637680471588</v>
      </c>
      <c r="E296" s="17">
        <f t="shared" si="41"/>
        <v>0.49299458312840172</v>
      </c>
      <c r="F296" s="14">
        <f t="shared" si="42"/>
        <v>44380</v>
      </c>
      <c r="G296" s="14">
        <f t="shared" si="43"/>
        <v>44745</v>
      </c>
      <c r="H296" s="3">
        <f>I296*'Indem BL'!H296*SAWW!H296+(1-I296)*'Med BL'!H296</f>
        <v>1.6632230258090881</v>
      </c>
      <c r="I296" s="3">
        <f>CHOOSE(MATCH($A$2,{"D","C"},0),VLOOKUP($A296,$K$4:$N$39,COUNTA($K$4:$N$4)),TREND(D296:E296,F296:G296,B296))</f>
        <v>0.49513771107478211</v>
      </c>
    </row>
    <row r="297" spans="1:9">
      <c r="A297" s="12">
        <f t="shared" si="37"/>
        <v>44682</v>
      </c>
      <c r="B297" s="155">
        <f t="shared" si="38"/>
        <v>44696</v>
      </c>
      <c r="C297" s="150">
        <f t="shared" si="39"/>
        <v>25</v>
      </c>
      <c r="D297" s="17">
        <f t="shared" si="40"/>
        <v>0.50289637680471588</v>
      </c>
      <c r="E297" s="17">
        <f t="shared" si="41"/>
        <v>0.49299458312840172</v>
      </c>
      <c r="F297" s="14">
        <f t="shared" si="42"/>
        <v>44380</v>
      </c>
      <c r="G297" s="14">
        <f t="shared" si="43"/>
        <v>44745</v>
      </c>
      <c r="H297" s="3">
        <f>I297*'Indem BL'!H297*SAWW!H297+(1-I297)*'Med BL'!H297</f>
        <v>1.6647295190405282</v>
      </c>
      <c r="I297" s="3">
        <f>CHOOSE(MATCH($A$2,{"D","C"},0),VLOOKUP($A297,$K$4:$N$39,COUNTA($K$4:$N$4)),TREND(D297:E297,F297:G297,B297))</f>
        <v>0.49432386501919456</v>
      </c>
    </row>
    <row r="298" spans="1:9">
      <c r="A298" s="12">
        <f t="shared" si="37"/>
        <v>44713</v>
      </c>
      <c r="B298" s="155">
        <f t="shared" si="38"/>
        <v>44727</v>
      </c>
      <c r="C298" s="150">
        <f t="shared" si="39"/>
        <v>25</v>
      </c>
      <c r="D298" s="17">
        <f t="shared" si="40"/>
        <v>0.50289637680471588</v>
      </c>
      <c r="E298" s="17">
        <f t="shared" si="41"/>
        <v>0.49299458312840172</v>
      </c>
      <c r="F298" s="14">
        <f t="shared" si="42"/>
        <v>44380</v>
      </c>
      <c r="G298" s="14">
        <f t="shared" si="43"/>
        <v>44745</v>
      </c>
      <c r="H298" s="3">
        <f>I298*'Indem BL'!H298*SAWW!H298+(1-I298)*'Med BL'!H298</f>
        <v>1.6662771605552571</v>
      </c>
      <c r="I298" s="3">
        <f>CHOOSE(MATCH($A$2,{"D","C"},0),VLOOKUP($A298,$K$4:$N$39,COUNTA($K$4:$N$4)),TREND(D298:E298,F298:G298,B298))</f>
        <v>0.49348289076175433</v>
      </c>
    </row>
    <row r="299" spans="1:9">
      <c r="A299" s="12">
        <f t="shared" si="37"/>
        <v>44743</v>
      </c>
      <c r="B299" s="155">
        <f t="shared" si="38"/>
        <v>44757</v>
      </c>
      <c r="C299" s="150">
        <f t="shared" si="39"/>
        <v>26</v>
      </c>
      <c r="D299" s="17">
        <f t="shared" si="40"/>
        <v>0.49299458312840172</v>
      </c>
      <c r="E299" s="17">
        <f t="shared" si="41"/>
        <v>0.48309828228002444</v>
      </c>
      <c r="F299" s="14">
        <f t="shared" si="42"/>
        <v>44745</v>
      </c>
      <c r="G299" s="14">
        <f t="shared" si="43"/>
        <v>45110</v>
      </c>
      <c r="H299" s="3">
        <f>I299*'Indem BL'!H299*SAWW!H299+(1-I299)*'Med BL'!H299</f>
        <v>1.6677956146295836</v>
      </c>
      <c r="I299" s="3">
        <f>CHOOSE(MATCH($A$2,{"D","C"},0),VLOOKUP($A299,$K$4:$N$39,COUNTA($K$4:$N$4)),TREND(D299:E299,F299:G299,B299))</f>
        <v>0.49266922529229085</v>
      </c>
    </row>
    <row r="300" spans="1:9">
      <c r="A300" s="12">
        <f t="shared" si="37"/>
        <v>44774</v>
      </c>
      <c r="B300" s="155">
        <f t="shared" si="38"/>
        <v>44788</v>
      </c>
      <c r="C300" s="150">
        <f t="shared" si="39"/>
        <v>26</v>
      </c>
      <c r="D300" s="17">
        <f t="shared" si="40"/>
        <v>0.49299458312840172</v>
      </c>
      <c r="E300" s="17">
        <f t="shared" si="41"/>
        <v>0.48309828228002444</v>
      </c>
      <c r="F300" s="14">
        <f t="shared" si="42"/>
        <v>44745</v>
      </c>
      <c r="G300" s="14">
        <f t="shared" si="43"/>
        <v>45110</v>
      </c>
      <c r="H300" s="3">
        <f>I300*'Indem BL'!H300*SAWW!H300+(1-I300)*'Med BL'!H300</f>
        <v>1.669401184122389</v>
      </c>
      <c r="I300" s="3">
        <f>CHOOSE(MATCH($A$2,{"D","C"},0),VLOOKUP($A300,$K$4:$N$39,COUNTA($K$4:$N$4)),TREND(D300:E300,F300:G300,B300))</f>
        <v>0.49182871754900392</v>
      </c>
    </row>
    <row r="301" spans="1:9">
      <c r="A301" s="12">
        <f t="shared" si="37"/>
        <v>44805</v>
      </c>
      <c r="B301" s="155">
        <f t="shared" si="38"/>
        <v>44819</v>
      </c>
      <c r="C301" s="150">
        <f t="shared" si="39"/>
        <v>26</v>
      </c>
      <c r="D301" s="17">
        <f t="shared" si="40"/>
        <v>0.49299458312840172</v>
      </c>
      <c r="E301" s="17">
        <f t="shared" si="41"/>
        <v>0.48309828228002444</v>
      </c>
      <c r="F301" s="14">
        <f t="shared" si="42"/>
        <v>44745</v>
      </c>
      <c r="G301" s="14">
        <f t="shared" si="43"/>
        <v>45110</v>
      </c>
      <c r="H301" s="3">
        <f>I301*'Indem BL'!H301*SAWW!H301+(1-I301)*'Med BL'!H301</f>
        <v>1.6709972839842706</v>
      </c>
      <c r="I301" s="3">
        <f>CHOOSE(MATCH($A$2,{"D","C"},0),VLOOKUP($A301,$K$4:$N$39,COUNTA($K$4:$N$4)),TREND(D301:E301,F301:G301,B301))</f>
        <v>0.49098820980571722</v>
      </c>
    </row>
    <row r="302" spans="1:9">
      <c r="A302" s="12">
        <f t="shared" si="37"/>
        <v>44835</v>
      </c>
      <c r="B302" s="155">
        <f t="shared" si="38"/>
        <v>44849</v>
      </c>
      <c r="C302" s="150">
        <f t="shared" si="39"/>
        <v>26</v>
      </c>
      <c r="D302" s="17">
        <f t="shared" si="40"/>
        <v>0.49299458312840172</v>
      </c>
      <c r="E302" s="17">
        <f t="shared" si="41"/>
        <v>0.48309828228002444</v>
      </c>
      <c r="F302" s="14">
        <f t="shared" si="42"/>
        <v>44745</v>
      </c>
      <c r="G302" s="14">
        <f t="shared" si="43"/>
        <v>45110</v>
      </c>
      <c r="H302" s="3">
        <f>I302*'Indem BL'!H302*SAWW!H302+(1-I302)*'Med BL'!H302</f>
        <v>1.6725328804038893</v>
      </c>
      <c r="I302" s="3">
        <f>CHOOSE(MATCH($A$2,{"D","C"},0),VLOOKUP($A302,$K$4:$N$39,COUNTA($K$4:$N$4)),TREND(D302:E302,F302:G302,B302))</f>
        <v>0.49017481521543949</v>
      </c>
    </row>
    <row r="303" spans="1:9">
      <c r="A303" s="12">
        <f t="shared" si="37"/>
        <v>44866</v>
      </c>
      <c r="B303" s="155">
        <f t="shared" si="38"/>
        <v>44880</v>
      </c>
      <c r="C303" s="150">
        <f t="shared" si="39"/>
        <v>26</v>
      </c>
      <c r="D303" s="17">
        <f t="shared" si="40"/>
        <v>0.49299458312840172</v>
      </c>
      <c r="E303" s="17">
        <f t="shared" si="41"/>
        <v>0.48309828228002444</v>
      </c>
      <c r="F303" s="14">
        <f t="shared" si="42"/>
        <v>44745</v>
      </c>
      <c r="G303" s="14">
        <f t="shared" si="43"/>
        <v>45110</v>
      </c>
      <c r="H303" s="3">
        <f>I303*'Indem BL'!H303*SAWW!H303+(1-I303)*'Med BL'!H303</f>
        <v>1.6741103464758873</v>
      </c>
      <c r="I303" s="3">
        <f>CHOOSE(MATCH($A$2,{"D","C"},0),VLOOKUP($A303,$K$4:$N$39,COUNTA($K$4:$N$4)),TREND(D303:E303,F303:G303,B303))</f>
        <v>0.48933430747215279</v>
      </c>
    </row>
    <row r="304" spans="1:9">
      <c r="A304" s="12">
        <f t="shared" si="37"/>
        <v>44896</v>
      </c>
      <c r="B304" s="155">
        <f t="shared" si="38"/>
        <v>44910</v>
      </c>
      <c r="C304" s="150">
        <f t="shared" si="39"/>
        <v>26</v>
      </c>
      <c r="D304" s="17">
        <f t="shared" si="40"/>
        <v>0.49299458312840172</v>
      </c>
      <c r="E304" s="17">
        <f t="shared" si="41"/>
        <v>0.48309828228002444</v>
      </c>
      <c r="F304" s="14">
        <f t="shared" si="42"/>
        <v>44745</v>
      </c>
      <c r="G304" s="14">
        <f t="shared" si="43"/>
        <v>45110</v>
      </c>
      <c r="H304" s="3">
        <f>I304*'Indem BL'!H304*SAWW!H304+(1-I304)*'Med BL'!H304</f>
        <v>1.6756279101956184</v>
      </c>
      <c r="I304" s="3">
        <f>CHOOSE(MATCH($A$2,{"D","C"},0),VLOOKUP($A304,$K$4:$N$39,COUNTA($K$4:$N$4)),TREND(D304:E304,F304:G304,B304))</f>
        <v>0.48852091288187505</v>
      </c>
    </row>
    <row r="305" spans="1:9">
      <c r="A305" s="12">
        <f t="shared" si="37"/>
        <v>44927</v>
      </c>
      <c r="B305" s="155">
        <f t="shared" si="38"/>
        <v>44941</v>
      </c>
      <c r="C305" s="150">
        <f t="shared" si="39"/>
        <v>26</v>
      </c>
      <c r="D305" s="17">
        <f t="shared" si="40"/>
        <v>0.49299458312840172</v>
      </c>
      <c r="E305" s="17">
        <f t="shared" si="41"/>
        <v>0.48309828228002444</v>
      </c>
      <c r="F305" s="14">
        <f t="shared" si="42"/>
        <v>44745</v>
      </c>
      <c r="G305" s="14">
        <f t="shared" si="43"/>
        <v>45110</v>
      </c>
      <c r="H305" s="3">
        <f>I305*'Indem BL'!H305*SAWW!H305+(1-I305)*'Med BL'!H305</f>
        <v>1.6830497583452262</v>
      </c>
      <c r="I305" s="3">
        <f>CHOOSE(MATCH($A$2,{"D","C"},0),VLOOKUP($A305,$K$4:$N$39,COUNTA($K$4:$N$4)),TREND(D305:E305,F305:G305,B305))</f>
        <v>0.48768040513858835</v>
      </c>
    </row>
    <row r="306" spans="1:9">
      <c r="A306" s="12">
        <f t="shared" si="37"/>
        <v>44958</v>
      </c>
      <c r="B306" s="155">
        <f t="shared" si="38"/>
        <v>44972</v>
      </c>
      <c r="C306" s="150">
        <f t="shared" si="39"/>
        <v>26</v>
      </c>
      <c r="D306" s="17">
        <f t="shared" si="40"/>
        <v>0.49299458312840172</v>
      </c>
      <c r="E306" s="17">
        <f t="shared" si="41"/>
        <v>0.48309828228002444</v>
      </c>
      <c r="F306" s="14">
        <f t="shared" si="42"/>
        <v>44745</v>
      </c>
      <c r="G306" s="14">
        <f t="shared" si="43"/>
        <v>45110</v>
      </c>
      <c r="H306" s="3">
        <f>I306*'Indem BL'!H306*SAWW!H306+(1-I306)*'Med BL'!H306</f>
        <v>1.6846027287292895</v>
      </c>
      <c r="I306" s="3">
        <f>CHOOSE(MATCH($A$2,{"D","C"},0),VLOOKUP($A306,$K$4:$N$39,COUNTA($K$4:$N$4)),TREND(D306:E306,F306:G306,B306))</f>
        <v>0.48683989739530142</v>
      </c>
    </row>
    <row r="307" spans="1:9">
      <c r="A307" s="12">
        <f t="shared" si="37"/>
        <v>44986</v>
      </c>
      <c r="B307" s="155">
        <f t="shared" si="38"/>
        <v>45000</v>
      </c>
      <c r="C307" s="150">
        <f t="shared" si="39"/>
        <v>26</v>
      </c>
      <c r="D307" s="17">
        <f t="shared" si="40"/>
        <v>0.49299458312840172</v>
      </c>
      <c r="E307" s="17">
        <f t="shared" si="41"/>
        <v>0.48309828228002444</v>
      </c>
      <c r="F307" s="14">
        <f t="shared" si="42"/>
        <v>44745</v>
      </c>
      <c r="G307" s="14">
        <f t="shared" si="43"/>
        <v>45110</v>
      </c>
      <c r="H307" s="3">
        <f>I307*'Indem BL'!H307*SAWW!H307+(1-I307)*'Med BL'!H307</f>
        <v>1.6859972316102965</v>
      </c>
      <c r="I307" s="3">
        <f>CHOOSE(MATCH($A$2,{"D","C"},0),VLOOKUP($A307,$K$4:$N$39,COUNTA($K$4:$N$4)),TREND(D307:E307,F307:G307,B307))</f>
        <v>0.48608072911104228</v>
      </c>
    </row>
    <row r="308" spans="1:9">
      <c r="A308" s="12">
        <f t="shared" si="37"/>
        <v>45017</v>
      </c>
      <c r="B308" s="155">
        <f t="shared" si="38"/>
        <v>45031</v>
      </c>
      <c r="C308" s="150">
        <f t="shared" si="39"/>
        <v>26</v>
      </c>
      <c r="D308" s="17">
        <f t="shared" si="40"/>
        <v>0.49299458312840172</v>
      </c>
      <c r="E308" s="17">
        <f t="shared" si="41"/>
        <v>0.48309828228002444</v>
      </c>
      <c r="F308" s="14">
        <f t="shared" si="42"/>
        <v>44745</v>
      </c>
      <c r="G308" s="14">
        <f t="shared" si="43"/>
        <v>45110</v>
      </c>
      <c r="H308" s="3">
        <f>I308*'Indem BL'!H308*SAWW!H308+(1-I308)*'Med BL'!H308</f>
        <v>1.6875320890341776</v>
      </c>
      <c r="I308" s="3">
        <f>CHOOSE(MATCH($A$2,{"D","C"},0),VLOOKUP($A308,$K$4:$N$39,COUNTA($K$4:$N$4)),TREND(D308:E308,F308:G308,B308))</f>
        <v>0.48524022136775558</v>
      </c>
    </row>
    <row r="309" spans="1:9">
      <c r="A309" s="12">
        <f t="shared" si="37"/>
        <v>45047</v>
      </c>
      <c r="B309" s="155">
        <f t="shared" si="38"/>
        <v>45061</v>
      </c>
      <c r="C309" s="150">
        <f t="shared" si="39"/>
        <v>26</v>
      </c>
      <c r="D309" s="17">
        <f t="shared" si="40"/>
        <v>0.49299458312840172</v>
      </c>
      <c r="E309" s="17">
        <f t="shared" si="41"/>
        <v>0.48309828228002444</v>
      </c>
      <c r="F309" s="14">
        <f t="shared" si="42"/>
        <v>44745</v>
      </c>
      <c r="G309" s="14">
        <f t="shared" si="43"/>
        <v>45110</v>
      </c>
      <c r="H309" s="3">
        <f>I309*'Indem BL'!H309*SAWW!H309+(1-I309)*'Med BL'!H309</f>
        <v>1.6890083734965615</v>
      </c>
      <c r="I309" s="3">
        <f>CHOOSE(MATCH($A$2,{"D","C"},0),VLOOKUP($A309,$K$4:$N$39,COUNTA($K$4:$N$4)),TREND(D309:E309,F309:G309,B309))</f>
        <v>0.48442682677747784</v>
      </c>
    </row>
    <row r="310" spans="1:9">
      <c r="A310" s="12">
        <f t="shared" si="37"/>
        <v>45078</v>
      </c>
      <c r="B310" s="155">
        <f t="shared" si="38"/>
        <v>45092</v>
      </c>
      <c r="C310" s="150">
        <f t="shared" si="39"/>
        <v>26</v>
      </c>
      <c r="D310" s="17">
        <f t="shared" si="40"/>
        <v>0.49299458312840172</v>
      </c>
      <c r="E310" s="17">
        <f t="shared" si="41"/>
        <v>0.48309828228002444</v>
      </c>
      <c r="F310" s="14">
        <f t="shared" si="42"/>
        <v>44745</v>
      </c>
      <c r="G310" s="14">
        <f t="shared" si="43"/>
        <v>45110</v>
      </c>
      <c r="H310" s="3">
        <f>I310*'Indem BL'!H310*SAWW!H310+(1-I310)*'Med BL'!H310</f>
        <v>1.6905245039616097</v>
      </c>
      <c r="I310" s="3">
        <f>CHOOSE(MATCH($A$2,{"D","C"},0),VLOOKUP($A310,$K$4:$N$39,COUNTA($K$4:$N$4)),TREND(D310:E310,F310:G310,B310))</f>
        <v>0.48358631903419114</v>
      </c>
    </row>
    <row r="311" spans="1:9">
      <c r="A311" s="12">
        <f t="shared" si="37"/>
        <v>45108</v>
      </c>
      <c r="B311" s="155">
        <f t="shared" si="38"/>
        <v>45122</v>
      </c>
      <c r="C311" s="150">
        <f t="shared" si="39"/>
        <v>27</v>
      </c>
      <c r="D311" s="17">
        <f t="shared" si="40"/>
        <v>0.48309828228002444</v>
      </c>
      <c r="E311" s="17">
        <f t="shared" si="41"/>
        <v>0.48309828228002444</v>
      </c>
      <c r="F311" s="14">
        <f t="shared" si="42"/>
        <v>45110</v>
      </c>
      <c r="G311" s="14">
        <f t="shared" si="43"/>
        <v>45475</v>
      </c>
      <c r="H311" s="3">
        <f>I311*'Indem BL'!H311*SAWW!H311+(1-I311)*'Med BL'!H311</f>
        <v>1.6924888379560246</v>
      </c>
      <c r="I311" s="3">
        <f>CHOOSE(MATCH($A$2,{"D","C"},0),VLOOKUP($A311,$K$4:$N$39,COUNTA($K$4:$N$4)),TREND(D311:E311,F311:G311,B311))</f>
        <v>0.48309828228002444</v>
      </c>
    </row>
    <row r="312" spans="1:9">
      <c r="A312" s="12">
        <f t="shared" si="37"/>
        <v>45139</v>
      </c>
      <c r="B312" s="155">
        <f t="shared" si="38"/>
        <v>45153</v>
      </c>
      <c r="C312" s="150">
        <f t="shared" si="39"/>
        <v>27</v>
      </c>
      <c r="D312" s="17">
        <f t="shared" si="40"/>
        <v>0.48309828228002444</v>
      </c>
      <c r="E312" s="17">
        <f t="shared" si="41"/>
        <v>0.48309828228002444</v>
      </c>
      <c r="F312" s="14">
        <f t="shared" si="42"/>
        <v>45110</v>
      </c>
      <c r="G312" s="14">
        <f t="shared" si="43"/>
        <v>45475</v>
      </c>
      <c r="H312" s="3">
        <f>I312*'Indem BL'!H312*SAWW!H312+(1-I312)*'Med BL'!H312</f>
        <v>1.6953004539692251</v>
      </c>
      <c r="I312" s="3">
        <f>CHOOSE(MATCH($A$2,{"D","C"},0),VLOOKUP($A312,$K$4:$N$39,COUNTA($K$4:$N$4)),TREND(D312:E312,F312:G312,B312))</f>
        <v>0.48309828228002444</v>
      </c>
    </row>
    <row r="313" spans="1:9">
      <c r="A313" s="12">
        <f t="shared" si="37"/>
        <v>45170</v>
      </c>
      <c r="B313" s="155">
        <f t="shared" si="38"/>
        <v>45184</v>
      </c>
      <c r="C313" s="150">
        <f t="shared" si="39"/>
        <v>27</v>
      </c>
      <c r="D313" s="17">
        <f t="shared" si="40"/>
        <v>0.48309828228002444</v>
      </c>
      <c r="E313" s="17">
        <f t="shared" si="41"/>
        <v>0.48309828228002444</v>
      </c>
      <c r="F313" s="14">
        <f t="shared" si="42"/>
        <v>45110</v>
      </c>
      <c r="G313" s="14">
        <f t="shared" si="43"/>
        <v>45475</v>
      </c>
      <c r="H313" s="3">
        <f>I313*'Indem BL'!H313*SAWW!H313+(1-I313)*'Med BL'!H313</f>
        <v>1.6981120699824259</v>
      </c>
      <c r="I313" s="3">
        <f>CHOOSE(MATCH($A$2,{"D","C"},0),VLOOKUP($A313,$K$4:$N$39,COUNTA($K$4:$N$4)),TREND(D313:E313,F313:G313,B313))</f>
        <v>0.48309828228002444</v>
      </c>
    </row>
    <row r="314" spans="1:9">
      <c r="A314" s="12">
        <f t="shared" si="37"/>
        <v>45200</v>
      </c>
      <c r="B314" s="155">
        <f t="shared" si="38"/>
        <v>45214</v>
      </c>
      <c r="C314" s="150">
        <f t="shared" si="39"/>
        <v>27</v>
      </c>
      <c r="D314" s="17">
        <f t="shared" si="40"/>
        <v>0.48309828228002444</v>
      </c>
      <c r="E314" s="17">
        <f t="shared" si="41"/>
        <v>0.48309828228002444</v>
      </c>
      <c r="F314" s="14">
        <f t="shared" si="42"/>
        <v>45110</v>
      </c>
      <c r="G314" s="14">
        <f t="shared" si="43"/>
        <v>45475</v>
      </c>
      <c r="H314" s="3">
        <f>I314*'Indem BL'!H314*SAWW!H314+(1-I314)*'Med BL'!H314</f>
        <v>1.7008329887048785</v>
      </c>
      <c r="I314" s="3">
        <f>CHOOSE(MATCH($A$2,{"D","C"},0),VLOOKUP($A314,$K$4:$N$39,COUNTA($K$4:$N$4)),TREND(D314:E314,F314:G314,B314))</f>
        <v>0.48309828228002444</v>
      </c>
    </row>
    <row r="315" spans="1:9">
      <c r="A315" s="12">
        <f t="shared" si="37"/>
        <v>45231</v>
      </c>
      <c r="B315" s="155">
        <f t="shared" si="38"/>
        <v>45245</v>
      </c>
      <c r="C315" s="150">
        <f t="shared" si="39"/>
        <v>27</v>
      </c>
      <c r="D315" s="17">
        <f t="shared" si="40"/>
        <v>0.48309828228002444</v>
      </c>
      <c r="E315" s="17">
        <f t="shared" si="41"/>
        <v>0.48309828228002444</v>
      </c>
      <c r="F315" s="14">
        <f t="shared" si="42"/>
        <v>45110</v>
      </c>
      <c r="G315" s="14">
        <f t="shared" si="43"/>
        <v>45475</v>
      </c>
      <c r="H315" s="3">
        <f>I315*'Indem BL'!H315*SAWW!H315+(1-I315)*'Med BL'!H315</f>
        <v>1.7036446047180789</v>
      </c>
      <c r="I315" s="3">
        <f>CHOOSE(MATCH($A$2,{"D","C"},0),VLOOKUP($A315,$K$4:$N$39,COUNTA($K$4:$N$4)),TREND(D315:E315,F315:G315,B315))</f>
        <v>0.48309828228002444</v>
      </c>
    </row>
    <row r="316" spans="1:9">
      <c r="A316" s="12">
        <f t="shared" si="37"/>
        <v>45261</v>
      </c>
      <c r="B316" s="155">
        <f t="shared" si="38"/>
        <v>45275</v>
      </c>
      <c r="C316" s="150">
        <f t="shared" si="39"/>
        <v>27</v>
      </c>
      <c r="D316" s="17">
        <f t="shared" si="40"/>
        <v>0.48309828228002444</v>
      </c>
      <c r="E316" s="17">
        <f t="shared" si="41"/>
        <v>0.48309828228002444</v>
      </c>
      <c r="F316" s="14">
        <f t="shared" si="42"/>
        <v>45110</v>
      </c>
      <c r="G316" s="14">
        <f t="shared" si="43"/>
        <v>45475</v>
      </c>
      <c r="H316" s="3">
        <f>I316*'Indem BL'!H316*SAWW!H316+(1-I316)*'Med BL'!H316</f>
        <v>1.7063655234405315</v>
      </c>
      <c r="I316" s="3">
        <f>CHOOSE(MATCH($A$2,{"D","C"},0),VLOOKUP($A316,$K$4:$N$39,COUNTA($K$4:$N$4)),TREND(D316:E316,F316:G316,B316))</f>
        <v>0.48309828228002444</v>
      </c>
    </row>
    <row r="317" spans="1:9">
      <c r="A317" s="12">
        <f t="shared" si="37"/>
        <v>45292</v>
      </c>
      <c r="B317" s="155">
        <f t="shared" si="38"/>
        <v>45306</v>
      </c>
      <c r="C317" s="150">
        <f t="shared" si="39"/>
        <v>27</v>
      </c>
      <c r="D317" s="17">
        <f t="shared" si="40"/>
        <v>0.48309828228002444</v>
      </c>
      <c r="E317" s="17">
        <f t="shared" si="41"/>
        <v>0.48309828228002444</v>
      </c>
      <c r="F317" s="14">
        <f t="shared" si="42"/>
        <v>45110</v>
      </c>
      <c r="G317" s="14">
        <f t="shared" si="43"/>
        <v>45475</v>
      </c>
      <c r="H317" s="3">
        <f>I317*'Indem BL'!H317*SAWW!H317+(1-I317)*'Med BL'!H317</f>
        <v>1.7151775426420888</v>
      </c>
      <c r="I317" s="3">
        <f>CHOOSE(MATCH($A$2,{"D","C"},0),VLOOKUP($A317,$K$4:$N$39,COUNTA($K$4:$N$4)),TREND(D317:E317,F317:G317,B317))</f>
        <v>0.48309828228002444</v>
      </c>
    </row>
    <row r="318" spans="1:9">
      <c r="A318" s="12">
        <f t="shared" si="37"/>
        <v>45323</v>
      </c>
      <c r="B318" s="155">
        <f t="shared" si="38"/>
        <v>45337</v>
      </c>
      <c r="C318" s="150">
        <f t="shared" si="39"/>
        <v>27</v>
      </c>
      <c r="D318" s="17">
        <f t="shared" si="40"/>
        <v>0.48309828228002444</v>
      </c>
      <c r="E318" s="17">
        <f t="shared" si="41"/>
        <v>0.48309828228002444</v>
      </c>
      <c r="F318" s="14">
        <f t="shared" si="42"/>
        <v>45110</v>
      </c>
      <c r="G318" s="14">
        <f t="shared" si="43"/>
        <v>45475</v>
      </c>
      <c r="H318" s="3">
        <f>I318*'Indem BL'!H318*SAWW!H318+(1-I318)*'Med BL'!H318</f>
        <v>1.7180032167353552</v>
      </c>
      <c r="I318" s="3">
        <f>CHOOSE(MATCH($A$2,{"D","C"},0),VLOOKUP($A318,$K$4:$N$39,COUNTA($K$4:$N$4)),TREND(D318:E318,F318:G318,B318))</f>
        <v>0.48309828228002444</v>
      </c>
    </row>
    <row r="319" spans="1:9">
      <c r="A319" s="12">
        <f t="shared" si="37"/>
        <v>45352</v>
      </c>
      <c r="B319" s="155">
        <f t="shared" si="38"/>
        <v>45366</v>
      </c>
      <c r="C319" s="150">
        <f t="shared" si="39"/>
        <v>27</v>
      </c>
      <c r="D319" s="17">
        <f t="shared" si="40"/>
        <v>0.48309828228002444</v>
      </c>
      <c r="E319" s="17">
        <f t="shared" si="41"/>
        <v>0.48309828228002444</v>
      </c>
      <c r="F319" s="14">
        <f t="shared" si="42"/>
        <v>45110</v>
      </c>
      <c r="G319" s="14">
        <f t="shared" si="43"/>
        <v>45475</v>
      </c>
      <c r="H319" s="3">
        <f>I319*'Indem BL'!H319*SAWW!H319+(1-I319)*'Med BL'!H319</f>
        <v>1.7206465892742178</v>
      </c>
      <c r="I319" s="3">
        <f>CHOOSE(MATCH($A$2,{"D","C"},0),VLOOKUP($A319,$K$4:$N$39,COUNTA($K$4:$N$4)),TREND(D319:E319,F319:G319,B319))</f>
        <v>0.48309828228002444</v>
      </c>
    </row>
    <row r="320" spans="1:9">
      <c r="A320" s="12">
        <f t="shared" si="37"/>
        <v>45383</v>
      </c>
      <c r="B320" s="155">
        <f t="shared" si="38"/>
        <v>45397</v>
      </c>
      <c r="C320" s="150">
        <f t="shared" si="39"/>
        <v>27</v>
      </c>
      <c r="D320" s="17">
        <f t="shared" si="40"/>
        <v>0.48309828228002444</v>
      </c>
      <c r="E320" s="17">
        <f t="shared" si="41"/>
        <v>0.48309828228002444</v>
      </c>
      <c r="F320" s="14">
        <f t="shared" si="42"/>
        <v>45110</v>
      </c>
      <c r="G320" s="14">
        <f t="shared" si="43"/>
        <v>45475</v>
      </c>
      <c r="H320" s="3">
        <f>I320*'Indem BL'!H320*SAWW!H320+(1-I320)*'Med BL'!H320</f>
        <v>1.7234722633674848</v>
      </c>
      <c r="I320" s="3">
        <f>CHOOSE(MATCH($A$2,{"D","C"},0),VLOOKUP($A320,$K$4:$N$39,COUNTA($K$4:$N$4)),TREND(D320:E320,F320:G320,B320))</f>
        <v>0.48309828228002444</v>
      </c>
    </row>
    <row r="321" spans="1:9">
      <c r="A321" s="12">
        <f t="shared" si="37"/>
        <v>45413</v>
      </c>
      <c r="B321" s="155">
        <f t="shared" si="38"/>
        <v>45427</v>
      </c>
      <c r="C321" s="150">
        <f t="shared" si="39"/>
        <v>27</v>
      </c>
      <c r="D321" s="17">
        <f t="shared" si="40"/>
        <v>0.48309828228002444</v>
      </c>
      <c r="E321" s="17">
        <f t="shared" si="41"/>
        <v>0.48309828228002444</v>
      </c>
      <c r="F321" s="14">
        <f t="shared" si="42"/>
        <v>45110</v>
      </c>
      <c r="G321" s="14">
        <f t="shared" si="43"/>
        <v>45475</v>
      </c>
      <c r="H321" s="3">
        <f>I321*'Indem BL'!H321*SAWW!H321+(1-I321)*'Med BL'!H321</f>
        <v>1.7262067866835489</v>
      </c>
      <c r="I321" s="3">
        <f>CHOOSE(MATCH($A$2,{"D","C"},0),VLOOKUP($A321,$K$4:$N$39,COUNTA($K$4:$N$4)),TREND(D321:E321,F321:G321,B321))</f>
        <v>0.48309828228002444</v>
      </c>
    </row>
    <row r="322" spans="1:9">
      <c r="A322" s="12">
        <f t="shared" si="37"/>
        <v>45444</v>
      </c>
      <c r="B322" s="155">
        <f t="shared" si="38"/>
        <v>45458</v>
      </c>
      <c r="C322" s="150">
        <f t="shared" si="39"/>
        <v>27</v>
      </c>
      <c r="D322" s="17">
        <f t="shared" si="40"/>
        <v>0.48309828228002444</v>
      </c>
      <c r="E322" s="17">
        <f t="shared" si="41"/>
        <v>0.48309828228002444</v>
      </c>
      <c r="F322" s="14">
        <f t="shared" si="42"/>
        <v>45110</v>
      </c>
      <c r="G322" s="14">
        <f t="shared" si="43"/>
        <v>45475</v>
      </c>
      <c r="H322" s="3">
        <f>I322*'Indem BL'!H322*SAWW!H322+(1-I322)*'Med BL'!H322</f>
        <v>1.7290324607768159</v>
      </c>
      <c r="I322" s="3">
        <f>CHOOSE(MATCH($A$2,{"D","C"},0),VLOOKUP($A322,$K$4:$N$39,COUNTA($K$4:$N$4)),TREND(D322:E322,F322:G322,B322))</f>
        <v>0.48309828228002444</v>
      </c>
    </row>
    <row r="323" spans="1:9">
      <c r="A323" s="12">
        <f t="shared" si="37"/>
        <v>45474</v>
      </c>
      <c r="B323" s="155">
        <f t="shared" si="38"/>
        <v>45488</v>
      </c>
      <c r="C323" s="150">
        <f t="shared" si="39"/>
        <v>28</v>
      </c>
      <c r="D323" s="17">
        <f t="shared" si="40"/>
        <v>0.48309828228002444</v>
      </c>
      <c r="E323" s="17">
        <f t="shared" si="41"/>
        <v>0.48309828228002444</v>
      </c>
      <c r="F323" s="14">
        <f t="shared" si="42"/>
        <v>45475</v>
      </c>
      <c r="G323" s="14">
        <f t="shared" si="43"/>
        <v>45841</v>
      </c>
      <c r="H323" s="3">
        <f>I323*'Indem BL'!H323*SAWW!H323+(1-I323)*'Med BL'!H323</f>
        <v>1.731796834727185</v>
      </c>
      <c r="I323" s="3">
        <f>CHOOSE(MATCH($A$2,{"D","C"},0),VLOOKUP($A323,$K$4:$N$39,COUNTA($K$4:$N$4)),TREND(D323:E323,F323:G323,B323))</f>
        <v>0.48309828228002444</v>
      </c>
    </row>
    <row r="324" spans="1:9">
      <c r="A324" s="12">
        <f t="shared" si="37"/>
        <v>45505</v>
      </c>
      <c r="B324" s="155">
        <f t="shared" si="38"/>
        <v>45519</v>
      </c>
      <c r="C324" s="150">
        <f t="shared" si="39"/>
        <v>28</v>
      </c>
      <c r="D324" s="17">
        <f t="shared" si="40"/>
        <v>0.48309828228002444</v>
      </c>
      <c r="E324" s="17">
        <f t="shared" si="41"/>
        <v>0.48309828228002444</v>
      </c>
      <c r="F324" s="14">
        <f t="shared" si="42"/>
        <v>45475</v>
      </c>
      <c r="G324" s="14">
        <f t="shared" si="43"/>
        <v>45841</v>
      </c>
      <c r="H324" s="3">
        <f>I324*'Indem BL'!H324*SAWW!H324+(1-I324)*'Med BL'!H324</f>
        <v>1.7346936911022552</v>
      </c>
      <c r="I324" s="3">
        <f>CHOOSE(MATCH($A$2,{"D","C"},0),VLOOKUP($A324,$K$4:$N$39,COUNTA($K$4:$N$4)),TREND(D324:E324,F324:G324,B324))</f>
        <v>0.48309828228002444</v>
      </c>
    </row>
    <row r="325" spans="1:9">
      <c r="A325" s="12">
        <f t="shared" si="37"/>
        <v>45536</v>
      </c>
      <c r="B325" s="155">
        <f t="shared" si="38"/>
        <v>45550</v>
      </c>
      <c r="C325" s="150">
        <f t="shared" si="39"/>
        <v>28</v>
      </c>
      <c r="D325" s="17">
        <f t="shared" si="40"/>
        <v>0.48309828228002444</v>
      </c>
      <c r="E325" s="17">
        <f t="shared" si="41"/>
        <v>0.48309828228002444</v>
      </c>
      <c r="F325" s="14">
        <f t="shared" si="42"/>
        <v>45475</v>
      </c>
      <c r="G325" s="14">
        <f t="shared" si="43"/>
        <v>45841</v>
      </c>
      <c r="H325" s="3">
        <f>I325*'Indem BL'!H325*SAWW!H325+(1-I325)*'Med BL'!H325</f>
        <v>1.7375905474773248</v>
      </c>
      <c r="I325" s="3">
        <f>CHOOSE(MATCH($A$2,{"D","C"},0),VLOOKUP($A325,$K$4:$N$39,COUNTA($K$4:$N$4)),TREND(D325:E325,F325:G325,B325))</f>
        <v>0.48309828228002444</v>
      </c>
    </row>
    <row r="326" spans="1:9">
      <c r="A326" s="12">
        <f t="shared" ref="A326:A389" si="44">EOMONTH(A325,$A$3-1)+1</f>
        <v>45566</v>
      </c>
      <c r="B326" s="155">
        <f t="shared" si="38"/>
        <v>45580</v>
      </c>
      <c r="C326" s="150">
        <f t="shared" si="39"/>
        <v>28</v>
      </c>
      <c r="D326" s="17">
        <f t="shared" si="40"/>
        <v>0.48309828228002444</v>
      </c>
      <c r="E326" s="17">
        <f t="shared" si="41"/>
        <v>0.48309828228002444</v>
      </c>
      <c r="F326" s="14">
        <f t="shared" si="42"/>
        <v>45475</v>
      </c>
      <c r="G326" s="14">
        <f t="shared" si="43"/>
        <v>45841</v>
      </c>
      <c r="H326" s="3">
        <f>I326*'Indem BL'!H326*SAWW!H326+(1-I326)*'Med BL'!H326</f>
        <v>1.7403939568725537</v>
      </c>
      <c r="I326" s="3">
        <f>CHOOSE(MATCH($A$2,{"D","C"},0),VLOOKUP($A326,$K$4:$N$39,COUNTA($K$4:$N$4)),TREND(D326:E326,F326:G326,B326))</f>
        <v>0.48309828228002444</v>
      </c>
    </row>
    <row r="327" spans="1:9">
      <c r="A327" s="12">
        <f t="shared" si="44"/>
        <v>45597</v>
      </c>
      <c r="B327" s="155">
        <f t="shared" si="38"/>
        <v>45611</v>
      </c>
      <c r="C327" s="150">
        <f t="shared" si="39"/>
        <v>28</v>
      </c>
      <c r="D327" s="17">
        <f t="shared" si="40"/>
        <v>0.48309828228002444</v>
      </c>
      <c r="E327" s="17">
        <f t="shared" si="41"/>
        <v>0.48309828228002444</v>
      </c>
      <c r="F327" s="14">
        <f t="shared" si="42"/>
        <v>45475</v>
      </c>
      <c r="G327" s="14">
        <f t="shared" si="43"/>
        <v>45841</v>
      </c>
      <c r="H327" s="3">
        <f>I327*'Indem BL'!H327*SAWW!H327+(1-I327)*'Med BL'!H327</f>
        <v>1.743290813247623</v>
      </c>
      <c r="I327" s="3">
        <f>CHOOSE(MATCH($A$2,{"D","C"},0),VLOOKUP($A327,$K$4:$N$39,COUNTA($K$4:$N$4)),TREND(D327:E327,F327:G327,B327))</f>
        <v>0.48309828228002444</v>
      </c>
    </row>
    <row r="328" spans="1:9">
      <c r="A328" s="12">
        <f t="shared" si="44"/>
        <v>45627</v>
      </c>
      <c r="B328" s="155">
        <f t="shared" si="38"/>
        <v>45641</v>
      </c>
      <c r="C328" s="150">
        <f t="shared" si="39"/>
        <v>28</v>
      </c>
      <c r="D328" s="17">
        <f t="shared" si="40"/>
        <v>0.48309828228002444</v>
      </c>
      <c r="E328" s="17">
        <f t="shared" si="41"/>
        <v>0.48309828228002444</v>
      </c>
      <c r="F328" s="14">
        <f t="shared" si="42"/>
        <v>45475</v>
      </c>
      <c r="G328" s="14">
        <f t="shared" si="43"/>
        <v>45841</v>
      </c>
      <c r="H328" s="3">
        <f>I328*'Indem BL'!H328*SAWW!H328+(1-I328)*'Med BL'!H328</f>
        <v>1.746094222642852</v>
      </c>
      <c r="I328" s="3">
        <f>CHOOSE(MATCH($A$2,{"D","C"},0),VLOOKUP($A328,$K$4:$N$39,COUNTA($K$4:$N$4)),TREND(D328:E328,F328:G328,B328))</f>
        <v>0.48309828228002444</v>
      </c>
    </row>
    <row r="329" spans="1:9">
      <c r="A329" s="12">
        <f t="shared" si="44"/>
        <v>45658</v>
      </c>
      <c r="B329" s="155">
        <f t="shared" si="38"/>
        <v>45672</v>
      </c>
      <c r="C329" s="150">
        <f t="shared" si="39"/>
        <v>28</v>
      </c>
      <c r="D329" s="17">
        <f t="shared" si="40"/>
        <v>0.48309828228002444</v>
      </c>
      <c r="E329" s="17">
        <f t="shared" si="41"/>
        <v>0.48309828228002444</v>
      </c>
      <c r="F329" s="14">
        <f t="shared" si="42"/>
        <v>45475</v>
      </c>
      <c r="G329" s="14">
        <f t="shared" si="43"/>
        <v>45841</v>
      </c>
      <c r="H329" s="3">
        <f>I329*'Indem BL'!H329*SAWW!H329+(1-I329)*'Med BL'!H329</f>
        <v>1.7551905519040998</v>
      </c>
      <c r="I329" s="3">
        <f>CHOOSE(MATCH($A$2,{"D","C"},0),VLOOKUP($A329,$K$4:$N$39,COUNTA($K$4:$N$4)),TREND(D329:E329,F329:G329,B329))</f>
        <v>0.48309828228002444</v>
      </c>
    </row>
    <row r="330" spans="1:9">
      <c r="A330" s="12">
        <f t="shared" si="44"/>
        <v>45689</v>
      </c>
      <c r="B330" s="155">
        <f t="shared" si="38"/>
        <v>45703</v>
      </c>
      <c r="C330" s="150">
        <f t="shared" si="39"/>
        <v>28</v>
      </c>
      <c r="D330" s="17">
        <f t="shared" si="40"/>
        <v>0.48309828228002444</v>
      </c>
      <c r="E330" s="17">
        <f t="shared" si="41"/>
        <v>0.48309828228002444</v>
      </c>
      <c r="F330" s="14">
        <f t="shared" si="42"/>
        <v>45475</v>
      </c>
      <c r="G330" s="14">
        <f t="shared" si="43"/>
        <v>45841</v>
      </c>
      <c r="H330" s="3">
        <f>I330*'Indem BL'!H330*SAWW!H330+(1-I330)*'Med BL'!H330</f>
        <v>1.7581018925610445</v>
      </c>
      <c r="I330" s="3">
        <f>CHOOSE(MATCH($A$2,{"D","C"},0),VLOOKUP($A330,$K$4:$N$39,COUNTA($K$4:$N$4)),TREND(D330:E330,F330:G330,B330))</f>
        <v>0.48309828228002444</v>
      </c>
    </row>
    <row r="331" spans="1:9">
      <c r="A331" s="12">
        <f t="shared" si="44"/>
        <v>45717</v>
      </c>
      <c r="B331" s="155">
        <f t="shared" si="38"/>
        <v>45731</v>
      </c>
      <c r="C331" s="150">
        <f t="shared" si="39"/>
        <v>28</v>
      </c>
      <c r="D331" s="17">
        <f t="shared" si="40"/>
        <v>0.48309828228002444</v>
      </c>
      <c r="E331" s="17">
        <f t="shared" si="41"/>
        <v>0.48309828228002444</v>
      </c>
      <c r="F331" s="14">
        <f t="shared" si="42"/>
        <v>45475</v>
      </c>
      <c r="G331" s="14">
        <f t="shared" si="43"/>
        <v>45841</v>
      </c>
      <c r="H331" s="3">
        <f>I331*'Indem BL'!H331*SAWW!H331+(1-I331)*'Med BL'!H331</f>
        <v>1.7607314905737694</v>
      </c>
      <c r="I331" s="3">
        <f>CHOOSE(MATCH($A$2,{"D","C"},0),VLOOKUP($A331,$K$4:$N$39,COUNTA($K$4:$N$4)),TREND(D331:E331,F331:G331,B331))</f>
        <v>0.48309828228002444</v>
      </c>
    </row>
    <row r="332" spans="1:9">
      <c r="A332" s="12">
        <f t="shared" si="44"/>
        <v>45748</v>
      </c>
      <c r="B332" s="155">
        <f t="shared" si="38"/>
        <v>45762</v>
      </c>
      <c r="C332" s="150">
        <f t="shared" si="39"/>
        <v>28</v>
      </c>
      <c r="D332" s="17">
        <f t="shared" si="40"/>
        <v>0.48309828228002444</v>
      </c>
      <c r="E332" s="17">
        <f t="shared" si="41"/>
        <v>0.48309828228002444</v>
      </c>
      <c r="F332" s="14">
        <f t="shared" si="42"/>
        <v>45475</v>
      </c>
      <c r="G332" s="14">
        <f t="shared" si="43"/>
        <v>45841</v>
      </c>
      <c r="H332" s="3">
        <f>I332*'Indem BL'!H332*SAWW!H332+(1-I332)*'Med BL'!H332</f>
        <v>1.7636428312307151</v>
      </c>
      <c r="I332" s="3">
        <f>CHOOSE(MATCH($A$2,{"D","C"},0),VLOOKUP($A332,$K$4:$N$39,COUNTA($K$4:$N$4)),TREND(D332:E332,F332:G332,B332))</f>
        <v>0.48309828228002444</v>
      </c>
    </row>
    <row r="333" spans="1:9">
      <c r="A333" s="12">
        <f t="shared" si="44"/>
        <v>45778</v>
      </c>
      <c r="B333" s="155">
        <f t="shared" si="38"/>
        <v>45792</v>
      </c>
      <c r="C333" s="150">
        <f t="shared" si="39"/>
        <v>28</v>
      </c>
      <c r="D333" s="17">
        <f t="shared" si="40"/>
        <v>0.48309828228002444</v>
      </c>
      <c r="E333" s="17">
        <f t="shared" si="41"/>
        <v>0.48309828228002444</v>
      </c>
      <c r="F333" s="14">
        <f t="shared" si="42"/>
        <v>45475</v>
      </c>
      <c r="G333" s="14">
        <f t="shared" si="43"/>
        <v>45841</v>
      </c>
      <c r="H333" s="3">
        <f>I333*'Indem BL'!H333*SAWW!H333+(1-I333)*'Med BL'!H333</f>
        <v>1.7664602576729191</v>
      </c>
      <c r="I333" s="3">
        <f>CHOOSE(MATCH($A$2,{"D","C"},0),VLOOKUP($A333,$K$4:$N$39,COUNTA($K$4:$N$4)),TREND(D333:E333,F333:G333,B333))</f>
        <v>0.48309828228002444</v>
      </c>
    </row>
    <row r="334" spans="1:9">
      <c r="A334" s="12">
        <f t="shared" si="44"/>
        <v>45809</v>
      </c>
      <c r="B334" s="155">
        <f t="shared" si="38"/>
        <v>45823</v>
      </c>
      <c r="C334" s="150">
        <f t="shared" si="39"/>
        <v>28</v>
      </c>
      <c r="D334" s="17">
        <f t="shared" si="40"/>
        <v>0.48309828228002444</v>
      </c>
      <c r="E334" s="17">
        <f t="shared" si="41"/>
        <v>0.48309828228002444</v>
      </c>
      <c r="F334" s="14">
        <f t="shared" si="42"/>
        <v>45475</v>
      </c>
      <c r="G334" s="14">
        <f t="shared" si="43"/>
        <v>45841</v>
      </c>
      <c r="H334" s="3">
        <f>I334*'Indem BL'!H334*SAWW!H334+(1-I334)*'Med BL'!H334</f>
        <v>1.7693715983298648</v>
      </c>
      <c r="I334" s="3">
        <f>CHOOSE(MATCH($A$2,{"D","C"},0),VLOOKUP($A334,$K$4:$N$39,COUNTA($K$4:$N$4)),TREND(D334:E334,F334:G334,B334))</f>
        <v>0.48309828228002444</v>
      </c>
    </row>
    <row r="335" spans="1:9">
      <c r="A335" s="12">
        <f t="shared" si="44"/>
        <v>45839</v>
      </c>
      <c r="B335" s="155">
        <f t="shared" si="38"/>
        <v>45853</v>
      </c>
      <c r="C335" s="150">
        <f t="shared" si="39"/>
        <v>29</v>
      </c>
      <c r="D335" s="17">
        <f t="shared" si="40"/>
        <v>0.48309828228002444</v>
      </c>
      <c r="E335" s="17">
        <f t="shared" si="41"/>
        <v>0.48309828228002444</v>
      </c>
      <c r="F335" s="14">
        <f t="shared" si="42"/>
        <v>45841</v>
      </c>
      <c r="G335" s="14">
        <f t="shared" si="43"/>
        <v>46206</v>
      </c>
      <c r="H335" s="3">
        <f>I335*'Indem BL'!H335*SAWW!H335+(1-I335)*'Med BL'!H335</f>
        <v>1.7722237539913821</v>
      </c>
      <c r="I335" s="3">
        <f>CHOOSE(MATCH($A$2,{"D","C"},0),VLOOKUP($A335,$K$4:$N$39,COUNTA($K$4:$N$4)),TREND(D335:E335,F335:G335,B335))</f>
        <v>0.48309828228002444</v>
      </c>
    </row>
    <row r="336" spans="1:9">
      <c r="A336" s="12">
        <f t="shared" si="44"/>
        <v>45870</v>
      </c>
      <c r="B336" s="155">
        <f t="shared" si="38"/>
        <v>45884</v>
      </c>
      <c r="C336" s="150">
        <f t="shared" si="39"/>
        <v>29</v>
      </c>
      <c r="D336" s="17">
        <f t="shared" si="40"/>
        <v>0.48309828228002444</v>
      </c>
      <c r="E336" s="17">
        <f t="shared" si="41"/>
        <v>0.48309828228002444</v>
      </c>
      <c r="F336" s="14">
        <f t="shared" si="42"/>
        <v>45841</v>
      </c>
      <c r="G336" s="14">
        <f t="shared" si="43"/>
        <v>46206</v>
      </c>
      <c r="H336" s="3">
        <f>I336*'Indem BL'!H336*SAWW!H336+(1-I336)*'Med BL'!H336</f>
        <v>1.7752248117982161</v>
      </c>
      <c r="I336" s="3">
        <f>CHOOSE(MATCH($A$2,{"D","C"},0),VLOOKUP($A336,$K$4:$N$39,COUNTA($K$4:$N$4)),TREND(D336:E336,F336:G336,B336))</f>
        <v>0.48309828228002444</v>
      </c>
    </row>
    <row r="337" spans="1:9">
      <c r="A337" s="12">
        <f t="shared" si="44"/>
        <v>45901</v>
      </c>
      <c r="B337" s="155">
        <f t="shared" si="38"/>
        <v>45915</v>
      </c>
      <c r="C337" s="150">
        <f t="shared" si="39"/>
        <v>29</v>
      </c>
      <c r="D337" s="17">
        <f t="shared" si="40"/>
        <v>0.48309828228002444</v>
      </c>
      <c r="E337" s="17">
        <f t="shared" si="41"/>
        <v>0.48309828228002444</v>
      </c>
      <c r="F337" s="14">
        <f t="shared" si="42"/>
        <v>45841</v>
      </c>
      <c r="G337" s="14">
        <f t="shared" si="43"/>
        <v>46206</v>
      </c>
      <c r="H337" s="3">
        <f>I337*'Indem BL'!H337*SAWW!H337+(1-I337)*'Med BL'!H337</f>
        <v>1.7782258696050501</v>
      </c>
      <c r="I337" s="3">
        <f>CHOOSE(MATCH($A$2,{"D","C"},0),VLOOKUP($A337,$K$4:$N$39,COUNTA($K$4:$N$4)),TREND(D337:E337,F337:G337,B337))</f>
        <v>0.48309828228002444</v>
      </c>
    </row>
    <row r="338" spans="1:9">
      <c r="A338" s="12">
        <f t="shared" si="44"/>
        <v>45931</v>
      </c>
      <c r="B338" s="155">
        <f t="shared" si="38"/>
        <v>45945</v>
      </c>
      <c r="C338" s="150">
        <f t="shared" si="39"/>
        <v>29</v>
      </c>
      <c r="D338" s="17">
        <f t="shared" si="40"/>
        <v>0.48309828228002444</v>
      </c>
      <c r="E338" s="17">
        <f t="shared" si="41"/>
        <v>0.48309828228002444</v>
      </c>
      <c r="F338" s="14">
        <f t="shared" si="42"/>
        <v>45841</v>
      </c>
      <c r="G338" s="14">
        <f t="shared" si="43"/>
        <v>46206</v>
      </c>
      <c r="H338" s="3">
        <f>I338*'Indem BL'!H338*SAWW!H338+(1-I338)*'Med BL'!H338</f>
        <v>1.7811301190955333</v>
      </c>
      <c r="I338" s="3">
        <f>CHOOSE(MATCH($A$2,{"D","C"},0),VLOOKUP($A338,$K$4:$N$39,COUNTA($K$4:$N$4)),TREND(D338:E338,F338:G338,B338))</f>
        <v>0.48309828228002444</v>
      </c>
    </row>
    <row r="339" spans="1:9">
      <c r="A339" s="12">
        <f t="shared" si="44"/>
        <v>45962</v>
      </c>
      <c r="B339" s="155">
        <f t="shared" ref="B339:B389" si="45">DATE(YEAR(A339),MONTH(A339)+FLOOR(($N$2+$A$3)/2,1),1+14*MOD($N$2+$A$3,2))</f>
        <v>45976</v>
      </c>
      <c r="C339" s="150">
        <f t="shared" ref="C339:C389" si="46">MATCH($B339,$L$5:$L$39,1)</f>
        <v>29</v>
      </c>
      <c r="D339" s="17">
        <f t="shared" ref="D339:D389" si="47">INDEX($O$5:$O$39,C339)</f>
        <v>0.48309828228002444</v>
      </c>
      <c r="E339" s="17">
        <f t="shared" ref="E339:E389" si="48">INDEX($O$5:$O$39,C339+1)</f>
        <v>0.48309828228002444</v>
      </c>
      <c r="F339" s="14">
        <f t="shared" ref="F339:F389" si="49">INDEX($L$5:$L$39,C339)</f>
        <v>45841</v>
      </c>
      <c r="G339" s="14">
        <f t="shared" ref="G339:G389" si="50">INDEX($L$5:$L$39,C339+1)</f>
        <v>46206</v>
      </c>
      <c r="H339" s="3">
        <f>I339*'Indem BL'!H339*SAWW!H339+(1-I339)*'Med BL'!H339</f>
        <v>1.7841311769023673</v>
      </c>
      <c r="I339" s="3">
        <f>CHOOSE(MATCH($A$2,{"D","C"},0),VLOOKUP($A339,$K$4:$N$39,COUNTA($K$4:$N$4)),TREND(D339:E339,F339:G339,B339))</f>
        <v>0.48309828228002444</v>
      </c>
    </row>
    <row r="340" spans="1:9">
      <c r="A340" s="12">
        <f t="shared" si="44"/>
        <v>45992</v>
      </c>
      <c r="B340" s="155">
        <f t="shared" si="45"/>
        <v>46006</v>
      </c>
      <c r="C340" s="150">
        <f t="shared" si="46"/>
        <v>29</v>
      </c>
      <c r="D340" s="17">
        <f t="shared" si="47"/>
        <v>0.48309828228002444</v>
      </c>
      <c r="E340" s="17">
        <f t="shared" si="48"/>
        <v>0.48309828228002444</v>
      </c>
      <c r="F340" s="14">
        <f t="shared" si="49"/>
        <v>45841</v>
      </c>
      <c r="G340" s="14">
        <f t="shared" si="50"/>
        <v>46206</v>
      </c>
      <c r="H340" s="3">
        <f>I340*'Indem BL'!H340*SAWW!H340+(1-I340)*'Med BL'!H340</f>
        <v>1.7870354263928516</v>
      </c>
      <c r="I340" s="3">
        <f>CHOOSE(MATCH($A$2,{"D","C"},0),VLOOKUP($A340,$K$4:$N$39,COUNTA($K$4:$N$4)),TREND(D340:E340,F340:G340,B340))</f>
        <v>0.48309828228002444</v>
      </c>
    </row>
    <row r="341" spans="1:9">
      <c r="A341" s="12">
        <f t="shared" si="44"/>
        <v>46023</v>
      </c>
      <c r="B341" s="155">
        <f t="shared" si="45"/>
        <v>46037</v>
      </c>
      <c r="C341" s="150">
        <f t="shared" si="46"/>
        <v>29</v>
      </c>
      <c r="D341" s="17">
        <f t="shared" si="47"/>
        <v>0.48309828228002444</v>
      </c>
      <c r="E341" s="17">
        <f t="shared" si="48"/>
        <v>0.48309828228002444</v>
      </c>
      <c r="F341" s="14">
        <f t="shared" si="49"/>
        <v>45841</v>
      </c>
      <c r="G341" s="14">
        <f t="shared" si="50"/>
        <v>46206</v>
      </c>
      <c r="H341" s="3">
        <f>I341*'Indem BL'!H341*SAWW!H341+(1-I341)*'Med BL'!H341</f>
        <v>1.7964411841117718</v>
      </c>
      <c r="I341" s="3">
        <f>CHOOSE(MATCH($A$2,{"D","C"},0),VLOOKUP($A341,$K$4:$N$39,COUNTA($K$4:$N$4)),TREND(D341:E341,F341:G341,B341))</f>
        <v>0.48309828228002444</v>
      </c>
    </row>
    <row r="342" spans="1:9">
      <c r="A342" s="12">
        <f t="shared" si="44"/>
        <v>46054</v>
      </c>
      <c r="B342" s="155">
        <f t="shared" si="45"/>
        <v>46068</v>
      </c>
      <c r="C342" s="150">
        <f t="shared" si="46"/>
        <v>29</v>
      </c>
      <c r="D342" s="17">
        <f t="shared" si="47"/>
        <v>0.48309828228002444</v>
      </c>
      <c r="E342" s="17">
        <f t="shared" si="48"/>
        <v>0.48309828228002444</v>
      </c>
      <c r="F342" s="14">
        <f t="shared" si="49"/>
        <v>45841</v>
      </c>
      <c r="G342" s="14">
        <f t="shared" si="50"/>
        <v>46206</v>
      </c>
      <c r="H342" s="3">
        <f>I342*'Indem BL'!H342*SAWW!H342+(1-I342)*'Med BL'!H342</f>
        <v>1.7994572472076391</v>
      </c>
      <c r="I342" s="3">
        <f>CHOOSE(MATCH($A$2,{"D","C"},0),VLOOKUP($A342,$K$4:$N$39,COUNTA($K$4:$N$4)),TREND(D342:E342,F342:G342,B342))</f>
        <v>0.48309828228002444</v>
      </c>
    </row>
    <row r="343" spans="1:9">
      <c r="A343" s="12">
        <f t="shared" si="44"/>
        <v>46082</v>
      </c>
      <c r="B343" s="155">
        <f t="shared" si="45"/>
        <v>46096</v>
      </c>
      <c r="C343" s="150">
        <f t="shared" si="46"/>
        <v>29</v>
      </c>
      <c r="D343" s="17">
        <f t="shared" si="47"/>
        <v>0.48309828228002444</v>
      </c>
      <c r="E343" s="17">
        <f t="shared" si="48"/>
        <v>0.48309828228002444</v>
      </c>
      <c r="F343" s="14">
        <f t="shared" si="49"/>
        <v>45841</v>
      </c>
      <c r="G343" s="14">
        <f t="shared" si="50"/>
        <v>46206</v>
      </c>
      <c r="H343" s="3">
        <f>I343*'Indem BL'!H343*SAWW!H343+(1-I343)*'Med BL'!H343</f>
        <v>1.8021814332297137</v>
      </c>
      <c r="I343" s="3">
        <f>CHOOSE(MATCH($A$2,{"D","C"},0),VLOOKUP($A343,$K$4:$N$39,COUNTA($K$4:$N$4)),TREND(D343:E343,F343:G343,B343))</f>
        <v>0.48309828228002444</v>
      </c>
    </row>
    <row r="344" spans="1:9">
      <c r="A344" s="12">
        <f t="shared" si="44"/>
        <v>46113</v>
      </c>
      <c r="B344" s="155">
        <f t="shared" si="45"/>
        <v>46127</v>
      </c>
      <c r="C344" s="150">
        <f t="shared" si="46"/>
        <v>29</v>
      </c>
      <c r="D344" s="17">
        <f t="shared" si="47"/>
        <v>0.48309828228002444</v>
      </c>
      <c r="E344" s="17">
        <f t="shared" si="48"/>
        <v>0.48309828228002444</v>
      </c>
      <c r="F344" s="14">
        <f t="shared" si="49"/>
        <v>45841</v>
      </c>
      <c r="G344" s="14">
        <f t="shared" si="50"/>
        <v>46206</v>
      </c>
      <c r="H344" s="3">
        <f>I344*'Indem BL'!H344*SAWW!H344+(1-I344)*'Med BL'!H344</f>
        <v>1.8051974963255819</v>
      </c>
      <c r="I344" s="3">
        <f>CHOOSE(MATCH($A$2,{"D","C"},0),VLOOKUP($A344,$K$4:$N$39,COUNTA($K$4:$N$4)),TREND(D344:E344,F344:G344,B344))</f>
        <v>0.48309828228002444</v>
      </c>
    </row>
    <row r="345" spans="1:9">
      <c r="A345" s="12">
        <f t="shared" si="44"/>
        <v>46143</v>
      </c>
      <c r="B345" s="155">
        <f t="shared" si="45"/>
        <v>46157</v>
      </c>
      <c r="C345" s="150">
        <f t="shared" si="46"/>
        <v>29</v>
      </c>
      <c r="D345" s="17">
        <f t="shared" si="47"/>
        <v>0.48309828228002444</v>
      </c>
      <c r="E345" s="17">
        <f t="shared" si="48"/>
        <v>0.48309828228002444</v>
      </c>
      <c r="F345" s="14">
        <f t="shared" si="49"/>
        <v>45841</v>
      </c>
      <c r="G345" s="14">
        <f t="shared" si="50"/>
        <v>46206</v>
      </c>
      <c r="H345" s="3">
        <f>I345*'Indem BL'!H345*SAWW!H345+(1-I345)*'Med BL'!H345</f>
        <v>1.8081162670635185</v>
      </c>
      <c r="I345" s="3">
        <f>CHOOSE(MATCH($A$2,{"D","C"},0),VLOOKUP($A345,$K$4:$N$39,COUNTA($K$4:$N$4)),TREND(D345:E345,F345:G345,B345))</f>
        <v>0.48309828228002444</v>
      </c>
    </row>
    <row r="346" spans="1:9">
      <c r="A346" s="12">
        <f t="shared" si="44"/>
        <v>46174</v>
      </c>
      <c r="B346" s="155">
        <f t="shared" si="45"/>
        <v>46188</v>
      </c>
      <c r="C346" s="150">
        <f t="shared" si="46"/>
        <v>29</v>
      </c>
      <c r="D346" s="17">
        <f t="shared" si="47"/>
        <v>0.48309828228002444</v>
      </c>
      <c r="E346" s="17">
        <f t="shared" si="48"/>
        <v>0.48309828228002444</v>
      </c>
      <c r="F346" s="14">
        <f t="shared" si="49"/>
        <v>45841</v>
      </c>
      <c r="G346" s="14">
        <f t="shared" si="50"/>
        <v>46206</v>
      </c>
      <c r="H346" s="3">
        <f>I346*'Indem BL'!H346*SAWW!H346+(1-I346)*'Med BL'!H346</f>
        <v>1.8111323301593858</v>
      </c>
      <c r="I346" s="3">
        <f>CHOOSE(MATCH($A$2,{"D","C"},0),VLOOKUP($A346,$K$4:$N$39,COUNTA($K$4:$N$4)),TREND(D346:E346,F346:G346,B346))</f>
        <v>0.48309828228002444</v>
      </c>
    </row>
    <row r="347" spans="1:9">
      <c r="A347" s="12">
        <f t="shared" si="44"/>
        <v>46204</v>
      </c>
      <c r="B347" s="155">
        <f t="shared" si="45"/>
        <v>46218</v>
      </c>
      <c r="C347" s="150">
        <f t="shared" si="46"/>
        <v>30</v>
      </c>
      <c r="D347" s="17">
        <f t="shared" si="47"/>
        <v>0.48309828228002444</v>
      </c>
      <c r="E347" s="17">
        <f t="shared" si="48"/>
        <v>0.48309828228002444</v>
      </c>
      <c r="F347" s="14">
        <f t="shared" si="49"/>
        <v>46206</v>
      </c>
      <c r="G347" s="14">
        <f t="shared" si="50"/>
        <v>46571</v>
      </c>
      <c r="H347" s="3">
        <f>I347*'Indem BL'!H347*SAWW!H347+(1-I347)*'Med BL'!H347</f>
        <v>1.8140837911295866</v>
      </c>
      <c r="I347" s="3">
        <f>CHOOSE(MATCH($A$2,{"D","C"},0),VLOOKUP($A347,$K$4:$N$39,COUNTA($K$4:$N$4)),TREND(D347:E347,F347:G347,B347))</f>
        <v>0.48309828228002444</v>
      </c>
    </row>
    <row r="348" spans="1:9">
      <c r="A348" s="12">
        <f t="shared" si="44"/>
        <v>46235</v>
      </c>
      <c r="B348" s="155">
        <f t="shared" si="45"/>
        <v>46249</v>
      </c>
      <c r="C348" s="150">
        <f t="shared" si="46"/>
        <v>30</v>
      </c>
      <c r="D348" s="17">
        <f t="shared" si="47"/>
        <v>0.48309828228002444</v>
      </c>
      <c r="E348" s="17">
        <f t="shared" si="48"/>
        <v>0.48309828228002444</v>
      </c>
      <c r="F348" s="14">
        <f t="shared" si="49"/>
        <v>46206</v>
      </c>
      <c r="G348" s="14">
        <f t="shared" si="50"/>
        <v>46571</v>
      </c>
      <c r="H348" s="3">
        <f>I348*'Indem BL'!H348*SAWW!H348+(1-I348)*'Med BL'!H348</f>
        <v>1.8171843039921389</v>
      </c>
      <c r="I348" s="3">
        <f>CHOOSE(MATCH($A$2,{"D","C"},0),VLOOKUP($A348,$K$4:$N$39,COUNTA($K$4:$N$4)),TREND(D348:E348,F348:G348,B348))</f>
        <v>0.48309828228002444</v>
      </c>
    </row>
    <row r="349" spans="1:9">
      <c r="A349" s="12">
        <f t="shared" si="44"/>
        <v>46266</v>
      </c>
      <c r="B349" s="155">
        <f t="shared" si="45"/>
        <v>46280</v>
      </c>
      <c r="C349" s="150">
        <f t="shared" si="46"/>
        <v>30</v>
      </c>
      <c r="D349" s="17">
        <f t="shared" si="47"/>
        <v>0.48309828228002444</v>
      </c>
      <c r="E349" s="17">
        <f t="shared" si="48"/>
        <v>0.48309828228002444</v>
      </c>
      <c r="F349" s="14">
        <f t="shared" si="49"/>
        <v>46206</v>
      </c>
      <c r="G349" s="14">
        <f t="shared" si="50"/>
        <v>46571</v>
      </c>
      <c r="H349" s="3">
        <f>I349*'Indem BL'!H349*SAWW!H349+(1-I349)*'Med BL'!H349</f>
        <v>1.820284816854691</v>
      </c>
      <c r="I349" s="3">
        <f>CHOOSE(MATCH($A$2,{"D","C"},0),VLOOKUP($A349,$K$4:$N$39,COUNTA($K$4:$N$4)),TREND(D349:E349,F349:G349,B349))</f>
        <v>0.48309828228002444</v>
      </c>
    </row>
    <row r="350" spans="1:9">
      <c r="A350" s="12">
        <f t="shared" si="44"/>
        <v>46296</v>
      </c>
      <c r="B350" s="155">
        <f t="shared" si="45"/>
        <v>46310</v>
      </c>
      <c r="C350" s="150">
        <f t="shared" si="46"/>
        <v>30</v>
      </c>
      <c r="D350" s="17">
        <f t="shared" si="47"/>
        <v>0.48309828228002444</v>
      </c>
      <c r="E350" s="17">
        <f t="shared" si="48"/>
        <v>0.48309828228002444</v>
      </c>
      <c r="F350" s="14">
        <f t="shared" si="49"/>
        <v>46206</v>
      </c>
      <c r="G350" s="14">
        <f t="shared" si="50"/>
        <v>46571</v>
      </c>
      <c r="H350" s="3">
        <f>I350*'Indem BL'!H350*SAWW!H350+(1-I350)*'Med BL'!H350</f>
        <v>1.8232853131732905</v>
      </c>
      <c r="I350" s="3">
        <f>CHOOSE(MATCH($A$2,{"D","C"},0),VLOOKUP($A350,$K$4:$N$39,COUNTA($K$4:$N$4)),TREND(D350:E350,F350:G350,B350))</f>
        <v>0.48309828228002444</v>
      </c>
    </row>
    <row r="351" spans="1:9">
      <c r="A351" s="12">
        <f t="shared" si="44"/>
        <v>46327</v>
      </c>
      <c r="B351" s="155">
        <f t="shared" si="45"/>
        <v>46341</v>
      </c>
      <c r="C351" s="150">
        <f t="shared" si="46"/>
        <v>30</v>
      </c>
      <c r="D351" s="17">
        <f t="shared" si="47"/>
        <v>0.48309828228002444</v>
      </c>
      <c r="E351" s="17">
        <f t="shared" si="48"/>
        <v>0.48309828228002444</v>
      </c>
      <c r="F351" s="14">
        <f t="shared" si="49"/>
        <v>46206</v>
      </c>
      <c r="G351" s="14">
        <f t="shared" si="50"/>
        <v>46571</v>
      </c>
      <c r="H351" s="3">
        <f>I351*'Indem BL'!H351*SAWW!H351+(1-I351)*'Med BL'!H351</f>
        <v>1.8263858260358425</v>
      </c>
      <c r="I351" s="3">
        <f>CHOOSE(MATCH($A$2,{"D","C"},0),VLOOKUP($A351,$K$4:$N$39,COUNTA($K$4:$N$4)),TREND(D351:E351,F351:G351,B351))</f>
        <v>0.48309828228002444</v>
      </c>
    </row>
    <row r="352" spans="1:9">
      <c r="A352" s="12">
        <f t="shared" si="44"/>
        <v>46357</v>
      </c>
      <c r="B352" s="155">
        <f t="shared" si="45"/>
        <v>46371</v>
      </c>
      <c r="C352" s="150">
        <f t="shared" si="46"/>
        <v>30</v>
      </c>
      <c r="D352" s="17">
        <f t="shared" si="47"/>
        <v>0.48309828228002444</v>
      </c>
      <c r="E352" s="17">
        <f t="shared" si="48"/>
        <v>0.48309828228002444</v>
      </c>
      <c r="F352" s="14">
        <f t="shared" si="49"/>
        <v>46206</v>
      </c>
      <c r="G352" s="14">
        <f t="shared" si="50"/>
        <v>46571</v>
      </c>
      <c r="H352" s="3">
        <f>I352*'Indem BL'!H352*SAWW!H352+(1-I352)*'Med BL'!H352</f>
        <v>1.8293863223544411</v>
      </c>
      <c r="I352" s="3">
        <f>CHOOSE(MATCH($A$2,{"D","C"},0),VLOOKUP($A352,$K$4:$N$39,COUNTA($K$4:$N$4)),TREND(D352:E352,F352:G352,B352))</f>
        <v>0.48309828228002444</v>
      </c>
    </row>
    <row r="353" spans="1:9">
      <c r="A353" s="12">
        <f t="shared" si="44"/>
        <v>46388</v>
      </c>
      <c r="B353" s="155">
        <f t="shared" si="45"/>
        <v>46402</v>
      </c>
      <c r="C353" s="150">
        <f t="shared" si="46"/>
        <v>30</v>
      </c>
      <c r="D353" s="17">
        <f t="shared" si="47"/>
        <v>0.48309828228002444</v>
      </c>
      <c r="E353" s="17">
        <f t="shared" si="48"/>
        <v>0.48309828228002444</v>
      </c>
      <c r="F353" s="14">
        <f t="shared" si="49"/>
        <v>46206</v>
      </c>
      <c r="G353" s="14">
        <f t="shared" si="50"/>
        <v>46571</v>
      </c>
      <c r="H353" s="3">
        <f>I353*'Indem BL'!H353*SAWW!H353+(1-I353)*'Med BL'!H353</f>
        <v>1.839103786884166</v>
      </c>
      <c r="I353" s="3">
        <f>CHOOSE(MATCH($A$2,{"D","C"},0),VLOOKUP($A353,$K$4:$N$39,COUNTA($K$4:$N$4)),TREND(D353:E353,F353:G353,B353))</f>
        <v>0.48309828228002444</v>
      </c>
    </row>
    <row r="354" spans="1:9">
      <c r="A354" s="12">
        <f t="shared" si="44"/>
        <v>46419</v>
      </c>
      <c r="B354" s="155">
        <f t="shared" si="45"/>
        <v>46433</v>
      </c>
      <c r="C354" s="150">
        <f t="shared" si="46"/>
        <v>30</v>
      </c>
      <c r="D354" s="17">
        <f t="shared" si="47"/>
        <v>0.48309828228002444</v>
      </c>
      <c r="E354" s="17">
        <f t="shared" si="48"/>
        <v>0.48309828228002444</v>
      </c>
      <c r="F354" s="14">
        <f t="shared" si="49"/>
        <v>46206</v>
      </c>
      <c r="G354" s="14">
        <f t="shared" si="50"/>
        <v>46571</v>
      </c>
      <c r="H354" s="3">
        <f>I354*'Indem BL'!H354*SAWW!H354+(1-I354)*'Med BL'!H354</f>
        <v>1.842219802311031</v>
      </c>
      <c r="I354" s="3">
        <f>CHOOSE(MATCH($A$2,{"D","C"},0),VLOOKUP($A354,$K$4:$N$39,COUNTA($K$4:$N$4)),TREND(D354:E354,F354:G354,B354))</f>
        <v>0.48309828228002444</v>
      </c>
    </row>
    <row r="355" spans="1:9">
      <c r="A355" s="12">
        <f t="shared" si="44"/>
        <v>46447</v>
      </c>
      <c r="B355" s="155">
        <f t="shared" si="45"/>
        <v>46461</v>
      </c>
      <c r="C355" s="150">
        <f t="shared" si="46"/>
        <v>30</v>
      </c>
      <c r="D355" s="17">
        <f t="shared" si="47"/>
        <v>0.48309828228002444</v>
      </c>
      <c r="E355" s="17">
        <f t="shared" si="48"/>
        <v>0.48309828228002444</v>
      </c>
      <c r="F355" s="14">
        <f t="shared" si="49"/>
        <v>46206</v>
      </c>
      <c r="G355" s="14">
        <f t="shared" si="50"/>
        <v>46571</v>
      </c>
      <c r="H355" s="3">
        <f>I355*'Indem BL'!H355*SAWW!H355+(1-I355)*'Med BL'!H355</f>
        <v>1.8450342678578764</v>
      </c>
      <c r="I355" s="3">
        <f>CHOOSE(MATCH($A$2,{"D","C"},0),VLOOKUP($A355,$K$4:$N$39,COUNTA($K$4:$N$4)),TREND(D355:E355,F355:G355,B355))</f>
        <v>0.48309828228002444</v>
      </c>
    </row>
    <row r="356" spans="1:9">
      <c r="A356" s="12">
        <f t="shared" si="44"/>
        <v>46478</v>
      </c>
      <c r="B356" s="155">
        <f t="shared" si="45"/>
        <v>46492</v>
      </c>
      <c r="C356" s="150">
        <f t="shared" si="46"/>
        <v>30</v>
      </c>
      <c r="D356" s="17">
        <f t="shared" si="47"/>
        <v>0.48309828228002444</v>
      </c>
      <c r="E356" s="17">
        <f t="shared" si="48"/>
        <v>0.48309828228002444</v>
      </c>
      <c r="F356" s="14">
        <f t="shared" si="49"/>
        <v>46206</v>
      </c>
      <c r="G356" s="14">
        <f t="shared" si="50"/>
        <v>46571</v>
      </c>
      <c r="H356" s="3">
        <f>I356*'Indem BL'!H356*SAWW!H356+(1-I356)*'Med BL'!H356</f>
        <v>1.8481502832847414</v>
      </c>
      <c r="I356" s="3">
        <f>CHOOSE(MATCH($A$2,{"D","C"},0),VLOOKUP($A356,$K$4:$N$39,COUNTA($K$4:$N$4)),TREND(D356:E356,F356:G356,B356))</f>
        <v>0.48309828228002444</v>
      </c>
    </row>
    <row r="357" spans="1:9">
      <c r="A357" s="12">
        <f t="shared" si="44"/>
        <v>46508</v>
      </c>
      <c r="B357" s="155">
        <f t="shared" si="45"/>
        <v>46522</v>
      </c>
      <c r="C357" s="150">
        <f t="shared" si="46"/>
        <v>30</v>
      </c>
      <c r="D357" s="17">
        <f t="shared" si="47"/>
        <v>0.48309828228002444</v>
      </c>
      <c r="E357" s="17">
        <f t="shared" si="48"/>
        <v>0.48309828228002444</v>
      </c>
      <c r="F357" s="14">
        <f t="shared" si="49"/>
        <v>46206</v>
      </c>
      <c r="G357" s="14">
        <f t="shared" si="50"/>
        <v>46571</v>
      </c>
      <c r="H357" s="3">
        <f>I357*'Indem BL'!H357*SAWW!H357+(1-I357)*'Med BL'!H357</f>
        <v>1.8511657820849339</v>
      </c>
      <c r="I357" s="3">
        <f>CHOOSE(MATCH($A$2,{"D","C"},0),VLOOKUP($A357,$K$4:$N$39,COUNTA($K$4:$N$4)),TREND(D357:E357,F357:G357,B357))</f>
        <v>0.48309828228002444</v>
      </c>
    </row>
    <row r="358" spans="1:9">
      <c r="A358" s="12">
        <f t="shared" si="44"/>
        <v>46539</v>
      </c>
      <c r="B358" s="155">
        <f t="shared" si="45"/>
        <v>46553</v>
      </c>
      <c r="C358" s="150">
        <f t="shared" si="46"/>
        <v>30</v>
      </c>
      <c r="D358" s="17">
        <f t="shared" si="47"/>
        <v>0.48309828228002444</v>
      </c>
      <c r="E358" s="17">
        <f t="shared" si="48"/>
        <v>0.48309828228002444</v>
      </c>
      <c r="F358" s="14">
        <f t="shared" si="49"/>
        <v>46206</v>
      </c>
      <c r="G358" s="14">
        <f t="shared" si="50"/>
        <v>46571</v>
      </c>
      <c r="H358" s="3">
        <f>I358*'Indem BL'!H358*SAWW!H358+(1-I358)*'Med BL'!H358</f>
        <v>1.8542817975117987</v>
      </c>
      <c r="I358" s="3">
        <f>CHOOSE(MATCH($A$2,{"D","C"},0),VLOOKUP($A358,$K$4:$N$39,COUNTA($K$4:$N$4)),TREND(D358:E358,F358:G358,B358))</f>
        <v>0.48309828228002444</v>
      </c>
    </row>
    <row r="359" spans="1:9">
      <c r="A359" s="12">
        <f t="shared" si="44"/>
        <v>46569</v>
      </c>
      <c r="B359" s="155">
        <f t="shared" si="45"/>
        <v>46583</v>
      </c>
      <c r="C359" s="150">
        <f t="shared" si="46"/>
        <v>31</v>
      </c>
      <c r="D359" s="17">
        <f t="shared" si="47"/>
        <v>0.48309828228002444</v>
      </c>
      <c r="E359" s="17">
        <f t="shared" si="48"/>
        <v>0.48309828228002444</v>
      </c>
      <c r="F359" s="14">
        <f t="shared" si="49"/>
        <v>46571</v>
      </c>
      <c r="G359" s="14">
        <f t="shared" si="50"/>
        <v>46936</v>
      </c>
      <c r="H359" s="3">
        <f>I359*'Indem BL'!H359*SAWW!H359+(1-I359)*'Med BL'!H359</f>
        <v>1.8573310698985528</v>
      </c>
      <c r="I359" s="3">
        <f>CHOOSE(MATCH($A$2,{"D","C"},0),VLOOKUP($A359,$K$4:$N$39,COUNTA($K$4:$N$4)),TREND(D359:E359,F359:G359,B359))</f>
        <v>0.48309828228002444</v>
      </c>
    </row>
    <row r="360" spans="1:9">
      <c r="A360" s="12">
        <f t="shared" si="44"/>
        <v>46600</v>
      </c>
      <c r="B360" s="155">
        <f t="shared" si="45"/>
        <v>46614</v>
      </c>
      <c r="C360" s="150">
        <f t="shared" si="46"/>
        <v>31</v>
      </c>
      <c r="D360" s="17">
        <f t="shared" si="47"/>
        <v>0.48309828228002444</v>
      </c>
      <c r="E360" s="17">
        <f t="shared" si="48"/>
        <v>0.48309828228002444</v>
      </c>
      <c r="F360" s="14">
        <f t="shared" si="49"/>
        <v>46571</v>
      </c>
      <c r="G360" s="14">
        <f t="shared" si="50"/>
        <v>46936</v>
      </c>
      <c r="H360" s="3">
        <f>I360*'Indem BL'!H360*SAWW!H360+(1-I360)*'Med BL'!H360</f>
        <v>1.8605343337573694</v>
      </c>
      <c r="I360" s="3">
        <f>CHOOSE(MATCH($A$2,{"D","C"},0),VLOOKUP($A360,$K$4:$N$39,COUNTA($K$4:$N$4)),TREND(D360:E360,F360:G360,B360))</f>
        <v>0.48309828228002444</v>
      </c>
    </row>
    <row r="361" spans="1:9">
      <c r="A361" s="12">
        <f t="shared" si="44"/>
        <v>46631</v>
      </c>
      <c r="B361" s="155">
        <f t="shared" si="45"/>
        <v>46645</v>
      </c>
      <c r="C361" s="150">
        <f t="shared" si="46"/>
        <v>31</v>
      </c>
      <c r="D361" s="17">
        <f t="shared" si="47"/>
        <v>0.48309828228002444</v>
      </c>
      <c r="E361" s="17">
        <f t="shared" si="48"/>
        <v>0.48309828228002444</v>
      </c>
      <c r="F361" s="14">
        <f t="shared" si="49"/>
        <v>46571</v>
      </c>
      <c r="G361" s="14">
        <f t="shared" si="50"/>
        <v>46936</v>
      </c>
      <c r="H361" s="3">
        <f>I361*'Indem BL'!H361*SAWW!H361+(1-I361)*'Med BL'!H361</f>
        <v>1.8637375976161872</v>
      </c>
      <c r="I361" s="3">
        <f>CHOOSE(MATCH($A$2,{"D","C"},0),VLOOKUP($A361,$K$4:$N$39,COUNTA($K$4:$N$4)),TREND(D361:E361,F361:G361,B361))</f>
        <v>0.48309828228002444</v>
      </c>
    </row>
    <row r="362" spans="1:9">
      <c r="A362" s="12">
        <f t="shared" si="44"/>
        <v>46661</v>
      </c>
      <c r="B362" s="155">
        <f t="shared" si="45"/>
        <v>46675</v>
      </c>
      <c r="C362" s="150">
        <f t="shared" si="46"/>
        <v>31</v>
      </c>
      <c r="D362" s="17">
        <f t="shared" si="47"/>
        <v>0.48309828228002444</v>
      </c>
      <c r="E362" s="17">
        <f t="shared" si="48"/>
        <v>0.48309828228002444</v>
      </c>
      <c r="F362" s="14">
        <f t="shared" si="49"/>
        <v>46571</v>
      </c>
      <c r="G362" s="14">
        <f t="shared" si="50"/>
        <v>46936</v>
      </c>
      <c r="H362" s="3">
        <f>I362*'Indem BL'!H362*SAWW!H362+(1-I362)*'Med BL'!H362</f>
        <v>1.8668375303827844</v>
      </c>
      <c r="I362" s="3">
        <f>CHOOSE(MATCH($A$2,{"D","C"},0),VLOOKUP($A362,$K$4:$N$39,COUNTA($K$4:$N$4)),TREND(D362:E362,F362:G362,B362))</f>
        <v>0.48309828228002444</v>
      </c>
    </row>
    <row r="363" spans="1:9">
      <c r="A363" s="12">
        <f t="shared" si="44"/>
        <v>46692</v>
      </c>
      <c r="B363" s="155">
        <f t="shared" si="45"/>
        <v>46706</v>
      </c>
      <c r="C363" s="150">
        <f t="shared" si="46"/>
        <v>31</v>
      </c>
      <c r="D363" s="17">
        <f t="shared" si="47"/>
        <v>0.48309828228002444</v>
      </c>
      <c r="E363" s="17">
        <f t="shared" si="48"/>
        <v>0.48309828228002444</v>
      </c>
      <c r="F363" s="14">
        <f t="shared" si="49"/>
        <v>46571</v>
      </c>
      <c r="G363" s="14">
        <f t="shared" si="50"/>
        <v>46936</v>
      </c>
      <c r="H363" s="3">
        <f>I363*'Indem BL'!H363*SAWW!H363+(1-I363)*'Med BL'!H363</f>
        <v>1.8700407942416011</v>
      </c>
      <c r="I363" s="3">
        <f>CHOOSE(MATCH($A$2,{"D","C"},0),VLOOKUP($A363,$K$4:$N$39,COUNTA($K$4:$N$4)),TREND(D363:E363,F363:G363,B363))</f>
        <v>0.48309828228002444</v>
      </c>
    </row>
    <row r="364" spans="1:9">
      <c r="A364" s="12">
        <f t="shared" si="44"/>
        <v>46722</v>
      </c>
      <c r="B364" s="155">
        <f t="shared" si="45"/>
        <v>46736</v>
      </c>
      <c r="C364" s="150">
        <f t="shared" si="46"/>
        <v>31</v>
      </c>
      <c r="D364" s="17">
        <f t="shared" si="47"/>
        <v>0.48309828228002444</v>
      </c>
      <c r="E364" s="17">
        <f t="shared" si="48"/>
        <v>0.48309828228002444</v>
      </c>
      <c r="F364" s="14">
        <f t="shared" si="49"/>
        <v>46571</v>
      </c>
      <c r="G364" s="14">
        <f t="shared" si="50"/>
        <v>46936</v>
      </c>
      <c r="H364" s="3">
        <f>I364*'Indem BL'!H364*SAWW!H364+(1-I364)*'Med BL'!H364</f>
        <v>1.8731407270081983</v>
      </c>
      <c r="I364" s="3">
        <f>CHOOSE(MATCH($A$2,{"D","C"},0),VLOOKUP($A364,$K$4:$N$39,COUNTA($K$4:$N$4)),TREND(D364:E364,F364:G364,B364))</f>
        <v>0.48309828228002444</v>
      </c>
    </row>
    <row r="365" spans="1:9">
      <c r="A365" s="12">
        <f t="shared" si="44"/>
        <v>46753</v>
      </c>
      <c r="B365" s="155">
        <f t="shared" si="45"/>
        <v>46767</v>
      </c>
      <c r="C365" s="150">
        <f t="shared" si="46"/>
        <v>31</v>
      </c>
      <c r="D365" s="17">
        <f t="shared" si="47"/>
        <v>0.48309828228002444</v>
      </c>
      <c r="E365" s="17">
        <f t="shared" si="48"/>
        <v>0.48309828228002444</v>
      </c>
      <c r="F365" s="14">
        <f t="shared" si="49"/>
        <v>46571</v>
      </c>
      <c r="G365" s="14">
        <f t="shared" si="50"/>
        <v>46936</v>
      </c>
      <c r="H365" s="3">
        <f>I365*'Indem BL'!H365*SAWW!H365+(1-I365)*'Med BL'!H365</f>
        <v>1.8831802283124386</v>
      </c>
      <c r="I365" s="3">
        <f>CHOOSE(MATCH($A$2,{"D","C"},0),VLOOKUP($A365,$K$4:$N$39,COUNTA($K$4:$N$4)),TREND(D365:E365,F365:G365,B365))</f>
        <v>0.48309828228002444</v>
      </c>
    </row>
    <row r="366" spans="1:9">
      <c r="A366" s="12">
        <f t="shared" si="44"/>
        <v>46784</v>
      </c>
      <c r="B366" s="155">
        <f t="shared" si="45"/>
        <v>46798</v>
      </c>
      <c r="C366" s="150">
        <f t="shared" si="46"/>
        <v>31</v>
      </c>
      <c r="D366" s="17">
        <f t="shared" si="47"/>
        <v>0.48309828228002444</v>
      </c>
      <c r="E366" s="17">
        <f t="shared" si="48"/>
        <v>0.48309828228002444</v>
      </c>
      <c r="F366" s="14">
        <f t="shared" si="49"/>
        <v>46571</v>
      </c>
      <c r="G366" s="14">
        <f t="shared" si="50"/>
        <v>46936</v>
      </c>
      <c r="H366" s="3">
        <f>I366*'Indem BL'!H366*SAWW!H366+(1-I366)*'Med BL'!H366</f>
        <v>1.8863995084905494</v>
      </c>
      <c r="I366" s="3">
        <f>CHOOSE(MATCH($A$2,{"D","C"},0),VLOOKUP($A366,$K$4:$N$39,COUNTA($K$4:$N$4)),TREND(D366:E366,F366:G366,B366))</f>
        <v>0.48309828228002444</v>
      </c>
    </row>
    <row r="367" spans="1:9">
      <c r="A367" s="12">
        <f t="shared" si="44"/>
        <v>46813</v>
      </c>
      <c r="B367" s="155">
        <f t="shared" si="45"/>
        <v>46827</v>
      </c>
      <c r="C367" s="150">
        <f t="shared" si="46"/>
        <v>31</v>
      </c>
      <c r="D367" s="17">
        <f t="shared" si="47"/>
        <v>0.48309828228002444</v>
      </c>
      <c r="E367" s="17">
        <f t="shared" si="48"/>
        <v>0.48309828228002444</v>
      </c>
      <c r="F367" s="14">
        <f t="shared" si="49"/>
        <v>46571</v>
      </c>
      <c r="G367" s="14">
        <f t="shared" si="50"/>
        <v>46936</v>
      </c>
      <c r="H367" s="3">
        <f>I367*'Indem BL'!H367*SAWW!H367+(1-I367)*'Med BL'!H367</f>
        <v>1.8894110931732992</v>
      </c>
      <c r="I367" s="3">
        <f>CHOOSE(MATCH($A$2,{"D","C"},0),VLOOKUP($A367,$K$4:$N$39,COUNTA($K$4:$N$4)),TREND(D367:E367,F367:G367,B367))</f>
        <v>0.48309828228002444</v>
      </c>
    </row>
    <row r="368" spans="1:9">
      <c r="A368" s="12">
        <f t="shared" si="44"/>
        <v>46844</v>
      </c>
      <c r="B368" s="155">
        <f t="shared" si="45"/>
        <v>46858</v>
      </c>
      <c r="C368" s="150">
        <f t="shared" si="46"/>
        <v>31</v>
      </c>
      <c r="D368" s="17">
        <f t="shared" si="47"/>
        <v>0.48309828228002444</v>
      </c>
      <c r="E368" s="17">
        <f t="shared" si="48"/>
        <v>0.48309828228002444</v>
      </c>
      <c r="F368" s="14">
        <f t="shared" si="49"/>
        <v>46571</v>
      </c>
      <c r="G368" s="14">
        <f t="shared" si="50"/>
        <v>46936</v>
      </c>
      <c r="H368" s="3">
        <f>I368*'Indem BL'!H368*SAWW!H368+(1-I368)*'Med BL'!H368</f>
        <v>1.8926303733514098</v>
      </c>
      <c r="I368" s="3">
        <f>CHOOSE(MATCH($A$2,{"D","C"},0),VLOOKUP($A368,$K$4:$N$39,COUNTA($K$4:$N$4)),TREND(D368:E368,F368:G368,B368))</f>
        <v>0.48309828228002444</v>
      </c>
    </row>
    <row r="369" spans="1:9">
      <c r="A369" s="12">
        <f t="shared" si="44"/>
        <v>46874</v>
      </c>
      <c r="B369" s="155">
        <f t="shared" si="45"/>
        <v>46888</v>
      </c>
      <c r="C369" s="150">
        <f t="shared" si="46"/>
        <v>31</v>
      </c>
      <c r="D369" s="17">
        <f t="shared" si="47"/>
        <v>0.48309828228002444</v>
      </c>
      <c r="E369" s="17">
        <f t="shared" si="48"/>
        <v>0.48309828228002444</v>
      </c>
      <c r="F369" s="14">
        <f t="shared" si="49"/>
        <v>46571</v>
      </c>
      <c r="G369" s="14">
        <f t="shared" si="50"/>
        <v>46936</v>
      </c>
      <c r="H369" s="3">
        <f>I369*'Indem BL'!H369*SAWW!H369+(1-I369)*'Med BL'!H369</f>
        <v>1.8957458057818402</v>
      </c>
      <c r="I369" s="3">
        <f>CHOOSE(MATCH($A$2,{"D","C"},0),VLOOKUP($A369,$K$4:$N$39,COUNTA($K$4:$N$4)),TREND(D369:E369,F369:G369,B369))</f>
        <v>0.48309828228002444</v>
      </c>
    </row>
    <row r="370" spans="1:9">
      <c r="A370" s="12">
        <f t="shared" si="44"/>
        <v>46905</v>
      </c>
      <c r="B370" s="155">
        <f t="shared" si="45"/>
        <v>46919</v>
      </c>
      <c r="C370" s="150">
        <f t="shared" si="46"/>
        <v>31</v>
      </c>
      <c r="D370" s="17">
        <f t="shared" si="47"/>
        <v>0.48309828228002444</v>
      </c>
      <c r="E370" s="17">
        <f t="shared" si="48"/>
        <v>0.48309828228002444</v>
      </c>
      <c r="F370" s="14">
        <f t="shared" si="49"/>
        <v>46571</v>
      </c>
      <c r="G370" s="14">
        <f t="shared" si="50"/>
        <v>46936</v>
      </c>
      <c r="H370" s="3">
        <f>I370*'Indem BL'!H370*SAWW!H370+(1-I370)*'Med BL'!H370</f>
        <v>1.8989650859599518</v>
      </c>
      <c r="I370" s="3">
        <f>CHOOSE(MATCH($A$2,{"D","C"},0),VLOOKUP($A370,$K$4:$N$39,COUNTA($K$4:$N$4)),TREND(D370:E370,F370:G370,B370))</f>
        <v>0.48309828228002444</v>
      </c>
    </row>
    <row r="371" spans="1:9">
      <c r="A371" s="12">
        <f t="shared" si="44"/>
        <v>46935</v>
      </c>
      <c r="B371" s="155">
        <f t="shared" si="45"/>
        <v>46949</v>
      </c>
      <c r="C371" s="150">
        <f t="shared" si="46"/>
        <v>32</v>
      </c>
      <c r="D371" s="17">
        <f t="shared" si="47"/>
        <v>0.48309828228002444</v>
      </c>
      <c r="E371" s="17">
        <f t="shared" si="48"/>
        <v>0.48309828228002444</v>
      </c>
      <c r="F371" s="14">
        <f t="shared" si="49"/>
        <v>46936</v>
      </c>
      <c r="G371" s="14">
        <f t="shared" si="50"/>
        <v>47302</v>
      </c>
      <c r="H371" s="3">
        <f>I371*'Indem BL'!H371*SAWW!H371+(1-I371)*'Med BL'!H371</f>
        <v>1.9021145271090625</v>
      </c>
      <c r="I371" s="3">
        <f>CHOOSE(MATCH($A$2,{"D","C"},0),VLOOKUP($A371,$K$4:$N$39,COUNTA($K$4:$N$4)),TREND(D371:E371,F371:G371,B371))</f>
        <v>0.48309828228002444</v>
      </c>
    </row>
    <row r="372" spans="1:9">
      <c r="A372" s="12">
        <f t="shared" si="44"/>
        <v>46966</v>
      </c>
      <c r="B372" s="155">
        <f t="shared" si="45"/>
        <v>46980</v>
      </c>
      <c r="C372" s="150">
        <f t="shared" si="46"/>
        <v>32</v>
      </c>
      <c r="D372" s="17">
        <f t="shared" si="47"/>
        <v>0.48309828228002444</v>
      </c>
      <c r="E372" s="17">
        <f t="shared" si="48"/>
        <v>0.48309828228002444</v>
      </c>
      <c r="F372" s="14">
        <f t="shared" si="49"/>
        <v>46936</v>
      </c>
      <c r="G372" s="14">
        <f t="shared" si="50"/>
        <v>47302</v>
      </c>
      <c r="H372" s="3">
        <f>I372*'Indem BL'!H372*SAWW!H372+(1-I372)*'Med BL'!H372</f>
        <v>1.9054149050009501</v>
      </c>
      <c r="I372" s="3">
        <f>CHOOSE(MATCH($A$2,{"D","C"},0),VLOOKUP($A372,$K$4:$N$39,COUNTA($K$4:$N$4)),TREND(D372:E372,F372:G372,B372))</f>
        <v>0.48309828228002444</v>
      </c>
    </row>
    <row r="373" spans="1:9">
      <c r="A373" s="12">
        <f t="shared" si="44"/>
        <v>46997</v>
      </c>
      <c r="B373" s="155">
        <f t="shared" si="45"/>
        <v>47011</v>
      </c>
      <c r="C373" s="150">
        <f t="shared" si="46"/>
        <v>32</v>
      </c>
      <c r="D373" s="17">
        <f t="shared" si="47"/>
        <v>0.48309828228002444</v>
      </c>
      <c r="E373" s="17">
        <f t="shared" si="48"/>
        <v>0.48309828228002444</v>
      </c>
      <c r="F373" s="14">
        <f t="shared" si="49"/>
        <v>46936</v>
      </c>
      <c r="G373" s="14">
        <f t="shared" si="50"/>
        <v>47302</v>
      </c>
      <c r="H373" s="3">
        <f>I373*'Indem BL'!H373*SAWW!H373+(1-I373)*'Med BL'!H373</f>
        <v>1.9087152828928378</v>
      </c>
      <c r="I373" s="3">
        <f>CHOOSE(MATCH($A$2,{"D","C"},0),VLOOKUP($A373,$K$4:$N$39,COUNTA($K$4:$N$4)),TREND(D373:E373,F373:G373,B373))</f>
        <v>0.48309828228002444</v>
      </c>
    </row>
    <row r="374" spans="1:9">
      <c r="A374" s="12">
        <f t="shared" si="44"/>
        <v>47027</v>
      </c>
      <c r="B374" s="155">
        <f t="shared" si="45"/>
        <v>47041</v>
      </c>
      <c r="C374" s="150">
        <f t="shared" si="46"/>
        <v>32</v>
      </c>
      <c r="D374" s="17">
        <f t="shared" si="47"/>
        <v>0.48309828228002444</v>
      </c>
      <c r="E374" s="17">
        <f t="shared" si="48"/>
        <v>0.48309828228002444</v>
      </c>
      <c r="F374" s="14">
        <f t="shared" si="49"/>
        <v>46936</v>
      </c>
      <c r="G374" s="14">
        <f t="shared" si="50"/>
        <v>47302</v>
      </c>
      <c r="H374" s="3">
        <f>I374*'Indem BL'!H374*SAWW!H374+(1-I374)*'Med BL'!H374</f>
        <v>1.9119091969817608</v>
      </c>
      <c r="I374" s="3">
        <f>CHOOSE(MATCH($A$2,{"D","C"},0),VLOOKUP($A374,$K$4:$N$39,COUNTA($K$4:$N$4)),TREND(D374:E374,F374:G374,B374))</f>
        <v>0.48309828228002444</v>
      </c>
    </row>
    <row r="375" spans="1:9">
      <c r="A375" s="12">
        <f t="shared" si="44"/>
        <v>47058</v>
      </c>
      <c r="B375" s="155">
        <f t="shared" si="45"/>
        <v>47072</v>
      </c>
      <c r="C375" s="150">
        <f t="shared" si="46"/>
        <v>32</v>
      </c>
      <c r="D375" s="17">
        <f t="shared" si="47"/>
        <v>0.48309828228002444</v>
      </c>
      <c r="E375" s="17">
        <f t="shared" si="48"/>
        <v>0.48309828228002444</v>
      </c>
      <c r="F375" s="14">
        <f t="shared" si="49"/>
        <v>46936</v>
      </c>
      <c r="G375" s="14">
        <f t="shared" si="50"/>
        <v>47302</v>
      </c>
      <c r="H375" s="3">
        <f>I375*'Indem BL'!H375*SAWW!H375+(1-I375)*'Med BL'!H375</f>
        <v>1.9152095748736484</v>
      </c>
      <c r="I375" s="3">
        <f>CHOOSE(MATCH($A$2,{"D","C"},0),VLOOKUP($A375,$K$4:$N$39,COUNTA($K$4:$N$4)),TREND(D375:E375,F375:G375,B375))</f>
        <v>0.48309828228002444</v>
      </c>
    </row>
    <row r="376" spans="1:9">
      <c r="A376" s="12">
        <f t="shared" si="44"/>
        <v>47088</v>
      </c>
      <c r="B376" s="155">
        <f t="shared" si="45"/>
        <v>47102</v>
      </c>
      <c r="C376" s="150">
        <f t="shared" si="46"/>
        <v>32</v>
      </c>
      <c r="D376" s="17">
        <f t="shared" si="47"/>
        <v>0.48309828228002444</v>
      </c>
      <c r="E376" s="17">
        <f t="shared" si="48"/>
        <v>0.48309828228002444</v>
      </c>
      <c r="F376" s="14">
        <f t="shared" si="49"/>
        <v>46936</v>
      </c>
      <c r="G376" s="14">
        <f t="shared" si="50"/>
        <v>47302</v>
      </c>
      <c r="H376" s="3">
        <f>I376*'Indem BL'!H376*SAWW!H376+(1-I376)*'Med BL'!H376</f>
        <v>1.9184034889625723</v>
      </c>
      <c r="I376" s="3">
        <f>CHOOSE(MATCH($A$2,{"D","C"},0),VLOOKUP($A376,$K$4:$N$39,COUNTA($K$4:$N$4)),TREND(D376:E376,F376:G376,B376))</f>
        <v>0.48309828228002444</v>
      </c>
    </row>
    <row r="377" spans="1:9">
      <c r="A377" s="12">
        <f t="shared" si="44"/>
        <v>47119</v>
      </c>
      <c r="B377" s="155">
        <f t="shared" si="45"/>
        <v>47133</v>
      </c>
      <c r="C377" s="150">
        <f t="shared" si="46"/>
        <v>32</v>
      </c>
      <c r="D377" s="17">
        <f t="shared" si="47"/>
        <v>0.48309828228002444</v>
      </c>
      <c r="E377" s="17">
        <f t="shared" si="48"/>
        <v>0.48309828228002444</v>
      </c>
      <c r="F377" s="14">
        <f t="shared" si="49"/>
        <v>46936</v>
      </c>
      <c r="G377" s="14">
        <f t="shared" si="50"/>
        <v>47302</v>
      </c>
      <c r="H377" s="3">
        <f>I377*'Indem BL'!H377*SAWW!H377+(1-I377)*'Med BL'!H377</f>
        <v>1.9287669036798201</v>
      </c>
      <c r="I377" s="3">
        <f>CHOOSE(MATCH($A$2,{"D","C"},0),VLOOKUP($A377,$K$4:$N$39,COUNTA($K$4:$N$4)),TREND(D377:E377,F377:G377,B377))</f>
        <v>0.48309828228002444</v>
      </c>
    </row>
    <row r="378" spans="1:9">
      <c r="A378" s="12">
        <f t="shared" si="44"/>
        <v>47150</v>
      </c>
      <c r="B378" s="155">
        <f t="shared" si="45"/>
        <v>47164</v>
      </c>
      <c r="C378" s="150">
        <f t="shared" si="46"/>
        <v>32</v>
      </c>
      <c r="D378" s="17">
        <f t="shared" si="47"/>
        <v>0.48309828228002444</v>
      </c>
      <c r="E378" s="17">
        <f t="shared" si="48"/>
        <v>0.48309828228002444</v>
      </c>
      <c r="F378" s="14">
        <f t="shared" si="49"/>
        <v>46936</v>
      </c>
      <c r="G378" s="14">
        <f t="shared" si="50"/>
        <v>47302</v>
      </c>
      <c r="H378" s="3">
        <f>I378*'Indem BL'!H378*SAWW!H378+(1-I378)*'Med BL'!H378</f>
        <v>1.9320837834611673</v>
      </c>
      <c r="I378" s="3">
        <f>CHOOSE(MATCH($A$2,{"D","C"},0),VLOOKUP($A378,$K$4:$N$39,COUNTA($K$4:$N$4)),TREND(D378:E378,F378:G378,B378))</f>
        <v>0.48309828228002444</v>
      </c>
    </row>
    <row r="379" spans="1:9">
      <c r="A379" s="12">
        <f t="shared" si="44"/>
        <v>47178</v>
      </c>
      <c r="B379" s="155">
        <f t="shared" si="45"/>
        <v>47192</v>
      </c>
      <c r="C379" s="150">
        <f t="shared" si="46"/>
        <v>32</v>
      </c>
      <c r="D379" s="17">
        <f t="shared" si="47"/>
        <v>0.48309828228002444</v>
      </c>
      <c r="E379" s="17">
        <f t="shared" si="48"/>
        <v>0.48309828228002444</v>
      </c>
      <c r="F379" s="14">
        <f t="shared" si="49"/>
        <v>46936</v>
      </c>
      <c r="G379" s="14">
        <f t="shared" si="50"/>
        <v>47302</v>
      </c>
      <c r="H379" s="3">
        <f>I379*'Indem BL'!H379*SAWW!H379+(1-I379)*'Med BL'!H379</f>
        <v>1.9350796748765777</v>
      </c>
      <c r="I379" s="3">
        <f>CHOOSE(MATCH($A$2,{"D","C"},0),VLOOKUP($A379,$K$4:$N$39,COUNTA($K$4:$N$4)),TREND(D379:E379,F379:G379,B379))</f>
        <v>0.48309828228002444</v>
      </c>
    </row>
    <row r="380" spans="1:9">
      <c r="A380" s="12">
        <f t="shared" si="44"/>
        <v>47209</v>
      </c>
      <c r="B380" s="155">
        <f t="shared" si="45"/>
        <v>47223</v>
      </c>
      <c r="C380" s="150">
        <f t="shared" si="46"/>
        <v>32</v>
      </c>
      <c r="D380" s="17">
        <f t="shared" si="47"/>
        <v>0.48309828228002444</v>
      </c>
      <c r="E380" s="17">
        <f t="shared" si="48"/>
        <v>0.48309828228002444</v>
      </c>
      <c r="F380" s="14">
        <f t="shared" si="49"/>
        <v>46936</v>
      </c>
      <c r="G380" s="14">
        <f t="shared" si="50"/>
        <v>47302</v>
      </c>
      <c r="H380" s="3">
        <f>I380*'Indem BL'!H380*SAWW!H380+(1-I380)*'Med BL'!H380</f>
        <v>1.9383965546579249</v>
      </c>
      <c r="I380" s="3">
        <f>CHOOSE(MATCH($A$2,{"D","C"},0),VLOOKUP($A380,$K$4:$N$39,COUNTA($K$4:$N$4)),TREND(D380:E380,F380:G380,B380))</f>
        <v>0.48309828228002444</v>
      </c>
    </row>
    <row r="381" spans="1:9">
      <c r="A381" s="12">
        <f t="shared" si="44"/>
        <v>47239</v>
      </c>
      <c r="B381" s="155">
        <f t="shared" si="45"/>
        <v>47253</v>
      </c>
      <c r="C381" s="150">
        <f t="shared" si="46"/>
        <v>32</v>
      </c>
      <c r="D381" s="17">
        <f t="shared" si="47"/>
        <v>0.48309828228002444</v>
      </c>
      <c r="E381" s="17">
        <f t="shared" si="48"/>
        <v>0.48309828228002444</v>
      </c>
      <c r="F381" s="14">
        <f t="shared" si="49"/>
        <v>46936</v>
      </c>
      <c r="G381" s="14">
        <f t="shared" si="50"/>
        <v>47302</v>
      </c>
      <c r="H381" s="3">
        <f>I381*'Indem BL'!H381*SAWW!H381+(1-I381)*'Med BL'!H381</f>
        <v>1.9416064383172933</v>
      </c>
      <c r="I381" s="3">
        <f>CHOOSE(MATCH($A$2,{"D","C"},0),VLOOKUP($A381,$K$4:$N$39,COUNTA($K$4:$N$4)),TREND(D381:E381,F381:G381,B381))</f>
        <v>0.48309828228002444</v>
      </c>
    </row>
    <row r="382" spans="1:9">
      <c r="A382" s="12">
        <f t="shared" si="44"/>
        <v>47270</v>
      </c>
      <c r="B382" s="155">
        <f t="shared" si="45"/>
        <v>47284</v>
      </c>
      <c r="C382" s="150">
        <f t="shared" si="46"/>
        <v>32</v>
      </c>
      <c r="D382" s="17">
        <f t="shared" si="47"/>
        <v>0.48309828228002444</v>
      </c>
      <c r="E382" s="17">
        <f t="shared" si="48"/>
        <v>0.48309828228002444</v>
      </c>
      <c r="F382" s="14">
        <f t="shared" si="49"/>
        <v>46936</v>
      </c>
      <c r="G382" s="14">
        <f t="shared" si="50"/>
        <v>47302</v>
      </c>
      <c r="H382" s="3">
        <f>I382*'Indem BL'!H382*SAWW!H382+(1-I382)*'Med BL'!H382</f>
        <v>1.9449233180986405</v>
      </c>
      <c r="I382" s="3">
        <f>CHOOSE(MATCH($A$2,{"D","C"},0),VLOOKUP($A382,$K$4:$N$39,COUNTA($K$4:$N$4)),TREND(D382:E382,F382:G382,B382))</f>
        <v>0.48309828228002444</v>
      </c>
    </row>
    <row r="383" spans="1:9">
      <c r="A383" s="12">
        <f t="shared" si="44"/>
        <v>47300</v>
      </c>
      <c r="B383" s="155">
        <f t="shared" si="45"/>
        <v>47314</v>
      </c>
      <c r="C383" s="150">
        <f t="shared" si="46"/>
        <v>33</v>
      </c>
      <c r="D383" s="17">
        <f t="shared" si="47"/>
        <v>0.48309828228002444</v>
      </c>
      <c r="E383" s="17">
        <f t="shared" si="48"/>
        <v>0.48309828228002444</v>
      </c>
      <c r="F383" s="14">
        <f t="shared" si="49"/>
        <v>47302</v>
      </c>
      <c r="G383" s="14">
        <f t="shared" si="50"/>
        <v>47667</v>
      </c>
      <c r="H383" s="3">
        <f>I383*'Indem BL'!H383*SAWW!H383+(1-I383)*'Med BL'!H383</f>
        <v>1.9481727686307753</v>
      </c>
      <c r="I383" s="3">
        <f>CHOOSE(MATCH($A$2,{"D","C"},0),VLOOKUP($A383,$K$4:$N$39,COUNTA($K$4:$N$4)),TREND(D383:E383,F383:G383,B383))</f>
        <v>0.48309828228002444</v>
      </c>
    </row>
    <row r="384" spans="1:9">
      <c r="A384" s="12">
        <f t="shared" si="44"/>
        <v>47331</v>
      </c>
      <c r="B384" s="155">
        <f t="shared" si="45"/>
        <v>47345</v>
      </c>
      <c r="C384" s="150">
        <f t="shared" si="46"/>
        <v>33</v>
      </c>
      <c r="D384" s="17">
        <f t="shared" si="47"/>
        <v>0.48309828228002444</v>
      </c>
      <c r="E384" s="17">
        <f t="shared" si="48"/>
        <v>0.48309828228002444</v>
      </c>
      <c r="F384" s="14">
        <f t="shared" si="49"/>
        <v>47302</v>
      </c>
      <c r="G384" s="14">
        <f t="shared" si="50"/>
        <v>47667</v>
      </c>
      <c r="H384" s="3">
        <f>I384*'Indem BL'!H384*SAWW!H384+(1-I384)*'Med BL'!H384</f>
        <v>1.9515918628334394</v>
      </c>
      <c r="I384" s="3">
        <f>CHOOSE(MATCH($A$2,{"D","C"},0),VLOOKUP($A384,$K$4:$N$39,COUNTA($K$4:$N$4)),TREND(D384:E384,F384:G384,B384))</f>
        <v>0.48309828228002444</v>
      </c>
    </row>
    <row r="385" spans="1:9">
      <c r="A385" s="12">
        <f t="shared" si="44"/>
        <v>47362</v>
      </c>
      <c r="B385" s="155">
        <f t="shared" si="45"/>
        <v>47376</v>
      </c>
      <c r="C385" s="150">
        <f t="shared" si="46"/>
        <v>33</v>
      </c>
      <c r="D385" s="17">
        <f t="shared" si="47"/>
        <v>0.48309828228002444</v>
      </c>
      <c r="E385" s="17">
        <f t="shared" si="48"/>
        <v>0.48309828228002444</v>
      </c>
      <c r="F385" s="14">
        <f t="shared" si="49"/>
        <v>47302</v>
      </c>
      <c r="G385" s="14">
        <f t="shared" si="50"/>
        <v>47667</v>
      </c>
      <c r="H385" s="3">
        <f>I385*'Indem BL'!H385*SAWW!H385+(1-I385)*'Med BL'!H385</f>
        <v>1.9550109570361027</v>
      </c>
      <c r="I385" s="3">
        <f>CHOOSE(MATCH($A$2,{"D","C"},0),VLOOKUP($A385,$K$4:$N$39,COUNTA($K$4:$N$4)),TREND(D385:E385,F385:G385,B385))</f>
        <v>0.48309828228002444</v>
      </c>
    </row>
    <row r="386" spans="1:9">
      <c r="A386" s="12">
        <f t="shared" si="44"/>
        <v>47392</v>
      </c>
      <c r="B386" s="155">
        <f t="shared" si="45"/>
        <v>47406</v>
      </c>
      <c r="C386" s="150">
        <f t="shared" si="46"/>
        <v>33</v>
      </c>
      <c r="D386" s="17">
        <f t="shared" si="47"/>
        <v>0.48309828228002444</v>
      </c>
      <c r="E386" s="17">
        <f t="shared" si="48"/>
        <v>0.48309828228002444</v>
      </c>
      <c r="F386" s="14">
        <f t="shared" si="49"/>
        <v>47302</v>
      </c>
      <c r="G386" s="14">
        <f t="shared" si="50"/>
        <v>47667</v>
      </c>
      <c r="H386" s="3">
        <f>I386*'Indem BL'!H386*SAWW!H386+(1-I386)*'Med BL'!H386</f>
        <v>1.9583197578773912</v>
      </c>
      <c r="I386" s="3">
        <f>CHOOSE(MATCH($A$2,{"D","C"},0),VLOOKUP($A386,$K$4:$N$39,COUNTA($K$4:$N$4)),TREND(D386:E386,F386:G386,B386))</f>
        <v>0.48309828228002444</v>
      </c>
    </row>
    <row r="387" spans="1:9">
      <c r="A387" s="12">
        <f t="shared" si="44"/>
        <v>47423</v>
      </c>
      <c r="B387" s="155">
        <f t="shared" si="45"/>
        <v>47437</v>
      </c>
      <c r="C387" s="150">
        <f t="shared" si="46"/>
        <v>33</v>
      </c>
      <c r="D387" s="17">
        <f t="shared" si="47"/>
        <v>0.48309828228002444</v>
      </c>
      <c r="E387" s="17">
        <f t="shared" si="48"/>
        <v>0.48309828228002444</v>
      </c>
      <c r="F387" s="14">
        <f t="shared" si="49"/>
        <v>47302</v>
      </c>
      <c r="G387" s="14">
        <f t="shared" si="50"/>
        <v>47667</v>
      </c>
      <c r="H387" s="3">
        <f>I387*'Indem BL'!H387*SAWW!H387+(1-I387)*'Med BL'!H387</f>
        <v>1.9617388520800545</v>
      </c>
      <c r="I387" s="3">
        <f>CHOOSE(MATCH($A$2,{"D","C"},0),VLOOKUP($A387,$K$4:$N$39,COUNTA($K$4:$N$4)),TREND(D387:E387,F387:G387,B387))</f>
        <v>0.48309828228002444</v>
      </c>
    </row>
    <row r="388" spans="1:9">
      <c r="A388" s="12">
        <f t="shared" si="44"/>
        <v>47453</v>
      </c>
      <c r="B388" s="155">
        <f t="shared" si="45"/>
        <v>47467</v>
      </c>
      <c r="C388" s="150">
        <f t="shared" si="46"/>
        <v>33</v>
      </c>
      <c r="D388" s="17">
        <f t="shared" si="47"/>
        <v>0.48309828228002444</v>
      </c>
      <c r="E388" s="17">
        <f t="shared" si="48"/>
        <v>0.48309828228002444</v>
      </c>
      <c r="F388" s="14">
        <f t="shared" si="49"/>
        <v>47302</v>
      </c>
      <c r="G388" s="14">
        <f t="shared" si="50"/>
        <v>47667</v>
      </c>
      <c r="H388" s="3">
        <f>I388*'Indem BL'!H388*SAWW!H388+(1-I388)*'Med BL'!H388</f>
        <v>1.9650476529213421</v>
      </c>
      <c r="I388" s="3">
        <f>CHOOSE(MATCH($A$2,{"D","C"},0),VLOOKUP($A388,$K$4:$N$39,COUNTA($K$4:$N$4)),TREND(D388:E388,F388:G388,B388))</f>
        <v>0.48309828228002444</v>
      </c>
    </row>
    <row r="389" spans="1:9">
      <c r="A389" s="12">
        <f t="shared" si="44"/>
        <v>47484</v>
      </c>
      <c r="B389" s="155">
        <f t="shared" si="45"/>
        <v>47498</v>
      </c>
      <c r="C389" s="150">
        <f t="shared" si="46"/>
        <v>33</v>
      </c>
      <c r="D389" s="17">
        <f t="shared" si="47"/>
        <v>0.48309828228002444</v>
      </c>
      <c r="E389" s="17">
        <f t="shared" si="48"/>
        <v>0.48309828228002444</v>
      </c>
      <c r="F389" s="14">
        <f t="shared" si="49"/>
        <v>47302</v>
      </c>
      <c r="G389" s="14">
        <f t="shared" si="50"/>
        <v>47667</v>
      </c>
      <c r="H389" s="3">
        <f>I389*'Indem BL'!H389*SAWW!H389+(1-I389)*'Med BL'!H389</f>
        <v>1.975763598350714</v>
      </c>
      <c r="I389" s="3">
        <f>CHOOSE(MATCH($A$2,{"D","C"},0),VLOOKUP($A389,$K$4:$N$39,COUNTA($K$4:$N$4)),TREND(D389:E389,F389:G389,B389))</f>
        <v>0.48309828228002444</v>
      </c>
    </row>
    <row r="390" spans="1:9">
      <c r="A390" s="51"/>
      <c r="B390" s="52"/>
      <c r="C390" s="53"/>
      <c r="D390" s="53"/>
      <c r="E390" s="53"/>
      <c r="F390" s="53"/>
      <c r="G390" s="53"/>
      <c r="H390" s="53"/>
      <c r="I390" s="53"/>
    </row>
  </sheetData>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A1:R390"/>
  <sheetViews>
    <sheetView topLeftCell="A5" zoomScale="90" zoomScaleNormal="90" workbookViewId="0">
      <selection activeCell="P5" sqref="P5:P44"/>
    </sheetView>
  </sheetViews>
  <sheetFormatPr defaultRowHeight="12.3"/>
  <cols>
    <col min="2" max="2" width="9.6640625" customWidth="1"/>
    <col min="15" max="15" width="12.33203125" customWidth="1"/>
  </cols>
  <sheetData>
    <row r="1" spans="1:18">
      <c r="J1" s="49" t="s">
        <v>21</v>
      </c>
      <c r="K1" t="s">
        <v>17</v>
      </c>
      <c r="M1" s="1" t="str">
        <f>CHOOSE(MATCH($J$1,{"P","C","A"},0),"Policy","Calendar","Accident")</f>
        <v>Accident</v>
      </c>
    </row>
    <row r="2" spans="1:18">
      <c r="A2" s="22" t="s">
        <v>31</v>
      </c>
      <c r="B2" t="s">
        <v>39</v>
      </c>
      <c r="J2" s="49">
        <v>12</v>
      </c>
      <c r="K2" t="s">
        <v>19</v>
      </c>
      <c r="M2" s="1">
        <f>CHOOSE(MATCH($J$1,{"P","C","A"},0),$J$2,0,0)</f>
        <v>0</v>
      </c>
    </row>
    <row r="3" spans="1:18">
      <c r="A3" s="49">
        <v>1</v>
      </c>
      <c r="B3" s="5" t="s">
        <v>18</v>
      </c>
      <c r="O3" s="348" t="s">
        <v>326</v>
      </c>
      <c r="P3" s="349"/>
      <c r="Q3" s="349"/>
    </row>
    <row r="4" spans="1:18" ht="24.6">
      <c r="A4" s="38" t="str">
        <f>$M$1&amp;" Period"</f>
        <v>Accident Period</v>
      </c>
      <c r="B4" s="19" t="s">
        <v>3</v>
      </c>
      <c r="C4" s="26" t="s">
        <v>15</v>
      </c>
      <c r="D4" s="27"/>
      <c r="E4" s="27"/>
      <c r="F4" s="27"/>
      <c r="G4" s="28"/>
      <c r="H4" s="38" t="s">
        <v>22</v>
      </c>
      <c r="I4" s="16"/>
      <c r="J4" s="38" t="str">
        <f>$M$1&amp;" Period"</f>
        <v>Accident Period</v>
      </c>
      <c r="K4" s="38" t="s">
        <v>3</v>
      </c>
      <c r="L4" s="38" t="s">
        <v>40</v>
      </c>
      <c r="M4" s="38" t="s">
        <v>41</v>
      </c>
      <c r="O4" s="175" t="s">
        <v>327</v>
      </c>
      <c r="P4" s="175" t="s">
        <v>328</v>
      </c>
      <c r="Q4" s="175" t="s">
        <v>289</v>
      </c>
    </row>
    <row r="5" spans="1:18">
      <c r="A5" s="31">
        <v>35796</v>
      </c>
      <c r="B5" s="34">
        <f t="shared" ref="B5:B68" si="0">DATE(YEAR(A5),MONTH(A5)+FLOOR(($N$2+$A$3)/2,1),1+14*MOD($N$2+$A$3,2))</f>
        <v>35810</v>
      </c>
      <c r="C5" s="35">
        <f t="shared" ref="C5:C68" si="1">MATCH($B5,$K$5:$K$45,1)</f>
        <v>1</v>
      </c>
      <c r="D5" s="17">
        <f t="shared" ref="D5:D68" si="2">INDEX($M$5:$M$45,C5)</f>
        <v>1</v>
      </c>
      <c r="E5" s="17">
        <f t="shared" ref="E5:E68" si="3">INDEX($M$5:$M$45,C5+1)</f>
        <v>0.98</v>
      </c>
      <c r="F5" s="14">
        <f t="shared" ref="F5:F68" si="4">INDEX($K$5:$K$45,C5)</f>
        <v>35614</v>
      </c>
      <c r="G5" s="14">
        <f t="shared" ref="G5:G68" si="5">INDEX($K$5:$K$45,C5+1)</f>
        <v>35979</v>
      </c>
      <c r="H5" s="3">
        <f>CHOOSE(MATCH($A$2,{"D","C"},0),VLOOKUP($A5,$J$4:$M$45,COUNTA($J$4:$M$4)),TREND(D5:E5,F5:G5,B5))</f>
        <v>0.98926027397260285</v>
      </c>
      <c r="J5" s="32">
        <v>35431</v>
      </c>
      <c r="K5" s="60">
        <f>EDATE(J5+ROUND((J6-J5)/2,0),$M$2/2)+ROUND(30.5*MOD($M$2,1),0)</f>
        <v>35614</v>
      </c>
      <c r="L5" s="188">
        <f>Q5</f>
        <v>-2.0000000000000018E-2</v>
      </c>
      <c r="M5" s="18">
        <v>1</v>
      </c>
      <c r="O5" s="350">
        <v>0</v>
      </c>
      <c r="P5" s="171">
        <v>-0.02</v>
      </c>
      <c r="Q5" s="47">
        <f t="shared" ref="Q5:Q44" si="6">(1+O5)*(1+P5)-1</f>
        <v>-2.0000000000000018E-2</v>
      </c>
      <c r="R5" s="141" t="s">
        <v>413</v>
      </c>
    </row>
    <row r="6" spans="1:18">
      <c r="A6" s="12">
        <f t="shared" ref="A6:A69" si="7">EOMONTH(A5,$A$3-1)+1</f>
        <v>35827</v>
      </c>
      <c r="B6" s="34">
        <f t="shared" si="0"/>
        <v>35841</v>
      </c>
      <c r="C6" s="35">
        <f t="shared" si="1"/>
        <v>1</v>
      </c>
      <c r="D6" s="17">
        <f t="shared" si="2"/>
        <v>1</v>
      </c>
      <c r="E6" s="17">
        <f t="shared" si="3"/>
        <v>0.98</v>
      </c>
      <c r="F6" s="14">
        <f t="shared" si="4"/>
        <v>35614</v>
      </c>
      <c r="G6" s="14">
        <f t="shared" si="5"/>
        <v>35979</v>
      </c>
      <c r="H6" s="3">
        <f>CHOOSE(MATCH($A$2,{"D","C"},0),VLOOKUP($A6,$J$4:$M$45,COUNTA($J$4:$M$4)),TREND(D6:E6,F6:G6,B6))</f>
        <v>0.98756164383561651</v>
      </c>
      <c r="J6" s="32">
        <v>35796</v>
      </c>
      <c r="K6" s="60">
        <f t="shared" ref="K6:K34" si="8">EDATE(J6+ROUND((J7-J6)/2,0),$M$2/2)+ROUND(30.5*MOD($M$2,1),0)</f>
        <v>35979</v>
      </c>
      <c r="L6" s="188">
        <f t="shared" ref="L6:L44" si="9">Q6</f>
        <v>-2.0000000000000018E-2</v>
      </c>
      <c r="M6" s="18">
        <f>(1+L6)*M5</f>
        <v>0.98</v>
      </c>
      <c r="O6" s="350">
        <v>0</v>
      </c>
      <c r="P6" s="171">
        <v>-0.02</v>
      </c>
      <c r="Q6" s="47">
        <f t="shared" si="6"/>
        <v>-2.0000000000000018E-2</v>
      </c>
      <c r="R6" s="141" t="s">
        <v>413</v>
      </c>
    </row>
    <row r="7" spans="1:18">
      <c r="A7" s="12">
        <f t="shared" si="7"/>
        <v>35855</v>
      </c>
      <c r="B7" s="34">
        <f t="shared" si="0"/>
        <v>35869</v>
      </c>
      <c r="C7" s="35">
        <f t="shared" si="1"/>
        <v>1</v>
      </c>
      <c r="D7" s="17">
        <f t="shared" si="2"/>
        <v>1</v>
      </c>
      <c r="E7" s="17">
        <f t="shared" si="3"/>
        <v>0.98</v>
      </c>
      <c r="F7" s="14">
        <f t="shared" si="4"/>
        <v>35614</v>
      </c>
      <c r="G7" s="14">
        <f t="shared" si="5"/>
        <v>35979</v>
      </c>
      <c r="H7" s="3">
        <f>CHOOSE(MATCH($A$2,{"D","C"},0),VLOOKUP($A7,$J$4:$M$45,COUNTA($J$4:$M$4)),TREND(D7:E7,F7:G7,B7))</f>
        <v>0.986027397260274</v>
      </c>
      <c r="J7" s="32">
        <v>36161</v>
      </c>
      <c r="K7" s="60">
        <f t="shared" si="8"/>
        <v>36344</v>
      </c>
      <c r="L7" s="188">
        <f t="shared" si="9"/>
        <v>-1.6243811881188064E-2</v>
      </c>
      <c r="M7" s="151">
        <f t="shared" ref="M7:M44" si="10">(1+L7)*M6</f>
        <v>0.9640810643564357</v>
      </c>
      <c r="O7" s="350">
        <v>0</v>
      </c>
      <c r="P7" s="461">
        <f>IF(YEAR($J7)&lt;MIN('Trend data'!$A$11:$A$36),P8,IF(YEAR($J7)&gt;MAX('Trend data'!$A$11:$A$36),'Trend data'!$D$43,_xlfn.XLOOKUP(YEAR($J7),'Trend data'!$A$11:$A$36,'Trend data'!$D$11:$D$36,,0)))</f>
        <v>-1.6243811881188064E-2</v>
      </c>
      <c r="Q7" s="47">
        <f t="shared" si="6"/>
        <v>-1.6243811881188064E-2</v>
      </c>
    </row>
    <row r="8" spans="1:18">
      <c r="A8" s="12">
        <f t="shared" si="7"/>
        <v>35886</v>
      </c>
      <c r="B8" s="34">
        <f t="shared" si="0"/>
        <v>35900</v>
      </c>
      <c r="C8" s="35">
        <f t="shared" si="1"/>
        <v>1</v>
      </c>
      <c r="D8" s="17">
        <f t="shared" si="2"/>
        <v>1</v>
      </c>
      <c r="E8" s="17">
        <f t="shared" si="3"/>
        <v>0.98</v>
      </c>
      <c r="F8" s="14">
        <f t="shared" si="4"/>
        <v>35614</v>
      </c>
      <c r="G8" s="14">
        <f t="shared" si="5"/>
        <v>35979</v>
      </c>
      <c r="H8" s="3">
        <f>CHOOSE(MATCH($A$2,{"D","C"},0),VLOOKUP($A8,$J$4:$M$45,COUNTA($J$4:$M$4)),TREND(D8:E8,F8:G8,B8))</f>
        <v>0.98432876712328787</v>
      </c>
      <c r="J8" s="32">
        <v>36526</v>
      </c>
      <c r="K8" s="60">
        <f t="shared" si="8"/>
        <v>36709</v>
      </c>
      <c r="L8" s="188">
        <f t="shared" si="9"/>
        <v>-1.8713634219216901E-2</v>
      </c>
      <c r="M8" s="151">
        <f t="shared" si="10"/>
        <v>0.9460396039603961</v>
      </c>
      <c r="O8" s="350">
        <v>0</v>
      </c>
      <c r="P8" s="461">
        <f>IF(YEAR($J8)&lt;MIN('Trend data'!$A$11:$A$36),P9,IF(YEAR($J8)&gt;MAX('Trend data'!$A$11:$A$36),'Trend data'!$D$43,_xlfn.XLOOKUP(YEAR($J8),'Trend data'!$A$11:$A$36,'Trend data'!$D$11:$D$36,,0)))</f>
        <v>-1.8713634219216901E-2</v>
      </c>
      <c r="Q8" s="47">
        <f t="shared" si="6"/>
        <v>-1.8713634219216901E-2</v>
      </c>
    </row>
    <row r="9" spans="1:18">
      <c r="A9" s="12">
        <f t="shared" si="7"/>
        <v>35916</v>
      </c>
      <c r="B9" s="34">
        <f t="shared" si="0"/>
        <v>35930</v>
      </c>
      <c r="C9" s="35">
        <f t="shared" si="1"/>
        <v>1</v>
      </c>
      <c r="D9" s="17">
        <f t="shared" si="2"/>
        <v>1</v>
      </c>
      <c r="E9" s="17">
        <f t="shared" si="3"/>
        <v>0.98</v>
      </c>
      <c r="F9" s="14">
        <f t="shared" si="4"/>
        <v>35614</v>
      </c>
      <c r="G9" s="14">
        <f t="shared" si="5"/>
        <v>35979</v>
      </c>
      <c r="H9" s="3">
        <f>CHOOSE(MATCH($A$2,{"D","C"},0),VLOOKUP($A9,$J$4:$M$45,COUNTA($J$4:$M$4)),TREND(D9:E9,F9:G9,B9))</f>
        <v>0.98268493150684932</v>
      </c>
      <c r="J9" s="32">
        <v>36892</v>
      </c>
      <c r="K9" s="60">
        <f t="shared" si="8"/>
        <v>37075</v>
      </c>
      <c r="L9" s="188">
        <f t="shared" si="9"/>
        <v>-3.0162412993039456E-2</v>
      </c>
      <c r="M9" s="151">
        <f t="shared" si="10"/>
        <v>0.9175047667179711</v>
      </c>
      <c r="O9" s="350">
        <v>0</v>
      </c>
      <c r="P9" s="461">
        <f>IF(YEAR($J9)&lt;MIN('Trend data'!$A$11:$A$36),P10,IF(YEAR($J9)&gt;MAX('Trend data'!$A$11:$A$36),'Trend data'!$D$43,_xlfn.XLOOKUP(YEAR($J9),'Trend data'!$A$11:$A$36,'Trend data'!$D$11:$D$36,,0)))</f>
        <v>-3.0162412993039456E-2</v>
      </c>
      <c r="Q9" s="47">
        <f t="shared" si="6"/>
        <v>-3.0162412993039456E-2</v>
      </c>
    </row>
    <row r="10" spans="1:18">
      <c r="A10" s="12">
        <f t="shared" si="7"/>
        <v>35947</v>
      </c>
      <c r="B10" s="34">
        <f t="shared" si="0"/>
        <v>35961</v>
      </c>
      <c r="C10" s="35">
        <f t="shared" si="1"/>
        <v>1</v>
      </c>
      <c r="D10" s="17">
        <f t="shared" si="2"/>
        <v>1</v>
      </c>
      <c r="E10" s="17">
        <f t="shared" si="3"/>
        <v>0.98</v>
      </c>
      <c r="F10" s="14">
        <f t="shared" si="4"/>
        <v>35614</v>
      </c>
      <c r="G10" s="14">
        <f t="shared" si="5"/>
        <v>35979</v>
      </c>
      <c r="H10" s="3">
        <f>CHOOSE(MATCH($A$2,{"D","C"},0),VLOOKUP($A10,$J$4:$M$45,COUNTA($J$4:$M$4)),TREND(D10:E10,F10:G10,B10))</f>
        <v>0.9809863013698632</v>
      </c>
      <c r="J10" s="32">
        <v>37257</v>
      </c>
      <c r="K10" s="60">
        <f t="shared" si="8"/>
        <v>37440</v>
      </c>
      <c r="L10" s="188">
        <f t="shared" si="9"/>
        <v>-3.9473684210526327E-2</v>
      </c>
      <c r="M10" s="151">
        <f t="shared" si="10"/>
        <v>0.88128747329489332</v>
      </c>
      <c r="O10" s="350">
        <v>0</v>
      </c>
      <c r="P10" s="461">
        <f>IF(YEAR($J10)&lt;MIN('Trend data'!$A$11:$A$36),P11,IF(YEAR($J10)&gt;MAX('Trend data'!$A$11:$A$36),'Trend data'!$D$43,_xlfn.XLOOKUP(YEAR($J10),'Trend data'!$A$11:$A$36,'Trend data'!$D$11:$D$36,,0)))</f>
        <v>-3.9473684210526327E-2</v>
      </c>
      <c r="Q10" s="47">
        <f t="shared" si="6"/>
        <v>-3.9473684210526327E-2</v>
      </c>
    </row>
    <row r="11" spans="1:18">
      <c r="A11" s="12">
        <f t="shared" si="7"/>
        <v>35977</v>
      </c>
      <c r="B11" s="34">
        <f t="shared" si="0"/>
        <v>35991</v>
      </c>
      <c r="C11" s="35">
        <f t="shared" si="1"/>
        <v>2</v>
      </c>
      <c r="D11" s="17">
        <f t="shared" si="2"/>
        <v>0.98</v>
      </c>
      <c r="E11" s="17">
        <f t="shared" si="3"/>
        <v>0.9640810643564357</v>
      </c>
      <c r="F11" s="14">
        <f t="shared" si="4"/>
        <v>35979</v>
      </c>
      <c r="G11" s="14">
        <f t="shared" si="5"/>
        <v>36344</v>
      </c>
      <c r="H11" s="3">
        <f>CHOOSE(MATCH($A$2,{"D","C"},0),VLOOKUP($A11,$J$4:$M$45,COUNTA($J$4:$M$4)),TREND(D11:E11,F11:G11,B11))</f>
        <v>0.97947663773226634</v>
      </c>
      <c r="J11" s="32">
        <v>37622</v>
      </c>
      <c r="K11" s="60">
        <f t="shared" si="8"/>
        <v>37805</v>
      </c>
      <c r="L11" s="188">
        <f t="shared" si="9"/>
        <v>-3.3268101761252389E-2</v>
      </c>
      <c r="M11" s="151">
        <f t="shared" si="10"/>
        <v>0.85196871195240176</v>
      </c>
      <c r="O11" s="350">
        <v>0</v>
      </c>
      <c r="P11" s="461">
        <f>IF(YEAR($J11)&lt;MIN('Trend data'!$A$11:$A$36),P12,IF(YEAR($J11)&gt;MAX('Trend data'!$A$11:$A$36),'Trend data'!$D$43,_xlfn.XLOOKUP(YEAR($J11),'Trend data'!$A$11:$A$36,'Trend data'!$D$11:$D$36,,0)))</f>
        <v>-3.3268101761252389E-2</v>
      </c>
      <c r="Q11" s="47">
        <f t="shared" si="6"/>
        <v>-3.3268101761252389E-2</v>
      </c>
    </row>
    <row r="12" spans="1:18">
      <c r="A12" s="12">
        <f t="shared" si="7"/>
        <v>36008</v>
      </c>
      <c r="B12" s="34">
        <f t="shared" si="0"/>
        <v>36022</v>
      </c>
      <c r="C12" s="35">
        <f t="shared" si="1"/>
        <v>2</v>
      </c>
      <c r="D12" s="17">
        <f t="shared" si="2"/>
        <v>0.98</v>
      </c>
      <c r="E12" s="17">
        <f t="shared" si="3"/>
        <v>0.9640810643564357</v>
      </c>
      <c r="F12" s="14">
        <f t="shared" si="4"/>
        <v>35979</v>
      </c>
      <c r="G12" s="14">
        <f t="shared" si="5"/>
        <v>36344</v>
      </c>
      <c r="H12" s="3">
        <f>CHOOSE(MATCH($A$2,{"D","C"},0),VLOOKUP($A12,$J$4:$M$45,COUNTA($J$4:$M$4)),TREND(D12:E12,F12:G12,B12))</f>
        <v>0.97812461854062116</v>
      </c>
      <c r="J12" s="32">
        <v>37987</v>
      </c>
      <c r="K12" s="60">
        <f t="shared" si="8"/>
        <v>38170</v>
      </c>
      <c r="L12" s="188">
        <f t="shared" si="9"/>
        <v>-6.0398949011856606E-2</v>
      </c>
      <c r="M12" s="151">
        <f t="shared" si="10"/>
        <v>0.80051069715949152</v>
      </c>
      <c r="O12" s="350">
        <v>0</v>
      </c>
      <c r="P12" s="461">
        <f>IF(YEAR($J12)&lt;MIN('Trend data'!$A$11:$A$36),P13,IF(YEAR($J12)&gt;MAX('Trend data'!$A$11:$A$36),'Trend data'!$D$43,_xlfn.XLOOKUP(YEAR($J12),'Trend data'!$A$11:$A$36,'Trend data'!$D$11:$D$36,,0)))</f>
        <v>-6.0398949011856606E-2</v>
      </c>
      <c r="Q12" s="47">
        <f t="shared" si="6"/>
        <v>-6.0398949011856606E-2</v>
      </c>
    </row>
    <row r="13" spans="1:18">
      <c r="A13" s="12">
        <f t="shared" si="7"/>
        <v>36039</v>
      </c>
      <c r="B13" s="34">
        <f t="shared" si="0"/>
        <v>36053</v>
      </c>
      <c r="C13" s="35">
        <f t="shared" si="1"/>
        <v>2</v>
      </c>
      <c r="D13" s="17">
        <f t="shared" si="2"/>
        <v>0.98</v>
      </c>
      <c r="E13" s="17">
        <f t="shared" si="3"/>
        <v>0.9640810643564357</v>
      </c>
      <c r="F13" s="14">
        <f t="shared" si="4"/>
        <v>35979</v>
      </c>
      <c r="G13" s="14">
        <f t="shared" si="5"/>
        <v>36344</v>
      </c>
      <c r="H13" s="3">
        <f>CHOOSE(MATCH($A$2,{"D","C"},0),VLOOKUP($A13,$J$4:$M$45,COUNTA($J$4:$M$4)),TREND(D13:E13,F13:G13,B13))</f>
        <v>0.97677259934897598</v>
      </c>
      <c r="J13" s="32">
        <v>38353</v>
      </c>
      <c r="K13" s="60">
        <f t="shared" si="8"/>
        <v>38536</v>
      </c>
      <c r="L13" s="188">
        <f t="shared" si="9"/>
        <v>-2.1266829865361103E-2</v>
      </c>
      <c r="M13" s="151">
        <f t="shared" si="10"/>
        <v>0.78348637235759899</v>
      </c>
      <c r="O13" s="350">
        <v>0</v>
      </c>
      <c r="P13" s="461">
        <f>IF(YEAR($J13)&lt;MIN('Trend data'!$A$11:$A$36),P14,IF(YEAR($J13)&gt;MAX('Trend data'!$A$11:$A$36),'Trend data'!$D$43,_xlfn.XLOOKUP(YEAR($J13),'Trend data'!$A$11:$A$36,'Trend data'!$D$11:$D$36,,0)))</f>
        <v>-2.1266829865361103E-2</v>
      </c>
      <c r="Q13" s="47">
        <f t="shared" si="6"/>
        <v>-2.1266829865361103E-2</v>
      </c>
    </row>
    <row r="14" spans="1:18">
      <c r="A14" s="12">
        <f t="shared" si="7"/>
        <v>36069</v>
      </c>
      <c r="B14" s="34">
        <f t="shared" si="0"/>
        <v>36083</v>
      </c>
      <c r="C14" s="35">
        <f t="shared" si="1"/>
        <v>2</v>
      </c>
      <c r="D14" s="17">
        <f t="shared" si="2"/>
        <v>0.98</v>
      </c>
      <c r="E14" s="17">
        <f t="shared" si="3"/>
        <v>0.9640810643564357</v>
      </c>
      <c r="F14" s="14">
        <f t="shared" si="4"/>
        <v>35979</v>
      </c>
      <c r="G14" s="14">
        <f t="shared" si="5"/>
        <v>36344</v>
      </c>
      <c r="H14" s="3">
        <f>CHOOSE(MATCH($A$2,{"D","C"},0),VLOOKUP($A14,$J$4:$M$45,COUNTA($J$4:$M$4)),TREND(D14:E14,F14:G14,B14))</f>
        <v>0.97546419367964199</v>
      </c>
      <c r="J14" s="32">
        <v>38718</v>
      </c>
      <c r="K14" s="60">
        <f t="shared" si="8"/>
        <v>38901</v>
      </c>
      <c r="L14" s="188">
        <f t="shared" si="9"/>
        <v>-1.5632327653587574E-2</v>
      </c>
      <c r="M14" s="151">
        <f t="shared" si="10"/>
        <v>0.77123865667278424</v>
      </c>
      <c r="O14" s="350">
        <v>0</v>
      </c>
      <c r="P14" s="461">
        <f>IF(YEAR($J14)&lt;MIN('Trend data'!$A$11:$A$36),P15,IF(YEAR($J14)&gt;MAX('Trend data'!$A$11:$A$36),'Trend data'!$D$43,_xlfn.XLOOKUP(YEAR($J14),'Trend data'!$A$11:$A$36,'Trend data'!$D$11:$D$36,,0)))</f>
        <v>-1.5632327653587574E-2</v>
      </c>
      <c r="Q14" s="47">
        <f t="shared" si="6"/>
        <v>-1.5632327653587574E-2</v>
      </c>
    </row>
    <row r="15" spans="1:18">
      <c r="A15" s="12">
        <f t="shared" si="7"/>
        <v>36100</v>
      </c>
      <c r="B15" s="34">
        <f t="shared" si="0"/>
        <v>36114</v>
      </c>
      <c r="C15" s="35">
        <f t="shared" si="1"/>
        <v>2</v>
      </c>
      <c r="D15" s="17">
        <f t="shared" si="2"/>
        <v>0.98</v>
      </c>
      <c r="E15" s="17">
        <f t="shared" si="3"/>
        <v>0.9640810643564357</v>
      </c>
      <c r="F15" s="14">
        <f t="shared" si="4"/>
        <v>35979</v>
      </c>
      <c r="G15" s="14">
        <f t="shared" si="5"/>
        <v>36344</v>
      </c>
      <c r="H15" s="3">
        <f>CHOOSE(MATCH($A$2,{"D","C"},0),VLOOKUP($A15,$J$4:$M$45,COUNTA($J$4:$M$4)),TREND(D15:E15,F15:G15,B15))</f>
        <v>0.97411217448799681</v>
      </c>
      <c r="J15" s="32">
        <v>39083</v>
      </c>
      <c r="K15" s="60">
        <f t="shared" si="8"/>
        <v>39266</v>
      </c>
      <c r="L15" s="188">
        <f t="shared" si="9"/>
        <v>-1.3498491345084962E-2</v>
      </c>
      <c r="M15" s="151">
        <f t="shared" si="10"/>
        <v>0.76082809834069176</v>
      </c>
      <c r="O15" s="350">
        <v>0</v>
      </c>
      <c r="P15" s="461">
        <f>IF(YEAR($J15)&lt;MIN('Trend data'!$A$11:$A$36),P16,IF(YEAR($J15)&gt;MAX('Trend data'!$A$11:$A$36),'Trend data'!$D$43,_xlfn.XLOOKUP(YEAR($J15),'Trend data'!$A$11:$A$36,'Trend data'!$D$11:$D$36,,0)))</f>
        <v>-1.3498491345084962E-2</v>
      </c>
      <c r="Q15" s="47">
        <f t="shared" si="6"/>
        <v>-1.3498491345084962E-2</v>
      </c>
    </row>
    <row r="16" spans="1:18">
      <c r="A16" s="12">
        <f t="shared" si="7"/>
        <v>36130</v>
      </c>
      <c r="B16" s="34">
        <f t="shared" si="0"/>
        <v>36144</v>
      </c>
      <c r="C16" s="35">
        <f t="shared" si="1"/>
        <v>2</v>
      </c>
      <c r="D16" s="17">
        <f t="shared" si="2"/>
        <v>0.98</v>
      </c>
      <c r="E16" s="17">
        <f t="shared" si="3"/>
        <v>0.9640810643564357</v>
      </c>
      <c r="F16" s="14">
        <f t="shared" si="4"/>
        <v>35979</v>
      </c>
      <c r="G16" s="14">
        <f t="shared" si="5"/>
        <v>36344</v>
      </c>
      <c r="H16" s="3">
        <f>CHOOSE(MATCH($A$2,{"D","C"},0),VLOOKUP($A16,$J$4:$M$45,COUNTA($J$4:$M$4)),TREND(D16:E16,F16:G16,B16))</f>
        <v>0.9728037688186626</v>
      </c>
      <c r="J16" s="32">
        <v>39448</v>
      </c>
      <c r="K16" s="60">
        <f t="shared" si="8"/>
        <v>39631</v>
      </c>
      <c r="L16" s="188">
        <f t="shared" si="9"/>
        <v>-4.3947198969735979E-2</v>
      </c>
      <c r="M16" s="151">
        <f t="shared" si="10"/>
        <v>0.72739183452114753</v>
      </c>
      <c r="O16" s="350">
        <v>0</v>
      </c>
      <c r="P16" s="461">
        <f>IF(YEAR($J16)&lt;MIN('Trend data'!$A$11:$A$36),P17,IF(YEAR($J16)&gt;MAX('Trend data'!$A$11:$A$36),'Trend data'!$D$43,_xlfn.XLOOKUP(YEAR($J16),'Trend data'!$A$11:$A$36,'Trend data'!$D$11:$D$36,,0)))</f>
        <v>-4.3947198969735979E-2</v>
      </c>
      <c r="Q16" s="47">
        <f t="shared" si="6"/>
        <v>-4.3947198969735979E-2</v>
      </c>
    </row>
    <row r="17" spans="1:17">
      <c r="A17" s="12">
        <f t="shared" si="7"/>
        <v>36161</v>
      </c>
      <c r="B17" s="34">
        <f t="shared" si="0"/>
        <v>36175</v>
      </c>
      <c r="C17" s="35">
        <f t="shared" si="1"/>
        <v>2</v>
      </c>
      <c r="D17" s="17">
        <f t="shared" si="2"/>
        <v>0.98</v>
      </c>
      <c r="E17" s="17">
        <f t="shared" si="3"/>
        <v>0.9640810643564357</v>
      </c>
      <c r="F17" s="14">
        <f t="shared" si="4"/>
        <v>35979</v>
      </c>
      <c r="G17" s="14">
        <f t="shared" si="5"/>
        <v>36344</v>
      </c>
      <c r="H17" s="3">
        <f>CHOOSE(MATCH($A$2,{"D","C"},0),VLOOKUP($A17,$J$4:$M$45,COUNTA($J$4:$M$4)),TREND(D17:E17,F17:G17,B17))</f>
        <v>0.97145174962701741</v>
      </c>
      <c r="J17" s="32">
        <v>39814</v>
      </c>
      <c r="K17" s="60">
        <f t="shared" si="8"/>
        <v>39997</v>
      </c>
      <c r="L17" s="188">
        <f t="shared" si="9"/>
        <v>-3.9063815457147766E-2</v>
      </c>
      <c r="M17" s="151">
        <f t="shared" si="10"/>
        <v>0.69897713413237728</v>
      </c>
      <c r="O17" s="350">
        <v>0</v>
      </c>
      <c r="P17" s="461">
        <f>IF(YEAR($J17)&lt;MIN('Trend data'!$A$11:$A$36),P18,IF(YEAR($J17)&gt;MAX('Trend data'!$A$11:$A$36),'Trend data'!$D$43,_xlfn.XLOOKUP(YEAR($J17),'Trend data'!$A$11:$A$36,'Trend data'!$D$11:$D$36,,0)))</f>
        <v>-3.9063815457147766E-2</v>
      </c>
      <c r="Q17" s="47">
        <f t="shared" si="6"/>
        <v>-3.9063815457147766E-2</v>
      </c>
    </row>
    <row r="18" spans="1:17">
      <c r="A18" s="12">
        <f t="shared" si="7"/>
        <v>36192</v>
      </c>
      <c r="B18" s="34">
        <f t="shared" si="0"/>
        <v>36206</v>
      </c>
      <c r="C18" s="35">
        <f t="shared" si="1"/>
        <v>2</v>
      </c>
      <c r="D18" s="17">
        <f t="shared" si="2"/>
        <v>0.98</v>
      </c>
      <c r="E18" s="17">
        <f t="shared" si="3"/>
        <v>0.9640810643564357</v>
      </c>
      <c r="F18" s="14">
        <f t="shared" si="4"/>
        <v>35979</v>
      </c>
      <c r="G18" s="14">
        <f t="shared" si="5"/>
        <v>36344</v>
      </c>
      <c r="H18" s="3">
        <f>CHOOSE(MATCH($A$2,{"D","C"},0),VLOOKUP($A18,$J$4:$M$45,COUNTA($J$4:$M$4)),TREND(D18:E18,F18:G18,B18))</f>
        <v>0.97009973043537223</v>
      </c>
      <c r="J18" s="32">
        <v>40179</v>
      </c>
      <c r="K18" s="60">
        <f t="shared" si="8"/>
        <v>40362</v>
      </c>
      <c r="L18" s="188">
        <f t="shared" si="9"/>
        <v>5.9652928416484841E-3</v>
      </c>
      <c r="M18" s="151">
        <f t="shared" si="10"/>
        <v>0.7031467374270931</v>
      </c>
      <c r="O18" s="350">
        <v>0</v>
      </c>
      <c r="P18" s="461">
        <f>IF(YEAR($J18)&lt;MIN('Trend data'!$A$11:$A$36),P19,IF(YEAR($J18)&gt;MAX('Trend data'!$A$11:$A$36),'Trend data'!$D$43,_xlfn.XLOOKUP(YEAR($J18),'Trend data'!$A$11:$A$36,'Trend data'!$D$11:$D$36,,0)))</f>
        <v>5.9652928416484841E-3</v>
      </c>
      <c r="Q18" s="47">
        <f t="shared" si="6"/>
        <v>5.9652928416484841E-3</v>
      </c>
    </row>
    <row r="19" spans="1:17">
      <c r="A19" s="12">
        <f t="shared" si="7"/>
        <v>36220</v>
      </c>
      <c r="B19" s="34">
        <f t="shared" si="0"/>
        <v>36234</v>
      </c>
      <c r="C19" s="35">
        <f t="shared" si="1"/>
        <v>2</v>
      </c>
      <c r="D19" s="17">
        <f t="shared" si="2"/>
        <v>0.98</v>
      </c>
      <c r="E19" s="17">
        <f t="shared" si="3"/>
        <v>0.9640810643564357</v>
      </c>
      <c r="F19" s="14">
        <f t="shared" si="4"/>
        <v>35979</v>
      </c>
      <c r="G19" s="14">
        <f t="shared" si="5"/>
        <v>36344</v>
      </c>
      <c r="H19" s="3">
        <f>CHOOSE(MATCH($A$2,{"D","C"},0),VLOOKUP($A19,$J$4:$M$45,COUNTA($J$4:$M$4)),TREND(D19:E19,F19:G19,B19))</f>
        <v>0.96887855181066063</v>
      </c>
      <c r="J19" s="32">
        <v>40544</v>
      </c>
      <c r="K19" s="60">
        <f t="shared" si="8"/>
        <v>40727</v>
      </c>
      <c r="L19" s="188">
        <f t="shared" si="9"/>
        <v>-1.7351274787535398E-2</v>
      </c>
      <c r="M19" s="151">
        <f t="shared" si="10"/>
        <v>0.69094624517003667</v>
      </c>
      <c r="O19" s="350">
        <v>0</v>
      </c>
      <c r="P19" s="461">
        <f>IF(YEAR($J19)&lt;MIN('Trend data'!$A$11:$A$36),P20,IF(YEAR($J19)&gt;MAX('Trend data'!$A$11:$A$36),'Trend data'!$D$43,_xlfn.XLOOKUP(YEAR($J19),'Trend data'!$A$11:$A$36,'Trend data'!$D$11:$D$36,,0)))</f>
        <v>-1.7351274787535398E-2</v>
      </c>
      <c r="Q19" s="47">
        <f t="shared" si="6"/>
        <v>-1.7351274787535398E-2</v>
      </c>
    </row>
    <row r="20" spans="1:17">
      <c r="A20" s="12">
        <f t="shared" si="7"/>
        <v>36251</v>
      </c>
      <c r="B20" s="34">
        <f t="shared" si="0"/>
        <v>36265</v>
      </c>
      <c r="C20" s="35">
        <f t="shared" si="1"/>
        <v>2</v>
      </c>
      <c r="D20" s="17">
        <f t="shared" si="2"/>
        <v>0.98</v>
      </c>
      <c r="E20" s="17">
        <f t="shared" si="3"/>
        <v>0.9640810643564357</v>
      </c>
      <c r="F20" s="14">
        <f t="shared" si="4"/>
        <v>35979</v>
      </c>
      <c r="G20" s="14">
        <f t="shared" si="5"/>
        <v>36344</v>
      </c>
      <c r="H20" s="3">
        <f>CHOOSE(MATCH($A$2,{"D","C"},0),VLOOKUP($A20,$J$4:$M$45,COUNTA($J$4:$M$4)),TREND(D20:E20,F20:G20,B20))</f>
        <v>0.96752653261901544</v>
      </c>
      <c r="J20" s="32">
        <v>40909</v>
      </c>
      <c r="K20" s="60">
        <f t="shared" si="8"/>
        <v>41092</v>
      </c>
      <c r="L20" s="188">
        <f t="shared" si="9"/>
        <v>-3.9639639639639679E-2</v>
      </c>
      <c r="M20" s="151">
        <f t="shared" si="10"/>
        <v>0.66355738500113426</v>
      </c>
      <c r="O20" s="350">
        <v>0</v>
      </c>
      <c r="P20" s="461">
        <f>IF(YEAR($J20)&lt;MIN('Trend data'!$A$11:$A$36),P21,IF(YEAR($J20)&gt;MAX('Trend data'!$A$11:$A$36),'Trend data'!$D$43,_xlfn.XLOOKUP(YEAR($J20),'Trend data'!$A$11:$A$36,'Trend data'!$D$11:$D$36,,0)))</f>
        <v>-3.9639639639639679E-2</v>
      </c>
      <c r="Q20" s="47">
        <f t="shared" si="6"/>
        <v>-3.9639639639639679E-2</v>
      </c>
    </row>
    <row r="21" spans="1:17">
      <c r="A21" s="12">
        <f t="shared" si="7"/>
        <v>36281</v>
      </c>
      <c r="B21" s="34">
        <f t="shared" si="0"/>
        <v>36295</v>
      </c>
      <c r="C21" s="35">
        <f t="shared" si="1"/>
        <v>2</v>
      </c>
      <c r="D21" s="17">
        <f t="shared" si="2"/>
        <v>0.98</v>
      </c>
      <c r="E21" s="17">
        <f t="shared" si="3"/>
        <v>0.9640810643564357</v>
      </c>
      <c r="F21" s="14">
        <f t="shared" si="4"/>
        <v>35979</v>
      </c>
      <c r="G21" s="14">
        <f t="shared" si="5"/>
        <v>36344</v>
      </c>
      <c r="H21" s="3">
        <f>CHOOSE(MATCH($A$2,{"D","C"},0),VLOOKUP($A21,$J$4:$M$45,COUNTA($J$4:$M$4)),TREND(D21:E21,F21:G21,B21))</f>
        <v>0.96621812694968123</v>
      </c>
      <c r="J21" s="32">
        <v>41275</v>
      </c>
      <c r="K21" s="60">
        <f t="shared" si="8"/>
        <v>41458</v>
      </c>
      <c r="L21" s="188">
        <f t="shared" si="9"/>
        <v>-2.3076923076922995E-2</v>
      </c>
      <c r="M21" s="151">
        <f t="shared" si="10"/>
        <v>0.64824452227033891</v>
      </c>
      <c r="O21" s="350">
        <v>0</v>
      </c>
      <c r="P21" s="461">
        <f>IF(YEAR($J21)&lt;MIN('Trend data'!$A$11:$A$36),P22,IF(YEAR($J21)&gt;MAX('Trend data'!$A$11:$A$36),'Trend data'!$D$43,_xlfn.XLOOKUP(YEAR($J21),'Trend data'!$A$11:$A$36,'Trend data'!$D$11:$D$36,,0)))</f>
        <v>-2.3076923076922995E-2</v>
      </c>
      <c r="Q21" s="47">
        <f t="shared" si="6"/>
        <v>-2.3076923076922995E-2</v>
      </c>
    </row>
    <row r="22" spans="1:17">
      <c r="A22" s="12">
        <f t="shared" si="7"/>
        <v>36312</v>
      </c>
      <c r="B22" s="34">
        <f t="shared" si="0"/>
        <v>36326</v>
      </c>
      <c r="C22" s="35">
        <f t="shared" si="1"/>
        <v>2</v>
      </c>
      <c r="D22" s="17">
        <f t="shared" si="2"/>
        <v>0.98</v>
      </c>
      <c r="E22" s="17">
        <f t="shared" si="3"/>
        <v>0.9640810643564357</v>
      </c>
      <c r="F22" s="14">
        <f t="shared" si="4"/>
        <v>35979</v>
      </c>
      <c r="G22" s="14">
        <f t="shared" si="5"/>
        <v>36344</v>
      </c>
      <c r="H22" s="3">
        <f>CHOOSE(MATCH($A$2,{"D","C"},0),VLOOKUP($A22,$J$4:$M$45,COUNTA($J$4:$M$4)),TREND(D22:E22,F22:G22,B22))</f>
        <v>0.96486610775803605</v>
      </c>
      <c r="J22" s="32">
        <v>41640</v>
      </c>
      <c r="K22" s="60">
        <f t="shared" si="8"/>
        <v>41823</v>
      </c>
      <c r="L22" s="188">
        <f t="shared" si="9"/>
        <v>-3.1304013827539889E-2</v>
      </c>
      <c r="M22" s="151">
        <f t="shared" si="10"/>
        <v>0.62795186678156123</v>
      </c>
      <c r="O22" s="350">
        <v>0</v>
      </c>
      <c r="P22" s="461">
        <f>IF(YEAR($J22)&lt;MIN('Trend data'!$A$11:$A$36),P23,IF(YEAR($J22)&gt;MAX('Trend data'!$A$11:$A$36),'Trend data'!$D$43,_xlfn.XLOOKUP(YEAR($J22),'Trend data'!$A$11:$A$36,'Trend data'!$D$11:$D$36,,0)))</f>
        <v>-3.1304013827539889E-2</v>
      </c>
      <c r="Q22" s="47">
        <f t="shared" si="6"/>
        <v>-3.1304013827539889E-2</v>
      </c>
    </row>
    <row r="23" spans="1:17">
      <c r="A23" s="12">
        <f t="shared" si="7"/>
        <v>36342</v>
      </c>
      <c r="B23" s="34">
        <f t="shared" si="0"/>
        <v>36356</v>
      </c>
      <c r="C23" s="35">
        <f t="shared" si="1"/>
        <v>3</v>
      </c>
      <c r="D23" s="17">
        <f t="shared" si="2"/>
        <v>0.9640810643564357</v>
      </c>
      <c r="E23" s="17">
        <f t="shared" si="3"/>
        <v>0.9460396039603961</v>
      </c>
      <c r="F23" s="14">
        <f t="shared" si="4"/>
        <v>36344</v>
      </c>
      <c r="G23" s="14">
        <f t="shared" si="5"/>
        <v>36709</v>
      </c>
      <c r="H23" s="3">
        <f>CHOOSE(MATCH($A$2,{"D","C"},0),VLOOKUP($A23,$J$4:$M$45,COUNTA($J$4:$M$4)),TREND(D23:E23,F23:G23,B23))</f>
        <v>0.96348792045300424</v>
      </c>
      <c r="J23" s="32">
        <v>42005</v>
      </c>
      <c r="K23" s="60">
        <f t="shared" si="8"/>
        <v>42188</v>
      </c>
      <c r="L23" s="188">
        <f t="shared" si="9"/>
        <v>-6.0666137985725621E-2</v>
      </c>
      <c r="M23" s="151">
        <f t="shared" si="10"/>
        <v>0.58985645218299709</v>
      </c>
      <c r="O23" s="350">
        <v>0</v>
      </c>
      <c r="P23" s="461">
        <f>IF(YEAR($J23)&lt;MIN('Trend data'!$A$11:$A$36),P24,IF(YEAR($J23)&gt;MAX('Trend data'!$A$11:$A$36),'Trend data'!$D$43,_xlfn.XLOOKUP(YEAR($J23),'Trend data'!$A$11:$A$36,'Trend data'!$D$11:$D$36,,0)))</f>
        <v>-6.0666137985725621E-2</v>
      </c>
      <c r="Q23" s="47">
        <f t="shared" si="6"/>
        <v>-6.0666137985725621E-2</v>
      </c>
    </row>
    <row r="24" spans="1:17">
      <c r="A24" s="12">
        <f t="shared" si="7"/>
        <v>36373</v>
      </c>
      <c r="B24" s="34">
        <f t="shared" si="0"/>
        <v>36387</v>
      </c>
      <c r="C24" s="35">
        <f t="shared" si="1"/>
        <v>3</v>
      </c>
      <c r="D24" s="17">
        <f t="shared" si="2"/>
        <v>0.9640810643564357</v>
      </c>
      <c r="E24" s="17">
        <f t="shared" si="3"/>
        <v>0.9460396039603961</v>
      </c>
      <c r="F24" s="14">
        <f t="shared" si="4"/>
        <v>36344</v>
      </c>
      <c r="G24" s="14">
        <f t="shared" si="5"/>
        <v>36709</v>
      </c>
      <c r="H24" s="3">
        <f>CHOOSE(MATCH($A$2,{"D","C"},0),VLOOKUP($A24,$J$4:$M$45,COUNTA($J$4:$M$4)),TREND(D24:E24,F24:G24,B24))</f>
        <v>0.96195563203580625</v>
      </c>
      <c r="J24" s="32">
        <v>42370</v>
      </c>
      <c r="K24" s="60">
        <f t="shared" si="8"/>
        <v>42553</v>
      </c>
      <c r="L24" s="188">
        <f t="shared" si="9"/>
        <v>-4.896580835795683E-2</v>
      </c>
      <c r="M24" s="151">
        <f t="shared" si="10"/>
        <v>0.56097365418670009</v>
      </c>
      <c r="O24" s="350">
        <v>0</v>
      </c>
      <c r="P24" s="461">
        <f>IF(YEAR($J24)&lt;MIN('Trend data'!$A$11:$A$36),P25,IF(YEAR($J24)&gt;MAX('Trend data'!$A$11:$A$36),'Trend data'!$D$43,_xlfn.XLOOKUP(YEAR($J24),'Trend data'!$A$11:$A$36,'Trend data'!$D$11:$D$36,,0)))</f>
        <v>-4.896580835795683E-2</v>
      </c>
      <c r="Q24" s="47">
        <f t="shared" si="6"/>
        <v>-4.896580835795683E-2</v>
      </c>
    </row>
    <row r="25" spans="1:17">
      <c r="A25" s="12">
        <f t="shared" si="7"/>
        <v>36404</v>
      </c>
      <c r="B25" s="34">
        <f t="shared" si="0"/>
        <v>36418</v>
      </c>
      <c r="C25" s="35">
        <f t="shared" si="1"/>
        <v>3</v>
      </c>
      <c r="D25" s="17">
        <f t="shared" si="2"/>
        <v>0.9640810643564357</v>
      </c>
      <c r="E25" s="17">
        <f t="shared" si="3"/>
        <v>0.9460396039603961</v>
      </c>
      <c r="F25" s="14">
        <f t="shared" si="4"/>
        <v>36344</v>
      </c>
      <c r="G25" s="14">
        <f t="shared" si="5"/>
        <v>36709</v>
      </c>
      <c r="H25" s="3">
        <f>CHOOSE(MATCH($A$2,{"D","C"},0),VLOOKUP($A25,$J$4:$M$45,COUNTA($J$4:$M$4)),TREND(D25:E25,F25:G25,B25))</f>
        <v>0.96042334361860848</v>
      </c>
      <c r="J25" s="32">
        <v>42736</v>
      </c>
      <c r="K25" s="60">
        <f t="shared" si="8"/>
        <v>42919</v>
      </c>
      <c r="L25" s="188">
        <f t="shared" si="9"/>
        <v>-3.4842432312472416E-2</v>
      </c>
      <c r="M25" s="151">
        <f t="shared" si="10"/>
        <v>0.54142796761161971</v>
      </c>
      <c r="O25" s="350">
        <v>0</v>
      </c>
      <c r="P25" s="461">
        <f>IF(YEAR($J25)&lt;MIN('Trend data'!$A$11:$A$36),P26,IF(YEAR($J25)&gt;MAX('Trend data'!$A$11:$A$36),'Trend data'!$D$43,_xlfn.XLOOKUP(YEAR($J25),'Trend data'!$A$11:$A$36,'Trend data'!$D$11:$D$36,,0)))</f>
        <v>-3.4842432312472416E-2</v>
      </c>
      <c r="Q25" s="47">
        <f t="shared" si="6"/>
        <v>-3.4842432312472416E-2</v>
      </c>
    </row>
    <row r="26" spans="1:17">
      <c r="A26" s="12">
        <f t="shared" si="7"/>
        <v>36434</v>
      </c>
      <c r="B26" s="34">
        <f t="shared" si="0"/>
        <v>36448</v>
      </c>
      <c r="C26" s="35">
        <f t="shared" si="1"/>
        <v>3</v>
      </c>
      <c r="D26" s="17">
        <f t="shared" si="2"/>
        <v>0.9640810643564357</v>
      </c>
      <c r="E26" s="17">
        <f t="shared" si="3"/>
        <v>0.9460396039603961</v>
      </c>
      <c r="F26" s="14">
        <f t="shared" si="4"/>
        <v>36344</v>
      </c>
      <c r="G26" s="14">
        <f t="shared" si="5"/>
        <v>36709</v>
      </c>
      <c r="H26" s="3">
        <f>CHOOSE(MATCH($A$2,{"D","C"},0),VLOOKUP($A26,$J$4:$M$45,COUNTA($J$4:$M$4)),TREND(D26:E26,F26:G26,B26))</f>
        <v>0.95894048386002995</v>
      </c>
      <c r="J26" s="32">
        <v>43101</v>
      </c>
      <c r="K26" s="60">
        <f t="shared" si="8"/>
        <v>43284</v>
      </c>
      <c r="L26" s="188">
        <f t="shared" si="9"/>
        <v>-2.023453667509767E-2</v>
      </c>
      <c r="M26" s="151">
        <f t="shared" si="10"/>
        <v>0.53047242354405877</v>
      </c>
      <c r="O26" s="350">
        <v>0</v>
      </c>
      <c r="P26" s="461">
        <f>IF(YEAR($J26)&lt;MIN('Trend data'!$A$11:$A$36),P27,IF(YEAR($J26)&gt;MAX('Trend data'!$A$11:$A$36),'Trend data'!$D$43,_xlfn.XLOOKUP(YEAR($J26),'Trend data'!$A$11:$A$36,'Trend data'!$D$11:$D$36,,0)))</f>
        <v>-2.023453667509767E-2</v>
      </c>
      <c r="Q26" s="47">
        <f t="shared" si="6"/>
        <v>-2.023453667509767E-2</v>
      </c>
    </row>
    <row r="27" spans="1:17">
      <c r="A27" s="12">
        <f t="shared" si="7"/>
        <v>36465</v>
      </c>
      <c r="B27" s="34">
        <f t="shared" si="0"/>
        <v>36479</v>
      </c>
      <c r="C27" s="35">
        <f t="shared" si="1"/>
        <v>3</v>
      </c>
      <c r="D27" s="17">
        <f t="shared" si="2"/>
        <v>0.9640810643564357</v>
      </c>
      <c r="E27" s="17">
        <f t="shared" si="3"/>
        <v>0.9460396039603961</v>
      </c>
      <c r="F27" s="14">
        <f t="shared" si="4"/>
        <v>36344</v>
      </c>
      <c r="G27" s="14">
        <f t="shared" si="5"/>
        <v>36709</v>
      </c>
      <c r="H27" s="3">
        <f>CHOOSE(MATCH($A$2,{"D","C"},0),VLOOKUP($A27,$J$4:$M$45,COUNTA($J$4:$M$4)),TREND(D27:E27,F27:G27,B27))</f>
        <v>0.95740819544283196</v>
      </c>
      <c r="J27" s="32">
        <v>43466</v>
      </c>
      <c r="K27" s="60">
        <f t="shared" si="8"/>
        <v>43649</v>
      </c>
      <c r="L27" s="188">
        <f t="shared" si="9"/>
        <v>-4.6467965266369315E-2</v>
      </c>
      <c r="M27" s="151">
        <f t="shared" si="10"/>
        <v>0.50582244939204668</v>
      </c>
      <c r="O27" s="350">
        <v>0</v>
      </c>
      <c r="P27" s="461">
        <f>IF(YEAR($J27)&lt;MIN('Trend data'!$A$11:$A$36),P28,IF(YEAR($J27)&gt;MAX('Trend data'!$A$11:$A$36),'Trend data'!$D$43,_xlfn.XLOOKUP(YEAR($J27),'Trend data'!$A$11:$A$36,'Trend data'!$D$11:$D$36,,0)))</f>
        <v>-4.6467965266369315E-2</v>
      </c>
      <c r="Q27" s="47">
        <f t="shared" si="6"/>
        <v>-4.6467965266369315E-2</v>
      </c>
    </row>
    <row r="28" spans="1:17">
      <c r="A28" s="12">
        <f t="shared" si="7"/>
        <v>36495</v>
      </c>
      <c r="B28" s="34">
        <f t="shared" si="0"/>
        <v>36509</v>
      </c>
      <c r="C28" s="35">
        <f t="shared" si="1"/>
        <v>3</v>
      </c>
      <c r="D28" s="17">
        <f t="shared" si="2"/>
        <v>0.9640810643564357</v>
      </c>
      <c r="E28" s="17">
        <f t="shared" si="3"/>
        <v>0.9460396039603961</v>
      </c>
      <c r="F28" s="14">
        <f t="shared" si="4"/>
        <v>36344</v>
      </c>
      <c r="G28" s="14">
        <f t="shared" si="5"/>
        <v>36709</v>
      </c>
      <c r="H28" s="3">
        <f>CHOOSE(MATCH($A$2,{"D","C"},0),VLOOKUP($A28,$J$4:$M$45,COUNTA($J$4:$M$4)),TREND(D28:E28,F28:G28,B28))</f>
        <v>0.95592533568425342</v>
      </c>
      <c r="J28" s="32">
        <v>43831</v>
      </c>
      <c r="K28" s="277">
        <f t="shared" si="8"/>
        <v>43847</v>
      </c>
      <c r="L28" s="188">
        <f t="shared" si="9"/>
        <v>-1.0000000000000009E-2</v>
      </c>
      <c r="M28" s="151">
        <f t="shared" si="10"/>
        <v>0.50076422489812622</v>
      </c>
      <c r="O28" s="350">
        <v>0</v>
      </c>
      <c r="P28" s="461">
        <f>IF(YEAR($J28)&lt;MIN('Trend data'!$A$11:$A$36),P29,IF(YEAR($J28)&gt;MAX('Trend data'!$A$11:$A$36),'Trend data'!$D$43,_xlfn.XLOOKUP(YEAR($J28),'Trend data'!$A$11:$A$36,'Trend data'!$D$11:$D$36,,0)))</f>
        <v>-0.01</v>
      </c>
      <c r="Q28" s="47">
        <f t="shared" si="6"/>
        <v>-1.0000000000000009E-2</v>
      </c>
    </row>
    <row r="29" spans="1:17">
      <c r="A29" s="12">
        <f t="shared" si="7"/>
        <v>36526</v>
      </c>
      <c r="B29" s="34">
        <f t="shared" si="0"/>
        <v>36540</v>
      </c>
      <c r="C29" s="35">
        <f t="shared" si="1"/>
        <v>3</v>
      </c>
      <c r="D29" s="17">
        <f t="shared" si="2"/>
        <v>0.9640810643564357</v>
      </c>
      <c r="E29" s="17">
        <f t="shared" si="3"/>
        <v>0.9460396039603961</v>
      </c>
      <c r="F29" s="14">
        <f t="shared" si="4"/>
        <v>36344</v>
      </c>
      <c r="G29" s="14">
        <f t="shared" si="5"/>
        <v>36709</v>
      </c>
      <c r="H29" s="3">
        <f>CHOOSE(MATCH($A$2,{"D","C"},0),VLOOKUP($A29,$J$4:$M$45,COUNTA($J$4:$M$4)),TREND(D29:E29,F29:G29,B29))</f>
        <v>0.95439304726705543</v>
      </c>
      <c r="J29" s="8">
        <v>43862</v>
      </c>
      <c r="K29" s="277">
        <f t="shared" si="8"/>
        <v>43877</v>
      </c>
      <c r="L29" s="188">
        <f t="shared" si="9"/>
        <v>0</v>
      </c>
      <c r="M29" s="151">
        <f t="shared" si="10"/>
        <v>0.50076422489812622</v>
      </c>
      <c r="O29" s="350">
        <v>0</v>
      </c>
      <c r="P29" s="477">
        <v>0</v>
      </c>
      <c r="Q29" s="47">
        <f t="shared" si="6"/>
        <v>0</v>
      </c>
    </row>
    <row r="30" spans="1:17">
      <c r="A30" s="12">
        <f t="shared" si="7"/>
        <v>36557</v>
      </c>
      <c r="B30" s="34">
        <f t="shared" si="0"/>
        <v>36571</v>
      </c>
      <c r="C30" s="35">
        <f t="shared" si="1"/>
        <v>3</v>
      </c>
      <c r="D30" s="17">
        <f t="shared" si="2"/>
        <v>0.9640810643564357</v>
      </c>
      <c r="E30" s="17">
        <f t="shared" si="3"/>
        <v>0.9460396039603961</v>
      </c>
      <c r="F30" s="14">
        <f t="shared" si="4"/>
        <v>36344</v>
      </c>
      <c r="G30" s="14">
        <f t="shared" si="5"/>
        <v>36709</v>
      </c>
      <c r="H30" s="3">
        <f>CHOOSE(MATCH($A$2,{"D","C"},0),VLOOKUP($A30,$J$4:$M$45,COUNTA($J$4:$M$4)),TREND(D30:E30,F30:G30,B30))</f>
        <v>0.95286075884985766</v>
      </c>
      <c r="J30" s="8">
        <v>43891</v>
      </c>
      <c r="K30" s="277">
        <f t="shared" si="8"/>
        <v>43907</v>
      </c>
      <c r="L30" s="188">
        <f t="shared" si="9"/>
        <v>-9.9999999999999978E-2</v>
      </c>
      <c r="M30" s="151">
        <f t="shared" si="10"/>
        <v>0.45068780240831363</v>
      </c>
      <c r="O30" s="350">
        <v>-0.1</v>
      </c>
      <c r="P30" s="477">
        <v>0</v>
      </c>
      <c r="Q30" s="47">
        <f t="shared" si="6"/>
        <v>-9.9999999999999978E-2</v>
      </c>
    </row>
    <row r="31" spans="1:17">
      <c r="A31" s="12">
        <f t="shared" si="7"/>
        <v>36586</v>
      </c>
      <c r="B31" s="34">
        <f t="shared" si="0"/>
        <v>36600</v>
      </c>
      <c r="C31" s="35">
        <f t="shared" si="1"/>
        <v>3</v>
      </c>
      <c r="D31" s="17">
        <f t="shared" si="2"/>
        <v>0.9640810643564357</v>
      </c>
      <c r="E31" s="17">
        <f t="shared" si="3"/>
        <v>0.9460396039603961</v>
      </c>
      <c r="F31" s="14">
        <f t="shared" si="4"/>
        <v>36344</v>
      </c>
      <c r="G31" s="14">
        <f t="shared" si="5"/>
        <v>36709</v>
      </c>
      <c r="H31" s="3">
        <f>CHOOSE(MATCH($A$2,{"D","C"},0),VLOOKUP($A31,$J$4:$M$45,COUNTA($J$4:$M$4)),TREND(D31:E31,F31:G31,B31))</f>
        <v>0.95142732774989835</v>
      </c>
      <c r="J31" s="8">
        <v>43922</v>
      </c>
      <c r="K31" s="277">
        <f t="shared" si="8"/>
        <v>43937</v>
      </c>
      <c r="L31" s="188">
        <f t="shared" si="9"/>
        <v>-0.16666666666666674</v>
      </c>
      <c r="M31" s="151">
        <f t="shared" si="10"/>
        <v>0.37557316867359464</v>
      </c>
      <c r="O31" s="350">
        <f>0.75/0.9-1</f>
        <v>-0.16666666666666674</v>
      </c>
      <c r="P31" s="477">
        <v>0</v>
      </c>
      <c r="Q31" s="47">
        <f t="shared" si="6"/>
        <v>-0.16666666666666674</v>
      </c>
    </row>
    <row r="32" spans="1:17">
      <c r="A32" s="12">
        <f t="shared" si="7"/>
        <v>36617</v>
      </c>
      <c r="B32" s="34">
        <f t="shared" si="0"/>
        <v>36631</v>
      </c>
      <c r="C32" s="35">
        <f t="shared" si="1"/>
        <v>3</v>
      </c>
      <c r="D32" s="17">
        <f t="shared" si="2"/>
        <v>0.9640810643564357</v>
      </c>
      <c r="E32" s="17">
        <f t="shared" si="3"/>
        <v>0.9460396039603961</v>
      </c>
      <c r="F32" s="14">
        <f t="shared" si="4"/>
        <v>36344</v>
      </c>
      <c r="G32" s="14">
        <f t="shared" si="5"/>
        <v>36709</v>
      </c>
      <c r="H32" s="3">
        <f>CHOOSE(MATCH($A$2,{"D","C"},0),VLOOKUP($A32,$J$4:$M$45,COUNTA($J$4:$M$4)),TREND(D32:E32,F32:G32,B32))</f>
        <v>0.94989503933270036</v>
      </c>
      <c r="J32" s="8">
        <v>43952</v>
      </c>
      <c r="K32" s="277">
        <f t="shared" si="8"/>
        <v>43968</v>
      </c>
      <c r="L32" s="188">
        <f t="shared" si="9"/>
        <v>0</v>
      </c>
      <c r="M32" s="151">
        <f t="shared" si="10"/>
        <v>0.37557316867359464</v>
      </c>
      <c r="O32" s="350">
        <v>0</v>
      </c>
      <c r="P32" s="477">
        <v>0</v>
      </c>
      <c r="Q32" s="47">
        <f t="shared" si="6"/>
        <v>0</v>
      </c>
    </row>
    <row r="33" spans="1:17">
      <c r="A33" s="12">
        <f t="shared" si="7"/>
        <v>36647</v>
      </c>
      <c r="B33" s="34">
        <f t="shared" si="0"/>
        <v>36661</v>
      </c>
      <c r="C33" s="35">
        <f t="shared" si="1"/>
        <v>3</v>
      </c>
      <c r="D33" s="17">
        <f t="shared" si="2"/>
        <v>0.9640810643564357</v>
      </c>
      <c r="E33" s="17">
        <f t="shared" si="3"/>
        <v>0.9460396039603961</v>
      </c>
      <c r="F33" s="14">
        <f t="shared" si="4"/>
        <v>36344</v>
      </c>
      <c r="G33" s="14">
        <f t="shared" si="5"/>
        <v>36709</v>
      </c>
      <c r="H33" s="3">
        <f>CHOOSE(MATCH($A$2,{"D","C"},0),VLOOKUP($A33,$J$4:$M$45,COUNTA($J$4:$M$4)),TREND(D33:E33,F33:G33,B33))</f>
        <v>0.94841217957412183</v>
      </c>
      <c r="J33" s="8">
        <v>43983</v>
      </c>
      <c r="K33" s="277">
        <f t="shared" si="8"/>
        <v>43998</v>
      </c>
      <c r="L33" s="188">
        <f t="shared" si="9"/>
        <v>0.33333333333333326</v>
      </c>
      <c r="M33" s="151">
        <f t="shared" si="10"/>
        <v>0.50076422489812611</v>
      </c>
      <c r="O33" s="350">
        <f>1/0.75-1</f>
        <v>0.33333333333333326</v>
      </c>
      <c r="P33" s="477">
        <v>0</v>
      </c>
      <c r="Q33" s="47">
        <f t="shared" si="6"/>
        <v>0.33333333333333326</v>
      </c>
    </row>
    <row r="34" spans="1:17">
      <c r="A34" s="12">
        <f t="shared" si="7"/>
        <v>36678</v>
      </c>
      <c r="B34" s="34">
        <f t="shared" si="0"/>
        <v>36692</v>
      </c>
      <c r="C34" s="35">
        <f t="shared" si="1"/>
        <v>3</v>
      </c>
      <c r="D34" s="17">
        <f t="shared" si="2"/>
        <v>0.9640810643564357</v>
      </c>
      <c r="E34" s="17">
        <f t="shared" si="3"/>
        <v>0.9460396039603961</v>
      </c>
      <c r="F34" s="14">
        <f t="shared" si="4"/>
        <v>36344</v>
      </c>
      <c r="G34" s="14">
        <f t="shared" si="5"/>
        <v>36709</v>
      </c>
      <c r="H34" s="3">
        <f>CHOOSE(MATCH($A$2,{"D","C"},0),VLOOKUP($A34,$J$4:$M$45,COUNTA($J$4:$M$4)),TREND(D34:E34,F34:G34,B34))</f>
        <v>0.94687989115692384</v>
      </c>
      <c r="J34" s="8">
        <v>44013</v>
      </c>
      <c r="K34" s="277">
        <f t="shared" si="8"/>
        <v>44105</v>
      </c>
      <c r="L34" s="188">
        <f t="shared" si="9"/>
        <v>0</v>
      </c>
      <c r="M34" s="151">
        <f t="shared" si="10"/>
        <v>0.50076422489812611</v>
      </c>
      <c r="O34" s="350">
        <v>0</v>
      </c>
      <c r="P34" s="477">
        <v>0</v>
      </c>
      <c r="Q34" s="47">
        <f t="shared" si="6"/>
        <v>0</v>
      </c>
    </row>
    <row r="35" spans="1:17">
      <c r="A35" s="12">
        <f t="shared" si="7"/>
        <v>36708</v>
      </c>
      <c r="B35" s="34">
        <f t="shared" si="0"/>
        <v>36722</v>
      </c>
      <c r="C35" s="35">
        <f t="shared" si="1"/>
        <v>4</v>
      </c>
      <c r="D35" s="17">
        <f t="shared" si="2"/>
        <v>0.9460396039603961</v>
      </c>
      <c r="E35" s="17">
        <f t="shared" si="3"/>
        <v>0.9175047667179711</v>
      </c>
      <c r="F35" s="14">
        <f t="shared" si="4"/>
        <v>36709</v>
      </c>
      <c r="G35" s="14">
        <f t="shared" si="5"/>
        <v>37075</v>
      </c>
      <c r="H35" s="3">
        <f>CHOOSE(MATCH($A$2,{"D","C"},0),VLOOKUP($A35,$J$4:$M$45,COUNTA($J$4:$M$4)),TREND(D35:E35,F35:G35,B35))</f>
        <v>0.94502607149003692</v>
      </c>
      <c r="J35" s="32">
        <v>44197</v>
      </c>
      <c r="K35" s="60">
        <f t="shared" ref="K35:K44" si="11">EDATE(J35+ROUND((J36-J35)/2,0),$M$2/2)+ROUND(30.5*MOD($M$2,1),0)</f>
        <v>44380</v>
      </c>
      <c r="L35" s="188">
        <f t="shared" si="9"/>
        <v>-1.0000000000000009E-2</v>
      </c>
      <c r="M35" s="151">
        <f t="shared" si="10"/>
        <v>0.49575658264914485</v>
      </c>
      <c r="O35" s="350">
        <v>0</v>
      </c>
      <c r="P35" s="461">
        <f>IF(YEAR($J35)&lt;MIN('Trend data'!$A$11:$A$36),P36,IF(YEAR($J35)&gt;MAX('Trend data'!$A$11:$A$36),'Trend data'!$D$43,_xlfn.XLOOKUP(YEAR($J35),'Trend data'!$A$11:$A$36,'Trend data'!$D$11:$D$36,,0)))</f>
        <v>-0.01</v>
      </c>
      <c r="Q35" s="47">
        <f t="shared" si="6"/>
        <v>-1.0000000000000009E-2</v>
      </c>
    </row>
    <row r="36" spans="1:17">
      <c r="A36" s="12">
        <f t="shared" si="7"/>
        <v>36739</v>
      </c>
      <c r="B36" s="34">
        <f t="shared" si="0"/>
        <v>36753</v>
      </c>
      <c r="C36" s="35">
        <f t="shared" si="1"/>
        <v>4</v>
      </c>
      <c r="D36" s="17">
        <f t="shared" si="2"/>
        <v>0.9460396039603961</v>
      </c>
      <c r="E36" s="17">
        <f t="shared" si="3"/>
        <v>0.9175047667179711</v>
      </c>
      <c r="F36" s="14">
        <f t="shared" si="4"/>
        <v>36709</v>
      </c>
      <c r="G36" s="14">
        <f t="shared" si="5"/>
        <v>37075</v>
      </c>
      <c r="H36" s="3">
        <f>CHOOSE(MATCH($A$2,{"D","C"},0),VLOOKUP($A36,$J$4:$M$45,COUNTA($J$4:$M$4)),TREND(D36:E36,F36:G36,B36))</f>
        <v>0.94260918636841051</v>
      </c>
      <c r="J36" s="32">
        <v>44562</v>
      </c>
      <c r="K36" s="60">
        <f t="shared" si="11"/>
        <v>44745</v>
      </c>
      <c r="L36" s="188">
        <f t="shared" si="9"/>
        <v>-1.0000000000000009E-2</v>
      </c>
      <c r="M36" s="151">
        <f t="shared" si="10"/>
        <v>0.49079901682265342</v>
      </c>
      <c r="O36" s="350">
        <v>0</v>
      </c>
      <c r="P36" s="461">
        <f>IF(YEAR($J36)&lt;MIN('Trend data'!$A$11:$A$36),P37,IF(YEAR($J36)&gt;MAX('Trend data'!$A$11:$A$36),'Trend data'!$D$43,_xlfn.XLOOKUP(YEAR($J36),'Trend data'!$A$11:$A$36,'Trend data'!$D$11:$D$36,,0)))</f>
        <v>-0.01</v>
      </c>
      <c r="Q36" s="47">
        <f t="shared" si="6"/>
        <v>-1.0000000000000009E-2</v>
      </c>
    </row>
    <row r="37" spans="1:17">
      <c r="A37" s="12">
        <f t="shared" si="7"/>
        <v>36770</v>
      </c>
      <c r="B37" s="34">
        <f t="shared" si="0"/>
        <v>36784</v>
      </c>
      <c r="C37" s="35">
        <f t="shared" si="1"/>
        <v>4</v>
      </c>
      <c r="D37" s="17">
        <f t="shared" si="2"/>
        <v>0.9460396039603961</v>
      </c>
      <c r="E37" s="17">
        <f t="shared" si="3"/>
        <v>0.9175047667179711</v>
      </c>
      <c r="F37" s="14">
        <f t="shared" si="4"/>
        <v>36709</v>
      </c>
      <c r="G37" s="14">
        <f t="shared" si="5"/>
        <v>37075</v>
      </c>
      <c r="H37" s="3">
        <f>CHOOSE(MATCH($A$2,{"D","C"},0),VLOOKUP($A37,$J$4:$M$45,COUNTA($J$4:$M$4)),TREND(D37:E37,F37:G37,B37))</f>
        <v>0.94019230124678455</v>
      </c>
      <c r="J37" s="32">
        <v>44927</v>
      </c>
      <c r="K37" s="60">
        <f t="shared" si="11"/>
        <v>45110</v>
      </c>
      <c r="L37" s="188">
        <f t="shared" si="9"/>
        <v>-1.0000000000000009E-2</v>
      </c>
      <c r="M37" s="151">
        <f t="shared" si="10"/>
        <v>0.48589102665442691</v>
      </c>
      <c r="O37" s="350">
        <v>0</v>
      </c>
      <c r="P37" s="461">
        <f>IF(YEAR($J37)&lt;MIN('Trend data'!$A$11:$A$36),P38,IF(YEAR($J37)&gt;MAX('Trend data'!$A$11:$A$36),'Trend data'!$D$43,_xlfn.XLOOKUP(YEAR($J37),'Trend data'!$A$11:$A$36,'Trend data'!$D$11:$D$36,,0)))</f>
        <v>-0.01</v>
      </c>
      <c r="Q37" s="47">
        <f t="shared" si="6"/>
        <v>-1.0000000000000009E-2</v>
      </c>
    </row>
    <row r="38" spans="1:17">
      <c r="A38" s="12">
        <f t="shared" si="7"/>
        <v>36800</v>
      </c>
      <c r="B38" s="34">
        <f t="shared" si="0"/>
        <v>36814</v>
      </c>
      <c r="C38" s="35">
        <f t="shared" si="1"/>
        <v>4</v>
      </c>
      <c r="D38" s="17">
        <f t="shared" si="2"/>
        <v>0.9460396039603961</v>
      </c>
      <c r="E38" s="17">
        <f t="shared" si="3"/>
        <v>0.9175047667179711</v>
      </c>
      <c r="F38" s="14">
        <f t="shared" si="4"/>
        <v>36709</v>
      </c>
      <c r="G38" s="14">
        <f t="shared" si="5"/>
        <v>37075</v>
      </c>
      <c r="H38" s="3">
        <f>CHOOSE(MATCH($A$2,{"D","C"},0),VLOOKUP($A38,$J$4:$M$45,COUNTA($J$4:$M$4)),TREND(D38:E38,F38:G38,B38))</f>
        <v>0.93785338016133979</v>
      </c>
      <c r="J38" s="32">
        <v>45292</v>
      </c>
      <c r="K38" s="60">
        <f t="shared" si="11"/>
        <v>45475</v>
      </c>
      <c r="L38" s="188">
        <f t="shared" si="9"/>
        <v>-1.0000000000000009E-2</v>
      </c>
      <c r="M38" s="151">
        <f t="shared" si="10"/>
        <v>0.48103211638788262</v>
      </c>
      <c r="O38" s="350">
        <v>0</v>
      </c>
      <c r="P38" s="171">
        <f>IF(YEAR($J38)&lt;MIN('Trend data'!$A$11:$A$36),P39,IF(YEAR($J38)&gt;MAX('Trend data'!$A$11:$A$36),'Trend data'!$D$43,_xlfn.XLOOKUP(YEAR($J38),'Trend data'!$A$11:$A$36,'Trend data'!$D$11:$D$36,,0)))</f>
        <v>-0.01</v>
      </c>
      <c r="Q38" s="47">
        <f t="shared" si="6"/>
        <v>-1.0000000000000009E-2</v>
      </c>
    </row>
    <row r="39" spans="1:17">
      <c r="A39" s="12">
        <f t="shared" si="7"/>
        <v>36831</v>
      </c>
      <c r="B39" s="34">
        <f t="shared" si="0"/>
        <v>36845</v>
      </c>
      <c r="C39" s="35">
        <f t="shared" si="1"/>
        <v>4</v>
      </c>
      <c r="D39" s="17">
        <f t="shared" si="2"/>
        <v>0.9460396039603961</v>
      </c>
      <c r="E39" s="17">
        <f t="shared" si="3"/>
        <v>0.9175047667179711</v>
      </c>
      <c r="F39" s="14">
        <f t="shared" si="4"/>
        <v>36709</v>
      </c>
      <c r="G39" s="14">
        <f t="shared" si="5"/>
        <v>37075</v>
      </c>
      <c r="H39" s="3">
        <f>CHOOSE(MATCH($A$2,{"D","C"},0),VLOOKUP($A39,$J$4:$M$45,COUNTA($J$4:$M$4)),TREND(D39:E39,F39:G39,B39))</f>
        <v>0.93543649503971382</v>
      </c>
      <c r="J39" s="32">
        <v>45658</v>
      </c>
      <c r="K39" s="60">
        <f t="shared" si="11"/>
        <v>45841</v>
      </c>
      <c r="L39" s="188">
        <f t="shared" si="9"/>
        <v>-1.0000000000000009E-2</v>
      </c>
      <c r="M39" s="151">
        <f t="shared" si="10"/>
        <v>0.47622179522400382</v>
      </c>
      <c r="O39" s="350">
        <v>0</v>
      </c>
      <c r="P39" s="171">
        <f>IF(YEAR($J39)&lt;MIN('Trend data'!$A$11:$A$36),P40,IF(YEAR($J39)&gt;MAX('Trend data'!$A$11:$A$36),'Trend data'!$D$43,_xlfn.XLOOKUP(YEAR($J39),'Trend data'!$A$11:$A$36,'Trend data'!$D$11:$D$36,,0)))</f>
        <v>-0.01</v>
      </c>
      <c r="Q39" s="47">
        <f t="shared" si="6"/>
        <v>-1.0000000000000009E-2</v>
      </c>
    </row>
    <row r="40" spans="1:17">
      <c r="A40" s="12">
        <f t="shared" si="7"/>
        <v>36861</v>
      </c>
      <c r="B40" s="34">
        <f t="shared" si="0"/>
        <v>36875</v>
      </c>
      <c r="C40" s="35">
        <f t="shared" si="1"/>
        <v>4</v>
      </c>
      <c r="D40" s="17">
        <f t="shared" si="2"/>
        <v>0.9460396039603961</v>
      </c>
      <c r="E40" s="17">
        <f t="shared" si="3"/>
        <v>0.9175047667179711</v>
      </c>
      <c r="F40" s="14">
        <f t="shared" si="4"/>
        <v>36709</v>
      </c>
      <c r="G40" s="14">
        <f t="shared" si="5"/>
        <v>37075</v>
      </c>
      <c r="H40" s="3">
        <f>CHOOSE(MATCH($A$2,{"D","C"},0),VLOOKUP($A40,$J$4:$M$45,COUNTA($J$4:$M$4)),TREND(D40:E40,F40:G40,B40))</f>
        <v>0.93309757395426907</v>
      </c>
      <c r="J40" s="32">
        <v>46023</v>
      </c>
      <c r="K40" s="60">
        <f t="shared" si="11"/>
        <v>46206</v>
      </c>
      <c r="L40" s="188">
        <f t="shared" si="9"/>
        <v>-1.0000000000000009E-2</v>
      </c>
      <c r="M40" s="151">
        <f t="shared" si="10"/>
        <v>0.4714595772717638</v>
      </c>
      <c r="O40" s="350">
        <v>0</v>
      </c>
      <c r="P40" s="171">
        <f>IF(YEAR($J40)&lt;MIN('Trend data'!$A$11:$A$36),P41,IF(YEAR($J40)&gt;MAX('Trend data'!$A$11:$A$36),'Trend data'!$D$43,_xlfn.XLOOKUP(YEAR($J40),'Trend data'!$A$11:$A$36,'Trend data'!$D$11:$D$36,,0)))</f>
        <v>-0.01</v>
      </c>
      <c r="Q40" s="47">
        <f t="shared" si="6"/>
        <v>-1.0000000000000009E-2</v>
      </c>
    </row>
    <row r="41" spans="1:17">
      <c r="A41" s="12">
        <f t="shared" si="7"/>
        <v>36892</v>
      </c>
      <c r="B41" s="34">
        <f t="shared" si="0"/>
        <v>36906</v>
      </c>
      <c r="C41" s="35">
        <f t="shared" si="1"/>
        <v>4</v>
      </c>
      <c r="D41" s="17">
        <f t="shared" si="2"/>
        <v>0.9460396039603961</v>
      </c>
      <c r="E41" s="17">
        <f t="shared" si="3"/>
        <v>0.9175047667179711</v>
      </c>
      <c r="F41" s="14">
        <f t="shared" si="4"/>
        <v>36709</v>
      </c>
      <c r="G41" s="14">
        <f t="shared" si="5"/>
        <v>37075</v>
      </c>
      <c r="H41" s="3">
        <f>CHOOSE(MATCH($A$2,{"D","C"},0),VLOOKUP($A41,$J$4:$M$45,COUNTA($J$4:$M$4)),TREND(D41:E41,F41:G41,B41))</f>
        <v>0.93068068883264266</v>
      </c>
      <c r="J41" s="32">
        <v>46388</v>
      </c>
      <c r="K41" s="60">
        <f t="shared" si="11"/>
        <v>46571</v>
      </c>
      <c r="L41" s="188">
        <f t="shared" si="9"/>
        <v>-1.0000000000000009E-2</v>
      </c>
      <c r="M41" s="151">
        <f t="shared" si="10"/>
        <v>0.46674498149904614</v>
      </c>
      <c r="O41" s="350">
        <v>0</v>
      </c>
      <c r="P41" s="171">
        <f>IF(YEAR($J41)&lt;MIN('Trend data'!$A$11:$A$36),P42,IF(YEAR($J41)&gt;MAX('Trend data'!$A$11:$A$36),'Trend data'!$D$43,_xlfn.XLOOKUP(YEAR($J41),'Trend data'!$A$11:$A$36,'Trend data'!$D$11:$D$36,,0)))</f>
        <v>-0.01</v>
      </c>
      <c r="Q41" s="47">
        <f t="shared" si="6"/>
        <v>-1.0000000000000009E-2</v>
      </c>
    </row>
    <row r="42" spans="1:17">
      <c r="A42" s="12">
        <f t="shared" si="7"/>
        <v>36923</v>
      </c>
      <c r="B42" s="34">
        <f t="shared" si="0"/>
        <v>36937</v>
      </c>
      <c r="C42" s="35">
        <f t="shared" si="1"/>
        <v>4</v>
      </c>
      <c r="D42" s="17">
        <f t="shared" si="2"/>
        <v>0.9460396039603961</v>
      </c>
      <c r="E42" s="17">
        <f t="shared" si="3"/>
        <v>0.9175047667179711</v>
      </c>
      <c r="F42" s="14">
        <f t="shared" si="4"/>
        <v>36709</v>
      </c>
      <c r="G42" s="14">
        <f t="shared" si="5"/>
        <v>37075</v>
      </c>
      <c r="H42" s="3">
        <f>CHOOSE(MATCH($A$2,{"D","C"},0),VLOOKUP($A42,$J$4:$M$45,COUNTA($J$4:$M$4)),TREND(D42:E42,F42:G42,B42))</f>
        <v>0.92826380371101669</v>
      </c>
      <c r="J42" s="32">
        <v>46753</v>
      </c>
      <c r="K42" s="60">
        <f t="shared" si="11"/>
        <v>46936</v>
      </c>
      <c r="L42" s="188">
        <f t="shared" si="9"/>
        <v>-1.0000000000000009E-2</v>
      </c>
      <c r="M42" s="151">
        <f t="shared" si="10"/>
        <v>0.46207753168405569</v>
      </c>
      <c r="O42" s="350">
        <v>0</v>
      </c>
      <c r="P42" s="171">
        <f>IF(YEAR($J42)&lt;MIN('Trend data'!$A$11:$A$36),P43,IF(YEAR($J42)&gt;MAX('Trend data'!$A$11:$A$36),'Trend data'!$D$43,_xlfn.XLOOKUP(YEAR($J42),'Trend data'!$A$11:$A$36,'Trend data'!$D$11:$D$36,,0)))</f>
        <v>-0.01</v>
      </c>
      <c r="Q42" s="47">
        <f t="shared" si="6"/>
        <v>-1.0000000000000009E-2</v>
      </c>
    </row>
    <row r="43" spans="1:17">
      <c r="A43" s="12">
        <f t="shared" si="7"/>
        <v>36951</v>
      </c>
      <c r="B43" s="34">
        <f t="shared" si="0"/>
        <v>36965</v>
      </c>
      <c r="C43" s="35">
        <f t="shared" si="1"/>
        <v>4</v>
      </c>
      <c r="D43" s="17">
        <f t="shared" si="2"/>
        <v>0.9460396039603961</v>
      </c>
      <c r="E43" s="17">
        <f t="shared" si="3"/>
        <v>0.9175047667179711</v>
      </c>
      <c r="F43" s="14">
        <f t="shared" si="4"/>
        <v>36709</v>
      </c>
      <c r="G43" s="14">
        <f t="shared" si="5"/>
        <v>37075</v>
      </c>
      <c r="H43" s="3">
        <f>CHOOSE(MATCH($A$2,{"D","C"},0),VLOOKUP($A43,$J$4:$M$45,COUNTA($J$4:$M$4)),TREND(D43:E43,F43:G43,B43))</f>
        <v>0.9260808106979348</v>
      </c>
      <c r="J43" s="32">
        <v>47119</v>
      </c>
      <c r="K43" s="60">
        <f t="shared" si="11"/>
        <v>47302</v>
      </c>
      <c r="L43" s="188">
        <f t="shared" si="9"/>
        <v>-1.0000000000000009E-2</v>
      </c>
      <c r="M43" s="151">
        <f t="shared" si="10"/>
        <v>0.45745675636721511</v>
      </c>
      <c r="O43" s="350">
        <v>0</v>
      </c>
      <c r="P43" s="171">
        <f>IF(YEAR($J43)&lt;MIN('Trend data'!$A$11:$A$36),P44,IF(YEAR($J43)&gt;MAX('Trend data'!$A$11:$A$36),'Trend data'!$D$43,_xlfn.XLOOKUP(YEAR($J43),'Trend data'!$A$11:$A$36,'Trend data'!$D$11:$D$36,,0)))</f>
        <v>-0.01</v>
      </c>
      <c r="Q43" s="47">
        <f t="shared" si="6"/>
        <v>-1.0000000000000009E-2</v>
      </c>
    </row>
    <row r="44" spans="1:17">
      <c r="A44" s="12">
        <f t="shared" si="7"/>
        <v>36982</v>
      </c>
      <c r="B44" s="34">
        <f t="shared" si="0"/>
        <v>36996</v>
      </c>
      <c r="C44" s="35">
        <f t="shared" si="1"/>
        <v>4</v>
      </c>
      <c r="D44" s="17">
        <f t="shared" si="2"/>
        <v>0.9460396039603961</v>
      </c>
      <c r="E44" s="17">
        <f t="shared" si="3"/>
        <v>0.9175047667179711</v>
      </c>
      <c r="F44" s="14">
        <f t="shared" si="4"/>
        <v>36709</v>
      </c>
      <c r="G44" s="14">
        <f t="shared" si="5"/>
        <v>37075</v>
      </c>
      <c r="H44" s="3">
        <f>CHOOSE(MATCH($A$2,{"D","C"},0),VLOOKUP($A44,$J$4:$M$45,COUNTA($J$4:$M$4)),TREND(D44:E44,F44:G44,B44))</f>
        <v>0.92366392557630883</v>
      </c>
      <c r="J44" s="32">
        <v>47484</v>
      </c>
      <c r="K44" s="60">
        <f t="shared" si="11"/>
        <v>47667</v>
      </c>
      <c r="L44" s="188">
        <f t="shared" si="9"/>
        <v>-1.0000000000000009E-2</v>
      </c>
      <c r="M44" s="151">
        <f t="shared" si="10"/>
        <v>0.45288218880354297</v>
      </c>
      <c r="O44" s="350">
        <v>0</v>
      </c>
      <c r="P44" s="171">
        <f>IF(YEAR($J44)&lt;MIN('Trend data'!$A$11:$A$36),P45,IF(YEAR($J44)&gt;MAX('Trend data'!$A$11:$A$36),'Trend data'!$D$43,_xlfn.XLOOKUP(YEAR($J44),'Trend data'!$A$11:$A$36,'Trend data'!$D$11:$D$36,,0)))</f>
        <v>-0.01</v>
      </c>
      <c r="Q44" s="47">
        <f t="shared" si="6"/>
        <v>-1.0000000000000009E-2</v>
      </c>
    </row>
    <row r="45" spans="1:17">
      <c r="A45" s="12">
        <f t="shared" si="7"/>
        <v>37012</v>
      </c>
      <c r="B45" s="34">
        <f t="shared" si="0"/>
        <v>37026</v>
      </c>
      <c r="C45" s="35">
        <f t="shared" si="1"/>
        <v>4</v>
      </c>
      <c r="D45" s="17">
        <f t="shared" si="2"/>
        <v>0.9460396039603961</v>
      </c>
      <c r="E45" s="17">
        <f t="shared" si="3"/>
        <v>0.9175047667179711</v>
      </c>
      <c r="F45" s="14">
        <f t="shared" si="4"/>
        <v>36709</v>
      </c>
      <c r="G45" s="14">
        <f t="shared" si="5"/>
        <v>37075</v>
      </c>
      <c r="H45" s="3">
        <f>CHOOSE(MATCH($A$2,{"D","C"},0),VLOOKUP($A45,$J$4:$M$45,COUNTA($J$4:$M$4)),TREND(D45:E45,F45:G45,B45))</f>
        <v>0.92132500449086407</v>
      </c>
      <c r="J45" s="51">
        <v>47849</v>
      </c>
      <c r="K45" s="52"/>
      <c r="L45" s="52"/>
      <c r="M45" s="52"/>
    </row>
    <row r="46" spans="1:17">
      <c r="A46" s="12">
        <f t="shared" si="7"/>
        <v>37043</v>
      </c>
      <c r="B46" s="34">
        <f t="shared" si="0"/>
        <v>37057</v>
      </c>
      <c r="C46" s="35">
        <f t="shared" si="1"/>
        <v>4</v>
      </c>
      <c r="D46" s="17">
        <f t="shared" si="2"/>
        <v>0.9460396039603961</v>
      </c>
      <c r="E46" s="17">
        <f t="shared" si="3"/>
        <v>0.9175047667179711</v>
      </c>
      <c r="F46" s="14">
        <f t="shared" si="4"/>
        <v>36709</v>
      </c>
      <c r="G46" s="14">
        <f t="shared" si="5"/>
        <v>37075</v>
      </c>
      <c r="H46" s="3">
        <f>CHOOSE(MATCH($A$2,{"D","C"},0),VLOOKUP($A46,$J$4:$M$45,COUNTA($J$4:$M$4)),TREND(D46:E46,F46:G46,B46))</f>
        <v>0.91890811936923811</v>
      </c>
    </row>
    <row r="47" spans="1:17">
      <c r="A47" s="12">
        <f t="shared" si="7"/>
        <v>37073</v>
      </c>
      <c r="B47" s="34">
        <f t="shared" si="0"/>
        <v>37087</v>
      </c>
      <c r="C47" s="35">
        <f t="shared" si="1"/>
        <v>5</v>
      </c>
      <c r="D47" s="17">
        <f t="shared" si="2"/>
        <v>0.9175047667179711</v>
      </c>
      <c r="E47" s="17">
        <f t="shared" si="3"/>
        <v>0.88128747329489332</v>
      </c>
      <c r="F47" s="14">
        <f t="shared" si="4"/>
        <v>37075</v>
      </c>
      <c r="G47" s="14">
        <f t="shared" si="5"/>
        <v>37440</v>
      </c>
      <c r="H47" s="3">
        <f>CHOOSE(MATCH($A$2,{"D","C"},0),VLOOKUP($A47,$J$4:$M$45,COUNTA($J$4:$M$4)),TREND(D47:E47,F47:G47,B47))</f>
        <v>0.91631406118077408</v>
      </c>
    </row>
    <row r="48" spans="1:17">
      <c r="A48" s="12">
        <f t="shared" si="7"/>
        <v>37104</v>
      </c>
      <c r="B48" s="34">
        <f t="shared" si="0"/>
        <v>37118</v>
      </c>
      <c r="C48" s="35">
        <f t="shared" si="1"/>
        <v>5</v>
      </c>
      <c r="D48" s="17">
        <f t="shared" si="2"/>
        <v>0.9175047667179711</v>
      </c>
      <c r="E48" s="17">
        <f t="shared" si="3"/>
        <v>0.88128747329489332</v>
      </c>
      <c r="F48" s="14">
        <f t="shared" si="4"/>
        <v>37075</v>
      </c>
      <c r="G48" s="14">
        <f t="shared" si="5"/>
        <v>37440</v>
      </c>
      <c r="H48" s="3">
        <f>CHOOSE(MATCH($A$2,{"D","C"},0),VLOOKUP($A48,$J$4:$M$45,COUNTA($J$4:$M$4)),TREND(D48:E48,F48:G48,B48))</f>
        <v>0.91323807187634864</v>
      </c>
    </row>
    <row r="49" spans="1:13">
      <c r="A49" s="12">
        <f t="shared" si="7"/>
        <v>37135</v>
      </c>
      <c r="B49" s="34">
        <f t="shared" si="0"/>
        <v>37149</v>
      </c>
      <c r="C49" s="35">
        <f t="shared" si="1"/>
        <v>5</v>
      </c>
      <c r="D49" s="17">
        <f t="shared" si="2"/>
        <v>0.9175047667179711</v>
      </c>
      <c r="E49" s="17">
        <f t="shared" si="3"/>
        <v>0.88128747329489332</v>
      </c>
      <c r="F49" s="14">
        <f t="shared" si="4"/>
        <v>37075</v>
      </c>
      <c r="G49" s="14">
        <f t="shared" si="5"/>
        <v>37440</v>
      </c>
      <c r="H49" s="3">
        <f>CHOOSE(MATCH($A$2,{"D","C"},0),VLOOKUP($A49,$J$4:$M$45,COUNTA($J$4:$M$4)),TREND(D49:E49,F49:G49,B49))</f>
        <v>0.91016208257192277</v>
      </c>
    </row>
    <row r="50" spans="1:13">
      <c r="A50" s="12">
        <f t="shared" si="7"/>
        <v>37165</v>
      </c>
      <c r="B50" s="34">
        <f t="shared" si="0"/>
        <v>37179</v>
      </c>
      <c r="C50" s="35">
        <f t="shared" si="1"/>
        <v>5</v>
      </c>
      <c r="D50" s="17">
        <f t="shared" si="2"/>
        <v>0.9175047667179711</v>
      </c>
      <c r="E50" s="17">
        <f t="shared" si="3"/>
        <v>0.88128747329489332</v>
      </c>
      <c r="F50" s="14">
        <f t="shared" si="4"/>
        <v>37075</v>
      </c>
      <c r="G50" s="14">
        <f t="shared" si="5"/>
        <v>37440</v>
      </c>
      <c r="H50" s="3">
        <f>CHOOSE(MATCH($A$2,{"D","C"},0),VLOOKUP($A50,$J$4:$M$45,COUNTA($J$4:$M$4)),TREND(D50:E50,F50:G50,B50))</f>
        <v>0.90718531872893005</v>
      </c>
      <c r="M50" s="50"/>
    </row>
    <row r="51" spans="1:13">
      <c r="A51" s="12">
        <f t="shared" si="7"/>
        <v>37196</v>
      </c>
      <c r="B51" s="34">
        <f t="shared" si="0"/>
        <v>37210</v>
      </c>
      <c r="C51" s="35">
        <f t="shared" si="1"/>
        <v>5</v>
      </c>
      <c r="D51" s="17">
        <f t="shared" si="2"/>
        <v>0.9175047667179711</v>
      </c>
      <c r="E51" s="17">
        <f t="shared" si="3"/>
        <v>0.88128747329489332</v>
      </c>
      <c r="F51" s="14">
        <f t="shared" si="4"/>
        <v>37075</v>
      </c>
      <c r="G51" s="14">
        <f t="shared" si="5"/>
        <v>37440</v>
      </c>
      <c r="H51" s="3">
        <f>CHOOSE(MATCH($A$2,{"D","C"},0),VLOOKUP($A51,$J$4:$M$45,COUNTA($J$4:$M$4)),TREND(D51:E51,F51:G51,B51))</f>
        <v>0.90410932942450417</v>
      </c>
      <c r="M51" s="50"/>
    </row>
    <row r="52" spans="1:13">
      <c r="A52" s="12">
        <f t="shared" si="7"/>
        <v>37226</v>
      </c>
      <c r="B52" s="34">
        <f t="shared" si="0"/>
        <v>37240</v>
      </c>
      <c r="C52" s="35">
        <f t="shared" si="1"/>
        <v>5</v>
      </c>
      <c r="D52" s="17">
        <f t="shared" si="2"/>
        <v>0.9175047667179711</v>
      </c>
      <c r="E52" s="17">
        <f t="shared" si="3"/>
        <v>0.88128747329489332</v>
      </c>
      <c r="F52" s="14">
        <f t="shared" si="4"/>
        <v>37075</v>
      </c>
      <c r="G52" s="14">
        <f t="shared" si="5"/>
        <v>37440</v>
      </c>
      <c r="H52" s="3">
        <f>CHOOSE(MATCH($A$2,{"D","C"},0),VLOOKUP($A52,$J$4:$M$45,COUNTA($J$4:$M$4)),TREND(D52:E52,F52:G52,B52))</f>
        <v>0.90113256558151145</v>
      </c>
    </row>
    <row r="53" spans="1:13">
      <c r="A53" s="12">
        <f t="shared" si="7"/>
        <v>37257</v>
      </c>
      <c r="B53" s="34">
        <f t="shared" si="0"/>
        <v>37271</v>
      </c>
      <c r="C53" s="35">
        <f t="shared" si="1"/>
        <v>5</v>
      </c>
      <c r="D53" s="17">
        <f t="shared" si="2"/>
        <v>0.9175047667179711</v>
      </c>
      <c r="E53" s="17">
        <f t="shared" si="3"/>
        <v>0.88128747329489332</v>
      </c>
      <c r="F53" s="14">
        <f t="shared" si="4"/>
        <v>37075</v>
      </c>
      <c r="G53" s="14">
        <f t="shared" si="5"/>
        <v>37440</v>
      </c>
      <c r="H53" s="3">
        <f>CHOOSE(MATCH($A$2,{"D","C"},0),VLOOKUP($A53,$J$4:$M$45,COUNTA($J$4:$M$4)),TREND(D53:E53,F53:G53,B53))</f>
        <v>0.89805657627708557</v>
      </c>
    </row>
    <row r="54" spans="1:13">
      <c r="A54" s="12">
        <f t="shared" si="7"/>
        <v>37288</v>
      </c>
      <c r="B54" s="34">
        <f t="shared" si="0"/>
        <v>37302</v>
      </c>
      <c r="C54" s="35">
        <f t="shared" si="1"/>
        <v>5</v>
      </c>
      <c r="D54" s="17">
        <f t="shared" si="2"/>
        <v>0.9175047667179711</v>
      </c>
      <c r="E54" s="17">
        <f t="shared" si="3"/>
        <v>0.88128747329489332</v>
      </c>
      <c r="F54" s="14">
        <f t="shared" si="4"/>
        <v>37075</v>
      </c>
      <c r="G54" s="14">
        <f t="shared" si="5"/>
        <v>37440</v>
      </c>
      <c r="H54" s="3">
        <f>CHOOSE(MATCH($A$2,{"D","C"},0),VLOOKUP($A54,$J$4:$M$45,COUNTA($J$4:$M$4)),TREND(D54:E54,F54:G54,B54))</f>
        <v>0.8949805869726597</v>
      </c>
    </row>
    <row r="55" spans="1:13">
      <c r="A55" s="12">
        <f t="shared" si="7"/>
        <v>37316</v>
      </c>
      <c r="B55" s="34">
        <f t="shared" si="0"/>
        <v>37330</v>
      </c>
      <c r="C55" s="35">
        <f t="shared" si="1"/>
        <v>5</v>
      </c>
      <c r="D55" s="17">
        <f t="shared" si="2"/>
        <v>0.9175047667179711</v>
      </c>
      <c r="E55" s="17">
        <f t="shared" si="3"/>
        <v>0.88128747329489332</v>
      </c>
      <c r="F55" s="14">
        <f t="shared" si="4"/>
        <v>37075</v>
      </c>
      <c r="G55" s="14">
        <f t="shared" si="5"/>
        <v>37440</v>
      </c>
      <c r="H55" s="3">
        <f>CHOOSE(MATCH($A$2,{"D","C"},0),VLOOKUP($A55,$J$4:$M$45,COUNTA($J$4:$M$4)),TREND(D55:E55,F55:G55,B55))</f>
        <v>0.89220227405253327</v>
      </c>
    </row>
    <row r="56" spans="1:13">
      <c r="A56" s="12">
        <f t="shared" si="7"/>
        <v>37347</v>
      </c>
      <c r="B56" s="34">
        <f t="shared" si="0"/>
        <v>37361</v>
      </c>
      <c r="C56" s="35">
        <f t="shared" si="1"/>
        <v>5</v>
      </c>
      <c r="D56" s="17">
        <f t="shared" si="2"/>
        <v>0.9175047667179711</v>
      </c>
      <c r="E56" s="17">
        <f t="shared" si="3"/>
        <v>0.88128747329489332</v>
      </c>
      <c r="F56" s="14">
        <f t="shared" si="4"/>
        <v>37075</v>
      </c>
      <c r="G56" s="14">
        <f t="shared" si="5"/>
        <v>37440</v>
      </c>
      <c r="H56" s="3">
        <f>CHOOSE(MATCH($A$2,{"D","C"},0),VLOOKUP($A56,$J$4:$M$45,COUNTA($J$4:$M$4)),TREND(D56:E56,F56:G56,B56))</f>
        <v>0.8891262847481074</v>
      </c>
    </row>
    <row r="57" spans="1:13">
      <c r="A57" s="12">
        <f t="shared" si="7"/>
        <v>37377</v>
      </c>
      <c r="B57" s="34">
        <f t="shared" si="0"/>
        <v>37391</v>
      </c>
      <c r="C57" s="35">
        <f t="shared" si="1"/>
        <v>5</v>
      </c>
      <c r="D57" s="17">
        <f t="shared" si="2"/>
        <v>0.9175047667179711</v>
      </c>
      <c r="E57" s="17">
        <f t="shared" si="3"/>
        <v>0.88128747329489332</v>
      </c>
      <c r="F57" s="14">
        <f t="shared" si="4"/>
        <v>37075</v>
      </c>
      <c r="G57" s="14">
        <f t="shared" si="5"/>
        <v>37440</v>
      </c>
      <c r="H57" s="3">
        <f>CHOOSE(MATCH($A$2,{"D","C"},0),VLOOKUP($A57,$J$4:$M$45,COUNTA($J$4:$M$4)),TREND(D57:E57,F57:G57,B57))</f>
        <v>0.88614952090511512</v>
      </c>
    </row>
    <row r="58" spans="1:13">
      <c r="A58" s="12">
        <f t="shared" si="7"/>
        <v>37408</v>
      </c>
      <c r="B58" s="34">
        <f t="shared" si="0"/>
        <v>37422</v>
      </c>
      <c r="C58" s="35">
        <f t="shared" si="1"/>
        <v>5</v>
      </c>
      <c r="D58" s="17">
        <f t="shared" si="2"/>
        <v>0.9175047667179711</v>
      </c>
      <c r="E58" s="17">
        <f t="shared" si="3"/>
        <v>0.88128747329489332</v>
      </c>
      <c r="F58" s="14">
        <f t="shared" si="4"/>
        <v>37075</v>
      </c>
      <c r="G58" s="14">
        <f t="shared" si="5"/>
        <v>37440</v>
      </c>
      <c r="H58" s="3">
        <f>CHOOSE(MATCH($A$2,{"D","C"},0),VLOOKUP($A58,$J$4:$M$45,COUNTA($J$4:$M$4)),TREND(D58:E58,F58:G58,B58))</f>
        <v>0.88307353160068924</v>
      </c>
    </row>
    <row r="59" spans="1:13">
      <c r="A59" s="12">
        <f t="shared" si="7"/>
        <v>37438</v>
      </c>
      <c r="B59" s="34">
        <f t="shared" si="0"/>
        <v>37452</v>
      </c>
      <c r="C59" s="35">
        <f t="shared" si="1"/>
        <v>6</v>
      </c>
      <c r="D59" s="17">
        <f t="shared" si="2"/>
        <v>0.88128747329489332</v>
      </c>
      <c r="E59" s="17">
        <f t="shared" si="3"/>
        <v>0.85196871195240176</v>
      </c>
      <c r="F59" s="14">
        <f t="shared" si="4"/>
        <v>37440</v>
      </c>
      <c r="G59" s="14">
        <f t="shared" si="5"/>
        <v>37805</v>
      </c>
      <c r="H59" s="3">
        <f>CHOOSE(MATCH($A$2,{"D","C"},0),VLOOKUP($A59,$J$4:$M$45,COUNTA($J$4:$M$4)),TREND(D59:E59,F59:G59,B59))</f>
        <v>0.88032356881240048</v>
      </c>
    </row>
    <row r="60" spans="1:13">
      <c r="A60" s="12">
        <f t="shared" si="7"/>
        <v>37469</v>
      </c>
      <c r="B60" s="34">
        <f t="shared" si="0"/>
        <v>37483</v>
      </c>
      <c r="C60" s="35">
        <f t="shared" si="1"/>
        <v>6</v>
      </c>
      <c r="D60" s="17">
        <f t="shared" si="2"/>
        <v>0.88128747329489332</v>
      </c>
      <c r="E60" s="17">
        <f t="shared" si="3"/>
        <v>0.85196871195240176</v>
      </c>
      <c r="F60" s="14">
        <f t="shared" si="4"/>
        <v>37440</v>
      </c>
      <c r="G60" s="14">
        <f t="shared" si="5"/>
        <v>37805</v>
      </c>
      <c r="H60" s="3">
        <f>CHOOSE(MATCH($A$2,{"D","C"},0),VLOOKUP($A60,$J$4:$M$45,COUNTA($J$4:$M$4)),TREND(D60:E60,F60:G60,B60))</f>
        <v>0.87783348223262703</v>
      </c>
    </row>
    <row r="61" spans="1:13">
      <c r="A61" s="12">
        <f t="shared" si="7"/>
        <v>37500</v>
      </c>
      <c r="B61" s="34">
        <f t="shared" si="0"/>
        <v>37514</v>
      </c>
      <c r="C61" s="35">
        <f t="shared" si="1"/>
        <v>6</v>
      </c>
      <c r="D61" s="17">
        <f t="shared" si="2"/>
        <v>0.88128747329489332</v>
      </c>
      <c r="E61" s="17">
        <f t="shared" si="3"/>
        <v>0.85196871195240176</v>
      </c>
      <c r="F61" s="14">
        <f t="shared" si="4"/>
        <v>37440</v>
      </c>
      <c r="G61" s="14">
        <f t="shared" si="5"/>
        <v>37805</v>
      </c>
      <c r="H61" s="3">
        <f>CHOOSE(MATCH($A$2,{"D","C"},0),VLOOKUP($A61,$J$4:$M$45,COUNTA($J$4:$M$4)),TREND(D61:E61,F61:G61,B61))</f>
        <v>0.87534339565285402</v>
      </c>
    </row>
    <row r="62" spans="1:13">
      <c r="A62" s="12">
        <f t="shared" si="7"/>
        <v>37530</v>
      </c>
      <c r="B62" s="34">
        <f t="shared" si="0"/>
        <v>37544</v>
      </c>
      <c r="C62" s="35">
        <f t="shared" si="1"/>
        <v>6</v>
      </c>
      <c r="D62" s="17">
        <f t="shared" si="2"/>
        <v>0.88128747329489332</v>
      </c>
      <c r="E62" s="17">
        <f t="shared" si="3"/>
        <v>0.85196871195240176</v>
      </c>
      <c r="F62" s="14">
        <f t="shared" si="4"/>
        <v>37440</v>
      </c>
      <c r="G62" s="14">
        <f t="shared" si="5"/>
        <v>37805</v>
      </c>
      <c r="H62" s="3">
        <f>CHOOSE(MATCH($A$2,{"D","C"},0),VLOOKUP($A62,$J$4:$M$45,COUNTA($J$4:$M$4)),TREND(D62:E62,F62:G62,B62))</f>
        <v>0.87293363444662164</v>
      </c>
    </row>
    <row r="63" spans="1:13">
      <c r="A63" s="12">
        <f t="shared" si="7"/>
        <v>37561</v>
      </c>
      <c r="B63" s="34">
        <f t="shared" si="0"/>
        <v>37575</v>
      </c>
      <c r="C63" s="35">
        <f t="shared" si="1"/>
        <v>6</v>
      </c>
      <c r="D63" s="17">
        <f t="shared" si="2"/>
        <v>0.88128747329489332</v>
      </c>
      <c r="E63" s="17">
        <f t="shared" si="3"/>
        <v>0.85196871195240176</v>
      </c>
      <c r="F63" s="14">
        <f t="shared" si="4"/>
        <v>37440</v>
      </c>
      <c r="G63" s="14">
        <f t="shared" si="5"/>
        <v>37805</v>
      </c>
      <c r="H63" s="3">
        <f>CHOOSE(MATCH($A$2,{"D","C"},0),VLOOKUP($A63,$J$4:$M$45,COUNTA($J$4:$M$4)),TREND(D63:E63,F63:G63,B63))</f>
        <v>0.87044354786684863</v>
      </c>
    </row>
    <row r="64" spans="1:13">
      <c r="A64" s="12">
        <f t="shared" si="7"/>
        <v>37591</v>
      </c>
      <c r="B64" s="34">
        <f t="shared" si="0"/>
        <v>37605</v>
      </c>
      <c r="C64" s="35">
        <f t="shared" si="1"/>
        <v>6</v>
      </c>
      <c r="D64" s="17">
        <f t="shared" si="2"/>
        <v>0.88128747329489332</v>
      </c>
      <c r="E64" s="17">
        <f t="shared" si="3"/>
        <v>0.85196871195240176</v>
      </c>
      <c r="F64" s="14">
        <f t="shared" si="4"/>
        <v>37440</v>
      </c>
      <c r="G64" s="14">
        <f t="shared" si="5"/>
        <v>37805</v>
      </c>
      <c r="H64" s="3">
        <f>CHOOSE(MATCH($A$2,{"D","C"},0),VLOOKUP($A64,$J$4:$M$45,COUNTA($J$4:$M$4)),TREND(D64:E64,F64:G64,B64))</f>
        <v>0.86803378666061626</v>
      </c>
    </row>
    <row r="65" spans="1:8">
      <c r="A65" s="12">
        <f t="shared" si="7"/>
        <v>37622</v>
      </c>
      <c r="B65" s="34">
        <f t="shared" si="0"/>
        <v>37636</v>
      </c>
      <c r="C65" s="35">
        <f t="shared" si="1"/>
        <v>6</v>
      </c>
      <c r="D65" s="17">
        <f t="shared" si="2"/>
        <v>0.88128747329489332</v>
      </c>
      <c r="E65" s="17">
        <f t="shared" si="3"/>
        <v>0.85196871195240176</v>
      </c>
      <c r="F65" s="14">
        <f t="shared" si="4"/>
        <v>37440</v>
      </c>
      <c r="G65" s="14">
        <f t="shared" si="5"/>
        <v>37805</v>
      </c>
      <c r="H65" s="3">
        <f>CHOOSE(MATCH($A$2,{"D","C"},0),VLOOKUP($A65,$J$4:$M$45,COUNTA($J$4:$M$4)),TREND(D65:E65,F65:G65,B65))</f>
        <v>0.86554370008084325</v>
      </c>
    </row>
    <row r="66" spans="1:8">
      <c r="A66" s="12">
        <f t="shared" si="7"/>
        <v>37653</v>
      </c>
      <c r="B66" s="34">
        <f t="shared" si="0"/>
        <v>37667</v>
      </c>
      <c r="C66" s="35">
        <f t="shared" si="1"/>
        <v>6</v>
      </c>
      <c r="D66" s="17">
        <f t="shared" si="2"/>
        <v>0.88128747329489332</v>
      </c>
      <c r="E66" s="17">
        <f t="shared" si="3"/>
        <v>0.85196871195240176</v>
      </c>
      <c r="F66" s="14">
        <f t="shared" si="4"/>
        <v>37440</v>
      </c>
      <c r="G66" s="14">
        <f t="shared" si="5"/>
        <v>37805</v>
      </c>
      <c r="H66" s="3">
        <f>CHOOSE(MATCH($A$2,{"D","C"},0),VLOOKUP($A66,$J$4:$M$45,COUNTA($J$4:$M$4)),TREND(D66:E66,F66:G66,B66))</f>
        <v>0.86305361350106979</v>
      </c>
    </row>
    <row r="67" spans="1:8">
      <c r="A67" s="12">
        <f t="shared" si="7"/>
        <v>37681</v>
      </c>
      <c r="B67" s="34">
        <f t="shared" si="0"/>
        <v>37695</v>
      </c>
      <c r="C67" s="35">
        <f t="shared" si="1"/>
        <v>6</v>
      </c>
      <c r="D67" s="17">
        <f t="shared" si="2"/>
        <v>0.88128747329489332</v>
      </c>
      <c r="E67" s="17">
        <f t="shared" si="3"/>
        <v>0.85196871195240176</v>
      </c>
      <c r="F67" s="14">
        <f t="shared" si="4"/>
        <v>37440</v>
      </c>
      <c r="G67" s="14">
        <f t="shared" si="5"/>
        <v>37805</v>
      </c>
      <c r="H67" s="3">
        <f>CHOOSE(MATCH($A$2,{"D","C"},0),VLOOKUP($A67,$J$4:$M$45,COUNTA($J$4:$M$4)),TREND(D67:E67,F67:G67,B67))</f>
        <v>0.86080450304192002</v>
      </c>
    </row>
    <row r="68" spans="1:8">
      <c r="A68" s="12">
        <f t="shared" si="7"/>
        <v>37712</v>
      </c>
      <c r="B68" s="34">
        <f t="shared" si="0"/>
        <v>37726</v>
      </c>
      <c r="C68" s="35">
        <f t="shared" si="1"/>
        <v>6</v>
      </c>
      <c r="D68" s="17">
        <f t="shared" si="2"/>
        <v>0.88128747329489332</v>
      </c>
      <c r="E68" s="17">
        <f t="shared" si="3"/>
        <v>0.85196871195240176</v>
      </c>
      <c r="F68" s="14">
        <f t="shared" si="4"/>
        <v>37440</v>
      </c>
      <c r="G68" s="14">
        <f t="shared" si="5"/>
        <v>37805</v>
      </c>
      <c r="H68" s="3">
        <f>CHOOSE(MATCH($A$2,{"D","C"},0),VLOOKUP($A68,$J$4:$M$45,COUNTA($J$4:$M$4)),TREND(D68:E68,F68:G68,B68))</f>
        <v>0.85831441646214657</v>
      </c>
    </row>
    <row r="69" spans="1:8">
      <c r="A69" s="12">
        <f t="shared" si="7"/>
        <v>37742</v>
      </c>
      <c r="B69" s="34">
        <f t="shared" ref="B69:B132" si="12">DATE(YEAR(A69),MONTH(A69)+FLOOR(($N$2+$A$3)/2,1),1+14*MOD($N$2+$A$3,2))</f>
        <v>37756</v>
      </c>
      <c r="C69" s="35">
        <f t="shared" ref="C69:C132" si="13">MATCH($B69,$K$5:$K$45,1)</f>
        <v>6</v>
      </c>
      <c r="D69" s="17">
        <f t="shared" ref="D69:D132" si="14">INDEX($M$5:$M$45,C69)</f>
        <v>0.88128747329489332</v>
      </c>
      <c r="E69" s="17">
        <f t="shared" ref="E69:E132" si="15">INDEX($M$5:$M$45,C69+1)</f>
        <v>0.85196871195240176</v>
      </c>
      <c r="F69" s="14">
        <f t="shared" ref="F69:F132" si="16">INDEX($K$5:$K$45,C69)</f>
        <v>37440</v>
      </c>
      <c r="G69" s="14">
        <f t="shared" ref="G69:G132" si="17">INDEX($K$5:$K$45,C69+1)</f>
        <v>37805</v>
      </c>
      <c r="H69" s="3">
        <f>CHOOSE(MATCH($A$2,{"D","C"},0),VLOOKUP($A69,$J$4:$M$45,COUNTA($J$4:$M$4)),TREND(D69:E69,F69:G69,B69))</f>
        <v>0.85590465525591419</v>
      </c>
    </row>
    <row r="70" spans="1:8">
      <c r="A70" s="12">
        <f t="shared" ref="A70:A133" si="18">EOMONTH(A69,$A$3-1)+1</f>
        <v>37773</v>
      </c>
      <c r="B70" s="34">
        <f t="shared" si="12"/>
        <v>37787</v>
      </c>
      <c r="C70" s="35">
        <f t="shared" si="13"/>
        <v>6</v>
      </c>
      <c r="D70" s="17">
        <f t="shared" si="14"/>
        <v>0.88128747329489332</v>
      </c>
      <c r="E70" s="17">
        <f t="shared" si="15"/>
        <v>0.85196871195240176</v>
      </c>
      <c r="F70" s="14">
        <f t="shared" si="16"/>
        <v>37440</v>
      </c>
      <c r="G70" s="14">
        <f t="shared" si="17"/>
        <v>37805</v>
      </c>
      <c r="H70" s="3">
        <f>CHOOSE(MATCH($A$2,{"D","C"},0),VLOOKUP($A70,$J$4:$M$45,COUNTA($J$4:$M$4)),TREND(D70:E70,F70:G70,B70))</f>
        <v>0.85341456867614118</v>
      </c>
    </row>
    <row r="71" spans="1:8">
      <c r="A71" s="12">
        <f t="shared" si="18"/>
        <v>37803</v>
      </c>
      <c r="B71" s="34">
        <f t="shared" si="12"/>
        <v>37817</v>
      </c>
      <c r="C71" s="35">
        <f t="shared" si="13"/>
        <v>7</v>
      </c>
      <c r="D71" s="17">
        <f t="shared" si="14"/>
        <v>0.85196871195240176</v>
      </c>
      <c r="E71" s="17">
        <f t="shared" si="15"/>
        <v>0.80051069715949152</v>
      </c>
      <c r="F71" s="14">
        <f t="shared" si="16"/>
        <v>37805</v>
      </c>
      <c r="G71" s="14">
        <f t="shared" si="17"/>
        <v>38170</v>
      </c>
      <c r="H71" s="3">
        <f>CHOOSE(MATCH($A$2,{"D","C"},0),VLOOKUP($A71,$J$4:$M$45,COUNTA($J$4:$M$4)),TREND(D71:E71,F71:G71,B71))</f>
        <v>0.85027694160304623</v>
      </c>
    </row>
    <row r="72" spans="1:8">
      <c r="A72" s="12">
        <f t="shared" si="18"/>
        <v>37834</v>
      </c>
      <c r="B72" s="34">
        <f t="shared" si="12"/>
        <v>37848</v>
      </c>
      <c r="C72" s="35">
        <f t="shared" si="13"/>
        <v>7</v>
      </c>
      <c r="D72" s="17">
        <f t="shared" si="14"/>
        <v>0.85196871195240176</v>
      </c>
      <c r="E72" s="17">
        <f t="shared" si="15"/>
        <v>0.80051069715949152</v>
      </c>
      <c r="F72" s="14">
        <f t="shared" si="16"/>
        <v>37805</v>
      </c>
      <c r="G72" s="14">
        <f t="shared" si="17"/>
        <v>38170</v>
      </c>
      <c r="H72" s="3">
        <f>CHOOSE(MATCH($A$2,{"D","C"},0),VLOOKUP($A72,$J$4:$M$45,COUNTA($J$4:$M$4)),TREND(D72:E72,F72:G72,B72))</f>
        <v>0.84590653486720946</v>
      </c>
    </row>
    <row r="73" spans="1:8">
      <c r="A73" s="12">
        <f t="shared" si="18"/>
        <v>37865</v>
      </c>
      <c r="B73" s="34">
        <f t="shared" si="12"/>
        <v>37879</v>
      </c>
      <c r="C73" s="35">
        <f t="shared" si="13"/>
        <v>7</v>
      </c>
      <c r="D73" s="17">
        <f t="shared" si="14"/>
        <v>0.85196871195240176</v>
      </c>
      <c r="E73" s="17">
        <f t="shared" si="15"/>
        <v>0.80051069715949152</v>
      </c>
      <c r="F73" s="14">
        <f t="shared" si="16"/>
        <v>37805</v>
      </c>
      <c r="G73" s="14">
        <f t="shared" si="17"/>
        <v>38170</v>
      </c>
      <c r="H73" s="3">
        <f>CHOOSE(MATCH($A$2,{"D","C"},0),VLOOKUP($A73,$J$4:$M$45,COUNTA($J$4:$M$4)),TREND(D73:E73,F73:G73,B73))</f>
        <v>0.84153612813137357</v>
      </c>
    </row>
    <row r="74" spans="1:8">
      <c r="A74" s="12">
        <f t="shared" si="18"/>
        <v>37895</v>
      </c>
      <c r="B74" s="34">
        <f t="shared" si="12"/>
        <v>37909</v>
      </c>
      <c r="C74" s="35">
        <f t="shared" si="13"/>
        <v>7</v>
      </c>
      <c r="D74" s="17">
        <f t="shared" si="14"/>
        <v>0.85196871195240176</v>
      </c>
      <c r="E74" s="17">
        <f t="shared" si="15"/>
        <v>0.80051069715949152</v>
      </c>
      <c r="F74" s="14">
        <f t="shared" si="16"/>
        <v>37805</v>
      </c>
      <c r="G74" s="14">
        <f t="shared" si="17"/>
        <v>38170</v>
      </c>
      <c r="H74" s="3">
        <f>CHOOSE(MATCH($A$2,{"D","C"},0),VLOOKUP($A74,$J$4:$M$45,COUNTA($J$4:$M$4)),TREND(D74:E74,F74:G74,B74))</f>
        <v>0.8373067022579832</v>
      </c>
    </row>
    <row r="75" spans="1:8">
      <c r="A75" s="12">
        <f t="shared" si="18"/>
        <v>37926</v>
      </c>
      <c r="B75" s="34">
        <f t="shared" si="12"/>
        <v>37940</v>
      </c>
      <c r="C75" s="35">
        <f t="shared" si="13"/>
        <v>7</v>
      </c>
      <c r="D75" s="17">
        <f t="shared" si="14"/>
        <v>0.85196871195240176</v>
      </c>
      <c r="E75" s="17">
        <f t="shared" si="15"/>
        <v>0.80051069715949152</v>
      </c>
      <c r="F75" s="14">
        <f t="shared" si="16"/>
        <v>37805</v>
      </c>
      <c r="G75" s="14">
        <f t="shared" si="17"/>
        <v>38170</v>
      </c>
      <c r="H75" s="3">
        <f>CHOOSE(MATCH($A$2,{"D","C"},0),VLOOKUP($A75,$J$4:$M$45,COUNTA($J$4:$M$4)),TREND(D75:E75,F75:G75,B75))</f>
        <v>0.83293629552214732</v>
      </c>
    </row>
    <row r="76" spans="1:8">
      <c r="A76" s="12">
        <f t="shared" si="18"/>
        <v>37956</v>
      </c>
      <c r="B76" s="34">
        <f t="shared" si="12"/>
        <v>37970</v>
      </c>
      <c r="C76" s="35">
        <f t="shared" si="13"/>
        <v>7</v>
      </c>
      <c r="D76" s="17">
        <f t="shared" si="14"/>
        <v>0.85196871195240176</v>
      </c>
      <c r="E76" s="17">
        <f t="shared" si="15"/>
        <v>0.80051069715949152</v>
      </c>
      <c r="F76" s="14">
        <f t="shared" si="16"/>
        <v>37805</v>
      </c>
      <c r="G76" s="14">
        <f t="shared" si="17"/>
        <v>38170</v>
      </c>
      <c r="H76" s="3">
        <f>CHOOSE(MATCH($A$2,{"D","C"},0),VLOOKUP($A76,$J$4:$M$45,COUNTA($J$4:$M$4)),TREND(D76:E76,F76:G76,B76))</f>
        <v>0.82870686964875695</v>
      </c>
    </row>
    <row r="77" spans="1:8">
      <c r="A77" s="12">
        <f t="shared" si="18"/>
        <v>37987</v>
      </c>
      <c r="B77" s="34">
        <f t="shared" si="12"/>
        <v>38001</v>
      </c>
      <c r="C77" s="35">
        <f t="shared" si="13"/>
        <v>7</v>
      </c>
      <c r="D77" s="17">
        <f t="shared" si="14"/>
        <v>0.85196871195240176</v>
      </c>
      <c r="E77" s="17">
        <f t="shared" si="15"/>
        <v>0.80051069715949152</v>
      </c>
      <c r="F77" s="14">
        <f t="shared" si="16"/>
        <v>37805</v>
      </c>
      <c r="G77" s="14">
        <f t="shared" si="17"/>
        <v>38170</v>
      </c>
      <c r="H77" s="3">
        <f>CHOOSE(MATCH($A$2,{"D","C"},0),VLOOKUP($A77,$J$4:$M$45,COUNTA($J$4:$M$4)),TREND(D77:E77,F77:G77,B77))</f>
        <v>0.82433646291292106</v>
      </c>
    </row>
    <row r="78" spans="1:8">
      <c r="A78" s="12">
        <f t="shared" si="18"/>
        <v>38018</v>
      </c>
      <c r="B78" s="34">
        <f t="shared" si="12"/>
        <v>38032</v>
      </c>
      <c r="C78" s="35">
        <f t="shared" si="13"/>
        <v>7</v>
      </c>
      <c r="D78" s="17">
        <f t="shared" si="14"/>
        <v>0.85196871195240176</v>
      </c>
      <c r="E78" s="17">
        <f t="shared" si="15"/>
        <v>0.80051069715949152</v>
      </c>
      <c r="F78" s="14">
        <f t="shared" si="16"/>
        <v>37805</v>
      </c>
      <c r="G78" s="14">
        <f t="shared" si="17"/>
        <v>38170</v>
      </c>
      <c r="H78" s="3">
        <f>CHOOSE(MATCH($A$2,{"D","C"},0),VLOOKUP($A78,$J$4:$M$45,COUNTA($J$4:$M$4)),TREND(D78:E78,F78:G78,B78))</f>
        <v>0.81996605617708518</v>
      </c>
    </row>
    <row r="79" spans="1:8">
      <c r="A79" s="12">
        <f t="shared" si="18"/>
        <v>38047</v>
      </c>
      <c r="B79" s="34">
        <f t="shared" si="12"/>
        <v>38061</v>
      </c>
      <c r="C79" s="35">
        <f t="shared" si="13"/>
        <v>7</v>
      </c>
      <c r="D79" s="17">
        <f t="shared" si="14"/>
        <v>0.85196871195240176</v>
      </c>
      <c r="E79" s="17">
        <f t="shared" si="15"/>
        <v>0.80051069715949152</v>
      </c>
      <c r="F79" s="14">
        <f t="shared" si="16"/>
        <v>37805</v>
      </c>
      <c r="G79" s="14">
        <f t="shared" si="17"/>
        <v>38170</v>
      </c>
      <c r="H79" s="3">
        <f>CHOOSE(MATCH($A$2,{"D","C"},0),VLOOKUP($A79,$J$4:$M$45,COUNTA($J$4:$M$4)),TREND(D79:E79,F79:G79,B79))</f>
        <v>0.81587761116614121</v>
      </c>
    </row>
    <row r="80" spans="1:8">
      <c r="A80" s="12">
        <f t="shared" si="18"/>
        <v>38078</v>
      </c>
      <c r="B80" s="34">
        <f t="shared" si="12"/>
        <v>38092</v>
      </c>
      <c r="C80" s="35">
        <f t="shared" si="13"/>
        <v>7</v>
      </c>
      <c r="D80" s="17">
        <f t="shared" si="14"/>
        <v>0.85196871195240176</v>
      </c>
      <c r="E80" s="17">
        <f t="shared" si="15"/>
        <v>0.80051069715949152</v>
      </c>
      <c r="F80" s="14">
        <f t="shared" si="16"/>
        <v>37805</v>
      </c>
      <c r="G80" s="14">
        <f t="shared" si="17"/>
        <v>38170</v>
      </c>
      <c r="H80" s="3">
        <f>CHOOSE(MATCH($A$2,{"D","C"},0),VLOOKUP($A80,$J$4:$M$45,COUNTA($J$4:$M$4)),TREND(D80:E80,F80:G80,B80))</f>
        <v>0.81150720443030533</v>
      </c>
    </row>
    <row r="81" spans="1:8">
      <c r="A81" s="12">
        <f t="shared" si="18"/>
        <v>38108</v>
      </c>
      <c r="B81" s="34">
        <f t="shared" si="12"/>
        <v>38122</v>
      </c>
      <c r="C81" s="35">
        <f t="shared" si="13"/>
        <v>7</v>
      </c>
      <c r="D81" s="17">
        <f t="shared" si="14"/>
        <v>0.85196871195240176</v>
      </c>
      <c r="E81" s="17">
        <f t="shared" si="15"/>
        <v>0.80051069715949152</v>
      </c>
      <c r="F81" s="14">
        <f t="shared" si="16"/>
        <v>37805</v>
      </c>
      <c r="G81" s="14">
        <f t="shared" si="17"/>
        <v>38170</v>
      </c>
      <c r="H81" s="3">
        <f>CHOOSE(MATCH($A$2,{"D","C"},0),VLOOKUP($A81,$J$4:$M$45,COUNTA($J$4:$M$4)),TREND(D81:E81,F81:G81,B81))</f>
        <v>0.80727777855691496</v>
      </c>
    </row>
    <row r="82" spans="1:8">
      <c r="A82" s="12">
        <f t="shared" si="18"/>
        <v>38139</v>
      </c>
      <c r="B82" s="34">
        <f t="shared" si="12"/>
        <v>38153</v>
      </c>
      <c r="C82" s="35">
        <f t="shared" si="13"/>
        <v>7</v>
      </c>
      <c r="D82" s="17">
        <f t="shared" si="14"/>
        <v>0.85196871195240176</v>
      </c>
      <c r="E82" s="17">
        <f t="shared" si="15"/>
        <v>0.80051069715949152</v>
      </c>
      <c r="F82" s="14">
        <f t="shared" si="16"/>
        <v>37805</v>
      </c>
      <c r="G82" s="14">
        <f t="shared" si="17"/>
        <v>38170</v>
      </c>
      <c r="H82" s="3">
        <f>CHOOSE(MATCH($A$2,{"D","C"},0),VLOOKUP($A82,$J$4:$M$45,COUNTA($J$4:$M$4)),TREND(D82:E82,F82:G82,B82))</f>
        <v>0.80290737182107907</v>
      </c>
    </row>
    <row r="83" spans="1:8">
      <c r="A83" s="12">
        <f t="shared" si="18"/>
        <v>38169</v>
      </c>
      <c r="B83" s="34">
        <f t="shared" si="12"/>
        <v>38183</v>
      </c>
      <c r="C83" s="35">
        <f t="shared" si="13"/>
        <v>8</v>
      </c>
      <c r="D83" s="17">
        <f t="shared" si="14"/>
        <v>0.80051069715949152</v>
      </c>
      <c r="E83" s="17">
        <f t="shared" si="15"/>
        <v>0.78348637235759899</v>
      </c>
      <c r="F83" s="14">
        <f t="shared" si="16"/>
        <v>38170</v>
      </c>
      <c r="G83" s="14">
        <f t="shared" si="17"/>
        <v>38536</v>
      </c>
      <c r="H83" s="3">
        <f>CHOOSE(MATCH($A$2,{"D","C"},0),VLOOKUP($A83,$J$4:$M$45,COUNTA($J$4:$M$4)),TREND(D83:E83,F83:G83,B83))</f>
        <v>0.79990600802718381</v>
      </c>
    </row>
    <row r="84" spans="1:8">
      <c r="A84" s="12">
        <f t="shared" si="18"/>
        <v>38200</v>
      </c>
      <c r="B84" s="34">
        <f t="shared" si="12"/>
        <v>38214</v>
      </c>
      <c r="C84" s="35">
        <f t="shared" si="13"/>
        <v>8</v>
      </c>
      <c r="D84" s="17">
        <f t="shared" si="14"/>
        <v>0.80051069715949152</v>
      </c>
      <c r="E84" s="17">
        <f t="shared" si="15"/>
        <v>0.78348637235759899</v>
      </c>
      <c r="F84" s="14">
        <f t="shared" si="16"/>
        <v>38170</v>
      </c>
      <c r="G84" s="14">
        <f t="shared" si="17"/>
        <v>38536</v>
      </c>
      <c r="H84" s="3">
        <f>CHOOSE(MATCH($A$2,{"D","C"},0),VLOOKUP($A84,$J$4:$M$45,COUNTA($J$4:$M$4)),TREND(D84:E84,F84:G84,B84))</f>
        <v>0.79846405701937329</v>
      </c>
    </row>
    <row r="85" spans="1:8">
      <c r="A85" s="12">
        <f t="shared" si="18"/>
        <v>38231</v>
      </c>
      <c r="B85" s="34">
        <f t="shared" si="12"/>
        <v>38245</v>
      </c>
      <c r="C85" s="35">
        <f t="shared" si="13"/>
        <v>8</v>
      </c>
      <c r="D85" s="17">
        <f t="shared" si="14"/>
        <v>0.80051069715949152</v>
      </c>
      <c r="E85" s="17">
        <f t="shared" si="15"/>
        <v>0.78348637235759899</v>
      </c>
      <c r="F85" s="14">
        <f t="shared" si="16"/>
        <v>38170</v>
      </c>
      <c r="G85" s="14">
        <f t="shared" si="17"/>
        <v>38536</v>
      </c>
      <c r="H85" s="3">
        <f>CHOOSE(MATCH($A$2,{"D","C"},0),VLOOKUP($A85,$J$4:$M$45,COUNTA($J$4:$M$4)),TREND(D85:E85,F85:G85,B85))</f>
        <v>0.79702210601156276</v>
      </c>
    </row>
    <row r="86" spans="1:8">
      <c r="A86" s="12">
        <f t="shared" si="18"/>
        <v>38261</v>
      </c>
      <c r="B86" s="34">
        <f t="shared" si="12"/>
        <v>38275</v>
      </c>
      <c r="C86" s="35">
        <f t="shared" si="13"/>
        <v>8</v>
      </c>
      <c r="D86" s="17">
        <f t="shared" si="14"/>
        <v>0.80051069715949152</v>
      </c>
      <c r="E86" s="17">
        <f t="shared" si="15"/>
        <v>0.78348637235759899</v>
      </c>
      <c r="F86" s="14">
        <f t="shared" si="16"/>
        <v>38170</v>
      </c>
      <c r="G86" s="14">
        <f t="shared" si="17"/>
        <v>38536</v>
      </c>
      <c r="H86" s="3">
        <f>CHOOSE(MATCH($A$2,{"D","C"},0),VLOOKUP($A86,$J$4:$M$45,COUNTA($J$4:$M$4)),TREND(D86:E86,F86:G86,B86))</f>
        <v>0.79562666955239103</v>
      </c>
    </row>
    <row r="87" spans="1:8">
      <c r="A87" s="12">
        <f t="shared" si="18"/>
        <v>38292</v>
      </c>
      <c r="B87" s="34">
        <f t="shared" si="12"/>
        <v>38306</v>
      </c>
      <c r="C87" s="35">
        <f t="shared" si="13"/>
        <v>8</v>
      </c>
      <c r="D87" s="17">
        <f t="shared" si="14"/>
        <v>0.80051069715949152</v>
      </c>
      <c r="E87" s="17">
        <f t="shared" si="15"/>
        <v>0.78348637235759899</v>
      </c>
      <c r="F87" s="14">
        <f t="shared" si="16"/>
        <v>38170</v>
      </c>
      <c r="G87" s="14">
        <f t="shared" si="17"/>
        <v>38536</v>
      </c>
      <c r="H87" s="3">
        <f>CHOOSE(MATCH($A$2,{"D","C"},0),VLOOKUP($A87,$J$4:$M$45,COUNTA($J$4:$M$4)),TREND(D87:E87,F87:G87,B87))</f>
        <v>0.7941847185445805</v>
      </c>
    </row>
    <row r="88" spans="1:8">
      <c r="A88" s="12">
        <f t="shared" si="18"/>
        <v>38322</v>
      </c>
      <c r="B88" s="34">
        <f t="shared" si="12"/>
        <v>38336</v>
      </c>
      <c r="C88" s="35">
        <f t="shared" si="13"/>
        <v>8</v>
      </c>
      <c r="D88" s="17">
        <f t="shared" si="14"/>
        <v>0.80051069715949152</v>
      </c>
      <c r="E88" s="17">
        <f t="shared" si="15"/>
        <v>0.78348637235759899</v>
      </c>
      <c r="F88" s="14">
        <f t="shared" si="16"/>
        <v>38170</v>
      </c>
      <c r="G88" s="14">
        <f t="shared" si="17"/>
        <v>38536</v>
      </c>
      <c r="H88" s="3">
        <f>CHOOSE(MATCH($A$2,{"D","C"},0),VLOOKUP($A88,$J$4:$M$45,COUNTA($J$4:$M$4)),TREND(D88:E88,F88:G88,B88))</f>
        <v>0.792789282085409</v>
      </c>
    </row>
    <row r="89" spans="1:8">
      <c r="A89" s="12">
        <f t="shared" si="18"/>
        <v>38353</v>
      </c>
      <c r="B89" s="34">
        <f t="shared" si="12"/>
        <v>38367</v>
      </c>
      <c r="C89" s="35">
        <f t="shared" si="13"/>
        <v>8</v>
      </c>
      <c r="D89" s="17">
        <f t="shared" si="14"/>
        <v>0.80051069715949152</v>
      </c>
      <c r="E89" s="17">
        <f t="shared" si="15"/>
        <v>0.78348637235759899</v>
      </c>
      <c r="F89" s="14">
        <f t="shared" si="16"/>
        <v>38170</v>
      </c>
      <c r="G89" s="14">
        <f t="shared" si="17"/>
        <v>38536</v>
      </c>
      <c r="H89" s="3">
        <f>CHOOSE(MATCH($A$2,{"D","C"},0),VLOOKUP($A89,$J$4:$M$45,COUNTA($J$4:$M$4)),TREND(D89:E89,F89:G89,B89))</f>
        <v>0.79134733107759847</v>
      </c>
    </row>
    <row r="90" spans="1:8">
      <c r="A90" s="12">
        <f t="shared" si="18"/>
        <v>38384</v>
      </c>
      <c r="B90" s="34">
        <f t="shared" si="12"/>
        <v>38398</v>
      </c>
      <c r="C90" s="35">
        <f t="shared" si="13"/>
        <v>8</v>
      </c>
      <c r="D90" s="17">
        <f t="shared" si="14"/>
        <v>0.80051069715949152</v>
      </c>
      <c r="E90" s="17">
        <f t="shared" si="15"/>
        <v>0.78348637235759899</v>
      </c>
      <c r="F90" s="14">
        <f t="shared" si="16"/>
        <v>38170</v>
      </c>
      <c r="G90" s="14">
        <f t="shared" si="17"/>
        <v>38536</v>
      </c>
      <c r="H90" s="3">
        <f>CHOOSE(MATCH($A$2,{"D","C"},0),VLOOKUP($A90,$J$4:$M$45,COUNTA($J$4:$M$4)),TREND(D90:E90,F90:G90,B90))</f>
        <v>0.78990538006978794</v>
      </c>
    </row>
    <row r="91" spans="1:8">
      <c r="A91" s="12">
        <f t="shared" si="18"/>
        <v>38412</v>
      </c>
      <c r="B91" s="34">
        <f t="shared" si="12"/>
        <v>38426</v>
      </c>
      <c r="C91" s="35">
        <f t="shared" si="13"/>
        <v>8</v>
      </c>
      <c r="D91" s="17">
        <f t="shared" si="14"/>
        <v>0.80051069715949152</v>
      </c>
      <c r="E91" s="17">
        <f t="shared" si="15"/>
        <v>0.78348637235759899</v>
      </c>
      <c r="F91" s="14">
        <f t="shared" si="16"/>
        <v>38170</v>
      </c>
      <c r="G91" s="14">
        <f t="shared" si="17"/>
        <v>38536</v>
      </c>
      <c r="H91" s="3">
        <f>CHOOSE(MATCH($A$2,{"D","C"},0),VLOOKUP($A91,$J$4:$M$45,COUNTA($J$4:$M$4)),TREND(D91:E91,F91:G91,B91))</f>
        <v>0.78860297270789448</v>
      </c>
    </row>
    <row r="92" spans="1:8">
      <c r="A92" s="12">
        <f t="shared" si="18"/>
        <v>38443</v>
      </c>
      <c r="B92" s="34">
        <f t="shared" si="12"/>
        <v>38457</v>
      </c>
      <c r="C92" s="35">
        <f t="shared" si="13"/>
        <v>8</v>
      </c>
      <c r="D92" s="17">
        <f t="shared" si="14"/>
        <v>0.80051069715949152</v>
      </c>
      <c r="E92" s="17">
        <f t="shared" si="15"/>
        <v>0.78348637235759899</v>
      </c>
      <c r="F92" s="14">
        <f t="shared" si="16"/>
        <v>38170</v>
      </c>
      <c r="G92" s="14">
        <f t="shared" si="17"/>
        <v>38536</v>
      </c>
      <c r="H92" s="3">
        <f>CHOOSE(MATCH($A$2,{"D","C"},0),VLOOKUP($A92,$J$4:$M$45,COUNTA($J$4:$M$4)),TREND(D92:E92,F92:G92,B92))</f>
        <v>0.78716102170008395</v>
      </c>
    </row>
    <row r="93" spans="1:8">
      <c r="A93" s="12">
        <f t="shared" si="18"/>
        <v>38473</v>
      </c>
      <c r="B93" s="34">
        <f t="shared" si="12"/>
        <v>38487</v>
      </c>
      <c r="C93" s="35">
        <f t="shared" si="13"/>
        <v>8</v>
      </c>
      <c r="D93" s="17">
        <f t="shared" si="14"/>
        <v>0.80051069715949152</v>
      </c>
      <c r="E93" s="17">
        <f t="shared" si="15"/>
        <v>0.78348637235759899</v>
      </c>
      <c r="F93" s="14">
        <f t="shared" si="16"/>
        <v>38170</v>
      </c>
      <c r="G93" s="14">
        <f t="shared" si="17"/>
        <v>38536</v>
      </c>
      <c r="H93" s="3">
        <f>CHOOSE(MATCH($A$2,{"D","C"},0),VLOOKUP($A93,$J$4:$M$45,COUNTA($J$4:$M$4)),TREND(D93:E93,F93:G93,B93))</f>
        <v>0.78576558524091245</v>
      </c>
    </row>
    <row r="94" spans="1:8">
      <c r="A94" s="12">
        <f t="shared" si="18"/>
        <v>38504</v>
      </c>
      <c r="B94" s="34">
        <f t="shared" si="12"/>
        <v>38518</v>
      </c>
      <c r="C94" s="35">
        <f t="shared" si="13"/>
        <v>8</v>
      </c>
      <c r="D94" s="17">
        <f t="shared" si="14"/>
        <v>0.80051069715949152</v>
      </c>
      <c r="E94" s="17">
        <f t="shared" si="15"/>
        <v>0.78348637235759899</v>
      </c>
      <c r="F94" s="14">
        <f t="shared" si="16"/>
        <v>38170</v>
      </c>
      <c r="G94" s="14">
        <f t="shared" si="17"/>
        <v>38536</v>
      </c>
      <c r="H94" s="3">
        <f>CHOOSE(MATCH($A$2,{"D","C"},0),VLOOKUP($A94,$J$4:$M$45,COUNTA($J$4:$M$4)),TREND(D94:E94,F94:G94,B94))</f>
        <v>0.78432363423310192</v>
      </c>
    </row>
    <row r="95" spans="1:8">
      <c r="A95" s="12">
        <f t="shared" si="18"/>
        <v>38534</v>
      </c>
      <c r="B95" s="34">
        <f t="shared" si="12"/>
        <v>38548</v>
      </c>
      <c r="C95" s="35">
        <f t="shared" si="13"/>
        <v>9</v>
      </c>
      <c r="D95" s="17">
        <f t="shared" si="14"/>
        <v>0.78348637235759899</v>
      </c>
      <c r="E95" s="17">
        <f t="shared" si="15"/>
        <v>0.77123865667278424</v>
      </c>
      <c r="F95" s="14">
        <f t="shared" si="16"/>
        <v>38536</v>
      </c>
      <c r="G95" s="14">
        <f t="shared" si="17"/>
        <v>38901</v>
      </c>
      <c r="H95" s="3">
        <f>CHOOSE(MATCH($A$2,{"D","C"},0),VLOOKUP($A95,$J$4:$M$45,COUNTA($J$4:$M$4)),TREND(D95:E95,F95:G95,B95))</f>
        <v>0.78308370773234492</v>
      </c>
    </row>
    <row r="96" spans="1:8">
      <c r="A96" s="12">
        <f t="shared" si="18"/>
        <v>38565</v>
      </c>
      <c r="B96" s="34">
        <f t="shared" si="12"/>
        <v>38579</v>
      </c>
      <c r="C96" s="35">
        <f t="shared" si="13"/>
        <v>9</v>
      </c>
      <c r="D96" s="17">
        <f t="shared" si="14"/>
        <v>0.78348637235759899</v>
      </c>
      <c r="E96" s="17">
        <f t="shared" si="15"/>
        <v>0.77123865667278424</v>
      </c>
      <c r="F96" s="14">
        <f t="shared" si="16"/>
        <v>38536</v>
      </c>
      <c r="G96" s="14">
        <f t="shared" si="17"/>
        <v>38901</v>
      </c>
      <c r="H96" s="3">
        <f>CHOOSE(MATCH($A$2,{"D","C"},0),VLOOKUP($A96,$J$4:$M$45,COUNTA($J$4:$M$4)),TREND(D96:E96,F96:G96,B96))</f>
        <v>0.78204349078377167</v>
      </c>
    </row>
    <row r="97" spans="1:8">
      <c r="A97" s="12">
        <f t="shared" si="18"/>
        <v>38596</v>
      </c>
      <c r="B97" s="34">
        <f t="shared" si="12"/>
        <v>38610</v>
      </c>
      <c r="C97" s="35">
        <f t="shared" si="13"/>
        <v>9</v>
      </c>
      <c r="D97" s="17">
        <f t="shared" si="14"/>
        <v>0.78348637235759899</v>
      </c>
      <c r="E97" s="17">
        <f t="shared" si="15"/>
        <v>0.77123865667278424</v>
      </c>
      <c r="F97" s="14">
        <f t="shared" si="16"/>
        <v>38536</v>
      </c>
      <c r="G97" s="14">
        <f t="shared" si="17"/>
        <v>38901</v>
      </c>
      <c r="H97" s="3">
        <f>CHOOSE(MATCH($A$2,{"D","C"},0),VLOOKUP($A97,$J$4:$M$45,COUNTA($J$4:$M$4)),TREND(D97:E97,F97:G97,B97))</f>
        <v>0.78100327383519841</v>
      </c>
    </row>
    <row r="98" spans="1:8">
      <c r="A98" s="12">
        <f t="shared" si="18"/>
        <v>38626</v>
      </c>
      <c r="B98" s="34">
        <f t="shared" si="12"/>
        <v>38640</v>
      </c>
      <c r="C98" s="35">
        <f t="shared" si="13"/>
        <v>9</v>
      </c>
      <c r="D98" s="17">
        <f t="shared" si="14"/>
        <v>0.78348637235759899</v>
      </c>
      <c r="E98" s="17">
        <f t="shared" si="15"/>
        <v>0.77123865667278424</v>
      </c>
      <c r="F98" s="14">
        <f t="shared" si="16"/>
        <v>38536</v>
      </c>
      <c r="G98" s="14">
        <f t="shared" si="17"/>
        <v>38901</v>
      </c>
      <c r="H98" s="3">
        <f>CHOOSE(MATCH($A$2,{"D","C"},0),VLOOKUP($A98,$J$4:$M$45,COUNTA($J$4:$M$4)),TREND(D98:E98,F98:G98,B98))</f>
        <v>0.77999661227206296</v>
      </c>
    </row>
    <row r="99" spans="1:8">
      <c r="A99" s="12">
        <f t="shared" si="18"/>
        <v>38657</v>
      </c>
      <c r="B99" s="34">
        <f t="shared" si="12"/>
        <v>38671</v>
      </c>
      <c r="C99" s="35">
        <f t="shared" si="13"/>
        <v>9</v>
      </c>
      <c r="D99" s="17">
        <f t="shared" si="14"/>
        <v>0.78348637235759899</v>
      </c>
      <c r="E99" s="17">
        <f t="shared" si="15"/>
        <v>0.77123865667278424</v>
      </c>
      <c r="F99" s="14">
        <f t="shared" si="16"/>
        <v>38536</v>
      </c>
      <c r="G99" s="14">
        <f t="shared" si="17"/>
        <v>38901</v>
      </c>
      <c r="H99" s="3">
        <f>CHOOSE(MATCH($A$2,{"D","C"},0),VLOOKUP($A99,$J$4:$M$45,COUNTA($J$4:$M$4)),TREND(D99:E99,F99:G99,B99))</f>
        <v>0.77895639532348948</v>
      </c>
    </row>
    <row r="100" spans="1:8">
      <c r="A100" s="12">
        <f t="shared" si="18"/>
        <v>38687</v>
      </c>
      <c r="B100" s="34">
        <f t="shared" si="12"/>
        <v>38701</v>
      </c>
      <c r="C100" s="35">
        <f t="shared" si="13"/>
        <v>9</v>
      </c>
      <c r="D100" s="17">
        <f t="shared" si="14"/>
        <v>0.78348637235759899</v>
      </c>
      <c r="E100" s="17">
        <f t="shared" si="15"/>
        <v>0.77123865667278424</v>
      </c>
      <c r="F100" s="14">
        <f t="shared" si="16"/>
        <v>38536</v>
      </c>
      <c r="G100" s="14">
        <f t="shared" si="17"/>
        <v>38901</v>
      </c>
      <c r="H100" s="3">
        <f>CHOOSE(MATCH($A$2,{"D","C"},0),VLOOKUP($A100,$J$4:$M$45,COUNTA($J$4:$M$4)),TREND(D100:E100,F100:G100,B100))</f>
        <v>0.77794973376035403</v>
      </c>
    </row>
    <row r="101" spans="1:8">
      <c r="A101" s="12">
        <f t="shared" si="18"/>
        <v>38718</v>
      </c>
      <c r="B101" s="34">
        <f t="shared" si="12"/>
        <v>38732</v>
      </c>
      <c r="C101" s="35">
        <f t="shared" si="13"/>
        <v>9</v>
      </c>
      <c r="D101" s="17">
        <f t="shared" si="14"/>
        <v>0.78348637235759899</v>
      </c>
      <c r="E101" s="17">
        <f t="shared" si="15"/>
        <v>0.77123865667278424</v>
      </c>
      <c r="F101" s="14">
        <f t="shared" si="16"/>
        <v>38536</v>
      </c>
      <c r="G101" s="14">
        <f t="shared" si="17"/>
        <v>38901</v>
      </c>
      <c r="H101" s="3">
        <f>CHOOSE(MATCH($A$2,{"D","C"},0),VLOOKUP($A101,$J$4:$M$45,COUNTA($J$4:$M$4)),TREND(D101:E101,F101:G101,B101))</f>
        <v>0.77690951681178078</v>
      </c>
    </row>
    <row r="102" spans="1:8">
      <c r="A102" s="12">
        <f t="shared" si="18"/>
        <v>38749</v>
      </c>
      <c r="B102" s="34">
        <f t="shared" si="12"/>
        <v>38763</v>
      </c>
      <c r="C102" s="35">
        <f t="shared" si="13"/>
        <v>9</v>
      </c>
      <c r="D102" s="17">
        <f t="shared" si="14"/>
        <v>0.78348637235759899</v>
      </c>
      <c r="E102" s="17">
        <f t="shared" si="15"/>
        <v>0.77123865667278424</v>
      </c>
      <c r="F102" s="14">
        <f t="shared" si="16"/>
        <v>38536</v>
      </c>
      <c r="G102" s="14">
        <f t="shared" si="17"/>
        <v>38901</v>
      </c>
      <c r="H102" s="3">
        <f>CHOOSE(MATCH($A$2,{"D","C"},0),VLOOKUP($A102,$J$4:$M$45,COUNTA($J$4:$M$4)),TREND(D102:E102,F102:G102,B102))</f>
        <v>0.77586929986320752</v>
      </c>
    </row>
    <row r="103" spans="1:8">
      <c r="A103" s="12">
        <f t="shared" si="18"/>
        <v>38777</v>
      </c>
      <c r="B103" s="34">
        <f t="shared" si="12"/>
        <v>38791</v>
      </c>
      <c r="C103" s="35">
        <f t="shared" si="13"/>
        <v>9</v>
      </c>
      <c r="D103" s="17">
        <f t="shared" si="14"/>
        <v>0.78348637235759899</v>
      </c>
      <c r="E103" s="17">
        <f t="shared" si="15"/>
        <v>0.77123865667278424</v>
      </c>
      <c r="F103" s="14">
        <f t="shared" si="16"/>
        <v>38536</v>
      </c>
      <c r="G103" s="14">
        <f t="shared" si="17"/>
        <v>38901</v>
      </c>
      <c r="H103" s="3">
        <f>CHOOSE(MATCH($A$2,{"D","C"},0),VLOOKUP($A103,$J$4:$M$45,COUNTA($J$4:$M$4)),TREND(D103:E103,F103:G103,B103))</f>
        <v>0.77492974907094769</v>
      </c>
    </row>
    <row r="104" spans="1:8">
      <c r="A104" s="12">
        <f t="shared" si="18"/>
        <v>38808</v>
      </c>
      <c r="B104" s="34">
        <f t="shared" si="12"/>
        <v>38822</v>
      </c>
      <c r="C104" s="35">
        <f t="shared" si="13"/>
        <v>9</v>
      </c>
      <c r="D104" s="17">
        <f t="shared" si="14"/>
        <v>0.78348637235759899</v>
      </c>
      <c r="E104" s="17">
        <f t="shared" si="15"/>
        <v>0.77123865667278424</v>
      </c>
      <c r="F104" s="14">
        <f t="shared" si="16"/>
        <v>38536</v>
      </c>
      <c r="G104" s="14">
        <f t="shared" si="17"/>
        <v>38901</v>
      </c>
      <c r="H104" s="3">
        <f>CHOOSE(MATCH($A$2,{"D","C"},0),VLOOKUP($A104,$J$4:$M$45,COUNTA($J$4:$M$4)),TREND(D104:E104,F104:G104,B104))</f>
        <v>0.77388953212237444</v>
      </c>
    </row>
    <row r="105" spans="1:8">
      <c r="A105" s="12">
        <f t="shared" si="18"/>
        <v>38838</v>
      </c>
      <c r="B105" s="34">
        <f t="shared" si="12"/>
        <v>38852</v>
      </c>
      <c r="C105" s="35">
        <f t="shared" si="13"/>
        <v>9</v>
      </c>
      <c r="D105" s="17">
        <f t="shared" si="14"/>
        <v>0.78348637235759899</v>
      </c>
      <c r="E105" s="17">
        <f t="shared" si="15"/>
        <v>0.77123865667278424</v>
      </c>
      <c r="F105" s="14">
        <f t="shared" si="16"/>
        <v>38536</v>
      </c>
      <c r="G105" s="14">
        <f t="shared" si="17"/>
        <v>38901</v>
      </c>
      <c r="H105" s="3">
        <f>CHOOSE(MATCH($A$2,{"D","C"},0),VLOOKUP($A105,$J$4:$M$45,COUNTA($J$4:$M$4)),TREND(D105:E105,F105:G105,B105))</f>
        <v>0.77288287055923899</v>
      </c>
    </row>
    <row r="106" spans="1:8">
      <c r="A106" s="12">
        <f t="shared" si="18"/>
        <v>38869</v>
      </c>
      <c r="B106" s="34">
        <f t="shared" si="12"/>
        <v>38883</v>
      </c>
      <c r="C106" s="35">
        <f t="shared" si="13"/>
        <v>9</v>
      </c>
      <c r="D106" s="17">
        <f t="shared" si="14"/>
        <v>0.78348637235759899</v>
      </c>
      <c r="E106" s="17">
        <f t="shared" si="15"/>
        <v>0.77123865667278424</v>
      </c>
      <c r="F106" s="14">
        <f t="shared" si="16"/>
        <v>38536</v>
      </c>
      <c r="G106" s="14">
        <f t="shared" si="17"/>
        <v>38901</v>
      </c>
      <c r="H106" s="3">
        <f>CHOOSE(MATCH($A$2,{"D","C"},0),VLOOKUP($A106,$J$4:$M$45,COUNTA($J$4:$M$4)),TREND(D106:E106,F106:G106,B106))</f>
        <v>0.77184265361066573</v>
      </c>
    </row>
    <row r="107" spans="1:8">
      <c r="A107" s="12">
        <f t="shared" si="18"/>
        <v>38899</v>
      </c>
      <c r="B107" s="34">
        <f t="shared" si="12"/>
        <v>38913</v>
      </c>
      <c r="C107" s="35">
        <f t="shared" si="13"/>
        <v>10</v>
      </c>
      <c r="D107" s="17">
        <f t="shared" si="14"/>
        <v>0.77123865667278424</v>
      </c>
      <c r="E107" s="17">
        <f t="shared" si="15"/>
        <v>0.76082809834069176</v>
      </c>
      <c r="F107" s="14">
        <f t="shared" si="16"/>
        <v>38901</v>
      </c>
      <c r="G107" s="14">
        <f t="shared" si="17"/>
        <v>39266</v>
      </c>
      <c r="H107" s="3">
        <f>CHOOSE(MATCH($A$2,{"D","C"},0),VLOOKUP($A107,$J$4:$M$45,COUNTA($J$4:$M$4)),TREND(D107:E107,F107:G107,B107))</f>
        <v>0.7708963917413183</v>
      </c>
    </row>
    <row r="108" spans="1:8">
      <c r="A108" s="12">
        <f t="shared" si="18"/>
        <v>38930</v>
      </c>
      <c r="B108" s="34">
        <f t="shared" si="12"/>
        <v>38944</v>
      </c>
      <c r="C108" s="35">
        <f t="shared" si="13"/>
        <v>10</v>
      </c>
      <c r="D108" s="17">
        <f t="shared" si="14"/>
        <v>0.77123865667278424</v>
      </c>
      <c r="E108" s="17">
        <f t="shared" si="15"/>
        <v>0.76082809834069176</v>
      </c>
      <c r="F108" s="14">
        <f t="shared" si="16"/>
        <v>38901</v>
      </c>
      <c r="G108" s="14">
        <f t="shared" si="17"/>
        <v>39266</v>
      </c>
      <c r="H108" s="3">
        <f>CHOOSE(MATCH($A$2,{"D","C"},0),VLOOKUP($A108,$J$4:$M$45,COUNTA($J$4:$M$4)),TREND(D108:E108,F108:G108,B108))</f>
        <v>0.77001220733503084</v>
      </c>
    </row>
    <row r="109" spans="1:8">
      <c r="A109" s="12">
        <f t="shared" si="18"/>
        <v>38961</v>
      </c>
      <c r="B109" s="34">
        <f t="shared" si="12"/>
        <v>38975</v>
      </c>
      <c r="C109" s="35">
        <f t="shared" si="13"/>
        <v>10</v>
      </c>
      <c r="D109" s="17">
        <f t="shared" si="14"/>
        <v>0.77123865667278424</v>
      </c>
      <c r="E109" s="17">
        <f t="shared" si="15"/>
        <v>0.76082809834069176</v>
      </c>
      <c r="F109" s="14">
        <f t="shared" si="16"/>
        <v>38901</v>
      </c>
      <c r="G109" s="14">
        <f t="shared" si="17"/>
        <v>39266</v>
      </c>
      <c r="H109" s="3">
        <f>CHOOSE(MATCH($A$2,{"D","C"},0),VLOOKUP($A109,$J$4:$M$45,COUNTA($J$4:$M$4)),TREND(D109:E109,F109:G109,B109))</f>
        <v>0.7691280229287436</v>
      </c>
    </row>
    <row r="110" spans="1:8">
      <c r="A110" s="12">
        <f t="shared" si="18"/>
        <v>38991</v>
      </c>
      <c r="B110" s="34">
        <f t="shared" si="12"/>
        <v>39005</v>
      </c>
      <c r="C110" s="35">
        <f t="shared" si="13"/>
        <v>10</v>
      </c>
      <c r="D110" s="17">
        <f t="shared" si="14"/>
        <v>0.77123865667278424</v>
      </c>
      <c r="E110" s="17">
        <f t="shared" si="15"/>
        <v>0.76082809834069176</v>
      </c>
      <c r="F110" s="14">
        <f t="shared" si="16"/>
        <v>38901</v>
      </c>
      <c r="G110" s="14">
        <f t="shared" si="17"/>
        <v>39266</v>
      </c>
      <c r="H110" s="3">
        <f>CHOOSE(MATCH($A$2,{"D","C"},0),VLOOKUP($A110,$J$4:$M$45,COUNTA($J$4:$M$4)),TREND(D110:E110,F110:G110,B110))</f>
        <v>0.76827236060007853</v>
      </c>
    </row>
    <row r="111" spans="1:8">
      <c r="A111" s="12">
        <f t="shared" si="18"/>
        <v>39022</v>
      </c>
      <c r="B111" s="34">
        <f t="shared" si="12"/>
        <v>39036</v>
      </c>
      <c r="C111" s="35">
        <f t="shared" si="13"/>
        <v>10</v>
      </c>
      <c r="D111" s="17">
        <f t="shared" si="14"/>
        <v>0.77123865667278424</v>
      </c>
      <c r="E111" s="17">
        <f t="shared" si="15"/>
        <v>0.76082809834069176</v>
      </c>
      <c r="F111" s="14">
        <f t="shared" si="16"/>
        <v>38901</v>
      </c>
      <c r="G111" s="14">
        <f t="shared" si="17"/>
        <v>39266</v>
      </c>
      <c r="H111" s="3">
        <f>CHOOSE(MATCH($A$2,{"D","C"},0),VLOOKUP($A111,$J$4:$M$45,COUNTA($J$4:$M$4)),TREND(D111:E111,F111:G111,B111))</f>
        <v>0.76738817619379129</v>
      </c>
    </row>
    <row r="112" spans="1:8">
      <c r="A112" s="12">
        <f t="shared" si="18"/>
        <v>39052</v>
      </c>
      <c r="B112" s="34">
        <f t="shared" si="12"/>
        <v>39066</v>
      </c>
      <c r="C112" s="35">
        <f t="shared" si="13"/>
        <v>10</v>
      </c>
      <c r="D112" s="17">
        <f t="shared" si="14"/>
        <v>0.77123865667278424</v>
      </c>
      <c r="E112" s="17">
        <f t="shared" si="15"/>
        <v>0.76082809834069176</v>
      </c>
      <c r="F112" s="14">
        <f t="shared" si="16"/>
        <v>38901</v>
      </c>
      <c r="G112" s="14">
        <f t="shared" si="17"/>
        <v>39266</v>
      </c>
      <c r="H112" s="3">
        <f>CHOOSE(MATCH($A$2,{"D","C"},0),VLOOKUP($A112,$J$4:$M$45,COUNTA($J$4:$M$4)),TREND(D112:E112,F112:G112,B112))</f>
        <v>0.766532513865126</v>
      </c>
    </row>
    <row r="113" spans="1:8">
      <c r="A113" s="12">
        <f t="shared" si="18"/>
        <v>39083</v>
      </c>
      <c r="B113" s="34">
        <f t="shared" si="12"/>
        <v>39097</v>
      </c>
      <c r="C113" s="35">
        <f t="shared" si="13"/>
        <v>10</v>
      </c>
      <c r="D113" s="17">
        <f t="shared" si="14"/>
        <v>0.77123865667278424</v>
      </c>
      <c r="E113" s="17">
        <f t="shared" si="15"/>
        <v>0.76082809834069176</v>
      </c>
      <c r="F113" s="14">
        <f t="shared" si="16"/>
        <v>38901</v>
      </c>
      <c r="G113" s="14">
        <f t="shared" si="17"/>
        <v>39266</v>
      </c>
      <c r="H113" s="3">
        <f>CHOOSE(MATCH($A$2,{"D","C"},0),VLOOKUP($A113,$J$4:$M$45,COUNTA($J$4:$M$4)),TREND(D113:E113,F113:G113,B113))</f>
        <v>0.76564832945883876</v>
      </c>
    </row>
    <row r="114" spans="1:8">
      <c r="A114" s="12">
        <f t="shared" si="18"/>
        <v>39114</v>
      </c>
      <c r="B114" s="34">
        <f t="shared" si="12"/>
        <v>39128</v>
      </c>
      <c r="C114" s="35">
        <f t="shared" si="13"/>
        <v>10</v>
      </c>
      <c r="D114" s="17">
        <f t="shared" si="14"/>
        <v>0.77123865667278424</v>
      </c>
      <c r="E114" s="17">
        <f t="shared" si="15"/>
        <v>0.76082809834069176</v>
      </c>
      <c r="F114" s="14">
        <f t="shared" si="16"/>
        <v>38901</v>
      </c>
      <c r="G114" s="14">
        <f t="shared" si="17"/>
        <v>39266</v>
      </c>
      <c r="H114" s="3">
        <f>CHOOSE(MATCH($A$2,{"D","C"},0),VLOOKUP($A114,$J$4:$M$45,COUNTA($J$4:$M$4)),TREND(D114:E114,F114:G114,B114))</f>
        <v>0.76476414505255152</v>
      </c>
    </row>
    <row r="115" spans="1:8">
      <c r="A115" s="12">
        <f t="shared" si="18"/>
        <v>39142</v>
      </c>
      <c r="B115" s="34">
        <f t="shared" si="12"/>
        <v>39156</v>
      </c>
      <c r="C115" s="35">
        <f t="shared" si="13"/>
        <v>10</v>
      </c>
      <c r="D115" s="17">
        <f t="shared" si="14"/>
        <v>0.77123865667278424</v>
      </c>
      <c r="E115" s="17">
        <f t="shared" si="15"/>
        <v>0.76082809834069176</v>
      </c>
      <c r="F115" s="14">
        <f t="shared" si="16"/>
        <v>38901</v>
      </c>
      <c r="G115" s="14">
        <f t="shared" si="17"/>
        <v>39266</v>
      </c>
      <c r="H115" s="3">
        <f>CHOOSE(MATCH($A$2,{"D","C"},0),VLOOKUP($A115,$J$4:$M$45,COUNTA($J$4:$M$4)),TREND(D115:E115,F115:G115,B115))</f>
        <v>0.76396552687913055</v>
      </c>
    </row>
    <row r="116" spans="1:8">
      <c r="A116" s="12">
        <f t="shared" si="18"/>
        <v>39173</v>
      </c>
      <c r="B116" s="34">
        <f t="shared" si="12"/>
        <v>39187</v>
      </c>
      <c r="C116" s="35">
        <f t="shared" si="13"/>
        <v>10</v>
      </c>
      <c r="D116" s="17">
        <f t="shared" si="14"/>
        <v>0.77123865667278424</v>
      </c>
      <c r="E116" s="17">
        <f t="shared" si="15"/>
        <v>0.76082809834069176</v>
      </c>
      <c r="F116" s="14">
        <f t="shared" si="16"/>
        <v>38901</v>
      </c>
      <c r="G116" s="14">
        <f t="shared" si="17"/>
        <v>39266</v>
      </c>
      <c r="H116" s="3">
        <f>CHOOSE(MATCH($A$2,{"D","C"},0),VLOOKUP($A116,$J$4:$M$45,COUNTA($J$4:$M$4)),TREND(D116:E116,F116:G116,B116))</f>
        <v>0.76308134247284332</v>
      </c>
    </row>
    <row r="117" spans="1:8">
      <c r="A117" s="12">
        <f t="shared" si="18"/>
        <v>39203</v>
      </c>
      <c r="B117" s="34">
        <f t="shared" si="12"/>
        <v>39217</v>
      </c>
      <c r="C117" s="35">
        <f t="shared" si="13"/>
        <v>10</v>
      </c>
      <c r="D117" s="17">
        <f t="shared" si="14"/>
        <v>0.77123865667278424</v>
      </c>
      <c r="E117" s="17">
        <f t="shared" si="15"/>
        <v>0.76082809834069176</v>
      </c>
      <c r="F117" s="14">
        <f t="shared" si="16"/>
        <v>38901</v>
      </c>
      <c r="G117" s="14">
        <f t="shared" si="17"/>
        <v>39266</v>
      </c>
      <c r="H117" s="3">
        <f>CHOOSE(MATCH($A$2,{"D","C"},0),VLOOKUP($A117,$J$4:$M$45,COUNTA($J$4:$M$4)),TREND(D117:E117,F117:G117,B117))</f>
        <v>0.76222568014417824</v>
      </c>
    </row>
    <row r="118" spans="1:8">
      <c r="A118" s="12">
        <f t="shared" si="18"/>
        <v>39234</v>
      </c>
      <c r="B118" s="34">
        <f t="shared" si="12"/>
        <v>39248</v>
      </c>
      <c r="C118" s="35">
        <f t="shared" si="13"/>
        <v>10</v>
      </c>
      <c r="D118" s="17">
        <f t="shared" si="14"/>
        <v>0.77123865667278424</v>
      </c>
      <c r="E118" s="17">
        <f t="shared" si="15"/>
        <v>0.76082809834069176</v>
      </c>
      <c r="F118" s="14">
        <f t="shared" si="16"/>
        <v>38901</v>
      </c>
      <c r="G118" s="14">
        <f t="shared" si="17"/>
        <v>39266</v>
      </c>
      <c r="H118" s="3">
        <f>CHOOSE(MATCH($A$2,{"D","C"},0),VLOOKUP($A118,$J$4:$M$45,COUNTA($J$4:$M$4)),TREND(D118:E118,F118:G118,B118))</f>
        <v>0.76134149573789101</v>
      </c>
    </row>
    <row r="119" spans="1:8">
      <c r="A119" s="12">
        <f t="shared" si="18"/>
        <v>39264</v>
      </c>
      <c r="B119" s="34">
        <f t="shared" si="12"/>
        <v>39278</v>
      </c>
      <c r="C119" s="35">
        <f t="shared" si="13"/>
        <v>11</v>
      </c>
      <c r="D119" s="17">
        <f t="shared" si="14"/>
        <v>0.76082809834069176</v>
      </c>
      <c r="E119" s="17">
        <f t="shared" si="15"/>
        <v>0.72739183452114753</v>
      </c>
      <c r="F119" s="14">
        <f t="shared" si="16"/>
        <v>39266</v>
      </c>
      <c r="G119" s="14">
        <f t="shared" si="17"/>
        <v>39631</v>
      </c>
      <c r="H119" s="3">
        <f>CHOOSE(MATCH($A$2,{"D","C"},0),VLOOKUP($A119,$J$4:$M$45,COUNTA($J$4:$M$4)),TREND(D119:E119,F119:G119,B119))</f>
        <v>0.75972882391374785</v>
      </c>
    </row>
    <row r="120" spans="1:8">
      <c r="A120" s="12">
        <f t="shared" si="18"/>
        <v>39295</v>
      </c>
      <c r="B120" s="34">
        <f t="shared" si="12"/>
        <v>39309</v>
      </c>
      <c r="C120" s="35">
        <f t="shared" si="13"/>
        <v>11</v>
      </c>
      <c r="D120" s="17">
        <f t="shared" si="14"/>
        <v>0.76082809834069176</v>
      </c>
      <c r="E120" s="17">
        <f t="shared" si="15"/>
        <v>0.72739183452114753</v>
      </c>
      <c r="F120" s="14">
        <f t="shared" si="16"/>
        <v>39266</v>
      </c>
      <c r="G120" s="14">
        <f t="shared" si="17"/>
        <v>39631</v>
      </c>
      <c r="H120" s="3">
        <f>CHOOSE(MATCH($A$2,{"D","C"},0),VLOOKUP($A120,$J$4:$M$45,COUNTA($J$4:$M$4)),TREND(D120:E120,F120:G120,B120))</f>
        <v>0.75688903164414256</v>
      </c>
    </row>
    <row r="121" spans="1:8">
      <c r="A121" s="12">
        <f t="shared" si="18"/>
        <v>39326</v>
      </c>
      <c r="B121" s="34">
        <f t="shared" si="12"/>
        <v>39340</v>
      </c>
      <c r="C121" s="35">
        <f t="shared" si="13"/>
        <v>11</v>
      </c>
      <c r="D121" s="17">
        <f t="shared" si="14"/>
        <v>0.76082809834069176</v>
      </c>
      <c r="E121" s="17">
        <f t="shared" si="15"/>
        <v>0.72739183452114753</v>
      </c>
      <c r="F121" s="14">
        <f t="shared" si="16"/>
        <v>39266</v>
      </c>
      <c r="G121" s="14">
        <f t="shared" si="17"/>
        <v>39631</v>
      </c>
      <c r="H121" s="3">
        <f>CHOOSE(MATCH($A$2,{"D","C"},0),VLOOKUP($A121,$J$4:$M$45,COUNTA($J$4:$M$4)),TREND(D121:E121,F121:G121,B121))</f>
        <v>0.75404923937453772</v>
      </c>
    </row>
    <row r="122" spans="1:8">
      <c r="A122" s="12">
        <f t="shared" si="18"/>
        <v>39356</v>
      </c>
      <c r="B122" s="34">
        <f t="shared" si="12"/>
        <v>39370</v>
      </c>
      <c r="C122" s="35">
        <f t="shared" si="13"/>
        <v>11</v>
      </c>
      <c r="D122" s="17">
        <f t="shared" si="14"/>
        <v>0.76082809834069176</v>
      </c>
      <c r="E122" s="17">
        <f t="shared" si="15"/>
        <v>0.72739183452114753</v>
      </c>
      <c r="F122" s="14">
        <f t="shared" si="16"/>
        <v>39266</v>
      </c>
      <c r="G122" s="14">
        <f t="shared" si="17"/>
        <v>39631</v>
      </c>
      <c r="H122" s="3">
        <f>CHOOSE(MATCH($A$2,{"D","C"},0),VLOOKUP($A122,$J$4:$M$45,COUNTA($J$4:$M$4)),TREND(D122:E122,F122:G122,B122))</f>
        <v>0.751301053307178</v>
      </c>
    </row>
    <row r="123" spans="1:8">
      <c r="A123" s="12">
        <f t="shared" si="18"/>
        <v>39387</v>
      </c>
      <c r="B123" s="34">
        <f t="shared" si="12"/>
        <v>39401</v>
      </c>
      <c r="C123" s="35">
        <f t="shared" si="13"/>
        <v>11</v>
      </c>
      <c r="D123" s="17">
        <f t="shared" si="14"/>
        <v>0.76082809834069176</v>
      </c>
      <c r="E123" s="17">
        <f t="shared" si="15"/>
        <v>0.72739183452114753</v>
      </c>
      <c r="F123" s="14">
        <f t="shared" si="16"/>
        <v>39266</v>
      </c>
      <c r="G123" s="14">
        <f t="shared" si="17"/>
        <v>39631</v>
      </c>
      <c r="H123" s="3">
        <f>CHOOSE(MATCH($A$2,{"D","C"},0),VLOOKUP($A123,$J$4:$M$45,COUNTA($J$4:$M$4)),TREND(D123:E123,F123:G123,B123))</f>
        <v>0.74846126103757271</v>
      </c>
    </row>
    <row r="124" spans="1:8">
      <c r="A124" s="12">
        <f t="shared" si="18"/>
        <v>39417</v>
      </c>
      <c r="B124" s="34">
        <f t="shared" si="12"/>
        <v>39431</v>
      </c>
      <c r="C124" s="35">
        <f t="shared" si="13"/>
        <v>11</v>
      </c>
      <c r="D124" s="17">
        <f t="shared" si="14"/>
        <v>0.76082809834069176</v>
      </c>
      <c r="E124" s="17">
        <f t="shared" si="15"/>
        <v>0.72739183452114753</v>
      </c>
      <c r="F124" s="14">
        <f t="shared" si="16"/>
        <v>39266</v>
      </c>
      <c r="G124" s="14">
        <f t="shared" si="17"/>
        <v>39631</v>
      </c>
      <c r="H124" s="3">
        <f>CHOOSE(MATCH($A$2,{"D","C"},0),VLOOKUP($A124,$J$4:$M$45,COUNTA($J$4:$M$4)),TREND(D124:E124,F124:G124,B124))</f>
        <v>0.745713074970213</v>
      </c>
    </row>
    <row r="125" spans="1:8">
      <c r="A125" s="12">
        <f t="shared" si="18"/>
        <v>39448</v>
      </c>
      <c r="B125" s="34">
        <f t="shared" si="12"/>
        <v>39462</v>
      </c>
      <c r="C125" s="35">
        <f t="shared" si="13"/>
        <v>11</v>
      </c>
      <c r="D125" s="17">
        <f t="shared" si="14"/>
        <v>0.76082809834069176</v>
      </c>
      <c r="E125" s="17">
        <f t="shared" si="15"/>
        <v>0.72739183452114753</v>
      </c>
      <c r="F125" s="14">
        <f t="shared" si="16"/>
        <v>39266</v>
      </c>
      <c r="G125" s="14">
        <f t="shared" si="17"/>
        <v>39631</v>
      </c>
      <c r="H125" s="3">
        <f>CHOOSE(MATCH($A$2,{"D","C"},0),VLOOKUP($A125,$J$4:$M$45,COUNTA($J$4:$M$4)),TREND(D125:E125,F125:G125,B125))</f>
        <v>0.74287328270060771</v>
      </c>
    </row>
    <row r="126" spans="1:8">
      <c r="A126" s="12">
        <f t="shared" si="18"/>
        <v>39479</v>
      </c>
      <c r="B126" s="34">
        <f t="shared" si="12"/>
        <v>39493</v>
      </c>
      <c r="C126" s="35">
        <f t="shared" si="13"/>
        <v>11</v>
      </c>
      <c r="D126" s="17">
        <f t="shared" si="14"/>
        <v>0.76082809834069176</v>
      </c>
      <c r="E126" s="17">
        <f t="shared" si="15"/>
        <v>0.72739183452114753</v>
      </c>
      <c r="F126" s="14">
        <f t="shared" si="16"/>
        <v>39266</v>
      </c>
      <c r="G126" s="14">
        <f t="shared" si="17"/>
        <v>39631</v>
      </c>
      <c r="H126" s="3">
        <f>CHOOSE(MATCH($A$2,{"D","C"},0),VLOOKUP($A126,$J$4:$M$45,COUNTA($J$4:$M$4)),TREND(D126:E126,F126:G126,B126))</f>
        <v>0.74003349043100242</v>
      </c>
    </row>
    <row r="127" spans="1:8">
      <c r="A127" s="12">
        <f t="shared" si="18"/>
        <v>39508</v>
      </c>
      <c r="B127" s="34">
        <f t="shared" si="12"/>
        <v>39522</v>
      </c>
      <c r="C127" s="35">
        <f t="shared" si="13"/>
        <v>11</v>
      </c>
      <c r="D127" s="17">
        <f t="shared" si="14"/>
        <v>0.76082809834069176</v>
      </c>
      <c r="E127" s="17">
        <f t="shared" si="15"/>
        <v>0.72739183452114753</v>
      </c>
      <c r="F127" s="14">
        <f t="shared" si="16"/>
        <v>39266</v>
      </c>
      <c r="G127" s="14">
        <f t="shared" si="17"/>
        <v>39631</v>
      </c>
      <c r="H127" s="3">
        <f>CHOOSE(MATCH($A$2,{"D","C"},0),VLOOKUP($A127,$J$4:$M$45,COUNTA($J$4:$M$4)),TREND(D127:E127,F127:G127,B127))</f>
        <v>0.73737691056588828</v>
      </c>
    </row>
    <row r="128" spans="1:8">
      <c r="A128" s="12">
        <f t="shared" si="18"/>
        <v>39539</v>
      </c>
      <c r="B128" s="34">
        <f t="shared" si="12"/>
        <v>39553</v>
      </c>
      <c r="C128" s="35">
        <f t="shared" si="13"/>
        <v>11</v>
      </c>
      <c r="D128" s="17">
        <f t="shared" si="14"/>
        <v>0.76082809834069176</v>
      </c>
      <c r="E128" s="17">
        <f t="shared" si="15"/>
        <v>0.72739183452114753</v>
      </c>
      <c r="F128" s="14">
        <f t="shared" si="16"/>
        <v>39266</v>
      </c>
      <c r="G128" s="14">
        <f t="shared" si="17"/>
        <v>39631</v>
      </c>
      <c r="H128" s="3">
        <f>CHOOSE(MATCH($A$2,{"D","C"},0),VLOOKUP($A128,$J$4:$M$45,COUNTA($J$4:$M$4)),TREND(D128:E128,F128:G128,B128))</f>
        <v>0.73453711829628299</v>
      </c>
    </row>
    <row r="129" spans="1:8">
      <c r="A129" s="12">
        <f t="shared" si="18"/>
        <v>39569</v>
      </c>
      <c r="B129" s="34">
        <f t="shared" si="12"/>
        <v>39583</v>
      </c>
      <c r="C129" s="35">
        <f t="shared" si="13"/>
        <v>11</v>
      </c>
      <c r="D129" s="17">
        <f t="shared" si="14"/>
        <v>0.76082809834069176</v>
      </c>
      <c r="E129" s="17">
        <f t="shared" si="15"/>
        <v>0.72739183452114753</v>
      </c>
      <c r="F129" s="14">
        <f t="shared" si="16"/>
        <v>39266</v>
      </c>
      <c r="G129" s="14">
        <f t="shared" si="17"/>
        <v>39631</v>
      </c>
      <c r="H129" s="3">
        <f>CHOOSE(MATCH($A$2,{"D","C"},0),VLOOKUP($A129,$J$4:$M$45,COUNTA($J$4:$M$4)),TREND(D129:E129,F129:G129,B129))</f>
        <v>0.73178893222892327</v>
      </c>
    </row>
    <row r="130" spans="1:8">
      <c r="A130" s="12">
        <f t="shared" si="18"/>
        <v>39600</v>
      </c>
      <c r="B130" s="34">
        <f t="shared" si="12"/>
        <v>39614</v>
      </c>
      <c r="C130" s="35">
        <f t="shared" si="13"/>
        <v>11</v>
      </c>
      <c r="D130" s="17">
        <f t="shared" si="14"/>
        <v>0.76082809834069176</v>
      </c>
      <c r="E130" s="17">
        <f t="shared" si="15"/>
        <v>0.72739183452114753</v>
      </c>
      <c r="F130" s="14">
        <f t="shared" si="16"/>
        <v>39266</v>
      </c>
      <c r="G130" s="14">
        <f t="shared" si="17"/>
        <v>39631</v>
      </c>
      <c r="H130" s="3">
        <f>CHOOSE(MATCH($A$2,{"D","C"},0),VLOOKUP($A130,$J$4:$M$45,COUNTA($J$4:$M$4)),TREND(D130:E130,F130:G130,B130))</f>
        <v>0.72894913995931798</v>
      </c>
    </row>
    <row r="131" spans="1:8">
      <c r="A131" s="12">
        <f t="shared" si="18"/>
        <v>39630</v>
      </c>
      <c r="B131" s="34">
        <f t="shared" si="12"/>
        <v>39644</v>
      </c>
      <c r="C131" s="35">
        <f t="shared" si="13"/>
        <v>12</v>
      </c>
      <c r="D131" s="17">
        <f t="shared" si="14"/>
        <v>0.72739183452114753</v>
      </c>
      <c r="E131" s="17">
        <f t="shared" si="15"/>
        <v>0.69897713413237728</v>
      </c>
      <c r="F131" s="14">
        <f t="shared" si="16"/>
        <v>39631</v>
      </c>
      <c r="G131" s="14">
        <f t="shared" si="17"/>
        <v>39997</v>
      </c>
      <c r="H131" s="3">
        <f>CHOOSE(MATCH($A$2,{"D","C"},0),VLOOKUP($A131,$J$4:$M$45,COUNTA($J$4:$M$4)),TREND(D131:E131,F131:G131,B131))</f>
        <v>0.72638256920679201</v>
      </c>
    </row>
    <row r="132" spans="1:8">
      <c r="A132" s="12">
        <f t="shared" si="18"/>
        <v>39661</v>
      </c>
      <c r="B132" s="34">
        <f t="shared" si="12"/>
        <v>39675</v>
      </c>
      <c r="C132" s="35">
        <f t="shared" si="13"/>
        <v>12</v>
      </c>
      <c r="D132" s="17">
        <f t="shared" si="14"/>
        <v>0.72739183452114753</v>
      </c>
      <c r="E132" s="17">
        <f t="shared" si="15"/>
        <v>0.69897713413237728</v>
      </c>
      <c r="F132" s="14">
        <f t="shared" si="16"/>
        <v>39631</v>
      </c>
      <c r="G132" s="14">
        <f t="shared" si="17"/>
        <v>39997</v>
      </c>
      <c r="H132" s="3">
        <f>CHOOSE(MATCH($A$2,{"D","C"},0),VLOOKUP($A132,$J$4:$M$45,COUNTA($J$4:$M$4)),TREND(D132:E132,F132:G132,B132))</f>
        <v>0.72397585961102173</v>
      </c>
    </row>
    <row r="133" spans="1:8">
      <c r="A133" s="12">
        <f t="shared" si="18"/>
        <v>39692</v>
      </c>
      <c r="B133" s="34">
        <f t="shared" ref="B133:B164" si="19">DATE(YEAR(A133),MONTH(A133)+FLOOR(($N$2+$A$3)/2,1),1+14*MOD($N$2+$A$3,2))</f>
        <v>39706</v>
      </c>
      <c r="C133" s="35">
        <f t="shared" ref="C133:C196" si="20">MATCH($B133,$K$5:$K$45,1)</f>
        <v>12</v>
      </c>
      <c r="D133" s="17">
        <f t="shared" ref="D133:D196" si="21">INDEX($M$5:$M$45,C133)</f>
        <v>0.72739183452114753</v>
      </c>
      <c r="E133" s="17">
        <f t="shared" ref="E133:E196" si="22">INDEX($M$5:$M$45,C133+1)</f>
        <v>0.69897713413237728</v>
      </c>
      <c r="F133" s="14">
        <f t="shared" ref="F133:F196" si="23">INDEX($K$5:$K$45,C133)</f>
        <v>39631</v>
      </c>
      <c r="G133" s="14">
        <f t="shared" ref="G133:G196" si="24">INDEX($K$5:$K$45,C133+1)</f>
        <v>39997</v>
      </c>
      <c r="H133" s="3">
        <f>CHOOSE(MATCH($A$2,{"D","C"},0),VLOOKUP($A133,$J$4:$M$45,COUNTA($J$4:$M$4)),TREND(D133:E133,F133:G133,B133))</f>
        <v>0.72156915001525146</v>
      </c>
    </row>
    <row r="134" spans="1:8">
      <c r="A134" s="12">
        <f t="shared" ref="A134:A197" si="25">EOMONTH(A133,$A$3-1)+1</f>
        <v>39722</v>
      </c>
      <c r="B134" s="34">
        <f t="shared" si="19"/>
        <v>39736</v>
      </c>
      <c r="C134" s="35">
        <f t="shared" si="20"/>
        <v>12</v>
      </c>
      <c r="D134" s="17">
        <f t="shared" si="21"/>
        <v>0.72739183452114753</v>
      </c>
      <c r="E134" s="17">
        <f t="shared" si="22"/>
        <v>0.69897713413237728</v>
      </c>
      <c r="F134" s="14">
        <f t="shared" si="23"/>
        <v>39631</v>
      </c>
      <c r="G134" s="14">
        <f t="shared" si="24"/>
        <v>39997</v>
      </c>
      <c r="H134" s="3">
        <f>CHOOSE(MATCH($A$2,{"D","C"},0),VLOOKUP($A134,$J$4:$M$45,COUNTA($J$4:$M$4)),TREND(D134:E134,F134:G134,B134))</f>
        <v>0.71924007621289343</v>
      </c>
    </row>
    <row r="135" spans="1:8">
      <c r="A135" s="12">
        <f t="shared" si="25"/>
        <v>39753</v>
      </c>
      <c r="B135" s="34">
        <f t="shared" si="19"/>
        <v>39767</v>
      </c>
      <c r="C135" s="35">
        <f t="shared" si="20"/>
        <v>12</v>
      </c>
      <c r="D135" s="17">
        <f t="shared" si="21"/>
        <v>0.72739183452114753</v>
      </c>
      <c r="E135" s="17">
        <f t="shared" si="22"/>
        <v>0.69897713413237728</v>
      </c>
      <c r="F135" s="14">
        <f t="shared" si="23"/>
        <v>39631</v>
      </c>
      <c r="G135" s="14">
        <f t="shared" si="24"/>
        <v>39997</v>
      </c>
      <c r="H135" s="3">
        <f>CHOOSE(MATCH($A$2,{"D","C"},0),VLOOKUP($A135,$J$4:$M$45,COUNTA($J$4:$M$4)),TREND(D135:E135,F135:G135,B135))</f>
        <v>0.71683336661712316</v>
      </c>
    </row>
    <row r="136" spans="1:8">
      <c r="A136" s="12">
        <f t="shared" si="25"/>
        <v>39783</v>
      </c>
      <c r="B136" s="34">
        <f t="shared" si="19"/>
        <v>39797</v>
      </c>
      <c r="C136" s="35">
        <f t="shared" si="20"/>
        <v>12</v>
      </c>
      <c r="D136" s="17">
        <f t="shared" si="21"/>
        <v>0.72739183452114753</v>
      </c>
      <c r="E136" s="17">
        <f t="shared" si="22"/>
        <v>0.69897713413237728</v>
      </c>
      <c r="F136" s="14">
        <f t="shared" si="23"/>
        <v>39631</v>
      </c>
      <c r="G136" s="14">
        <f t="shared" si="24"/>
        <v>39997</v>
      </c>
      <c r="H136" s="3">
        <f>CHOOSE(MATCH($A$2,{"D","C"},0),VLOOKUP($A136,$J$4:$M$45,COUNTA($J$4:$M$4)),TREND(D136:E136,F136:G136,B136))</f>
        <v>0.71450429281476513</v>
      </c>
    </row>
    <row r="137" spans="1:8">
      <c r="A137" s="12">
        <f t="shared" si="25"/>
        <v>39814</v>
      </c>
      <c r="B137" s="34">
        <f t="shared" si="19"/>
        <v>39828</v>
      </c>
      <c r="C137" s="35">
        <f t="shared" si="20"/>
        <v>12</v>
      </c>
      <c r="D137" s="17">
        <f t="shared" si="21"/>
        <v>0.72739183452114753</v>
      </c>
      <c r="E137" s="17">
        <f t="shared" si="22"/>
        <v>0.69897713413237728</v>
      </c>
      <c r="F137" s="14">
        <f t="shared" si="23"/>
        <v>39631</v>
      </c>
      <c r="G137" s="14">
        <f t="shared" si="24"/>
        <v>39997</v>
      </c>
      <c r="H137" s="3">
        <f>CHOOSE(MATCH($A$2,{"D","C"},0),VLOOKUP($A137,$J$4:$M$45,COUNTA($J$4:$M$4)),TREND(D137:E137,F137:G137,B137))</f>
        <v>0.71209758321899486</v>
      </c>
    </row>
    <row r="138" spans="1:8">
      <c r="A138" s="12">
        <f t="shared" si="25"/>
        <v>39845</v>
      </c>
      <c r="B138" s="34">
        <f t="shared" si="19"/>
        <v>39859</v>
      </c>
      <c r="C138" s="35">
        <f t="shared" si="20"/>
        <v>12</v>
      </c>
      <c r="D138" s="17">
        <f t="shared" si="21"/>
        <v>0.72739183452114753</v>
      </c>
      <c r="E138" s="17">
        <f t="shared" si="22"/>
        <v>0.69897713413237728</v>
      </c>
      <c r="F138" s="14">
        <f t="shared" si="23"/>
        <v>39631</v>
      </c>
      <c r="G138" s="14">
        <f t="shared" si="24"/>
        <v>39997</v>
      </c>
      <c r="H138" s="3">
        <f>CHOOSE(MATCH($A$2,{"D","C"},0),VLOOKUP($A138,$J$4:$M$45,COUNTA($J$4:$M$4)),TREND(D138:E138,F138:G138,B138))</f>
        <v>0.70969087362322458</v>
      </c>
    </row>
    <row r="139" spans="1:8">
      <c r="A139" s="12">
        <f t="shared" si="25"/>
        <v>39873</v>
      </c>
      <c r="B139" s="34">
        <f t="shared" si="19"/>
        <v>39887</v>
      </c>
      <c r="C139" s="35">
        <f t="shared" si="20"/>
        <v>12</v>
      </c>
      <c r="D139" s="17">
        <f t="shared" si="21"/>
        <v>0.72739183452114753</v>
      </c>
      <c r="E139" s="17">
        <f t="shared" si="22"/>
        <v>0.69897713413237728</v>
      </c>
      <c r="F139" s="14">
        <f t="shared" si="23"/>
        <v>39631</v>
      </c>
      <c r="G139" s="14">
        <f t="shared" si="24"/>
        <v>39997</v>
      </c>
      <c r="H139" s="3">
        <f>CHOOSE(MATCH($A$2,{"D","C"},0),VLOOKUP($A139,$J$4:$M$45,COUNTA($J$4:$M$4)),TREND(D139:E139,F139:G139,B139))</f>
        <v>0.7075170714076906</v>
      </c>
    </row>
    <row r="140" spans="1:8">
      <c r="A140" s="12">
        <f t="shared" si="25"/>
        <v>39904</v>
      </c>
      <c r="B140" s="34">
        <f t="shared" si="19"/>
        <v>39918</v>
      </c>
      <c r="C140" s="35">
        <f t="shared" si="20"/>
        <v>12</v>
      </c>
      <c r="D140" s="17">
        <f t="shared" si="21"/>
        <v>0.72739183452114753</v>
      </c>
      <c r="E140" s="17">
        <f t="shared" si="22"/>
        <v>0.69897713413237728</v>
      </c>
      <c r="F140" s="14">
        <f t="shared" si="23"/>
        <v>39631</v>
      </c>
      <c r="G140" s="14">
        <f t="shared" si="24"/>
        <v>39997</v>
      </c>
      <c r="H140" s="3">
        <f>CHOOSE(MATCH($A$2,{"D","C"},0),VLOOKUP($A140,$J$4:$M$45,COUNTA($J$4:$M$4)),TREND(D140:E140,F140:G140,B140))</f>
        <v>0.70511036181192033</v>
      </c>
    </row>
    <row r="141" spans="1:8">
      <c r="A141" s="12">
        <f t="shared" si="25"/>
        <v>39934</v>
      </c>
      <c r="B141" s="34">
        <f t="shared" si="19"/>
        <v>39948</v>
      </c>
      <c r="C141" s="35">
        <f t="shared" si="20"/>
        <v>12</v>
      </c>
      <c r="D141" s="17">
        <f t="shared" si="21"/>
        <v>0.72739183452114753</v>
      </c>
      <c r="E141" s="17">
        <f t="shared" si="22"/>
        <v>0.69897713413237728</v>
      </c>
      <c r="F141" s="14">
        <f t="shared" si="23"/>
        <v>39631</v>
      </c>
      <c r="G141" s="14">
        <f t="shared" si="24"/>
        <v>39997</v>
      </c>
      <c r="H141" s="3">
        <f>CHOOSE(MATCH($A$2,{"D","C"},0),VLOOKUP($A141,$J$4:$M$45,COUNTA($J$4:$M$4)),TREND(D141:E141,F141:G141,B141))</f>
        <v>0.70278128800956186</v>
      </c>
    </row>
    <row r="142" spans="1:8">
      <c r="A142" s="12">
        <f t="shared" si="25"/>
        <v>39965</v>
      </c>
      <c r="B142" s="34">
        <f t="shared" si="19"/>
        <v>39979</v>
      </c>
      <c r="C142" s="35">
        <f t="shared" si="20"/>
        <v>12</v>
      </c>
      <c r="D142" s="17">
        <f t="shared" si="21"/>
        <v>0.72739183452114753</v>
      </c>
      <c r="E142" s="17">
        <f t="shared" si="22"/>
        <v>0.69897713413237728</v>
      </c>
      <c r="F142" s="14">
        <f t="shared" si="23"/>
        <v>39631</v>
      </c>
      <c r="G142" s="14">
        <f t="shared" si="24"/>
        <v>39997</v>
      </c>
      <c r="H142" s="3">
        <f>CHOOSE(MATCH($A$2,{"D","C"},0),VLOOKUP($A142,$J$4:$M$45,COUNTA($J$4:$M$4)),TREND(D142:E142,F142:G142,B142))</f>
        <v>0.70037457841379203</v>
      </c>
    </row>
    <row r="143" spans="1:8">
      <c r="A143" s="12">
        <f t="shared" si="25"/>
        <v>39995</v>
      </c>
      <c r="B143" s="34">
        <f t="shared" si="19"/>
        <v>40009</v>
      </c>
      <c r="C143" s="35">
        <f t="shared" si="20"/>
        <v>13</v>
      </c>
      <c r="D143" s="17">
        <f t="shared" si="21"/>
        <v>0.69897713413237728</v>
      </c>
      <c r="E143" s="17">
        <f t="shared" si="22"/>
        <v>0.7031467374270931</v>
      </c>
      <c r="F143" s="14">
        <f t="shared" si="23"/>
        <v>39997</v>
      </c>
      <c r="G143" s="14">
        <f t="shared" si="24"/>
        <v>40362</v>
      </c>
      <c r="H143" s="3">
        <f>CHOOSE(MATCH($A$2,{"D","C"},0),VLOOKUP($A143,$J$4:$M$45,COUNTA($J$4:$M$4)),TREND(D143:E143,F143:G143,B143))</f>
        <v>0.69911421698042275</v>
      </c>
    </row>
    <row r="144" spans="1:8">
      <c r="A144" s="12">
        <f t="shared" si="25"/>
        <v>40026</v>
      </c>
      <c r="B144" s="34">
        <f t="shared" si="19"/>
        <v>40040</v>
      </c>
      <c r="C144" s="35">
        <f t="shared" si="20"/>
        <v>13</v>
      </c>
      <c r="D144" s="17">
        <f t="shared" si="21"/>
        <v>0.69897713413237728</v>
      </c>
      <c r="E144" s="17">
        <f t="shared" si="22"/>
        <v>0.7031467374270931</v>
      </c>
      <c r="F144" s="14">
        <f t="shared" si="23"/>
        <v>39997</v>
      </c>
      <c r="G144" s="14">
        <f t="shared" si="24"/>
        <v>40362</v>
      </c>
      <c r="H144" s="3">
        <f>CHOOSE(MATCH($A$2,{"D","C"},0),VLOOKUP($A144,$J$4:$M$45,COUNTA($J$4:$M$4)),TREND(D144:E144,F144:G144,B144))</f>
        <v>0.6994683476712068</v>
      </c>
    </row>
    <row r="145" spans="1:8">
      <c r="A145" s="12">
        <f t="shared" si="25"/>
        <v>40057</v>
      </c>
      <c r="B145" s="34">
        <f t="shared" si="19"/>
        <v>40071</v>
      </c>
      <c r="C145" s="35">
        <f t="shared" si="20"/>
        <v>13</v>
      </c>
      <c r="D145" s="17">
        <f t="shared" si="21"/>
        <v>0.69897713413237728</v>
      </c>
      <c r="E145" s="17">
        <f t="shared" si="22"/>
        <v>0.7031467374270931</v>
      </c>
      <c r="F145" s="14">
        <f t="shared" si="23"/>
        <v>39997</v>
      </c>
      <c r="G145" s="14">
        <f t="shared" si="24"/>
        <v>40362</v>
      </c>
      <c r="H145" s="3">
        <f>CHOOSE(MATCH($A$2,{"D","C"},0),VLOOKUP($A145,$J$4:$M$45,COUNTA($J$4:$M$4)),TREND(D145:E145,F145:G145,B145))</f>
        <v>0.69982247836199085</v>
      </c>
    </row>
    <row r="146" spans="1:8">
      <c r="A146" s="12">
        <f t="shared" si="25"/>
        <v>40087</v>
      </c>
      <c r="B146" s="34">
        <f t="shared" si="19"/>
        <v>40101</v>
      </c>
      <c r="C146" s="35">
        <f t="shared" si="20"/>
        <v>13</v>
      </c>
      <c r="D146" s="17">
        <f t="shared" si="21"/>
        <v>0.69897713413237728</v>
      </c>
      <c r="E146" s="17">
        <f t="shared" si="22"/>
        <v>0.7031467374270931</v>
      </c>
      <c r="F146" s="14">
        <f t="shared" si="23"/>
        <v>39997</v>
      </c>
      <c r="G146" s="14">
        <f t="shared" si="24"/>
        <v>40362</v>
      </c>
      <c r="H146" s="3">
        <f>CHOOSE(MATCH($A$2,{"D","C"},0),VLOOKUP($A146,$J$4:$M$45,COUNTA($J$4:$M$4)),TREND(D146:E146,F146:G146,B146))</f>
        <v>0.70016518548210449</v>
      </c>
    </row>
    <row r="147" spans="1:8">
      <c r="A147" s="12">
        <f t="shared" si="25"/>
        <v>40118</v>
      </c>
      <c r="B147" s="34">
        <f t="shared" si="19"/>
        <v>40132</v>
      </c>
      <c r="C147" s="35">
        <f t="shared" si="20"/>
        <v>13</v>
      </c>
      <c r="D147" s="17">
        <f t="shared" si="21"/>
        <v>0.69897713413237728</v>
      </c>
      <c r="E147" s="17">
        <f t="shared" si="22"/>
        <v>0.7031467374270931</v>
      </c>
      <c r="F147" s="14">
        <f t="shared" si="23"/>
        <v>39997</v>
      </c>
      <c r="G147" s="14">
        <f t="shared" si="24"/>
        <v>40362</v>
      </c>
      <c r="H147" s="3">
        <f>CHOOSE(MATCH($A$2,{"D","C"},0),VLOOKUP($A147,$J$4:$M$45,COUNTA($J$4:$M$4)),TREND(D147:E147,F147:G147,B147))</f>
        <v>0.70051931617288865</v>
      </c>
    </row>
    <row r="148" spans="1:8">
      <c r="A148" s="12">
        <f t="shared" si="25"/>
        <v>40148</v>
      </c>
      <c r="B148" s="34">
        <f t="shared" si="19"/>
        <v>40162</v>
      </c>
      <c r="C148" s="35">
        <f t="shared" si="20"/>
        <v>13</v>
      </c>
      <c r="D148" s="17">
        <f t="shared" si="21"/>
        <v>0.69897713413237728</v>
      </c>
      <c r="E148" s="17">
        <f t="shared" si="22"/>
        <v>0.7031467374270931</v>
      </c>
      <c r="F148" s="14">
        <f t="shared" si="23"/>
        <v>39997</v>
      </c>
      <c r="G148" s="14">
        <f t="shared" si="24"/>
        <v>40362</v>
      </c>
      <c r="H148" s="3">
        <f>CHOOSE(MATCH($A$2,{"D","C"},0),VLOOKUP($A148,$J$4:$M$45,COUNTA($J$4:$M$4)),TREND(D148:E148,F148:G148,B148))</f>
        <v>0.70086202329300229</v>
      </c>
    </row>
    <row r="149" spans="1:8">
      <c r="A149" s="12">
        <f t="shared" si="25"/>
        <v>40179</v>
      </c>
      <c r="B149" s="34">
        <f t="shared" si="19"/>
        <v>40193</v>
      </c>
      <c r="C149" s="35">
        <f t="shared" si="20"/>
        <v>13</v>
      </c>
      <c r="D149" s="17">
        <f t="shared" si="21"/>
        <v>0.69897713413237728</v>
      </c>
      <c r="E149" s="17">
        <f t="shared" si="22"/>
        <v>0.7031467374270931</v>
      </c>
      <c r="F149" s="14">
        <f t="shared" si="23"/>
        <v>39997</v>
      </c>
      <c r="G149" s="14">
        <f t="shared" si="24"/>
        <v>40362</v>
      </c>
      <c r="H149" s="3">
        <f>CHOOSE(MATCH($A$2,{"D","C"},0),VLOOKUP($A149,$J$4:$M$45,COUNTA($J$4:$M$4)),TREND(D149:E149,F149:G149,B149))</f>
        <v>0.70121615398378623</v>
      </c>
    </row>
    <row r="150" spans="1:8">
      <c r="A150" s="12">
        <f t="shared" si="25"/>
        <v>40210</v>
      </c>
      <c r="B150" s="34">
        <f t="shared" si="19"/>
        <v>40224</v>
      </c>
      <c r="C150" s="35">
        <f t="shared" si="20"/>
        <v>13</v>
      </c>
      <c r="D150" s="17">
        <f t="shared" si="21"/>
        <v>0.69897713413237728</v>
      </c>
      <c r="E150" s="17">
        <f t="shared" si="22"/>
        <v>0.7031467374270931</v>
      </c>
      <c r="F150" s="14">
        <f t="shared" si="23"/>
        <v>39997</v>
      </c>
      <c r="G150" s="14">
        <f t="shared" si="24"/>
        <v>40362</v>
      </c>
      <c r="H150" s="3">
        <f>CHOOSE(MATCH($A$2,{"D","C"},0),VLOOKUP($A150,$J$4:$M$45,COUNTA($J$4:$M$4)),TREND(D150:E150,F150:G150,B150))</f>
        <v>0.70157028467457039</v>
      </c>
    </row>
    <row r="151" spans="1:8">
      <c r="A151" s="12">
        <f t="shared" si="25"/>
        <v>40238</v>
      </c>
      <c r="B151" s="34">
        <f t="shared" si="19"/>
        <v>40252</v>
      </c>
      <c r="C151" s="35">
        <f t="shared" si="20"/>
        <v>13</v>
      </c>
      <c r="D151" s="17">
        <f t="shared" si="21"/>
        <v>0.69897713413237728</v>
      </c>
      <c r="E151" s="17">
        <f t="shared" si="22"/>
        <v>0.7031467374270931</v>
      </c>
      <c r="F151" s="14">
        <f t="shared" si="23"/>
        <v>39997</v>
      </c>
      <c r="G151" s="14">
        <f t="shared" si="24"/>
        <v>40362</v>
      </c>
      <c r="H151" s="3">
        <f>CHOOSE(MATCH($A$2,{"D","C"},0),VLOOKUP($A151,$J$4:$M$45,COUNTA($J$4:$M$4)),TREND(D151:E151,F151:G151,B151))</f>
        <v>0.7018901446533431</v>
      </c>
    </row>
    <row r="152" spans="1:8">
      <c r="A152" s="12">
        <f t="shared" si="25"/>
        <v>40269</v>
      </c>
      <c r="B152" s="34">
        <f t="shared" si="19"/>
        <v>40283</v>
      </c>
      <c r="C152" s="35">
        <f t="shared" si="20"/>
        <v>13</v>
      </c>
      <c r="D152" s="17">
        <f t="shared" si="21"/>
        <v>0.69897713413237728</v>
      </c>
      <c r="E152" s="17">
        <f t="shared" si="22"/>
        <v>0.7031467374270931</v>
      </c>
      <c r="F152" s="14">
        <f t="shared" si="23"/>
        <v>39997</v>
      </c>
      <c r="G152" s="14">
        <f t="shared" si="24"/>
        <v>40362</v>
      </c>
      <c r="H152" s="3">
        <f>CHOOSE(MATCH($A$2,{"D","C"},0),VLOOKUP($A152,$J$4:$M$45,COUNTA($J$4:$M$4)),TREND(D152:E152,F152:G152,B152))</f>
        <v>0.70224427534412714</v>
      </c>
    </row>
    <row r="153" spans="1:8">
      <c r="A153" s="12">
        <f t="shared" si="25"/>
        <v>40299</v>
      </c>
      <c r="B153" s="34">
        <f t="shared" si="19"/>
        <v>40313</v>
      </c>
      <c r="C153" s="35">
        <f t="shared" si="20"/>
        <v>13</v>
      </c>
      <c r="D153" s="17">
        <f t="shared" si="21"/>
        <v>0.69897713413237728</v>
      </c>
      <c r="E153" s="17">
        <f t="shared" si="22"/>
        <v>0.7031467374270931</v>
      </c>
      <c r="F153" s="14">
        <f t="shared" si="23"/>
        <v>39997</v>
      </c>
      <c r="G153" s="14">
        <f t="shared" si="24"/>
        <v>40362</v>
      </c>
      <c r="H153" s="3">
        <f>CHOOSE(MATCH($A$2,{"D","C"},0),VLOOKUP($A153,$J$4:$M$45,COUNTA($J$4:$M$4)),TREND(D153:E153,F153:G153,B153))</f>
        <v>0.70258698246424078</v>
      </c>
    </row>
    <row r="154" spans="1:8">
      <c r="A154" s="12">
        <f t="shared" si="25"/>
        <v>40330</v>
      </c>
      <c r="B154" s="34">
        <f t="shared" si="19"/>
        <v>40344</v>
      </c>
      <c r="C154" s="35">
        <f t="shared" si="20"/>
        <v>13</v>
      </c>
      <c r="D154" s="17">
        <f t="shared" si="21"/>
        <v>0.69897713413237728</v>
      </c>
      <c r="E154" s="17">
        <f t="shared" si="22"/>
        <v>0.7031467374270931</v>
      </c>
      <c r="F154" s="14">
        <f t="shared" si="23"/>
        <v>39997</v>
      </c>
      <c r="G154" s="14">
        <f t="shared" si="24"/>
        <v>40362</v>
      </c>
      <c r="H154" s="3">
        <f>CHOOSE(MATCH($A$2,{"D","C"},0),VLOOKUP($A154,$J$4:$M$45,COUNTA($J$4:$M$4)),TREND(D154:E154,F154:G154,B154))</f>
        <v>0.70294111315502494</v>
      </c>
    </row>
    <row r="155" spans="1:8">
      <c r="A155" s="12">
        <f t="shared" si="25"/>
        <v>40360</v>
      </c>
      <c r="B155" s="34">
        <f t="shared" si="19"/>
        <v>40374</v>
      </c>
      <c r="C155" s="35">
        <f t="shared" si="20"/>
        <v>14</v>
      </c>
      <c r="D155" s="17">
        <f t="shared" si="21"/>
        <v>0.7031467374270931</v>
      </c>
      <c r="E155" s="17">
        <f t="shared" si="22"/>
        <v>0.69094624517003667</v>
      </c>
      <c r="F155" s="14">
        <f t="shared" si="23"/>
        <v>40362</v>
      </c>
      <c r="G155" s="14">
        <f t="shared" si="24"/>
        <v>40727</v>
      </c>
      <c r="H155" s="3">
        <f>CHOOSE(MATCH($A$2,{"D","C"},0),VLOOKUP($A155,$J$4:$M$45,COUNTA($J$4:$M$4)),TREND(D155:E155,F155:G155,B155))</f>
        <v>0.70274562535288854</v>
      </c>
    </row>
    <row r="156" spans="1:8">
      <c r="A156" s="12">
        <f t="shared" si="25"/>
        <v>40391</v>
      </c>
      <c r="B156" s="34">
        <f t="shared" si="19"/>
        <v>40405</v>
      </c>
      <c r="C156" s="35">
        <f t="shared" si="20"/>
        <v>14</v>
      </c>
      <c r="D156" s="17">
        <f t="shared" si="21"/>
        <v>0.7031467374270931</v>
      </c>
      <c r="E156" s="17">
        <f t="shared" si="22"/>
        <v>0.69094624517003667</v>
      </c>
      <c r="F156" s="14">
        <f t="shared" si="23"/>
        <v>40362</v>
      </c>
      <c r="G156" s="14">
        <f t="shared" si="24"/>
        <v>40727</v>
      </c>
      <c r="H156" s="3">
        <f>CHOOSE(MATCH($A$2,{"D","C"},0),VLOOKUP($A156,$J$4:$M$45,COUNTA($J$4:$M$4)),TREND(D156:E156,F156:G156,B156))</f>
        <v>0.70170941916119323</v>
      </c>
    </row>
    <row r="157" spans="1:8">
      <c r="A157" s="12">
        <f t="shared" si="25"/>
        <v>40422</v>
      </c>
      <c r="B157" s="34">
        <f t="shared" si="19"/>
        <v>40436</v>
      </c>
      <c r="C157" s="35">
        <f t="shared" si="20"/>
        <v>14</v>
      </c>
      <c r="D157" s="17">
        <f t="shared" si="21"/>
        <v>0.7031467374270931</v>
      </c>
      <c r="E157" s="17">
        <f t="shared" si="22"/>
        <v>0.69094624517003667</v>
      </c>
      <c r="F157" s="14">
        <f t="shared" si="23"/>
        <v>40362</v>
      </c>
      <c r="G157" s="14">
        <f t="shared" si="24"/>
        <v>40727</v>
      </c>
      <c r="H157" s="3">
        <f>CHOOSE(MATCH($A$2,{"D","C"},0),VLOOKUP($A157,$J$4:$M$45,COUNTA($J$4:$M$4)),TREND(D157:E157,F157:G157,B157))</f>
        <v>0.70067321296949792</v>
      </c>
    </row>
    <row r="158" spans="1:8">
      <c r="A158" s="12">
        <f t="shared" si="25"/>
        <v>40452</v>
      </c>
      <c r="B158" s="34">
        <f t="shared" si="19"/>
        <v>40466</v>
      </c>
      <c r="C158" s="35">
        <f t="shared" si="20"/>
        <v>14</v>
      </c>
      <c r="D158" s="17">
        <f t="shared" si="21"/>
        <v>0.7031467374270931</v>
      </c>
      <c r="E158" s="17">
        <f t="shared" si="22"/>
        <v>0.69094624517003667</v>
      </c>
      <c r="F158" s="14">
        <f t="shared" si="23"/>
        <v>40362</v>
      </c>
      <c r="G158" s="14">
        <f t="shared" si="24"/>
        <v>40727</v>
      </c>
      <c r="H158" s="3">
        <f>CHOOSE(MATCH($A$2,{"D","C"},0),VLOOKUP($A158,$J$4:$M$45,COUNTA($J$4:$M$4)),TREND(D158:E158,F158:G158,B158))</f>
        <v>0.69967043278398644</v>
      </c>
    </row>
    <row r="159" spans="1:8">
      <c r="A159" s="12">
        <f t="shared" si="25"/>
        <v>40483</v>
      </c>
      <c r="B159" s="34">
        <f t="shared" si="19"/>
        <v>40497</v>
      </c>
      <c r="C159" s="35">
        <f t="shared" si="20"/>
        <v>14</v>
      </c>
      <c r="D159" s="17">
        <f t="shared" si="21"/>
        <v>0.7031467374270931</v>
      </c>
      <c r="E159" s="17">
        <f t="shared" si="22"/>
        <v>0.69094624517003667</v>
      </c>
      <c r="F159" s="14">
        <f t="shared" si="23"/>
        <v>40362</v>
      </c>
      <c r="G159" s="14">
        <f t="shared" si="24"/>
        <v>40727</v>
      </c>
      <c r="H159" s="3">
        <f>CHOOSE(MATCH($A$2,{"D","C"},0),VLOOKUP($A159,$J$4:$M$45,COUNTA($J$4:$M$4)),TREND(D159:E159,F159:G159,B159))</f>
        <v>0.69863422659229135</v>
      </c>
    </row>
    <row r="160" spans="1:8">
      <c r="A160" s="12">
        <f t="shared" si="25"/>
        <v>40513</v>
      </c>
      <c r="B160" s="34">
        <f t="shared" si="19"/>
        <v>40527</v>
      </c>
      <c r="C160" s="35">
        <f t="shared" si="20"/>
        <v>14</v>
      </c>
      <c r="D160" s="17">
        <f t="shared" si="21"/>
        <v>0.7031467374270931</v>
      </c>
      <c r="E160" s="17">
        <f t="shared" si="22"/>
        <v>0.69094624517003667</v>
      </c>
      <c r="F160" s="14">
        <f t="shared" si="23"/>
        <v>40362</v>
      </c>
      <c r="G160" s="14">
        <f t="shared" si="24"/>
        <v>40727</v>
      </c>
      <c r="H160" s="3">
        <f>CHOOSE(MATCH($A$2,{"D","C"},0),VLOOKUP($A160,$J$4:$M$45,COUNTA($J$4:$M$4)),TREND(D160:E160,F160:G160,B160))</f>
        <v>0.69763144640677988</v>
      </c>
    </row>
    <row r="161" spans="1:8">
      <c r="A161" s="12">
        <f t="shared" si="25"/>
        <v>40544</v>
      </c>
      <c r="B161" s="34">
        <f t="shared" si="19"/>
        <v>40558</v>
      </c>
      <c r="C161" s="35">
        <f t="shared" si="20"/>
        <v>14</v>
      </c>
      <c r="D161" s="17">
        <f t="shared" si="21"/>
        <v>0.7031467374270931</v>
      </c>
      <c r="E161" s="17">
        <f t="shared" si="22"/>
        <v>0.69094624517003667</v>
      </c>
      <c r="F161" s="14">
        <f t="shared" si="23"/>
        <v>40362</v>
      </c>
      <c r="G161" s="14">
        <f t="shared" si="24"/>
        <v>40727</v>
      </c>
      <c r="H161" s="3">
        <f>CHOOSE(MATCH($A$2,{"D","C"},0),VLOOKUP($A161,$J$4:$M$45,COUNTA($J$4:$M$4)),TREND(D161:E161,F161:G161,B161))</f>
        <v>0.69659524021508457</v>
      </c>
    </row>
    <row r="162" spans="1:8">
      <c r="A162" s="12">
        <f t="shared" si="25"/>
        <v>40575</v>
      </c>
      <c r="B162" s="34">
        <f t="shared" si="19"/>
        <v>40589</v>
      </c>
      <c r="C162" s="35">
        <f t="shared" si="20"/>
        <v>14</v>
      </c>
      <c r="D162" s="17">
        <f t="shared" si="21"/>
        <v>0.7031467374270931</v>
      </c>
      <c r="E162" s="17">
        <f t="shared" si="22"/>
        <v>0.69094624517003667</v>
      </c>
      <c r="F162" s="14">
        <f t="shared" si="23"/>
        <v>40362</v>
      </c>
      <c r="G162" s="14">
        <f t="shared" si="24"/>
        <v>40727</v>
      </c>
      <c r="H162" s="3">
        <f>CHOOSE(MATCH($A$2,{"D","C"},0),VLOOKUP($A162,$J$4:$M$45,COUNTA($J$4:$M$4)),TREND(D162:E162,F162:G162,B162))</f>
        <v>0.69555903402338948</v>
      </c>
    </row>
    <row r="163" spans="1:8">
      <c r="A163" s="12">
        <f t="shared" si="25"/>
        <v>40603</v>
      </c>
      <c r="B163" s="34">
        <f t="shared" si="19"/>
        <v>40617</v>
      </c>
      <c r="C163" s="35">
        <f t="shared" si="20"/>
        <v>14</v>
      </c>
      <c r="D163" s="17">
        <f t="shared" si="21"/>
        <v>0.7031467374270931</v>
      </c>
      <c r="E163" s="17">
        <f t="shared" si="22"/>
        <v>0.69094624517003667</v>
      </c>
      <c r="F163" s="14">
        <f t="shared" si="23"/>
        <v>40362</v>
      </c>
      <c r="G163" s="14">
        <f t="shared" si="24"/>
        <v>40727</v>
      </c>
      <c r="H163" s="3">
        <f>CHOOSE(MATCH($A$2,{"D","C"},0),VLOOKUP($A163,$J$4:$M$45,COUNTA($J$4:$M$4)),TREND(D163:E163,F163:G163,B163))</f>
        <v>0.69462310585024545</v>
      </c>
    </row>
    <row r="164" spans="1:8">
      <c r="A164" s="12">
        <f t="shared" si="25"/>
        <v>40634</v>
      </c>
      <c r="B164" s="34">
        <f t="shared" si="19"/>
        <v>40648</v>
      </c>
      <c r="C164" s="35">
        <f t="shared" si="20"/>
        <v>14</v>
      </c>
      <c r="D164" s="17">
        <f t="shared" si="21"/>
        <v>0.7031467374270931</v>
      </c>
      <c r="E164" s="17">
        <f t="shared" si="22"/>
        <v>0.69094624517003667</v>
      </c>
      <c r="F164" s="14">
        <f t="shared" si="23"/>
        <v>40362</v>
      </c>
      <c r="G164" s="14">
        <f t="shared" si="24"/>
        <v>40727</v>
      </c>
      <c r="H164" s="3">
        <f>CHOOSE(MATCH($A$2,{"D","C"},0),VLOOKUP($A164,$J$4:$M$45,COUNTA($J$4:$M$4)),TREND(D164:E164,F164:G164,B164))</f>
        <v>0.69358689965855014</v>
      </c>
    </row>
    <row r="165" spans="1:8">
      <c r="A165" s="12">
        <f t="shared" si="25"/>
        <v>40664</v>
      </c>
      <c r="B165" s="34">
        <f>DATE(YEAR(A165),MONTH(A165)+FLOOR(($N$2+$A$3)/2,1),1+14*MOD($N$2+$A$3,2))</f>
        <v>40678</v>
      </c>
      <c r="C165" s="35">
        <f t="shared" si="20"/>
        <v>14</v>
      </c>
      <c r="D165" s="17">
        <f t="shared" si="21"/>
        <v>0.7031467374270931</v>
      </c>
      <c r="E165" s="17">
        <f t="shared" si="22"/>
        <v>0.69094624517003667</v>
      </c>
      <c r="F165" s="14">
        <f t="shared" si="23"/>
        <v>40362</v>
      </c>
      <c r="G165" s="14">
        <f t="shared" si="24"/>
        <v>40727</v>
      </c>
      <c r="H165" s="3">
        <f>CHOOSE(MATCH($A$2,{"D","C"},0),VLOOKUP($A165,$J$4:$M$45,COUNTA($J$4:$M$4)),TREND(D165:E165,F165:G165,B165))</f>
        <v>0.69258411947303866</v>
      </c>
    </row>
    <row r="166" spans="1:8">
      <c r="A166" s="12">
        <f t="shared" si="25"/>
        <v>40695</v>
      </c>
      <c r="B166" s="34">
        <f>DATE(YEAR(A166),MONTH(A166)+FLOOR(($N$2+$A$3)/2,1),1+14*MOD($N$2+$A$3,2))</f>
        <v>40709</v>
      </c>
      <c r="C166" s="35">
        <f t="shared" si="20"/>
        <v>14</v>
      </c>
      <c r="D166" s="17">
        <f t="shared" si="21"/>
        <v>0.7031467374270931</v>
      </c>
      <c r="E166" s="17">
        <f t="shared" si="22"/>
        <v>0.69094624517003667</v>
      </c>
      <c r="F166" s="14">
        <f t="shared" si="23"/>
        <v>40362</v>
      </c>
      <c r="G166" s="14">
        <f t="shared" si="24"/>
        <v>40727</v>
      </c>
      <c r="H166" s="3">
        <f>CHOOSE(MATCH($A$2,{"D","C"},0),VLOOKUP($A166,$J$4:$M$45,COUNTA($J$4:$M$4)),TREND(D166:E166,F166:G166,B166))</f>
        <v>0.69154791328134357</v>
      </c>
    </row>
    <row r="167" spans="1:8">
      <c r="A167" s="12">
        <f t="shared" si="25"/>
        <v>40725</v>
      </c>
      <c r="B167" s="34">
        <f t="shared" ref="B167:B230" si="26">DATE(YEAR(A167),MONTH(A167)+FLOOR(($N$2+$A$3)/2,1),1+14*MOD($N$2+$A$3,2))</f>
        <v>40739</v>
      </c>
      <c r="C167" s="35">
        <f t="shared" si="20"/>
        <v>15</v>
      </c>
      <c r="D167" s="17">
        <f t="shared" si="21"/>
        <v>0.69094624517003667</v>
      </c>
      <c r="E167" s="17">
        <f t="shared" si="22"/>
        <v>0.66355738500113426</v>
      </c>
      <c r="F167" s="14">
        <f t="shared" si="23"/>
        <v>40727</v>
      </c>
      <c r="G167" s="14">
        <f t="shared" si="24"/>
        <v>41092</v>
      </c>
      <c r="H167" s="3">
        <f>CHOOSE(MATCH($A$2,{"D","C"},0),VLOOKUP($A167,$J$4:$M$45,COUNTA($J$4:$M$4)),TREND(D167:E167,F167:G167,B167))</f>
        <v>0.69004578949325124</v>
      </c>
    </row>
    <row r="168" spans="1:8">
      <c r="A168" s="12">
        <f t="shared" si="25"/>
        <v>40756</v>
      </c>
      <c r="B168" s="34">
        <f t="shared" si="26"/>
        <v>40770</v>
      </c>
      <c r="C168" s="35">
        <f t="shared" si="20"/>
        <v>15</v>
      </c>
      <c r="D168" s="17">
        <f t="shared" si="21"/>
        <v>0.69094624517003667</v>
      </c>
      <c r="E168" s="17">
        <f t="shared" si="22"/>
        <v>0.66355738500113426</v>
      </c>
      <c r="F168" s="14">
        <f t="shared" si="23"/>
        <v>40727</v>
      </c>
      <c r="G168" s="14">
        <f t="shared" si="24"/>
        <v>41092</v>
      </c>
      <c r="H168" s="3">
        <f>CHOOSE(MATCH($A$2,{"D","C"},0),VLOOKUP($A168,$J$4:$M$45,COUNTA($J$4:$M$4)),TREND(D168:E168,F168:G168,B168))</f>
        <v>0.68771961232822099</v>
      </c>
    </row>
    <row r="169" spans="1:8">
      <c r="A169" s="12">
        <f t="shared" si="25"/>
        <v>40787</v>
      </c>
      <c r="B169" s="34">
        <f t="shared" si="26"/>
        <v>40801</v>
      </c>
      <c r="C169" s="35">
        <f t="shared" si="20"/>
        <v>15</v>
      </c>
      <c r="D169" s="17">
        <f t="shared" si="21"/>
        <v>0.69094624517003667</v>
      </c>
      <c r="E169" s="17">
        <f t="shared" si="22"/>
        <v>0.66355738500113426</v>
      </c>
      <c r="F169" s="14">
        <f t="shared" si="23"/>
        <v>40727</v>
      </c>
      <c r="G169" s="14">
        <f t="shared" si="24"/>
        <v>41092</v>
      </c>
      <c r="H169" s="3">
        <f>CHOOSE(MATCH($A$2,{"D","C"},0),VLOOKUP($A169,$J$4:$M$45,COUNTA($J$4:$M$4)),TREND(D169:E169,F169:G169,B169))</f>
        <v>0.68539343516319118</v>
      </c>
    </row>
    <row r="170" spans="1:8">
      <c r="A170" s="12">
        <f t="shared" si="25"/>
        <v>40817</v>
      </c>
      <c r="B170" s="34">
        <f t="shared" si="26"/>
        <v>40831</v>
      </c>
      <c r="C170" s="35">
        <f t="shared" si="20"/>
        <v>15</v>
      </c>
      <c r="D170" s="17">
        <f t="shared" si="21"/>
        <v>0.69094624517003667</v>
      </c>
      <c r="E170" s="17">
        <f t="shared" si="22"/>
        <v>0.66355738500113426</v>
      </c>
      <c r="F170" s="14">
        <f t="shared" si="23"/>
        <v>40727</v>
      </c>
      <c r="G170" s="14">
        <f t="shared" si="24"/>
        <v>41092</v>
      </c>
      <c r="H170" s="3">
        <f>CHOOSE(MATCH($A$2,{"D","C"},0),VLOOKUP($A170,$J$4:$M$45,COUNTA($J$4:$M$4)),TREND(D170:E170,F170:G170,B170))</f>
        <v>0.68314229597122633</v>
      </c>
    </row>
    <row r="171" spans="1:8">
      <c r="A171" s="12">
        <f t="shared" si="25"/>
        <v>40848</v>
      </c>
      <c r="B171" s="34">
        <f t="shared" si="26"/>
        <v>40862</v>
      </c>
      <c r="C171" s="35">
        <f t="shared" si="20"/>
        <v>15</v>
      </c>
      <c r="D171" s="17">
        <f t="shared" si="21"/>
        <v>0.69094624517003667</v>
      </c>
      <c r="E171" s="17">
        <f t="shared" si="22"/>
        <v>0.66355738500113426</v>
      </c>
      <c r="F171" s="14">
        <f t="shared" si="23"/>
        <v>40727</v>
      </c>
      <c r="G171" s="14">
        <f t="shared" si="24"/>
        <v>41092</v>
      </c>
      <c r="H171" s="3">
        <f>CHOOSE(MATCH($A$2,{"D","C"},0),VLOOKUP($A171,$J$4:$M$45,COUNTA($J$4:$M$4)),TREND(D171:E171,F171:G171,B171))</f>
        <v>0.68081611880619652</v>
      </c>
    </row>
    <row r="172" spans="1:8">
      <c r="A172" s="12">
        <f t="shared" si="25"/>
        <v>40878</v>
      </c>
      <c r="B172" s="34">
        <f t="shared" si="26"/>
        <v>40892</v>
      </c>
      <c r="C172" s="35">
        <f t="shared" si="20"/>
        <v>15</v>
      </c>
      <c r="D172" s="17">
        <f t="shared" si="21"/>
        <v>0.69094624517003667</v>
      </c>
      <c r="E172" s="17">
        <f t="shared" si="22"/>
        <v>0.66355738500113426</v>
      </c>
      <c r="F172" s="14">
        <f t="shared" si="23"/>
        <v>40727</v>
      </c>
      <c r="G172" s="14">
        <f t="shared" si="24"/>
        <v>41092</v>
      </c>
      <c r="H172" s="3">
        <f>CHOOSE(MATCH($A$2,{"D","C"},0),VLOOKUP($A172,$J$4:$M$45,COUNTA($J$4:$M$4)),TREND(D172:E172,F172:G172,B172))</f>
        <v>0.67856497961423212</v>
      </c>
    </row>
    <row r="173" spans="1:8">
      <c r="A173" s="12">
        <f t="shared" si="25"/>
        <v>40909</v>
      </c>
      <c r="B173" s="34">
        <f t="shared" si="26"/>
        <v>40923</v>
      </c>
      <c r="C173" s="35">
        <f t="shared" si="20"/>
        <v>15</v>
      </c>
      <c r="D173" s="17">
        <f t="shared" si="21"/>
        <v>0.69094624517003667</v>
      </c>
      <c r="E173" s="17">
        <f t="shared" si="22"/>
        <v>0.66355738500113426</v>
      </c>
      <c r="F173" s="14">
        <f t="shared" si="23"/>
        <v>40727</v>
      </c>
      <c r="G173" s="14">
        <f t="shared" si="24"/>
        <v>41092</v>
      </c>
      <c r="H173" s="3">
        <f>CHOOSE(MATCH($A$2,{"D","C"},0),VLOOKUP($A173,$J$4:$M$45,COUNTA($J$4:$M$4)),TREND(D173:E173,F173:G173,B173))</f>
        <v>0.67623880244920187</v>
      </c>
    </row>
    <row r="174" spans="1:8">
      <c r="A174" s="12">
        <f t="shared" si="25"/>
        <v>40940</v>
      </c>
      <c r="B174" s="34">
        <f t="shared" si="26"/>
        <v>40954</v>
      </c>
      <c r="C174" s="35">
        <f t="shared" si="20"/>
        <v>15</v>
      </c>
      <c r="D174" s="17">
        <f t="shared" si="21"/>
        <v>0.69094624517003667</v>
      </c>
      <c r="E174" s="17">
        <f t="shared" si="22"/>
        <v>0.66355738500113426</v>
      </c>
      <c r="F174" s="14">
        <f t="shared" si="23"/>
        <v>40727</v>
      </c>
      <c r="G174" s="14">
        <f t="shared" si="24"/>
        <v>41092</v>
      </c>
      <c r="H174" s="3">
        <f>CHOOSE(MATCH($A$2,{"D","C"},0),VLOOKUP($A174,$J$4:$M$45,COUNTA($J$4:$M$4)),TREND(D174:E174,F174:G174,B174))</f>
        <v>0.67391262528417162</v>
      </c>
    </row>
    <row r="175" spans="1:8">
      <c r="A175" s="12">
        <f t="shared" si="25"/>
        <v>40969</v>
      </c>
      <c r="B175" s="34">
        <f t="shared" si="26"/>
        <v>40983</v>
      </c>
      <c r="C175" s="35">
        <f t="shared" si="20"/>
        <v>15</v>
      </c>
      <c r="D175" s="17">
        <f t="shared" si="21"/>
        <v>0.69094624517003667</v>
      </c>
      <c r="E175" s="17">
        <f t="shared" si="22"/>
        <v>0.66355738500113426</v>
      </c>
      <c r="F175" s="14">
        <f t="shared" si="23"/>
        <v>40727</v>
      </c>
      <c r="G175" s="14">
        <f t="shared" si="24"/>
        <v>41092</v>
      </c>
      <c r="H175" s="3">
        <f>CHOOSE(MATCH($A$2,{"D","C"},0),VLOOKUP($A175,$J$4:$M$45,COUNTA($J$4:$M$4)),TREND(D175:E175,F175:G175,B175))</f>
        <v>0.67173652406527262</v>
      </c>
    </row>
    <row r="176" spans="1:8">
      <c r="A176" s="12">
        <f t="shared" si="25"/>
        <v>41000</v>
      </c>
      <c r="B176" s="34">
        <f t="shared" si="26"/>
        <v>41014</v>
      </c>
      <c r="C176" s="35">
        <f t="shared" si="20"/>
        <v>15</v>
      </c>
      <c r="D176" s="17">
        <f t="shared" si="21"/>
        <v>0.69094624517003667</v>
      </c>
      <c r="E176" s="17">
        <f t="shared" si="22"/>
        <v>0.66355738500113426</v>
      </c>
      <c r="F176" s="14">
        <f t="shared" si="23"/>
        <v>40727</v>
      </c>
      <c r="G176" s="14">
        <f t="shared" si="24"/>
        <v>41092</v>
      </c>
      <c r="H176" s="3">
        <f>CHOOSE(MATCH($A$2,{"D","C"},0),VLOOKUP($A176,$J$4:$M$45,COUNTA($J$4:$M$4)),TREND(D176:E176,F176:G176,B176))</f>
        <v>0.66941034690024281</v>
      </c>
    </row>
    <row r="177" spans="1:8">
      <c r="A177" s="12">
        <f t="shared" si="25"/>
        <v>41030</v>
      </c>
      <c r="B177" s="34">
        <f t="shared" si="26"/>
        <v>41044</v>
      </c>
      <c r="C177" s="35">
        <f t="shared" si="20"/>
        <v>15</v>
      </c>
      <c r="D177" s="17">
        <f t="shared" si="21"/>
        <v>0.69094624517003667</v>
      </c>
      <c r="E177" s="17">
        <f t="shared" si="22"/>
        <v>0.66355738500113426</v>
      </c>
      <c r="F177" s="14">
        <f t="shared" si="23"/>
        <v>40727</v>
      </c>
      <c r="G177" s="14">
        <f t="shared" si="24"/>
        <v>41092</v>
      </c>
      <c r="H177" s="3">
        <f>CHOOSE(MATCH($A$2,{"D","C"},0),VLOOKUP($A177,$J$4:$M$45,COUNTA($J$4:$M$4)),TREND(D177:E177,F177:G177,B177))</f>
        <v>0.66715920770827797</v>
      </c>
    </row>
    <row r="178" spans="1:8">
      <c r="A178" s="12">
        <f t="shared" si="25"/>
        <v>41061</v>
      </c>
      <c r="B178" s="34">
        <f t="shared" si="26"/>
        <v>41075</v>
      </c>
      <c r="C178" s="35">
        <f t="shared" si="20"/>
        <v>15</v>
      </c>
      <c r="D178" s="17">
        <f t="shared" si="21"/>
        <v>0.69094624517003667</v>
      </c>
      <c r="E178" s="17">
        <f t="shared" si="22"/>
        <v>0.66355738500113426</v>
      </c>
      <c r="F178" s="14">
        <f t="shared" si="23"/>
        <v>40727</v>
      </c>
      <c r="G178" s="14">
        <f t="shared" si="24"/>
        <v>41092</v>
      </c>
      <c r="H178" s="3">
        <f>CHOOSE(MATCH($A$2,{"D","C"},0),VLOOKUP($A178,$J$4:$M$45,COUNTA($J$4:$M$4)),TREND(D178:E178,F178:G178,B178))</f>
        <v>0.66483303054324816</v>
      </c>
    </row>
    <row r="179" spans="1:8">
      <c r="A179" s="12">
        <f t="shared" si="25"/>
        <v>41091</v>
      </c>
      <c r="B179" s="34">
        <f t="shared" si="26"/>
        <v>41105</v>
      </c>
      <c r="C179" s="35">
        <f t="shared" si="20"/>
        <v>16</v>
      </c>
      <c r="D179" s="17">
        <f t="shared" si="21"/>
        <v>0.66355738500113426</v>
      </c>
      <c r="E179" s="17">
        <f t="shared" si="22"/>
        <v>0.64824452227033891</v>
      </c>
      <c r="F179" s="14">
        <f t="shared" si="23"/>
        <v>41092</v>
      </c>
      <c r="G179" s="14">
        <f t="shared" si="24"/>
        <v>41458</v>
      </c>
      <c r="H179" s="3">
        <f>CHOOSE(MATCH($A$2,{"D","C"},0),VLOOKUP($A179,$J$4:$M$45,COUNTA($J$4:$M$4)),TREND(D179:E179,F179:G179,B179))</f>
        <v>0.66301348550523143</v>
      </c>
    </row>
    <row r="180" spans="1:8">
      <c r="A180" s="12">
        <f t="shared" si="25"/>
        <v>41122</v>
      </c>
      <c r="B180" s="34">
        <f t="shared" si="26"/>
        <v>41136</v>
      </c>
      <c r="C180" s="35">
        <f t="shared" si="20"/>
        <v>16</v>
      </c>
      <c r="D180" s="17">
        <f t="shared" si="21"/>
        <v>0.66355738500113426</v>
      </c>
      <c r="E180" s="17">
        <f t="shared" si="22"/>
        <v>0.64824452227033891</v>
      </c>
      <c r="F180" s="14">
        <f t="shared" si="23"/>
        <v>41092</v>
      </c>
      <c r="G180" s="14">
        <f t="shared" si="24"/>
        <v>41458</v>
      </c>
      <c r="H180" s="3">
        <f>CHOOSE(MATCH($A$2,{"D","C"},0),VLOOKUP($A180,$J$4:$M$45,COUNTA($J$4:$M$4)),TREND(D180:E180,F180:G180,B180))</f>
        <v>0.66171649439961766</v>
      </c>
    </row>
    <row r="181" spans="1:8">
      <c r="A181" s="12">
        <f t="shared" si="25"/>
        <v>41153</v>
      </c>
      <c r="B181" s="34">
        <f t="shared" si="26"/>
        <v>41167</v>
      </c>
      <c r="C181" s="35">
        <f t="shared" si="20"/>
        <v>16</v>
      </c>
      <c r="D181" s="17">
        <f t="shared" si="21"/>
        <v>0.66355738500113426</v>
      </c>
      <c r="E181" s="17">
        <f t="shared" si="22"/>
        <v>0.64824452227033891</v>
      </c>
      <c r="F181" s="14">
        <f t="shared" si="23"/>
        <v>41092</v>
      </c>
      <c r="G181" s="14">
        <f t="shared" si="24"/>
        <v>41458</v>
      </c>
      <c r="H181" s="3">
        <f>CHOOSE(MATCH($A$2,{"D","C"},0),VLOOKUP($A181,$J$4:$M$45,COUNTA($J$4:$M$4)),TREND(D181:E181,F181:G181,B181))</f>
        <v>0.66041950329400367</v>
      </c>
    </row>
    <row r="182" spans="1:8">
      <c r="A182" s="12">
        <f t="shared" si="25"/>
        <v>41183</v>
      </c>
      <c r="B182" s="34">
        <f t="shared" si="26"/>
        <v>41197</v>
      </c>
      <c r="C182" s="35">
        <f t="shared" si="20"/>
        <v>16</v>
      </c>
      <c r="D182" s="17">
        <f t="shared" si="21"/>
        <v>0.66355738500113426</v>
      </c>
      <c r="E182" s="17">
        <f t="shared" si="22"/>
        <v>0.64824452227033891</v>
      </c>
      <c r="F182" s="14">
        <f t="shared" si="23"/>
        <v>41092</v>
      </c>
      <c r="G182" s="14">
        <f t="shared" si="24"/>
        <v>41458</v>
      </c>
      <c r="H182" s="3">
        <f>CHOOSE(MATCH($A$2,{"D","C"},0),VLOOKUP($A182,$J$4:$M$45,COUNTA($J$4:$M$4)),TREND(D182:E182,F182:G182,B182))</f>
        <v>0.65916435061115175</v>
      </c>
    </row>
    <row r="183" spans="1:8">
      <c r="A183" s="12">
        <f t="shared" si="25"/>
        <v>41214</v>
      </c>
      <c r="B183" s="34">
        <f t="shared" si="26"/>
        <v>41228</v>
      </c>
      <c r="C183" s="35">
        <f t="shared" si="20"/>
        <v>16</v>
      </c>
      <c r="D183" s="17">
        <f t="shared" si="21"/>
        <v>0.66355738500113426</v>
      </c>
      <c r="E183" s="17">
        <f t="shared" si="22"/>
        <v>0.64824452227033891</v>
      </c>
      <c r="F183" s="14">
        <f t="shared" si="23"/>
        <v>41092</v>
      </c>
      <c r="G183" s="14">
        <f t="shared" si="24"/>
        <v>41458</v>
      </c>
      <c r="H183" s="3">
        <f>CHOOSE(MATCH($A$2,{"D","C"},0),VLOOKUP($A183,$J$4:$M$45,COUNTA($J$4:$M$4)),TREND(D183:E183,F183:G183,B183))</f>
        <v>0.65786735950553799</v>
      </c>
    </row>
    <row r="184" spans="1:8">
      <c r="A184" s="12">
        <f t="shared" si="25"/>
        <v>41244</v>
      </c>
      <c r="B184" s="34">
        <f t="shared" si="26"/>
        <v>41258</v>
      </c>
      <c r="C184" s="35">
        <f t="shared" si="20"/>
        <v>16</v>
      </c>
      <c r="D184" s="17">
        <f t="shared" si="21"/>
        <v>0.66355738500113426</v>
      </c>
      <c r="E184" s="17">
        <f t="shared" si="22"/>
        <v>0.64824452227033891</v>
      </c>
      <c r="F184" s="14">
        <f t="shared" si="23"/>
        <v>41092</v>
      </c>
      <c r="G184" s="14">
        <f t="shared" si="24"/>
        <v>41458</v>
      </c>
      <c r="H184" s="3">
        <f>CHOOSE(MATCH($A$2,{"D","C"},0),VLOOKUP($A184,$J$4:$M$45,COUNTA($J$4:$M$4)),TREND(D184:E184,F184:G184,B184))</f>
        <v>0.65661220682268584</v>
      </c>
    </row>
    <row r="185" spans="1:8">
      <c r="A185" s="12">
        <f t="shared" si="25"/>
        <v>41275</v>
      </c>
      <c r="B185" s="34">
        <f t="shared" si="26"/>
        <v>41289</v>
      </c>
      <c r="C185" s="35">
        <f t="shared" si="20"/>
        <v>16</v>
      </c>
      <c r="D185" s="17">
        <f t="shared" si="21"/>
        <v>0.66355738500113426</v>
      </c>
      <c r="E185" s="17">
        <f t="shared" si="22"/>
        <v>0.64824452227033891</v>
      </c>
      <c r="F185" s="14">
        <f t="shared" si="23"/>
        <v>41092</v>
      </c>
      <c r="G185" s="14">
        <f t="shared" si="24"/>
        <v>41458</v>
      </c>
      <c r="H185" s="3">
        <f>CHOOSE(MATCH($A$2,{"D","C"},0),VLOOKUP($A185,$J$4:$M$45,COUNTA($J$4:$M$4)),TREND(D185:E185,F185:G185,B185))</f>
        <v>0.65531521571707207</v>
      </c>
    </row>
    <row r="186" spans="1:8">
      <c r="A186" s="12">
        <f t="shared" si="25"/>
        <v>41306</v>
      </c>
      <c r="B186" s="34">
        <f t="shared" si="26"/>
        <v>41320</v>
      </c>
      <c r="C186" s="35">
        <f t="shared" si="20"/>
        <v>16</v>
      </c>
      <c r="D186" s="17">
        <f t="shared" si="21"/>
        <v>0.66355738500113426</v>
      </c>
      <c r="E186" s="17">
        <f t="shared" si="22"/>
        <v>0.64824452227033891</v>
      </c>
      <c r="F186" s="14">
        <f t="shared" si="23"/>
        <v>41092</v>
      </c>
      <c r="G186" s="14">
        <f t="shared" si="24"/>
        <v>41458</v>
      </c>
      <c r="H186" s="3">
        <f>CHOOSE(MATCH($A$2,{"D","C"},0),VLOOKUP($A186,$J$4:$M$45,COUNTA($J$4:$M$4)),TREND(D186:E186,F186:G186,B186))</f>
        <v>0.65401822461145809</v>
      </c>
    </row>
    <row r="187" spans="1:8">
      <c r="A187" s="12">
        <f t="shared" si="25"/>
        <v>41334</v>
      </c>
      <c r="B187" s="34">
        <f t="shared" si="26"/>
        <v>41348</v>
      </c>
      <c r="C187" s="35">
        <f t="shared" si="20"/>
        <v>16</v>
      </c>
      <c r="D187" s="17">
        <f t="shared" si="21"/>
        <v>0.66355738500113426</v>
      </c>
      <c r="E187" s="17">
        <f t="shared" si="22"/>
        <v>0.64824452227033891</v>
      </c>
      <c r="F187" s="14">
        <f t="shared" si="23"/>
        <v>41092</v>
      </c>
      <c r="G187" s="14">
        <f t="shared" si="24"/>
        <v>41458</v>
      </c>
      <c r="H187" s="3">
        <f>CHOOSE(MATCH($A$2,{"D","C"},0),VLOOKUP($A187,$J$4:$M$45,COUNTA($J$4:$M$4)),TREND(D187:E187,F187:G187,B187))</f>
        <v>0.65284674877412963</v>
      </c>
    </row>
    <row r="188" spans="1:8">
      <c r="A188" s="12">
        <f t="shared" si="25"/>
        <v>41365</v>
      </c>
      <c r="B188" s="34">
        <f t="shared" si="26"/>
        <v>41379</v>
      </c>
      <c r="C188" s="35">
        <f t="shared" si="20"/>
        <v>16</v>
      </c>
      <c r="D188" s="17">
        <f t="shared" si="21"/>
        <v>0.66355738500113426</v>
      </c>
      <c r="E188" s="17">
        <f t="shared" si="22"/>
        <v>0.64824452227033891</v>
      </c>
      <c r="F188" s="14">
        <f t="shared" si="23"/>
        <v>41092</v>
      </c>
      <c r="G188" s="14">
        <f t="shared" si="24"/>
        <v>41458</v>
      </c>
      <c r="H188" s="3">
        <f>CHOOSE(MATCH($A$2,{"D","C"},0),VLOOKUP($A188,$J$4:$M$45,COUNTA($J$4:$M$4)),TREND(D188:E188,F188:G188,B188))</f>
        <v>0.65154975766851586</v>
      </c>
    </row>
    <row r="189" spans="1:8">
      <c r="A189" s="12">
        <f t="shared" si="25"/>
        <v>41395</v>
      </c>
      <c r="B189" s="34">
        <f t="shared" si="26"/>
        <v>41409</v>
      </c>
      <c r="C189" s="35">
        <f t="shared" si="20"/>
        <v>16</v>
      </c>
      <c r="D189" s="17">
        <f t="shared" si="21"/>
        <v>0.66355738500113426</v>
      </c>
      <c r="E189" s="17">
        <f t="shared" si="22"/>
        <v>0.64824452227033891</v>
      </c>
      <c r="F189" s="14">
        <f t="shared" si="23"/>
        <v>41092</v>
      </c>
      <c r="G189" s="14">
        <f t="shared" si="24"/>
        <v>41458</v>
      </c>
      <c r="H189" s="3">
        <f>CHOOSE(MATCH($A$2,{"D","C"},0),VLOOKUP($A189,$J$4:$M$45,COUNTA($J$4:$M$4)),TREND(D189:E189,F189:G189,B189))</f>
        <v>0.65029460498566372</v>
      </c>
    </row>
    <row r="190" spans="1:8">
      <c r="A190" s="12">
        <f t="shared" si="25"/>
        <v>41426</v>
      </c>
      <c r="B190" s="34">
        <f t="shared" si="26"/>
        <v>41440</v>
      </c>
      <c r="C190" s="35">
        <f t="shared" si="20"/>
        <v>16</v>
      </c>
      <c r="D190" s="17">
        <f t="shared" si="21"/>
        <v>0.66355738500113426</v>
      </c>
      <c r="E190" s="17">
        <f t="shared" si="22"/>
        <v>0.64824452227033891</v>
      </c>
      <c r="F190" s="14">
        <f t="shared" si="23"/>
        <v>41092</v>
      </c>
      <c r="G190" s="14">
        <f t="shared" si="24"/>
        <v>41458</v>
      </c>
      <c r="H190" s="3">
        <f>CHOOSE(MATCH($A$2,{"D","C"},0),VLOOKUP($A190,$J$4:$M$45,COUNTA($J$4:$M$4)),TREND(D190:E190,F190:G190,B190))</f>
        <v>0.64899761388004995</v>
      </c>
    </row>
    <row r="191" spans="1:8">
      <c r="A191" s="12">
        <f t="shared" si="25"/>
        <v>41456</v>
      </c>
      <c r="B191" s="34">
        <f t="shared" si="26"/>
        <v>41470</v>
      </c>
      <c r="C191" s="35">
        <f t="shared" si="20"/>
        <v>17</v>
      </c>
      <c r="D191" s="17">
        <f t="shared" si="21"/>
        <v>0.64824452227033891</v>
      </c>
      <c r="E191" s="17">
        <f t="shared" si="22"/>
        <v>0.62795186678156123</v>
      </c>
      <c r="F191" s="14">
        <f t="shared" si="23"/>
        <v>41458</v>
      </c>
      <c r="G191" s="14">
        <f t="shared" si="24"/>
        <v>41823</v>
      </c>
      <c r="H191" s="3">
        <f>CHOOSE(MATCH($A$2,{"D","C"},0),VLOOKUP($A191,$J$4:$M$45,COUNTA($J$4:$M$4)),TREND(D191:E191,F191:G191,B191))</f>
        <v>0.64757736647344766</v>
      </c>
    </row>
    <row r="192" spans="1:8">
      <c r="A192" s="12">
        <f t="shared" si="25"/>
        <v>41487</v>
      </c>
      <c r="B192" s="34">
        <f t="shared" si="26"/>
        <v>41501</v>
      </c>
      <c r="C192" s="35">
        <f t="shared" si="20"/>
        <v>17</v>
      </c>
      <c r="D192" s="17">
        <f t="shared" si="21"/>
        <v>0.64824452227033891</v>
      </c>
      <c r="E192" s="17">
        <f t="shared" si="22"/>
        <v>0.62795186678156123</v>
      </c>
      <c r="F192" s="14">
        <f t="shared" si="23"/>
        <v>41458</v>
      </c>
      <c r="G192" s="14">
        <f t="shared" si="24"/>
        <v>41823</v>
      </c>
      <c r="H192" s="3">
        <f>CHOOSE(MATCH($A$2,{"D","C"},0),VLOOKUP($A192,$J$4:$M$45,COUNTA($J$4:$M$4)),TREND(D192:E192,F192:G192,B192))</f>
        <v>0.64585388066481197</v>
      </c>
    </row>
    <row r="193" spans="1:8">
      <c r="A193" s="12">
        <f t="shared" si="25"/>
        <v>41518</v>
      </c>
      <c r="B193" s="34">
        <f t="shared" si="26"/>
        <v>41532</v>
      </c>
      <c r="C193" s="35">
        <f t="shared" si="20"/>
        <v>17</v>
      </c>
      <c r="D193" s="17">
        <f t="shared" si="21"/>
        <v>0.64824452227033891</v>
      </c>
      <c r="E193" s="17">
        <f t="shared" si="22"/>
        <v>0.62795186678156123</v>
      </c>
      <c r="F193" s="14">
        <f t="shared" si="23"/>
        <v>41458</v>
      </c>
      <c r="G193" s="14">
        <f t="shared" si="24"/>
        <v>41823</v>
      </c>
      <c r="H193" s="3">
        <f>CHOOSE(MATCH($A$2,{"D","C"},0),VLOOKUP($A193,$J$4:$M$45,COUNTA($J$4:$M$4)),TREND(D193:E193,F193:G193,B193))</f>
        <v>0.64413039485617585</v>
      </c>
    </row>
    <row r="194" spans="1:8">
      <c r="A194" s="12">
        <f t="shared" si="25"/>
        <v>41548</v>
      </c>
      <c r="B194" s="34">
        <f t="shared" si="26"/>
        <v>41562</v>
      </c>
      <c r="C194" s="35">
        <f t="shared" si="20"/>
        <v>17</v>
      </c>
      <c r="D194" s="17">
        <f t="shared" si="21"/>
        <v>0.64824452227033891</v>
      </c>
      <c r="E194" s="17">
        <f t="shared" si="22"/>
        <v>0.62795186678156123</v>
      </c>
      <c r="F194" s="14">
        <f t="shared" si="23"/>
        <v>41458</v>
      </c>
      <c r="G194" s="14">
        <f t="shared" si="24"/>
        <v>41823</v>
      </c>
      <c r="H194" s="3">
        <f>CHOOSE(MATCH($A$2,{"D","C"},0),VLOOKUP($A194,$J$4:$M$45,COUNTA($J$4:$M$4)),TREND(D194:E194,F194:G194,B194))</f>
        <v>0.64246250536394767</v>
      </c>
    </row>
    <row r="195" spans="1:8">
      <c r="A195" s="12">
        <f t="shared" si="25"/>
        <v>41579</v>
      </c>
      <c r="B195" s="34">
        <f t="shared" si="26"/>
        <v>41593</v>
      </c>
      <c r="C195" s="35">
        <f t="shared" si="20"/>
        <v>17</v>
      </c>
      <c r="D195" s="17">
        <f t="shared" si="21"/>
        <v>0.64824452227033891</v>
      </c>
      <c r="E195" s="17">
        <f t="shared" si="22"/>
        <v>0.62795186678156123</v>
      </c>
      <c r="F195" s="14">
        <f t="shared" si="23"/>
        <v>41458</v>
      </c>
      <c r="G195" s="14">
        <f t="shared" si="24"/>
        <v>41823</v>
      </c>
      <c r="H195" s="3">
        <f>CHOOSE(MATCH($A$2,{"D","C"},0),VLOOKUP($A195,$J$4:$M$45,COUNTA($J$4:$M$4)),TREND(D195:E195,F195:G195,B195))</f>
        <v>0.64073901955531154</v>
      </c>
    </row>
    <row r="196" spans="1:8">
      <c r="A196" s="12">
        <f t="shared" si="25"/>
        <v>41609</v>
      </c>
      <c r="B196" s="34">
        <f t="shared" si="26"/>
        <v>41623</v>
      </c>
      <c r="C196" s="35">
        <f t="shared" si="20"/>
        <v>17</v>
      </c>
      <c r="D196" s="17">
        <f t="shared" si="21"/>
        <v>0.64824452227033891</v>
      </c>
      <c r="E196" s="17">
        <f t="shared" si="22"/>
        <v>0.62795186678156123</v>
      </c>
      <c r="F196" s="14">
        <f t="shared" si="23"/>
        <v>41458</v>
      </c>
      <c r="G196" s="14">
        <f t="shared" si="24"/>
        <v>41823</v>
      </c>
      <c r="H196" s="3">
        <f>CHOOSE(MATCH($A$2,{"D","C"},0),VLOOKUP($A196,$J$4:$M$45,COUNTA($J$4:$M$4)),TREND(D196:E196,F196:G196,B196))</f>
        <v>0.63907113006308336</v>
      </c>
    </row>
    <row r="197" spans="1:8">
      <c r="A197" s="12">
        <f t="shared" si="25"/>
        <v>41640</v>
      </c>
      <c r="B197" s="34">
        <f t="shared" si="26"/>
        <v>41654</v>
      </c>
      <c r="C197" s="35">
        <f t="shared" ref="C197:C260" si="27">MATCH($B197,$K$5:$K$45,1)</f>
        <v>17</v>
      </c>
      <c r="D197" s="17">
        <f t="shared" ref="D197:D260" si="28">INDEX($M$5:$M$45,C197)</f>
        <v>0.64824452227033891</v>
      </c>
      <c r="E197" s="17">
        <f t="shared" ref="E197:E260" si="29">INDEX($M$5:$M$45,C197+1)</f>
        <v>0.62795186678156123</v>
      </c>
      <c r="F197" s="14">
        <f t="shared" ref="F197:F260" si="30">INDEX($K$5:$K$45,C197)</f>
        <v>41458</v>
      </c>
      <c r="G197" s="14">
        <f t="shared" ref="G197:G260" si="31">INDEX($K$5:$K$45,C197+1)</f>
        <v>41823</v>
      </c>
      <c r="H197" s="3">
        <f>CHOOSE(MATCH($A$2,{"D","C"},0),VLOOKUP($A197,$J$4:$M$45,COUNTA($J$4:$M$4)),TREND(D197:E197,F197:G197,B197))</f>
        <v>0.63734764425444768</v>
      </c>
    </row>
    <row r="198" spans="1:8">
      <c r="A198" s="12">
        <f t="shared" ref="A198:A261" si="32">EOMONTH(A197,$A$3-1)+1</f>
        <v>41671</v>
      </c>
      <c r="B198" s="34">
        <f t="shared" si="26"/>
        <v>41685</v>
      </c>
      <c r="C198" s="35">
        <f t="shared" si="27"/>
        <v>17</v>
      </c>
      <c r="D198" s="17">
        <f t="shared" si="28"/>
        <v>0.64824452227033891</v>
      </c>
      <c r="E198" s="17">
        <f t="shared" si="29"/>
        <v>0.62795186678156123</v>
      </c>
      <c r="F198" s="14">
        <f t="shared" si="30"/>
        <v>41458</v>
      </c>
      <c r="G198" s="14">
        <f t="shared" si="31"/>
        <v>41823</v>
      </c>
      <c r="H198" s="3">
        <f>CHOOSE(MATCH($A$2,{"D","C"},0),VLOOKUP($A198,$J$4:$M$45,COUNTA($J$4:$M$4)),TREND(D198:E198,F198:G198,B198))</f>
        <v>0.63562415844581155</v>
      </c>
    </row>
    <row r="199" spans="1:8">
      <c r="A199" s="12">
        <f t="shared" si="32"/>
        <v>41699</v>
      </c>
      <c r="B199" s="34">
        <f t="shared" si="26"/>
        <v>41713</v>
      </c>
      <c r="C199" s="35">
        <f t="shared" si="27"/>
        <v>17</v>
      </c>
      <c r="D199" s="17">
        <f t="shared" si="28"/>
        <v>0.64824452227033891</v>
      </c>
      <c r="E199" s="17">
        <f t="shared" si="29"/>
        <v>0.62795186678156123</v>
      </c>
      <c r="F199" s="14">
        <f t="shared" si="30"/>
        <v>41458</v>
      </c>
      <c r="G199" s="14">
        <f t="shared" si="31"/>
        <v>41823</v>
      </c>
      <c r="H199" s="3">
        <f>CHOOSE(MATCH($A$2,{"D","C"},0),VLOOKUP($A199,$J$4:$M$45,COUNTA($J$4:$M$4)),TREND(D199:E199,F199:G199,B199))</f>
        <v>0.63406746158639837</v>
      </c>
    </row>
    <row r="200" spans="1:8">
      <c r="A200" s="12">
        <f t="shared" si="32"/>
        <v>41730</v>
      </c>
      <c r="B200" s="34">
        <f t="shared" si="26"/>
        <v>41744</v>
      </c>
      <c r="C200" s="35">
        <f t="shared" si="27"/>
        <v>17</v>
      </c>
      <c r="D200" s="17">
        <f t="shared" si="28"/>
        <v>0.64824452227033891</v>
      </c>
      <c r="E200" s="17">
        <f t="shared" si="29"/>
        <v>0.62795186678156123</v>
      </c>
      <c r="F200" s="14">
        <f t="shared" si="30"/>
        <v>41458</v>
      </c>
      <c r="G200" s="14">
        <f t="shared" si="31"/>
        <v>41823</v>
      </c>
      <c r="H200" s="3">
        <f>CHOOSE(MATCH($A$2,{"D","C"},0),VLOOKUP($A200,$J$4:$M$45,COUNTA($J$4:$M$4)),TREND(D200:E200,F200:G200,B200))</f>
        <v>0.63234397577776269</v>
      </c>
    </row>
    <row r="201" spans="1:8">
      <c r="A201" s="12">
        <f t="shared" si="32"/>
        <v>41760</v>
      </c>
      <c r="B201" s="34">
        <f t="shared" si="26"/>
        <v>41774</v>
      </c>
      <c r="C201" s="35">
        <f t="shared" si="27"/>
        <v>17</v>
      </c>
      <c r="D201" s="17">
        <f t="shared" si="28"/>
        <v>0.64824452227033891</v>
      </c>
      <c r="E201" s="17">
        <f t="shared" si="29"/>
        <v>0.62795186678156123</v>
      </c>
      <c r="F201" s="14">
        <f t="shared" si="30"/>
        <v>41458</v>
      </c>
      <c r="G201" s="14">
        <f t="shared" si="31"/>
        <v>41823</v>
      </c>
      <c r="H201" s="3">
        <f>CHOOSE(MATCH($A$2,{"D","C"},0),VLOOKUP($A201,$J$4:$M$45,COUNTA($J$4:$M$4)),TREND(D201:E201,F201:G201,B201))</f>
        <v>0.63067608628553407</v>
      </c>
    </row>
    <row r="202" spans="1:8">
      <c r="A202" s="12">
        <f t="shared" si="32"/>
        <v>41791</v>
      </c>
      <c r="B202" s="34">
        <f t="shared" si="26"/>
        <v>41805</v>
      </c>
      <c r="C202" s="35">
        <f t="shared" si="27"/>
        <v>17</v>
      </c>
      <c r="D202" s="17">
        <f t="shared" si="28"/>
        <v>0.64824452227033891</v>
      </c>
      <c r="E202" s="17">
        <f t="shared" si="29"/>
        <v>0.62795186678156123</v>
      </c>
      <c r="F202" s="14">
        <f t="shared" si="30"/>
        <v>41458</v>
      </c>
      <c r="G202" s="14">
        <f t="shared" si="31"/>
        <v>41823</v>
      </c>
      <c r="H202" s="3">
        <f>CHOOSE(MATCH($A$2,{"D","C"},0),VLOOKUP($A202,$J$4:$M$45,COUNTA($J$4:$M$4)),TREND(D202:E202,F202:G202,B202))</f>
        <v>0.62895260047689838</v>
      </c>
    </row>
    <row r="203" spans="1:8">
      <c r="A203" s="12">
        <f t="shared" si="32"/>
        <v>41821</v>
      </c>
      <c r="B203" s="34">
        <f t="shared" si="26"/>
        <v>41835</v>
      </c>
      <c r="C203" s="35">
        <f t="shared" si="27"/>
        <v>18</v>
      </c>
      <c r="D203" s="17">
        <f t="shared" si="28"/>
        <v>0.62795186678156123</v>
      </c>
      <c r="E203" s="17">
        <f t="shared" si="29"/>
        <v>0.58985645218299709</v>
      </c>
      <c r="F203" s="14">
        <f t="shared" si="30"/>
        <v>41823</v>
      </c>
      <c r="G203" s="14">
        <f t="shared" si="31"/>
        <v>42188</v>
      </c>
      <c r="H203" s="3">
        <f>CHOOSE(MATCH($A$2,{"D","C"},0),VLOOKUP($A203,$J$4:$M$45,COUNTA($J$4:$M$4)),TREND(D203:E203,F203:G203,B203))</f>
        <v>0.62669941479475799</v>
      </c>
    </row>
    <row r="204" spans="1:8">
      <c r="A204" s="12">
        <f t="shared" si="32"/>
        <v>41852</v>
      </c>
      <c r="B204" s="34">
        <f t="shared" si="26"/>
        <v>41866</v>
      </c>
      <c r="C204" s="35">
        <f t="shared" si="27"/>
        <v>18</v>
      </c>
      <c r="D204" s="17">
        <f t="shared" si="28"/>
        <v>0.62795186678156123</v>
      </c>
      <c r="E204" s="17">
        <f t="shared" si="29"/>
        <v>0.58985645218299709</v>
      </c>
      <c r="F204" s="14">
        <f t="shared" si="30"/>
        <v>41823</v>
      </c>
      <c r="G204" s="14">
        <f t="shared" si="31"/>
        <v>42188</v>
      </c>
      <c r="H204" s="3">
        <f>CHOOSE(MATCH($A$2,{"D","C"},0),VLOOKUP($A204,$J$4:$M$45,COUNTA($J$4:$M$4)),TREND(D204:E204,F204:G204,B204))</f>
        <v>0.62346391382885269</v>
      </c>
    </row>
    <row r="205" spans="1:8">
      <c r="A205" s="12">
        <f t="shared" si="32"/>
        <v>41883</v>
      </c>
      <c r="B205" s="34">
        <f t="shared" si="26"/>
        <v>41897</v>
      </c>
      <c r="C205" s="35">
        <f t="shared" si="27"/>
        <v>18</v>
      </c>
      <c r="D205" s="17">
        <f t="shared" si="28"/>
        <v>0.62795186678156123</v>
      </c>
      <c r="E205" s="17">
        <f t="shared" si="29"/>
        <v>0.58985645218299709</v>
      </c>
      <c r="F205" s="14">
        <f t="shared" si="30"/>
        <v>41823</v>
      </c>
      <c r="G205" s="14">
        <f t="shared" si="31"/>
        <v>42188</v>
      </c>
      <c r="H205" s="3">
        <f>CHOOSE(MATCH($A$2,{"D","C"},0),VLOOKUP($A205,$J$4:$M$45,COUNTA($J$4:$M$4)),TREND(D205:E205,F205:G205,B205))</f>
        <v>0.62022841286294739</v>
      </c>
    </row>
    <row r="206" spans="1:8">
      <c r="A206" s="12">
        <f t="shared" si="32"/>
        <v>41913</v>
      </c>
      <c r="B206" s="34">
        <f t="shared" si="26"/>
        <v>41927</v>
      </c>
      <c r="C206" s="35">
        <f t="shared" si="27"/>
        <v>18</v>
      </c>
      <c r="D206" s="17">
        <f t="shared" si="28"/>
        <v>0.62795186678156123</v>
      </c>
      <c r="E206" s="17">
        <f t="shared" si="29"/>
        <v>0.58985645218299709</v>
      </c>
      <c r="F206" s="14">
        <f t="shared" si="30"/>
        <v>41823</v>
      </c>
      <c r="G206" s="14">
        <f t="shared" si="31"/>
        <v>42188</v>
      </c>
      <c r="H206" s="3">
        <f>CHOOSE(MATCH($A$2,{"D","C"},0),VLOOKUP($A206,$J$4:$M$45,COUNTA($J$4:$M$4)),TREND(D206:E206,F206:G206,B206))</f>
        <v>0.61709728289594246</v>
      </c>
    </row>
    <row r="207" spans="1:8">
      <c r="A207" s="12">
        <f t="shared" si="32"/>
        <v>41944</v>
      </c>
      <c r="B207" s="34">
        <f t="shared" si="26"/>
        <v>41958</v>
      </c>
      <c r="C207" s="35">
        <f t="shared" si="27"/>
        <v>18</v>
      </c>
      <c r="D207" s="17">
        <f t="shared" si="28"/>
        <v>0.62795186678156123</v>
      </c>
      <c r="E207" s="17">
        <f t="shared" si="29"/>
        <v>0.58985645218299709</v>
      </c>
      <c r="F207" s="14">
        <f t="shared" si="30"/>
        <v>41823</v>
      </c>
      <c r="G207" s="14">
        <f t="shared" si="31"/>
        <v>42188</v>
      </c>
      <c r="H207" s="3">
        <f>CHOOSE(MATCH($A$2,{"D","C"},0),VLOOKUP($A207,$J$4:$M$45,COUNTA($J$4:$M$4)),TREND(D207:E207,F207:G207,B207))</f>
        <v>0.61386178193003715</v>
      </c>
    </row>
    <row r="208" spans="1:8">
      <c r="A208" s="12">
        <f t="shared" si="32"/>
        <v>41974</v>
      </c>
      <c r="B208" s="34">
        <f t="shared" si="26"/>
        <v>41988</v>
      </c>
      <c r="C208" s="35">
        <f t="shared" si="27"/>
        <v>18</v>
      </c>
      <c r="D208" s="17">
        <f t="shared" si="28"/>
        <v>0.62795186678156123</v>
      </c>
      <c r="E208" s="17">
        <f t="shared" si="29"/>
        <v>0.58985645218299709</v>
      </c>
      <c r="F208" s="14">
        <f t="shared" si="30"/>
        <v>41823</v>
      </c>
      <c r="G208" s="14">
        <f t="shared" si="31"/>
        <v>42188</v>
      </c>
      <c r="H208" s="3">
        <f>CHOOSE(MATCH($A$2,{"D","C"},0),VLOOKUP($A208,$J$4:$M$45,COUNTA($J$4:$M$4)),TREND(D208:E208,F208:G208,B208))</f>
        <v>0.61073065196303133</v>
      </c>
    </row>
    <row r="209" spans="1:8">
      <c r="A209" s="12">
        <f t="shared" si="32"/>
        <v>42005</v>
      </c>
      <c r="B209" s="34">
        <f t="shared" si="26"/>
        <v>42019</v>
      </c>
      <c r="C209" s="35">
        <f t="shared" si="27"/>
        <v>18</v>
      </c>
      <c r="D209" s="17">
        <f t="shared" si="28"/>
        <v>0.62795186678156123</v>
      </c>
      <c r="E209" s="17">
        <f t="shared" si="29"/>
        <v>0.58985645218299709</v>
      </c>
      <c r="F209" s="14">
        <f t="shared" si="30"/>
        <v>41823</v>
      </c>
      <c r="G209" s="14">
        <f t="shared" si="31"/>
        <v>42188</v>
      </c>
      <c r="H209" s="3">
        <f>CHOOSE(MATCH($A$2,{"D","C"},0),VLOOKUP($A209,$J$4:$M$45,COUNTA($J$4:$M$4)),TREND(D209:E209,F209:G209,B209))</f>
        <v>0.60749515099712603</v>
      </c>
    </row>
    <row r="210" spans="1:8">
      <c r="A210" s="12">
        <f t="shared" si="32"/>
        <v>42036</v>
      </c>
      <c r="B210" s="34">
        <f t="shared" si="26"/>
        <v>42050</v>
      </c>
      <c r="C210" s="35">
        <f t="shared" si="27"/>
        <v>18</v>
      </c>
      <c r="D210" s="17">
        <f t="shared" si="28"/>
        <v>0.62795186678156123</v>
      </c>
      <c r="E210" s="17">
        <f t="shared" si="29"/>
        <v>0.58985645218299709</v>
      </c>
      <c r="F210" s="14">
        <f t="shared" si="30"/>
        <v>41823</v>
      </c>
      <c r="G210" s="14">
        <f t="shared" si="31"/>
        <v>42188</v>
      </c>
      <c r="H210" s="3">
        <f>CHOOSE(MATCH($A$2,{"D","C"},0),VLOOKUP($A210,$J$4:$M$45,COUNTA($J$4:$M$4)),TREND(D210:E210,F210:G210,B210))</f>
        <v>0.60425965003122073</v>
      </c>
    </row>
    <row r="211" spans="1:8">
      <c r="A211" s="12">
        <f t="shared" si="32"/>
        <v>42064</v>
      </c>
      <c r="B211" s="34">
        <f t="shared" si="26"/>
        <v>42078</v>
      </c>
      <c r="C211" s="35">
        <f t="shared" si="27"/>
        <v>18</v>
      </c>
      <c r="D211" s="17">
        <f t="shared" si="28"/>
        <v>0.62795186678156123</v>
      </c>
      <c r="E211" s="17">
        <f t="shared" si="29"/>
        <v>0.58985645218299709</v>
      </c>
      <c r="F211" s="14">
        <f t="shared" si="30"/>
        <v>41823</v>
      </c>
      <c r="G211" s="14">
        <f t="shared" si="31"/>
        <v>42188</v>
      </c>
      <c r="H211" s="3">
        <f>CHOOSE(MATCH($A$2,{"D","C"},0),VLOOKUP($A211,$J$4:$M$45,COUNTA($J$4:$M$4)),TREND(D211:E211,F211:G211,B211))</f>
        <v>0.60133726206201565</v>
      </c>
    </row>
    <row r="212" spans="1:8">
      <c r="A212" s="12">
        <f t="shared" si="32"/>
        <v>42095</v>
      </c>
      <c r="B212" s="34">
        <f t="shared" si="26"/>
        <v>42109</v>
      </c>
      <c r="C212" s="35">
        <f t="shared" si="27"/>
        <v>18</v>
      </c>
      <c r="D212" s="17">
        <f t="shared" si="28"/>
        <v>0.62795186678156123</v>
      </c>
      <c r="E212" s="17">
        <f t="shared" si="29"/>
        <v>0.58985645218299709</v>
      </c>
      <c r="F212" s="14">
        <f t="shared" si="30"/>
        <v>41823</v>
      </c>
      <c r="G212" s="14">
        <f t="shared" si="31"/>
        <v>42188</v>
      </c>
      <c r="H212" s="3">
        <f>CHOOSE(MATCH($A$2,{"D","C"},0),VLOOKUP($A212,$J$4:$M$45,COUNTA($J$4:$M$4)),TREND(D212:E212,F212:G212,B212))</f>
        <v>0.59810176109611035</v>
      </c>
    </row>
    <row r="213" spans="1:8">
      <c r="A213" s="12">
        <f t="shared" si="32"/>
        <v>42125</v>
      </c>
      <c r="B213" s="34">
        <f t="shared" si="26"/>
        <v>42139</v>
      </c>
      <c r="C213" s="35">
        <f t="shared" si="27"/>
        <v>18</v>
      </c>
      <c r="D213" s="17">
        <f t="shared" si="28"/>
        <v>0.62795186678156123</v>
      </c>
      <c r="E213" s="17">
        <f t="shared" si="29"/>
        <v>0.58985645218299709</v>
      </c>
      <c r="F213" s="14">
        <f t="shared" si="30"/>
        <v>41823</v>
      </c>
      <c r="G213" s="14">
        <f t="shared" si="31"/>
        <v>42188</v>
      </c>
      <c r="H213" s="3">
        <f>CHOOSE(MATCH($A$2,{"D","C"},0),VLOOKUP($A213,$J$4:$M$45,COUNTA($J$4:$M$4)),TREND(D213:E213,F213:G213,B213))</f>
        <v>0.59497063112910453</v>
      </c>
    </row>
    <row r="214" spans="1:8">
      <c r="A214" s="12">
        <f t="shared" si="32"/>
        <v>42156</v>
      </c>
      <c r="B214" s="34">
        <f t="shared" si="26"/>
        <v>42170</v>
      </c>
      <c r="C214" s="35">
        <f t="shared" si="27"/>
        <v>18</v>
      </c>
      <c r="D214" s="17">
        <f t="shared" si="28"/>
        <v>0.62795186678156123</v>
      </c>
      <c r="E214" s="17">
        <f t="shared" si="29"/>
        <v>0.58985645218299709</v>
      </c>
      <c r="F214" s="14">
        <f t="shared" si="30"/>
        <v>41823</v>
      </c>
      <c r="G214" s="14">
        <f t="shared" si="31"/>
        <v>42188</v>
      </c>
      <c r="H214" s="3">
        <f>CHOOSE(MATCH($A$2,{"D","C"},0),VLOOKUP($A214,$J$4:$M$45,COUNTA($J$4:$M$4)),TREND(D214:E214,F214:G214,B214))</f>
        <v>0.59173513016319923</v>
      </c>
    </row>
    <row r="215" spans="1:8">
      <c r="A215" s="12">
        <f t="shared" si="32"/>
        <v>42186</v>
      </c>
      <c r="B215" s="34">
        <f t="shared" si="26"/>
        <v>42200</v>
      </c>
      <c r="C215" s="35">
        <f t="shared" si="27"/>
        <v>19</v>
      </c>
      <c r="D215" s="17">
        <f t="shared" si="28"/>
        <v>0.58985645218299709</v>
      </c>
      <c r="E215" s="17">
        <f t="shared" si="29"/>
        <v>0.56097365418670009</v>
      </c>
      <c r="F215" s="14">
        <f t="shared" si="30"/>
        <v>42188</v>
      </c>
      <c r="G215" s="14">
        <f t="shared" si="31"/>
        <v>42553</v>
      </c>
      <c r="H215" s="3">
        <f>CHOOSE(MATCH($A$2,{"D","C"},0),VLOOKUP($A215,$J$4:$M$45,COUNTA($J$4:$M$4)),TREND(D215:E215,F215:G215,B215))</f>
        <v>0.58890688074202302</v>
      </c>
    </row>
    <row r="216" spans="1:8">
      <c r="A216" s="12">
        <f t="shared" si="32"/>
        <v>42217</v>
      </c>
      <c r="B216" s="34">
        <f t="shared" si="26"/>
        <v>42231</v>
      </c>
      <c r="C216" s="35">
        <f t="shared" si="27"/>
        <v>19</v>
      </c>
      <c r="D216" s="17">
        <f t="shared" si="28"/>
        <v>0.58985645218299709</v>
      </c>
      <c r="E216" s="17">
        <f t="shared" si="29"/>
        <v>0.56097365418670009</v>
      </c>
      <c r="F216" s="14">
        <f t="shared" si="30"/>
        <v>42188</v>
      </c>
      <c r="G216" s="14">
        <f t="shared" si="31"/>
        <v>42553</v>
      </c>
      <c r="H216" s="3">
        <f>CHOOSE(MATCH($A$2,{"D","C"},0),VLOOKUP($A216,$J$4:$M$45,COUNTA($J$4:$M$4)),TREND(D216:E216,F216:G216,B216))</f>
        <v>0.58645382118617295</v>
      </c>
    </row>
    <row r="217" spans="1:8">
      <c r="A217" s="12">
        <f t="shared" si="32"/>
        <v>42248</v>
      </c>
      <c r="B217" s="34">
        <f t="shared" si="26"/>
        <v>42262</v>
      </c>
      <c r="C217" s="35">
        <f t="shared" si="27"/>
        <v>19</v>
      </c>
      <c r="D217" s="17">
        <f t="shared" si="28"/>
        <v>0.58985645218299709</v>
      </c>
      <c r="E217" s="17">
        <f t="shared" si="29"/>
        <v>0.56097365418670009</v>
      </c>
      <c r="F217" s="14">
        <f t="shared" si="30"/>
        <v>42188</v>
      </c>
      <c r="G217" s="14">
        <f t="shared" si="31"/>
        <v>42553</v>
      </c>
      <c r="H217" s="3">
        <f>CHOOSE(MATCH($A$2,{"D","C"},0),VLOOKUP($A217,$J$4:$M$45,COUNTA($J$4:$M$4)),TREND(D217:E217,F217:G217,B217))</f>
        <v>0.58400076163032333</v>
      </c>
    </row>
    <row r="218" spans="1:8">
      <c r="A218" s="12">
        <f t="shared" si="32"/>
        <v>42278</v>
      </c>
      <c r="B218" s="34">
        <f t="shared" si="26"/>
        <v>42292</v>
      </c>
      <c r="C218" s="35">
        <f t="shared" si="27"/>
        <v>19</v>
      </c>
      <c r="D218" s="17">
        <f t="shared" si="28"/>
        <v>0.58985645218299709</v>
      </c>
      <c r="E218" s="17">
        <f t="shared" si="29"/>
        <v>0.56097365418670009</v>
      </c>
      <c r="F218" s="14">
        <f t="shared" si="30"/>
        <v>42188</v>
      </c>
      <c r="G218" s="14">
        <f t="shared" si="31"/>
        <v>42553</v>
      </c>
      <c r="H218" s="3">
        <f>CHOOSE(MATCH($A$2,{"D","C"},0),VLOOKUP($A218,$J$4:$M$45,COUNTA($J$4:$M$4)),TREND(D218:E218,F218:G218,B218))</f>
        <v>0.58162683302788798</v>
      </c>
    </row>
    <row r="219" spans="1:8">
      <c r="A219" s="12">
        <f t="shared" si="32"/>
        <v>42309</v>
      </c>
      <c r="B219" s="34">
        <f t="shared" si="26"/>
        <v>42323</v>
      </c>
      <c r="C219" s="35">
        <f t="shared" si="27"/>
        <v>19</v>
      </c>
      <c r="D219" s="17">
        <f t="shared" si="28"/>
        <v>0.58985645218299709</v>
      </c>
      <c r="E219" s="17">
        <f t="shared" si="29"/>
        <v>0.56097365418670009</v>
      </c>
      <c r="F219" s="14">
        <f t="shared" si="30"/>
        <v>42188</v>
      </c>
      <c r="G219" s="14">
        <f t="shared" si="31"/>
        <v>42553</v>
      </c>
      <c r="H219" s="3">
        <f>CHOOSE(MATCH($A$2,{"D","C"},0),VLOOKUP($A219,$J$4:$M$45,COUNTA($J$4:$M$4)),TREND(D219:E219,F219:G219,B219))</f>
        <v>0.57917377347203791</v>
      </c>
    </row>
    <row r="220" spans="1:8">
      <c r="A220" s="12">
        <f t="shared" si="32"/>
        <v>42339</v>
      </c>
      <c r="B220" s="34">
        <f t="shared" si="26"/>
        <v>42353</v>
      </c>
      <c r="C220" s="35">
        <f t="shared" si="27"/>
        <v>19</v>
      </c>
      <c r="D220" s="17">
        <f t="shared" si="28"/>
        <v>0.58985645218299709</v>
      </c>
      <c r="E220" s="17">
        <f t="shared" si="29"/>
        <v>0.56097365418670009</v>
      </c>
      <c r="F220" s="14">
        <f t="shared" si="30"/>
        <v>42188</v>
      </c>
      <c r="G220" s="14">
        <f t="shared" si="31"/>
        <v>42553</v>
      </c>
      <c r="H220" s="3">
        <f>CHOOSE(MATCH($A$2,{"D","C"},0),VLOOKUP($A220,$J$4:$M$45,COUNTA($J$4:$M$4)),TREND(D220:E220,F220:G220,B220))</f>
        <v>0.57679984486960256</v>
      </c>
    </row>
    <row r="221" spans="1:8">
      <c r="A221" s="12">
        <f t="shared" si="32"/>
        <v>42370</v>
      </c>
      <c r="B221" s="34">
        <f t="shared" si="26"/>
        <v>42384</v>
      </c>
      <c r="C221" s="35">
        <f t="shared" si="27"/>
        <v>19</v>
      </c>
      <c r="D221" s="17">
        <f t="shared" si="28"/>
        <v>0.58985645218299709</v>
      </c>
      <c r="E221" s="17">
        <f t="shared" si="29"/>
        <v>0.56097365418670009</v>
      </c>
      <c r="F221" s="14">
        <f t="shared" si="30"/>
        <v>42188</v>
      </c>
      <c r="G221" s="14">
        <f t="shared" si="31"/>
        <v>42553</v>
      </c>
      <c r="H221" s="3">
        <f>CHOOSE(MATCH($A$2,{"D","C"},0),VLOOKUP($A221,$J$4:$M$45,COUNTA($J$4:$M$4)),TREND(D221:E221,F221:G221,B221))</f>
        <v>0.57434678531375249</v>
      </c>
    </row>
    <row r="222" spans="1:8">
      <c r="A222" s="12">
        <f t="shared" si="32"/>
        <v>42401</v>
      </c>
      <c r="B222" s="34">
        <f t="shared" si="26"/>
        <v>42415</v>
      </c>
      <c r="C222" s="35">
        <f t="shared" si="27"/>
        <v>19</v>
      </c>
      <c r="D222" s="17">
        <f t="shared" si="28"/>
        <v>0.58985645218299709</v>
      </c>
      <c r="E222" s="17">
        <f t="shared" si="29"/>
        <v>0.56097365418670009</v>
      </c>
      <c r="F222" s="14">
        <f t="shared" si="30"/>
        <v>42188</v>
      </c>
      <c r="G222" s="14">
        <f t="shared" si="31"/>
        <v>42553</v>
      </c>
      <c r="H222" s="3">
        <f>CHOOSE(MATCH($A$2,{"D","C"},0),VLOOKUP($A222,$J$4:$M$45,COUNTA($J$4:$M$4)),TREND(D222:E222,F222:G222,B222))</f>
        <v>0.57189372575790287</v>
      </c>
    </row>
    <row r="223" spans="1:8">
      <c r="A223" s="12">
        <f t="shared" si="32"/>
        <v>42430</v>
      </c>
      <c r="B223" s="34">
        <f t="shared" si="26"/>
        <v>42444</v>
      </c>
      <c r="C223" s="35">
        <f t="shared" si="27"/>
        <v>19</v>
      </c>
      <c r="D223" s="17">
        <f t="shared" si="28"/>
        <v>0.58985645218299709</v>
      </c>
      <c r="E223" s="17">
        <f t="shared" si="29"/>
        <v>0.56097365418670009</v>
      </c>
      <c r="F223" s="14">
        <f t="shared" si="30"/>
        <v>42188</v>
      </c>
      <c r="G223" s="14">
        <f t="shared" si="31"/>
        <v>42553</v>
      </c>
      <c r="H223" s="3">
        <f>CHOOSE(MATCH($A$2,{"D","C"},0),VLOOKUP($A223,$J$4:$M$45,COUNTA($J$4:$M$4)),TREND(D223:E223,F223:G223,B223))</f>
        <v>0.5695989281088818</v>
      </c>
    </row>
    <row r="224" spans="1:8">
      <c r="A224" s="12">
        <f t="shared" si="32"/>
        <v>42461</v>
      </c>
      <c r="B224" s="34">
        <f t="shared" si="26"/>
        <v>42475</v>
      </c>
      <c r="C224" s="35">
        <f t="shared" si="27"/>
        <v>19</v>
      </c>
      <c r="D224" s="17">
        <f t="shared" si="28"/>
        <v>0.58985645218299709</v>
      </c>
      <c r="E224" s="17">
        <f t="shared" si="29"/>
        <v>0.56097365418670009</v>
      </c>
      <c r="F224" s="14">
        <f t="shared" si="30"/>
        <v>42188</v>
      </c>
      <c r="G224" s="14">
        <f t="shared" si="31"/>
        <v>42553</v>
      </c>
      <c r="H224" s="3">
        <f>CHOOSE(MATCH($A$2,{"D","C"},0),VLOOKUP($A224,$J$4:$M$45,COUNTA($J$4:$M$4)),TREND(D224:E224,F224:G224,B224))</f>
        <v>0.56714586855303217</v>
      </c>
    </row>
    <row r="225" spans="1:8">
      <c r="A225" s="12">
        <f t="shared" si="32"/>
        <v>42491</v>
      </c>
      <c r="B225" s="34">
        <f t="shared" si="26"/>
        <v>42505</v>
      </c>
      <c r="C225" s="35">
        <f t="shared" si="27"/>
        <v>19</v>
      </c>
      <c r="D225" s="17">
        <f t="shared" si="28"/>
        <v>0.58985645218299709</v>
      </c>
      <c r="E225" s="17">
        <f t="shared" si="29"/>
        <v>0.56097365418670009</v>
      </c>
      <c r="F225" s="14">
        <f t="shared" si="30"/>
        <v>42188</v>
      </c>
      <c r="G225" s="14">
        <f t="shared" si="31"/>
        <v>42553</v>
      </c>
      <c r="H225" s="3">
        <f>CHOOSE(MATCH($A$2,{"D","C"},0),VLOOKUP($A225,$J$4:$M$45,COUNTA($J$4:$M$4)),TREND(D225:E225,F225:G225,B225))</f>
        <v>0.56477193995059682</v>
      </c>
    </row>
    <row r="226" spans="1:8">
      <c r="A226" s="12">
        <f t="shared" si="32"/>
        <v>42522</v>
      </c>
      <c r="B226" s="34">
        <f t="shared" si="26"/>
        <v>42536</v>
      </c>
      <c r="C226" s="35">
        <f t="shared" si="27"/>
        <v>19</v>
      </c>
      <c r="D226" s="17">
        <f t="shared" si="28"/>
        <v>0.58985645218299709</v>
      </c>
      <c r="E226" s="17">
        <f t="shared" si="29"/>
        <v>0.56097365418670009</v>
      </c>
      <c r="F226" s="14">
        <f t="shared" si="30"/>
        <v>42188</v>
      </c>
      <c r="G226" s="14">
        <f t="shared" si="31"/>
        <v>42553</v>
      </c>
      <c r="H226" s="3">
        <f>CHOOSE(MATCH($A$2,{"D","C"},0),VLOOKUP($A226,$J$4:$M$45,COUNTA($J$4:$M$4)),TREND(D226:E226,F226:G226,B226))</f>
        <v>0.56231888039474676</v>
      </c>
    </row>
    <row r="227" spans="1:8">
      <c r="A227" s="12">
        <f t="shared" si="32"/>
        <v>42552</v>
      </c>
      <c r="B227" s="34">
        <f t="shared" si="26"/>
        <v>42566</v>
      </c>
      <c r="C227" s="35">
        <f t="shared" si="27"/>
        <v>20</v>
      </c>
      <c r="D227" s="17">
        <f t="shared" si="28"/>
        <v>0.56097365418670009</v>
      </c>
      <c r="E227" s="17">
        <f t="shared" si="29"/>
        <v>0.54142796761161971</v>
      </c>
      <c r="F227" s="14">
        <f t="shared" si="30"/>
        <v>42553</v>
      </c>
      <c r="G227" s="14">
        <f t="shared" si="31"/>
        <v>42919</v>
      </c>
      <c r="H227" s="3">
        <f>CHOOSE(MATCH($A$2,{"D","C"},0),VLOOKUP($A227,$J$4:$M$45,COUNTA($J$4:$M$4)),TREND(D227:E227,F227:G227,B227))</f>
        <v>0.56027940848867797</v>
      </c>
    </row>
    <row r="228" spans="1:8">
      <c r="A228" s="12">
        <f t="shared" si="32"/>
        <v>42583</v>
      </c>
      <c r="B228" s="34">
        <f t="shared" si="26"/>
        <v>42597</v>
      </c>
      <c r="C228" s="35">
        <f t="shared" si="27"/>
        <v>20</v>
      </c>
      <c r="D228" s="17">
        <f t="shared" si="28"/>
        <v>0.56097365418670009</v>
      </c>
      <c r="E228" s="17">
        <f t="shared" si="29"/>
        <v>0.54142796761161971</v>
      </c>
      <c r="F228" s="14">
        <f t="shared" si="30"/>
        <v>42553</v>
      </c>
      <c r="G228" s="14">
        <f t="shared" si="31"/>
        <v>42919</v>
      </c>
      <c r="H228" s="3">
        <f>CHOOSE(MATCH($A$2,{"D","C"},0),VLOOKUP($A228,$J$4:$M$45,COUNTA($J$4:$M$4)),TREND(D228:E228,F228:G228,B228))</f>
        <v>0.55862389951647184</v>
      </c>
    </row>
    <row r="229" spans="1:8">
      <c r="A229" s="12">
        <f t="shared" si="32"/>
        <v>42614</v>
      </c>
      <c r="B229" s="34">
        <f t="shared" si="26"/>
        <v>42628</v>
      </c>
      <c r="C229" s="35">
        <f t="shared" si="27"/>
        <v>20</v>
      </c>
      <c r="D229" s="17">
        <f t="shared" si="28"/>
        <v>0.56097365418670009</v>
      </c>
      <c r="E229" s="17">
        <f t="shared" si="29"/>
        <v>0.54142796761161971</v>
      </c>
      <c r="F229" s="14">
        <f t="shared" si="30"/>
        <v>42553</v>
      </c>
      <c r="G229" s="14">
        <f t="shared" si="31"/>
        <v>42919</v>
      </c>
      <c r="H229" s="3">
        <f>CHOOSE(MATCH($A$2,{"D","C"},0),VLOOKUP($A229,$J$4:$M$45,COUNTA($J$4:$M$4)),TREND(D229:E229,F229:G229,B229))</f>
        <v>0.55696839054426572</v>
      </c>
    </row>
    <row r="230" spans="1:8">
      <c r="A230" s="12">
        <f t="shared" si="32"/>
        <v>42644</v>
      </c>
      <c r="B230" s="34">
        <f t="shared" si="26"/>
        <v>42658</v>
      </c>
      <c r="C230" s="35">
        <f t="shared" si="27"/>
        <v>20</v>
      </c>
      <c r="D230" s="17">
        <f t="shared" si="28"/>
        <v>0.56097365418670009</v>
      </c>
      <c r="E230" s="17">
        <f t="shared" si="29"/>
        <v>0.54142796761161971</v>
      </c>
      <c r="F230" s="14">
        <f t="shared" si="30"/>
        <v>42553</v>
      </c>
      <c r="G230" s="14">
        <f t="shared" si="31"/>
        <v>42919</v>
      </c>
      <c r="H230" s="3">
        <f>CHOOSE(MATCH($A$2,{"D","C"},0),VLOOKUP($A230,$J$4:$M$45,COUNTA($J$4:$M$4)),TREND(D230:E230,F230:G230,B230))</f>
        <v>0.5553662850872918</v>
      </c>
    </row>
    <row r="231" spans="1:8">
      <c r="A231" s="12">
        <f t="shared" si="32"/>
        <v>42675</v>
      </c>
      <c r="B231" s="34">
        <f t="shared" ref="B231:B274" si="33">DATE(YEAR(A231),MONTH(A231)+FLOOR(($N$2+$A$3)/2,1),1+14*MOD($N$2+$A$3,2))</f>
        <v>42689</v>
      </c>
      <c r="C231" s="35">
        <f t="shared" si="27"/>
        <v>20</v>
      </c>
      <c r="D231" s="17">
        <f t="shared" si="28"/>
        <v>0.56097365418670009</v>
      </c>
      <c r="E231" s="17">
        <f t="shared" si="29"/>
        <v>0.54142796761161971</v>
      </c>
      <c r="F231" s="14">
        <f t="shared" si="30"/>
        <v>42553</v>
      </c>
      <c r="G231" s="14">
        <f t="shared" si="31"/>
        <v>42919</v>
      </c>
      <c r="H231" s="3">
        <f>CHOOSE(MATCH($A$2,{"D","C"},0),VLOOKUP($A231,$J$4:$M$45,COUNTA($J$4:$M$4)),TREND(D231:E231,F231:G231,B231))</f>
        <v>0.55371077611508523</v>
      </c>
    </row>
    <row r="232" spans="1:8">
      <c r="A232" s="12">
        <f t="shared" si="32"/>
        <v>42705</v>
      </c>
      <c r="B232" s="34">
        <f t="shared" si="33"/>
        <v>42719</v>
      </c>
      <c r="C232" s="35">
        <f t="shared" si="27"/>
        <v>20</v>
      </c>
      <c r="D232" s="17">
        <f t="shared" si="28"/>
        <v>0.56097365418670009</v>
      </c>
      <c r="E232" s="17">
        <f t="shared" si="29"/>
        <v>0.54142796761161971</v>
      </c>
      <c r="F232" s="14">
        <f t="shared" si="30"/>
        <v>42553</v>
      </c>
      <c r="G232" s="14">
        <f t="shared" si="31"/>
        <v>42919</v>
      </c>
      <c r="H232" s="3">
        <f>CHOOSE(MATCH($A$2,{"D","C"},0),VLOOKUP($A232,$J$4:$M$45,COUNTA($J$4:$M$4)),TREND(D232:E232,F232:G232,B232))</f>
        <v>0.55210867065811176</v>
      </c>
    </row>
    <row r="233" spans="1:8">
      <c r="A233" s="12">
        <f t="shared" si="32"/>
        <v>42736</v>
      </c>
      <c r="B233" s="34">
        <f t="shared" si="33"/>
        <v>42750</v>
      </c>
      <c r="C233" s="35">
        <f t="shared" si="27"/>
        <v>20</v>
      </c>
      <c r="D233" s="17">
        <f t="shared" si="28"/>
        <v>0.56097365418670009</v>
      </c>
      <c r="E233" s="17">
        <f t="shared" si="29"/>
        <v>0.54142796761161971</v>
      </c>
      <c r="F233" s="14">
        <f t="shared" si="30"/>
        <v>42553</v>
      </c>
      <c r="G233" s="14">
        <f t="shared" si="31"/>
        <v>42919</v>
      </c>
      <c r="H233" s="3">
        <f>CHOOSE(MATCH($A$2,{"D","C"},0),VLOOKUP($A233,$J$4:$M$45,COUNTA($J$4:$M$4)),TREND(D233:E233,F233:G233,B233))</f>
        <v>0.55045316168590519</v>
      </c>
    </row>
    <row r="234" spans="1:8">
      <c r="A234" s="12">
        <f t="shared" si="32"/>
        <v>42767</v>
      </c>
      <c r="B234" s="34">
        <f t="shared" si="33"/>
        <v>42781</v>
      </c>
      <c r="C234" s="35">
        <f t="shared" si="27"/>
        <v>20</v>
      </c>
      <c r="D234" s="17">
        <f t="shared" si="28"/>
        <v>0.56097365418670009</v>
      </c>
      <c r="E234" s="17">
        <f t="shared" si="29"/>
        <v>0.54142796761161971</v>
      </c>
      <c r="F234" s="14">
        <f t="shared" si="30"/>
        <v>42553</v>
      </c>
      <c r="G234" s="14">
        <f t="shared" si="31"/>
        <v>42919</v>
      </c>
      <c r="H234" s="3">
        <f>CHOOSE(MATCH($A$2,{"D","C"},0),VLOOKUP($A234,$J$4:$M$45,COUNTA($J$4:$M$4)),TREND(D234:E234,F234:G234,B234))</f>
        <v>0.54879765271369907</v>
      </c>
    </row>
    <row r="235" spans="1:8">
      <c r="A235" s="12">
        <f t="shared" si="32"/>
        <v>42795</v>
      </c>
      <c r="B235" s="34">
        <f t="shared" si="33"/>
        <v>42809</v>
      </c>
      <c r="C235" s="35">
        <f t="shared" si="27"/>
        <v>20</v>
      </c>
      <c r="D235" s="17">
        <f t="shared" si="28"/>
        <v>0.56097365418670009</v>
      </c>
      <c r="E235" s="17">
        <f t="shared" si="29"/>
        <v>0.54142796761161971</v>
      </c>
      <c r="F235" s="14">
        <f t="shared" si="30"/>
        <v>42553</v>
      </c>
      <c r="G235" s="14">
        <f t="shared" si="31"/>
        <v>42919</v>
      </c>
      <c r="H235" s="3">
        <f>CHOOSE(MATCH($A$2,{"D","C"},0),VLOOKUP($A235,$J$4:$M$45,COUNTA($J$4:$M$4)),TREND(D235:E235,F235:G235,B235))</f>
        <v>0.54730235428719043</v>
      </c>
    </row>
    <row r="236" spans="1:8">
      <c r="A236" s="12">
        <f t="shared" si="32"/>
        <v>42826</v>
      </c>
      <c r="B236" s="34">
        <f t="shared" si="33"/>
        <v>42840</v>
      </c>
      <c r="C236" s="35">
        <f t="shared" si="27"/>
        <v>20</v>
      </c>
      <c r="D236" s="17">
        <f t="shared" si="28"/>
        <v>0.56097365418670009</v>
      </c>
      <c r="E236" s="17">
        <f t="shared" si="29"/>
        <v>0.54142796761161971</v>
      </c>
      <c r="F236" s="14">
        <f t="shared" si="30"/>
        <v>42553</v>
      </c>
      <c r="G236" s="14">
        <f t="shared" si="31"/>
        <v>42919</v>
      </c>
      <c r="H236" s="3">
        <f>CHOOSE(MATCH($A$2,{"D","C"},0),VLOOKUP($A236,$J$4:$M$45,COUNTA($J$4:$M$4)),TREND(D236:E236,F236:G236,B236))</f>
        <v>0.54564684531498386</v>
      </c>
    </row>
    <row r="237" spans="1:8">
      <c r="A237" s="12">
        <f t="shared" si="32"/>
        <v>42856</v>
      </c>
      <c r="B237" s="34">
        <f t="shared" si="33"/>
        <v>42870</v>
      </c>
      <c r="C237" s="35">
        <f t="shared" si="27"/>
        <v>20</v>
      </c>
      <c r="D237" s="17">
        <f t="shared" si="28"/>
        <v>0.56097365418670009</v>
      </c>
      <c r="E237" s="17">
        <f t="shared" si="29"/>
        <v>0.54142796761161971</v>
      </c>
      <c r="F237" s="14">
        <f t="shared" si="30"/>
        <v>42553</v>
      </c>
      <c r="G237" s="14">
        <f t="shared" si="31"/>
        <v>42919</v>
      </c>
      <c r="H237" s="3">
        <f>CHOOSE(MATCH($A$2,{"D","C"},0),VLOOKUP($A237,$J$4:$M$45,COUNTA($J$4:$M$4)),TREND(D237:E237,F237:G237,B237))</f>
        <v>0.54404473985801038</v>
      </c>
    </row>
    <row r="238" spans="1:8">
      <c r="A238" s="12">
        <f t="shared" si="32"/>
        <v>42887</v>
      </c>
      <c r="B238" s="34">
        <f t="shared" si="33"/>
        <v>42901</v>
      </c>
      <c r="C238" s="35">
        <f t="shared" si="27"/>
        <v>20</v>
      </c>
      <c r="D238" s="17">
        <f t="shared" si="28"/>
        <v>0.56097365418670009</v>
      </c>
      <c r="E238" s="17">
        <f t="shared" si="29"/>
        <v>0.54142796761161971</v>
      </c>
      <c r="F238" s="14">
        <f t="shared" si="30"/>
        <v>42553</v>
      </c>
      <c r="G238" s="14">
        <f t="shared" si="31"/>
        <v>42919</v>
      </c>
      <c r="H238" s="3">
        <f>CHOOSE(MATCH($A$2,{"D","C"},0),VLOOKUP($A238,$J$4:$M$45,COUNTA($J$4:$M$4)),TREND(D238:E238,F238:G238,B238))</f>
        <v>0.54238923088580382</v>
      </c>
    </row>
    <row r="239" spans="1:8">
      <c r="A239" s="12">
        <f t="shared" si="32"/>
        <v>42917</v>
      </c>
      <c r="B239" s="34">
        <f t="shared" si="33"/>
        <v>42931</v>
      </c>
      <c r="C239" s="35">
        <f t="shared" si="27"/>
        <v>21</v>
      </c>
      <c r="D239" s="17">
        <f t="shared" si="28"/>
        <v>0.54142796761161971</v>
      </c>
      <c r="E239" s="17">
        <f t="shared" si="29"/>
        <v>0.53047242354405877</v>
      </c>
      <c r="F239" s="14">
        <f t="shared" si="30"/>
        <v>42919</v>
      </c>
      <c r="G239" s="14">
        <f t="shared" si="31"/>
        <v>43284</v>
      </c>
      <c r="H239" s="3">
        <f>CHOOSE(MATCH($A$2,{"D","C"},0),VLOOKUP($A239,$J$4:$M$45,COUNTA($J$4:$M$4)),TREND(D239:E239,F239:G239,B239))</f>
        <v>0.54106778534090538</v>
      </c>
    </row>
    <row r="240" spans="1:8">
      <c r="A240" s="12">
        <f t="shared" si="32"/>
        <v>42948</v>
      </c>
      <c r="B240" s="34">
        <f t="shared" si="33"/>
        <v>42962</v>
      </c>
      <c r="C240" s="35">
        <f t="shared" si="27"/>
        <v>21</v>
      </c>
      <c r="D240" s="17">
        <f t="shared" si="28"/>
        <v>0.54142796761161971</v>
      </c>
      <c r="E240" s="17">
        <f t="shared" si="29"/>
        <v>0.53047242354405877</v>
      </c>
      <c r="F240" s="14">
        <f t="shared" si="30"/>
        <v>42919</v>
      </c>
      <c r="G240" s="14">
        <f t="shared" si="31"/>
        <v>43284</v>
      </c>
      <c r="H240" s="3">
        <f>CHOOSE(MATCH($A$2,{"D","C"},0),VLOOKUP($A240,$J$4:$M$45,COUNTA($J$4:$M$4)),TREND(D240:E240,F240:G240,B240))</f>
        <v>0.54013731447489333</v>
      </c>
    </row>
    <row r="241" spans="1:8">
      <c r="A241" s="12">
        <f t="shared" si="32"/>
        <v>42979</v>
      </c>
      <c r="B241" s="34">
        <f t="shared" si="33"/>
        <v>42993</v>
      </c>
      <c r="C241" s="35">
        <f t="shared" si="27"/>
        <v>21</v>
      </c>
      <c r="D241" s="17">
        <f t="shared" si="28"/>
        <v>0.54142796761161971</v>
      </c>
      <c r="E241" s="17">
        <f t="shared" si="29"/>
        <v>0.53047242354405877</v>
      </c>
      <c r="F241" s="14">
        <f t="shared" si="30"/>
        <v>42919</v>
      </c>
      <c r="G241" s="14">
        <f t="shared" si="31"/>
        <v>43284</v>
      </c>
      <c r="H241" s="3">
        <f>CHOOSE(MATCH($A$2,{"D","C"},0),VLOOKUP($A241,$J$4:$M$45,COUNTA($J$4:$M$4)),TREND(D241:E241,F241:G241,B241))</f>
        <v>0.53920684360888127</v>
      </c>
    </row>
    <row r="242" spans="1:8">
      <c r="A242" s="12">
        <f t="shared" si="32"/>
        <v>43009</v>
      </c>
      <c r="B242" s="34">
        <f t="shared" si="33"/>
        <v>43023</v>
      </c>
      <c r="C242" s="35">
        <f t="shared" si="27"/>
        <v>21</v>
      </c>
      <c r="D242" s="17">
        <f t="shared" si="28"/>
        <v>0.54142796761161971</v>
      </c>
      <c r="E242" s="17">
        <f t="shared" si="29"/>
        <v>0.53047242354405877</v>
      </c>
      <c r="F242" s="14">
        <f t="shared" si="30"/>
        <v>42919</v>
      </c>
      <c r="G242" s="14">
        <f t="shared" si="31"/>
        <v>43284</v>
      </c>
      <c r="H242" s="3">
        <f>CHOOSE(MATCH($A$2,{"D","C"},0),VLOOKUP($A242,$J$4:$M$45,COUNTA($J$4:$M$4)),TREND(D242:E242,F242:G242,B242))</f>
        <v>0.53830638793209551</v>
      </c>
    </row>
    <row r="243" spans="1:8">
      <c r="A243" s="12">
        <f t="shared" si="32"/>
        <v>43040</v>
      </c>
      <c r="B243" s="34">
        <f t="shared" si="33"/>
        <v>43054</v>
      </c>
      <c r="C243" s="35">
        <f t="shared" si="27"/>
        <v>21</v>
      </c>
      <c r="D243" s="17">
        <f t="shared" si="28"/>
        <v>0.54142796761161971</v>
      </c>
      <c r="E243" s="17">
        <f t="shared" si="29"/>
        <v>0.53047242354405877</v>
      </c>
      <c r="F243" s="14">
        <f t="shared" si="30"/>
        <v>42919</v>
      </c>
      <c r="G243" s="14">
        <f t="shared" si="31"/>
        <v>43284</v>
      </c>
      <c r="H243" s="3">
        <f>CHOOSE(MATCH($A$2,{"D","C"},0),VLOOKUP($A243,$J$4:$M$45,COUNTA($J$4:$M$4)),TREND(D243:E243,F243:G243,B243))</f>
        <v>0.53737591706608345</v>
      </c>
    </row>
    <row r="244" spans="1:8">
      <c r="A244" s="12">
        <f t="shared" si="32"/>
        <v>43070</v>
      </c>
      <c r="B244" s="34">
        <f t="shared" si="33"/>
        <v>43084</v>
      </c>
      <c r="C244" s="35">
        <f t="shared" si="27"/>
        <v>21</v>
      </c>
      <c r="D244" s="17">
        <f t="shared" si="28"/>
        <v>0.54142796761161971</v>
      </c>
      <c r="E244" s="17">
        <f t="shared" si="29"/>
        <v>0.53047242354405877</v>
      </c>
      <c r="F244" s="14">
        <f t="shared" si="30"/>
        <v>42919</v>
      </c>
      <c r="G244" s="14">
        <f t="shared" si="31"/>
        <v>43284</v>
      </c>
      <c r="H244" s="3">
        <f>CHOOSE(MATCH($A$2,{"D","C"},0),VLOOKUP($A244,$J$4:$M$45,COUNTA($J$4:$M$4)),TREND(D244:E244,F244:G244,B244))</f>
        <v>0.53647546138929769</v>
      </c>
    </row>
    <row r="245" spans="1:8">
      <c r="A245" s="12">
        <f t="shared" si="32"/>
        <v>43101</v>
      </c>
      <c r="B245" s="34">
        <f t="shared" si="33"/>
        <v>43115</v>
      </c>
      <c r="C245" s="35">
        <f t="shared" si="27"/>
        <v>21</v>
      </c>
      <c r="D245" s="17">
        <f t="shared" si="28"/>
        <v>0.54142796761161971</v>
      </c>
      <c r="E245" s="17">
        <f t="shared" si="29"/>
        <v>0.53047242354405877</v>
      </c>
      <c r="F245" s="14">
        <f t="shared" si="30"/>
        <v>42919</v>
      </c>
      <c r="G245" s="14">
        <f t="shared" si="31"/>
        <v>43284</v>
      </c>
      <c r="H245" s="3">
        <f>CHOOSE(MATCH($A$2,{"D","C"},0),VLOOKUP($A245,$J$4:$M$45,COUNTA($J$4:$M$4)),TREND(D245:E245,F245:G245,B245))</f>
        <v>0.53554499052328564</v>
      </c>
    </row>
    <row r="246" spans="1:8">
      <c r="A246" s="12">
        <f t="shared" si="32"/>
        <v>43132</v>
      </c>
      <c r="B246" s="34">
        <f t="shared" si="33"/>
        <v>43146</v>
      </c>
      <c r="C246" s="35">
        <f t="shared" si="27"/>
        <v>21</v>
      </c>
      <c r="D246" s="17">
        <f t="shared" si="28"/>
        <v>0.54142796761161971</v>
      </c>
      <c r="E246" s="17">
        <f t="shared" si="29"/>
        <v>0.53047242354405877</v>
      </c>
      <c r="F246" s="14">
        <f t="shared" si="30"/>
        <v>42919</v>
      </c>
      <c r="G246" s="14">
        <f t="shared" si="31"/>
        <v>43284</v>
      </c>
      <c r="H246" s="3">
        <f>CHOOSE(MATCH($A$2,{"D","C"},0),VLOOKUP($A246,$J$4:$M$45,COUNTA($J$4:$M$4)),TREND(D246:E246,F246:G246,B246))</f>
        <v>0.53461451965727358</v>
      </c>
    </row>
    <row r="247" spans="1:8">
      <c r="A247" s="12">
        <f t="shared" si="32"/>
        <v>43160</v>
      </c>
      <c r="B247" s="34">
        <f t="shared" si="33"/>
        <v>43174</v>
      </c>
      <c r="C247" s="35">
        <f t="shared" si="27"/>
        <v>21</v>
      </c>
      <c r="D247" s="17">
        <f t="shared" si="28"/>
        <v>0.54142796761161971</v>
      </c>
      <c r="E247" s="17">
        <f t="shared" si="29"/>
        <v>0.53047242354405877</v>
      </c>
      <c r="F247" s="14">
        <f t="shared" si="30"/>
        <v>42919</v>
      </c>
      <c r="G247" s="14">
        <f t="shared" si="31"/>
        <v>43284</v>
      </c>
      <c r="H247" s="3">
        <f>CHOOSE(MATCH($A$2,{"D","C"},0),VLOOKUP($A247,$J$4:$M$45,COUNTA($J$4:$M$4)),TREND(D247:E247,F247:G247,B247))</f>
        <v>0.53377409435894019</v>
      </c>
    </row>
    <row r="248" spans="1:8">
      <c r="A248" s="12">
        <f t="shared" si="32"/>
        <v>43191</v>
      </c>
      <c r="B248" s="34">
        <f t="shared" si="33"/>
        <v>43205</v>
      </c>
      <c r="C248" s="35">
        <f t="shared" si="27"/>
        <v>21</v>
      </c>
      <c r="D248" s="17">
        <f t="shared" si="28"/>
        <v>0.54142796761161971</v>
      </c>
      <c r="E248" s="17">
        <f t="shared" si="29"/>
        <v>0.53047242354405877</v>
      </c>
      <c r="F248" s="14">
        <f t="shared" si="30"/>
        <v>42919</v>
      </c>
      <c r="G248" s="14">
        <f t="shared" si="31"/>
        <v>43284</v>
      </c>
      <c r="H248" s="3">
        <f>CHOOSE(MATCH($A$2,{"D","C"},0),VLOOKUP($A248,$J$4:$M$45,COUNTA($J$4:$M$4)),TREND(D248:E248,F248:G248,B248))</f>
        <v>0.53284362349292813</v>
      </c>
    </row>
    <row r="249" spans="1:8">
      <c r="A249" s="12">
        <f t="shared" si="32"/>
        <v>43221</v>
      </c>
      <c r="B249" s="34">
        <f t="shared" si="33"/>
        <v>43235</v>
      </c>
      <c r="C249" s="35">
        <f t="shared" si="27"/>
        <v>21</v>
      </c>
      <c r="D249" s="17">
        <f t="shared" si="28"/>
        <v>0.54142796761161971</v>
      </c>
      <c r="E249" s="17">
        <f t="shared" si="29"/>
        <v>0.53047242354405877</v>
      </c>
      <c r="F249" s="14">
        <f t="shared" si="30"/>
        <v>42919</v>
      </c>
      <c r="G249" s="14">
        <f t="shared" si="31"/>
        <v>43284</v>
      </c>
      <c r="H249" s="3">
        <f>CHOOSE(MATCH($A$2,{"D","C"},0),VLOOKUP($A249,$J$4:$M$45,COUNTA($J$4:$M$4)),TREND(D249:E249,F249:G249,B249))</f>
        <v>0.53194316781614237</v>
      </c>
    </row>
    <row r="250" spans="1:8">
      <c r="A250" s="12">
        <f t="shared" si="32"/>
        <v>43252</v>
      </c>
      <c r="B250" s="34">
        <f t="shared" si="33"/>
        <v>43266</v>
      </c>
      <c r="C250" s="35">
        <f t="shared" si="27"/>
        <v>21</v>
      </c>
      <c r="D250" s="17">
        <f t="shared" si="28"/>
        <v>0.54142796761161971</v>
      </c>
      <c r="E250" s="17">
        <f t="shared" si="29"/>
        <v>0.53047242354405877</v>
      </c>
      <c r="F250" s="14">
        <f t="shared" si="30"/>
        <v>42919</v>
      </c>
      <c r="G250" s="14">
        <f t="shared" si="31"/>
        <v>43284</v>
      </c>
      <c r="H250" s="3">
        <f>CHOOSE(MATCH($A$2,{"D","C"},0),VLOOKUP($A250,$J$4:$M$45,COUNTA($J$4:$M$4)),TREND(D250:E250,F250:G250,B250))</f>
        <v>0.53101269695013031</v>
      </c>
    </row>
    <row r="251" spans="1:8">
      <c r="A251" s="12">
        <f t="shared" si="32"/>
        <v>43282</v>
      </c>
      <c r="B251" s="34">
        <f t="shared" si="33"/>
        <v>43296</v>
      </c>
      <c r="C251" s="35">
        <f t="shared" si="27"/>
        <v>22</v>
      </c>
      <c r="D251" s="17">
        <f t="shared" si="28"/>
        <v>0.53047242354405877</v>
      </c>
      <c r="E251" s="17">
        <f t="shared" si="29"/>
        <v>0.50582244939204668</v>
      </c>
      <c r="F251" s="14">
        <f t="shared" si="30"/>
        <v>43284</v>
      </c>
      <c r="G251" s="14">
        <f t="shared" si="31"/>
        <v>43649</v>
      </c>
      <c r="H251" s="3">
        <f>CHOOSE(MATCH($A$2,{"D","C"},0),VLOOKUP($A251,$J$4:$M$45,COUNTA($J$4:$M$4)),TREND(D251:E251,F251:G251,B251))</f>
        <v>0.52966201343495145</v>
      </c>
    </row>
    <row r="252" spans="1:8">
      <c r="A252" s="12">
        <f t="shared" si="32"/>
        <v>43313</v>
      </c>
      <c r="B252" s="34">
        <f t="shared" si="33"/>
        <v>43327</v>
      </c>
      <c r="C252" s="35">
        <f t="shared" si="27"/>
        <v>22</v>
      </c>
      <c r="D252" s="17">
        <f t="shared" si="28"/>
        <v>0.53047242354405877</v>
      </c>
      <c r="E252" s="17">
        <f t="shared" si="29"/>
        <v>0.50582244939204668</v>
      </c>
      <c r="F252" s="14">
        <f t="shared" si="30"/>
        <v>43284</v>
      </c>
      <c r="G252" s="14">
        <f t="shared" si="31"/>
        <v>43649</v>
      </c>
      <c r="H252" s="3">
        <f>CHOOSE(MATCH($A$2,{"D","C"},0),VLOOKUP($A252,$J$4:$M$45,COUNTA($J$4:$M$4)),TREND(D252:E252,F252:G252,B252))</f>
        <v>0.52756845398642449</v>
      </c>
    </row>
    <row r="253" spans="1:8">
      <c r="A253" s="12">
        <f t="shared" si="32"/>
        <v>43344</v>
      </c>
      <c r="B253" s="34">
        <f t="shared" si="33"/>
        <v>43358</v>
      </c>
      <c r="C253" s="35">
        <f t="shared" si="27"/>
        <v>22</v>
      </c>
      <c r="D253" s="17">
        <f t="shared" si="28"/>
        <v>0.53047242354405877</v>
      </c>
      <c r="E253" s="17">
        <f t="shared" si="29"/>
        <v>0.50582244939204668</v>
      </c>
      <c r="F253" s="14">
        <f t="shared" si="30"/>
        <v>43284</v>
      </c>
      <c r="G253" s="14">
        <f t="shared" si="31"/>
        <v>43649</v>
      </c>
      <c r="H253" s="3">
        <f>CHOOSE(MATCH($A$2,{"D","C"},0),VLOOKUP($A253,$J$4:$M$45,COUNTA($J$4:$M$4)),TREND(D253:E253,F253:G253,B253))</f>
        <v>0.52547489453789753</v>
      </c>
    </row>
    <row r="254" spans="1:8">
      <c r="A254" s="12">
        <f t="shared" si="32"/>
        <v>43374</v>
      </c>
      <c r="B254" s="34">
        <f t="shared" si="33"/>
        <v>43388</v>
      </c>
      <c r="C254" s="35">
        <f t="shared" si="27"/>
        <v>22</v>
      </c>
      <c r="D254" s="17">
        <f t="shared" si="28"/>
        <v>0.53047242354405877</v>
      </c>
      <c r="E254" s="17">
        <f t="shared" si="29"/>
        <v>0.50582244939204668</v>
      </c>
      <c r="F254" s="14">
        <f t="shared" si="30"/>
        <v>43284</v>
      </c>
      <c r="G254" s="14">
        <f t="shared" si="31"/>
        <v>43649</v>
      </c>
      <c r="H254" s="3">
        <f>CHOOSE(MATCH($A$2,{"D","C"},0),VLOOKUP($A254,$J$4:$M$45,COUNTA($J$4:$M$4)),TREND(D254:E254,F254:G254,B254))</f>
        <v>0.52344886926512935</v>
      </c>
    </row>
    <row r="255" spans="1:8">
      <c r="A255" s="12">
        <f t="shared" si="32"/>
        <v>43405</v>
      </c>
      <c r="B255" s="34">
        <f t="shared" si="33"/>
        <v>43419</v>
      </c>
      <c r="C255" s="35">
        <f t="shared" si="27"/>
        <v>22</v>
      </c>
      <c r="D255" s="17">
        <f t="shared" si="28"/>
        <v>0.53047242354405877</v>
      </c>
      <c r="E255" s="17">
        <f t="shared" si="29"/>
        <v>0.50582244939204668</v>
      </c>
      <c r="F255" s="14">
        <f t="shared" si="30"/>
        <v>43284</v>
      </c>
      <c r="G255" s="14">
        <f t="shared" si="31"/>
        <v>43649</v>
      </c>
      <c r="H255" s="3">
        <f>CHOOSE(MATCH($A$2,{"D","C"},0),VLOOKUP($A255,$J$4:$M$45,COUNTA($J$4:$M$4)),TREND(D255:E255,F255:G255,B255))</f>
        <v>0.52135530981660239</v>
      </c>
    </row>
    <row r="256" spans="1:8">
      <c r="A256" s="12">
        <f t="shared" si="32"/>
        <v>43435</v>
      </c>
      <c r="B256" s="34">
        <f t="shared" si="33"/>
        <v>43449</v>
      </c>
      <c r="C256" s="35">
        <f t="shared" si="27"/>
        <v>22</v>
      </c>
      <c r="D256" s="17">
        <f t="shared" si="28"/>
        <v>0.53047242354405877</v>
      </c>
      <c r="E256" s="17">
        <f t="shared" si="29"/>
        <v>0.50582244939204668</v>
      </c>
      <c r="F256" s="14">
        <f t="shared" si="30"/>
        <v>43284</v>
      </c>
      <c r="G256" s="14">
        <f t="shared" si="31"/>
        <v>43649</v>
      </c>
      <c r="H256" s="3">
        <f>CHOOSE(MATCH($A$2,{"D","C"},0),VLOOKUP($A256,$J$4:$M$45,COUNTA($J$4:$M$4)),TREND(D256:E256,F256:G256,B256))</f>
        <v>0.5193292845438342</v>
      </c>
    </row>
    <row r="257" spans="1:8">
      <c r="A257" s="12">
        <f t="shared" si="32"/>
        <v>43466</v>
      </c>
      <c r="B257" s="34">
        <f t="shared" si="33"/>
        <v>43480</v>
      </c>
      <c r="C257" s="35">
        <f t="shared" si="27"/>
        <v>22</v>
      </c>
      <c r="D257" s="17">
        <f t="shared" si="28"/>
        <v>0.53047242354405877</v>
      </c>
      <c r="E257" s="17">
        <f t="shared" si="29"/>
        <v>0.50582244939204668</v>
      </c>
      <c r="F257" s="14">
        <f t="shared" si="30"/>
        <v>43284</v>
      </c>
      <c r="G257" s="14">
        <f t="shared" si="31"/>
        <v>43649</v>
      </c>
      <c r="H257" s="3">
        <f>CHOOSE(MATCH($A$2,{"D","C"},0),VLOOKUP($A257,$J$4:$M$45,COUNTA($J$4:$M$4)),TREND(D257:E257,F257:G257,B257))</f>
        <v>0.51723572509530724</v>
      </c>
    </row>
    <row r="258" spans="1:8">
      <c r="A258" s="12">
        <f t="shared" si="32"/>
        <v>43497</v>
      </c>
      <c r="B258" s="34">
        <f t="shared" si="33"/>
        <v>43511</v>
      </c>
      <c r="C258" s="35">
        <f t="shared" si="27"/>
        <v>22</v>
      </c>
      <c r="D258" s="17">
        <f t="shared" si="28"/>
        <v>0.53047242354405877</v>
      </c>
      <c r="E258" s="17">
        <f t="shared" si="29"/>
        <v>0.50582244939204668</v>
      </c>
      <c r="F258" s="14">
        <f t="shared" si="30"/>
        <v>43284</v>
      </c>
      <c r="G258" s="14">
        <f t="shared" si="31"/>
        <v>43649</v>
      </c>
      <c r="H258" s="3">
        <f>CHOOSE(MATCH($A$2,{"D","C"},0),VLOOKUP($A258,$J$4:$M$45,COUNTA($J$4:$M$4)),TREND(D258:E258,F258:G258,B258))</f>
        <v>0.51514216564678028</v>
      </c>
    </row>
    <row r="259" spans="1:8">
      <c r="A259" s="12">
        <f t="shared" si="32"/>
        <v>43525</v>
      </c>
      <c r="B259" s="34">
        <f t="shared" si="33"/>
        <v>43539</v>
      </c>
      <c r="C259" s="35">
        <f t="shared" si="27"/>
        <v>22</v>
      </c>
      <c r="D259" s="17">
        <f t="shared" si="28"/>
        <v>0.53047242354405877</v>
      </c>
      <c r="E259" s="17">
        <f t="shared" si="29"/>
        <v>0.50582244939204668</v>
      </c>
      <c r="F259" s="14">
        <f t="shared" si="30"/>
        <v>43284</v>
      </c>
      <c r="G259" s="14">
        <f t="shared" si="31"/>
        <v>43649</v>
      </c>
      <c r="H259" s="3">
        <f>CHOOSE(MATCH($A$2,{"D","C"},0),VLOOKUP($A259,$J$4:$M$45,COUNTA($J$4:$M$4)),TREND(D259:E259,F259:G259,B259))</f>
        <v>0.51325120872553009</v>
      </c>
    </row>
    <row r="260" spans="1:8">
      <c r="A260" s="12">
        <f t="shared" si="32"/>
        <v>43556</v>
      </c>
      <c r="B260" s="34">
        <f t="shared" si="33"/>
        <v>43570</v>
      </c>
      <c r="C260" s="35">
        <f t="shared" si="27"/>
        <v>22</v>
      </c>
      <c r="D260" s="17">
        <f t="shared" si="28"/>
        <v>0.53047242354405877</v>
      </c>
      <c r="E260" s="17">
        <f t="shared" si="29"/>
        <v>0.50582244939204668</v>
      </c>
      <c r="F260" s="14">
        <f t="shared" si="30"/>
        <v>43284</v>
      </c>
      <c r="G260" s="14">
        <f t="shared" si="31"/>
        <v>43649</v>
      </c>
      <c r="H260" s="3">
        <f>CHOOSE(MATCH($A$2,{"D","C"},0),VLOOKUP($A260,$J$4:$M$45,COUNTA($J$4:$M$4)),TREND(D260:E260,F260:G260,B260))</f>
        <v>0.51115764927700269</v>
      </c>
    </row>
    <row r="261" spans="1:8">
      <c r="A261" s="12">
        <f t="shared" si="32"/>
        <v>43586</v>
      </c>
      <c r="B261" s="34">
        <f t="shared" si="33"/>
        <v>43600</v>
      </c>
      <c r="C261" s="35">
        <f t="shared" ref="C261:C324" si="34">MATCH($B261,$K$5:$K$45,1)</f>
        <v>22</v>
      </c>
      <c r="D261" s="17">
        <f t="shared" ref="D261:D324" si="35">INDEX($M$5:$M$45,C261)</f>
        <v>0.53047242354405877</v>
      </c>
      <c r="E261" s="17">
        <f t="shared" ref="E261:E324" si="36">INDEX($M$5:$M$45,C261+1)</f>
        <v>0.50582244939204668</v>
      </c>
      <c r="F261" s="14">
        <f t="shared" ref="F261:F324" si="37">INDEX($K$5:$K$45,C261)</f>
        <v>43284</v>
      </c>
      <c r="G261" s="14">
        <f t="shared" ref="G261:G324" si="38">INDEX($K$5:$K$45,C261+1)</f>
        <v>43649</v>
      </c>
      <c r="H261" s="3">
        <f>CHOOSE(MATCH($A$2,{"D","C"},0),VLOOKUP($A261,$J$4:$M$45,COUNTA($J$4:$M$4)),TREND(D261:E261,F261:G261,B261))</f>
        <v>0.50913162400423451</v>
      </c>
    </row>
    <row r="262" spans="1:8">
      <c r="A262" s="12">
        <f t="shared" ref="A262:A325" si="39">EOMONTH(A261,$A$3-1)+1</f>
        <v>43617</v>
      </c>
      <c r="B262" s="34">
        <f t="shared" si="33"/>
        <v>43631</v>
      </c>
      <c r="C262" s="35">
        <f t="shared" si="34"/>
        <v>22</v>
      </c>
      <c r="D262" s="17">
        <f t="shared" si="35"/>
        <v>0.53047242354405877</v>
      </c>
      <c r="E262" s="17">
        <f t="shared" si="36"/>
        <v>0.50582244939204668</v>
      </c>
      <c r="F262" s="14">
        <f t="shared" si="37"/>
        <v>43284</v>
      </c>
      <c r="G262" s="14">
        <f t="shared" si="38"/>
        <v>43649</v>
      </c>
      <c r="H262" s="3">
        <f>CHOOSE(MATCH($A$2,{"D","C"},0),VLOOKUP($A262,$J$4:$M$45,COUNTA($J$4:$M$4)),TREND(D262:E262,F262:G262,B262))</f>
        <v>0.50703806455570755</v>
      </c>
    </row>
    <row r="263" spans="1:8">
      <c r="A263" s="12">
        <f t="shared" si="39"/>
        <v>43647</v>
      </c>
      <c r="B263" s="34">
        <f t="shared" si="33"/>
        <v>43661</v>
      </c>
      <c r="C263" s="35">
        <f t="shared" si="34"/>
        <v>23</v>
      </c>
      <c r="D263" s="17">
        <f t="shared" si="35"/>
        <v>0.50582244939204668</v>
      </c>
      <c r="E263" s="17">
        <f t="shared" si="36"/>
        <v>0.50076422489812622</v>
      </c>
      <c r="F263" s="14">
        <f t="shared" si="37"/>
        <v>43649</v>
      </c>
      <c r="G263" s="14">
        <f t="shared" si="38"/>
        <v>43847</v>
      </c>
      <c r="H263" s="3">
        <f>CHOOSE(MATCH($A$2,{"D","C"},0),VLOOKUP($A263,$J$4:$M$45,COUNTA($J$4:$M$4)),TREND(D263:E263,F263:G263,B263))</f>
        <v>0.5055158903318091</v>
      </c>
    </row>
    <row r="264" spans="1:8">
      <c r="A264" s="12">
        <f t="shared" si="39"/>
        <v>43678</v>
      </c>
      <c r="B264" s="34">
        <f t="shared" si="33"/>
        <v>43692</v>
      </c>
      <c r="C264" s="35">
        <f t="shared" si="34"/>
        <v>23</v>
      </c>
      <c r="D264" s="17">
        <f t="shared" si="35"/>
        <v>0.50582244939204668</v>
      </c>
      <c r="E264" s="17">
        <f t="shared" si="36"/>
        <v>0.50076422489812622</v>
      </c>
      <c r="F264" s="14">
        <f t="shared" si="37"/>
        <v>43649</v>
      </c>
      <c r="G264" s="14">
        <f t="shared" si="38"/>
        <v>43847</v>
      </c>
      <c r="H264" s="3">
        <f>CHOOSE(MATCH($A$2,{"D","C"},0),VLOOKUP($A264,$J$4:$M$45,COUNTA($J$4:$M$4)),TREND(D264:E264,F264:G264,B264))</f>
        <v>0.50472394609286186</v>
      </c>
    </row>
    <row r="265" spans="1:8">
      <c r="A265" s="12">
        <f t="shared" si="39"/>
        <v>43709</v>
      </c>
      <c r="B265" s="34">
        <f t="shared" si="33"/>
        <v>43723</v>
      </c>
      <c r="C265" s="35">
        <f t="shared" si="34"/>
        <v>23</v>
      </c>
      <c r="D265" s="17">
        <f t="shared" si="35"/>
        <v>0.50582244939204668</v>
      </c>
      <c r="E265" s="17">
        <f t="shared" si="36"/>
        <v>0.50076422489812622</v>
      </c>
      <c r="F265" s="14">
        <f t="shared" si="37"/>
        <v>43649</v>
      </c>
      <c r="G265" s="14">
        <f t="shared" si="38"/>
        <v>43847</v>
      </c>
      <c r="H265" s="3">
        <f>CHOOSE(MATCH($A$2,{"D","C"},0),VLOOKUP($A265,$J$4:$M$45,COUNTA($J$4:$M$4)),TREND(D265:E265,F265:G265,B265))</f>
        <v>0.50393200185391485</v>
      </c>
    </row>
    <row r="266" spans="1:8">
      <c r="A266" s="12">
        <f t="shared" si="39"/>
        <v>43739</v>
      </c>
      <c r="B266" s="34">
        <f t="shared" si="33"/>
        <v>43753</v>
      </c>
      <c r="C266" s="35">
        <f t="shared" si="34"/>
        <v>23</v>
      </c>
      <c r="D266" s="17">
        <f t="shared" si="35"/>
        <v>0.50582244939204668</v>
      </c>
      <c r="E266" s="17">
        <f t="shared" si="36"/>
        <v>0.50076422489812622</v>
      </c>
      <c r="F266" s="14">
        <f t="shared" si="37"/>
        <v>43649</v>
      </c>
      <c r="G266" s="14">
        <f t="shared" si="38"/>
        <v>43847</v>
      </c>
      <c r="H266" s="3">
        <f>CHOOSE(MATCH($A$2,{"D","C"},0),VLOOKUP($A266,$J$4:$M$45,COUNTA($J$4:$M$4)),TREND(D266:E266,F266:G266,B266))</f>
        <v>0.50316560420332079</v>
      </c>
    </row>
    <row r="267" spans="1:8">
      <c r="A267" s="12">
        <f t="shared" si="39"/>
        <v>43770</v>
      </c>
      <c r="B267" s="34">
        <f t="shared" si="33"/>
        <v>43784</v>
      </c>
      <c r="C267" s="35">
        <f t="shared" si="34"/>
        <v>23</v>
      </c>
      <c r="D267" s="17">
        <f t="shared" si="35"/>
        <v>0.50582244939204668</v>
      </c>
      <c r="E267" s="17">
        <f t="shared" si="36"/>
        <v>0.50076422489812622</v>
      </c>
      <c r="F267" s="14">
        <f t="shared" si="37"/>
        <v>43649</v>
      </c>
      <c r="G267" s="14">
        <f t="shared" si="38"/>
        <v>43847</v>
      </c>
      <c r="H267" s="3">
        <f>CHOOSE(MATCH($A$2,{"D","C"},0),VLOOKUP($A267,$J$4:$M$45,COUNTA($J$4:$M$4)),TREND(D267:E267,F267:G267,B267))</f>
        <v>0.50237365996437355</v>
      </c>
    </row>
    <row r="268" spans="1:8">
      <c r="A268" s="12">
        <f t="shared" si="39"/>
        <v>43800</v>
      </c>
      <c r="B268" s="34">
        <f t="shared" si="33"/>
        <v>43814</v>
      </c>
      <c r="C268" s="35">
        <f t="shared" si="34"/>
        <v>23</v>
      </c>
      <c r="D268" s="17">
        <f t="shared" si="35"/>
        <v>0.50582244939204668</v>
      </c>
      <c r="E268" s="17">
        <f t="shared" si="36"/>
        <v>0.50076422489812622</v>
      </c>
      <c r="F268" s="14">
        <f t="shared" si="37"/>
        <v>43649</v>
      </c>
      <c r="G268" s="14">
        <f t="shared" si="38"/>
        <v>43847</v>
      </c>
      <c r="H268" s="3">
        <f>CHOOSE(MATCH($A$2,{"D","C"},0),VLOOKUP($A268,$J$4:$M$45,COUNTA($J$4:$M$4)),TREND(D268:E268,F268:G268,B268))</f>
        <v>0.50160726231377972</v>
      </c>
    </row>
    <row r="269" spans="1:8">
      <c r="A269" s="12">
        <f t="shared" si="39"/>
        <v>43831</v>
      </c>
      <c r="B269" s="34">
        <f t="shared" si="33"/>
        <v>43845</v>
      </c>
      <c r="C269" s="35">
        <f t="shared" si="34"/>
        <v>23</v>
      </c>
      <c r="D269" s="17">
        <f t="shared" si="35"/>
        <v>0.50582244939204668</v>
      </c>
      <c r="E269" s="17">
        <f t="shared" si="36"/>
        <v>0.50076422489812622</v>
      </c>
      <c r="F269" s="14">
        <f t="shared" si="37"/>
        <v>43649</v>
      </c>
      <c r="G269" s="14">
        <f t="shared" si="38"/>
        <v>43847</v>
      </c>
      <c r="H269" s="3">
        <f>CHOOSE(MATCH($A$2,{"D","C"},0),VLOOKUP($A269,$J$4:$M$45,COUNTA($J$4:$M$4)),TREND(D269:E269,F269:G269,B269))</f>
        <v>0.50081531807483248</v>
      </c>
    </row>
    <row r="270" spans="1:8">
      <c r="A270" s="12">
        <f t="shared" si="39"/>
        <v>43862</v>
      </c>
      <c r="B270" s="34">
        <f t="shared" si="33"/>
        <v>43876</v>
      </c>
      <c r="C270" s="35">
        <f t="shared" si="34"/>
        <v>24</v>
      </c>
      <c r="D270" s="17">
        <f t="shared" si="35"/>
        <v>0.50076422489812622</v>
      </c>
      <c r="E270" s="17">
        <f t="shared" si="36"/>
        <v>0.50076422489812622</v>
      </c>
      <c r="F270" s="14">
        <f t="shared" si="37"/>
        <v>43847</v>
      </c>
      <c r="G270" s="14">
        <f t="shared" si="38"/>
        <v>43877</v>
      </c>
      <c r="H270" s="3">
        <f>CHOOSE(MATCH($A$2,{"D","C"},0),VLOOKUP($A270,$J$4:$M$45,COUNTA($J$4:$M$4)),TREND(D270:E270,F270:G270,B270))</f>
        <v>0.50076422489812622</v>
      </c>
    </row>
    <row r="271" spans="1:8">
      <c r="A271" s="12">
        <f t="shared" si="39"/>
        <v>43891</v>
      </c>
      <c r="B271" s="34">
        <f t="shared" si="33"/>
        <v>43905</v>
      </c>
      <c r="C271" s="35">
        <f t="shared" si="34"/>
        <v>25</v>
      </c>
      <c r="D271" s="17">
        <f t="shared" si="35"/>
        <v>0.50076422489812622</v>
      </c>
      <c r="E271" s="17">
        <f t="shared" si="36"/>
        <v>0.45068780240831363</v>
      </c>
      <c r="F271" s="14">
        <f t="shared" si="37"/>
        <v>43877</v>
      </c>
      <c r="G271" s="14">
        <f t="shared" si="38"/>
        <v>43907</v>
      </c>
      <c r="H271" s="3">
        <f>CHOOSE(MATCH($A$2,{"D","C"},0),VLOOKUP($A271,$J$4:$M$45,COUNTA($J$4:$M$4)),TREND(D271:E271,F271:G271,B271))</f>
        <v>0.45402623057429992</v>
      </c>
    </row>
    <row r="272" spans="1:8">
      <c r="A272" s="12">
        <f t="shared" si="39"/>
        <v>43922</v>
      </c>
      <c r="B272" s="34">
        <f t="shared" si="33"/>
        <v>43936</v>
      </c>
      <c r="C272" s="35">
        <f t="shared" si="34"/>
        <v>26</v>
      </c>
      <c r="D272" s="17">
        <f t="shared" si="35"/>
        <v>0.45068780240831363</v>
      </c>
      <c r="E272" s="17">
        <f t="shared" si="36"/>
        <v>0.37557316867359464</v>
      </c>
      <c r="F272" s="14">
        <f t="shared" si="37"/>
        <v>43907</v>
      </c>
      <c r="G272" s="14">
        <f t="shared" si="38"/>
        <v>43937</v>
      </c>
      <c r="H272" s="3">
        <f>CHOOSE(MATCH($A$2,{"D","C"},0),VLOOKUP($A272,$J$4:$M$45,COUNTA($J$4:$M$4)),TREND(D272:E272,F272:G272,B272))</f>
        <v>0.3780769897980889</v>
      </c>
    </row>
    <row r="273" spans="1:8">
      <c r="A273" s="12">
        <f t="shared" si="39"/>
        <v>43952</v>
      </c>
      <c r="B273" s="34">
        <f t="shared" si="33"/>
        <v>43966</v>
      </c>
      <c r="C273" s="35">
        <f t="shared" si="34"/>
        <v>27</v>
      </c>
      <c r="D273" s="17">
        <f t="shared" si="35"/>
        <v>0.37557316867359464</v>
      </c>
      <c r="E273" s="17">
        <f t="shared" si="36"/>
        <v>0.37557316867359464</v>
      </c>
      <c r="F273" s="14">
        <f t="shared" si="37"/>
        <v>43937</v>
      </c>
      <c r="G273" s="14">
        <f t="shared" si="38"/>
        <v>43968</v>
      </c>
      <c r="H273" s="3">
        <f>CHOOSE(MATCH($A$2,{"D","C"},0),VLOOKUP($A273,$J$4:$M$45,COUNTA($J$4:$M$4)),TREND(D273:E273,F273:G273,B273))</f>
        <v>0.37557316867359464</v>
      </c>
    </row>
    <row r="274" spans="1:8">
      <c r="A274" s="12">
        <f t="shared" si="39"/>
        <v>43983</v>
      </c>
      <c r="B274" s="34">
        <f t="shared" si="33"/>
        <v>43997</v>
      </c>
      <c r="C274" s="35">
        <f t="shared" si="34"/>
        <v>28</v>
      </c>
      <c r="D274" s="17">
        <f t="shared" si="35"/>
        <v>0.37557316867359464</v>
      </c>
      <c r="E274" s="17">
        <f t="shared" si="36"/>
        <v>0.50076422489812611</v>
      </c>
      <c r="F274" s="14">
        <f t="shared" si="37"/>
        <v>43968</v>
      </c>
      <c r="G274" s="14">
        <f t="shared" si="38"/>
        <v>43998</v>
      </c>
      <c r="H274" s="3">
        <f>CHOOSE(MATCH($A$2,{"D","C"},0),VLOOKUP($A274,$J$4:$M$45,COUNTA($J$4:$M$4)),TREND(D274:E274,F274:G274,B274))</f>
        <v>0.49659118969063343</v>
      </c>
    </row>
    <row r="275" spans="1:8">
      <c r="A275" s="12">
        <f t="shared" si="39"/>
        <v>44013</v>
      </c>
      <c r="B275" s="155">
        <f t="shared" ref="B275:B338" si="40">DATE(YEAR(A275),MONTH(A275)+FLOOR(($N$2+$A$3)/2,1),1+14*MOD($N$2+$A$3,2))</f>
        <v>44027</v>
      </c>
      <c r="C275" s="150">
        <f t="shared" si="34"/>
        <v>29</v>
      </c>
      <c r="D275" s="17">
        <f t="shared" si="35"/>
        <v>0.50076422489812611</v>
      </c>
      <c r="E275" s="17">
        <f t="shared" si="36"/>
        <v>0.50076422489812611</v>
      </c>
      <c r="F275" s="14">
        <f t="shared" si="37"/>
        <v>43998</v>
      </c>
      <c r="G275" s="14">
        <f t="shared" si="38"/>
        <v>44105</v>
      </c>
      <c r="H275" s="3">
        <f>CHOOSE(MATCH($A$2,{"D","C"},0),VLOOKUP($A275,$J$4:$M$45,COUNTA($J$4:$M$4)),TREND(D275:E275,F275:G275,B275))</f>
        <v>0.50076422489812611</v>
      </c>
    </row>
    <row r="276" spans="1:8">
      <c r="A276" s="12">
        <f t="shared" si="39"/>
        <v>44044</v>
      </c>
      <c r="B276" s="155">
        <f t="shared" si="40"/>
        <v>44058</v>
      </c>
      <c r="C276" s="150">
        <f t="shared" si="34"/>
        <v>29</v>
      </c>
      <c r="D276" s="17">
        <f t="shared" si="35"/>
        <v>0.50076422489812611</v>
      </c>
      <c r="E276" s="17">
        <f t="shared" si="36"/>
        <v>0.50076422489812611</v>
      </c>
      <c r="F276" s="14">
        <f t="shared" si="37"/>
        <v>43998</v>
      </c>
      <c r="G276" s="14">
        <f t="shared" si="38"/>
        <v>44105</v>
      </c>
      <c r="H276" s="3">
        <f>CHOOSE(MATCH($A$2,{"D","C"},0),VLOOKUP($A276,$J$4:$M$45,COUNTA($J$4:$M$4)),TREND(D276:E276,F276:G276,B276))</f>
        <v>0.50076422489812611</v>
      </c>
    </row>
    <row r="277" spans="1:8">
      <c r="A277" s="12">
        <f t="shared" si="39"/>
        <v>44075</v>
      </c>
      <c r="B277" s="155">
        <f t="shared" si="40"/>
        <v>44089</v>
      </c>
      <c r="C277" s="150">
        <f t="shared" si="34"/>
        <v>29</v>
      </c>
      <c r="D277" s="17">
        <f t="shared" si="35"/>
        <v>0.50076422489812611</v>
      </c>
      <c r="E277" s="17">
        <f t="shared" si="36"/>
        <v>0.50076422489812611</v>
      </c>
      <c r="F277" s="14">
        <f t="shared" si="37"/>
        <v>43998</v>
      </c>
      <c r="G277" s="14">
        <f t="shared" si="38"/>
        <v>44105</v>
      </c>
      <c r="H277" s="3">
        <f>CHOOSE(MATCH($A$2,{"D","C"},0),VLOOKUP($A277,$J$4:$M$45,COUNTA($J$4:$M$4)),TREND(D277:E277,F277:G277,B277))</f>
        <v>0.50076422489812611</v>
      </c>
    </row>
    <row r="278" spans="1:8">
      <c r="A278" s="12">
        <f t="shared" si="39"/>
        <v>44105</v>
      </c>
      <c r="B278" s="155">
        <f t="shared" si="40"/>
        <v>44119</v>
      </c>
      <c r="C278" s="150">
        <f t="shared" si="34"/>
        <v>30</v>
      </c>
      <c r="D278" s="17">
        <f t="shared" si="35"/>
        <v>0.50076422489812611</v>
      </c>
      <c r="E278" s="17">
        <f t="shared" si="36"/>
        <v>0.49575658264914485</v>
      </c>
      <c r="F278" s="14">
        <f t="shared" si="37"/>
        <v>44105</v>
      </c>
      <c r="G278" s="14">
        <f t="shared" si="38"/>
        <v>44380</v>
      </c>
      <c r="H278" s="3">
        <f>CHOOSE(MATCH($A$2,{"D","C"},0),VLOOKUP($A278,$J$4:$M$45,COUNTA($J$4:$M$4)),TREND(D278:E278,F278:G278,B278))</f>
        <v>0.50050929038363245</v>
      </c>
    </row>
    <row r="279" spans="1:8">
      <c r="A279" s="12">
        <f t="shared" si="39"/>
        <v>44136</v>
      </c>
      <c r="B279" s="155">
        <f t="shared" si="40"/>
        <v>44150</v>
      </c>
      <c r="C279" s="150">
        <f t="shared" si="34"/>
        <v>30</v>
      </c>
      <c r="D279" s="17">
        <f t="shared" si="35"/>
        <v>0.50076422489812611</v>
      </c>
      <c r="E279" s="17">
        <f t="shared" si="36"/>
        <v>0.49575658264914485</v>
      </c>
      <c r="F279" s="14">
        <f t="shared" si="37"/>
        <v>44105</v>
      </c>
      <c r="G279" s="14">
        <f t="shared" si="38"/>
        <v>44380</v>
      </c>
      <c r="H279" s="3">
        <f>CHOOSE(MATCH($A$2,{"D","C"},0),VLOOKUP($A279,$J$4:$M$45,COUNTA($J$4:$M$4)),TREND(D279:E279,F279:G279,B279))</f>
        <v>0.49994479253011093</v>
      </c>
    </row>
    <row r="280" spans="1:8">
      <c r="A280" s="12">
        <f t="shared" si="39"/>
        <v>44166</v>
      </c>
      <c r="B280" s="155">
        <f t="shared" si="40"/>
        <v>44180</v>
      </c>
      <c r="C280" s="150">
        <f t="shared" si="34"/>
        <v>30</v>
      </c>
      <c r="D280" s="17">
        <f t="shared" si="35"/>
        <v>0.50076422489812611</v>
      </c>
      <c r="E280" s="17">
        <f t="shared" si="36"/>
        <v>0.49575658264914485</v>
      </c>
      <c r="F280" s="14">
        <f t="shared" si="37"/>
        <v>44105</v>
      </c>
      <c r="G280" s="14">
        <f t="shared" si="38"/>
        <v>44380</v>
      </c>
      <c r="H280" s="3">
        <f>CHOOSE(MATCH($A$2,{"D","C"},0),VLOOKUP($A280,$J$4:$M$45,COUNTA($J$4:$M$4)),TREND(D280:E280,F280:G280,B280))</f>
        <v>0.49939850428476751</v>
      </c>
    </row>
    <row r="281" spans="1:8">
      <c r="A281" s="12">
        <f t="shared" si="39"/>
        <v>44197</v>
      </c>
      <c r="B281" s="155">
        <f t="shared" si="40"/>
        <v>44211</v>
      </c>
      <c r="C281" s="150">
        <f t="shared" si="34"/>
        <v>30</v>
      </c>
      <c r="D281" s="17">
        <f t="shared" si="35"/>
        <v>0.50076422489812611</v>
      </c>
      <c r="E281" s="17">
        <f t="shared" si="36"/>
        <v>0.49575658264914485</v>
      </c>
      <c r="F281" s="14">
        <f t="shared" si="37"/>
        <v>44105</v>
      </c>
      <c r="G281" s="14">
        <f t="shared" si="38"/>
        <v>44380</v>
      </c>
      <c r="H281" s="3">
        <f>CHOOSE(MATCH($A$2,{"D","C"},0),VLOOKUP($A281,$J$4:$M$45,COUNTA($J$4:$M$4)),TREND(D281:E281,F281:G281,B281))</f>
        <v>0.49883400643124598</v>
      </c>
    </row>
    <row r="282" spans="1:8">
      <c r="A282" s="12">
        <f t="shared" si="39"/>
        <v>44228</v>
      </c>
      <c r="B282" s="155">
        <f t="shared" si="40"/>
        <v>44242</v>
      </c>
      <c r="C282" s="150">
        <f t="shared" si="34"/>
        <v>30</v>
      </c>
      <c r="D282" s="17">
        <f t="shared" si="35"/>
        <v>0.50076422489812611</v>
      </c>
      <c r="E282" s="17">
        <f t="shared" si="36"/>
        <v>0.49575658264914485</v>
      </c>
      <c r="F282" s="14">
        <f t="shared" si="37"/>
        <v>44105</v>
      </c>
      <c r="G282" s="14">
        <f t="shared" si="38"/>
        <v>44380</v>
      </c>
      <c r="H282" s="3">
        <f>CHOOSE(MATCH($A$2,{"D","C"},0),VLOOKUP($A282,$J$4:$M$45,COUNTA($J$4:$M$4)),TREND(D282:E282,F282:G282,B282))</f>
        <v>0.49826950857772445</v>
      </c>
    </row>
    <row r="283" spans="1:8">
      <c r="A283" s="12">
        <f t="shared" si="39"/>
        <v>44256</v>
      </c>
      <c r="B283" s="155">
        <f t="shared" si="40"/>
        <v>44270</v>
      </c>
      <c r="C283" s="150">
        <f t="shared" si="34"/>
        <v>30</v>
      </c>
      <c r="D283" s="17">
        <f t="shared" si="35"/>
        <v>0.50076422489812611</v>
      </c>
      <c r="E283" s="17">
        <f t="shared" si="36"/>
        <v>0.49575658264914485</v>
      </c>
      <c r="F283" s="14">
        <f t="shared" si="37"/>
        <v>44105</v>
      </c>
      <c r="G283" s="14">
        <f t="shared" si="38"/>
        <v>44380</v>
      </c>
      <c r="H283" s="3">
        <f>CHOOSE(MATCH($A$2,{"D","C"},0),VLOOKUP($A283,$J$4:$M$45,COUNTA($J$4:$M$4)),TREND(D283:E283,F283:G283,B283))</f>
        <v>0.49775963954873725</v>
      </c>
    </row>
    <row r="284" spans="1:8">
      <c r="A284" s="12">
        <f t="shared" si="39"/>
        <v>44287</v>
      </c>
      <c r="B284" s="155">
        <f t="shared" si="40"/>
        <v>44301</v>
      </c>
      <c r="C284" s="150">
        <f t="shared" si="34"/>
        <v>30</v>
      </c>
      <c r="D284" s="17">
        <f t="shared" si="35"/>
        <v>0.50076422489812611</v>
      </c>
      <c r="E284" s="17">
        <f t="shared" si="36"/>
        <v>0.49575658264914485</v>
      </c>
      <c r="F284" s="14">
        <f t="shared" si="37"/>
        <v>44105</v>
      </c>
      <c r="G284" s="14">
        <f t="shared" si="38"/>
        <v>44380</v>
      </c>
      <c r="H284" s="3">
        <f>CHOOSE(MATCH($A$2,{"D","C"},0),VLOOKUP($A284,$J$4:$M$45,COUNTA($J$4:$M$4)),TREND(D284:E284,F284:G284,B284))</f>
        <v>0.49719514169521573</v>
      </c>
    </row>
    <row r="285" spans="1:8">
      <c r="A285" s="12">
        <f t="shared" si="39"/>
        <v>44317</v>
      </c>
      <c r="B285" s="155">
        <f t="shared" si="40"/>
        <v>44331</v>
      </c>
      <c r="C285" s="150">
        <f t="shared" si="34"/>
        <v>30</v>
      </c>
      <c r="D285" s="17">
        <f t="shared" si="35"/>
        <v>0.50076422489812611</v>
      </c>
      <c r="E285" s="17">
        <f t="shared" si="36"/>
        <v>0.49575658264914485</v>
      </c>
      <c r="F285" s="14">
        <f t="shared" si="37"/>
        <v>44105</v>
      </c>
      <c r="G285" s="14">
        <f t="shared" si="38"/>
        <v>44380</v>
      </c>
      <c r="H285" s="3">
        <f>CHOOSE(MATCH($A$2,{"D","C"},0),VLOOKUP($A285,$J$4:$M$45,COUNTA($J$4:$M$4)),TREND(D285:E285,F285:G285,B285))</f>
        <v>0.49664885344987242</v>
      </c>
    </row>
    <row r="286" spans="1:8">
      <c r="A286" s="12">
        <f t="shared" si="39"/>
        <v>44348</v>
      </c>
      <c r="B286" s="155">
        <f t="shared" si="40"/>
        <v>44362</v>
      </c>
      <c r="C286" s="150">
        <f t="shared" si="34"/>
        <v>30</v>
      </c>
      <c r="D286" s="17">
        <f t="shared" si="35"/>
        <v>0.50076422489812611</v>
      </c>
      <c r="E286" s="17">
        <f t="shared" si="36"/>
        <v>0.49575658264914485</v>
      </c>
      <c r="F286" s="14">
        <f t="shared" si="37"/>
        <v>44105</v>
      </c>
      <c r="G286" s="14">
        <f t="shared" si="38"/>
        <v>44380</v>
      </c>
      <c r="H286" s="3">
        <f>CHOOSE(MATCH($A$2,{"D","C"},0),VLOOKUP($A286,$J$4:$M$45,COUNTA($J$4:$M$4)),TREND(D286:E286,F286:G286,B286))</f>
        <v>0.49608435559635089</v>
      </c>
    </row>
    <row r="287" spans="1:8">
      <c r="A287" s="12">
        <f t="shared" si="39"/>
        <v>44378</v>
      </c>
      <c r="B287" s="155">
        <f t="shared" si="40"/>
        <v>44392</v>
      </c>
      <c r="C287" s="150">
        <f t="shared" si="34"/>
        <v>31</v>
      </c>
      <c r="D287" s="17">
        <f t="shared" si="35"/>
        <v>0.49575658264914485</v>
      </c>
      <c r="E287" s="17">
        <f t="shared" si="36"/>
        <v>0.49079901682265342</v>
      </c>
      <c r="F287" s="14">
        <f t="shared" si="37"/>
        <v>44380</v>
      </c>
      <c r="G287" s="14">
        <f t="shared" si="38"/>
        <v>44745</v>
      </c>
      <c r="H287" s="3">
        <f>CHOOSE(MATCH($A$2,{"D","C"},0),VLOOKUP($A287,$J$4:$M$45,COUNTA($J$4:$M$4)),TREND(D287:E287,F287:G287,B287))</f>
        <v>0.49559359418361637</v>
      </c>
    </row>
    <row r="288" spans="1:8">
      <c r="A288" s="12">
        <f t="shared" si="39"/>
        <v>44409</v>
      </c>
      <c r="B288" s="155">
        <f t="shared" si="40"/>
        <v>44423</v>
      </c>
      <c r="C288" s="150">
        <f t="shared" si="34"/>
        <v>31</v>
      </c>
      <c r="D288" s="17">
        <f t="shared" si="35"/>
        <v>0.49575658264914485</v>
      </c>
      <c r="E288" s="17">
        <f t="shared" si="36"/>
        <v>0.49079901682265342</v>
      </c>
      <c r="F288" s="14">
        <f t="shared" si="37"/>
        <v>44380</v>
      </c>
      <c r="G288" s="14">
        <f t="shared" si="38"/>
        <v>44745</v>
      </c>
      <c r="H288" s="3">
        <f>CHOOSE(MATCH($A$2,{"D","C"},0),VLOOKUP($A288,$J$4:$M$45,COUNTA($J$4:$M$4)),TREND(D288:E288,F288:G288,B288))</f>
        <v>0.4951725406476678</v>
      </c>
    </row>
    <row r="289" spans="1:8">
      <c r="A289" s="12">
        <f t="shared" si="39"/>
        <v>44440</v>
      </c>
      <c r="B289" s="155">
        <f t="shared" si="40"/>
        <v>44454</v>
      </c>
      <c r="C289" s="150">
        <f t="shared" si="34"/>
        <v>31</v>
      </c>
      <c r="D289" s="17">
        <f t="shared" si="35"/>
        <v>0.49575658264914485</v>
      </c>
      <c r="E289" s="17">
        <f t="shared" si="36"/>
        <v>0.49079901682265342</v>
      </c>
      <c r="F289" s="14">
        <f t="shared" si="37"/>
        <v>44380</v>
      </c>
      <c r="G289" s="14">
        <f t="shared" si="38"/>
        <v>44745</v>
      </c>
      <c r="H289" s="3">
        <f>CHOOSE(MATCH($A$2,{"D","C"},0),VLOOKUP($A289,$J$4:$M$45,COUNTA($J$4:$M$4)),TREND(D289:E289,F289:G289,B289))</f>
        <v>0.49475148711171923</v>
      </c>
    </row>
    <row r="290" spans="1:8">
      <c r="A290" s="12">
        <f t="shared" si="39"/>
        <v>44470</v>
      </c>
      <c r="B290" s="155">
        <f t="shared" si="40"/>
        <v>44484</v>
      </c>
      <c r="C290" s="150">
        <f t="shared" si="34"/>
        <v>31</v>
      </c>
      <c r="D290" s="17">
        <f t="shared" si="35"/>
        <v>0.49575658264914485</v>
      </c>
      <c r="E290" s="17">
        <f t="shared" si="36"/>
        <v>0.49079901682265342</v>
      </c>
      <c r="F290" s="14">
        <f t="shared" si="37"/>
        <v>44380</v>
      </c>
      <c r="G290" s="14">
        <f t="shared" si="38"/>
        <v>44745</v>
      </c>
      <c r="H290" s="3">
        <f>CHOOSE(MATCH($A$2,{"D","C"},0),VLOOKUP($A290,$J$4:$M$45,COUNTA($J$4:$M$4)),TREND(D290:E290,F290:G290,B290))</f>
        <v>0.49434401594789801</v>
      </c>
    </row>
    <row r="291" spans="1:8">
      <c r="A291" s="12">
        <f t="shared" si="39"/>
        <v>44501</v>
      </c>
      <c r="B291" s="155">
        <f t="shared" si="40"/>
        <v>44515</v>
      </c>
      <c r="C291" s="150">
        <f t="shared" si="34"/>
        <v>31</v>
      </c>
      <c r="D291" s="17">
        <f t="shared" si="35"/>
        <v>0.49575658264914485</v>
      </c>
      <c r="E291" s="17">
        <f t="shared" si="36"/>
        <v>0.49079901682265342</v>
      </c>
      <c r="F291" s="14">
        <f t="shared" si="37"/>
        <v>44380</v>
      </c>
      <c r="G291" s="14">
        <f t="shared" si="38"/>
        <v>44745</v>
      </c>
      <c r="H291" s="3">
        <f>CHOOSE(MATCH($A$2,{"D","C"},0),VLOOKUP($A291,$J$4:$M$45,COUNTA($J$4:$M$4)),TREND(D291:E291,F291:G291,B291))</f>
        <v>0.49392296241194944</v>
      </c>
    </row>
    <row r="292" spans="1:8">
      <c r="A292" s="12">
        <f t="shared" si="39"/>
        <v>44531</v>
      </c>
      <c r="B292" s="155">
        <f t="shared" si="40"/>
        <v>44545</v>
      </c>
      <c r="C292" s="150">
        <f t="shared" si="34"/>
        <v>31</v>
      </c>
      <c r="D292" s="17">
        <f t="shared" si="35"/>
        <v>0.49575658264914485</v>
      </c>
      <c r="E292" s="17">
        <f t="shared" si="36"/>
        <v>0.49079901682265342</v>
      </c>
      <c r="F292" s="14">
        <f t="shared" si="37"/>
        <v>44380</v>
      </c>
      <c r="G292" s="14">
        <f t="shared" si="38"/>
        <v>44745</v>
      </c>
      <c r="H292" s="3">
        <f>CHOOSE(MATCH($A$2,{"D","C"},0),VLOOKUP($A292,$J$4:$M$45,COUNTA($J$4:$M$4)),TREND(D292:E292,F292:G292,B292))</f>
        <v>0.49351549124812821</v>
      </c>
    </row>
    <row r="293" spans="1:8">
      <c r="A293" s="12">
        <f t="shared" si="39"/>
        <v>44562</v>
      </c>
      <c r="B293" s="155">
        <f t="shared" si="40"/>
        <v>44576</v>
      </c>
      <c r="C293" s="150">
        <f t="shared" si="34"/>
        <v>31</v>
      </c>
      <c r="D293" s="17">
        <f t="shared" si="35"/>
        <v>0.49575658264914485</v>
      </c>
      <c r="E293" s="17">
        <f t="shared" si="36"/>
        <v>0.49079901682265342</v>
      </c>
      <c r="F293" s="14">
        <f t="shared" si="37"/>
        <v>44380</v>
      </c>
      <c r="G293" s="14">
        <f t="shared" si="38"/>
        <v>44745</v>
      </c>
      <c r="H293" s="3">
        <f>CHOOSE(MATCH($A$2,{"D","C"},0),VLOOKUP($A293,$J$4:$M$45,COUNTA($J$4:$M$4)),TREND(D293:E293,F293:G293,B293))</f>
        <v>0.49309443771217965</v>
      </c>
    </row>
    <row r="294" spans="1:8">
      <c r="A294" s="12">
        <f t="shared" si="39"/>
        <v>44593</v>
      </c>
      <c r="B294" s="155">
        <f t="shared" si="40"/>
        <v>44607</v>
      </c>
      <c r="C294" s="150">
        <f t="shared" si="34"/>
        <v>31</v>
      </c>
      <c r="D294" s="17">
        <f t="shared" si="35"/>
        <v>0.49575658264914485</v>
      </c>
      <c r="E294" s="17">
        <f t="shared" si="36"/>
        <v>0.49079901682265342</v>
      </c>
      <c r="F294" s="14">
        <f t="shared" si="37"/>
        <v>44380</v>
      </c>
      <c r="G294" s="14">
        <f t="shared" si="38"/>
        <v>44745</v>
      </c>
      <c r="H294" s="3">
        <f>CHOOSE(MATCH($A$2,{"D","C"},0),VLOOKUP($A294,$J$4:$M$45,COUNTA($J$4:$M$4)),TREND(D294:E294,F294:G294,B294))</f>
        <v>0.49267338417623097</v>
      </c>
    </row>
    <row r="295" spans="1:8">
      <c r="A295" s="12">
        <f t="shared" si="39"/>
        <v>44621</v>
      </c>
      <c r="B295" s="155">
        <f t="shared" si="40"/>
        <v>44635</v>
      </c>
      <c r="C295" s="150">
        <f t="shared" si="34"/>
        <v>31</v>
      </c>
      <c r="D295" s="17">
        <f t="shared" si="35"/>
        <v>0.49575658264914485</v>
      </c>
      <c r="E295" s="17">
        <f t="shared" si="36"/>
        <v>0.49079901682265342</v>
      </c>
      <c r="F295" s="14">
        <f t="shared" si="37"/>
        <v>44380</v>
      </c>
      <c r="G295" s="14">
        <f t="shared" si="38"/>
        <v>44745</v>
      </c>
      <c r="H295" s="3">
        <f>CHOOSE(MATCH($A$2,{"D","C"},0),VLOOKUP($A295,$J$4:$M$45,COUNTA($J$4:$M$4)),TREND(D295:E295,F295:G295,B295))</f>
        <v>0.49229307775666453</v>
      </c>
    </row>
    <row r="296" spans="1:8">
      <c r="A296" s="12">
        <f t="shared" si="39"/>
        <v>44652</v>
      </c>
      <c r="B296" s="155">
        <f t="shared" si="40"/>
        <v>44666</v>
      </c>
      <c r="C296" s="150">
        <f t="shared" si="34"/>
        <v>31</v>
      </c>
      <c r="D296" s="17">
        <f t="shared" si="35"/>
        <v>0.49575658264914485</v>
      </c>
      <c r="E296" s="17">
        <f t="shared" si="36"/>
        <v>0.49079901682265342</v>
      </c>
      <c r="F296" s="14">
        <f t="shared" si="37"/>
        <v>44380</v>
      </c>
      <c r="G296" s="14">
        <f t="shared" si="38"/>
        <v>44745</v>
      </c>
      <c r="H296" s="3">
        <f>CHOOSE(MATCH($A$2,{"D","C"},0),VLOOKUP($A296,$J$4:$M$45,COUNTA($J$4:$M$4)),TREND(D296:E296,F296:G296,B296))</f>
        <v>0.49187202422071596</v>
      </c>
    </row>
    <row r="297" spans="1:8">
      <c r="A297" s="12">
        <f t="shared" si="39"/>
        <v>44682</v>
      </c>
      <c r="B297" s="155">
        <f t="shared" si="40"/>
        <v>44696</v>
      </c>
      <c r="C297" s="150">
        <f t="shared" si="34"/>
        <v>31</v>
      </c>
      <c r="D297" s="17">
        <f t="shared" si="35"/>
        <v>0.49575658264914485</v>
      </c>
      <c r="E297" s="17">
        <f t="shared" si="36"/>
        <v>0.49079901682265342</v>
      </c>
      <c r="F297" s="14">
        <f t="shared" si="37"/>
        <v>44380</v>
      </c>
      <c r="G297" s="14">
        <f t="shared" si="38"/>
        <v>44745</v>
      </c>
      <c r="H297" s="3">
        <f>CHOOSE(MATCH($A$2,{"D","C"},0),VLOOKUP($A297,$J$4:$M$45,COUNTA($J$4:$M$4)),TREND(D297:E297,F297:G297,B297))</f>
        <v>0.49146455305689474</v>
      </c>
    </row>
    <row r="298" spans="1:8">
      <c r="A298" s="12">
        <f t="shared" si="39"/>
        <v>44713</v>
      </c>
      <c r="B298" s="155">
        <f t="shared" si="40"/>
        <v>44727</v>
      </c>
      <c r="C298" s="150">
        <f t="shared" si="34"/>
        <v>31</v>
      </c>
      <c r="D298" s="17">
        <f t="shared" si="35"/>
        <v>0.49575658264914485</v>
      </c>
      <c r="E298" s="17">
        <f t="shared" si="36"/>
        <v>0.49079901682265342</v>
      </c>
      <c r="F298" s="14">
        <f t="shared" si="37"/>
        <v>44380</v>
      </c>
      <c r="G298" s="14">
        <f t="shared" si="38"/>
        <v>44745</v>
      </c>
      <c r="H298" s="3">
        <f>CHOOSE(MATCH($A$2,{"D","C"},0),VLOOKUP($A298,$J$4:$M$45,COUNTA($J$4:$M$4)),TREND(D298:E298,F298:G298,B298))</f>
        <v>0.49104349952094617</v>
      </c>
    </row>
    <row r="299" spans="1:8">
      <c r="A299" s="12">
        <f t="shared" si="39"/>
        <v>44743</v>
      </c>
      <c r="B299" s="155">
        <f t="shared" si="40"/>
        <v>44757</v>
      </c>
      <c r="C299" s="150">
        <f t="shared" si="34"/>
        <v>32</v>
      </c>
      <c r="D299" s="17">
        <f t="shared" si="35"/>
        <v>0.49079901682265342</v>
      </c>
      <c r="E299" s="17">
        <f t="shared" si="36"/>
        <v>0.48589102665442691</v>
      </c>
      <c r="F299" s="14">
        <f t="shared" si="37"/>
        <v>44745</v>
      </c>
      <c r="G299" s="14">
        <f t="shared" si="38"/>
        <v>45110</v>
      </c>
      <c r="H299" s="3">
        <f>CHOOSE(MATCH($A$2,{"D","C"},0),VLOOKUP($A299,$J$4:$M$45,COUNTA($J$4:$M$4)),TREND(D299:E299,F299:G299,B299))</f>
        <v>0.49063765824178029</v>
      </c>
    </row>
    <row r="300" spans="1:8">
      <c r="A300" s="12">
        <f t="shared" si="39"/>
        <v>44774</v>
      </c>
      <c r="B300" s="155">
        <f t="shared" si="40"/>
        <v>44788</v>
      </c>
      <c r="C300" s="150">
        <f t="shared" si="34"/>
        <v>32</v>
      </c>
      <c r="D300" s="17">
        <f t="shared" si="35"/>
        <v>0.49079901682265342</v>
      </c>
      <c r="E300" s="17">
        <f t="shared" si="36"/>
        <v>0.48589102665442691</v>
      </c>
      <c r="F300" s="14">
        <f t="shared" si="37"/>
        <v>44745</v>
      </c>
      <c r="G300" s="14">
        <f t="shared" si="38"/>
        <v>45110</v>
      </c>
      <c r="H300" s="3">
        <f>CHOOSE(MATCH($A$2,{"D","C"},0),VLOOKUP($A300,$J$4:$M$45,COUNTA($J$4:$M$4)),TREND(D300:E300,F300:G300,B300))</f>
        <v>0.49022081524119121</v>
      </c>
    </row>
    <row r="301" spans="1:8">
      <c r="A301" s="12">
        <f t="shared" si="39"/>
        <v>44805</v>
      </c>
      <c r="B301" s="155">
        <f t="shared" si="40"/>
        <v>44819</v>
      </c>
      <c r="C301" s="150">
        <f t="shared" si="34"/>
        <v>32</v>
      </c>
      <c r="D301" s="17">
        <f t="shared" si="35"/>
        <v>0.49079901682265342</v>
      </c>
      <c r="E301" s="17">
        <f t="shared" si="36"/>
        <v>0.48589102665442691</v>
      </c>
      <c r="F301" s="14">
        <f t="shared" si="37"/>
        <v>44745</v>
      </c>
      <c r="G301" s="14">
        <f t="shared" si="38"/>
        <v>45110</v>
      </c>
      <c r="H301" s="3">
        <f>CHOOSE(MATCH($A$2,{"D","C"},0),VLOOKUP($A301,$J$4:$M$45,COUNTA($J$4:$M$4)),TREND(D301:E301,F301:G301,B301))</f>
        <v>0.48980397224060213</v>
      </c>
    </row>
    <row r="302" spans="1:8">
      <c r="A302" s="12">
        <f t="shared" si="39"/>
        <v>44835</v>
      </c>
      <c r="B302" s="155">
        <f t="shared" si="40"/>
        <v>44849</v>
      </c>
      <c r="C302" s="150">
        <f t="shared" si="34"/>
        <v>32</v>
      </c>
      <c r="D302" s="17">
        <f t="shared" si="35"/>
        <v>0.49079901682265342</v>
      </c>
      <c r="E302" s="17">
        <f t="shared" si="36"/>
        <v>0.48589102665442691</v>
      </c>
      <c r="F302" s="14">
        <f t="shared" si="37"/>
        <v>44745</v>
      </c>
      <c r="G302" s="14">
        <f t="shared" si="38"/>
        <v>45110</v>
      </c>
      <c r="H302" s="3">
        <f>CHOOSE(MATCH($A$2,{"D","C"},0),VLOOKUP($A302,$J$4:$M$45,COUNTA($J$4:$M$4)),TREND(D302:E302,F302:G302,B302))</f>
        <v>0.48940057578841911</v>
      </c>
    </row>
    <row r="303" spans="1:8">
      <c r="A303" s="12">
        <f t="shared" si="39"/>
        <v>44866</v>
      </c>
      <c r="B303" s="155">
        <f t="shared" si="40"/>
        <v>44880</v>
      </c>
      <c r="C303" s="150">
        <f t="shared" si="34"/>
        <v>32</v>
      </c>
      <c r="D303" s="17">
        <f t="shared" si="35"/>
        <v>0.49079901682265342</v>
      </c>
      <c r="E303" s="17">
        <f t="shared" si="36"/>
        <v>0.48589102665442691</v>
      </c>
      <c r="F303" s="14">
        <f t="shared" si="37"/>
        <v>44745</v>
      </c>
      <c r="G303" s="14">
        <f t="shared" si="38"/>
        <v>45110</v>
      </c>
      <c r="H303" s="3">
        <f>CHOOSE(MATCH($A$2,{"D","C"},0),VLOOKUP($A303,$J$4:$M$45,COUNTA($J$4:$M$4)),TREND(D303:E303,F303:G303,B303))</f>
        <v>0.48898373278782992</v>
      </c>
    </row>
    <row r="304" spans="1:8">
      <c r="A304" s="12">
        <f t="shared" si="39"/>
        <v>44896</v>
      </c>
      <c r="B304" s="155">
        <f t="shared" si="40"/>
        <v>44910</v>
      </c>
      <c r="C304" s="150">
        <f t="shared" si="34"/>
        <v>32</v>
      </c>
      <c r="D304" s="17">
        <f t="shared" si="35"/>
        <v>0.49079901682265342</v>
      </c>
      <c r="E304" s="17">
        <f t="shared" si="36"/>
        <v>0.48589102665442691</v>
      </c>
      <c r="F304" s="14">
        <f t="shared" si="37"/>
        <v>44745</v>
      </c>
      <c r="G304" s="14">
        <f t="shared" si="38"/>
        <v>45110</v>
      </c>
      <c r="H304" s="3">
        <f>CHOOSE(MATCH($A$2,{"D","C"},0),VLOOKUP($A304,$J$4:$M$45,COUNTA($J$4:$M$4)),TREND(D304:E304,F304:G304,B304))</f>
        <v>0.48858033633564701</v>
      </c>
    </row>
    <row r="305" spans="1:8">
      <c r="A305" s="12">
        <f t="shared" si="39"/>
        <v>44927</v>
      </c>
      <c r="B305" s="155">
        <f t="shared" si="40"/>
        <v>44941</v>
      </c>
      <c r="C305" s="150">
        <f t="shared" si="34"/>
        <v>32</v>
      </c>
      <c r="D305" s="17">
        <f t="shared" si="35"/>
        <v>0.49079901682265342</v>
      </c>
      <c r="E305" s="17">
        <f t="shared" si="36"/>
        <v>0.48589102665442691</v>
      </c>
      <c r="F305" s="14">
        <f t="shared" si="37"/>
        <v>44745</v>
      </c>
      <c r="G305" s="14">
        <f t="shared" si="38"/>
        <v>45110</v>
      </c>
      <c r="H305" s="3">
        <f>CHOOSE(MATCH($A$2,{"D","C"},0),VLOOKUP($A305,$J$4:$M$45,COUNTA($J$4:$M$4)),TREND(D305:E305,F305:G305,B305))</f>
        <v>0.48816349333505782</v>
      </c>
    </row>
    <row r="306" spans="1:8">
      <c r="A306" s="12">
        <f t="shared" si="39"/>
        <v>44958</v>
      </c>
      <c r="B306" s="155">
        <f t="shared" si="40"/>
        <v>44972</v>
      </c>
      <c r="C306" s="150">
        <f t="shared" si="34"/>
        <v>32</v>
      </c>
      <c r="D306" s="17">
        <f t="shared" si="35"/>
        <v>0.49079901682265342</v>
      </c>
      <c r="E306" s="17">
        <f t="shared" si="36"/>
        <v>0.48589102665442691</v>
      </c>
      <c r="F306" s="14">
        <f t="shared" si="37"/>
        <v>44745</v>
      </c>
      <c r="G306" s="14">
        <f t="shared" si="38"/>
        <v>45110</v>
      </c>
      <c r="H306" s="3">
        <f>CHOOSE(MATCH($A$2,{"D","C"},0),VLOOKUP($A306,$J$4:$M$45,COUNTA($J$4:$M$4)),TREND(D306:E306,F306:G306,B306))</f>
        <v>0.48774665033446873</v>
      </c>
    </row>
    <row r="307" spans="1:8">
      <c r="A307" s="12">
        <f t="shared" si="39"/>
        <v>44986</v>
      </c>
      <c r="B307" s="155">
        <f t="shared" si="40"/>
        <v>45000</v>
      </c>
      <c r="C307" s="150">
        <f t="shared" si="34"/>
        <v>32</v>
      </c>
      <c r="D307" s="17">
        <f t="shared" si="35"/>
        <v>0.49079901682265342</v>
      </c>
      <c r="E307" s="17">
        <f t="shared" si="36"/>
        <v>0.48589102665442691</v>
      </c>
      <c r="F307" s="14">
        <f t="shared" si="37"/>
        <v>44745</v>
      </c>
      <c r="G307" s="14">
        <f t="shared" si="38"/>
        <v>45110</v>
      </c>
      <c r="H307" s="3">
        <f>CHOOSE(MATCH($A$2,{"D","C"},0),VLOOKUP($A307,$J$4:$M$45,COUNTA($J$4:$M$4)),TREND(D307:E307,F307:G307,B307))</f>
        <v>0.48737014697909797</v>
      </c>
    </row>
    <row r="308" spans="1:8">
      <c r="A308" s="12">
        <f t="shared" si="39"/>
        <v>45017</v>
      </c>
      <c r="B308" s="155">
        <f t="shared" si="40"/>
        <v>45031</v>
      </c>
      <c r="C308" s="150">
        <f t="shared" si="34"/>
        <v>32</v>
      </c>
      <c r="D308" s="17">
        <f t="shared" si="35"/>
        <v>0.49079901682265342</v>
      </c>
      <c r="E308" s="17">
        <f t="shared" si="36"/>
        <v>0.48589102665442691</v>
      </c>
      <c r="F308" s="14">
        <f t="shared" si="37"/>
        <v>44745</v>
      </c>
      <c r="G308" s="14">
        <f t="shared" si="38"/>
        <v>45110</v>
      </c>
      <c r="H308" s="3">
        <f>CHOOSE(MATCH($A$2,{"D","C"},0),VLOOKUP($A308,$J$4:$M$45,COUNTA($J$4:$M$4)),TREND(D308:E308,F308:G308,B308))</f>
        <v>0.48695330397850889</v>
      </c>
    </row>
    <row r="309" spans="1:8">
      <c r="A309" s="12">
        <f t="shared" si="39"/>
        <v>45047</v>
      </c>
      <c r="B309" s="155">
        <f t="shared" si="40"/>
        <v>45061</v>
      </c>
      <c r="C309" s="150">
        <f t="shared" si="34"/>
        <v>32</v>
      </c>
      <c r="D309" s="17">
        <f t="shared" si="35"/>
        <v>0.49079901682265342</v>
      </c>
      <c r="E309" s="17">
        <f t="shared" si="36"/>
        <v>0.48589102665442691</v>
      </c>
      <c r="F309" s="14">
        <f t="shared" si="37"/>
        <v>44745</v>
      </c>
      <c r="G309" s="14">
        <f t="shared" si="38"/>
        <v>45110</v>
      </c>
      <c r="H309" s="3">
        <f>CHOOSE(MATCH($A$2,{"D","C"},0),VLOOKUP($A309,$J$4:$M$45,COUNTA($J$4:$M$4)),TREND(D309:E309,F309:G309,B309))</f>
        <v>0.48654990752632588</v>
      </c>
    </row>
    <row r="310" spans="1:8">
      <c r="A310" s="12">
        <f t="shared" si="39"/>
        <v>45078</v>
      </c>
      <c r="B310" s="155">
        <f t="shared" si="40"/>
        <v>45092</v>
      </c>
      <c r="C310" s="150">
        <f t="shared" si="34"/>
        <v>32</v>
      </c>
      <c r="D310" s="17">
        <f t="shared" si="35"/>
        <v>0.49079901682265342</v>
      </c>
      <c r="E310" s="17">
        <f t="shared" si="36"/>
        <v>0.48589102665442691</v>
      </c>
      <c r="F310" s="14">
        <f t="shared" si="37"/>
        <v>44745</v>
      </c>
      <c r="G310" s="14">
        <f t="shared" si="38"/>
        <v>45110</v>
      </c>
      <c r="H310" s="3">
        <f>CHOOSE(MATCH($A$2,{"D","C"},0),VLOOKUP($A310,$J$4:$M$45,COUNTA($J$4:$M$4)),TREND(D310:E310,F310:G310,B310))</f>
        <v>0.48613306452573679</v>
      </c>
    </row>
    <row r="311" spans="1:8">
      <c r="A311" s="12">
        <f t="shared" si="39"/>
        <v>45108</v>
      </c>
      <c r="B311" s="155">
        <f t="shared" si="40"/>
        <v>45122</v>
      </c>
      <c r="C311" s="150">
        <f t="shared" si="34"/>
        <v>33</v>
      </c>
      <c r="D311" s="17">
        <f t="shared" si="35"/>
        <v>0.48589102665442691</v>
      </c>
      <c r="E311" s="17">
        <f t="shared" si="36"/>
        <v>0.48103211638788262</v>
      </c>
      <c r="F311" s="14">
        <f t="shared" si="37"/>
        <v>45110</v>
      </c>
      <c r="G311" s="14">
        <f t="shared" si="38"/>
        <v>45475</v>
      </c>
      <c r="H311" s="3">
        <f>CHOOSE(MATCH($A$2,{"D","C"},0),VLOOKUP($A311,$J$4:$M$45,COUNTA($J$4:$M$4)),TREND(D311:E311,F311:G311,B311))</f>
        <v>0.48573128165936252</v>
      </c>
    </row>
    <row r="312" spans="1:8">
      <c r="A312" s="12">
        <f t="shared" si="39"/>
        <v>45139</v>
      </c>
      <c r="B312" s="155">
        <f t="shared" si="40"/>
        <v>45153</v>
      </c>
      <c r="C312" s="150">
        <f t="shared" si="34"/>
        <v>33</v>
      </c>
      <c r="D312" s="17">
        <f t="shared" si="35"/>
        <v>0.48589102665442691</v>
      </c>
      <c r="E312" s="17">
        <f t="shared" si="36"/>
        <v>0.48103211638788262</v>
      </c>
      <c r="F312" s="14">
        <f t="shared" si="37"/>
        <v>45110</v>
      </c>
      <c r="G312" s="14">
        <f t="shared" si="38"/>
        <v>45475</v>
      </c>
      <c r="H312" s="3">
        <f>CHOOSE(MATCH($A$2,{"D","C"},0),VLOOKUP($A312,$J$4:$M$45,COUNTA($J$4:$M$4)),TREND(D312:E312,F312:G312,B312))</f>
        <v>0.48531860708877927</v>
      </c>
    </row>
    <row r="313" spans="1:8">
      <c r="A313" s="12">
        <f t="shared" si="39"/>
        <v>45170</v>
      </c>
      <c r="B313" s="155">
        <f t="shared" si="40"/>
        <v>45184</v>
      </c>
      <c r="C313" s="150">
        <f t="shared" si="34"/>
        <v>33</v>
      </c>
      <c r="D313" s="17">
        <f t="shared" si="35"/>
        <v>0.48589102665442691</v>
      </c>
      <c r="E313" s="17">
        <f t="shared" si="36"/>
        <v>0.48103211638788262</v>
      </c>
      <c r="F313" s="14">
        <f t="shared" si="37"/>
        <v>45110</v>
      </c>
      <c r="G313" s="14">
        <f t="shared" si="38"/>
        <v>45475</v>
      </c>
      <c r="H313" s="3">
        <f>CHOOSE(MATCH($A$2,{"D","C"},0),VLOOKUP($A313,$J$4:$M$45,COUNTA($J$4:$M$4)),TREND(D313:E313,F313:G313,B313))</f>
        <v>0.48490593251819603</v>
      </c>
    </row>
    <row r="314" spans="1:8">
      <c r="A314" s="12">
        <f t="shared" si="39"/>
        <v>45200</v>
      </c>
      <c r="B314" s="155">
        <f t="shared" si="40"/>
        <v>45214</v>
      </c>
      <c r="C314" s="150">
        <f t="shared" si="34"/>
        <v>33</v>
      </c>
      <c r="D314" s="17">
        <f t="shared" si="35"/>
        <v>0.48589102665442691</v>
      </c>
      <c r="E314" s="17">
        <f t="shared" si="36"/>
        <v>0.48103211638788262</v>
      </c>
      <c r="F314" s="14">
        <f t="shared" si="37"/>
        <v>45110</v>
      </c>
      <c r="G314" s="14">
        <f t="shared" si="38"/>
        <v>45475</v>
      </c>
      <c r="H314" s="3">
        <f>CHOOSE(MATCH($A$2,{"D","C"},0),VLOOKUP($A314,$J$4:$M$45,COUNTA($J$4:$M$4)),TREND(D314:E314,F314:G314,B314))</f>
        <v>0.48450657003053488</v>
      </c>
    </row>
    <row r="315" spans="1:8">
      <c r="A315" s="12">
        <f t="shared" si="39"/>
        <v>45231</v>
      </c>
      <c r="B315" s="155">
        <f t="shared" si="40"/>
        <v>45245</v>
      </c>
      <c r="C315" s="150">
        <f t="shared" si="34"/>
        <v>33</v>
      </c>
      <c r="D315" s="17">
        <f t="shared" si="35"/>
        <v>0.48589102665442691</v>
      </c>
      <c r="E315" s="17">
        <f t="shared" si="36"/>
        <v>0.48103211638788262</v>
      </c>
      <c r="F315" s="14">
        <f t="shared" si="37"/>
        <v>45110</v>
      </c>
      <c r="G315" s="14">
        <f t="shared" si="38"/>
        <v>45475</v>
      </c>
      <c r="H315" s="3">
        <f>CHOOSE(MATCH($A$2,{"D","C"},0),VLOOKUP($A315,$J$4:$M$45,COUNTA($J$4:$M$4)),TREND(D315:E315,F315:G315,B315))</f>
        <v>0.48409389545995163</v>
      </c>
    </row>
    <row r="316" spans="1:8">
      <c r="A316" s="12">
        <f t="shared" si="39"/>
        <v>45261</v>
      </c>
      <c r="B316" s="155">
        <f t="shared" si="40"/>
        <v>45275</v>
      </c>
      <c r="C316" s="150">
        <f t="shared" si="34"/>
        <v>33</v>
      </c>
      <c r="D316" s="17">
        <f t="shared" si="35"/>
        <v>0.48589102665442691</v>
      </c>
      <c r="E316" s="17">
        <f t="shared" si="36"/>
        <v>0.48103211638788262</v>
      </c>
      <c r="F316" s="14">
        <f t="shared" si="37"/>
        <v>45110</v>
      </c>
      <c r="G316" s="14">
        <f t="shared" si="38"/>
        <v>45475</v>
      </c>
      <c r="H316" s="3">
        <f>CHOOSE(MATCH($A$2,{"D","C"},0),VLOOKUP($A316,$J$4:$M$45,COUNTA($J$4:$M$4)),TREND(D316:E316,F316:G316,B316))</f>
        <v>0.48369453297229048</v>
      </c>
    </row>
    <row r="317" spans="1:8">
      <c r="A317" s="12">
        <f t="shared" si="39"/>
        <v>45292</v>
      </c>
      <c r="B317" s="155">
        <f t="shared" si="40"/>
        <v>45306</v>
      </c>
      <c r="C317" s="150">
        <f t="shared" si="34"/>
        <v>33</v>
      </c>
      <c r="D317" s="17">
        <f t="shared" si="35"/>
        <v>0.48589102665442691</v>
      </c>
      <c r="E317" s="17">
        <f t="shared" si="36"/>
        <v>0.48103211638788262</v>
      </c>
      <c r="F317" s="14">
        <f t="shared" si="37"/>
        <v>45110</v>
      </c>
      <c r="G317" s="14">
        <f t="shared" si="38"/>
        <v>45475</v>
      </c>
      <c r="H317" s="3">
        <f>CHOOSE(MATCH($A$2,{"D","C"},0),VLOOKUP($A317,$J$4:$M$45,COUNTA($J$4:$M$4)),TREND(D317:E317,F317:G317,B317))</f>
        <v>0.48328185840170723</v>
      </c>
    </row>
    <row r="318" spans="1:8">
      <c r="A318" s="12">
        <f t="shared" si="39"/>
        <v>45323</v>
      </c>
      <c r="B318" s="155">
        <f t="shared" si="40"/>
        <v>45337</v>
      </c>
      <c r="C318" s="150">
        <f t="shared" si="34"/>
        <v>33</v>
      </c>
      <c r="D318" s="17">
        <f t="shared" si="35"/>
        <v>0.48589102665442691</v>
      </c>
      <c r="E318" s="17">
        <f t="shared" si="36"/>
        <v>0.48103211638788262</v>
      </c>
      <c r="F318" s="14">
        <f t="shared" si="37"/>
        <v>45110</v>
      </c>
      <c r="G318" s="14">
        <f t="shared" si="38"/>
        <v>45475</v>
      </c>
      <c r="H318" s="3">
        <f>CHOOSE(MATCH($A$2,{"D","C"},0),VLOOKUP($A318,$J$4:$M$45,COUNTA($J$4:$M$4)),TREND(D318:E318,F318:G318,B318))</f>
        <v>0.48286918383112409</v>
      </c>
    </row>
    <row r="319" spans="1:8">
      <c r="A319" s="12">
        <f t="shared" si="39"/>
        <v>45352</v>
      </c>
      <c r="B319" s="155">
        <f t="shared" si="40"/>
        <v>45366</v>
      </c>
      <c r="C319" s="150">
        <f t="shared" si="34"/>
        <v>33</v>
      </c>
      <c r="D319" s="17">
        <f t="shared" si="35"/>
        <v>0.48589102665442691</v>
      </c>
      <c r="E319" s="17">
        <f t="shared" si="36"/>
        <v>0.48103211638788262</v>
      </c>
      <c r="F319" s="14">
        <f t="shared" si="37"/>
        <v>45110</v>
      </c>
      <c r="G319" s="14">
        <f t="shared" si="38"/>
        <v>45475</v>
      </c>
      <c r="H319" s="3">
        <f>CHOOSE(MATCH($A$2,{"D","C"},0),VLOOKUP($A319,$J$4:$M$45,COUNTA($J$4:$M$4)),TREND(D319:E319,F319:G319,B319))</f>
        <v>0.48248313342638494</v>
      </c>
    </row>
    <row r="320" spans="1:8">
      <c r="A320" s="12">
        <f t="shared" si="39"/>
        <v>45383</v>
      </c>
      <c r="B320" s="155">
        <f t="shared" si="40"/>
        <v>45397</v>
      </c>
      <c r="C320" s="150">
        <f t="shared" si="34"/>
        <v>33</v>
      </c>
      <c r="D320" s="17">
        <f t="shared" si="35"/>
        <v>0.48589102665442691</v>
      </c>
      <c r="E320" s="17">
        <f t="shared" si="36"/>
        <v>0.48103211638788262</v>
      </c>
      <c r="F320" s="14">
        <f t="shared" si="37"/>
        <v>45110</v>
      </c>
      <c r="G320" s="14">
        <f t="shared" si="38"/>
        <v>45475</v>
      </c>
      <c r="H320" s="3">
        <f>CHOOSE(MATCH($A$2,{"D","C"},0),VLOOKUP($A320,$J$4:$M$45,COUNTA($J$4:$M$4)),TREND(D320:E320,F320:G320,B320))</f>
        <v>0.48207045885580169</v>
      </c>
    </row>
    <row r="321" spans="1:8">
      <c r="A321" s="12">
        <f t="shared" si="39"/>
        <v>45413</v>
      </c>
      <c r="B321" s="155">
        <f t="shared" si="40"/>
        <v>45427</v>
      </c>
      <c r="C321" s="150">
        <f t="shared" si="34"/>
        <v>33</v>
      </c>
      <c r="D321" s="17">
        <f t="shared" si="35"/>
        <v>0.48589102665442691</v>
      </c>
      <c r="E321" s="17">
        <f t="shared" si="36"/>
        <v>0.48103211638788262</v>
      </c>
      <c r="F321" s="14">
        <f t="shared" si="37"/>
        <v>45110</v>
      </c>
      <c r="G321" s="14">
        <f t="shared" si="38"/>
        <v>45475</v>
      </c>
      <c r="H321" s="3">
        <f>CHOOSE(MATCH($A$2,{"D","C"},0),VLOOKUP($A321,$J$4:$M$45,COUNTA($J$4:$M$4)),TREND(D321:E321,F321:G321,B321))</f>
        <v>0.48167109636814054</v>
      </c>
    </row>
    <row r="322" spans="1:8">
      <c r="A322" s="12">
        <f t="shared" si="39"/>
        <v>45444</v>
      </c>
      <c r="B322" s="155">
        <f t="shared" si="40"/>
        <v>45458</v>
      </c>
      <c r="C322" s="150">
        <f t="shared" si="34"/>
        <v>33</v>
      </c>
      <c r="D322" s="17">
        <f t="shared" si="35"/>
        <v>0.48589102665442691</v>
      </c>
      <c r="E322" s="17">
        <f t="shared" si="36"/>
        <v>0.48103211638788262</v>
      </c>
      <c r="F322" s="14">
        <f t="shared" si="37"/>
        <v>45110</v>
      </c>
      <c r="G322" s="14">
        <f t="shared" si="38"/>
        <v>45475</v>
      </c>
      <c r="H322" s="3">
        <f>CHOOSE(MATCH($A$2,{"D","C"},0),VLOOKUP($A322,$J$4:$M$45,COUNTA($J$4:$M$4)),TREND(D322:E322,F322:G322,B322))</f>
        <v>0.48125842179755729</v>
      </c>
    </row>
    <row r="323" spans="1:8">
      <c r="A323" s="12">
        <f t="shared" si="39"/>
        <v>45474</v>
      </c>
      <c r="B323" s="155">
        <f t="shared" si="40"/>
        <v>45488</v>
      </c>
      <c r="C323" s="150">
        <f t="shared" si="34"/>
        <v>34</v>
      </c>
      <c r="D323" s="17">
        <f t="shared" si="35"/>
        <v>0.48103211638788262</v>
      </c>
      <c r="E323" s="17">
        <f t="shared" si="36"/>
        <v>0.47622179522400382</v>
      </c>
      <c r="F323" s="14">
        <f t="shared" si="37"/>
        <v>45475</v>
      </c>
      <c r="G323" s="14">
        <f t="shared" si="38"/>
        <v>45841</v>
      </c>
      <c r="H323" s="3">
        <f>CHOOSE(MATCH($A$2,{"D","C"},0),VLOOKUP($A323,$J$4:$M$45,COUNTA($J$4:$M$4)),TREND(D323:E323,F323:G323,B323))</f>
        <v>0.48086125798588686</v>
      </c>
    </row>
    <row r="324" spans="1:8">
      <c r="A324" s="12">
        <f t="shared" si="39"/>
        <v>45505</v>
      </c>
      <c r="B324" s="155">
        <f t="shared" si="40"/>
        <v>45519</v>
      </c>
      <c r="C324" s="150">
        <f t="shared" si="34"/>
        <v>34</v>
      </c>
      <c r="D324" s="17">
        <f t="shared" si="35"/>
        <v>0.48103211638788262</v>
      </c>
      <c r="E324" s="17">
        <f t="shared" si="36"/>
        <v>0.47622179522400382</v>
      </c>
      <c r="F324" s="14">
        <f t="shared" si="37"/>
        <v>45475</v>
      </c>
      <c r="G324" s="14">
        <f t="shared" si="38"/>
        <v>45841</v>
      </c>
      <c r="H324" s="3">
        <f>CHOOSE(MATCH($A$2,{"D","C"},0),VLOOKUP($A324,$J$4:$M$45,COUNTA($J$4:$M$4)),TREND(D324:E324,F324:G324,B324))</f>
        <v>0.48045382641189716</v>
      </c>
    </row>
    <row r="325" spans="1:8">
      <c r="A325" s="12">
        <f t="shared" si="39"/>
        <v>45536</v>
      </c>
      <c r="B325" s="155">
        <f t="shared" si="40"/>
        <v>45550</v>
      </c>
      <c r="C325" s="150">
        <f t="shared" ref="C325:C389" si="41">MATCH($B325,$K$5:$K$45,1)</f>
        <v>34</v>
      </c>
      <c r="D325" s="17">
        <f t="shared" ref="D325:D388" si="42">INDEX($M$5:$M$45,C325)</f>
        <v>0.48103211638788262</v>
      </c>
      <c r="E325" s="17">
        <f t="shared" ref="E325:E389" si="43">INDEX($M$5:$M$45,C325+1)</f>
        <v>0.47622179522400382</v>
      </c>
      <c r="F325" s="14">
        <f t="shared" ref="F325:F389" si="44">INDEX($K$5:$K$45,C325)</f>
        <v>45475</v>
      </c>
      <c r="G325" s="14">
        <f t="shared" ref="G325:G389" si="45">INDEX($K$5:$K$45,C325+1)</f>
        <v>45841</v>
      </c>
      <c r="H325" s="3">
        <f>CHOOSE(MATCH($A$2,{"D","C"},0),VLOOKUP($A325,$J$4:$M$45,COUNTA($J$4:$M$4)),TREND(D325:E325,F325:G325,B325))</f>
        <v>0.48004639483790734</v>
      </c>
    </row>
    <row r="326" spans="1:8">
      <c r="A326" s="12">
        <f t="shared" ref="A326:A389" si="46">EOMONTH(A325,$A$3-1)+1</f>
        <v>45566</v>
      </c>
      <c r="B326" s="155">
        <f t="shared" si="40"/>
        <v>45580</v>
      </c>
      <c r="C326" s="150">
        <f t="shared" si="41"/>
        <v>34</v>
      </c>
      <c r="D326" s="17">
        <f t="shared" si="42"/>
        <v>0.48103211638788262</v>
      </c>
      <c r="E326" s="17">
        <f t="shared" si="43"/>
        <v>0.47622179522400382</v>
      </c>
      <c r="F326" s="14">
        <f t="shared" si="44"/>
        <v>45475</v>
      </c>
      <c r="G326" s="14">
        <f t="shared" si="45"/>
        <v>45841</v>
      </c>
      <c r="H326" s="3">
        <f>CHOOSE(MATCH($A$2,{"D","C"},0),VLOOKUP($A326,$J$4:$M$45,COUNTA($J$4:$M$4)),TREND(D326:E326,F326:G326,B326))</f>
        <v>0.47965210621791732</v>
      </c>
    </row>
    <row r="327" spans="1:8">
      <c r="A327" s="12">
        <f t="shared" si="46"/>
        <v>45597</v>
      </c>
      <c r="B327" s="155">
        <f t="shared" si="40"/>
        <v>45611</v>
      </c>
      <c r="C327" s="150">
        <f t="shared" si="41"/>
        <v>34</v>
      </c>
      <c r="D327" s="17">
        <f t="shared" si="42"/>
        <v>0.48103211638788262</v>
      </c>
      <c r="E327" s="17">
        <f t="shared" si="43"/>
        <v>0.47622179522400382</v>
      </c>
      <c r="F327" s="14">
        <f t="shared" si="44"/>
        <v>45475</v>
      </c>
      <c r="G327" s="14">
        <f t="shared" si="45"/>
        <v>45841</v>
      </c>
      <c r="H327" s="3">
        <f>CHOOSE(MATCH($A$2,{"D","C"},0),VLOOKUP($A327,$J$4:$M$45,COUNTA($J$4:$M$4)),TREND(D327:E327,F327:G327,B327))</f>
        <v>0.47924467464392762</v>
      </c>
    </row>
    <row r="328" spans="1:8">
      <c r="A328" s="12">
        <f t="shared" si="46"/>
        <v>45627</v>
      </c>
      <c r="B328" s="155">
        <f t="shared" si="40"/>
        <v>45641</v>
      </c>
      <c r="C328" s="150">
        <f t="shared" si="41"/>
        <v>34</v>
      </c>
      <c r="D328" s="17">
        <f t="shared" si="42"/>
        <v>0.48103211638788262</v>
      </c>
      <c r="E328" s="17">
        <f t="shared" si="43"/>
        <v>0.47622179522400382</v>
      </c>
      <c r="F328" s="14">
        <f t="shared" si="44"/>
        <v>45475</v>
      </c>
      <c r="G328" s="14">
        <f t="shared" si="45"/>
        <v>45841</v>
      </c>
      <c r="H328" s="3">
        <f>CHOOSE(MATCH($A$2,{"D","C"},0),VLOOKUP($A328,$J$4:$M$45,COUNTA($J$4:$M$4)),TREND(D328:E328,F328:G328,B328))</f>
        <v>0.47885038602393748</v>
      </c>
    </row>
    <row r="329" spans="1:8">
      <c r="A329" s="12">
        <f t="shared" si="46"/>
        <v>45658</v>
      </c>
      <c r="B329" s="155">
        <f t="shared" si="40"/>
        <v>45672</v>
      </c>
      <c r="C329" s="150">
        <f t="shared" si="41"/>
        <v>34</v>
      </c>
      <c r="D329" s="17">
        <f t="shared" si="42"/>
        <v>0.48103211638788262</v>
      </c>
      <c r="E329" s="17">
        <f t="shared" si="43"/>
        <v>0.47622179522400382</v>
      </c>
      <c r="F329" s="14">
        <f t="shared" si="44"/>
        <v>45475</v>
      </c>
      <c r="G329" s="14">
        <f t="shared" si="45"/>
        <v>45841</v>
      </c>
      <c r="H329" s="3">
        <f>CHOOSE(MATCH($A$2,{"D","C"},0),VLOOKUP($A329,$J$4:$M$45,COUNTA($J$4:$M$4)),TREND(D329:E329,F329:G329,B329))</f>
        <v>0.47844295444994778</v>
      </c>
    </row>
    <row r="330" spans="1:8">
      <c r="A330" s="12">
        <f t="shared" si="46"/>
        <v>45689</v>
      </c>
      <c r="B330" s="155">
        <f t="shared" si="40"/>
        <v>45703</v>
      </c>
      <c r="C330" s="150">
        <f t="shared" si="41"/>
        <v>34</v>
      </c>
      <c r="D330" s="17">
        <f t="shared" si="42"/>
        <v>0.48103211638788262</v>
      </c>
      <c r="E330" s="17">
        <f t="shared" si="43"/>
        <v>0.47622179522400382</v>
      </c>
      <c r="F330" s="14">
        <f t="shared" si="44"/>
        <v>45475</v>
      </c>
      <c r="G330" s="14">
        <f t="shared" si="45"/>
        <v>45841</v>
      </c>
      <c r="H330" s="3">
        <f>CHOOSE(MATCH($A$2,{"D","C"},0),VLOOKUP($A330,$J$4:$M$45,COUNTA($J$4:$M$4)),TREND(D330:E330,F330:G330,B330))</f>
        <v>0.47803552287595807</v>
      </c>
    </row>
    <row r="331" spans="1:8">
      <c r="A331" s="12">
        <f t="shared" si="46"/>
        <v>45717</v>
      </c>
      <c r="B331" s="155">
        <f t="shared" si="40"/>
        <v>45731</v>
      </c>
      <c r="C331" s="150">
        <f t="shared" si="41"/>
        <v>34</v>
      </c>
      <c r="D331" s="17">
        <f t="shared" si="42"/>
        <v>0.48103211638788262</v>
      </c>
      <c r="E331" s="17">
        <f t="shared" si="43"/>
        <v>0.47622179522400382</v>
      </c>
      <c r="F331" s="14">
        <f t="shared" si="44"/>
        <v>45475</v>
      </c>
      <c r="G331" s="14">
        <f t="shared" si="45"/>
        <v>45841</v>
      </c>
      <c r="H331" s="3">
        <f>CHOOSE(MATCH($A$2,{"D","C"},0),VLOOKUP($A331,$J$4:$M$45,COUNTA($J$4:$M$4)),TREND(D331:E331,F331:G331,B331))</f>
        <v>0.4776675201639673</v>
      </c>
    </row>
    <row r="332" spans="1:8">
      <c r="A332" s="12">
        <f t="shared" si="46"/>
        <v>45748</v>
      </c>
      <c r="B332" s="155">
        <f t="shared" si="40"/>
        <v>45762</v>
      </c>
      <c r="C332" s="150">
        <f t="shared" si="41"/>
        <v>34</v>
      </c>
      <c r="D332" s="17">
        <f t="shared" si="42"/>
        <v>0.48103211638788262</v>
      </c>
      <c r="E332" s="17">
        <f t="shared" si="43"/>
        <v>0.47622179522400382</v>
      </c>
      <c r="F332" s="14">
        <f t="shared" si="44"/>
        <v>45475</v>
      </c>
      <c r="G332" s="14">
        <f t="shared" si="45"/>
        <v>45841</v>
      </c>
      <c r="H332" s="3">
        <f>CHOOSE(MATCH($A$2,{"D","C"},0),VLOOKUP($A332,$J$4:$M$45,COUNTA($J$4:$M$4)),TREND(D332:E332,F332:G332,B332))</f>
        <v>0.47726008858997759</v>
      </c>
    </row>
    <row r="333" spans="1:8">
      <c r="A333" s="12">
        <f t="shared" si="46"/>
        <v>45778</v>
      </c>
      <c r="B333" s="155">
        <f t="shared" si="40"/>
        <v>45792</v>
      </c>
      <c r="C333" s="150">
        <f t="shared" si="41"/>
        <v>34</v>
      </c>
      <c r="D333" s="17">
        <f t="shared" si="42"/>
        <v>0.48103211638788262</v>
      </c>
      <c r="E333" s="17">
        <f t="shared" si="43"/>
        <v>0.47622179522400382</v>
      </c>
      <c r="F333" s="14">
        <f t="shared" si="44"/>
        <v>45475</v>
      </c>
      <c r="G333" s="14">
        <f t="shared" si="45"/>
        <v>45841</v>
      </c>
      <c r="H333" s="3">
        <f>CHOOSE(MATCH($A$2,{"D","C"},0),VLOOKUP($A333,$J$4:$M$45,COUNTA($J$4:$M$4)),TREND(D333:E333,F333:G333,B333))</f>
        <v>0.47686579996998746</v>
      </c>
    </row>
    <row r="334" spans="1:8">
      <c r="A334" s="12">
        <f t="shared" si="46"/>
        <v>45809</v>
      </c>
      <c r="B334" s="155">
        <f t="shared" si="40"/>
        <v>45823</v>
      </c>
      <c r="C334" s="150">
        <f t="shared" si="41"/>
        <v>34</v>
      </c>
      <c r="D334" s="17">
        <f t="shared" si="42"/>
        <v>0.48103211638788262</v>
      </c>
      <c r="E334" s="17">
        <f t="shared" si="43"/>
        <v>0.47622179522400382</v>
      </c>
      <c r="F334" s="14">
        <f t="shared" si="44"/>
        <v>45475</v>
      </c>
      <c r="G334" s="14">
        <f t="shared" si="45"/>
        <v>45841</v>
      </c>
      <c r="H334" s="3">
        <f>CHOOSE(MATCH($A$2,{"D","C"},0),VLOOKUP($A334,$J$4:$M$45,COUNTA($J$4:$M$4)),TREND(D334:E334,F334:G334,B334))</f>
        <v>0.47645836839599776</v>
      </c>
    </row>
    <row r="335" spans="1:8">
      <c r="A335" s="12">
        <f t="shared" si="46"/>
        <v>45839</v>
      </c>
      <c r="B335" s="155">
        <f t="shared" si="40"/>
        <v>45853</v>
      </c>
      <c r="C335" s="150">
        <f t="shared" si="41"/>
        <v>35</v>
      </c>
      <c r="D335" s="17">
        <f t="shared" si="42"/>
        <v>0.47622179522400382</v>
      </c>
      <c r="E335" s="17">
        <f t="shared" si="43"/>
        <v>0.4714595772717638</v>
      </c>
      <c r="F335" s="14">
        <f t="shared" si="44"/>
        <v>45841</v>
      </c>
      <c r="G335" s="14">
        <f t="shared" si="45"/>
        <v>46206</v>
      </c>
      <c r="H335" s="3">
        <f>CHOOSE(MATCH($A$2,{"D","C"},0),VLOOKUP($A335,$J$4:$M$45,COUNTA($J$4:$M$4)),TREND(D335:E335,F335:G335,B335))</f>
        <v>0.47606522915434113</v>
      </c>
    </row>
    <row r="336" spans="1:8">
      <c r="A336" s="12">
        <f t="shared" si="46"/>
        <v>45870</v>
      </c>
      <c r="B336" s="155">
        <f t="shared" si="40"/>
        <v>45884</v>
      </c>
      <c r="C336" s="150">
        <f t="shared" si="41"/>
        <v>35</v>
      </c>
      <c r="D336" s="17">
        <f t="shared" si="42"/>
        <v>0.47622179522400382</v>
      </c>
      <c r="E336" s="17">
        <f t="shared" si="43"/>
        <v>0.4714595772717638</v>
      </c>
      <c r="F336" s="14">
        <f t="shared" si="44"/>
        <v>45841</v>
      </c>
      <c r="G336" s="14">
        <f t="shared" si="45"/>
        <v>46206</v>
      </c>
      <c r="H336" s="3">
        <f>CHOOSE(MATCH($A$2,{"D","C"},0),VLOOKUP($A336,$J$4:$M$45,COUNTA($J$4:$M$4)),TREND(D336:E336,F336:G336,B336))</f>
        <v>0.47566076680771252</v>
      </c>
    </row>
    <row r="337" spans="1:8">
      <c r="A337" s="12">
        <f t="shared" si="46"/>
        <v>45901</v>
      </c>
      <c r="B337" s="155">
        <f t="shared" si="40"/>
        <v>45915</v>
      </c>
      <c r="C337" s="150">
        <f t="shared" si="41"/>
        <v>35</v>
      </c>
      <c r="D337" s="17">
        <f t="shared" si="42"/>
        <v>0.47622179522400382</v>
      </c>
      <c r="E337" s="17">
        <f t="shared" si="43"/>
        <v>0.4714595772717638</v>
      </c>
      <c r="F337" s="14">
        <f t="shared" si="44"/>
        <v>45841</v>
      </c>
      <c r="G337" s="14">
        <f t="shared" si="45"/>
        <v>46206</v>
      </c>
      <c r="H337" s="3">
        <f>CHOOSE(MATCH($A$2,{"D","C"},0),VLOOKUP($A337,$J$4:$M$45,COUNTA($J$4:$M$4)),TREND(D337:E337,F337:G337,B337))</f>
        <v>0.47525630446108391</v>
      </c>
    </row>
    <row r="338" spans="1:8">
      <c r="A338" s="12">
        <f t="shared" si="46"/>
        <v>45931</v>
      </c>
      <c r="B338" s="155">
        <f t="shared" si="40"/>
        <v>45945</v>
      </c>
      <c r="C338" s="150">
        <f t="shared" si="41"/>
        <v>35</v>
      </c>
      <c r="D338" s="17">
        <f t="shared" si="42"/>
        <v>0.47622179522400382</v>
      </c>
      <c r="E338" s="17">
        <f t="shared" si="43"/>
        <v>0.4714595772717638</v>
      </c>
      <c r="F338" s="14">
        <f t="shared" si="44"/>
        <v>45841</v>
      </c>
      <c r="G338" s="14">
        <f t="shared" si="45"/>
        <v>46206</v>
      </c>
      <c r="H338" s="3">
        <f>CHOOSE(MATCH($A$2,{"D","C"},0),VLOOKUP($A338,$J$4:$M$45,COUNTA($J$4:$M$4)),TREND(D338:E338,F338:G338,B338))</f>
        <v>0.47486488928692727</v>
      </c>
    </row>
    <row r="339" spans="1:8">
      <c r="A339" s="12">
        <f t="shared" si="46"/>
        <v>45962</v>
      </c>
      <c r="B339" s="155">
        <f t="shared" ref="B339:B389" si="47">DATE(YEAR(A339),MONTH(A339)+FLOOR(($N$2+$A$3)/2,1),1+14*MOD($N$2+$A$3,2))</f>
        <v>45976</v>
      </c>
      <c r="C339" s="150">
        <f t="shared" si="41"/>
        <v>35</v>
      </c>
      <c r="D339" s="17">
        <f t="shared" si="42"/>
        <v>0.47622179522400382</v>
      </c>
      <c r="E339" s="17">
        <f t="shared" si="43"/>
        <v>0.4714595772717638</v>
      </c>
      <c r="F339" s="14">
        <f t="shared" si="44"/>
        <v>45841</v>
      </c>
      <c r="G339" s="14">
        <f t="shared" si="45"/>
        <v>46206</v>
      </c>
      <c r="H339" s="3">
        <f>CHOOSE(MATCH($A$2,{"D","C"},0),VLOOKUP($A339,$J$4:$M$45,COUNTA($J$4:$M$4)),TREND(D339:E339,F339:G339,B339))</f>
        <v>0.47446042694029866</v>
      </c>
    </row>
    <row r="340" spans="1:8">
      <c r="A340" s="12">
        <f t="shared" si="46"/>
        <v>45992</v>
      </c>
      <c r="B340" s="155">
        <f t="shared" si="47"/>
        <v>46006</v>
      </c>
      <c r="C340" s="150">
        <f t="shared" si="41"/>
        <v>35</v>
      </c>
      <c r="D340" s="17">
        <f t="shared" si="42"/>
        <v>0.47622179522400382</v>
      </c>
      <c r="E340" s="17">
        <f t="shared" si="43"/>
        <v>0.4714595772717638</v>
      </c>
      <c r="F340" s="14">
        <f t="shared" si="44"/>
        <v>45841</v>
      </c>
      <c r="G340" s="14">
        <f t="shared" si="45"/>
        <v>46206</v>
      </c>
      <c r="H340" s="3">
        <f>CHOOSE(MATCH($A$2,{"D","C"},0),VLOOKUP($A340,$J$4:$M$45,COUNTA($J$4:$M$4)),TREND(D340:E340,F340:G340,B340))</f>
        <v>0.47406901176614191</v>
      </c>
    </row>
    <row r="341" spans="1:8">
      <c r="A341" s="12">
        <f t="shared" si="46"/>
        <v>46023</v>
      </c>
      <c r="B341" s="155">
        <f t="shared" si="47"/>
        <v>46037</v>
      </c>
      <c r="C341" s="150">
        <f t="shared" si="41"/>
        <v>35</v>
      </c>
      <c r="D341" s="17">
        <f t="shared" si="42"/>
        <v>0.47622179522400382</v>
      </c>
      <c r="E341" s="17">
        <f t="shared" si="43"/>
        <v>0.4714595772717638</v>
      </c>
      <c r="F341" s="14">
        <f t="shared" si="44"/>
        <v>45841</v>
      </c>
      <c r="G341" s="14">
        <f t="shared" si="45"/>
        <v>46206</v>
      </c>
      <c r="H341" s="3">
        <f>CHOOSE(MATCH($A$2,{"D","C"},0),VLOOKUP($A341,$J$4:$M$45,COUNTA($J$4:$M$4)),TREND(D341:E341,F341:G341,B341))</f>
        <v>0.4736645494195133</v>
      </c>
    </row>
    <row r="342" spans="1:8">
      <c r="A342" s="12">
        <f t="shared" si="46"/>
        <v>46054</v>
      </c>
      <c r="B342" s="155">
        <f t="shared" si="47"/>
        <v>46068</v>
      </c>
      <c r="C342" s="150">
        <f t="shared" si="41"/>
        <v>35</v>
      </c>
      <c r="D342" s="17">
        <f t="shared" si="42"/>
        <v>0.47622179522400382</v>
      </c>
      <c r="E342" s="17">
        <f t="shared" si="43"/>
        <v>0.4714595772717638</v>
      </c>
      <c r="F342" s="14">
        <f t="shared" si="44"/>
        <v>45841</v>
      </c>
      <c r="G342" s="14">
        <f t="shared" si="45"/>
        <v>46206</v>
      </c>
      <c r="H342" s="3">
        <f>CHOOSE(MATCH($A$2,{"D","C"},0),VLOOKUP($A342,$J$4:$M$45,COUNTA($J$4:$M$4)),TREND(D342:E342,F342:G342,B342))</f>
        <v>0.47326008707288469</v>
      </c>
    </row>
    <row r="343" spans="1:8">
      <c r="A343" s="12">
        <f t="shared" si="46"/>
        <v>46082</v>
      </c>
      <c r="B343" s="155">
        <f t="shared" si="47"/>
        <v>46096</v>
      </c>
      <c r="C343" s="150">
        <f t="shared" si="41"/>
        <v>35</v>
      </c>
      <c r="D343" s="17">
        <f t="shared" si="42"/>
        <v>0.47622179522400382</v>
      </c>
      <c r="E343" s="17">
        <f t="shared" si="43"/>
        <v>0.4714595772717638</v>
      </c>
      <c r="F343" s="14">
        <f t="shared" si="44"/>
        <v>45841</v>
      </c>
      <c r="G343" s="14">
        <f t="shared" si="45"/>
        <v>46206</v>
      </c>
      <c r="H343" s="3">
        <f>CHOOSE(MATCH($A$2,{"D","C"},0),VLOOKUP($A343,$J$4:$M$45,COUNTA($J$4:$M$4)),TREND(D343:E343,F343:G343,B343))</f>
        <v>0.47289476624367177</v>
      </c>
    </row>
    <row r="344" spans="1:8">
      <c r="A344" s="12">
        <f t="shared" si="46"/>
        <v>46113</v>
      </c>
      <c r="B344" s="155">
        <f t="shared" si="47"/>
        <v>46127</v>
      </c>
      <c r="C344" s="150">
        <f t="shared" si="41"/>
        <v>35</v>
      </c>
      <c r="D344" s="17">
        <f t="shared" si="42"/>
        <v>0.47622179522400382</v>
      </c>
      <c r="E344" s="17">
        <f t="shared" si="43"/>
        <v>0.4714595772717638</v>
      </c>
      <c r="F344" s="14">
        <f t="shared" si="44"/>
        <v>45841</v>
      </c>
      <c r="G344" s="14">
        <f t="shared" si="45"/>
        <v>46206</v>
      </c>
      <c r="H344" s="3">
        <f>CHOOSE(MATCH($A$2,{"D","C"},0),VLOOKUP($A344,$J$4:$M$45,COUNTA($J$4:$M$4)),TREND(D344:E344,F344:G344,B344))</f>
        <v>0.47249030389704316</v>
      </c>
    </row>
    <row r="345" spans="1:8">
      <c r="A345" s="12">
        <f t="shared" si="46"/>
        <v>46143</v>
      </c>
      <c r="B345" s="155">
        <f t="shared" si="47"/>
        <v>46157</v>
      </c>
      <c r="C345" s="150">
        <f t="shared" si="41"/>
        <v>35</v>
      </c>
      <c r="D345" s="17">
        <f t="shared" si="42"/>
        <v>0.47622179522400382</v>
      </c>
      <c r="E345" s="17">
        <f t="shared" si="43"/>
        <v>0.4714595772717638</v>
      </c>
      <c r="F345" s="14">
        <f t="shared" si="44"/>
        <v>45841</v>
      </c>
      <c r="G345" s="14">
        <f t="shared" si="45"/>
        <v>46206</v>
      </c>
      <c r="H345" s="3">
        <f>CHOOSE(MATCH($A$2,{"D","C"},0),VLOOKUP($A345,$J$4:$M$45,COUNTA($J$4:$M$4)),TREND(D345:E345,F345:G345,B345))</f>
        <v>0.47209888872288641</v>
      </c>
    </row>
    <row r="346" spans="1:8">
      <c r="A346" s="12">
        <f t="shared" si="46"/>
        <v>46174</v>
      </c>
      <c r="B346" s="155">
        <f t="shared" si="47"/>
        <v>46188</v>
      </c>
      <c r="C346" s="150">
        <f t="shared" si="41"/>
        <v>35</v>
      </c>
      <c r="D346" s="17">
        <f t="shared" si="42"/>
        <v>0.47622179522400382</v>
      </c>
      <c r="E346" s="17">
        <f t="shared" si="43"/>
        <v>0.4714595772717638</v>
      </c>
      <c r="F346" s="14">
        <f t="shared" si="44"/>
        <v>45841</v>
      </c>
      <c r="G346" s="14">
        <f t="shared" si="45"/>
        <v>46206</v>
      </c>
      <c r="H346" s="3">
        <f>CHOOSE(MATCH($A$2,{"D","C"},0),VLOOKUP($A346,$J$4:$M$45,COUNTA($J$4:$M$4)),TREND(D346:E346,F346:G346,B346))</f>
        <v>0.4716944263762578</v>
      </c>
    </row>
    <row r="347" spans="1:8">
      <c r="A347" s="12">
        <f t="shared" si="46"/>
        <v>46204</v>
      </c>
      <c r="B347" s="155">
        <f t="shared" si="47"/>
        <v>46218</v>
      </c>
      <c r="C347" s="150">
        <f t="shared" si="41"/>
        <v>36</v>
      </c>
      <c r="D347" s="17">
        <f t="shared" si="42"/>
        <v>0.4714595772717638</v>
      </c>
      <c r="E347" s="17">
        <f t="shared" si="43"/>
        <v>0.46674498149904614</v>
      </c>
      <c r="F347" s="14">
        <f t="shared" si="44"/>
        <v>46206</v>
      </c>
      <c r="G347" s="14">
        <f t="shared" si="45"/>
        <v>46571</v>
      </c>
      <c r="H347" s="3">
        <f>CHOOSE(MATCH($A$2,{"D","C"},0),VLOOKUP($A347,$J$4:$M$45,COUNTA($J$4:$M$4)),TREND(D347:E347,F347:G347,B347))</f>
        <v>0.47130457686279759</v>
      </c>
    </row>
    <row r="348" spans="1:8">
      <c r="A348" s="12">
        <f t="shared" si="46"/>
        <v>46235</v>
      </c>
      <c r="B348" s="155">
        <f t="shared" si="47"/>
        <v>46249</v>
      </c>
      <c r="C348" s="150">
        <f t="shared" si="41"/>
        <v>36</v>
      </c>
      <c r="D348" s="17">
        <f t="shared" si="42"/>
        <v>0.4714595772717638</v>
      </c>
      <c r="E348" s="17">
        <f t="shared" si="43"/>
        <v>0.46674498149904614</v>
      </c>
      <c r="F348" s="14">
        <f t="shared" si="44"/>
        <v>46206</v>
      </c>
      <c r="G348" s="14">
        <f t="shared" si="45"/>
        <v>46571</v>
      </c>
      <c r="H348" s="3">
        <f>CHOOSE(MATCH($A$2,{"D","C"},0),VLOOKUP($A348,$J$4:$M$45,COUNTA($J$4:$M$4)),TREND(D348:E348,F348:G348,B348))</f>
        <v>0.47090415913963535</v>
      </c>
    </row>
    <row r="349" spans="1:8">
      <c r="A349" s="12">
        <f t="shared" si="46"/>
        <v>46266</v>
      </c>
      <c r="B349" s="155">
        <f t="shared" si="47"/>
        <v>46280</v>
      </c>
      <c r="C349" s="150">
        <f t="shared" si="41"/>
        <v>36</v>
      </c>
      <c r="D349" s="17">
        <f t="shared" si="42"/>
        <v>0.4714595772717638</v>
      </c>
      <c r="E349" s="17">
        <f t="shared" si="43"/>
        <v>0.46674498149904614</v>
      </c>
      <c r="F349" s="14">
        <f t="shared" si="44"/>
        <v>46206</v>
      </c>
      <c r="G349" s="14">
        <f t="shared" si="45"/>
        <v>46571</v>
      </c>
      <c r="H349" s="3">
        <f>CHOOSE(MATCH($A$2,{"D","C"},0),VLOOKUP($A349,$J$4:$M$45,COUNTA($J$4:$M$4)),TREND(D349:E349,F349:G349,B349))</f>
        <v>0.470503741416473</v>
      </c>
    </row>
    <row r="350" spans="1:8">
      <c r="A350" s="12">
        <f t="shared" si="46"/>
        <v>46296</v>
      </c>
      <c r="B350" s="155">
        <f t="shared" si="47"/>
        <v>46310</v>
      </c>
      <c r="C350" s="150">
        <f t="shared" si="41"/>
        <v>36</v>
      </c>
      <c r="D350" s="17">
        <f t="shared" si="42"/>
        <v>0.4714595772717638</v>
      </c>
      <c r="E350" s="17">
        <f t="shared" si="43"/>
        <v>0.46674498149904614</v>
      </c>
      <c r="F350" s="14">
        <f t="shared" si="44"/>
        <v>46206</v>
      </c>
      <c r="G350" s="14">
        <f t="shared" si="45"/>
        <v>46571</v>
      </c>
      <c r="H350" s="3">
        <f>CHOOSE(MATCH($A$2,{"D","C"},0),VLOOKUP($A350,$J$4:$M$45,COUNTA($J$4:$M$4)),TREND(D350:E350,F350:G350,B350))</f>
        <v>0.47011624039405786</v>
      </c>
    </row>
    <row r="351" spans="1:8">
      <c r="A351" s="12">
        <f t="shared" si="46"/>
        <v>46327</v>
      </c>
      <c r="B351" s="155">
        <f t="shared" si="47"/>
        <v>46341</v>
      </c>
      <c r="C351" s="150">
        <f t="shared" si="41"/>
        <v>36</v>
      </c>
      <c r="D351" s="17">
        <f t="shared" si="42"/>
        <v>0.4714595772717638</v>
      </c>
      <c r="E351" s="17">
        <f t="shared" si="43"/>
        <v>0.46674498149904614</v>
      </c>
      <c r="F351" s="14">
        <f t="shared" si="44"/>
        <v>46206</v>
      </c>
      <c r="G351" s="14">
        <f t="shared" si="45"/>
        <v>46571</v>
      </c>
      <c r="H351" s="3">
        <f>CHOOSE(MATCH($A$2,{"D","C"},0),VLOOKUP($A351,$J$4:$M$45,COUNTA($J$4:$M$4)),TREND(D351:E351,F351:G351,B351))</f>
        <v>0.46971582267089551</v>
      </c>
    </row>
    <row r="352" spans="1:8">
      <c r="A352" s="12">
        <f t="shared" si="46"/>
        <v>46357</v>
      </c>
      <c r="B352" s="155">
        <f t="shared" si="47"/>
        <v>46371</v>
      </c>
      <c r="C352" s="150">
        <f t="shared" si="41"/>
        <v>36</v>
      </c>
      <c r="D352" s="17">
        <f t="shared" si="42"/>
        <v>0.4714595772717638</v>
      </c>
      <c r="E352" s="17">
        <f t="shared" si="43"/>
        <v>0.46674498149904614</v>
      </c>
      <c r="F352" s="14">
        <f t="shared" si="44"/>
        <v>46206</v>
      </c>
      <c r="G352" s="14">
        <f t="shared" si="45"/>
        <v>46571</v>
      </c>
      <c r="H352" s="3">
        <f>CHOOSE(MATCH($A$2,{"D","C"},0),VLOOKUP($A352,$J$4:$M$45,COUNTA($J$4:$M$4)),TREND(D352:E352,F352:G352,B352))</f>
        <v>0.46932832164848037</v>
      </c>
    </row>
    <row r="353" spans="1:8">
      <c r="A353" s="12">
        <f t="shared" si="46"/>
        <v>46388</v>
      </c>
      <c r="B353" s="155">
        <f t="shared" si="47"/>
        <v>46402</v>
      </c>
      <c r="C353" s="150">
        <f t="shared" si="41"/>
        <v>36</v>
      </c>
      <c r="D353" s="17">
        <f t="shared" si="42"/>
        <v>0.4714595772717638</v>
      </c>
      <c r="E353" s="17">
        <f t="shared" si="43"/>
        <v>0.46674498149904614</v>
      </c>
      <c r="F353" s="14">
        <f t="shared" si="44"/>
        <v>46206</v>
      </c>
      <c r="G353" s="14">
        <f t="shared" si="45"/>
        <v>46571</v>
      </c>
      <c r="H353" s="3">
        <f>CHOOSE(MATCH($A$2,{"D","C"},0),VLOOKUP($A353,$J$4:$M$45,COUNTA($J$4:$M$4)),TREND(D353:E353,F353:G353,B353))</f>
        <v>0.46892790392531802</v>
      </c>
    </row>
    <row r="354" spans="1:8">
      <c r="A354" s="12">
        <f t="shared" si="46"/>
        <v>46419</v>
      </c>
      <c r="B354" s="155">
        <f t="shared" si="47"/>
        <v>46433</v>
      </c>
      <c r="C354" s="150">
        <f t="shared" si="41"/>
        <v>36</v>
      </c>
      <c r="D354" s="17">
        <f t="shared" si="42"/>
        <v>0.4714595772717638</v>
      </c>
      <c r="E354" s="17">
        <f t="shared" si="43"/>
        <v>0.46674498149904614</v>
      </c>
      <c r="F354" s="14">
        <f t="shared" si="44"/>
        <v>46206</v>
      </c>
      <c r="G354" s="14">
        <f t="shared" si="45"/>
        <v>46571</v>
      </c>
      <c r="H354" s="3">
        <f>CHOOSE(MATCH($A$2,{"D","C"},0),VLOOKUP($A354,$J$4:$M$45,COUNTA($J$4:$M$4)),TREND(D354:E354,F354:G354,B354))</f>
        <v>0.46852748620215567</v>
      </c>
    </row>
    <row r="355" spans="1:8">
      <c r="A355" s="12">
        <f t="shared" si="46"/>
        <v>46447</v>
      </c>
      <c r="B355" s="155">
        <f t="shared" si="47"/>
        <v>46461</v>
      </c>
      <c r="C355" s="150">
        <f t="shared" si="41"/>
        <v>36</v>
      </c>
      <c r="D355" s="17">
        <f t="shared" si="42"/>
        <v>0.4714595772717638</v>
      </c>
      <c r="E355" s="17">
        <f t="shared" si="43"/>
        <v>0.46674498149904614</v>
      </c>
      <c r="F355" s="14">
        <f t="shared" si="44"/>
        <v>46206</v>
      </c>
      <c r="G355" s="14">
        <f t="shared" si="45"/>
        <v>46571</v>
      </c>
      <c r="H355" s="3">
        <f>CHOOSE(MATCH($A$2,{"D","C"},0),VLOOKUP($A355,$J$4:$M$45,COUNTA($J$4:$M$4)),TREND(D355:E355,F355:G355,B355))</f>
        <v>0.46816581858123496</v>
      </c>
    </row>
    <row r="356" spans="1:8">
      <c r="A356" s="12">
        <f t="shared" si="46"/>
        <v>46478</v>
      </c>
      <c r="B356" s="155">
        <f t="shared" si="47"/>
        <v>46492</v>
      </c>
      <c r="C356" s="150">
        <f t="shared" si="41"/>
        <v>36</v>
      </c>
      <c r="D356" s="17">
        <f t="shared" si="42"/>
        <v>0.4714595772717638</v>
      </c>
      <c r="E356" s="17">
        <f t="shared" si="43"/>
        <v>0.46674498149904614</v>
      </c>
      <c r="F356" s="14">
        <f t="shared" si="44"/>
        <v>46206</v>
      </c>
      <c r="G356" s="14">
        <f t="shared" si="45"/>
        <v>46571</v>
      </c>
      <c r="H356" s="3">
        <f>CHOOSE(MATCH($A$2,{"D","C"},0),VLOOKUP($A356,$J$4:$M$45,COUNTA($J$4:$M$4)),TREND(D356:E356,F356:G356,B356))</f>
        <v>0.46776540085807261</v>
      </c>
    </row>
    <row r="357" spans="1:8">
      <c r="A357" s="12">
        <f t="shared" si="46"/>
        <v>46508</v>
      </c>
      <c r="B357" s="155">
        <f t="shared" si="47"/>
        <v>46522</v>
      </c>
      <c r="C357" s="150">
        <f t="shared" si="41"/>
        <v>36</v>
      </c>
      <c r="D357" s="17">
        <f t="shared" si="42"/>
        <v>0.4714595772717638</v>
      </c>
      <c r="E357" s="17">
        <f t="shared" si="43"/>
        <v>0.46674498149904614</v>
      </c>
      <c r="F357" s="14">
        <f t="shared" si="44"/>
        <v>46206</v>
      </c>
      <c r="G357" s="14">
        <f t="shared" si="45"/>
        <v>46571</v>
      </c>
      <c r="H357" s="3">
        <f>CHOOSE(MATCH($A$2,{"D","C"},0),VLOOKUP($A357,$J$4:$M$45,COUNTA($J$4:$M$4)),TREND(D357:E357,F357:G357,B357))</f>
        <v>0.46737789983565747</v>
      </c>
    </row>
    <row r="358" spans="1:8">
      <c r="A358" s="12">
        <f t="shared" si="46"/>
        <v>46539</v>
      </c>
      <c r="B358" s="155">
        <f t="shared" si="47"/>
        <v>46553</v>
      </c>
      <c r="C358" s="150">
        <f t="shared" si="41"/>
        <v>36</v>
      </c>
      <c r="D358" s="17">
        <f t="shared" si="42"/>
        <v>0.4714595772717638</v>
      </c>
      <c r="E358" s="17">
        <f t="shared" si="43"/>
        <v>0.46674498149904614</v>
      </c>
      <c r="F358" s="14">
        <f t="shared" si="44"/>
        <v>46206</v>
      </c>
      <c r="G358" s="14">
        <f t="shared" si="45"/>
        <v>46571</v>
      </c>
      <c r="H358" s="3">
        <f>CHOOSE(MATCH($A$2,{"D","C"},0),VLOOKUP($A358,$J$4:$M$45,COUNTA($J$4:$M$4)),TREND(D358:E358,F358:G358,B358))</f>
        <v>0.46697748211249512</v>
      </c>
    </row>
    <row r="359" spans="1:8">
      <c r="A359" s="12">
        <f t="shared" si="46"/>
        <v>46569</v>
      </c>
      <c r="B359" s="155">
        <f t="shared" si="47"/>
        <v>46583</v>
      </c>
      <c r="C359" s="150">
        <f t="shared" si="41"/>
        <v>37</v>
      </c>
      <c r="D359" s="17">
        <f t="shared" si="42"/>
        <v>0.46674498149904614</v>
      </c>
      <c r="E359" s="17">
        <f t="shared" si="43"/>
        <v>0.46207753168405569</v>
      </c>
      <c r="F359" s="14">
        <f t="shared" si="44"/>
        <v>46571</v>
      </c>
      <c r="G359" s="14">
        <f t="shared" si="45"/>
        <v>46936</v>
      </c>
      <c r="H359" s="3">
        <f>CHOOSE(MATCH($A$2,{"D","C"},0),VLOOKUP($A359,$J$4:$M$45,COUNTA($J$4:$M$4)),TREND(D359:E359,F359:G359,B359))</f>
        <v>0.46659153109416973</v>
      </c>
    </row>
    <row r="360" spans="1:8">
      <c r="A360" s="12">
        <f t="shared" si="46"/>
        <v>46600</v>
      </c>
      <c r="B360" s="155">
        <f t="shared" si="47"/>
        <v>46614</v>
      </c>
      <c r="C360" s="150">
        <f t="shared" si="41"/>
        <v>37</v>
      </c>
      <c r="D360" s="17">
        <f t="shared" si="42"/>
        <v>0.46674498149904614</v>
      </c>
      <c r="E360" s="17">
        <f t="shared" si="43"/>
        <v>0.46207753168405569</v>
      </c>
      <c r="F360" s="14">
        <f t="shared" si="44"/>
        <v>46571</v>
      </c>
      <c r="G360" s="14">
        <f t="shared" si="45"/>
        <v>46936</v>
      </c>
      <c r="H360" s="3">
        <f>CHOOSE(MATCH($A$2,{"D","C"},0),VLOOKUP($A360,$J$4:$M$45,COUNTA($J$4:$M$4)),TREND(D360:E360,F360:G360,B360))</f>
        <v>0.46619511754823906</v>
      </c>
    </row>
    <row r="361" spans="1:8">
      <c r="A361" s="12">
        <f t="shared" si="46"/>
        <v>46631</v>
      </c>
      <c r="B361" s="155">
        <f t="shared" si="47"/>
        <v>46645</v>
      </c>
      <c r="C361" s="150">
        <f t="shared" si="41"/>
        <v>37</v>
      </c>
      <c r="D361" s="17">
        <f t="shared" si="42"/>
        <v>0.46674498149904614</v>
      </c>
      <c r="E361" s="17">
        <f t="shared" si="43"/>
        <v>0.46207753168405569</v>
      </c>
      <c r="F361" s="14">
        <f t="shared" si="44"/>
        <v>46571</v>
      </c>
      <c r="G361" s="14">
        <f t="shared" si="45"/>
        <v>46936</v>
      </c>
      <c r="H361" s="3">
        <f>CHOOSE(MATCH($A$2,{"D","C"},0),VLOOKUP($A361,$J$4:$M$45,COUNTA($J$4:$M$4)),TREND(D361:E361,F361:G361,B361))</f>
        <v>0.46579870400230838</v>
      </c>
    </row>
    <row r="362" spans="1:8">
      <c r="A362" s="12">
        <f t="shared" si="46"/>
        <v>46661</v>
      </c>
      <c r="B362" s="155">
        <f t="shared" si="47"/>
        <v>46675</v>
      </c>
      <c r="C362" s="150">
        <f t="shared" si="41"/>
        <v>37</v>
      </c>
      <c r="D362" s="17">
        <f t="shared" si="42"/>
        <v>0.46674498149904614</v>
      </c>
      <c r="E362" s="17">
        <f t="shared" si="43"/>
        <v>0.46207753168405569</v>
      </c>
      <c r="F362" s="14">
        <f t="shared" si="44"/>
        <v>46571</v>
      </c>
      <c r="G362" s="14">
        <f t="shared" si="45"/>
        <v>46936</v>
      </c>
      <c r="H362" s="3">
        <f>CHOOSE(MATCH($A$2,{"D","C"},0),VLOOKUP($A362,$J$4:$M$45,COUNTA($J$4:$M$4)),TREND(D362:E362,F362:G362,B362))</f>
        <v>0.46541507799011739</v>
      </c>
    </row>
    <row r="363" spans="1:8">
      <c r="A363" s="12">
        <f t="shared" si="46"/>
        <v>46692</v>
      </c>
      <c r="B363" s="155">
        <f t="shared" si="47"/>
        <v>46706</v>
      </c>
      <c r="C363" s="150">
        <f t="shared" si="41"/>
        <v>37</v>
      </c>
      <c r="D363" s="17">
        <f t="shared" si="42"/>
        <v>0.46674498149904614</v>
      </c>
      <c r="E363" s="17">
        <f t="shared" si="43"/>
        <v>0.46207753168405569</v>
      </c>
      <c r="F363" s="14">
        <f t="shared" si="44"/>
        <v>46571</v>
      </c>
      <c r="G363" s="14">
        <f t="shared" si="45"/>
        <v>46936</v>
      </c>
      <c r="H363" s="3">
        <f>CHOOSE(MATCH($A$2,{"D","C"},0),VLOOKUP($A363,$J$4:$M$45,COUNTA($J$4:$M$4)),TREND(D363:E363,F363:G363,B363))</f>
        <v>0.46501866444418671</v>
      </c>
    </row>
    <row r="364" spans="1:8">
      <c r="A364" s="12">
        <f t="shared" si="46"/>
        <v>46722</v>
      </c>
      <c r="B364" s="155">
        <f t="shared" si="47"/>
        <v>46736</v>
      </c>
      <c r="C364" s="150">
        <f t="shared" si="41"/>
        <v>37</v>
      </c>
      <c r="D364" s="17">
        <f t="shared" si="42"/>
        <v>0.46674498149904614</v>
      </c>
      <c r="E364" s="17">
        <f t="shared" si="43"/>
        <v>0.46207753168405569</v>
      </c>
      <c r="F364" s="14">
        <f t="shared" si="44"/>
        <v>46571</v>
      </c>
      <c r="G364" s="14">
        <f t="shared" si="45"/>
        <v>46936</v>
      </c>
      <c r="H364" s="3">
        <f>CHOOSE(MATCH($A$2,{"D","C"},0),VLOOKUP($A364,$J$4:$M$45,COUNTA($J$4:$M$4)),TREND(D364:E364,F364:G364,B364))</f>
        <v>0.46463503843199572</v>
      </c>
    </row>
    <row r="365" spans="1:8">
      <c r="A365" s="12">
        <f t="shared" si="46"/>
        <v>46753</v>
      </c>
      <c r="B365" s="155">
        <f t="shared" si="47"/>
        <v>46767</v>
      </c>
      <c r="C365" s="150">
        <f t="shared" si="41"/>
        <v>37</v>
      </c>
      <c r="D365" s="17">
        <f t="shared" si="42"/>
        <v>0.46674498149904614</v>
      </c>
      <c r="E365" s="17">
        <f t="shared" si="43"/>
        <v>0.46207753168405569</v>
      </c>
      <c r="F365" s="14">
        <f t="shared" si="44"/>
        <v>46571</v>
      </c>
      <c r="G365" s="14">
        <f t="shared" si="45"/>
        <v>46936</v>
      </c>
      <c r="H365" s="3">
        <f>CHOOSE(MATCH($A$2,{"D","C"},0),VLOOKUP($A365,$J$4:$M$45,COUNTA($J$4:$M$4)),TREND(D365:E365,F365:G365,B365))</f>
        <v>0.46423862488606493</v>
      </c>
    </row>
    <row r="366" spans="1:8">
      <c r="A366" s="12">
        <f t="shared" si="46"/>
        <v>46784</v>
      </c>
      <c r="B366" s="155">
        <f t="shared" si="47"/>
        <v>46798</v>
      </c>
      <c r="C366" s="150">
        <f t="shared" si="41"/>
        <v>37</v>
      </c>
      <c r="D366" s="17">
        <f t="shared" si="42"/>
        <v>0.46674498149904614</v>
      </c>
      <c r="E366" s="17">
        <f t="shared" si="43"/>
        <v>0.46207753168405569</v>
      </c>
      <c r="F366" s="14">
        <f t="shared" si="44"/>
        <v>46571</v>
      </c>
      <c r="G366" s="14">
        <f t="shared" si="45"/>
        <v>46936</v>
      </c>
      <c r="H366" s="3">
        <f>CHOOSE(MATCH($A$2,{"D","C"},0),VLOOKUP($A366,$J$4:$M$45,COUNTA($J$4:$M$4)),TREND(D366:E366,F366:G366,B366))</f>
        <v>0.46384221134013426</v>
      </c>
    </row>
    <row r="367" spans="1:8">
      <c r="A367" s="12">
        <f t="shared" si="46"/>
        <v>46813</v>
      </c>
      <c r="B367" s="155">
        <f t="shared" si="47"/>
        <v>46827</v>
      </c>
      <c r="C367" s="150">
        <f t="shared" si="41"/>
        <v>37</v>
      </c>
      <c r="D367" s="17">
        <f t="shared" si="42"/>
        <v>0.46674498149904614</v>
      </c>
      <c r="E367" s="17">
        <f t="shared" si="43"/>
        <v>0.46207753168405569</v>
      </c>
      <c r="F367" s="14">
        <f t="shared" si="44"/>
        <v>46571</v>
      </c>
      <c r="G367" s="14">
        <f t="shared" si="45"/>
        <v>46936</v>
      </c>
      <c r="H367" s="3">
        <f>CHOOSE(MATCH($A$2,{"D","C"},0),VLOOKUP($A367,$J$4:$M$45,COUNTA($J$4:$M$4)),TREND(D367:E367,F367:G367,B367))</f>
        <v>0.46347137286168294</v>
      </c>
    </row>
    <row r="368" spans="1:8">
      <c r="A368" s="12">
        <f t="shared" si="46"/>
        <v>46844</v>
      </c>
      <c r="B368" s="155">
        <f t="shared" si="47"/>
        <v>46858</v>
      </c>
      <c r="C368" s="150">
        <f t="shared" si="41"/>
        <v>37</v>
      </c>
      <c r="D368" s="17">
        <f t="shared" si="42"/>
        <v>0.46674498149904614</v>
      </c>
      <c r="E368" s="17">
        <f t="shared" si="43"/>
        <v>0.46207753168405569</v>
      </c>
      <c r="F368" s="14">
        <f t="shared" si="44"/>
        <v>46571</v>
      </c>
      <c r="G368" s="14">
        <f t="shared" si="45"/>
        <v>46936</v>
      </c>
      <c r="H368" s="3">
        <f>CHOOSE(MATCH($A$2,{"D","C"},0),VLOOKUP($A368,$J$4:$M$45,COUNTA($J$4:$M$4)),TREND(D368:E368,F368:G368,B368))</f>
        <v>0.46307495931575227</v>
      </c>
    </row>
    <row r="369" spans="1:8">
      <c r="A369" s="12">
        <f t="shared" si="46"/>
        <v>46874</v>
      </c>
      <c r="B369" s="155">
        <f t="shared" si="47"/>
        <v>46888</v>
      </c>
      <c r="C369" s="150">
        <f t="shared" si="41"/>
        <v>37</v>
      </c>
      <c r="D369" s="17">
        <f t="shared" si="42"/>
        <v>0.46674498149904614</v>
      </c>
      <c r="E369" s="17">
        <f t="shared" si="43"/>
        <v>0.46207753168405569</v>
      </c>
      <c r="F369" s="14">
        <f t="shared" si="44"/>
        <v>46571</v>
      </c>
      <c r="G369" s="14">
        <f t="shared" si="45"/>
        <v>46936</v>
      </c>
      <c r="H369" s="3">
        <f>CHOOSE(MATCH($A$2,{"D","C"},0),VLOOKUP($A369,$J$4:$M$45,COUNTA($J$4:$M$4)),TREND(D369:E369,F369:G369,B369))</f>
        <v>0.46269133330356127</v>
      </c>
    </row>
    <row r="370" spans="1:8">
      <c r="A370" s="12">
        <f t="shared" si="46"/>
        <v>46905</v>
      </c>
      <c r="B370" s="155">
        <f t="shared" si="47"/>
        <v>46919</v>
      </c>
      <c r="C370" s="150">
        <f t="shared" si="41"/>
        <v>37</v>
      </c>
      <c r="D370" s="17">
        <f t="shared" si="42"/>
        <v>0.46674498149904614</v>
      </c>
      <c r="E370" s="17">
        <f t="shared" si="43"/>
        <v>0.46207753168405569</v>
      </c>
      <c r="F370" s="14">
        <f t="shared" si="44"/>
        <v>46571</v>
      </c>
      <c r="G370" s="14">
        <f t="shared" si="45"/>
        <v>46936</v>
      </c>
      <c r="H370" s="3">
        <f>CHOOSE(MATCH($A$2,{"D","C"},0),VLOOKUP($A370,$J$4:$M$45,COUNTA($J$4:$M$4)),TREND(D370:E370,F370:G370,B370))</f>
        <v>0.4622949197576306</v>
      </c>
    </row>
    <row r="371" spans="1:8">
      <c r="A371" s="12">
        <f t="shared" si="46"/>
        <v>46935</v>
      </c>
      <c r="B371" s="155">
        <f t="shared" si="47"/>
        <v>46949</v>
      </c>
      <c r="C371" s="150">
        <f t="shared" si="41"/>
        <v>38</v>
      </c>
      <c r="D371" s="17">
        <f t="shared" si="42"/>
        <v>0.46207753168405569</v>
      </c>
      <c r="E371" s="17">
        <f t="shared" si="43"/>
        <v>0.45745675636721511</v>
      </c>
      <c r="F371" s="14">
        <f t="shared" si="44"/>
        <v>46936</v>
      </c>
      <c r="G371" s="14">
        <f t="shared" si="45"/>
        <v>47302</v>
      </c>
      <c r="H371" s="3">
        <f>CHOOSE(MATCH($A$2,{"D","C"},0),VLOOKUP($A371,$J$4:$M$45,COUNTA($J$4:$M$4)),TREND(D371:E371,F371:G371,B371))</f>
        <v>0.46191340578482365</v>
      </c>
    </row>
    <row r="372" spans="1:8">
      <c r="A372" s="12">
        <f t="shared" si="46"/>
        <v>46966</v>
      </c>
      <c r="B372" s="155">
        <f t="shared" si="47"/>
        <v>46980</v>
      </c>
      <c r="C372" s="150">
        <f t="shared" si="41"/>
        <v>38</v>
      </c>
      <c r="D372" s="17">
        <f t="shared" si="42"/>
        <v>0.46207753168405569</v>
      </c>
      <c r="E372" s="17">
        <f t="shared" si="43"/>
        <v>0.45745675636721511</v>
      </c>
      <c r="F372" s="14">
        <f t="shared" si="44"/>
        <v>46936</v>
      </c>
      <c r="G372" s="14">
        <f t="shared" si="45"/>
        <v>47302</v>
      </c>
      <c r="H372" s="3">
        <f>CHOOSE(MATCH($A$2,{"D","C"},0),VLOOKUP($A372,$J$4:$M$45,COUNTA($J$4:$M$4)),TREND(D372:E372,F372:G372,B372))</f>
        <v>0.46152202864050107</v>
      </c>
    </row>
    <row r="373" spans="1:8">
      <c r="A373" s="12">
        <f t="shared" si="46"/>
        <v>46997</v>
      </c>
      <c r="B373" s="155">
        <f t="shared" si="47"/>
        <v>47011</v>
      </c>
      <c r="C373" s="150">
        <f t="shared" si="41"/>
        <v>38</v>
      </c>
      <c r="D373" s="17">
        <f t="shared" si="42"/>
        <v>0.46207753168405569</v>
      </c>
      <c r="E373" s="17">
        <f t="shared" si="43"/>
        <v>0.45745675636721511</v>
      </c>
      <c r="F373" s="14">
        <f t="shared" si="44"/>
        <v>46936</v>
      </c>
      <c r="G373" s="14">
        <f t="shared" si="45"/>
        <v>47302</v>
      </c>
      <c r="H373" s="3">
        <f>CHOOSE(MATCH($A$2,{"D","C"},0),VLOOKUP($A373,$J$4:$M$45,COUNTA($J$4:$M$4)),TREND(D373:E373,F373:G373,B373))</f>
        <v>0.46113065149617849</v>
      </c>
    </row>
    <row r="374" spans="1:8">
      <c r="A374" s="12">
        <f t="shared" si="46"/>
        <v>47027</v>
      </c>
      <c r="B374" s="155">
        <f t="shared" si="47"/>
        <v>47041</v>
      </c>
      <c r="C374" s="150">
        <f t="shared" si="41"/>
        <v>38</v>
      </c>
      <c r="D374" s="17">
        <f t="shared" si="42"/>
        <v>0.46207753168405569</v>
      </c>
      <c r="E374" s="17">
        <f t="shared" si="43"/>
        <v>0.45745675636721511</v>
      </c>
      <c r="F374" s="14">
        <f t="shared" si="44"/>
        <v>46936</v>
      </c>
      <c r="G374" s="14">
        <f t="shared" si="45"/>
        <v>47302</v>
      </c>
      <c r="H374" s="3">
        <f>CHOOSE(MATCH($A$2,{"D","C"},0),VLOOKUP($A374,$J$4:$M$45,COUNTA($J$4:$M$4)),TREND(D374:E374,F374:G374,B374))</f>
        <v>0.46075189942102768</v>
      </c>
    </row>
    <row r="375" spans="1:8">
      <c r="A375" s="12">
        <f t="shared" si="46"/>
        <v>47058</v>
      </c>
      <c r="B375" s="155">
        <f t="shared" si="47"/>
        <v>47072</v>
      </c>
      <c r="C375" s="150">
        <f t="shared" si="41"/>
        <v>38</v>
      </c>
      <c r="D375" s="17">
        <f t="shared" si="42"/>
        <v>0.46207753168405569</v>
      </c>
      <c r="E375" s="17">
        <f t="shared" si="43"/>
        <v>0.45745675636721511</v>
      </c>
      <c r="F375" s="14">
        <f t="shared" si="44"/>
        <v>46936</v>
      </c>
      <c r="G375" s="14">
        <f t="shared" si="45"/>
        <v>47302</v>
      </c>
      <c r="H375" s="3">
        <f>CHOOSE(MATCH($A$2,{"D","C"},0),VLOOKUP($A375,$J$4:$M$45,COUNTA($J$4:$M$4)),TREND(D375:E375,F375:G375,B375))</f>
        <v>0.4603605222767051</v>
      </c>
    </row>
    <row r="376" spans="1:8">
      <c r="A376" s="12">
        <f t="shared" si="46"/>
        <v>47088</v>
      </c>
      <c r="B376" s="155">
        <f t="shared" si="47"/>
        <v>47102</v>
      </c>
      <c r="C376" s="150">
        <f t="shared" si="41"/>
        <v>38</v>
      </c>
      <c r="D376" s="17">
        <f t="shared" si="42"/>
        <v>0.46207753168405569</v>
      </c>
      <c r="E376" s="17">
        <f t="shared" si="43"/>
        <v>0.45745675636721511</v>
      </c>
      <c r="F376" s="14">
        <f t="shared" si="44"/>
        <v>46936</v>
      </c>
      <c r="G376" s="14">
        <f t="shared" si="45"/>
        <v>47302</v>
      </c>
      <c r="H376" s="3">
        <f>CHOOSE(MATCH($A$2,{"D","C"},0),VLOOKUP($A376,$J$4:$M$45,COUNTA($J$4:$M$4)),TREND(D376:E376,F376:G376,B376))</f>
        <v>0.45998177020155429</v>
      </c>
    </row>
    <row r="377" spans="1:8">
      <c r="A377" s="12">
        <f t="shared" si="46"/>
        <v>47119</v>
      </c>
      <c r="B377" s="155">
        <f t="shared" si="47"/>
        <v>47133</v>
      </c>
      <c r="C377" s="150">
        <f t="shared" si="41"/>
        <v>38</v>
      </c>
      <c r="D377" s="17">
        <f t="shared" si="42"/>
        <v>0.46207753168405569</v>
      </c>
      <c r="E377" s="17">
        <f t="shared" si="43"/>
        <v>0.45745675636721511</v>
      </c>
      <c r="F377" s="14">
        <f t="shared" si="44"/>
        <v>46936</v>
      </c>
      <c r="G377" s="14">
        <f t="shared" si="45"/>
        <v>47302</v>
      </c>
      <c r="H377" s="3">
        <f>CHOOSE(MATCH($A$2,{"D","C"},0),VLOOKUP($A377,$J$4:$M$45,COUNTA($J$4:$M$4)),TREND(D377:E377,F377:G377,B377))</f>
        <v>0.45959039305723171</v>
      </c>
    </row>
    <row r="378" spans="1:8">
      <c r="A378" s="12">
        <f t="shared" si="46"/>
        <v>47150</v>
      </c>
      <c r="B378" s="155">
        <f t="shared" si="47"/>
        <v>47164</v>
      </c>
      <c r="C378" s="150">
        <f t="shared" si="41"/>
        <v>38</v>
      </c>
      <c r="D378" s="17">
        <f t="shared" si="42"/>
        <v>0.46207753168405569</v>
      </c>
      <c r="E378" s="17">
        <f t="shared" si="43"/>
        <v>0.45745675636721511</v>
      </c>
      <c r="F378" s="14">
        <f t="shared" si="44"/>
        <v>46936</v>
      </c>
      <c r="G378" s="14">
        <f t="shared" si="45"/>
        <v>47302</v>
      </c>
      <c r="H378" s="3">
        <f>CHOOSE(MATCH($A$2,{"D","C"},0),VLOOKUP($A378,$J$4:$M$45,COUNTA($J$4:$M$4)),TREND(D378:E378,F378:G378,B378))</f>
        <v>0.45919901591290913</v>
      </c>
    </row>
    <row r="379" spans="1:8">
      <c r="A379" s="12">
        <f t="shared" si="46"/>
        <v>47178</v>
      </c>
      <c r="B379" s="155">
        <f t="shared" si="47"/>
        <v>47192</v>
      </c>
      <c r="C379" s="150">
        <f t="shared" si="41"/>
        <v>38</v>
      </c>
      <c r="D379" s="17">
        <f t="shared" si="42"/>
        <v>0.46207753168405569</v>
      </c>
      <c r="E379" s="17">
        <f t="shared" si="43"/>
        <v>0.45745675636721511</v>
      </c>
      <c r="F379" s="14">
        <f t="shared" si="44"/>
        <v>46936</v>
      </c>
      <c r="G379" s="14">
        <f t="shared" si="45"/>
        <v>47302</v>
      </c>
      <c r="H379" s="3">
        <f>CHOOSE(MATCH($A$2,{"D","C"},0),VLOOKUP($A379,$J$4:$M$45,COUNTA($J$4:$M$4)),TREND(D379:E379,F379:G379,B379))</f>
        <v>0.45884551397610163</v>
      </c>
    </row>
    <row r="380" spans="1:8">
      <c r="A380" s="12">
        <f t="shared" si="46"/>
        <v>47209</v>
      </c>
      <c r="B380" s="155">
        <f t="shared" si="47"/>
        <v>47223</v>
      </c>
      <c r="C380" s="150">
        <f t="shared" si="41"/>
        <v>38</v>
      </c>
      <c r="D380" s="17">
        <f t="shared" si="42"/>
        <v>0.46207753168405569</v>
      </c>
      <c r="E380" s="17">
        <f t="shared" si="43"/>
        <v>0.45745675636721511</v>
      </c>
      <c r="F380" s="14">
        <f t="shared" si="44"/>
        <v>46936</v>
      </c>
      <c r="G380" s="14">
        <f t="shared" si="45"/>
        <v>47302</v>
      </c>
      <c r="H380" s="3">
        <f>CHOOSE(MATCH($A$2,{"D","C"},0),VLOOKUP($A380,$J$4:$M$45,COUNTA($J$4:$M$4)),TREND(D380:E380,F380:G380,B380))</f>
        <v>0.45845413683177905</v>
      </c>
    </row>
    <row r="381" spans="1:8">
      <c r="A381" s="12">
        <f t="shared" si="46"/>
        <v>47239</v>
      </c>
      <c r="B381" s="155">
        <f t="shared" si="47"/>
        <v>47253</v>
      </c>
      <c r="C381" s="150">
        <f t="shared" si="41"/>
        <v>38</v>
      </c>
      <c r="D381" s="17">
        <f t="shared" si="42"/>
        <v>0.46207753168405569</v>
      </c>
      <c r="E381" s="17">
        <f t="shared" si="43"/>
        <v>0.45745675636721511</v>
      </c>
      <c r="F381" s="14">
        <f t="shared" si="44"/>
        <v>46936</v>
      </c>
      <c r="G381" s="14">
        <f t="shared" si="45"/>
        <v>47302</v>
      </c>
      <c r="H381" s="3">
        <f>CHOOSE(MATCH($A$2,{"D","C"},0),VLOOKUP($A381,$J$4:$M$45,COUNTA($J$4:$M$4)),TREND(D381:E381,F381:G381,B381))</f>
        <v>0.45807538475662823</v>
      </c>
    </row>
    <row r="382" spans="1:8">
      <c r="A382" s="12">
        <f t="shared" si="46"/>
        <v>47270</v>
      </c>
      <c r="B382" s="155">
        <f t="shared" si="47"/>
        <v>47284</v>
      </c>
      <c r="C382" s="150">
        <f t="shared" si="41"/>
        <v>38</v>
      </c>
      <c r="D382" s="17">
        <f t="shared" si="42"/>
        <v>0.46207753168405569</v>
      </c>
      <c r="E382" s="17">
        <f t="shared" si="43"/>
        <v>0.45745675636721511</v>
      </c>
      <c r="F382" s="14">
        <f t="shared" si="44"/>
        <v>46936</v>
      </c>
      <c r="G382" s="14">
        <f t="shared" si="45"/>
        <v>47302</v>
      </c>
      <c r="H382" s="3">
        <f>CHOOSE(MATCH($A$2,{"D","C"},0),VLOOKUP($A382,$J$4:$M$45,COUNTA($J$4:$M$4)),TREND(D382:E382,F382:G382,B382))</f>
        <v>0.45768400761230565</v>
      </c>
    </row>
    <row r="383" spans="1:8">
      <c r="A383" s="12">
        <f t="shared" si="46"/>
        <v>47300</v>
      </c>
      <c r="B383" s="155">
        <f t="shared" si="47"/>
        <v>47314</v>
      </c>
      <c r="C383" s="150">
        <f t="shared" si="41"/>
        <v>39</v>
      </c>
      <c r="D383" s="17">
        <f t="shared" si="42"/>
        <v>0.45745675636721511</v>
      </c>
      <c r="E383" s="17">
        <f t="shared" si="43"/>
        <v>0.45288218880354297</v>
      </c>
      <c r="F383" s="14">
        <f t="shared" si="44"/>
        <v>47302</v>
      </c>
      <c r="G383" s="14">
        <f t="shared" si="45"/>
        <v>47667</v>
      </c>
      <c r="H383" s="3">
        <f>CHOOSE(MATCH($A$2,{"D","C"},0),VLOOKUP($A383,$J$4:$M$45,COUNTA($J$4:$M$4)),TREND(D383:E383,F383:G383,B383))</f>
        <v>0.4573063596253959</v>
      </c>
    </row>
    <row r="384" spans="1:8">
      <c r="A384" s="12">
        <f t="shared" si="46"/>
        <v>47331</v>
      </c>
      <c r="B384" s="155">
        <f t="shared" si="47"/>
        <v>47345</v>
      </c>
      <c r="C384" s="150">
        <f t="shared" si="41"/>
        <v>39</v>
      </c>
      <c r="D384" s="17">
        <f t="shared" si="42"/>
        <v>0.45745675636721511</v>
      </c>
      <c r="E384" s="17">
        <f t="shared" si="43"/>
        <v>0.45288218880354297</v>
      </c>
      <c r="F384" s="14">
        <f t="shared" si="44"/>
        <v>47302</v>
      </c>
      <c r="G384" s="14">
        <f t="shared" si="45"/>
        <v>47667</v>
      </c>
      <c r="H384" s="3">
        <f>CHOOSE(MATCH($A$2,{"D","C"},0),VLOOKUP($A384,$J$4:$M$45,COUNTA($J$4:$M$4)),TREND(D384:E384,F384:G384,B384))</f>
        <v>0.45691783470902914</v>
      </c>
    </row>
    <row r="385" spans="1:8">
      <c r="A385" s="12">
        <f t="shared" si="46"/>
        <v>47362</v>
      </c>
      <c r="B385" s="155">
        <f t="shared" si="47"/>
        <v>47376</v>
      </c>
      <c r="C385" s="150">
        <f t="shared" si="41"/>
        <v>39</v>
      </c>
      <c r="D385" s="17">
        <f t="shared" si="42"/>
        <v>0.45745675636721511</v>
      </c>
      <c r="E385" s="17">
        <f t="shared" si="43"/>
        <v>0.45288218880354297</v>
      </c>
      <c r="F385" s="14">
        <f t="shared" si="44"/>
        <v>47302</v>
      </c>
      <c r="G385" s="14">
        <f t="shared" si="45"/>
        <v>47667</v>
      </c>
      <c r="H385" s="3">
        <f>CHOOSE(MATCH($A$2,{"D","C"},0),VLOOKUP($A385,$J$4:$M$45,COUNTA($J$4:$M$4)),TREND(D385:E385,F385:G385,B385))</f>
        <v>0.45652930979266249</v>
      </c>
    </row>
    <row r="386" spans="1:8">
      <c r="A386" s="12">
        <f t="shared" si="46"/>
        <v>47392</v>
      </c>
      <c r="B386" s="155">
        <f t="shared" si="47"/>
        <v>47406</v>
      </c>
      <c r="C386" s="150">
        <f t="shared" si="41"/>
        <v>39</v>
      </c>
      <c r="D386" s="17">
        <f t="shared" si="42"/>
        <v>0.45745675636721511</v>
      </c>
      <c r="E386" s="17">
        <f t="shared" si="43"/>
        <v>0.45288218880354297</v>
      </c>
      <c r="F386" s="14">
        <f t="shared" si="44"/>
        <v>47302</v>
      </c>
      <c r="G386" s="14">
        <f t="shared" si="45"/>
        <v>47667</v>
      </c>
      <c r="H386" s="3">
        <f>CHOOSE(MATCH($A$2,{"D","C"},0),VLOOKUP($A386,$J$4:$M$45,COUNTA($J$4:$M$4)),TREND(D386:E386,F386:G386,B386))</f>
        <v>0.45615331793811409</v>
      </c>
    </row>
    <row r="387" spans="1:8">
      <c r="A387" s="12">
        <f t="shared" si="46"/>
        <v>47423</v>
      </c>
      <c r="B387" s="155">
        <f t="shared" si="47"/>
        <v>47437</v>
      </c>
      <c r="C387" s="150">
        <f t="shared" si="41"/>
        <v>39</v>
      </c>
      <c r="D387" s="17">
        <f t="shared" si="42"/>
        <v>0.45745675636721511</v>
      </c>
      <c r="E387" s="17">
        <f t="shared" si="43"/>
        <v>0.45288218880354297</v>
      </c>
      <c r="F387" s="14">
        <f t="shared" si="44"/>
        <v>47302</v>
      </c>
      <c r="G387" s="14">
        <f t="shared" si="45"/>
        <v>47667</v>
      </c>
      <c r="H387" s="3">
        <f>CHOOSE(MATCH($A$2,{"D","C"},0),VLOOKUP($A387,$J$4:$M$45,COUNTA($J$4:$M$4)),TREND(D387:E387,F387:G387,B387))</f>
        <v>0.45576479302174744</v>
      </c>
    </row>
    <row r="388" spans="1:8">
      <c r="A388" s="12">
        <f t="shared" si="46"/>
        <v>47453</v>
      </c>
      <c r="B388" s="155">
        <f t="shared" si="47"/>
        <v>47467</v>
      </c>
      <c r="C388" s="150">
        <f t="shared" si="41"/>
        <v>39</v>
      </c>
      <c r="D388" s="17">
        <f t="shared" si="42"/>
        <v>0.45745675636721511</v>
      </c>
      <c r="E388" s="17">
        <f t="shared" si="43"/>
        <v>0.45288218880354297</v>
      </c>
      <c r="F388" s="14">
        <f t="shared" si="44"/>
        <v>47302</v>
      </c>
      <c r="G388" s="14">
        <f t="shared" si="45"/>
        <v>47667</v>
      </c>
      <c r="H388" s="3">
        <f>CHOOSE(MATCH($A$2,{"D","C"},0),VLOOKUP($A388,$J$4:$M$45,COUNTA($J$4:$M$4)),TREND(D388:E388,F388:G388,B388))</f>
        <v>0.45538880116719904</v>
      </c>
    </row>
    <row r="389" spans="1:8">
      <c r="A389" s="12">
        <f t="shared" si="46"/>
        <v>47484</v>
      </c>
      <c r="B389" s="155">
        <f t="shared" si="47"/>
        <v>47498</v>
      </c>
      <c r="C389" s="150">
        <f t="shared" si="41"/>
        <v>39</v>
      </c>
      <c r="D389" s="17">
        <f t="shared" ref="D389" si="48">INDEX($M$5:$M$45,C389)</f>
        <v>0.45745675636721511</v>
      </c>
      <c r="E389" s="17">
        <f t="shared" si="43"/>
        <v>0.45288218880354297</v>
      </c>
      <c r="F389" s="14">
        <f t="shared" si="44"/>
        <v>47302</v>
      </c>
      <c r="G389" s="14">
        <f t="shared" si="45"/>
        <v>47667</v>
      </c>
      <c r="H389" s="3">
        <f>CHOOSE(MATCH($A$2,{"D","C"},0),VLOOKUP($A389,$J$4:$M$45,COUNTA($J$4:$M$4)),TREND(D389:E389,F389:G389,B389))</f>
        <v>0.45500027625083239</v>
      </c>
    </row>
    <row r="390" spans="1:8">
      <c r="A390" s="51"/>
      <c r="B390" s="52"/>
      <c r="C390" s="53"/>
      <c r="D390" s="53"/>
      <c r="E390" s="53"/>
      <c r="F390" s="53"/>
      <c r="G390" s="53"/>
      <c r="H390" s="53"/>
    </row>
  </sheetData>
  <phoneticPr fontId="9"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N390"/>
  <sheetViews>
    <sheetView zoomScale="90" zoomScaleNormal="90" workbookViewId="0">
      <selection activeCell="L5" sqref="L5:L38"/>
    </sheetView>
  </sheetViews>
  <sheetFormatPr defaultRowHeight="12.3"/>
  <cols>
    <col min="2" max="2" width="9.6640625" customWidth="1"/>
  </cols>
  <sheetData>
    <row r="1" spans="1:14">
      <c r="J1" s="49" t="s">
        <v>21</v>
      </c>
      <c r="K1" t="s">
        <v>17</v>
      </c>
      <c r="M1" s="1" t="str">
        <f>CHOOSE(MATCH($J$1,{"P","C","A"},0),"Policy","Calendar","Accident")</f>
        <v>Accident</v>
      </c>
    </row>
    <row r="2" spans="1:14">
      <c r="A2" s="22" t="s">
        <v>31</v>
      </c>
      <c r="B2" t="s">
        <v>39</v>
      </c>
      <c r="J2" s="49">
        <v>12</v>
      </c>
      <c r="K2" t="s">
        <v>19</v>
      </c>
      <c r="M2" s="1">
        <f>CHOOSE(MATCH($J$1,{"P","C","A"},0),$J$2,0,0)</f>
        <v>0</v>
      </c>
    </row>
    <row r="3" spans="1:14">
      <c r="A3" s="49">
        <v>1</v>
      </c>
      <c r="B3" s="5" t="s">
        <v>18</v>
      </c>
    </row>
    <row r="4" spans="1:14" ht="24.6">
      <c r="A4" s="38" t="str">
        <f>$M$1&amp;" Period"</f>
        <v>Accident Period</v>
      </c>
      <c r="B4" s="19" t="s">
        <v>3</v>
      </c>
      <c r="C4" s="26" t="s">
        <v>15</v>
      </c>
      <c r="D4" s="27"/>
      <c r="E4" s="27"/>
      <c r="F4" s="27"/>
      <c r="G4" s="28"/>
      <c r="H4" s="38" t="s">
        <v>22</v>
      </c>
      <c r="I4" s="16"/>
      <c r="J4" s="38" t="str">
        <f>$M$1&amp;" Period"</f>
        <v>Accident Period</v>
      </c>
      <c r="K4" s="38" t="s">
        <v>3</v>
      </c>
      <c r="L4" s="38" t="s">
        <v>40</v>
      </c>
      <c r="M4" s="38" t="s">
        <v>41</v>
      </c>
    </row>
    <row r="5" spans="1:14">
      <c r="A5" s="31">
        <v>35796</v>
      </c>
      <c r="B5" s="34">
        <f t="shared" ref="B5:B68" si="0">DATE(YEAR(A5),MONTH(A5)+FLOOR(($N$2+$A$3)/2,1),1+14*MOD($N$2+$A$3,2))</f>
        <v>35810</v>
      </c>
      <c r="C5" s="35">
        <f t="shared" ref="C5:C68" si="1">MATCH($B5,$K$5:$K$39,1)</f>
        <v>1</v>
      </c>
      <c r="D5" s="17">
        <f t="shared" ref="D5:D68" si="2">INDEX($M$5:$M$39,C5)</f>
        <v>1</v>
      </c>
      <c r="E5" s="17">
        <f t="shared" ref="E5:E68" si="3">INDEX($M$5:$M$39,C5+1)</f>
        <v>1.03</v>
      </c>
      <c r="F5" s="14">
        <f t="shared" ref="F5:F68" si="4">INDEX($K$5:$K$39,C5)</f>
        <v>35614</v>
      </c>
      <c r="G5" s="14">
        <f t="shared" ref="G5:G68" si="5">INDEX($K$5:$K$39,C5+1)</f>
        <v>35979</v>
      </c>
      <c r="H5" s="3">
        <f>CHOOSE(MATCH($A$2,{"D","C"},0),VLOOKUP($A5,$J$4:$M$39,COUNTA($J$4:$M$4)),TREND(D5:E5,F5:G5,B5))</f>
        <v>1.0161095890410961</v>
      </c>
      <c r="J5" s="32">
        <v>35431</v>
      </c>
      <c r="K5" s="60">
        <f>EDATE(J5+ROUND((J6-J5)/2,0),$M$2/2)+ROUND(30.5*MOD($M$2,1),0)</f>
        <v>35614</v>
      </c>
      <c r="L5" s="478">
        <v>0.03</v>
      </c>
      <c r="M5" s="18">
        <v>1</v>
      </c>
      <c r="N5" s="141" t="s">
        <v>412</v>
      </c>
    </row>
    <row r="6" spans="1:14">
      <c r="A6" s="12">
        <f t="shared" ref="A6:A69" si="6">EOMONTH(A5,$A$3-1)+1</f>
        <v>35827</v>
      </c>
      <c r="B6" s="34">
        <f t="shared" si="0"/>
        <v>35841</v>
      </c>
      <c r="C6" s="35">
        <f t="shared" si="1"/>
        <v>1</v>
      </c>
      <c r="D6" s="17">
        <f t="shared" si="2"/>
        <v>1</v>
      </c>
      <c r="E6" s="17">
        <f t="shared" si="3"/>
        <v>1.03</v>
      </c>
      <c r="F6" s="14">
        <f t="shared" si="4"/>
        <v>35614</v>
      </c>
      <c r="G6" s="14">
        <f t="shared" si="5"/>
        <v>35979</v>
      </c>
      <c r="H6" s="3">
        <f>CHOOSE(MATCH($A$2,{"D","C"},0),VLOOKUP($A6,$J$4:$M$39,COUNTA($J$4:$M$4)),TREND(D6:E6,F6:G6,B6))</f>
        <v>1.0186575342465756</v>
      </c>
      <c r="J6" s="32">
        <v>35796</v>
      </c>
      <c r="K6" s="60">
        <f t="shared" ref="K6:K27" si="7">EDATE(J6+ROUND((J7-J6)/2,0),$M$2/2)+ROUND(30.5*MOD($M$2,1),0)</f>
        <v>35979</v>
      </c>
      <c r="L6" s="478">
        <v>0.03</v>
      </c>
      <c r="M6" s="18">
        <f t="shared" ref="M6:M18" si="8">(1+L6)*M5</f>
        <v>1.03</v>
      </c>
      <c r="N6" s="141" t="s">
        <v>412</v>
      </c>
    </row>
    <row r="7" spans="1:14">
      <c r="A7" s="12">
        <f t="shared" si="6"/>
        <v>35855</v>
      </c>
      <c r="B7" s="34">
        <f t="shared" si="0"/>
        <v>35869</v>
      </c>
      <c r="C7" s="35">
        <f t="shared" si="1"/>
        <v>1</v>
      </c>
      <c r="D7" s="17">
        <f t="shared" si="2"/>
        <v>1</v>
      </c>
      <c r="E7" s="17">
        <f t="shared" si="3"/>
        <v>1.03</v>
      </c>
      <c r="F7" s="14">
        <f t="shared" si="4"/>
        <v>35614</v>
      </c>
      <c r="G7" s="14">
        <f t="shared" si="5"/>
        <v>35979</v>
      </c>
      <c r="H7" s="3">
        <f>CHOOSE(MATCH($A$2,{"D","C"},0),VLOOKUP($A7,$J$4:$M$39,COUNTA($J$4:$M$4)),TREND(D7:E7,F7:G7,B7))</f>
        <v>1.0209589041095892</v>
      </c>
      <c r="J7" s="32">
        <v>36161</v>
      </c>
      <c r="K7" s="60">
        <f t="shared" si="7"/>
        <v>36344</v>
      </c>
      <c r="L7" s="478">
        <v>0.03</v>
      </c>
      <c r="M7" s="18">
        <f t="shared" si="8"/>
        <v>1.0609</v>
      </c>
      <c r="N7" s="141" t="s">
        <v>412</v>
      </c>
    </row>
    <row r="8" spans="1:14">
      <c r="A8" s="12">
        <f t="shared" si="6"/>
        <v>35886</v>
      </c>
      <c r="B8" s="34">
        <f t="shared" si="0"/>
        <v>35900</v>
      </c>
      <c r="C8" s="35">
        <f t="shared" si="1"/>
        <v>1</v>
      </c>
      <c r="D8" s="17">
        <f t="shared" si="2"/>
        <v>1</v>
      </c>
      <c r="E8" s="17">
        <f t="shared" si="3"/>
        <v>1.03</v>
      </c>
      <c r="F8" s="14">
        <f t="shared" si="4"/>
        <v>35614</v>
      </c>
      <c r="G8" s="14">
        <f t="shared" si="5"/>
        <v>35979</v>
      </c>
      <c r="H8" s="3">
        <f>CHOOSE(MATCH($A$2,{"D","C"},0),VLOOKUP($A8,$J$4:$M$39,COUNTA($J$4:$M$4)),TREND(D8:E8,F8:G8,B8))</f>
        <v>1.0235068493150687</v>
      </c>
      <c r="J8" s="32">
        <v>36526</v>
      </c>
      <c r="K8" s="60">
        <f t="shared" si="7"/>
        <v>36709</v>
      </c>
      <c r="L8" s="461">
        <f>IF(YEAR($J8)&lt;MIN('Trend data'!$A$12:$A$36),L9,IF(YEAR($J8)&gt;MAX('Trend data'!$A$12:$A$36),'Trend data'!$W$43,_xlfn.XLOOKUP(YEAR($J8),'Trend data'!$A$12:$A$36,'Trend data'!$W$12:$W$36,,0)))</f>
        <v>9.3399141044132605E-3</v>
      </c>
      <c r="M8" s="18">
        <f t="shared" si="8"/>
        <v>1.070808714873372</v>
      </c>
    </row>
    <row r="9" spans="1:14">
      <c r="A9" s="12">
        <f t="shared" si="6"/>
        <v>35916</v>
      </c>
      <c r="B9" s="34">
        <f t="shared" si="0"/>
        <v>35930</v>
      </c>
      <c r="C9" s="35">
        <f t="shared" si="1"/>
        <v>1</v>
      </c>
      <c r="D9" s="17">
        <f t="shared" si="2"/>
        <v>1</v>
      </c>
      <c r="E9" s="17">
        <f t="shared" si="3"/>
        <v>1.03</v>
      </c>
      <c r="F9" s="14">
        <f t="shared" si="4"/>
        <v>35614</v>
      </c>
      <c r="G9" s="14">
        <f t="shared" si="5"/>
        <v>35979</v>
      </c>
      <c r="H9" s="3">
        <f>CHOOSE(MATCH($A$2,{"D","C"},0),VLOOKUP($A9,$J$4:$M$39,COUNTA($J$4:$M$4)),TREND(D9:E9,F9:G9,B9))</f>
        <v>1.025972602739726</v>
      </c>
      <c r="J9" s="32">
        <v>36892</v>
      </c>
      <c r="K9" s="60">
        <f t="shared" si="7"/>
        <v>37075</v>
      </c>
      <c r="L9" s="461">
        <f>IF(YEAR($J9)&lt;MIN('Trend data'!$A$12:$A$36),L10,IF(YEAR($J9)&gt;MAX('Trend data'!$A$12:$A$36),'Trend data'!$W$43,_xlfn.XLOOKUP(YEAR($J9),'Trend data'!$A$12:$A$36,'Trend data'!$W$12:$W$36,,0)))</f>
        <v>1.9061063740490214E-2</v>
      </c>
      <c r="M9" s="18">
        <f t="shared" si="8"/>
        <v>1.0912194680414458</v>
      </c>
    </row>
    <row r="10" spans="1:14">
      <c r="A10" s="12">
        <f t="shared" si="6"/>
        <v>35947</v>
      </c>
      <c r="B10" s="34">
        <f t="shared" si="0"/>
        <v>35961</v>
      </c>
      <c r="C10" s="35">
        <f t="shared" si="1"/>
        <v>1</v>
      </c>
      <c r="D10" s="17">
        <f t="shared" si="2"/>
        <v>1</v>
      </c>
      <c r="E10" s="17">
        <f t="shared" si="3"/>
        <v>1.03</v>
      </c>
      <c r="F10" s="14">
        <f t="shared" si="4"/>
        <v>35614</v>
      </c>
      <c r="G10" s="14">
        <f t="shared" si="5"/>
        <v>35979</v>
      </c>
      <c r="H10" s="3">
        <f>CHOOSE(MATCH($A$2,{"D","C"},0),VLOOKUP($A10,$J$4:$M$39,COUNTA($J$4:$M$4)),TREND(D10:E10,F10:G10,B10))</f>
        <v>1.0285205479452055</v>
      </c>
      <c r="J10" s="32">
        <v>37257</v>
      </c>
      <c r="K10" s="60">
        <f t="shared" si="7"/>
        <v>37440</v>
      </c>
      <c r="L10" s="461">
        <f>IF(YEAR($J10)&lt;MIN('Trend data'!$A$12:$A$36),L11,IF(YEAR($J10)&gt;MAX('Trend data'!$A$12:$A$36),'Trend data'!$W$43,_xlfn.XLOOKUP(YEAR($J10),'Trend data'!$A$12:$A$36,'Trend data'!$W$12:$W$36,,0)))</f>
        <v>1.3507410371226047E-2</v>
      </c>
      <c r="M10" s="18">
        <f t="shared" si="8"/>
        <v>1.1059590172013525</v>
      </c>
    </row>
    <row r="11" spans="1:14">
      <c r="A11" s="12">
        <f t="shared" si="6"/>
        <v>35977</v>
      </c>
      <c r="B11" s="34">
        <f t="shared" si="0"/>
        <v>35991</v>
      </c>
      <c r="C11" s="35">
        <f t="shared" si="1"/>
        <v>2</v>
      </c>
      <c r="D11" s="17">
        <f t="shared" si="2"/>
        <v>1.03</v>
      </c>
      <c r="E11" s="17">
        <f t="shared" si="3"/>
        <v>1.0609</v>
      </c>
      <c r="F11" s="14">
        <f t="shared" si="4"/>
        <v>35979</v>
      </c>
      <c r="G11" s="14">
        <f t="shared" si="5"/>
        <v>36344</v>
      </c>
      <c r="H11" s="3">
        <f>CHOOSE(MATCH($A$2,{"D","C"},0),VLOOKUP($A11,$J$4:$M$39,COUNTA($J$4:$M$4)),TREND(D11:E11,F11:G11,B11))</f>
        <v>1.0310158904109592</v>
      </c>
      <c r="J11" s="32">
        <v>37622</v>
      </c>
      <c r="K11" s="60">
        <f t="shared" si="7"/>
        <v>37805</v>
      </c>
      <c r="L11" s="461">
        <f>IF(YEAR($J11)&lt;MIN('Trend data'!$A$12:$A$36),L12,IF(YEAR($J11)&gt;MAX('Trend data'!$A$12:$A$36),'Trend data'!$W$43,_xlfn.XLOOKUP(YEAR($J11),'Trend data'!$A$12:$A$36,'Trend data'!$W$12:$W$36,,0)))</f>
        <v>1.3211427177499235E-2</v>
      </c>
      <c r="M11" s="18">
        <f t="shared" si="8"/>
        <v>1.1205703142184067</v>
      </c>
    </row>
    <row r="12" spans="1:14">
      <c r="A12" s="12">
        <f t="shared" si="6"/>
        <v>36008</v>
      </c>
      <c r="B12" s="34">
        <f t="shared" si="0"/>
        <v>36022</v>
      </c>
      <c r="C12" s="35">
        <f t="shared" si="1"/>
        <v>2</v>
      </c>
      <c r="D12" s="17">
        <f t="shared" si="2"/>
        <v>1.03</v>
      </c>
      <c r="E12" s="17">
        <f t="shared" si="3"/>
        <v>1.0609</v>
      </c>
      <c r="F12" s="14">
        <f t="shared" si="4"/>
        <v>35979</v>
      </c>
      <c r="G12" s="14">
        <f t="shared" si="5"/>
        <v>36344</v>
      </c>
      <c r="H12" s="3">
        <f>CHOOSE(MATCH($A$2,{"D","C"},0),VLOOKUP($A12,$J$4:$M$39,COUNTA($J$4:$M$4)),TREND(D12:E12,F12:G12,B12))</f>
        <v>1.0336402739726029</v>
      </c>
      <c r="J12" s="32">
        <v>37987</v>
      </c>
      <c r="K12" s="60">
        <f t="shared" si="7"/>
        <v>38170</v>
      </c>
      <c r="L12" s="461">
        <f>IF(YEAR($J12)&lt;MIN('Trend data'!$A$12:$A$36),L13,IF(YEAR($J12)&gt;MAX('Trend data'!$A$12:$A$36),'Trend data'!$W$43,_xlfn.XLOOKUP(YEAR($J12),'Trend data'!$A$12:$A$36,'Trend data'!$W$12:$W$36,,0)))</f>
        <v>3.7251480620355659E-2</v>
      </c>
      <c r="M12" s="18">
        <f t="shared" si="8"/>
        <v>1.1623132175622595</v>
      </c>
    </row>
    <row r="13" spans="1:14">
      <c r="A13" s="12">
        <f t="shared" si="6"/>
        <v>36039</v>
      </c>
      <c r="B13" s="34">
        <f t="shared" si="0"/>
        <v>36053</v>
      </c>
      <c r="C13" s="35">
        <f t="shared" si="1"/>
        <v>2</v>
      </c>
      <c r="D13" s="17">
        <f t="shared" si="2"/>
        <v>1.03</v>
      </c>
      <c r="E13" s="17">
        <f t="shared" si="3"/>
        <v>1.0609</v>
      </c>
      <c r="F13" s="14">
        <f t="shared" si="4"/>
        <v>35979</v>
      </c>
      <c r="G13" s="14">
        <f t="shared" si="5"/>
        <v>36344</v>
      </c>
      <c r="H13" s="3">
        <f>CHOOSE(MATCH($A$2,{"D","C"},0),VLOOKUP($A13,$J$4:$M$39,COUNTA($J$4:$M$4)),TREND(D13:E13,F13:G13,B13))</f>
        <v>1.0362646575342467</v>
      </c>
      <c r="J13" s="32">
        <v>38353</v>
      </c>
      <c r="K13" s="60">
        <f t="shared" si="7"/>
        <v>38536</v>
      </c>
      <c r="L13" s="461">
        <f>IF(YEAR($J13)&lt;MIN('Trend data'!$A$12:$A$36),L14,IF(YEAR($J13)&gt;MAX('Trend data'!$A$12:$A$36),'Trend data'!$W$43,_xlfn.XLOOKUP(YEAR($J13),'Trend data'!$A$12:$A$36,'Trend data'!$W$12:$W$36,,0)))</f>
        <v>1.6839360127256953E-2</v>
      </c>
      <c r="M13" s="18">
        <f t="shared" si="8"/>
        <v>1.181885828413461</v>
      </c>
    </row>
    <row r="14" spans="1:14">
      <c r="A14" s="12">
        <f t="shared" si="6"/>
        <v>36069</v>
      </c>
      <c r="B14" s="34">
        <f t="shared" si="0"/>
        <v>36083</v>
      </c>
      <c r="C14" s="35">
        <f t="shared" si="1"/>
        <v>2</v>
      </c>
      <c r="D14" s="17">
        <f t="shared" si="2"/>
        <v>1.03</v>
      </c>
      <c r="E14" s="17">
        <f t="shared" si="3"/>
        <v>1.0609</v>
      </c>
      <c r="F14" s="14">
        <f t="shared" si="4"/>
        <v>35979</v>
      </c>
      <c r="G14" s="14">
        <f t="shared" si="5"/>
        <v>36344</v>
      </c>
      <c r="H14" s="3">
        <f>CHOOSE(MATCH($A$2,{"D","C"},0),VLOOKUP($A14,$J$4:$M$39,COUNTA($J$4:$M$4)),TREND(D14:E14,F14:G14,B14))</f>
        <v>1.0388043835616441</v>
      </c>
      <c r="J14" s="32">
        <v>38718</v>
      </c>
      <c r="K14" s="60">
        <f t="shared" si="7"/>
        <v>38901</v>
      </c>
      <c r="L14" s="461">
        <f>IF(YEAR($J14)&lt;MIN('Trend data'!$A$12:$A$36),L15,IF(YEAR($J14)&gt;MAX('Trend data'!$A$12:$A$36),'Trend data'!$W$43,_xlfn.XLOOKUP(YEAR($J14),'Trend data'!$A$12:$A$36,'Trend data'!$W$12:$W$36,,0)))</f>
        <v>1.5580377220883346E-2</v>
      </c>
      <c r="M14" s="18">
        <f t="shared" si="8"/>
        <v>1.200300055452159</v>
      </c>
    </row>
    <row r="15" spans="1:14">
      <c r="A15" s="12">
        <f t="shared" si="6"/>
        <v>36100</v>
      </c>
      <c r="B15" s="34">
        <f t="shared" si="0"/>
        <v>36114</v>
      </c>
      <c r="C15" s="35">
        <f t="shared" si="1"/>
        <v>2</v>
      </c>
      <c r="D15" s="17">
        <f t="shared" si="2"/>
        <v>1.03</v>
      </c>
      <c r="E15" s="17">
        <f t="shared" si="3"/>
        <v>1.0609</v>
      </c>
      <c r="F15" s="14">
        <f t="shared" si="4"/>
        <v>35979</v>
      </c>
      <c r="G15" s="14">
        <f t="shared" si="5"/>
        <v>36344</v>
      </c>
      <c r="H15" s="3">
        <f>CHOOSE(MATCH($A$2,{"D","C"},0),VLOOKUP($A15,$J$4:$M$39,COUNTA($J$4:$M$4)),TREND(D15:E15,F15:G15,B15))</f>
        <v>1.0414287671232878</v>
      </c>
      <c r="J15" s="32">
        <v>39083</v>
      </c>
      <c r="K15" s="60">
        <f t="shared" si="7"/>
        <v>39266</v>
      </c>
      <c r="L15" s="461">
        <f>IF(YEAR($J15)&lt;MIN('Trend data'!$A$12:$A$36),L16,IF(YEAR($J15)&gt;MAX('Trend data'!$A$12:$A$36),'Trend data'!$W$43,_xlfn.XLOOKUP(YEAR($J15),'Trend data'!$A$12:$A$36,'Trend data'!$W$12:$W$36,,0)))</f>
        <v>2.2353045198173271E-2</v>
      </c>
      <c r="M15" s="18">
        <f t="shared" si="8"/>
        <v>1.227130416843051</v>
      </c>
    </row>
    <row r="16" spans="1:14">
      <c r="A16" s="12">
        <f t="shared" si="6"/>
        <v>36130</v>
      </c>
      <c r="B16" s="34">
        <f t="shared" si="0"/>
        <v>36144</v>
      </c>
      <c r="C16" s="35">
        <f t="shared" si="1"/>
        <v>2</v>
      </c>
      <c r="D16" s="17">
        <f t="shared" si="2"/>
        <v>1.03</v>
      </c>
      <c r="E16" s="17">
        <f t="shared" si="3"/>
        <v>1.0609</v>
      </c>
      <c r="F16" s="14">
        <f t="shared" si="4"/>
        <v>35979</v>
      </c>
      <c r="G16" s="14">
        <f t="shared" si="5"/>
        <v>36344</v>
      </c>
      <c r="H16" s="3">
        <f>CHOOSE(MATCH($A$2,{"D","C"},0),VLOOKUP($A16,$J$4:$M$39,COUNTA($J$4:$M$4)),TREND(D16:E16,F16:G16,B16))</f>
        <v>1.0439684931506852</v>
      </c>
      <c r="J16" s="32">
        <v>39448</v>
      </c>
      <c r="K16" s="60">
        <f t="shared" si="7"/>
        <v>39631</v>
      </c>
      <c r="L16" s="461">
        <f>IF(YEAR($J16)&lt;MIN('Trend data'!$A$12:$A$36),L17,IF(YEAR($J16)&gt;MAX('Trend data'!$A$12:$A$36),'Trend data'!$W$43,_xlfn.XLOOKUP(YEAR($J16),'Trend data'!$A$12:$A$36,'Trend data'!$W$12:$W$36,,0)))</f>
        <v>3.3908132031390092E-2</v>
      </c>
      <c r="M16" s="18">
        <f t="shared" si="8"/>
        <v>1.2687401170371</v>
      </c>
    </row>
    <row r="17" spans="1:13">
      <c r="A17" s="12">
        <f t="shared" si="6"/>
        <v>36161</v>
      </c>
      <c r="B17" s="34">
        <f t="shared" si="0"/>
        <v>36175</v>
      </c>
      <c r="C17" s="35">
        <f t="shared" si="1"/>
        <v>2</v>
      </c>
      <c r="D17" s="17">
        <f t="shared" si="2"/>
        <v>1.03</v>
      </c>
      <c r="E17" s="17">
        <f t="shared" si="3"/>
        <v>1.0609</v>
      </c>
      <c r="F17" s="14">
        <f t="shared" si="4"/>
        <v>35979</v>
      </c>
      <c r="G17" s="14">
        <f t="shared" si="5"/>
        <v>36344</v>
      </c>
      <c r="H17" s="3">
        <f>CHOOSE(MATCH($A$2,{"D","C"},0),VLOOKUP($A17,$J$4:$M$39,COUNTA($J$4:$M$4)),TREND(D17:E17,F17:G17,B17))</f>
        <v>1.0465928767123289</v>
      </c>
      <c r="J17" s="32">
        <v>39814</v>
      </c>
      <c r="K17" s="60">
        <f t="shared" si="7"/>
        <v>39997</v>
      </c>
      <c r="L17" s="461">
        <f>IF(YEAR($J17)&lt;MIN('Trend data'!$A$12:$A$36),L18,IF(YEAR($J17)&gt;MAX('Trend data'!$A$12:$A$36),'Trend data'!$W$43,_xlfn.XLOOKUP(YEAR($J17),'Trend data'!$A$12:$A$36,'Trend data'!$W$12:$W$36,,0)))</f>
        <v>-7.7154171283344453E-2</v>
      </c>
      <c r="M17" s="18">
        <f t="shared" si="8"/>
        <v>1.170851524733169</v>
      </c>
    </row>
    <row r="18" spans="1:13">
      <c r="A18" s="12">
        <f t="shared" si="6"/>
        <v>36192</v>
      </c>
      <c r="B18" s="34">
        <f t="shared" si="0"/>
        <v>36206</v>
      </c>
      <c r="C18" s="35">
        <f t="shared" si="1"/>
        <v>2</v>
      </c>
      <c r="D18" s="17">
        <f t="shared" si="2"/>
        <v>1.03</v>
      </c>
      <c r="E18" s="17">
        <f t="shared" si="3"/>
        <v>1.0609</v>
      </c>
      <c r="F18" s="14">
        <f t="shared" si="4"/>
        <v>35979</v>
      </c>
      <c r="G18" s="14">
        <f t="shared" si="5"/>
        <v>36344</v>
      </c>
      <c r="H18" s="3">
        <f>CHOOSE(MATCH($A$2,{"D","C"},0),VLOOKUP($A18,$J$4:$M$39,COUNTA($J$4:$M$4)),TREND(D18:E18,F18:G18,B18))</f>
        <v>1.0492172602739727</v>
      </c>
      <c r="J18" s="32">
        <v>40179</v>
      </c>
      <c r="K18" s="60">
        <f t="shared" si="7"/>
        <v>40362</v>
      </c>
      <c r="L18" s="461">
        <f>IF(YEAR($J18)&lt;MIN('Trend data'!$A$12:$A$36),L19,IF(YEAR($J18)&gt;MAX('Trend data'!$A$12:$A$36),'Trend data'!$W$43,_xlfn.XLOOKUP(YEAR($J18),'Trend data'!$A$12:$A$36,'Trend data'!$W$12:$W$36,,0)))</f>
        <v>-6.5302520059413727E-3</v>
      </c>
      <c r="M18" s="18">
        <f t="shared" si="8"/>
        <v>1.1632055692151206</v>
      </c>
    </row>
    <row r="19" spans="1:13">
      <c r="A19" s="12">
        <f t="shared" si="6"/>
        <v>36220</v>
      </c>
      <c r="B19" s="34">
        <f t="shared" si="0"/>
        <v>36234</v>
      </c>
      <c r="C19" s="35">
        <f t="shared" si="1"/>
        <v>2</v>
      </c>
      <c r="D19" s="17">
        <f t="shared" si="2"/>
        <v>1.03</v>
      </c>
      <c r="E19" s="17">
        <f t="shared" si="3"/>
        <v>1.0609</v>
      </c>
      <c r="F19" s="14">
        <f t="shared" si="4"/>
        <v>35979</v>
      </c>
      <c r="G19" s="14">
        <f t="shared" si="5"/>
        <v>36344</v>
      </c>
      <c r="H19" s="3">
        <f>CHOOSE(MATCH($A$2,{"D","C"},0),VLOOKUP($A19,$J$4:$M$39,COUNTA($J$4:$M$4)),TREND(D19:E19,F19:G19,B19))</f>
        <v>1.0515876712328769</v>
      </c>
      <c r="J19" s="32">
        <v>40544</v>
      </c>
      <c r="K19" s="60">
        <f t="shared" si="7"/>
        <v>40727</v>
      </c>
      <c r="L19" s="461">
        <f>IF(YEAR($J19)&lt;MIN('Trend data'!$A$12:$A$36),L20,IF(YEAR($J19)&gt;MAX('Trend data'!$A$12:$A$36),'Trend data'!$W$43,_xlfn.XLOOKUP(YEAR($J19),'Trend data'!$A$12:$A$36,'Trend data'!$W$12:$W$36,,0)))</f>
        <v>1.2234456151458684E-3</v>
      </c>
      <c r="M19" s="18">
        <f>(1+L19)*M18</f>
        <v>1.1646286879682901</v>
      </c>
    </row>
    <row r="20" spans="1:13">
      <c r="A20" s="12">
        <f t="shared" si="6"/>
        <v>36251</v>
      </c>
      <c r="B20" s="34">
        <f t="shared" si="0"/>
        <v>36265</v>
      </c>
      <c r="C20" s="35">
        <f t="shared" si="1"/>
        <v>2</v>
      </c>
      <c r="D20" s="17">
        <f t="shared" si="2"/>
        <v>1.03</v>
      </c>
      <c r="E20" s="17">
        <f t="shared" si="3"/>
        <v>1.0609</v>
      </c>
      <c r="F20" s="14">
        <f t="shared" si="4"/>
        <v>35979</v>
      </c>
      <c r="G20" s="14">
        <f t="shared" si="5"/>
        <v>36344</v>
      </c>
      <c r="H20" s="3">
        <f>CHOOSE(MATCH($A$2,{"D","C"},0),VLOOKUP($A20,$J$4:$M$39,COUNTA($J$4:$M$4)),TREND(D20:E20,F20:G20,B20))</f>
        <v>1.0542120547945206</v>
      </c>
      <c r="J20" s="32">
        <v>40909</v>
      </c>
      <c r="K20" s="60">
        <f t="shared" si="7"/>
        <v>41092</v>
      </c>
      <c r="L20" s="461">
        <f>IF(YEAR($J20)&lt;MIN('Trend data'!$A$12:$A$36),L21,IF(YEAR($J20)&gt;MAX('Trend data'!$A$12:$A$36),'Trend data'!$W$43,_xlfn.XLOOKUP(YEAR($J20),'Trend data'!$A$12:$A$36,'Trend data'!$W$12:$W$36,,0)))</f>
        <v>-5.9563039516685734E-4</v>
      </c>
      <c r="M20" s="18">
        <f t="shared" ref="M20:M27" si="9">(1+L20)*M19</f>
        <v>1.1639349997226529</v>
      </c>
    </row>
    <row r="21" spans="1:13">
      <c r="A21" s="12">
        <f t="shared" si="6"/>
        <v>36281</v>
      </c>
      <c r="B21" s="34">
        <f t="shared" si="0"/>
        <v>36295</v>
      </c>
      <c r="C21" s="35">
        <f t="shared" si="1"/>
        <v>2</v>
      </c>
      <c r="D21" s="17">
        <f t="shared" si="2"/>
        <v>1.03</v>
      </c>
      <c r="E21" s="17">
        <f t="shared" si="3"/>
        <v>1.0609</v>
      </c>
      <c r="F21" s="14">
        <f t="shared" si="4"/>
        <v>35979</v>
      </c>
      <c r="G21" s="14">
        <f t="shared" si="5"/>
        <v>36344</v>
      </c>
      <c r="H21" s="3">
        <f>CHOOSE(MATCH($A$2,{"D","C"},0),VLOOKUP($A21,$J$4:$M$39,COUNTA($J$4:$M$4)),TREND(D21:E21,F21:G21,B21))</f>
        <v>1.056751780821918</v>
      </c>
      <c r="J21" s="32">
        <v>41275</v>
      </c>
      <c r="K21" s="60">
        <f t="shared" si="7"/>
        <v>41458</v>
      </c>
      <c r="L21" s="461">
        <f>IF(YEAR($J21)&lt;MIN('Trend data'!$A$12:$A$36),L22,IF(YEAR($J21)&gt;MAX('Trend data'!$A$12:$A$36),'Trend data'!$W$43,_xlfn.XLOOKUP(YEAR($J21),'Trend data'!$A$12:$A$36,'Trend data'!$W$12:$W$36,,0)))</f>
        <v>-4.9529532199337201E-3</v>
      </c>
      <c r="M21" s="18">
        <f t="shared" si="9"/>
        <v>1.1581700841179829</v>
      </c>
    </row>
    <row r="22" spans="1:13">
      <c r="A22" s="12">
        <f t="shared" si="6"/>
        <v>36312</v>
      </c>
      <c r="B22" s="34">
        <f t="shared" si="0"/>
        <v>36326</v>
      </c>
      <c r="C22" s="35">
        <f t="shared" si="1"/>
        <v>2</v>
      </c>
      <c r="D22" s="17">
        <f t="shared" si="2"/>
        <v>1.03</v>
      </c>
      <c r="E22" s="17">
        <f t="shared" si="3"/>
        <v>1.0609</v>
      </c>
      <c r="F22" s="14">
        <f t="shared" si="4"/>
        <v>35979</v>
      </c>
      <c r="G22" s="14">
        <f t="shared" si="5"/>
        <v>36344</v>
      </c>
      <c r="H22" s="3">
        <f>CHOOSE(MATCH($A$2,{"D","C"},0),VLOOKUP($A22,$J$4:$M$39,COUNTA($J$4:$M$4)),TREND(D22:E22,F22:G22,B22))</f>
        <v>1.0593761643835617</v>
      </c>
      <c r="J22" s="32">
        <v>41640</v>
      </c>
      <c r="K22" s="60">
        <f t="shared" si="7"/>
        <v>41823</v>
      </c>
      <c r="L22" s="461">
        <f>IF(YEAR($J22)&lt;MIN('Trend data'!$A$12:$A$36),L23,IF(YEAR($J22)&gt;MAX('Trend data'!$A$12:$A$36),'Trend data'!$W$43,_xlfn.XLOOKUP(YEAR($J22),'Trend data'!$A$12:$A$36,'Trend data'!$W$12:$W$36,,0)))</f>
        <v>1.7608592052861916E-2</v>
      </c>
      <c r="M22" s="18">
        <f t="shared" si="9"/>
        <v>1.1785638286570452</v>
      </c>
    </row>
    <row r="23" spans="1:13">
      <c r="A23" s="12">
        <f t="shared" si="6"/>
        <v>36342</v>
      </c>
      <c r="B23" s="34">
        <f t="shared" si="0"/>
        <v>36356</v>
      </c>
      <c r="C23" s="35">
        <f t="shared" si="1"/>
        <v>3</v>
      </c>
      <c r="D23" s="17">
        <f t="shared" si="2"/>
        <v>1.0609</v>
      </c>
      <c r="E23" s="17">
        <f t="shared" si="3"/>
        <v>1.070808714873372</v>
      </c>
      <c r="F23" s="14">
        <f t="shared" si="4"/>
        <v>36344</v>
      </c>
      <c r="G23" s="14">
        <f t="shared" si="5"/>
        <v>36709</v>
      </c>
      <c r="H23" s="3">
        <f>CHOOSE(MATCH($A$2,{"D","C"},0),VLOOKUP($A23,$J$4:$M$39,COUNTA($J$4:$M$4)),TREND(D23:E23,F23:G23,B23))</f>
        <v>1.0612257659684396</v>
      </c>
      <c r="J23" s="32">
        <v>42005</v>
      </c>
      <c r="K23" s="60">
        <f t="shared" si="7"/>
        <v>42188</v>
      </c>
      <c r="L23" s="461">
        <f>IF(YEAR($J23)&lt;MIN('Trend data'!$A$12:$A$36),L24,IF(YEAR($J23)&gt;MAX('Trend data'!$A$12:$A$36),'Trend data'!$W$43,_xlfn.XLOOKUP(YEAR($J23),'Trend data'!$A$12:$A$36,'Trend data'!$W$12:$W$36,,0)))</f>
        <v>-5.7736378771204855E-3</v>
      </c>
      <c r="M23" s="18">
        <f t="shared" si="9"/>
        <v>1.1717592278953068</v>
      </c>
    </row>
    <row r="24" spans="1:13">
      <c r="A24" s="12">
        <f t="shared" si="6"/>
        <v>36373</v>
      </c>
      <c r="B24" s="34">
        <f t="shared" si="0"/>
        <v>36387</v>
      </c>
      <c r="C24" s="35">
        <f t="shared" si="1"/>
        <v>3</v>
      </c>
      <c r="D24" s="17">
        <f t="shared" si="2"/>
        <v>1.0609</v>
      </c>
      <c r="E24" s="17">
        <f t="shared" si="3"/>
        <v>1.070808714873372</v>
      </c>
      <c r="F24" s="14">
        <f t="shared" si="4"/>
        <v>36344</v>
      </c>
      <c r="G24" s="14">
        <f t="shared" si="5"/>
        <v>36709</v>
      </c>
      <c r="H24" s="3">
        <f>CHOOSE(MATCH($A$2,{"D","C"},0),VLOOKUP($A24,$J$4:$M$39,COUNTA($J$4:$M$4)),TREND(D24:E24,F24:G24,B24))</f>
        <v>1.0620673280535753</v>
      </c>
      <c r="J24" s="32">
        <v>42370</v>
      </c>
      <c r="K24" s="60">
        <f t="shared" si="7"/>
        <v>42553</v>
      </c>
      <c r="L24" s="461">
        <f>IF(YEAR($J24)&lt;MIN('Trend data'!$A$12:$A$36),L25,IF(YEAR($J24)&gt;MAX('Trend data'!$A$12:$A$36),'Trend data'!$W$43,_xlfn.XLOOKUP(YEAR($J24),'Trend data'!$A$12:$A$36,'Trend data'!$W$12:$W$36,,0)))</f>
        <v>-3.5986036975898861E-2</v>
      </c>
      <c r="M24" s="18">
        <f t="shared" si="9"/>
        <v>1.1295922569934156</v>
      </c>
    </row>
    <row r="25" spans="1:13">
      <c r="A25" s="12">
        <f t="shared" si="6"/>
        <v>36404</v>
      </c>
      <c r="B25" s="34">
        <f t="shared" si="0"/>
        <v>36418</v>
      </c>
      <c r="C25" s="35">
        <f t="shared" si="1"/>
        <v>3</v>
      </c>
      <c r="D25" s="17">
        <f t="shared" si="2"/>
        <v>1.0609</v>
      </c>
      <c r="E25" s="17">
        <f t="shared" si="3"/>
        <v>1.070808714873372</v>
      </c>
      <c r="F25" s="14">
        <f t="shared" si="4"/>
        <v>36344</v>
      </c>
      <c r="G25" s="14">
        <f t="shared" si="5"/>
        <v>36709</v>
      </c>
      <c r="H25" s="3">
        <f>CHOOSE(MATCH($A$2,{"D","C"},0),VLOOKUP($A25,$J$4:$M$39,COUNTA($J$4:$M$4)),TREND(D25:E25,F25:G25,B25))</f>
        <v>1.0629088901387109</v>
      </c>
      <c r="J25" s="32">
        <v>42736</v>
      </c>
      <c r="K25" s="60">
        <f t="shared" si="7"/>
        <v>42919</v>
      </c>
      <c r="L25" s="461">
        <f>IF(YEAR($J25)&lt;MIN('Trend data'!$A$12:$A$36),L26,IF(YEAR($J25)&gt;MAX('Trend data'!$A$12:$A$36),'Trend data'!$W$43,_xlfn.XLOOKUP(YEAR($J25),'Trend data'!$A$12:$A$36,'Trend data'!$W$12:$W$36,,0)))</f>
        <v>1.0875742919469911E-2</v>
      </c>
      <c r="M25" s="151">
        <f t="shared" si="9"/>
        <v>1.1418774119842998</v>
      </c>
    </row>
    <row r="26" spans="1:13">
      <c r="A26" s="12">
        <f t="shared" si="6"/>
        <v>36434</v>
      </c>
      <c r="B26" s="34">
        <f t="shared" si="0"/>
        <v>36448</v>
      </c>
      <c r="C26" s="35">
        <f t="shared" si="1"/>
        <v>3</v>
      </c>
      <c r="D26" s="17">
        <f t="shared" si="2"/>
        <v>1.0609</v>
      </c>
      <c r="E26" s="17">
        <f t="shared" si="3"/>
        <v>1.070808714873372</v>
      </c>
      <c r="F26" s="14">
        <f t="shared" si="4"/>
        <v>36344</v>
      </c>
      <c r="G26" s="14">
        <f t="shared" si="5"/>
        <v>36709</v>
      </c>
      <c r="H26" s="3">
        <f>CHOOSE(MATCH($A$2,{"D","C"},0),VLOOKUP($A26,$J$4:$M$39,COUNTA($J$4:$M$4)),TREND(D26:E26,F26:G26,B26))</f>
        <v>1.0637233050598101</v>
      </c>
      <c r="J26" s="32">
        <v>43101</v>
      </c>
      <c r="K26" s="60">
        <f t="shared" si="7"/>
        <v>43284</v>
      </c>
      <c r="L26" s="461">
        <f>IF(YEAR($J26)&lt;MIN('Trend data'!$A$12:$A$36),L27,IF(YEAR($J26)&gt;MAX('Trend data'!$A$12:$A$36),'Trend data'!$W$43,_xlfn.XLOOKUP(YEAR($J26),'Trend data'!$A$12:$A$36,'Trend data'!$W$12:$W$36,,0)))</f>
        <v>-2.7605003408512241E-2</v>
      </c>
      <c r="M26" s="18">
        <f t="shared" si="9"/>
        <v>1.11035588213437</v>
      </c>
    </row>
    <row r="27" spans="1:13">
      <c r="A27" s="12">
        <f t="shared" si="6"/>
        <v>36465</v>
      </c>
      <c r="B27" s="34">
        <f t="shared" si="0"/>
        <v>36479</v>
      </c>
      <c r="C27" s="35">
        <f t="shared" si="1"/>
        <v>3</v>
      </c>
      <c r="D27" s="17">
        <f t="shared" si="2"/>
        <v>1.0609</v>
      </c>
      <c r="E27" s="17">
        <f t="shared" si="3"/>
        <v>1.070808714873372</v>
      </c>
      <c r="F27" s="14">
        <f t="shared" si="4"/>
        <v>36344</v>
      </c>
      <c r="G27" s="14">
        <f t="shared" si="5"/>
        <v>36709</v>
      </c>
      <c r="H27" s="3">
        <f>CHOOSE(MATCH($A$2,{"D","C"},0),VLOOKUP($A27,$J$4:$M$39,COUNTA($J$4:$M$4)),TREND(D27:E27,F27:G27,B27))</f>
        <v>1.0645648671449457</v>
      </c>
      <c r="J27" s="32">
        <v>43466</v>
      </c>
      <c r="K27" s="60">
        <f t="shared" si="7"/>
        <v>43649</v>
      </c>
      <c r="L27" s="461">
        <f>IF(YEAR($J27)&lt;MIN('Trend data'!$A$12:$A$36),L28,IF(YEAR($J27)&gt;MAX('Trend data'!$A$12:$A$36),'Trend data'!$W$43,_xlfn.XLOOKUP(YEAR($J27),'Trend data'!$A$12:$A$36,'Trend data'!$W$12:$W$36,,0)))</f>
        <v>6.7782550766194216E-2</v>
      </c>
      <c r="M27" s="18">
        <f t="shared" si="9"/>
        <v>1.1856186360836853</v>
      </c>
    </row>
    <row r="28" spans="1:13">
      <c r="A28" s="12">
        <f t="shared" si="6"/>
        <v>36495</v>
      </c>
      <c r="B28" s="34">
        <f t="shared" si="0"/>
        <v>36509</v>
      </c>
      <c r="C28" s="35">
        <f t="shared" si="1"/>
        <v>3</v>
      </c>
      <c r="D28" s="17">
        <f t="shared" si="2"/>
        <v>1.0609</v>
      </c>
      <c r="E28" s="17">
        <f t="shared" si="3"/>
        <v>1.070808714873372</v>
      </c>
      <c r="F28" s="14">
        <f t="shared" si="4"/>
        <v>36344</v>
      </c>
      <c r="G28" s="14">
        <f t="shared" si="5"/>
        <v>36709</v>
      </c>
      <c r="H28" s="3">
        <f>CHOOSE(MATCH($A$2,{"D","C"},0),VLOOKUP($A28,$J$4:$M$39,COUNTA($J$4:$M$4)),TREND(D28:E28,F28:G28,B28))</f>
        <v>1.0653792820660448</v>
      </c>
      <c r="J28" s="32">
        <v>43831</v>
      </c>
      <c r="K28" s="60">
        <f t="shared" ref="K28:K38" si="10">EDATE(J28+ROUND((J29-J28)/2,0),$M$2/2)+ROUND(30.5*MOD($M$2,1),0)</f>
        <v>44014</v>
      </c>
      <c r="L28" s="461">
        <f>IF(YEAR($J28)&lt;MIN('Trend data'!$A$12:$A$36),L29,IF(YEAR($J28)&gt;MAX('Trend data'!$A$12:$A$36),'Trend data'!$W$43,_xlfn.XLOOKUP(YEAR($J28),'Trend data'!$A$12:$A$36,'Trend data'!$W$12:$W$36,,0)))</f>
        <v>9.092584281071181E-3</v>
      </c>
      <c r="M28" s="151">
        <f t="shared" ref="M28:M38" si="11">(1+L28)*M27</f>
        <v>1.1963989734574849</v>
      </c>
    </row>
    <row r="29" spans="1:13">
      <c r="A29" s="12">
        <f t="shared" si="6"/>
        <v>36526</v>
      </c>
      <c r="B29" s="34">
        <f t="shared" si="0"/>
        <v>36540</v>
      </c>
      <c r="C29" s="35">
        <f t="shared" si="1"/>
        <v>3</v>
      </c>
      <c r="D29" s="17">
        <f t="shared" si="2"/>
        <v>1.0609</v>
      </c>
      <c r="E29" s="17">
        <f t="shared" si="3"/>
        <v>1.070808714873372</v>
      </c>
      <c r="F29" s="14">
        <f t="shared" si="4"/>
        <v>36344</v>
      </c>
      <c r="G29" s="14">
        <f t="shared" si="5"/>
        <v>36709</v>
      </c>
      <c r="H29" s="3">
        <f>CHOOSE(MATCH($A$2,{"D","C"},0),VLOOKUP($A29,$J$4:$M$39,COUNTA($J$4:$M$4)),TREND(D29:E29,F29:G29,B29))</f>
        <v>1.0662208441511805</v>
      </c>
      <c r="J29" s="32">
        <v>44197</v>
      </c>
      <c r="K29" s="60">
        <f t="shared" si="10"/>
        <v>44380</v>
      </c>
      <c r="L29" s="461">
        <f>IF(YEAR($J29)&lt;MIN('Trend data'!$A$12:$A$36),L30,IF(YEAR($J29)&gt;MAX('Trend data'!$A$12:$A$36),'Trend data'!$W$43,_xlfn.XLOOKUP(YEAR($J29),'Trend data'!$A$12:$A$36,'Trend data'!$W$12:$W$36,,0)))</f>
        <v>9.4881640355266583E-3</v>
      </c>
      <c r="M29" s="151">
        <f t="shared" si="11"/>
        <v>1.2077506031695853</v>
      </c>
    </row>
    <row r="30" spans="1:13">
      <c r="A30" s="12">
        <f t="shared" si="6"/>
        <v>36557</v>
      </c>
      <c r="B30" s="34">
        <f t="shared" si="0"/>
        <v>36571</v>
      </c>
      <c r="C30" s="35">
        <f t="shared" si="1"/>
        <v>3</v>
      </c>
      <c r="D30" s="17">
        <f t="shared" si="2"/>
        <v>1.0609</v>
      </c>
      <c r="E30" s="17">
        <f t="shared" si="3"/>
        <v>1.070808714873372</v>
      </c>
      <c r="F30" s="14">
        <f t="shared" si="4"/>
        <v>36344</v>
      </c>
      <c r="G30" s="14">
        <f t="shared" si="5"/>
        <v>36709</v>
      </c>
      <c r="H30" s="3">
        <f>CHOOSE(MATCH($A$2,{"D","C"},0),VLOOKUP($A30,$J$4:$M$39,COUNTA($J$4:$M$4)),TREND(D30:E30,F30:G30,B30))</f>
        <v>1.0670624062363161</v>
      </c>
      <c r="J30" s="32">
        <v>44562</v>
      </c>
      <c r="K30" s="60">
        <f t="shared" si="10"/>
        <v>44745</v>
      </c>
      <c r="L30" s="461">
        <f>IF(YEAR($J30)&lt;MIN('Trend data'!$A$12:$A$36),L31,IF(YEAR($J30)&gt;MAX('Trend data'!$A$12:$A$36),'Trend data'!$W$43,_xlfn.XLOOKUP(YEAR($J30),'Trend data'!$A$12:$A$36,'Trend data'!$W$12:$W$36,,0)))</f>
        <v>9.8841449278115334E-3</v>
      </c>
      <c r="M30" s="151">
        <f t="shared" si="11"/>
        <v>1.2196881851679653</v>
      </c>
    </row>
    <row r="31" spans="1:13">
      <c r="A31" s="12">
        <f t="shared" si="6"/>
        <v>36586</v>
      </c>
      <c r="B31" s="34">
        <f t="shared" si="0"/>
        <v>36600</v>
      </c>
      <c r="C31" s="35">
        <f t="shared" si="1"/>
        <v>3</v>
      </c>
      <c r="D31" s="17">
        <f t="shared" si="2"/>
        <v>1.0609</v>
      </c>
      <c r="E31" s="17">
        <f t="shared" si="3"/>
        <v>1.070808714873372</v>
      </c>
      <c r="F31" s="14">
        <f t="shared" si="4"/>
        <v>36344</v>
      </c>
      <c r="G31" s="14">
        <f t="shared" si="5"/>
        <v>36709</v>
      </c>
      <c r="H31" s="3">
        <f>CHOOSE(MATCH($A$2,{"D","C"},0),VLOOKUP($A31,$J$4:$M$39,COUNTA($J$4:$M$4)),TREND(D31:E31,F31:G31,B31))</f>
        <v>1.0678496739933787</v>
      </c>
      <c r="J31" s="32">
        <v>44927</v>
      </c>
      <c r="K31" s="60">
        <f t="shared" si="10"/>
        <v>45110</v>
      </c>
      <c r="L31" s="461">
        <f>IF(YEAR($J31)&lt;MIN('Trend data'!$A$12:$A$36),L32,IF(YEAR($J31)&gt;MAX('Trend data'!$A$12:$A$36),'Trend data'!$W$43,_xlfn.XLOOKUP(YEAR($J31),'Trend data'!$A$12:$A$36,'Trend data'!$W$12:$W$36,,0)))</f>
        <v>1.0280216674864118E-2</v>
      </c>
      <c r="M31" s="151">
        <f t="shared" si="11"/>
        <v>1.2322268439872637</v>
      </c>
    </row>
    <row r="32" spans="1:13">
      <c r="A32" s="12">
        <f t="shared" si="6"/>
        <v>36617</v>
      </c>
      <c r="B32" s="34">
        <f t="shared" si="0"/>
        <v>36631</v>
      </c>
      <c r="C32" s="35">
        <f t="shared" si="1"/>
        <v>3</v>
      </c>
      <c r="D32" s="17">
        <f t="shared" si="2"/>
        <v>1.0609</v>
      </c>
      <c r="E32" s="17">
        <f t="shared" si="3"/>
        <v>1.070808714873372</v>
      </c>
      <c r="F32" s="14">
        <f t="shared" si="4"/>
        <v>36344</v>
      </c>
      <c r="G32" s="14">
        <f t="shared" si="5"/>
        <v>36709</v>
      </c>
      <c r="H32" s="3">
        <f>CHOOSE(MATCH($A$2,{"D","C"},0),VLOOKUP($A32,$J$4:$M$39,COUNTA($J$4:$M$4)),TREND(D32:E32,F32:G32,B32))</f>
        <v>1.0686912360785144</v>
      </c>
      <c r="J32" s="32">
        <v>45292</v>
      </c>
      <c r="K32" s="60">
        <f t="shared" si="10"/>
        <v>45475</v>
      </c>
      <c r="L32" s="171">
        <f>IF(YEAR($J32)&lt;MIN('Trend data'!$A$12:$A$36),L33,IF(YEAR($J32)&gt;MAX('Trend data'!$A$12:$A$36),'Trend data'!$W$43,_xlfn.XLOOKUP(YEAR($J32),'Trend data'!$A$12:$A$36,'Trend data'!$W$12:$W$36,,0)))</f>
        <v>1.0280216674864118E-2</v>
      </c>
      <c r="M32" s="151">
        <f t="shared" si="11"/>
        <v>1.2448944029360367</v>
      </c>
    </row>
    <row r="33" spans="1:13">
      <c r="A33" s="12">
        <f t="shared" si="6"/>
        <v>36647</v>
      </c>
      <c r="B33" s="34">
        <f t="shared" si="0"/>
        <v>36661</v>
      </c>
      <c r="C33" s="35">
        <f t="shared" si="1"/>
        <v>3</v>
      </c>
      <c r="D33" s="17">
        <f t="shared" si="2"/>
        <v>1.0609</v>
      </c>
      <c r="E33" s="17">
        <f t="shared" si="3"/>
        <v>1.070808714873372</v>
      </c>
      <c r="F33" s="14">
        <f t="shared" si="4"/>
        <v>36344</v>
      </c>
      <c r="G33" s="14">
        <f t="shared" si="5"/>
        <v>36709</v>
      </c>
      <c r="H33" s="3">
        <f>CHOOSE(MATCH($A$2,{"D","C"},0),VLOOKUP($A33,$J$4:$M$39,COUNTA($J$4:$M$4)),TREND(D33:E33,F33:G33,B33))</f>
        <v>1.0695056509996135</v>
      </c>
      <c r="J33" s="32">
        <v>45658</v>
      </c>
      <c r="K33" s="60">
        <f t="shared" si="10"/>
        <v>45841</v>
      </c>
      <c r="L33" s="171">
        <f>IF(YEAR($J33)&lt;MIN('Trend data'!$A$12:$A$36),L34,IF(YEAR($J33)&gt;MAX('Trend data'!$A$12:$A$36),'Trend data'!$W$43,_xlfn.XLOOKUP(YEAR($J33),'Trend data'!$A$12:$A$36,'Trend data'!$W$12:$W$36,,0)))</f>
        <v>1.0280216674864118E-2</v>
      </c>
      <c r="M33" s="151">
        <f t="shared" si="11"/>
        <v>1.2576921871355446</v>
      </c>
    </row>
    <row r="34" spans="1:13">
      <c r="A34" s="12">
        <f t="shared" si="6"/>
        <v>36678</v>
      </c>
      <c r="B34" s="34">
        <f t="shared" si="0"/>
        <v>36692</v>
      </c>
      <c r="C34" s="35">
        <f t="shared" si="1"/>
        <v>3</v>
      </c>
      <c r="D34" s="17">
        <f t="shared" si="2"/>
        <v>1.0609</v>
      </c>
      <c r="E34" s="17">
        <f t="shared" si="3"/>
        <v>1.070808714873372</v>
      </c>
      <c r="F34" s="14">
        <f t="shared" si="4"/>
        <v>36344</v>
      </c>
      <c r="G34" s="14">
        <f t="shared" si="5"/>
        <v>36709</v>
      </c>
      <c r="H34" s="3">
        <f>CHOOSE(MATCH($A$2,{"D","C"},0),VLOOKUP($A34,$J$4:$M$39,COUNTA($J$4:$M$4)),TREND(D34:E34,F34:G34,B34))</f>
        <v>1.0703472130847491</v>
      </c>
      <c r="J34" s="32">
        <v>46023</v>
      </c>
      <c r="K34" s="60">
        <f t="shared" si="10"/>
        <v>46206</v>
      </c>
      <c r="L34" s="171">
        <f>IF(YEAR($J34)&lt;MIN('Trend data'!$A$12:$A$36),L35,IF(YEAR($J34)&gt;MAX('Trend data'!$A$12:$A$36),'Trend data'!$W$43,_xlfn.XLOOKUP(YEAR($J34),'Trend data'!$A$12:$A$36,'Trend data'!$W$12:$W$36,,0)))</f>
        <v>1.0280216674864118E-2</v>
      </c>
      <c r="M34" s="151">
        <f t="shared" si="11"/>
        <v>1.2706215353295818</v>
      </c>
    </row>
    <row r="35" spans="1:13">
      <c r="A35" s="12">
        <f t="shared" si="6"/>
        <v>36708</v>
      </c>
      <c r="B35" s="34">
        <f t="shared" si="0"/>
        <v>36722</v>
      </c>
      <c r="C35" s="35">
        <f t="shared" si="1"/>
        <v>4</v>
      </c>
      <c r="D35" s="17">
        <f t="shared" si="2"/>
        <v>1.070808714873372</v>
      </c>
      <c r="E35" s="17">
        <f t="shared" si="3"/>
        <v>1.0912194680414458</v>
      </c>
      <c r="F35" s="14">
        <f t="shared" si="4"/>
        <v>36709</v>
      </c>
      <c r="G35" s="14">
        <f t="shared" si="5"/>
        <v>37075</v>
      </c>
      <c r="H35" s="3">
        <f>CHOOSE(MATCH($A$2,{"D","C"},0),VLOOKUP($A35,$J$4:$M$39,COUNTA($J$4:$M$4)),TREND(D35:E35,F35:G35,B35))</f>
        <v>1.0715336869804348</v>
      </c>
      <c r="J35" s="32">
        <v>46388</v>
      </c>
      <c r="K35" s="60">
        <f t="shared" si="10"/>
        <v>46571</v>
      </c>
      <c r="L35" s="171">
        <f>IF(YEAR($J35)&lt;MIN('Trend data'!$A$12:$A$36),L36,IF(YEAR($J35)&gt;MAX('Trend data'!$A$12:$A$36),'Trend data'!$W$43,_xlfn.XLOOKUP(YEAR($J35),'Trend data'!$A$12:$A$36,'Trend data'!$W$12:$W$36,,0)))</f>
        <v>1.0280216674864118E-2</v>
      </c>
      <c r="M35" s="151">
        <f t="shared" si="11"/>
        <v>1.2836838000245183</v>
      </c>
    </row>
    <row r="36" spans="1:13">
      <c r="A36" s="12">
        <f t="shared" si="6"/>
        <v>36739</v>
      </c>
      <c r="B36" s="34">
        <f t="shared" si="0"/>
        <v>36753</v>
      </c>
      <c r="C36" s="35">
        <f t="shared" si="1"/>
        <v>4</v>
      </c>
      <c r="D36" s="17">
        <f t="shared" si="2"/>
        <v>1.070808714873372</v>
      </c>
      <c r="E36" s="17">
        <f t="shared" si="3"/>
        <v>1.0912194680414458</v>
      </c>
      <c r="F36" s="14">
        <f t="shared" si="4"/>
        <v>36709</v>
      </c>
      <c r="G36" s="14">
        <f t="shared" si="5"/>
        <v>37075</v>
      </c>
      <c r="H36" s="3">
        <f>CHOOSE(MATCH($A$2,{"D","C"},0),VLOOKUP($A36,$J$4:$M$39,COUNTA($J$4:$M$4)),TREND(D36:E36,F36:G36,B36))</f>
        <v>1.0732624666203536</v>
      </c>
      <c r="J36" s="32">
        <v>46753</v>
      </c>
      <c r="K36" s="60">
        <f t="shared" si="10"/>
        <v>46936</v>
      </c>
      <c r="L36" s="171">
        <f>IF(YEAR($J36)&lt;MIN('Trend data'!$A$12:$A$36),L37,IF(YEAR($J36)&gt;MAX('Trend data'!$A$12:$A$36),'Trend data'!$W$43,_xlfn.XLOOKUP(YEAR($J36),'Trend data'!$A$12:$A$36,'Trend data'!$W$12:$W$36,,0)))</f>
        <v>1.0280216674864118E-2</v>
      </c>
      <c r="M36" s="151">
        <f t="shared" si="11"/>
        <v>1.2968803476307833</v>
      </c>
    </row>
    <row r="37" spans="1:13">
      <c r="A37" s="12">
        <f t="shared" si="6"/>
        <v>36770</v>
      </c>
      <c r="B37" s="34">
        <f t="shared" si="0"/>
        <v>36784</v>
      </c>
      <c r="C37" s="35">
        <f t="shared" si="1"/>
        <v>4</v>
      </c>
      <c r="D37" s="17">
        <f t="shared" si="2"/>
        <v>1.070808714873372</v>
      </c>
      <c r="E37" s="17">
        <f t="shared" si="3"/>
        <v>1.0912194680414458</v>
      </c>
      <c r="F37" s="14">
        <f t="shared" si="4"/>
        <v>36709</v>
      </c>
      <c r="G37" s="14">
        <f t="shared" si="5"/>
        <v>37075</v>
      </c>
      <c r="H37" s="3">
        <f>CHOOSE(MATCH($A$2,{"D","C"},0),VLOOKUP($A37,$J$4:$M$39,COUNTA($J$4:$M$4)),TREND(D37:E37,F37:G37,B37))</f>
        <v>1.0749912462602724</v>
      </c>
      <c r="J37" s="32">
        <v>47119</v>
      </c>
      <c r="K37" s="60">
        <f t="shared" si="10"/>
        <v>47302</v>
      </c>
      <c r="L37" s="171">
        <f>IF(YEAR($J37)&lt;MIN('Trend data'!$A$12:$A$36),L38,IF(YEAR($J37)&gt;MAX('Trend data'!$A$12:$A$36),'Trend data'!$W$43,_xlfn.XLOOKUP(YEAR($J37),'Trend data'!$A$12:$A$36,'Trend data'!$W$12:$W$36,,0)))</f>
        <v>1.0280216674864118E-2</v>
      </c>
      <c r="M37" s="151">
        <f t="shared" si="11"/>
        <v>1.3102125586058009</v>
      </c>
    </row>
    <row r="38" spans="1:13">
      <c r="A38" s="12">
        <f t="shared" si="6"/>
        <v>36800</v>
      </c>
      <c r="B38" s="34">
        <f t="shared" si="0"/>
        <v>36814</v>
      </c>
      <c r="C38" s="35">
        <f t="shared" si="1"/>
        <v>4</v>
      </c>
      <c r="D38" s="17">
        <f t="shared" si="2"/>
        <v>1.070808714873372</v>
      </c>
      <c r="E38" s="17">
        <f t="shared" si="3"/>
        <v>1.0912194680414458</v>
      </c>
      <c r="F38" s="14">
        <f t="shared" si="4"/>
        <v>36709</v>
      </c>
      <c r="G38" s="14">
        <f t="shared" si="5"/>
        <v>37075</v>
      </c>
      <c r="H38" s="3">
        <f>CHOOSE(MATCH($A$2,{"D","C"},0),VLOOKUP($A38,$J$4:$M$39,COUNTA($J$4:$M$4)),TREND(D38:E38,F38:G38,B38))</f>
        <v>1.0766642588150326</v>
      </c>
      <c r="J38" s="32">
        <v>47484</v>
      </c>
      <c r="K38" s="60">
        <f t="shared" si="10"/>
        <v>47667</v>
      </c>
      <c r="L38" s="171">
        <f>IF(YEAR($J38)&lt;MIN('Trend data'!$A$12:$A$36),L39,IF(YEAR($J38)&gt;MAX('Trend data'!$A$12:$A$36),'Trend data'!$W$43,_xlfn.XLOOKUP(YEAR($J38),'Trend data'!$A$12:$A$36,'Trend data'!$W$12:$W$36,,0)))</f>
        <v>1.0280216674864118E-2</v>
      </c>
      <c r="M38" s="151">
        <f t="shared" si="11"/>
        <v>1.3236818275983966</v>
      </c>
    </row>
    <row r="39" spans="1:13">
      <c r="A39" s="12">
        <f t="shared" si="6"/>
        <v>36831</v>
      </c>
      <c r="B39" s="34">
        <f t="shared" si="0"/>
        <v>36845</v>
      </c>
      <c r="C39" s="35">
        <f t="shared" si="1"/>
        <v>4</v>
      </c>
      <c r="D39" s="17">
        <f t="shared" si="2"/>
        <v>1.070808714873372</v>
      </c>
      <c r="E39" s="17">
        <f t="shared" si="3"/>
        <v>1.0912194680414458</v>
      </c>
      <c r="F39" s="14">
        <f t="shared" si="4"/>
        <v>36709</v>
      </c>
      <c r="G39" s="14">
        <f t="shared" si="5"/>
        <v>37075</v>
      </c>
      <c r="H39" s="3">
        <f>CHOOSE(MATCH($A$2,{"D","C"},0),VLOOKUP($A39,$J$4:$M$39,COUNTA($J$4:$M$4)),TREND(D39:E39,F39:G39,B39))</f>
        <v>1.0783930384549514</v>
      </c>
      <c r="J39" s="51">
        <v>47849</v>
      </c>
      <c r="K39" s="52"/>
      <c r="L39" s="52"/>
      <c r="M39" s="52"/>
    </row>
    <row r="40" spans="1:13">
      <c r="A40" s="12">
        <f t="shared" si="6"/>
        <v>36861</v>
      </c>
      <c r="B40" s="34">
        <f t="shared" si="0"/>
        <v>36875</v>
      </c>
      <c r="C40" s="35">
        <f t="shared" si="1"/>
        <v>4</v>
      </c>
      <c r="D40" s="17">
        <f t="shared" si="2"/>
        <v>1.070808714873372</v>
      </c>
      <c r="E40" s="17">
        <f t="shared" si="3"/>
        <v>1.0912194680414458</v>
      </c>
      <c r="F40" s="14">
        <f t="shared" si="4"/>
        <v>36709</v>
      </c>
      <c r="G40" s="14">
        <f t="shared" si="5"/>
        <v>37075</v>
      </c>
      <c r="H40" s="3">
        <f>CHOOSE(MATCH($A$2,{"D","C"},0),VLOOKUP($A40,$J$4:$M$39,COUNTA($J$4:$M$4)),TREND(D40:E40,F40:G40,B40))</f>
        <v>1.0800660510097115</v>
      </c>
    </row>
    <row r="41" spans="1:13">
      <c r="A41" s="12">
        <f t="shared" si="6"/>
        <v>36892</v>
      </c>
      <c r="B41" s="34">
        <f t="shared" si="0"/>
        <v>36906</v>
      </c>
      <c r="C41" s="35">
        <f t="shared" si="1"/>
        <v>4</v>
      </c>
      <c r="D41" s="17">
        <f t="shared" si="2"/>
        <v>1.070808714873372</v>
      </c>
      <c r="E41" s="17">
        <f t="shared" si="3"/>
        <v>1.0912194680414458</v>
      </c>
      <c r="F41" s="14">
        <f t="shared" si="4"/>
        <v>36709</v>
      </c>
      <c r="G41" s="14">
        <f t="shared" si="5"/>
        <v>37075</v>
      </c>
      <c r="H41" s="3">
        <f>CHOOSE(MATCH($A$2,{"D","C"},0),VLOOKUP($A41,$J$4:$M$39,COUNTA($J$4:$M$4)),TREND(D41:E41,F41:G41,B41))</f>
        <v>1.0817948306496303</v>
      </c>
    </row>
    <row r="42" spans="1:13">
      <c r="A42" s="12">
        <f t="shared" si="6"/>
        <v>36923</v>
      </c>
      <c r="B42" s="34">
        <f t="shared" si="0"/>
        <v>36937</v>
      </c>
      <c r="C42" s="35">
        <f t="shared" si="1"/>
        <v>4</v>
      </c>
      <c r="D42" s="17">
        <f t="shared" si="2"/>
        <v>1.070808714873372</v>
      </c>
      <c r="E42" s="17">
        <f t="shared" si="3"/>
        <v>1.0912194680414458</v>
      </c>
      <c r="F42" s="14">
        <f t="shared" si="4"/>
        <v>36709</v>
      </c>
      <c r="G42" s="14">
        <f t="shared" si="5"/>
        <v>37075</v>
      </c>
      <c r="H42" s="3">
        <f>CHOOSE(MATCH($A$2,{"D","C"},0),VLOOKUP($A42,$J$4:$M$39,COUNTA($J$4:$M$4)),TREND(D42:E42,F42:G42,B42))</f>
        <v>1.0835236102895491</v>
      </c>
    </row>
    <row r="43" spans="1:13">
      <c r="A43" s="12">
        <f t="shared" si="6"/>
        <v>36951</v>
      </c>
      <c r="B43" s="34">
        <f t="shared" si="0"/>
        <v>36965</v>
      </c>
      <c r="C43" s="35">
        <f t="shared" si="1"/>
        <v>4</v>
      </c>
      <c r="D43" s="17">
        <f t="shared" si="2"/>
        <v>1.070808714873372</v>
      </c>
      <c r="E43" s="17">
        <f t="shared" si="3"/>
        <v>1.0912194680414458</v>
      </c>
      <c r="F43" s="14">
        <f t="shared" si="4"/>
        <v>36709</v>
      </c>
      <c r="G43" s="14">
        <f t="shared" si="5"/>
        <v>37075</v>
      </c>
      <c r="H43" s="3">
        <f>CHOOSE(MATCH($A$2,{"D","C"},0),VLOOKUP($A43,$J$4:$M$39,COUNTA($J$4:$M$4)),TREND(D43:E43,F43:G43,B43))</f>
        <v>1.085085088673992</v>
      </c>
    </row>
    <row r="44" spans="1:13">
      <c r="A44" s="12">
        <f t="shared" si="6"/>
        <v>36982</v>
      </c>
      <c r="B44" s="34">
        <f t="shared" si="0"/>
        <v>36996</v>
      </c>
      <c r="C44" s="35">
        <f t="shared" si="1"/>
        <v>4</v>
      </c>
      <c r="D44" s="17">
        <f t="shared" si="2"/>
        <v>1.070808714873372</v>
      </c>
      <c r="E44" s="17">
        <f t="shared" si="3"/>
        <v>1.0912194680414458</v>
      </c>
      <c r="F44" s="14">
        <f t="shared" si="4"/>
        <v>36709</v>
      </c>
      <c r="G44" s="14">
        <f t="shared" si="5"/>
        <v>37075</v>
      </c>
      <c r="H44" s="3">
        <f>CHOOSE(MATCH($A$2,{"D","C"},0),VLOOKUP($A44,$J$4:$M$39,COUNTA($J$4:$M$4)),TREND(D44:E44,F44:G44,B44))</f>
        <v>1.0868138683139108</v>
      </c>
    </row>
    <row r="45" spans="1:13">
      <c r="A45" s="12">
        <f t="shared" si="6"/>
        <v>37012</v>
      </c>
      <c r="B45" s="34">
        <f t="shared" si="0"/>
        <v>37026</v>
      </c>
      <c r="C45" s="35">
        <f t="shared" si="1"/>
        <v>4</v>
      </c>
      <c r="D45" s="17">
        <f t="shared" si="2"/>
        <v>1.070808714873372</v>
      </c>
      <c r="E45" s="17">
        <f t="shared" si="3"/>
        <v>1.0912194680414458</v>
      </c>
      <c r="F45" s="14">
        <f t="shared" si="4"/>
        <v>36709</v>
      </c>
      <c r="G45" s="14">
        <f t="shared" si="5"/>
        <v>37075</v>
      </c>
      <c r="H45" s="3">
        <f>CHOOSE(MATCH($A$2,{"D","C"},0),VLOOKUP($A45,$J$4:$M$39,COUNTA($J$4:$M$4)),TREND(D45:E45,F45:G45,B45))</f>
        <v>1.088486880868671</v>
      </c>
    </row>
    <row r="46" spans="1:13">
      <c r="A46" s="12">
        <f t="shared" si="6"/>
        <v>37043</v>
      </c>
      <c r="B46" s="34">
        <f t="shared" si="0"/>
        <v>37057</v>
      </c>
      <c r="C46" s="35">
        <f t="shared" si="1"/>
        <v>4</v>
      </c>
      <c r="D46" s="17">
        <f t="shared" si="2"/>
        <v>1.070808714873372</v>
      </c>
      <c r="E46" s="17">
        <f t="shared" si="3"/>
        <v>1.0912194680414458</v>
      </c>
      <c r="F46" s="14">
        <f t="shared" si="4"/>
        <v>36709</v>
      </c>
      <c r="G46" s="14">
        <f t="shared" si="5"/>
        <v>37075</v>
      </c>
      <c r="H46" s="3">
        <f>CHOOSE(MATCH($A$2,{"D","C"},0),VLOOKUP($A46,$J$4:$M$39,COUNTA($J$4:$M$4)),TREND(D46:E46,F46:G46,B46))</f>
        <v>1.0902156605085898</v>
      </c>
    </row>
    <row r="47" spans="1:13">
      <c r="A47" s="12">
        <f t="shared" si="6"/>
        <v>37073</v>
      </c>
      <c r="B47" s="34">
        <f t="shared" si="0"/>
        <v>37087</v>
      </c>
      <c r="C47" s="35">
        <f t="shared" si="1"/>
        <v>5</v>
      </c>
      <c r="D47" s="17">
        <f t="shared" si="2"/>
        <v>1.0912194680414458</v>
      </c>
      <c r="E47" s="17">
        <f t="shared" si="3"/>
        <v>1.1059590172013525</v>
      </c>
      <c r="F47" s="14">
        <f t="shared" si="4"/>
        <v>37075</v>
      </c>
      <c r="G47" s="14">
        <f t="shared" si="5"/>
        <v>37440</v>
      </c>
      <c r="H47" s="3">
        <f>CHOOSE(MATCH($A$2,{"D","C"},0),VLOOKUP($A47,$J$4:$M$39,COUNTA($J$4:$M$4)),TREND(D47:E47,F47:G47,B47))</f>
        <v>1.0917040559590314</v>
      </c>
    </row>
    <row r="48" spans="1:13">
      <c r="A48" s="12">
        <f t="shared" si="6"/>
        <v>37104</v>
      </c>
      <c r="B48" s="34">
        <f t="shared" si="0"/>
        <v>37118</v>
      </c>
      <c r="C48" s="35">
        <f t="shared" si="1"/>
        <v>5</v>
      </c>
      <c r="D48" s="17">
        <f t="shared" si="2"/>
        <v>1.0912194680414458</v>
      </c>
      <c r="E48" s="17">
        <f t="shared" si="3"/>
        <v>1.1059590172013525</v>
      </c>
      <c r="F48" s="14">
        <f t="shared" si="4"/>
        <v>37075</v>
      </c>
      <c r="G48" s="14">
        <f t="shared" si="5"/>
        <v>37440</v>
      </c>
      <c r="H48" s="3">
        <f>CHOOSE(MATCH($A$2,{"D","C"},0),VLOOKUP($A48,$J$4:$M$39,COUNTA($J$4:$M$4)),TREND(D48:E48,F48:G48,B48))</f>
        <v>1.092955908079462</v>
      </c>
    </row>
    <row r="49" spans="1:13">
      <c r="A49" s="12">
        <f t="shared" si="6"/>
        <v>37135</v>
      </c>
      <c r="B49" s="34">
        <f t="shared" si="0"/>
        <v>37149</v>
      </c>
      <c r="C49" s="35">
        <f t="shared" si="1"/>
        <v>5</v>
      </c>
      <c r="D49" s="17">
        <f t="shared" si="2"/>
        <v>1.0912194680414458</v>
      </c>
      <c r="E49" s="17">
        <f t="shared" si="3"/>
        <v>1.1059590172013525</v>
      </c>
      <c r="F49" s="14">
        <f t="shared" si="4"/>
        <v>37075</v>
      </c>
      <c r="G49" s="14">
        <f t="shared" si="5"/>
        <v>37440</v>
      </c>
      <c r="H49" s="3">
        <f>CHOOSE(MATCH($A$2,{"D","C"},0),VLOOKUP($A49,$J$4:$M$39,COUNTA($J$4:$M$4)),TREND(D49:E49,F49:G49,B49))</f>
        <v>1.0942077601998923</v>
      </c>
    </row>
    <row r="50" spans="1:13">
      <c r="A50" s="12">
        <f t="shared" si="6"/>
        <v>37165</v>
      </c>
      <c r="B50" s="34">
        <f t="shared" si="0"/>
        <v>37179</v>
      </c>
      <c r="C50" s="35">
        <f t="shared" si="1"/>
        <v>5</v>
      </c>
      <c r="D50" s="17">
        <f t="shared" si="2"/>
        <v>1.0912194680414458</v>
      </c>
      <c r="E50" s="17">
        <f t="shared" si="3"/>
        <v>1.1059590172013525</v>
      </c>
      <c r="F50" s="14">
        <f t="shared" si="4"/>
        <v>37075</v>
      </c>
      <c r="G50" s="14">
        <f t="shared" si="5"/>
        <v>37440</v>
      </c>
      <c r="H50" s="3">
        <f>CHOOSE(MATCH($A$2,{"D","C"},0),VLOOKUP($A50,$J$4:$M$39,COUNTA($J$4:$M$4)),TREND(D50:E50,F50:G50,B50))</f>
        <v>1.0954192299938574</v>
      </c>
      <c r="M50" s="50"/>
    </row>
    <row r="51" spans="1:13">
      <c r="A51" s="12">
        <f t="shared" si="6"/>
        <v>37196</v>
      </c>
      <c r="B51" s="34">
        <f t="shared" si="0"/>
        <v>37210</v>
      </c>
      <c r="C51" s="35">
        <f t="shared" si="1"/>
        <v>5</v>
      </c>
      <c r="D51" s="17">
        <f t="shared" si="2"/>
        <v>1.0912194680414458</v>
      </c>
      <c r="E51" s="17">
        <f t="shared" si="3"/>
        <v>1.1059590172013525</v>
      </c>
      <c r="F51" s="14">
        <f t="shared" si="4"/>
        <v>37075</v>
      </c>
      <c r="G51" s="14">
        <f t="shared" si="5"/>
        <v>37440</v>
      </c>
      <c r="H51" s="3">
        <f>CHOOSE(MATCH($A$2,{"D","C"},0),VLOOKUP($A51,$J$4:$M$39,COUNTA($J$4:$M$4)),TREND(D51:E51,F51:G51,B51))</f>
        <v>1.0966710821142878</v>
      </c>
      <c r="M51" s="50"/>
    </row>
    <row r="52" spans="1:13">
      <c r="A52" s="12">
        <f t="shared" si="6"/>
        <v>37226</v>
      </c>
      <c r="B52" s="34">
        <f t="shared" si="0"/>
        <v>37240</v>
      </c>
      <c r="C52" s="35">
        <f t="shared" si="1"/>
        <v>5</v>
      </c>
      <c r="D52" s="17">
        <f t="shared" si="2"/>
        <v>1.0912194680414458</v>
      </c>
      <c r="E52" s="17">
        <f t="shared" si="3"/>
        <v>1.1059590172013525</v>
      </c>
      <c r="F52" s="14">
        <f t="shared" si="4"/>
        <v>37075</v>
      </c>
      <c r="G52" s="14">
        <f t="shared" si="5"/>
        <v>37440</v>
      </c>
      <c r="H52" s="3">
        <f>CHOOSE(MATCH($A$2,{"D","C"},0),VLOOKUP($A52,$J$4:$M$39,COUNTA($J$4:$M$4)),TREND(D52:E52,F52:G52,B52))</f>
        <v>1.0978825519082527</v>
      </c>
    </row>
    <row r="53" spans="1:13">
      <c r="A53" s="12">
        <f t="shared" si="6"/>
        <v>37257</v>
      </c>
      <c r="B53" s="34">
        <f t="shared" si="0"/>
        <v>37271</v>
      </c>
      <c r="C53" s="35">
        <f t="shared" si="1"/>
        <v>5</v>
      </c>
      <c r="D53" s="17">
        <f t="shared" si="2"/>
        <v>1.0912194680414458</v>
      </c>
      <c r="E53" s="17">
        <f t="shared" si="3"/>
        <v>1.1059590172013525</v>
      </c>
      <c r="F53" s="14">
        <f t="shared" si="4"/>
        <v>37075</v>
      </c>
      <c r="G53" s="14">
        <f t="shared" si="5"/>
        <v>37440</v>
      </c>
      <c r="H53" s="3">
        <f>CHOOSE(MATCH($A$2,{"D","C"},0),VLOOKUP($A53,$J$4:$M$39,COUNTA($J$4:$M$4)),TREND(D53:E53,F53:G53,B53))</f>
        <v>1.0991344040286832</v>
      </c>
    </row>
    <row r="54" spans="1:13">
      <c r="A54" s="12">
        <f t="shared" si="6"/>
        <v>37288</v>
      </c>
      <c r="B54" s="34">
        <f t="shared" si="0"/>
        <v>37302</v>
      </c>
      <c r="C54" s="35">
        <f t="shared" si="1"/>
        <v>5</v>
      </c>
      <c r="D54" s="17">
        <f t="shared" si="2"/>
        <v>1.0912194680414458</v>
      </c>
      <c r="E54" s="17">
        <f t="shared" si="3"/>
        <v>1.1059590172013525</v>
      </c>
      <c r="F54" s="14">
        <f t="shared" si="4"/>
        <v>37075</v>
      </c>
      <c r="G54" s="14">
        <f t="shared" si="5"/>
        <v>37440</v>
      </c>
      <c r="H54" s="3">
        <f>CHOOSE(MATCH($A$2,{"D","C"},0),VLOOKUP($A54,$J$4:$M$39,COUNTA($J$4:$M$4)),TREND(D54:E54,F54:G54,B54))</f>
        <v>1.1003862561491136</v>
      </c>
    </row>
    <row r="55" spans="1:13">
      <c r="A55" s="12">
        <f t="shared" si="6"/>
        <v>37316</v>
      </c>
      <c r="B55" s="34">
        <f t="shared" si="0"/>
        <v>37330</v>
      </c>
      <c r="C55" s="35">
        <f t="shared" si="1"/>
        <v>5</v>
      </c>
      <c r="D55" s="17">
        <f t="shared" si="2"/>
        <v>1.0912194680414458</v>
      </c>
      <c r="E55" s="17">
        <f t="shared" si="3"/>
        <v>1.1059590172013525</v>
      </c>
      <c r="F55" s="14">
        <f t="shared" si="4"/>
        <v>37075</v>
      </c>
      <c r="G55" s="14">
        <f t="shared" si="5"/>
        <v>37440</v>
      </c>
      <c r="H55" s="3">
        <f>CHOOSE(MATCH($A$2,{"D","C"},0),VLOOKUP($A55,$J$4:$M$39,COUNTA($J$4:$M$4)),TREND(D55:E55,F55:G55,B55))</f>
        <v>1.1015169612901474</v>
      </c>
    </row>
    <row r="56" spans="1:13">
      <c r="A56" s="12">
        <f t="shared" si="6"/>
        <v>37347</v>
      </c>
      <c r="B56" s="34">
        <f t="shared" si="0"/>
        <v>37361</v>
      </c>
      <c r="C56" s="35">
        <f t="shared" si="1"/>
        <v>5</v>
      </c>
      <c r="D56" s="17">
        <f t="shared" si="2"/>
        <v>1.0912194680414458</v>
      </c>
      <c r="E56" s="17">
        <f t="shared" si="3"/>
        <v>1.1059590172013525</v>
      </c>
      <c r="F56" s="14">
        <f t="shared" si="4"/>
        <v>37075</v>
      </c>
      <c r="G56" s="14">
        <f t="shared" si="5"/>
        <v>37440</v>
      </c>
      <c r="H56" s="3">
        <f>CHOOSE(MATCH($A$2,{"D","C"},0),VLOOKUP($A56,$J$4:$M$39,COUNTA($J$4:$M$4)),TREND(D56:E56,F56:G56,B56))</f>
        <v>1.102768813410578</v>
      </c>
    </row>
    <row r="57" spans="1:13">
      <c r="A57" s="12">
        <f t="shared" si="6"/>
        <v>37377</v>
      </c>
      <c r="B57" s="34">
        <f t="shared" si="0"/>
        <v>37391</v>
      </c>
      <c r="C57" s="35">
        <f t="shared" si="1"/>
        <v>5</v>
      </c>
      <c r="D57" s="17">
        <f t="shared" si="2"/>
        <v>1.0912194680414458</v>
      </c>
      <c r="E57" s="17">
        <f t="shared" si="3"/>
        <v>1.1059590172013525</v>
      </c>
      <c r="F57" s="14">
        <f t="shared" si="4"/>
        <v>37075</v>
      </c>
      <c r="G57" s="14">
        <f t="shared" si="5"/>
        <v>37440</v>
      </c>
      <c r="H57" s="3">
        <f>CHOOSE(MATCH($A$2,{"D","C"},0),VLOOKUP($A57,$J$4:$M$39,COUNTA($J$4:$M$4)),TREND(D57:E57,F57:G57,B57))</f>
        <v>1.1039802832045429</v>
      </c>
    </row>
    <row r="58" spans="1:13">
      <c r="A58" s="12">
        <f t="shared" si="6"/>
        <v>37408</v>
      </c>
      <c r="B58" s="34">
        <f t="shared" si="0"/>
        <v>37422</v>
      </c>
      <c r="C58" s="35">
        <f t="shared" si="1"/>
        <v>5</v>
      </c>
      <c r="D58" s="17">
        <f t="shared" si="2"/>
        <v>1.0912194680414458</v>
      </c>
      <c r="E58" s="17">
        <f t="shared" si="3"/>
        <v>1.1059590172013525</v>
      </c>
      <c r="F58" s="14">
        <f t="shared" si="4"/>
        <v>37075</v>
      </c>
      <c r="G58" s="14">
        <f t="shared" si="5"/>
        <v>37440</v>
      </c>
      <c r="H58" s="3">
        <f>CHOOSE(MATCH($A$2,{"D","C"},0),VLOOKUP($A58,$J$4:$M$39,COUNTA($J$4:$M$4)),TREND(D58:E58,F58:G58,B58))</f>
        <v>1.1052321353249732</v>
      </c>
    </row>
    <row r="59" spans="1:13">
      <c r="A59" s="12">
        <f t="shared" si="6"/>
        <v>37438</v>
      </c>
      <c r="B59" s="34">
        <f t="shared" si="0"/>
        <v>37452</v>
      </c>
      <c r="C59" s="35">
        <f t="shared" si="1"/>
        <v>6</v>
      </c>
      <c r="D59" s="17">
        <f t="shared" si="2"/>
        <v>1.1059590172013525</v>
      </c>
      <c r="E59" s="17">
        <f t="shared" si="3"/>
        <v>1.1205703142184067</v>
      </c>
      <c r="F59" s="14">
        <f t="shared" si="4"/>
        <v>37440</v>
      </c>
      <c r="G59" s="14">
        <f t="shared" si="5"/>
        <v>37805</v>
      </c>
      <c r="H59" s="3">
        <f>CHOOSE(MATCH($A$2,{"D","C"},0),VLOOKUP($A59,$J$4:$M$39,COUNTA($J$4:$M$4)),TREND(D59:E59,F59:G59,B59))</f>
        <v>1.1064393886101322</v>
      </c>
    </row>
    <row r="60" spans="1:13">
      <c r="A60" s="12">
        <f t="shared" si="6"/>
        <v>37469</v>
      </c>
      <c r="B60" s="34">
        <f t="shared" si="0"/>
        <v>37483</v>
      </c>
      <c r="C60" s="35">
        <f t="shared" si="1"/>
        <v>6</v>
      </c>
      <c r="D60" s="17">
        <f t="shared" si="2"/>
        <v>1.1059590172013525</v>
      </c>
      <c r="E60" s="17">
        <f t="shared" si="3"/>
        <v>1.1205703142184067</v>
      </c>
      <c r="F60" s="14">
        <f t="shared" si="4"/>
        <v>37440</v>
      </c>
      <c r="G60" s="14">
        <f t="shared" si="5"/>
        <v>37805</v>
      </c>
      <c r="H60" s="3">
        <f>CHOOSE(MATCH($A$2,{"D","C"},0),VLOOKUP($A60,$J$4:$M$39,COUNTA($J$4:$M$4)),TREND(D60:E60,F60:G60,B60))</f>
        <v>1.1076803480828137</v>
      </c>
    </row>
    <row r="61" spans="1:13">
      <c r="A61" s="12">
        <f t="shared" si="6"/>
        <v>37500</v>
      </c>
      <c r="B61" s="34">
        <f t="shared" si="0"/>
        <v>37514</v>
      </c>
      <c r="C61" s="35">
        <f t="shared" si="1"/>
        <v>6</v>
      </c>
      <c r="D61" s="17">
        <f t="shared" si="2"/>
        <v>1.1059590172013525</v>
      </c>
      <c r="E61" s="17">
        <f t="shared" si="3"/>
        <v>1.1205703142184067</v>
      </c>
      <c r="F61" s="14">
        <f t="shared" si="4"/>
        <v>37440</v>
      </c>
      <c r="G61" s="14">
        <f t="shared" si="5"/>
        <v>37805</v>
      </c>
      <c r="H61" s="3">
        <f>CHOOSE(MATCH($A$2,{"D","C"},0),VLOOKUP($A61,$J$4:$M$39,COUNTA($J$4:$M$4)),TREND(D61:E61,F61:G61,B61))</f>
        <v>1.1089213075554949</v>
      </c>
    </row>
    <row r="62" spans="1:13">
      <c r="A62" s="12">
        <f t="shared" si="6"/>
        <v>37530</v>
      </c>
      <c r="B62" s="34">
        <f t="shared" si="0"/>
        <v>37544</v>
      </c>
      <c r="C62" s="35">
        <f t="shared" si="1"/>
        <v>6</v>
      </c>
      <c r="D62" s="17">
        <f t="shared" si="2"/>
        <v>1.1059590172013525</v>
      </c>
      <c r="E62" s="17">
        <f t="shared" si="3"/>
        <v>1.1205703142184067</v>
      </c>
      <c r="F62" s="14">
        <f t="shared" si="4"/>
        <v>37440</v>
      </c>
      <c r="G62" s="14">
        <f t="shared" si="5"/>
        <v>37805</v>
      </c>
      <c r="H62" s="3">
        <f>CHOOSE(MATCH($A$2,{"D","C"},0),VLOOKUP($A62,$J$4:$M$39,COUNTA($J$4:$M$4)),TREND(D62:E62,F62:G62,B62))</f>
        <v>1.1101222360774448</v>
      </c>
    </row>
    <row r="63" spans="1:13">
      <c r="A63" s="12">
        <f t="shared" si="6"/>
        <v>37561</v>
      </c>
      <c r="B63" s="34">
        <f t="shared" si="0"/>
        <v>37575</v>
      </c>
      <c r="C63" s="35">
        <f t="shared" si="1"/>
        <v>6</v>
      </c>
      <c r="D63" s="17">
        <f t="shared" si="2"/>
        <v>1.1059590172013525</v>
      </c>
      <c r="E63" s="17">
        <f t="shared" si="3"/>
        <v>1.1205703142184067</v>
      </c>
      <c r="F63" s="14">
        <f t="shared" si="4"/>
        <v>37440</v>
      </c>
      <c r="G63" s="14">
        <f t="shared" si="5"/>
        <v>37805</v>
      </c>
      <c r="H63" s="3">
        <f>CHOOSE(MATCH($A$2,{"D","C"},0),VLOOKUP($A63,$J$4:$M$39,COUNTA($J$4:$M$4)),TREND(D63:E63,F63:G63,B63))</f>
        <v>1.111363195550126</v>
      </c>
    </row>
    <row r="64" spans="1:13">
      <c r="A64" s="12">
        <f t="shared" si="6"/>
        <v>37591</v>
      </c>
      <c r="B64" s="34">
        <f t="shared" si="0"/>
        <v>37605</v>
      </c>
      <c r="C64" s="35">
        <f t="shared" si="1"/>
        <v>6</v>
      </c>
      <c r="D64" s="17">
        <f t="shared" si="2"/>
        <v>1.1059590172013525</v>
      </c>
      <c r="E64" s="17">
        <f t="shared" si="3"/>
        <v>1.1205703142184067</v>
      </c>
      <c r="F64" s="14">
        <f t="shared" si="4"/>
        <v>37440</v>
      </c>
      <c r="G64" s="14">
        <f t="shared" si="5"/>
        <v>37805</v>
      </c>
      <c r="H64" s="3">
        <f>CHOOSE(MATCH($A$2,{"D","C"},0),VLOOKUP($A64,$J$4:$M$39,COUNTA($J$4:$M$4)),TREND(D64:E64,F64:G64,B64))</f>
        <v>1.1125641240720756</v>
      </c>
    </row>
    <row r="65" spans="1:8">
      <c r="A65" s="12">
        <f t="shared" si="6"/>
        <v>37622</v>
      </c>
      <c r="B65" s="34">
        <f t="shared" si="0"/>
        <v>37636</v>
      </c>
      <c r="C65" s="35">
        <f t="shared" si="1"/>
        <v>6</v>
      </c>
      <c r="D65" s="17">
        <f t="shared" si="2"/>
        <v>1.1059590172013525</v>
      </c>
      <c r="E65" s="17">
        <f t="shared" si="3"/>
        <v>1.1205703142184067</v>
      </c>
      <c r="F65" s="14">
        <f t="shared" si="4"/>
        <v>37440</v>
      </c>
      <c r="G65" s="14">
        <f t="shared" si="5"/>
        <v>37805</v>
      </c>
      <c r="H65" s="3">
        <f>CHOOSE(MATCH($A$2,{"D","C"},0),VLOOKUP($A65,$J$4:$M$39,COUNTA($J$4:$M$4)),TREND(D65:E65,F65:G65,B65))</f>
        <v>1.113805083544757</v>
      </c>
    </row>
    <row r="66" spans="1:8">
      <c r="A66" s="12">
        <f t="shared" si="6"/>
        <v>37653</v>
      </c>
      <c r="B66" s="34">
        <f t="shared" si="0"/>
        <v>37667</v>
      </c>
      <c r="C66" s="35">
        <f t="shared" si="1"/>
        <v>6</v>
      </c>
      <c r="D66" s="17">
        <f t="shared" si="2"/>
        <v>1.1059590172013525</v>
      </c>
      <c r="E66" s="17">
        <f t="shared" si="3"/>
        <v>1.1205703142184067</v>
      </c>
      <c r="F66" s="14">
        <f t="shared" si="4"/>
        <v>37440</v>
      </c>
      <c r="G66" s="14">
        <f t="shared" si="5"/>
        <v>37805</v>
      </c>
      <c r="H66" s="3">
        <f>CHOOSE(MATCH($A$2,{"D","C"},0),VLOOKUP($A66,$J$4:$M$39,COUNTA($J$4:$M$4)),TREND(D66:E66,F66:G66,B66))</f>
        <v>1.1150460430174383</v>
      </c>
    </row>
    <row r="67" spans="1:8">
      <c r="A67" s="12">
        <f t="shared" si="6"/>
        <v>37681</v>
      </c>
      <c r="B67" s="34">
        <f t="shared" si="0"/>
        <v>37695</v>
      </c>
      <c r="C67" s="35">
        <f t="shared" si="1"/>
        <v>6</v>
      </c>
      <c r="D67" s="17">
        <f t="shared" si="2"/>
        <v>1.1059590172013525</v>
      </c>
      <c r="E67" s="17">
        <f t="shared" si="3"/>
        <v>1.1205703142184067</v>
      </c>
      <c r="F67" s="14">
        <f t="shared" si="4"/>
        <v>37440</v>
      </c>
      <c r="G67" s="14">
        <f t="shared" si="5"/>
        <v>37805</v>
      </c>
      <c r="H67" s="3">
        <f>CHOOSE(MATCH($A$2,{"D","C"},0),VLOOKUP($A67,$J$4:$M$39,COUNTA($J$4:$M$4)),TREND(D67:E67,F67:G67,B67))</f>
        <v>1.1161669096379245</v>
      </c>
    </row>
    <row r="68" spans="1:8">
      <c r="A68" s="12">
        <f t="shared" si="6"/>
        <v>37712</v>
      </c>
      <c r="B68" s="34">
        <f t="shared" si="0"/>
        <v>37726</v>
      </c>
      <c r="C68" s="35">
        <f t="shared" si="1"/>
        <v>6</v>
      </c>
      <c r="D68" s="17">
        <f t="shared" si="2"/>
        <v>1.1059590172013525</v>
      </c>
      <c r="E68" s="17">
        <f t="shared" si="3"/>
        <v>1.1205703142184067</v>
      </c>
      <c r="F68" s="14">
        <f t="shared" si="4"/>
        <v>37440</v>
      </c>
      <c r="G68" s="14">
        <f t="shared" si="5"/>
        <v>37805</v>
      </c>
      <c r="H68" s="3">
        <f>CHOOSE(MATCH($A$2,{"D","C"},0),VLOOKUP($A68,$J$4:$M$39,COUNTA($J$4:$M$4)),TREND(D68:E68,F68:G68,B68))</f>
        <v>1.117407869110606</v>
      </c>
    </row>
    <row r="69" spans="1:8">
      <c r="A69" s="12">
        <f t="shared" si="6"/>
        <v>37742</v>
      </c>
      <c r="B69" s="34">
        <f t="shared" ref="B69:B132" si="12">DATE(YEAR(A69),MONTH(A69)+FLOOR(($N$2+$A$3)/2,1),1+14*MOD($N$2+$A$3,2))</f>
        <v>37756</v>
      </c>
      <c r="C69" s="35">
        <f t="shared" ref="C69:C132" si="13">MATCH($B69,$K$5:$K$39,1)</f>
        <v>6</v>
      </c>
      <c r="D69" s="17">
        <f t="shared" ref="D69:D132" si="14">INDEX($M$5:$M$39,C69)</f>
        <v>1.1059590172013525</v>
      </c>
      <c r="E69" s="17">
        <f t="shared" ref="E69:E132" si="15">INDEX($M$5:$M$39,C69+1)</f>
        <v>1.1205703142184067</v>
      </c>
      <c r="F69" s="14">
        <f t="shared" ref="F69:F132" si="16">INDEX($K$5:$K$39,C69)</f>
        <v>37440</v>
      </c>
      <c r="G69" s="14">
        <f t="shared" ref="G69:G132" si="17">INDEX($K$5:$K$39,C69+1)</f>
        <v>37805</v>
      </c>
      <c r="H69" s="3">
        <f>CHOOSE(MATCH($A$2,{"D","C"},0),VLOOKUP($A69,$J$4:$M$39,COUNTA($J$4:$M$4)),TREND(D69:E69,F69:G69,B69))</f>
        <v>1.1186087976325556</v>
      </c>
    </row>
    <row r="70" spans="1:8">
      <c r="A70" s="12">
        <f t="shared" ref="A70:A133" si="18">EOMONTH(A69,$A$3-1)+1</f>
        <v>37773</v>
      </c>
      <c r="B70" s="34">
        <f t="shared" si="12"/>
        <v>37787</v>
      </c>
      <c r="C70" s="35">
        <f t="shared" si="13"/>
        <v>6</v>
      </c>
      <c r="D70" s="17">
        <f t="shared" si="14"/>
        <v>1.1059590172013525</v>
      </c>
      <c r="E70" s="17">
        <f t="shared" si="15"/>
        <v>1.1205703142184067</v>
      </c>
      <c r="F70" s="14">
        <f t="shared" si="16"/>
        <v>37440</v>
      </c>
      <c r="G70" s="14">
        <f t="shared" si="17"/>
        <v>37805</v>
      </c>
      <c r="H70" s="3">
        <f>CHOOSE(MATCH($A$2,{"D","C"},0),VLOOKUP($A70,$J$4:$M$39,COUNTA($J$4:$M$4)),TREND(D70:E70,F70:G70,B70))</f>
        <v>1.1198497571052368</v>
      </c>
    </row>
    <row r="71" spans="1:8">
      <c r="A71" s="12">
        <f t="shared" si="18"/>
        <v>37803</v>
      </c>
      <c r="B71" s="34">
        <f t="shared" si="12"/>
        <v>37817</v>
      </c>
      <c r="C71" s="35">
        <f t="shared" si="13"/>
        <v>7</v>
      </c>
      <c r="D71" s="17">
        <f t="shared" si="14"/>
        <v>1.1205703142184067</v>
      </c>
      <c r="E71" s="17">
        <f t="shared" si="15"/>
        <v>1.1623132175622595</v>
      </c>
      <c r="F71" s="14">
        <f t="shared" si="16"/>
        <v>37805</v>
      </c>
      <c r="G71" s="14">
        <f t="shared" si="17"/>
        <v>38170</v>
      </c>
      <c r="H71" s="3">
        <f>CHOOSE(MATCH($A$2,{"D","C"},0),VLOOKUP($A71,$J$4:$M$39,COUNTA($J$4:$M$4)),TREND(D71:E71,F71:G71,B71))</f>
        <v>1.1219426836434101</v>
      </c>
    </row>
    <row r="72" spans="1:8">
      <c r="A72" s="12">
        <f t="shared" si="18"/>
        <v>37834</v>
      </c>
      <c r="B72" s="34">
        <f t="shared" si="12"/>
        <v>37848</v>
      </c>
      <c r="C72" s="35">
        <f t="shared" si="13"/>
        <v>7</v>
      </c>
      <c r="D72" s="17">
        <f t="shared" si="14"/>
        <v>1.1205703142184067</v>
      </c>
      <c r="E72" s="17">
        <f t="shared" si="15"/>
        <v>1.1623132175622595</v>
      </c>
      <c r="F72" s="14">
        <f t="shared" si="16"/>
        <v>37805</v>
      </c>
      <c r="G72" s="14">
        <f t="shared" si="17"/>
        <v>38170</v>
      </c>
      <c r="H72" s="3">
        <f>CHOOSE(MATCH($A$2,{"D","C"},0),VLOOKUP($A72,$J$4:$M$39,COUNTA($J$4:$M$4)),TREND(D72:E72,F72:G72,B72))</f>
        <v>1.1254879713246684</v>
      </c>
    </row>
    <row r="73" spans="1:8">
      <c r="A73" s="12">
        <f t="shared" si="18"/>
        <v>37865</v>
      </c>
      <c r="B73" s="34">
        <f t="shared" si="12"/>
        <v>37879</v>
      </c>
      <c r="C73" s="35">
        <f t="shared" si="13"/>
        <v>7</v>
      </c>
      <c r="D73" s="17">
        <f t="shared" si="14"/>
        <v>1.1205703142184067</v>
      </c>
      <c r="E73" s="17">
        <f t="shared" si="15"/>
        <v>1.1623132175622595</v>
      </c>
      <c r="F73" s="14">
        <f t="shared" si="16"/>
        <v>37805</v>
      </c>
      <c r="G73" s="14">
        <f t="shared" si="17"/>
        <v>38170</v>
      </c>
      <c r="H73" s="3">
        <f>CHOOSE(MATCH($A$2,{"D","C"},0),VLOOKUP($A73,$J$4:$M$39,COUNTA($J$4:$M$4)),TREND(D73:E73,F73:G73,B73))</f>
        <v>1.1290332590059275</v>
      </c>
    </row>
    <row r="74" spans="1:8">
      <c r="A74" s="12">
        <f t="shared" si="18"/>
        <v>37895</v>
      </c>
      <c r="B74" s="34">
        <f t="shared" si="12"/>
        <v>37909</v>
      </c>
      <c r="C74" s="35">
        <f t="shared" si="13"/>
        <v>7</v>
      </c>
      <c r="D74" s="17">
        <f t="shared" si="14"/>
        <v>1.1205703142184067</v>
      </c>
      <c r="E74" s="17">
        <f t="shared" si="15"/>
        <v>1.1623132175622595</v>
      </c>
      <c r="F74" s="14">
        <f t="shared" si="16"/>
        <v>37805</v>
      </c>
      <c r="G74" s="14">
        <f t="shared" si="17"/>
        <v>38170</v>
      </c>
      <c r="H74" s="3">
        <f>CHOOSE(MATCH($A$2,{"D","C"},0),VLOOKUP($A74,$J$4:$M$39,COUNTA($J$4:$M$4)),TREND(D74:E74,F74:G74,B74))</f>
        <v>1.1324641825684356</v>
      </c>
    </row>
    <row r="75" spans="1:8">
      <c r="A75" s="12">
        <f t="shared" si="18"/>
        <v>37926</v>
      </c>
      <c r="B75" s="34">
        <f t="shared" si="12"/>
        <v>37940</v>
      </c>
      <c r="C75" s="35">
        <f t="shared" si="13"/>
        <v>7</v>
      </c>
      <c r="D75" s="17">
        <f t="shared" si="14"/>
        <v>1.1205703142184067</v>
      </c>
      <c r="E75" s="17">
        <f t="shared" si="15"/>
        <v>1.1623132175622595</v>
      </c>
      <c r="F75" s="14">
        <f t="shared" si="16"/>
        <v>37805</v>
      </c>
      <c r="G75" s="14">
        <f t="shared" si="17"/>
        <v>38170</v>
      </c>
      <c r="H75" s="3">
        <f>CHOOSE(MATCH($A$2,{"D","C"},0),VLOOKUP($A75,$J$4:$M$39,COUNTA($J$4:$M$4)),TREND(D75:E75,F75:G75,B75))</f>
        <v>1.1360094702496948</v>
      </c>
    </row>
    <row r="76" spans="1:8">
      <c r="A76" s="12">
        <f t="shared" si="18"/>
        <v>37956</v>
      </c>
      <c r="B76" s="34">
        <f t="shared" si="12"/>
        <v>37970</v>
      </c>
      <c r="C76" s="35">
        <f t="shared" si="13"/>
        <v>7</v>
      </c>
      <c r="D76" s="17">
        <f t="shared" si="14"/>
        <v>1.1205703142184067</v>
      </c>
      <c r="E76" s="17">
        <f t="shared" si="15"/>
        <v>1.1623132175622595</v>
      </c>
      <c r="F76" s="14">
        <f t="shared" si="16"/>
        <v>37805</v>
      </c>
      <c r="G76" s="14">
        <f t="shared" si="17"/>
        <v>38170</v>
      </c>
      <c r="H76" s="3">
        <f>CHOOSE(MATCH($A$2,{"D","C"},0),VLOOKUP($A76,$J$4:$M$39,COUNTA($J$4:$M$4)),TREND(D76:E76,F76:G76,B76))</f>
        <v>1.1394403938122029</v>
      </c>
    </row>
    <row r="77" spans="1:8">
      <c r="A77" s="12">
        <f t="shared" si="18"/>
        <v>37987</v>
      </c>
      <c r="B77" s="34">
        <f t="shared" si="12"/>
        <v>38001</v>
      </c>
      <c r="C77" s="35">
        <f t="shared" si="13"/>
        <v>7</v>
      </c>
      <c r="D77" s="17">
        <f t="shared" si="14"/>
        <v>1.1205703142184067</v>
      </c>
      <c r="E77" s="17">
        <f t="shared" si="15"/>
        <v>1.1623132175622595</v>
      </c>
      <c r="F77" s="14">
        <f t="shared" si="16"/>
        <v>37805</v>
      </c>
      <c r="G77" s="14">
        <f t="shared" si="17"/>
        <v>38170</v>
      </c>
      <c r="H77" s="3">
        <f>CHOOSE(MATCH($A$2,{"D","C"},0),VLOOKUP($A77,$J$4:$M$39,COUNTA($J$4:$M$4)),TREND(D77:E77,F77:G77,B77))</f>
        <v>1.1429856814934611</v>
      </c>
    </row>
    <row r="78" spans="1:8">
      <c r="A78" s="12">
        <f t="shared" si="18"/>
        <v>38018</v>
      </c>
      <c r="B78" s="34">
        <f t="shared" si="12"/>
        <v>38032</v>
      </c>
      <c r="C78" s="35">
        <f t="shared" si="13"/>
        <v>7</v>
      </c>
      <c r="D78" s="17">
        <f t="shared" si="14"/>
        <v>1.1205703142184067</v>
      </c>
      <c r="E78" s="17">
        <f t="shared" si="15"/>
        <v>1.1623132175622595</v>
      </c>
      <c r="F78" s="14">
        <f t="shared" si="16"/>
        <v>37805</v>
      </c>
      <c r="G78" s="14">
        <f t="shared" si="17"/>
        <v>38170</v>
      </c>
      <c r="H78" s="3">
        <f>CHOOSE(MATCH($A$2,{"D","C"},0),VLOOKUP($A78,$J$4:$M$39,COUNTA($J$4:$M$4)),TREND(D78:E78,F78:G78,B78))</f>
        <v>1.1465309691747203</v>
      </c>
    </row>
    <row r="79" spans="1:8">
      <c r="A79" s="12">
        <f t="shared" si="18"/>
        <v>38047</v>
      </c>
      <c r="B79" s="34">
        <f t="shared" si="12"/>
        <v>38061</v>
      </c>
      <c r="C79" s="35">
        <f t="shared" si="13"/>
        <v>7</v>
      </c>
      <c r="D79" s="17">
        <f t="shared" si="14"/>
        <v>1.1205703142184067</v>
      </c>
      <c r="E79" s="17">
        <f t="shared" si="15"/>
        <v>1.1623132175622595</v>
      </c>
      <c r="F79" s="14">
        <f t="shared" si="16"/>
        <v>37805</v>
      </c>
      <c r="G79" s="14">
        <f t="shared" si="17"/>
        <v>38170</v>
      </c>
      <c r="H79" s="3">
        <f>CHOOSE(MATCH($A$2,{"D","C"},0),VLOOKUP($A79,$J$4:$M$39,COUNTA($J$4:$M$4)),TREND(D79:E79,F79:G79,B79))</f>
        <v>1.1498475286184782</v>
      </c>
    </row>
    <row r="80" spans="1:8">
      <c r="A80" s="12">
        <f t="shared" si="18"/>
        <v>38078</v>
      </c>
      <c r="B80" s="34">
        <f t="shared" si="12"/>
        <v>38092</v>
      </c>
      <c r="C80" s="35">
        <f t="shared" si="13"/>
        <v>7</v>
      </c>
      <c r="D80" s="17">
        <f t="shared" si="14"/>
        <v>1.1205703142184067</v>
      </c>
      <c r="E80" s="17">
        <f t="shared" si="15"/>
        <v>1.1623132175622595</v>
      </c>
      <c r="F80" s="14">
        <f t="shared" si="16"/>
        <v>37805</v>
      </c>
      <c r="G80" s="14">
        <f t="shared" si="17"/>
        <v>38170</v>
      </c>
      <c r="H80" s="3">
        <f>CHOOSE(MATCH($A$2,{"D","C"},0),VLOOKUP($A80,$J$4:$M$39,COUNTA($J$4:$M$4)),TREND(D80:E80,F80:G80,B80))</f>
        <v>1.1533928162997373</v>
      </c>
    </row>
    <row r="81" spans="1:8">
      <c r="A81" s="12">
        <f t="shared" si="18"/>
        <v>38108</v>
      </c>
      <c r="B81" s="34">
        <f t="shared" si="12"/>
        <v>38122</v>
      </c>
      <c r="C81" s="35">
        <f t="shared" si="13"/>
        <v>7</v>
      </c>
      <c r="D81" s="17">
        <f t="shared" si="14"/>
        <v>1.1205703142184067</v>
      </c>
      <c r="E81" s="17">
        <f t="shared" si="15"/>
        <v>1.1623132175622595</v>
      </c>
      <c r="F81" s="14">
        <f t="shared" si="16"/>
        <v>37805</v>
      </c>
      <c r="G81" s="14">
        <f t="shared" si="17"/>
        <v>38170</v>
      </c>
      <c r="H81" s="3">
        <f>CHOOSE(MATCH($A$2,{"D","C"},0),VLOOKUP($A81,$J$4:$M$39,COUNTA($J$4:$M$4)),TREND(D81:E81,F81:G81,B81))</f>
        <v>1.1568237398622454</v>
      </c>
    </row>
    <row r="82" spans="1:8">
      <c r="A82" s="12">
        <f t="shared" si="18"/>
        <v>38139</v>
      </c>
      <c r="B82" s="34">
        <f t="shared" si="12"/>
        <v>38153</v>
      </c>
      <c r="C82" s="35">
        <f t="shared" si="13"/>
        <v>7</v>
      </c>
      <c r="D82" s="17">
        <f t="shared" si="14"/>
        <v>1.1205703142184067</v>
      </c>
      <c r="E82" s="17">
        <f t="shared" si="15"/>
        <v>1.1623132175622595</v>
      </c>
      <c r="F82" s="14">
        <f t="shared" si="16"/>
        <v>37805</v>
      </c>
      <c r="G82" s="14">
        <f t="shared" si="17"/>
        <v>38170</v>
      </c>
      <c r="H82" s="3">
        <f>CHOOSE(MATCH($A$2,{"D","C"},0),VLOOKUP($A82,$J$4:$M$39,COUNTA($J$4:$M$4)),TREND(D82:E82,F82:G82,B82))</f>
        <v>1.1603690275435046</v>
      </c>
    </row>
    <row r="83" spans="1:8">
      <c r="A83" s="12">
        <f t="shared" si="18"/>
        <v>38169</v>
      </c>
      <c r="B83" s="34">
        <f t="shared" si="12"/>
        <v>38183</v>
      </c>
      <c r="C83" s="35">
        <f t="shared" si="13"/>
        <v>8</v>
      </c>
      <c r="D83" s="17">
        <f t="shared" si="14"/>
        <v>1.1623132175622595</v>
      </c>
      <c r="E83" s="17">
        <f t="shared" si="15"/>
        <v>1.181885828413461</v>
      </c>
      <c r="F83" s="14">
        <f t="shared" si="16"/>
        <v>38170</v>
      </c>
      <c r="G83" s="14">
        <f t="shared" si="17"/>
        <v>38536</v>
      </c>
      <c r="H83" s="3">
        <f>CHOOSE(MATCH($A$2,{"D","C"},0),VLOOKUP($A83,$J$4:$M$39,COUNTA($J$4:$M$4)),TREND(D83:E83,F83:G83,B83))</f>
        <v>1.1630084195870292</v>
      </c>
    </row>
    <row r="84" spans="1:8">
      <c r="A84" s="12">
        <f t="shared" si="18"/>
        <v>38200</v>
      </c>
      <c r="B84" s="34">
        <f t="shared" si="12"/>
        <v>38214</v>
      </c>
      <c r="C84" s="35">
        <f t="shared" si="13"/>
        <v>8</v>
      </c>
      <c r="D84" s="17">
        <f t="shared" si="14"/>
        <v>1.1623132175622595</v>
      </c>
      <c r="E84" s="17">
        <f t="shared" si="15"/>
        <v>1.181885828413461</v>
      </c>
      <c r="F84" s="14">
        <f t="shared" si="16"/>
        <v>38170</v>
      </c>
      <c r="G84" s="14">
        <f t="shared" si="17"/>
        <v>38536</v>
      </c>
      <c r="H84" s="3">
        <f>CHOOSE(MATCH($A$2,{"D","C"},0),VLOOKUP($A84,$J$4:$M$39,COUNTA($J$4:$M$4)),TREND(D84:E84,F84:G84,B84))</f>
        <v>1.1646662090307101</v>
      </c>
    </row>
    <row r="85" spans="1:8">
      <c r="A85" s="12">
        <f t="shared" si="18"/>
        <v>38231</v>
      </c>
      <c r="B85" s="34">
        <f t="shared" si="12"/>
        <v>38245</v>
      </c>
      <c r="C85" s="35">
        <f t="shared" si="13"/>
        <v>8</v>
      </c>
      <c r="D85" s="17">
        <f t="shared" si="14"/>
        <v>1.1623132175622595</v>
      </c>
      <c r="E85" s="17">
        <f t="shared" si="15"/>
        <v>1.181885828413461</v>
      </c>
      <c r="F85" s="14">
        <f t="shared" si="16"/>
        <v>38170</v>
      </c>
      <c r="G85" s="14">
        <f t="shared" si="17"/>
        <v>38536</v>
      </c>
      <c r="H85" s="3">
        <f>CHOOSE(MATCH($A$2,{"D","C"},0),VLOOKUP($A85,$J$4:$M$39,COUNTA($J$4:$M$4)),TREND(D85:E85,F85:G85,B85))</f>
        <v>1.1663239984743909</v>
      </c>
    </row>
    <row r="86" spans="1:8">
      <c r="A86" s="12">
        <f t="shared" si="18"/>
        <v>38261</v>
      </c>
      <c r="B86" s="34">
        <f t="shared" si="12"/>
        <v>38275</v>
      </c>
      <c r="C86" s="35">
        <f t="shared" si="13"/>
        <v>8</v>
      </c>
      <c r="D86" s="17">
        <f t="shared" si="14"/>
        <v>1.1623132175622595</v>
      </c>
      <c r="E86" s="17">
        <f t="shared" si="15"/>
        <v>1.181885828413461</v>
      </c>
      <c r="F86" s="14">
        <f t="shared" si="16"/>
        <v>38170</v>
      </c>
      <c r="G86" s="14">
        <f t="shared" si="17"/>
        <v>38536</v>
      </c>
      <c r="H86" s="3">
        <f>CHOOSE(MATCH($A$2,{"D","C"},0),VLOOKUP($A86,$J$4:$M$39,COUNTA($J$4:$M$4)),TREND(D86:E86,F86:G86,B86))</f>
        <v>1.1679283108392435</v>
      </c>
    </row>
    <row r="87" spans="1:8">
      <c r="A87" s="12">
        <f t="shared" si="18"/>
        <v>38292</v>
      </c>
      <c r="B87" s="34">
        <f t="shared" si="12"/>
        <v>38306</v>
      </c>
      <c r="C87" s="35">
        <f t="shared" si="13"/>
        <v>8</v>
      </c>
      <c r="D87" s="17">
        <f t="shared" si="14"/>
        <v>1.1623132175622595</v>
      </c>
      <c r="E87" s="17">
        <f t="shared" si="15"/>
        <v>1.181885828413461</v>
      </c>
      <c r="F87" s="14">
        <f t="shared" si="16"/>
        <v>38170</v>
      </c>
      <c r="G87" s="14">
        <f t="shared" si="17"/>
        <v>38536</v>
      </c>
      <c r="H87" s="3">
        <f>CHOOSE(MATCH($A$2,{"D","C"},0),VLOOKUP($A87,$J$4:$M$39,COUNTA($J$4:$M$4)),TREND(D87:E87,F87:G87,B87))</f>
        <v>1.1695861002829249</v>
      </c>
    </row>
    <row r="88" spans="1:8">
      <c r="A88" s="12">
        <f t="shared" si="18"/>
        <v>38322</v>
      </c>
      <c r="B88" s="34">
        <f t="shared" si="12"/>
        <v>38336</v>
      </c>
      <c r="C88" s="35">
        <f t="shared" si="13"/>
        <v>8</v>
      </c>
      <c r="D88" s="17">
        <f t="shared" si="14"/>
        <v>1.1623132175622595</v>
      </c>
      <c r="E88" s="17">
        <f t="shared" si="15"/>
        <v>1.181885828413461</v>
      </c>
      <c r="F88" s="14">
        <f t="shared" si="16"/>
        <v>38170</v>
      </c>
      <c r="G88" s="14">
        <f t="shared" si="17"/>
        <v>38536</v>
      </c>
      <c r="H88" s="3">
        <f>CHOOSE(MATCH($A$2,{"D","C"},0),VLOOKUP($A88,$J$4:$M$39,COUNTA($J$4:$M$4)),TREND(D88:E88,F88:G88,B88))</f>
        <v>1.1711904126477775</v>
      </c>
    </row>
    <row r="89" spans="1:8">
      <c r="A89" s="12">
        <f t="shared" si="18"/>
        <v>38353</v>
      </c>
      <c r="B89" s="34">
        <f t="shared" si="12"/>
        <v>38367</v>
      </c>
      <c r="C89" s="35">
        <f t="shared" si="13"/>
        <v>8</v>
      </c>
      <c r="D89" s="17">
        <f t="shared" si="14"/>
        <v>1.1623132175622595</v>
      </c>
      <c r="E89" s="17">
        <f t="shared" si="15"/>
        <v>1.181885828413461</v>
      </c>
      <c r="F89" s="14">
        <f t="shared" si="16"/>
        <v>38170</v>
      </c>
      <c r="G89" s="14">
        <f t="shared" si="17"/>
        <v>38536</v>
      </c>
      <c r="H89" s="3">
        <f>CHOOSE(MATCH($A$2,{"D","C"},0),VLOOKUP($A89,$J$4:$M$39,COUNTA($J$4:$M$4)),TREND(D89:E89,F89:G89,B89))</f>
        <v>1.1728482020914583</v>
      </c>
    </row>
    <row r="90" spans="1:8">
      <c r="A90" s="12">
        <f t="shared" si="18"/>
        <v>38384</v>
      </c>
      <c r="B90" s="34">
        <f t="shared" si="12"/>
        <v>38398</v>
      </c>
      <c r="C90" s="35">
        <f t="shared" si="13"/>
        <v>8</v>
      </c>
      <c r="D90" s="17">
        <f t="shared" si="14"/>
        <v>1.1623132175622595</v>
      </c>
      <c r="E90" s="17">
        <f t="shared" si="15"/>
        <v>1.181885828413461</v>
      </c>
      <c r="F90" s="14">
        <f t="shared" si="16"/>
        <v>38170</v>
      </c>
      <c r="G90" s="14">
        <f t="shared" si="17"/>
        <v>38536</v>
      </c>
      <c r="H90" s="3">
        <f>CHOOSE(MATCH($A$2,{"D","C"},0),VLOOKUP($A90,$J$4:$M$39,COUNTA($J$4:$M$4)),TREND(D90:E90,F90:G90,B90))</f>
        <v>1.1745059915351392</v>
      </c>
    </row>
    <row r="91" spans="1:8">
      <c r="A91" s="12">
        <f t="shared" si="18"/>
        <v>38412</v>
      </c>
      <c r="B91" s="34">
        <f t="shared" si="12"/>
        <v>38426</v>
      </c>
      <c r="C91" s="35">
        <f t="shared" si="13"/>
        <v>8</v>
      </c>
      <c r="D91" s="17">
        <f t="shared" si="14"/>
        <v>1.1623132175622595</v>
      </c>
      <c r="E91" s="17">
        <f t="shared" si="15"/>
        <v>1.181885828413461</v>
      </c>
      <c r="F91" s="14">
        <f t="shared" si="16"/>
        <v>38170</v>
      </c>
      <c r="G91" s="14">
        <f t="shared" si="17"/>
        <v>38536</v>
      </c>
      <c r="H91" s="3">
        <f>CHOOSE(MATCH($A$2,{"D","C"},0),VLOOKUP($A91,$J$4:$M$39,COUNTA($J$4:$M$4)),TREND(D91:E91,F91:G91,B91))</f>
        <v>1.1760033497423352</v>
      </c>
    </row>
    <row r="92" spans="1:8">
      <c r="A92" s="12">
        <f t="shared" si="18"/>
        <v>38443</v>
      </c>
      <c r="B92" s="34">
        <f t="shared" si="12"/>
        <v>38457</v>
      </c>
      <c r="C92" s="35">
        <f t="shared" si="13"/>
        <v>8</v>
      </c>
      <c r="D92" s="17">
        <f t="shared" si="14"/>
        <v>1.1623132175622595</v>
      </c>
      <c r="E92" s="17">
        <f t="shared" si="15"/>
        <v>1.181885828413461</v>
      </c>
      <c r="F92" s="14">
        <f t="shared" si="16"/>
        <v>38170</v>
      </c>
      <c r="G92" s="14">
        <f t="shared" si="17"/>
        <v>38536</v>
      </c>
      <c r="H92" s="3">
        <f>CHOOSE(MATCH($A$2,{"D","C"},0),VLOOKUP($A92,$J$4:$M$39,COUNTA($J$4:$M$4)),TREND(D92:E92,F92:G92,B92))</f>
        <v>1.1776611391860161</v>
      </c>
    </row>
    <row r="93" spans="1:8">
      <c r="A93" s="12">
        <f t="shared" si="18"/>
        <v>38473</v>
      </c>
      <c r="B93" s="34">
        <f t="shared" si="12"/>
        <v>38487</v>
      </c>
      <c r="C93" s="35">
        <f t="shared" si="13"/>
        <v>8</v>
      </c>
      <c r="D93" s="17">
        <f t="shared" si="14"/>
        <v>1.1623132175622595</v>
      </c>
      <c r="E93" s="17">
        <f t="shared" si="15"/>
        <v>1.181885828413461</v>
      </c>
      <c r="F93" s="14">
        <f t="shared" si="16"/>
        <v>38170</v>
      </c>
      <c r="G93" s="14">
        <f t="shared" si="17"/>
        <v>38536</v>
      </c>
      <c r="H93" s="3">
        <f>CHOOSE(MATCH($A$2,{"D","C"},0),VLOOKUP($A93,$J$4:$M$39,COUNTA($J$4:$M$4)),TREND(D93:E93,F93:G93,B93))</f>
        <v>1.1792654515508687</v>
      </c>
    </row>
    <row r="94" spans="1:8">
      <c r="A94" s="12">
        <f t="shared" si="18"/>
        <v>38504</v>
      </c>
      <c r="B94" s="34">
        <f t="shared" si="12"/>
        <v>38518</v>
      </c>
      <c r="C94" s="35">
        <f t="shared" si="13"/>
        <v>8</v>
      </c>
      <c r="D94" s="17">
        <f t="shared" si="14"/>
        <v>1.1623132175622595</v>
      </c>
      <c r="E94" s="17">
        <f t="shared" si="15"/>
        <v>1.181885828413461</v>
      </c>
      <c r="F94" s="14">
        <f t="shared" si="16"/>
        <v>38170</v>
      </c>
      <c r="G94" s="14">
        <f t="shared" si="17"/>
        <v>38536</v>
      </c>
      <c r="H94" s="3">
        <f>CHOOSE(MATCH($A$2,{"D","C"},0),VLOOKUP($A94,$J$4:$M$39,COUNTA($J$4:$M$4)),TREND(D94:E94,F94:G94,B94))</f>
        <v>1.1809232409945496</v>
      </c>
    </row>
    <row r="95" spans="1:8">
      <c r="A95" s="12">
        <f t="shared" si="18"/>
        <v>38534</v>
      </c>
      <c r="B95" s="34">
        <f t="shared" si="12"/>
        <v>38548</v>
      </c>
      <c r="C95" s="35">
        <f t="shared" si="13"/>
        <v>9</v>
      </c>
      <c r="D95" s="17">
        <f t="shared" si="14"/>
        <v>1.181885828413461</v>
      </c>
      <c r="E95" s="17">
        <f t="shared" si="15"/>
        <v>1.200300055452159</v>
      </c>
      <c r="F95" s="14">
        <f t="shared" si="16"/>
        <v>38536</v>
      </c>
      <c r="G95" s="14">
        <f t="shared" si="17"/>
        <v>38901</v>
      </c>
      <c r="H95" s="3">
        <f>CHOOSE(MATCH($A$2,{"D","C"},0),VLOOKUP($A95,$J$4:$M$39,COUNTA($J$4:$M$4)),TREND(D95:E95,F95:G95,B95))</f>
        <v>1.1824912276585688</v>
      </c>
    </row>
    <row r="96" spans="1:8">
      <c r="A96" s="12">
        <f t="shared" si="18"/>
        <v>38565</v>
      </c>
      <c r="B96" s="34">
        <f t="shared" si="12"/>
        <v>38579</v>
      </c>
      <c r="C96" s="35">
        <f t="shared" si="13"/>
        <v>9</v>
      </c>
      <c r="D96" s="17">
        <f t="shared" si="14"/>
        <v>1.181885828413461</v>
      </c>
      <c r="E96" s="17">
        <f t="shared" si="15"/>
        <v>1.200300055452159</v>
      </c>
      <c r="F96" s="14">
        <f t="shared" si="16"/>
        <v>38536</v>
      </c>
      <c r="G96" s="14">
        <f t="shared" si="17"/>
        <v>38901</v>
      </c>
      <c r="H96" s="3">
        <f>CHOOSE(MATCH($A$2,{"D","C"},0),VLOOKUP($A96,$J$4:$M$39,COUNTA($J$4:$M$4)),TREND(D96:E96,F96:G96,B96))</f>
        <v>1.1840551757084308</v>
      </c>
    </row>
    <row r="97" spans="1:8">
      <c r="A97" s="12">
        <f t="shared" si="18"/>
        <v>38596</v>
      </c>
      <c r="B97" s="34">
        <f t="shared" si="12"/>
        <v>38610</v>
      </c>
      <c r="C97" s="35">
        <f t="shared" si="13"/>
        <v>9</v>
      </c>
      <c r="D97" s="17">
        <f t="shared" si="14"/>
        <v>1.181885828413461</v>
      </c>
      <c r="E97" s="17">
        <f t="shared" si="15"/>
        <v>1.200300055452159</v>
      </c>
      <c r="F97" s="14">
        <f t="shared" si="16"/>
        <v>38536</v>
      </c>
      <c r="G97" s="14">
        <f t="shared" si="17"/>
        <v>38901</v>
      </c>
      <c r="H97" s="3">
        <f>CHOOSE(MATCH($A$2,{"D","C"},0),VLOOKUP($A97,$J$4:$M$39,COUNTA($J$4:$M$4)),TREND(D97:E97,F97:G97,B97))</f>
        <v>1.1856191237582929</v>
      </c>
    </row>
    <row r="98" spans="1:8">
      <c r="A98" s="12">
        <f t="shared" si="18"/>
        <v>38626</v>
      </c>
      <c r="B98" s="34">
        <f t="shared" si="12"/>
        <v>38640</v>
      </c>
      <c r="C98" s="35">
        <f t="shared" si="13"/>
        <v>9</v>
      </c>
      <c r="D98" s="17">
        <f t="shared" si="14"/>
        <v>1.181885828413461</v>
      </c>
      <c r="E98" s="17">
        <f t="shared" si="15"/>
        <v>1.200300055452159</v>
      </c>
      <c r="F98" s="14">
        <f t="shared" si="16"/>
        <v>38536</v>
      </c>
      <c r="G98" s="14">
        <f t="shared" si="17"/>
        <v>38901</v>
      </c>
      <c r="H98" s="3">
        <f>CHOOSE(MATCH($A$2,{"D","C"},0),VLOOKUP($A98,$J$4:$M$39,COUNTA($J$4:$M$4)),TREND(D98:E98,F98:G98,B98))</f>
        <v>1.1871326218710625</v>
      </c>
    </row>
    <row r="99" spans="1:8">
      <c r="A99" s="12">
        <f t="shared" si="18"/>
        <v>38657</v>
      </c>
      <c r="B99" s="34">
        <f t="shared" si="12"/>
        <v>38671</v>
      </c>
      <c r="C99" s="35">
        <f t="shared" si="13"/>
        <v>9</v>
      </c>
      <c r="D99" s="17">
        <f t="shared" si="14"/>
        <v>1.181885828413461</v>
      </c>
      <c r="E99" s="17">
        <f t="shared" si="15"/>
        <v>1.200300055452159</v>
      </c>
      <c r="F99" s="14">
        <f t="shared" si="16"/>
        <v>38536</v>
      </c>
      <c r="G99" s="14">
        <f t="shared" si="17"/>
        <v>38901</v>
      </c>
      <c r="H99" s="3">
        <f>CHOOSE(MATCH($A$2,{"D","C"},0),VLOOKUP($A99,$J$4:$M$39,COUNTA($J$4:$M$4)),TREND(D99:E99,F99:G99,B99))</f>
        <v>1.1886965699209247</v>
      </c>
    </row>
    <row r="100" spans="1:8">
      <c r="A100" s="12">
        <f t="shared" si="18"/>
        <v>38687</v>
      </c>
      <c r="B100" s="34">
        <f t="shared" si="12"/>
        <v>38701</v>
      </c>
      <c r="C100" s="35">
        <f t="shared" si="13"/>
        <v>9</v>
      </c>
      <c r="D100" s="17">
        <f t="shared" si="14"/>
        <v>1.181885828413461</v>
      </c>
      <c r="E100" s="17">
        <f t="shared" si="15"/>
        <v>1.200300055452159</v>
      </c>
      <c r="F100" s="14">
        <f t="shared" si="16"/>
        <v>38536</v>
      </c>
      <c r="G100" s="14">
        <f t="shared" si="17"/>
        <v>38901</v>
      </c>
      <c r="H100" s="3">
        <f>CHOOSE(MATCH($A$2,{"D","C"},0),VLOOKUP($A100,$J$4:$M$39,COUNTA($J$4:$M$4)),TREND(D100:E100,F100:G100,B100))</f>
        <v>1.1902100680336942</v>
      </c>
    </row>
    <row r="101" spans="1:8">
      <c r="A101" s="12">
        <f t="shared" si="18"/>
        <v>38718</v>
      </c>
      <c r="B101" s="34">
        <f t="shared" si="12"/>
        <v>38732</v>
      </c>
      <c r="C101" s="35">
        <f t="shared" si="13"/>
        <v>9</v>
      </c>
      <c r="D101" s="17">
        <f t="shared" si="14"/>
        <v>1.181885828413461</v>
      </c>
      <c r="E101" s="17">
        <f t="shared" si="15"/>
        <v>1.200300055452159</v>
      </c>
      <c r="F101" s="14">
        <f t="shared" si="16"/>
        <v>38536</v>
      </c>
      <c r="G101" s="14">
        <f t="shared" si="17"/>
        <v>38901</v>
      </c>
      <c r="H101" s="3">
        <f>CHOOSE(MATCH($A$2,{"D","C"},0),VLOOKUP($A101,$J$4:$M$39,COUNTA($J$4:$M$4)),TREND(D101:E101,F101:G101,B101))</f>
        <v>1.1917740160835564</v>
      </c>
    </row>
    <row r="102" spans="1:8">
      <c r="A102" s="12">
        <f t="shared" si="18"/>
        <v>38749</v>
      </c>
      <c r="B102" s="34">
        <f t="shared" si="12"/>
        <v>38763</v>
      </c>
      <c r="C102" s="35">
        <f t="shared" si="13"/>
        <v>9</v>
      </c>
      <c r="D102" s="17">
        <f t="shared" si="14"/>
        <v>1.181885828413461</v>
      </c>
      <c r="E102" s="17">
        <f t="shared" si="15"/>
        <v>1.200300055452159</v>
      </c>
      <c r="F102" s="14">
        <f t="shared" si="16"/>
        <v>38536</v>
      </c>
      <c r="G102" s="14">
        <f t="shared" si="17"/>
        <v>38901</v>
      </c>
      <c r="H102" s="3">
        <f>CHOOSE(MATCH($A$2,{"D","C"},0),VLOOKUP($A102,$J$4:$M$39,COUNTA($J$4:$M$4)),TREND(D102:E102,F102:G102,B102))</f>
        <v>1.1933379641334183</v>
      </c>
    </row>
    <row r="103" spans="1:8">
      <c r="A103" s="12">
        <f t="shared" si="18"/>
        <v>38777</v>
      </c>
      <c r="B103" s="34">
        <f t="shared" si="12"/>
        <v>38791</v>
      </c>
      <c r="C103" s="35">
        <f t="shared" si="13"/>
        <v>9</v>
      </c>
      <c r="D103" s="17">
        <f t="shared" si="14"/>
        <v>1.181885828413461</v>
      </c>
      <c r="E103" s="17">
        <f t="shared" si="15"/>
        <v>1.200300055452159</v>
      </c>
      <c r="F103" s="14">
        <f t="shared" si="16"/>
        <v>38536</v>
      </c>
      <c r="G103" s="14">
        <f t="shared" si="17"/>
        <v>38901</v>
      </c>
      <c r="H103" s="3">
        <f>CHOOSE(MATCH($A$2,{"D","C"},0),VLOOKUP($A103,$J$4:$M$39,COUNTA($J$4:$M$4)),TREND(D103:E103,F103:G103,B103))</f>
        <v>1.1947505623720034</v>
      </c>
    </row>
    <row r="104" spans="1:8">
      <c r="A104" s="12">
        <f t="shared" si="18"/>
        <v>38808</v>
      </c>
      <c r="B104" s="34">
        <f t="shared" si="12"/>
        <v>38822</v>
      </c>
      <c r="C104" s="35">
        <f t="shared" si="13"/>
        <v>9</v>
      </c>
      <c r="D104" s="17">
        <f t="shared" si="14"/>
        <v>1.181885828413461</v>
      </c>
      <c r="E104" s="17">
        <f t="shared" si="15"/>
        <v>1.200300055452159</v>
      </c>
      <c r="F104" s="14">
        <f t="shared" si="16"/>
        <v>38536</v>
      </c>
      <c r="G104" s="14">
        <f t="shared" si="17"/>
        <v>38901</v>
      </c>
      <c r="H104" s="3">
        <f>CHOOSE(MATCH($A$2,{"D","C"},0),VLOOKUP($A104,$J$4:$M$39,COUNTA($J$4:$M$4)),TREND(D104:E104,F104:G104,B104))</f>
        <v>1.1963145104218655</v>
      </c>
    </row>
    <row r="105" spans="1:8">
      <c r="A105" s="12">
        <f t="shared" si="18"/>
        <v>38838</v>
      </c>
      <c r="B105" s="34">
        <f t="shared" si="12"/>
        <v>38852</v>
      </c>
      <c r="C105" s="35">
        <f t="shared" si="13"/>
        <v>9</v>
      </c>
      <c r="D105" s="17">
        <f t="shared" si="14"/>
        <v>1.181885828413461</v>
      </c>
      <c r="E105" s="17">
        <f t="shared" si="15"/>
        <v>1.200300055452159</v>
      </c>
      <c r="F105" s="14">
        <f t="shared" si="16"/>
        <v>38536</v>
      </c>
      <c r="G105" s="14">
        <f t="shared" si="17"/>
        <v>38901</v>
      </c>
      <c r="H105" s="3">
        <f>CHOOSE(MATCH($A$2,{"D","C"},0),VLOOKUP($A105,$J$4:$M$39,COUNTA($J$4:$M$4)),TREND(D105:E105,F105:G105,B105))</f>
        <v>1.1978280085346351</v>
      </c>
    </row>
    <row r="106" spans="1:8">
      <c r="A106" s="12">
        <f t="shared" si="18"/>
        <v>38869</v>
      </c>
      <c r="B106" s="34">
        <f t="shared" si="12"/>
        <v>38883</v>
      </c>
      <c r="C106" s="35">
        <f t="shared" si="13"/>
        <v>9</v>
      </c>
      <c r="D106" s="17">
        <f t="shared" si="14"/>
        <v>1.181885828413461</v>
      </c>
      <c r="E106" s="17">
        <f t="shared" si="15"/>
        <v>1.200300055452159</v>
      </c>
      <c r="F106" s="14">
        <f t="shared" si="16"/>
        <v>38536</v>
      </c>
      <c r="G106" s="14">
        <f t="shared" si="17"/>
        <v>38901</v>
      </c>
      <c r="H106" s="3">
        <f>CHOOSE(MATCH($A$2,{"D","C"},0),VLOOKUP($A106,$J$4:$M$39,COUNTA($J$4:$M$4)),TREND(D106:E106,F106:G106,B106))</f>
        <v>1.199391956584497</v>
      </c>
    </row>
    <row r="107" spans="1:8">
      <c r="A107" s="12">
        <f t="shared" si="18"/>
        <v>38899</v>
      </c>
      <c r="B107" s="34">
        <f t="shared" si="12"/>
        <v>38913</v>
      </c>
      <c r="C107" s="35">
        <f t="shared" si="13"/>
        <v>10</v>
      </c>
      <c r="D107" s="17">
        <f t="shared" si="14"/>
        <v>1.200300055452159</v>
      </c>
      <c r="E107" s="17">
        <f t="shared" si="15"/>
        <v>1.227130416843051</v>
      </c>
      <c r="F107" s="14">
        <f t="shared" si="16"/>
        <v>38901</v>
      </c>
      <c r="G107" s="14">
        <f t="shared" si="17"/>
        <v>39266</v>
      </c>
      <c r="H107" s="3">
        <f>CHOOSE(MATCH($A$2,{"D","C"},0),VLOOKUP($A107,$J$4:$M$39,COUNTA($J$4:$M$4)),TREND(D107:E107,F107:G107,B107))</f>
        <v>1.2011821495252843</v>
      </c>
    </row>
    <row r="108" spans="1:8">
      <c r="A108" s="12">
        <f t="shared" si="18"/>
        <v>38930</v>
      </c>
      <c r="B108" s="34">
        <f t="shared" si="12"/>
        <v>38944</v>
      </c>
      <c r="C108" s="35">
        <f t="shared" si="13"/>
        <v>10</v>
      </c>
      <c r="D108" s="17">
        <f t="shared" si="14"/>
        <v>1.200300055452159</v>
      </c>
      <c r="E108" s="17">
        <f t="shared" si="15"/>
        <v>1.227130416843051</v>
      </c>
      <c r="F108" s="14">
        <f t="shared" si="16"/>
        <v>38901</v>
      </c>
      <c r="G108" s="14">
        <f t="shared" si="17"/>
        <v>39266</v>
      </c>
      <c r="H108" s="3">
        <f>CHOOSE(MATCH($A$2,{"D","C"},0),VLOOKUP($A108,$J$4:$M$39,COUNTA($J$4:$M$4)),TREND(D108:E108,F108:G108,B108))</f>
        <v>1.2034608925475245</v>
      </c>
    </row>
    <row r="109" spans="1:8">
      <c r="A109" s="12">
        <f t="shared" si="18"/>
        <v>38961</v>
      </c>
      <c r="B109" s="34">
        <f t="shared" si="12"/>
        <v>38975</v>
      </c>
      <c r="C109" s="35">
        <f t="shared" si="13"/>
        <v>10</v>
      </c>
      <c r="D109" s="17">
        <f t="shared" si="14"/>
        <v>1.200300055452159</v>
      </c>
      <c r="E109" s="17">
        <f t="shared" si="15"/>
        <v>1.227130416843051</v>
      </c>
      <c r="F109" s="14">
        <f t="shared" si="16"/>
        <v>38901</v>
      </c>
      <c r="G109" s="14">
        <f t="shared" si="17"/>
        <v>39266</v>
      </c>
      <c r="H109" s="3">
        <f>CHOOSE(MATCH($A$2,{"D","C"},0),VLOOKUP($A109,$J$4:$M$39,COUNTA($J$4:$M$4)),TREND(D109:E109,F109:G109,B109))</f>
        <v>1.2057396355697647</v>
      </c>
    </row>
    <row r="110" spans="1:8">
      <c r="A110" s="12">
        <f t="shared" si="18"/>
        <v>38991</v>
      </c>
      <c r="B110" s="34">
        <f t="shared" si="12"/>
        <v>39005</v>
      </c>
      <c r="C110" s="35">
        <f t="shared" si="13"/>
        <v>10</v>
      </c>
      <c r="D110" s="17">
        <f t="shared" si="14"/>
        <v>1.200300055452159</v>
      </c>
      <c r="E110" s="17">
        <f t="shared" si="15"/>
        <v>1.227130416843051</v>
      </c>
      <c r="F110" s="14">
        <f t="shared" si="16"/>
        <v>38901</v>
      </c>
      <c r="G110" s="14">
        <f t="shared" si="17"/>
        <v>39266</v>
      </c>
      <c r="H110" s="3">
        <f>CHOOSE(MATCH($A$2,{"D","C"},0),VLOOKUP($A110,$J$4:$M$39,COUNTA($J$4:$M$4)),TREND(D110:E110,F110:G110,B110))</f>
        <v>1.2079448707525779</v>
      </c>
    </row>
    <row r="111" spans="1:8">
      <c r="A111" s="12">
        <f t="shared" si="18"/>
        <v>39022</v>
      </c>
      <c r="B111" s="34">
        <f t="shared" si="12"/>
        <v>39036</v>
      </c>
      <c r="C111" s="35">
        <f t="shared" si="13"/>
        <v>10</v>
      </c>
      <c r="D111" s="17">
        <f t="shared" si="14"/>
        <v>1.200300055452159</v>
      </c>
      <c r="E111" s="17">
        <f t="shared" si="15"/>
        <v>1.227130416843051</v>
      </c>
      <c r="F111" s="14">
        <f t="shared" si="16"/>
        <v>38901</v>
      </c>
      <c r="G111" s="14">
        <f t="shared" si="17"/>
        <v>39266</v>
      </c>
      <c r="H111" s="3">
        <f>CHOOSE(MATCH($A$2,{"D","C"},0),VLOOKUP($A111,$J$4:$M$39,COUNTA($J$4:$M$4)),TREND(D111:E111,F111:G111,B111))</f>
        <v>1.2102236137748181</v>
      </c>
    </row>
    <row r="112" spans="1:8">
      <c r="A112" s="12">
        <f t="shared" si="18"/>
        <v>39052</v>
      </c>
      <c r="B112" s="34">
        <f t="shared" si="12"/>
        <v>39066</v>
      </c>
      <c r="C112" s="35">
        <f t="shared" si="13"/>
        <v>10</v>
      </c>
      <c r="D112" s="17">
        <f t="shared" si="14"/>
        <v>1.200300055452159</v>
      </c>
      <c r="E112" s="17">
        <f t="shared" si="15"/>
        <v>1.227130416843051</v>
      </c>
      <c r="F112" s="14">
        <f t="shared" si="16"/>
        <v>38901</v>
      </c>
      <c r="G112" s="14">
        <f t="shared" si="17"/>
        <v>39266</v>
      </c>
      <c r="H112" s="3">
        <f>CHOOSE(MATCH($A$2,{"D","C"},0),VLOOKUP($A112,$J$4:$M$39,COUNTA($J$4:$M$4)),TREND(D112:E112,F112:G112,B112))</f>
        <v>1.2124288489576309</v>
      </c>
    </row>
    <row r="113" spans="1:8">
      <c r="A113" s="12">
        <f t="shared" si="18"/>
        <v>39083</v>
      </c>
      <c r="B113" s="34">
        <f t="shared" si="12"/>
        <v>39097</v>
      </c>
      <c r="C113" s="35">
        <f t="shared" si="13"/>
        <v>10</v>
      </c>
      <c r="D113" s="17">
        <f t="shared" si="14"/>
        <v>1.200300055452159</v>
      </c>
      <c r="E113" s="17">
        <f t="shared" si="15"/>
        <v>1.227130416843051</v>
      </c>
      <c r="F113" s="14">
        <f t="shared" si="16"/>
        <v>38901</v>
      </c>
      <c r="G113" s="14">
        <f t="shared" si="17"/>
        <v>39266</v>
      </c>
      <c r="H113" s="3">
        <f>CHOOSE(MATCH($A$2,{"D","C"},0),VLOOKUP($A113,$J$4:$M$39,COUNTA($J$4:$M$4)),TREND(D113:E113,F113:G113,B113))</f>
        <v>1.2147075919798711</v>
      </c>
    </row>
    <row r="114" spans="1:8">
      <c r="A114" s="12">
        <f t="shared" si="18"/>
        <v>39114</v>
      </c>
      <c r="B114" s="34">
        <f t="shared" si="12"/>
        <v>39128</v>
      </c>
      <c r="C114" s="35">
        <f t="shared" si="13"/>
        <v>10</v>
      </c>
      <c r="D114" s="17">
        <f t="shared" si="14"/>
        <v>1.200300055452159</v>
      </c>
      <c r="E114" s="17">
        <f t="shared" si="15"/>
        <v>1.227130416843051</v>
      </c>
      <c r="F114" s="14">
        <f t="shared" si="16"/>
        <v>38901</v>
      </c>
      <c r="G114" s="14">
        <f t="shared" si="17"/>
        <v>39266</v>
      </c>
      <c r="H114" s="3">
        <f>CHOOSE(MATCH($A$2,{"D","C"},0),VLOOKUP($A114,$J$4:$M$39,COUNTA($J$4:$M$4)),TREND(D114:E114,F114:G114,B114))</f>
        <v>1.2169863350021113</v>
      </c>
    </row>
    <row r="115" spans="1:8">
      <c r="A115" s="12">
        <f t="shared" si="18"/>
        <v>39142</v>
      </c>
      <c r="B115" s="34">
        <f t="shared" si="12"/>
        <v>39156</v>
      </c>
      <c r="C115" s="35">
        <f t="shared" si="13"/>
        <v>10</v>
      </c>
      <c r="D115" s="17">
        <f t="shared" si="14"/>
        <v>1.200300055452159</v>
      </c>
      <c r="E115" s="17">
        <f t="shared" si="15"/>
        <v>1.227130416843051</v>
      </c>
      <c r="F115" s="14">
        <f t="shared" si="16"/>
        <v>38901</v>
      </c>
      <c r="G115" s="14">
        <f t="shared" si="17"/>
        <v>39266</v>
      </c>
      <c r="H115" s="3">
        <f>CHOOSE(MATCH($A$2,{"D","C"},0),VLOOKUP($A115,$J$4:$M$39,COUNTA($J$4:$M$4)),TREND(D115:E115,F115:G115,B115))</f>
        <v>1.2190445545060702</v>
      </c>
    </row>
    <row r="116" spans="1:8">
      <c r="A116" s="12">
        <f t="shared" si="18"/>
        <v>39173</v>
      </c>
      <c r="B116" s="34">
        <f t="shared" si="12"/>
        <v>39187</v>
      </c>
      <c r="C116" s="35">
        <f t="shared" si="13"/>
        <v>10</v>
      </c>
      <c r="D116" s="17">
        <f t="shared" si="14"/>
        <v>1.200300055452159</v>
      </c>
      <c r="E116" s="17">
        <f t="shared" si="15"/>
        <v>1.227130416843051</v>
      </c>
      <c r="F116" s="14">
        <f t="shared" si="16"/>
        <v>38901</v>
      </c>
      <c r="G116" s="14">
        <f t="shared" si="17"/>
        <v>39266</v>
      </c>
      <c r="H116" s="3">
        <f>CHOOSE(MATCH($A$2,{"D","C"},0),VLOOKUP($A116,$J$4:$M$39,COUNTA($J$4:$M$4)),TREND(D116:E116,F116:G116,B116))</f>
        <v>1.2213232975283104</v>
      </c>
    </row>
    <row r="117" spans="1:8">
      <c r="A117" s="12">
        <f t="shared" si="18"/>
        <v>39203</v>
      </c>
      <c r="B117" s="34">
        <f t="shared" si="12"/>
        <v>39217</v>
      </c>
      <c r="C117" s="35">
        <f t="shared" si="13"/>
        <v>10</v>
      </c>
      <c r="D117" s="17">
        <f t="shared" si="14"/>
        <v>1.200300055452159</v>
      </c>
      <c r="E117" s="17">
        <f t="shared" si="15"/>
        <v>1.227130416843051</v>
      </c>
      <c r="F117" s="14">
        <f t="shared" si="16"/>
        <v>38901</v>
      </c>
      <c r="G117" s="14">
        <f t="shared" si="17"/>
        <v>39266</v>
      </c>
      <c r="H117" s="3">
        <f>CHOOSE(MATCH($A$2,{"D","C"},0),VLOOKUP($A117,$J$4:$M$39,COUNTA($J$4:$M$4)),TREND(D117:E117,F117:G117,B117))</f>
        <v>1.2235285327111232</v>
      </c>
    </row>
    <row r="118" spans="1:8">
      <c r="A118" s="12">
        <f t="shared" si="18"/>
        <v>39234</v>
      </c>
      <c r="B118" s="34">
        <f t="shared" si="12"/>
        <v>39248</v>
      </c>
      <c r="C118" s="35">
        <f t="shared" si="13"/>
        <v>10</v>
      </c>
      <c r="D118" s="17">
        <f t="shared" si="14"/>
        <v>1.200300055452159</v>
      </c>
      <c r="E118" s="17">
        <f t="shared" si="15"/>
        <v>1.227130416843051</v>
      </c>
      <c r="F118" s="14">
        <f t="shared" si="16"/>
        <v>38901</v>
      </c>
      <c r="G118" s="14">
        <f t="shared" si="17"/>
        <v>39266</v>
      </c>
      <c r="H118" s="3">
        <f>CHOOSE(MATCH($A$2,{"D","C"},0),VLOOKUP($A118,$J$4:$M$39,COUNTA($J$4:$M$4)),TREND(D118:E118,F118:G118,B118))</f>
        <v>1.2258072757333633</v>
      </c>
    </row>
    <row r="119" spans="1:8">
      <c r="A119" s="12">
        <f t="shared" si="18"/>
        <v>39264</v>
      </c>
      <c r="B119" s="34">
        <f t="shared" si="12"/>
        <v>39278</v>
      </c>
      <c r="C119" s="35">
        <f t="shared" si="13"/>
        <v>11</v>
      </c>
      <c r="D119" s="17">
        <f t="shared" si="14"/>
        <v>1.227130416843051</v>
      </c>
      <c r="E119" s="17">
        <f t="shared" si="15"/>
        <v>1.2687401170371</v>
      </c>
      <c r="F119" s="14">
        <f t="shared" si="16"/>
        <v>39266</v>
      </c>
      <c r="G119" s="14">
        <f t="shared" si="17"/>
        <v>39631</v>
      </c>
      <c r="H119" s="3">
        <f>CHOOSE(MATCH($A$2,{"D","C"},0),VLOOKUP($A119,$J$4:$M$39,COUNTA($J$4:$M$4)),TREND(D119:E119,F119:G119,B119))</f>
        <v>1.2284984069864171</v>
      </c>
    </row>
    <row r="120" spans="1:8">
      <c r="A120" s="12">
        <f t="shared" si="18"/>
        <v>39295</v>
      </c>
      <c r="B120" s="34">
        <f t="shared" si="12"/>
        <v>39309</v>
      </c>
      <c r="C120" s="35">
        <f t="shared" si="13"/>
        <v>11</v>
      </c>
      <c r="D120" s="17">
        <f t="shared" si="14"/>
        <v>1.227130416843051</v>
      </c>
      <c r="E120" s="17">
        <f t="shared" si="15"/>
        <v>1.2687401170371</v>
      </c>
      <c r="F120" s="14">
        <f t="shared" si="16"/>
        <v>39266</v>
      </c>
      <c r="G120" s="14">
        <f t="shared" si="17"/>
        <v>39631</v>
      </c>
      <c r="H120" s="3">
        <f>CHOOSE(MATCH($A$2,{"D","C"},0),VLOOKUP($A120,$J$4:$M$39,COUNTA($J$4:$M$4)),TREND(D120:E120,F120:G120,B120))</f>
        <v>1.232032381523446</v>
      </c>
    </row>
    <row r="121" spans="1:8">
      <c r="A121" s="12">
        <f t="shared" si="18"/>
        <v>39326</v>
      </c>
      <c r="B121" s="34">
        <f t="shared" si="12"/>
        <v>39340</v>
      </c>
      <c r="C121" s="35">
        <f t="shared" si="13"/>
        <v>11</v>
      </c>
      <c r="D121" s="17">
        <f t="shared" si="14"/>
        <v>1.227130416843051</v>
      </c>
      <c r="E121" s="17">
        <f t="shared" si="15"/>
        <v>1.2687401170371</v>
      </c>
      <c r="F121" s="14">
        <f t="shared" si="16"/>
        <v>39266</v>
      </c>
      <c r="G121" s="14">
        <f t="shared" si="17"/>
        <v>39631</v>
      </c>
      <c r="H121" s="3">
        <f>CHOOSE(MATCH($A$2,{"D","C"},0),VLOOKUP($A121,$J$4:$M$39,COUNTA($J$4:$M$4)),TREND(D121:E121,F121:G121,B121))</f>
        <v>1.2355663560604748</v>
      </c>
    </row>
    <row r="122" spans="1:8">
      <c r="A122" s="12">
        <f t="shared" si="18"/>
        <v>39356</v>
      </c>
      <c r="B122" s="34">
        <f t="shared" si="12"/>
        <v>39370</v>
      </c>
      <c r="C122" s="35">
        <f t="shared" si="13"/>
        <v>11</v>
      </c>
      <c r="D122" s="17">
        <f t="shared" si="14"/>
        <v>1.227130416843051</v>
      </c>
      <c r="E122" s="17">
        <f t="shared" si="15"/>
        <v>1.2687401170371</v>
      </c>
      <c r="F122" s="14">
        <f t="shared" si="16"/>
        <v>39266</v>
      </c>
      <c r="G122" s="14">
        <f t="shared" si="17"/>
        <v>39631</v>
      </c>
      <c r="H122" s="3">
        <f>CHOOSE(MATCH($A$2,{"D","C"},0),VLOOKUP($A122,$J$4:$M$39,COUNTA($J$4:$M$4)),TREND(D122:E122,F122:G122,B122))</f>
        <v>1.2389863314188894</v>
      </c>
    </row>
    <row r="123" spans="1:8">
      <c r="A123" s="12">
        <f t="shared" si="18"/>
        <v>39387</v>
      </c>
      <c r="B123" s="34">
        <f t="shared" si="12"/>
        <v>39401</v>
      </c>
      <c r="C123" s="35">
        <f t="shared" si="13"/>
        <v>11</v>
      </c>
      <c r="D123" s="17">
        <f t="shared" si="14"/>
        <v>1.227130416843051</v>
      </c>
      <c r="E123" s="17">
        <f t="shared" si="15"/>
        <v>1.2687401170371</v>
      </c>
      <c r="F123" s="14">
        <f t="shared" si="16"/>
        <v>39266</v>
      </c>
      <c r="G123" s="14">
        <f t="shared" si="17"/>
        <v>39631</v>
      </c>
      <c r="H123" s="3">
        <f>CHOOSE(MATCH($A$2,{"D","C"},0),VLOOKUP($A123,$J$4:$M$39,COUNTA($J$4:$M$4)),TREND(D123:E123,F123:G123,B123))</f>
        <v>1.2425203059559182</v>
      </c>
    </row>
    <row r="124" spans="1:8">
      <c r="A124" s="12">
        <f t="shared" si="18"/>
        <v>39417</v>
      </c>
      <c r="B124" s="34">
        <f t="shared" si="12"/>
        <v>39431</v>
      </c>
      <c r="C124" s="35">
        <f t="shared" si="13"/>
        <v>11</v>
      </c>
      <c r="D124" s="17">
        <f t="shared" si="14"/>
        <v>1.227130416843051</v>
      </c>
      <c r="E124" s="17">
        <f t="shared" si="15"/>
        <v>1.2687401170371</v>
      </c>
      <c r="F124" s="14">
        <f t="shared" si="16"/>
        <v>39266</v>
      </c>
      <c r="G124" s="14">
        <f t="shared" si="17"/>
        <v>39631</v>
      </c>
      <c r="H124" s="3">
        <f>CHOOSE(MATCH($A$2,{"D","C"},0),VLOOKUP($A124,$J$4:$M$39,COUNTA($J$4:$M$4)),TREND(D124:E124,F124:G124,B124))</f>
        <v>1.2459402813143337</v>
      </c>
    </row>
    <row r="125" spans="1:8">
      <c r="A125" s="12">
        <f t="shared" si="18"/>
        <v>39448</v>
      </c>
      <c r="B125" s="34">
        <f t="shared" si="12"/>
        <v>39462</v>
      </c>
      <c r="C125" s="35">
        <f t="shared" si="13"/>
        <v>11</v>
      </c>
      <c r="D125" s="17">
        <f t="shared" si="14"/>
        <v>1.227130416843051</v>
      </c>
      <c r="E125" s="17">
        <f t="shared" si="15"/>
        <v>1.2687401170371</v>
      </c>
      <c r="F125" s="14">
        <f t="shared" si="16"/>
        <v>39266</v>
      </c>
      <c r="G125" s="14">
        <f t="shared" si="17"/>
        <v>39631</v>
      </c>
      <c r="H125" s="3">
        <f>CHOOSE(MATCH($A$2,{"D","C"},0),VLOOKUP($A125,$J$4:$M$39,COUNTA($J$4:$M$4)),TREND(D125:E125,F125:G125,B125))</f>
        <v>1.2494742558513625</v>
      </c>
    </row>
    <row r="126" spans="1:8">
      <c r="A126" s="12">
        <f t="shared" si="18"/>
        <v>39479</v>
      </c>
      <c r="B126" s="34">
        <f t="shared" si="12"/>
        <v>39493</v>
      </c>
      <c r="C126" s="35">
        <f t="shared" si="13"/>
        <v>11</v>
      </c>
      <c r="D126" s="17">
        <f t="shared" si="14"/>
        <v>1.227130416843051</v>
      </c>
      <c r="E126" s="17">
        <f t="shared" si="15"/>
        <v>1.2687401170371</v>
      </c>
      <c r="F126" s="14">
        <f t="shared" si="16"/>
        <v>39266</v>
      </c>
      <c r="G126" s="14">
        <f t="shared" si="17"/>
        <v>39631</v>
      </c>
      <c r="H126" s="3">
        <f>CHOOSE(MATCH($A$2,{"D","C"},0),VLOOKUP($A126,$J$4:$M$39,COUNTA($J$4:$M$4)),TREND(D126:E126,F126:G126,B126))</f>
        <v>1.2530082303883914</v>
      </c>
    </row>
    <row r="127" spans="1:8">
      <c r="A127" s="12">
        <f t="shared" si="18"/>
        <v>39508</v>
      </c>
      <c r="B127" s="34">
        <f t="shared" si="12"/>
        <v>39522</v>
      </c>
      <c r="C127" s="35">
        <f t="shared" si="13"/>
        <v>11</v>
      </c>
      <c r="D127" s="17">
        <f t="shared" si="14"/>
        <v>1.227130416843051</v>
      </c>
      <c r="E127" s="17">
        <f t="shared" si="15"/>
        <v>1.2687401170371</v>
      </c>
      <c r="F127" s="14">
        <f t="shared" si="16"/>
        <v>39266</v>
      </c>
      <c r="G127" s="14">
        <f t="shared" si="17"/>
        <v>39631</v>
      </c>
      <c r="H127" s="3">
        <f>CHOOSE(MATCH($A$2,{"D","C"},0),VLOOKUP($A127,$J$4:$M$39,COUNTA($J$4:$M$4)),TREND(D127:E127,F127:G127,B127))</f>
        <v>1.2563142065681925</v>
      </c>
    </row>
    <row r="128" spans="1:8">
      <c r="A128" s="12">
        <f t="shared" si="18"/>
        <v>39539</v>
      </c>
      <c r="B128" s="34">
        <f t="shared" si="12"/>
        <v>39553</v>
      </c>
      <c r="C128" s="35">
        <f t="shared" si="13"/>
        <v>11</v>
      </c>
      <c r="D128" s="17">
        <f t="shared" si="14"/>
        <v>1.227130416843051</v>
      </c>
      <c r="E128" s="17">
        <f t="shared" si="15"/>
        <v>1.2687401170371</v>
      </c>
      <c r="F128" s="14">
        <f t="shared" si="16"/>
        <v>39266</v>
      </c>
      <c r="G128" s="14">
        <f t="shared" si="17"/>
        <v>39631</v>
      </c>
      <c r="H128" s="3">
        <f>CHOOSE(MATCH($A$2,{"D","C"},0),VLOOKUP($A128,$J$4:$M$39,COUNTA($J$4:$M$4)),TREND(D128:E128,F128:G128,B128))</f>
        <v>1.2598481811052213</v>
      </c>
    </row>
    <row r="129" spans="1:8">
      <c r="A129" s="12">
        <f t="shared" si="18"/>
        <v>39569</v>
      </c>
      <c r="B129" s="34">
        <f t="shared" si="12"/>
        <v>39583</v>
      </c>
      <c r="C129" s="35">
        <f t="shared" si="13"/>
        <v>11</v>
      </c>
      <c r="D129" s="17">
        <f t="shared" si="14"/>
        <v>1.227130416843051</v>
      </c>
      <c r="E129" s="17">
        <f t="shared" si="15"/>
        <v>1.2687401170371</v>
      </c>
      <c r="F129" s="14">
        <f t="shared" si="16"/>
        <v>39266</v>
      </c>
      <c r="G129" s="14">
        <f t="shared" si="17"/>
        <v>39631</v>
      </c>
      <c r="H129" s="3">
        <f>CHOOSE(MATCH($A$2,{"D","C"},0),VLOOKUP($A129,$J$4:$M$39,COUNTA($J$4:$M$4)),TREND(D129:E129,F129:G129,B129))</f>
        <v>1.2632681564636359</v>
      </c>
    </row>
    <row r="130" spans="1:8">
      <c r="A130" s="12">
        <f t="shared" si="18"/>
        <v>39600</v>
      </c>
      <c r="B130" s="34">
        <f t="shared" si="12"/>
        <v>39614</v>
      </c>
      <c r="C130" s="35">
        <f t="shared" si="13"/>
        <v>11</v>
      </c>
      <c r="D130" s="17">
        <f t="shared" si="14"/>
        <v>1.227130416843051</v>
      </c>
      <c r="E130" s="17">
        <f t="shared" si="15"/>
        <v>1.2687401170371</v>
      </c>
      <c r="F130" s="14">
        <f t="shared" si="16"/>
        <v>39266</v>
      </c>
      <c r="G130" s="14">
        <f t="shared" si="17"/>
        <v>39631</v>
      </c>
      <c r="H130" s="3">
        <f>CHOOSE(MATCH($A$2,{"D","C"},0),VLOOKUP($A130,$J$4:$M$39,COUNTA($J$4:$M$4)),TREND(D130:E130,F130:G130,B130))</f>
        <v>1.2668021310006647</v>
      </c>
    </row>
    <row r="131" spans="1:8">
      <c r="A131" s="12">
        <f t="shared" si="18"/>
        <v>39630</v>
      </c>
      <c r="B131" s="34">
        <f t="shared" si="12"/>
        <v>39644</v>
      </c>
      <c r="C131" s="35">
        <f t="shared" si="13"/>
        <v>12</v>
      </c>
      <c r="D131" s="17">
        <f t="shared" si="14"/>
        <v>1.2687401170371</v>
      </c>
      <c r="E131" s="17">
        <f t="shared" si="15"/>
        <v>1.170851524733169</v>
      </c>
      <c r="F131" s="14">
        <f t="shared" si="16"/>
        <v>39631</v>
      </c>
      <c r="G131" s="14">
        <f t="shared" si="17"/>
        <v>39997</v>
      </c>
      <c r="H131" s="3">
        <f>CHOOSE(MATCH($A$2,{"D","C"},0),VLOOKUP($A131,$J$4:$M$39,COUNTA($J$4:$M$4)),TREND(D131:E131,F131:G131,B131))</f>
        <v>1.2652631998241191</v>
      </c>
    </row>
    <row r="132" spans="1:8">
      <c r="A132" s="12">
        <f t="shared" si="18"/>
        <v>39661</v>
      </c>
      <c r="B132" s="34">
        <f t="shared" si="12"/>
        <v>39675</v>
      </c>
      <c r="C132" s="35">
        <f t="shared" si="13"/>
        <v>12</v>
      </c>
      <c r="D132" s="17">
        <f t="shared" si="14"/>
        <v>1.2687401170371</v>
      </c>
      <c r="E132" s="17">
        <f t="shared" si="15"/>
        <v>1.170851524733169</v>
      </c>
      <c r="F132" s="14">
        <f t="shared" si="16"/>
        <v>39631</v>
      </c>
      <c r="G132" s="14">
        <f t="shared" si="17"/>
        <v>39997</v>
      </c>
      <c r="H132" s="3">
        <f>CHOOSE(MATCH($A$2,{"D","C"},0),VLOOKUP($A132,$J$4:$M$39,COUNTA($J$4:$M$4)),TREND(D132:E132,F132:G132,B132))</f>
        <v>1.2569720895470109</v>
      </c>
    </row>
    <row r="133" spans="1:8">
      <c r="A133" s="12">
        <f t="shared" si="18"/>
        <v>39692</v>
      </c>
      <c r="B133" s="34">
        <f t="shared" ref="B133:B164" si="19">DATE(YEAR(A133),MONTH(A133)+FLOOR(($N$2+$A$3)/2,1),1+14*MOD($N$2+$A$3,2))</f>
        <v>39706</v>
      </c>
      <c r="C133" s="35">
        <f t="shared" ref="C133:C196" si="20">MATCH($B133,$K$5:$K$39,1)</f>
        <v>12</v>
      </c>
      <c r="D133" s="17">
        <f t="shared" ref="D133:D196" si="21">INDEX($M$5:$M$39,C133)</f>
        <v>1.2687401170371</v>
      </c>
      <c r="E133" s="17">
        <f t="shared" ref="E133:E196" si="22">INDEX($M$5:$M$39,C133+1)</f>
        <v>1.170851524733169</v>
      </c>
      <c r="F133" s="14">
        <f t="shared" ref="F133:F196" si="23">INDEX($K$5:$K$39,C133)</f>
        <v>39631</v>
      </c>
      <c r="G133" s="14">
        <f t="shared" ref="G133:G196" si="24">INDEX($K$5:$K$39,C133+1)</f>
        <v>39997</v>
      </c>
      <c r="H133" s="3">
        <f>CHOOSE(MATCH($A$2,{"D","C"},0),VLOOKUP($A133,$J$4:$M$39,COUNTA($J$4:$M$4)),TREND(D133:E133,F133:G133,B133))</f>
        <v>1.248680979269901</v>
      </c>
    </row>
    <row r="134" spans="1:8">
      <c r="A134" s="12">
        <f t="shared" ref="A134:A197" si="25">EOMONTH(A133,$A$3-1)+1</f>
        <v>39722</v>
      </c>
      <c r="B134" s="34">
        <f t="shared" si="19"/>
        <v>39736</v>
      </c>
      <c r="C134" s="35">
        <f t="shared" si="20"/>
        <v>12</v>
      </c>
      <c r="D134" s="17">
        <f t="shared" si="21"/>
        <v>1.2687401170371</v>
      </c>
      <c r="E134" s="17">
        <f t="shared" si="22"/>
        <v>1.170851524733169</v>
      </c>
      <c r="F134" s="14">
        <f t="shared" si="23"/>
        <v>39631</v>
      </c>
      <c r="G134" s="14">
        <f t="shared" si="24"/>
        <v>39997</v>
      </c>
      <c r="H134" s="3">
        <f>CHOOSE(MATCH($A$2,{"D","C"},0),VLOOKUP($A134,$J$4:$M$39,COUNTA($J$4:$M$4)),TREND(D134:E134,F134:G134,B134))</f>
        <v>1.2406573241630223</v>
      </c>
    </row>
    <row r="135" spans="1:8">
      <c r="A135" s="12">
        <f t="shared" si="25"/>
        <v>39753</v>
      </c>
      <c r="B135" s="34">
        <f t="shared" si="19"/>
        <v>39767</v>
      </c>
      <c r="C135" s="35">
        <f t="shared" si="20"/>
        <v>12</v>
      </c>
      <c r="D135" s="17">
        <f t="shared" si="21"/>
        <v>1.2687401170371</v>
      </c>
      <c r="E135" s="17">
        <f t="shared" si="22"/>
        <v>1.170851524733169</v>
      </c>
      <c r="F135" s="14">
        <f t="shared" si="23"/>
        <v>39631</v>
      </c>
      <c r="G135" s="14">
        <f t="shared" si="24"/>
        <v>39997</v>
      </c>
      <c r="H135" s="3">
        <f>CHOOSE(MATCH($A$2,{"D","C"},0),VLOOKUP($A135,$J$4:$M$39,COUNTA($J$4:$M$4)),TREND(D135:E135,F135:G135,B135))</f>
        <v>1.2323662138859124</v>
      </c>
    </row>
    <row r="136" spans="1:8">
      <c r="A136" s="12">
        <f t="shared" si="25"/>
        <v>39783</v>
      </c>
      <c r="B136" s="34">
        <f t="shared" si="19"/>
        <v>39797</v>
      </c>
      <c r="C136" s="35">
        <f t="shared" si="20"/>
        <v>12</v>
      </c>
      <c r="D136" s="17">
        <f t="shared" si="21"/>
        <v>1.2687401170371</v>
      </c>
      <c r="E136" s="17">
        <f t="shared" si="22"/>
        <v>1.170851524733169</v>
      </c>
      <c r="F136" s="14">
        <f t="shared" si="23"/>
        <v>39631</v>
      </c>
      <c r="G136" s="14">
        <f t="shared" si="24"/>
        <v>39997</v>
      </c>
      <c r="H136" s="3">
        <f>CHOOSE(MATCH($A$2,{"D","C"},0),VLOOKUP($A136,$J$4:$M$39,COUNTA($J$4:$M$4)),TREND(D136:E136,F136:G136,B136))</f>
        <v>1.2243425587790338</v>
      </c>
    </row>
    <row r="137" spans="1:8">
      <c r="A137" s="12">
        <f t="shared" si="25"/>
        <v>39814</v>
      </c>
      <c r="B137" s="34">
        <f t="shared" si="19"/>
        <v>39828</v>
      </c>
      <c r="C137" s="35">
        <f t="shared" si="20"/>
        <v>12</v>
      </c>
      <c r="D137" s="17">
        <f t="shared" si="21"/>
        <v>1.2687401170371</v>
      </c>
      <c r="E137" s="17">
        <f t="shared" si="22"/>
        <v>1.170851524733169</v>
      </c>
      <c r="F137" s="14">
        <f t="shared" si="23"/>
        <v>39631</v>
      </c>
      <c r="G137" s="14">
        <f t="shared" si="24"/>
        <v>39997</v>
      </c>
      <c r="H137" s="3">
        <f>CHOOSE(MATCH($A$2,{"D","C"},0),VLOOKUP($A137,$J$4:$M$39,COUNTA($J$4:$M$4)),TREND(D137:E137,F137:G137,B137))</f>
        <v>1.2160514485019238</v>
      </c>
    </row>
    <row r="138" spans="1:8">
      <c r="A138" s="12">
        <f t="shared" si="25"/>
        <v>39845</v>
      </c>
      <c r="B138" s="34">
        <f t="shared" si="19"/>
        <v>39859</v>
      </c>
      <c r="C138" s="35">
        <f t="shared" si="20"/>
        <v>12</v>
      </c>
      <c r="D138" s="17">
        <f t="shared" si="21"/>
        <v>1.2687401170371</v>
      </c>
      <c r="E138" s="17">
        <f t="shared" si="22"/>
        <v>1.170851524733169</v>
      </c>
      <c r="F138" s="14">
        <f t="shared" si="23"/>
        <v>39631</v>
      </c>
      <c r="G138" s="14">
        <f t="shared" si="24"/>
        <v>39997</v>
      </c>
      <c r="H138" s="3">
        <f>CHOOSE(MATCH($A$2,{"D","C"},0),VLOOKUP($A138,$J$4:$M$39,COUNTA($J$4:$M$4)),TREND(D138:E138,F138:G138,B138))</f>
        <v>1.2077603382248157</v>
      </c>
    </row>
    <row r="139" spans="1:8">
      <c r="A139" s="12">
        <f t="shared" si="25"/>
        <v>39873</v>
      </c>
      <c r="B139" s="34">
        <f t="shared" si="19"/>
        <v>39887</v>
      </c>
      <c r="C139" s="35">
        <f t="shared" si="20"/>
        <v>12</v>
      </c>
      <c r="D139" s="17">
        <f t="shared" si="21"/>
        <v>1.2687401170371</v>
      </c>
      <c r="E139" s="17">
        <f t="shared" si="22"/>
        <v>1.170851524733169</v>
      </c>
      <c r="F139" s="14">
        <f t="shared" si="23"/>
        <v>39631</v>
      </c>
      <c r="G139" s="14">
        <f t="shared" si="24"/>
        <v>39997</v>
      </c>
      <c r="H139" s="3">
        <f>CHOOSE(MATCH($A$2,{"D","C"},0),VLOOKUP($A139,$J$4:$M$39,COUNTA($J$4:$M$4)),TREND(D139:E139,F139:G139,B139))</f>
        <v>1.2002715934583943</v>
      </c>
    </row>
    <row r="140" spans="1:8">
      <c r="A140" s="12">
        <f t="shared" si="25"/>
        <v>39904</v>
      </c>
      <c r="B140" s="34">
        <f t="shared" si="19"/>
        <v>39918</v>
      </c>
      <c r="C140" s="35">
        <f t="shared" si="20"/>
        <v>12</v>
      </c>
      <c r="D140" s="17">
        <f t="shared" si="21"/>
        <v>1.2687401170371</v>
      </c>
      <c r="E140" s="17">
        <f t="shared" si="22"/>
        <v>1.170851524733169</v>
      </c>
      <c r="F140" s="14">
        <f t="shared" si="23"/>
        <v>39631</v>
      </c>
      <c r="G140" s="14">
        <f t="shared" si="24"/>
        <v>39997</v>
      </c>
      <c r="H140" s="3">
        <f>CHOOSE(MATCH($A$2,{"D","C"},0),VLOOKUP($A140,$J$4:$M$39,COUNTA($J$4:$M$4)),TREND(D140:E140,F140:G140,B140))</f>
        <v>1.1919804831812861</v>
      </c>
    </row>
    <row r="141" spans="1:8">
      <c r="A141" s="12">
        <f t="shared" si="25"/>
        <v>39934</v>
      </c>
      <c r="B141" s="34">
        <f t="shared" si="19"/>
        <v>39948</v>
      </c>
      <c r="C141" s="35">
        <f t="shared" si="20"/>
        <v>12</v>
      </c>
      <c r="D141" s="17">
        <f t="shared" si="21"/>
        <v>1.2687401170371</v>
      </c>
      <c r="E141" s="17">
        <f t="shared" si="22"/>
        <v>1.170851524733169</v>
      </c>
      <c r="F141" s="14">
        <f t="shared" si="23"/>
        <v>39631</v>
      </c>
      <c r="G141" s="14">
        <f t="shared" si="24"/>
        <v>39997</v>
      </c>
      <c r="H141" s="3">
        <f>CHOOSE(MATCH($A$2,{"D","C"},0),VLOOKUP($A141,$J$4:$M$39,COUNTA($J$4:$M$4)),TREND(D141:E141,F141:G141,B141))</f>
        <v>1.1839568280744057</v>
      </c>
    </row>
    <row r="142" spans="1:8">
      <c r="A142" s="12">
        <f t="shared" si="25"/>
        <v>39965</v>
      </c>
      <c r="B142" s="34">
        <f t="shared" si="19"/>
        <v>39979</v>
      </c>
      <c r="C142" s="35">
        <f t="shared" si="20"/>
        <v>12</v>
      </c>
      <c r="D142" s="17">
        <f t="shared" si="21"/>
        <v>1.2687401170371</v>
      </c>
      <c r="E142" s="17">
        <f t="shared" si="22"/>
        <v>1.170851524733169</v>
      </c>
      <c r="F142" s="14">
        <f t="shared" si="23"/>
        <v>39631</v>
      </c>
      <c r="G142" s="14">
        <f t="shared" si="24"/>
        <v>39997</v>
      </c>
      <c r="H142" s="3">
        <f>CHOOSE(MATCH($A$2,{"D","C"},0),VLOOKUP($A142,$J$4:$M$39,COUNTA($J$4:$M$4)),TREND(D142:E142,F142:G142,B142))</f>
        <v>1.1756657177972976</v>
      </c>
    </row>
    <row r="143" spans="1:8">
      <c r="A143" s="12">
        <f t="shared" si="25"/>
        <v>39995</v>
      </c>
      <c r="B143" s="34">
        <f t="shared" si="19"/>
        <v>40009</v>
      </c>
      <c r="C143" s="35">
        <f t="shared" si="20"/>
        <v>13</v>
      </c>
      <c r="D143" s="17">
        <f t="shared" si="21"/>
        <v>1.170851524733169</v>
      </c>
      <c r="E143" s="17">
        <f t="shared" si="22"/>
        <v>1.1632055692151206</v>
      </c>
      <c r="F143" s="14">
        <f t="shared" si="23"/>
        <v>39997</v>
      </c>
      <c r="G143" s="14">
        <f t="shared" si="24"/>
        <v>40362</v>
      </c>
      <c r="H143" s="3">
        <f>CHOOSE(MATCH($A$2,{"D","C"},0),VLOOKUP($A143,$J$4:$M$39,COUNTA($J$4:$M$4)),TREND(D143:E143,F143:G143,B143))</f>
        <v>1.1706001508531236</v>
      </c>
    </row>
    <row r="144" spans="1:8">
      <c r="A144" s="12">
        <f t="shared" si="25"/>
        <v>40026</v>
      </c>
      <c r="B144" s="34">
        <f t="shared" si="19"/>
        <v>40040</v>
      </c>
      <c r="C144" s="35">
        <f t="shared" si="20"/>
        <v>13</v>
      </c>
      <c r="D144" s="17">
        <f t="shared" si="21"/>
        <v>1.170851524733169</v>
      </c>
      <c r="E144" s="17">
        <f t="shared" si="22"/>
        <v>1.1632055692151206</v>
      </c>
      <c r="F144" s="14">
        <f t="shared" si="23"/>
        <v>39997</v>
      </c>
      <c r="G144" s="14">
        <f t="shared" si="24"/>
        <v>40362</v>
      </c>
      <c r="H144" s="3">
        <f>CHOOSE(MATCH($A$2,{"D","C"},0),VLOOKUP($A144,$J$4:$M$39,COUNTA($J$4:$M$4)),TREND(D144:E144,F144:G144,B144))</f>
        <v>1.1699507683296728</v>
      </c>
    </row>
    <row r="145" spans="1:8">
      <c r="A145" s="12">
        <f t="shared" si="25"/>
        <v>40057</v>
      </c>
      <c r="B145" s="34">
        <f t="shared" si="19"/>
        <v>40071</v>
      </c>
      <c r="C145" s="35">
        <f t="shared" si="20"/>
        <v>13</v>
      </c>
      <c r="D145" s="17">
        <f t="shared" si="21"/>
        <v>1.170851524733169</v>
      </c>
      <c r="E145" s="17">
        <f t="shared" si="22"/>
        <v>1.1632055692151206</v>
      </c>
      <c r="F145" s="14">
        <f t="shared" si="23"/>
        <v>39997</v>
      </c>
      <c r="G145" s="14">
        <f t="shared" si="24"/>
        <v>40362</v>
      </c>
      <c r="H145" s="3">
        <f>CHOOSE(MATCH($A$2,{"D","C"},0),VLOOKUP($A145,$J$4:$M$39,COUNTA($J$4:$M$4)),TREND(D145:E145,F145:G145,B145))</f>
        <v>1.1693013858062222</v>
      </c>
    </row>
    <row r="146" spans="1:8">
      <c r="A146" s="12">
        <f t="shared" si="25"/>
        <v>40087</v>
      </c>
      <c r="B146" s="34">
        <f t="shared" si="19"/>
        <v>40101</v>
      </c>
      <c r="C146" s="35">
        <f t="shared" si="20"/>
        <v>13</v>
      </c>
      <c r="D146" s="17">
        <f t="shared" si="21"/>
        <v>1.170851524733169</v>
      </c>
      <c r="E146" s="17">
        <f t="shared" si="22"/>
        <v>1.1632055692151206</v>
      </c>
      <c r="F146" s="14">
        <f t="shared" si="23"/>
        <v>39997</v>
      </c>
      <c r="G146" s="14">
        <f t="shared" si="24"/>
        <v>40362</v>
      </c>
      <c r="H146" s="3">
        <f>CHOOSE(MATCH($A$2,{"D","C"},0),VLOOKUP($A146,$J$4:$M$39,COUNTA($J$4:$M$4)),TREND(D146:E146,F146:G146,B146))</f>
        <v>1.1686729511061087</v>
      </c>
    </row>
    <row r="147" spans="1:8">
      <c r="A147" s="12">
        <f t="shared" si="25"/>
        <v>40118</v>
      </c>
      <c r="B147" s="34">
        <f t="shared" si="19"/>
        <v>40132</v>
      </c>
      <c r="C147" s="35">
        <f t="shared" si="20"/>
        <v>13</v>
      </c>
      <c r="D147" s="17">
        <f t="shared" si="21"/>
        <v>1.170851524733169</v>
      </c>
      <c r="E147" s="17">
        <f t="shared" si="22"/>
        <v>1.1632055692151206</v>
      </c>
      <c r="F147" s="14">
        <f t="shared" si="23"/>
        <v>39997</v>
      </c>
      <c r="G147" s="14">
        <f t="shared" si="24"/>
        <v>40362</v>
      </c>
      <c r="H147" s="3">
        <f>CHOOSE(MATCH($A$2,{"D","C"},0),VLOOKUP($A147,$J$4:$M$39,COUNTA($J$4:$M$4)),TREND(D147:E147,F147:G147,B147))</f>
        <v>1.1680235685826581</v>
      </c>
    </row>
    <row r="148" spans="1:8">
      <c r="A148" s="12">
        <f t="shared" si="25"/>
        <v>40148</v>
      </c>
      <c r="B148" s="34">
        <f t="shared" si="19"/>
        <v>40162</v>
      </c>
      <c r="C148" s="35">
        <f t="shared" si="20"/>
        <v>13</v>
      </c>
      <c r="D148" s="17">
        <f t="shared" si="21"/>
        <v>1.170851524733169</v>
      </c>
      <c r="E148" s="17">
        <f t="shared" si="22"/>
        <v>1.1632055692151206</v>
      </c>
      <c r="F148" s="14">
        <f t="shared" si="23"/>
        <v>39997</v>
      </c>
      <c r="G148" s="14">
        <f t="shared" si="24"/>
        <v>40362</v>
      </c>
      <c r="H148" s="3">
        <f>CHOOSE(MATCH($A$2,{"D","C"},0),VLOOKUP($A148,$J$4:$M$39,COUNTA($J$4:$M$4)),TREND(D148:E148,F148:G148,B148))</f>
        <v>1.1673951338825443</v>
      </c>
    </row>
    <row r="149" spans="1:8">
      <c r="A149" s="12">
        <f t="shared" si="25"/>
        <v>40179</v>
      </c>
      <c r="B149" s="34">
        <f t="shared" si="19"/>
        <v>40193</v>
      </c>
      <c r="C149" s="35">
        <f t="shared" si="20"/>
        <v>13</v>
      </c>
      <c r="D149" s="17">
        <f t="shared" si="21"/>
        <v>1.170851524733169</v>
      </c>
      <c r="E149" s="17">
        <f t="shared" si="22"/>
        <v>1.1632055692151206</v>
      </c>
      <c r="F149" s="14">
        <f t="shared" si="23"/>
        <v>39997</v>
      </c>
      <c r="G149" s="14">
        <f t="shared" si="24"/>
        <v>40362</v>
      </c>
      <c r="H149" s="3">
        <f>CHOOSE(MATCH($A$2,{"D","C"},0),VLOOKUP($A149,$J$4:$M$39,COUNTA($J$4:$M$4)),TREND(D149:E149,F149:G149,B149))</f>
        <v>1.1667457513590938</v>
      </c>
    </row>
    <row r="150" spans="1:8">
      <c r="A150" s="12">
        <f t="shared" si="25"/>
        <v>40210</v>
      </c>
      <c r="B150" s="34">
        <f t="shared" si="19"/>
        <v>40224</v>
      </c>
      <c r="C150" s="35">
        <f t="shared" si="20"/>
        <v>13</v>
      </c>
      <c r="D150" s="17">
        <f t="shared" si="21"/>
        <v>1.170851524733169</v>
      </c>
      <c r="E150" s="17">
        <f t="shared" si="22"/>
        <v>1.1632055692151206</v>
      </c>
      <c r="F150" s="14">
        <f t="shared" si="23"/>
        <v>39997</v>
      </c>
      <c r="G150" s="14">
        <f t="shared" si="24"/>
        <v>40362</v>
      </c>
      <c r="H150" s="3">
        <f>CHOOSE(MATCH($A$2,{"D","C"},0),VLOOKUP($A150,$J$4:$M$39,COUNTA($J$4:$M$4)),TREND(D150:E150,F150:G150,B150))</f>
        <v>1.1660963688356429</v>
      </c>
    </row>
    <row r="151" spans="1:8">
      <c r="A151" s="12">
        <f t="shared" si="25"/>
        <v>40238</v>
      </c>
      <c r="B151" s="34">
        <f t="shared" si="19"/>
        <v>40252</v>
      </c>
      <c r="C151" s="35">
        <f t="shared" si="20"/>
        <v>13</v>
      </c>
      <c r="D151" s="17">
        <f t="shared" si="21"/>
        <v>1.170851524733169</v>
      </c>
      <c r="E151" s="17">
        <f t="shared" si="22"/>
        <v>1.1632055692151206</v>
      </c>
      <c r="F151" s="14">
        <f t="shared" si="23"/>
        <v>39997</v>
      </c>
      <c r="G151" s="14">
        <f t="shared" si="24"/>
        <v>40362</v>
      </c>
      <c r="H151" s="3">
        <f>CHOOSE(MATCH($A$2,{"D","C"},0),VLOOKUP($A151,$J$4:$M$39,COUNTA($J$4:$M$4)),TREND(D151:E151,F151:G151,B151))</f>
        <v>1.1655098297822037</v>
      </c>
    </row>
    <row r="152" spans="1:8">
      <c r="A152" s="12">
        <f t="shared" si="25"/>
        <v>40269</v>
      </c>
      <c r="B152" s="34">
        <f t="shared" si="19"/>
        <v>40283</v>
      </c>
      <c r="C152" s="35">
        <f t="shared" si="20"/>
        <v>13</v>
      </c>
      <c r="D152" s="17">
        <f t="shared" si="21"/>
        <v>1.170851524733169</v>
      </c>
      <c r="E152" s="17">
        <f t="shared" si="22"/>
        <v>1.1632055692151206</v>
      </c>
      <c r="F152" s="14">
        <f t="shared" si="23"/>
        <v>39997</v>
      </c>
      <c r="G152" s="14">
        <f t="shared" si="24"/>
        <v>40362</v>
      </c>
      <c r="H152" s="3">
        <f>CHOOSE(MATCH($A$2,{"D","C"},0),VLOOKUP($A152,$J$4:$M$39,COUNTA($J$4:$M$4)),TREND(D152:E152,F152:G152,B152))</f>
        <v>1.1648604472587532</v>
      </c>
    </row>
    <row r="153" spans="1:8">
      <c r="A153" s="12">
        <f t="shared" si="25"/>
        <v>40299</v>
      </c>
      <c r="B153" s="34">
        <f t="shared" si="19"/>
        <v>40313</v>
      </c>
      <c r="C153" s="35">
        <f t="shared" si="20"/>
        <v>13</v>
      </c>
      <c r="D153" s="17">
        <f t="shared" si="21"/>
        <v>1.170851524733169</v>
      </c>
      <c r="E153" s="17">
        <f t="shared" si="22"/>
        <v>1.1632055692151206</v>
      </c>
      <c r="F153" s="14">
        <f t="shared" si="23"/>
        <v>39997</v>
      </c>
      <c r="G153" s="14">
        <f t="shared" si="24"/>
        <v>40362</v>
      </c>
      <c r="H153" s="3">
        <f>CHOOSE(MATCH($A$2,{"D","C"},0),VLOOKUP($A153,$J$4:$M$39,COUNTA($J$4:$M$4)),TREND(D153:E153,F153:G153,B153))</f>
        <v>1.1642320125586396</v>
      </c>
    </row>
    <row r="154" spans="1:8">
      <c r="A154" s="12">
        <f t="shared" si="25"/>
        <v>40330</v>
      </c>
      <c r="B154" s="34">
        <f t="shared" si="19"/>
        <v>40344</v>
      </c>
      <c r="C154" s="35">
        <f t="shared" si="20"/>
        <v>13</v>
      </c>
      <c r="D154" s="17">
        <f t="shared" si="21"/>
        <v>1.170851524733169</v>
      </c>
      <c r="E154" s="17">
        <f t="shared" si="22"/>
        <v>1.1632055692151206</v>
      </c>
      <c r="F154" s="14">
        <f t="shared" si="23"/>
        <v>39997</v>
      </c>
      <c r="G154" s="14">
        <f t="shared" si="24"/>
        <v>40362</v>
      </c>
      <c r="H154" s="3">
        <f>CHOOSE(MATCH($A$2,{"D","C"},0),VLOOKUP($A154,$J$4:$M$39,COUNTA($J$4:$M$4)),TREND(D154:E154,F154:G154,B154))</f>
        <v>1.1635826300351888</v>
      </c>
    </row>
    <row r="155" spans="1:8">
      <c r="A155" s="12">
        <f t="shared" si="25"/>
        <v>40360</v>
      </c>
      <c r="B155" s="34">
        <f t="shared" si="19"/>
        <v>40374</v>
      </c>
      <c r="C155" s="35">
        <f t="shared" si="20"/>
        <v>14</v>
      </c>
      <c r="D155" s="17">
        <f t="shared" si="21"/>
        <v>1.1632055692151206</v>
      </c>
      <c r="E155" s="17">
        <f t="shared" si="22"/>
        <v>1.1646286879682901</v>
      </c>
      <c r="F155" s="14">
        <f t="shared" si="23"/>
        <v>40362</v>
      </c>
      <c r="G155" s="14">
        <f t="shared" si="24"/>
        <v>40727</v>
      </c>
      <c r="H155" s="3">
        <f>CHOOSE(MATCH($A$2,{"D","C"},0),VLOOKUP($A155,$J$4:$M$39,COUNTA($J$4:$M$4)),TREND(D155:E155,F155:G155,B155))</f>
        <v>1.1632523566809783</v>
      </c>
    </row>
    <row r="156" spans="1:8">
      <c r="A156" s="12">
        <f t="shared" si="25"/>
        <v>40391</v>
      </c>
      <c r="B156" s="34">
        <f t="shared" si="19"/>
        <v>40405</v>
      </c>
      <c r="C156" s="35">
        <f t="shared" si="20"/>
        <v>14</v>
      </c>
      <c r="D156" s="17">
        <f t="shared" si="21"/>
        <v>1.1632055692151206</v>
      </c>
      <c r="E156" s="17">
        <f t="shared" si="22"/>
        <v>1.1646286879682901</v>
      </c>
      <c r="F156" s="14">
        <f t="shared" si="23"/>
        <v>40362</v>
      </c>
      <c r="G156" s="14">
        <f t="shared" si="24"/>
        <v>40727</v>
      </c>
      <c r="H156" s="3">
        <f>CHOOSE(MATCH($A$2,{"D","C"},0),VLOOKUP($A156,$J$4:$M$39,COUNTA($J$4:$M$4)),TREND(D156:E156,F156:G156,B156))</f>
        <v>1.1633732243011106</v>
      </c>
    </row>
    <row r="157" spans="1:8">
      <c r="A157" s="12">
        <f t="shared" si="25"/>
        <v>40422</v>
      </c>
      <c r="B157" s="34">
        <f t="shared" si="19"/>
        <v>40436</v>
      </c>
      <c r="C157" s="35">
        <f t="shared" si="20"/>
        <v>14</v>
      </c>
      <c r="D157" s="17">
        <f t="shared" si="21"/>
        <v>1.1632055692151206</v>
      </c>
      <c r="E157" s="17">
        <f t="shared" si="22"/>
        <v>1.1646286879682901</v>
      </c>
      <c r="F157" s="14">
        <f t="shared" si="23"/>
        <v>40362</v>
      </c>
      <c r="G157" s="14">
        <f t="shared" si="24"/>
        <v>40727</v>
      </c>
      <c r="H157" s="3">
        <f>CHOOSE(MATCH($A$2,{"D","C"},0),VLOOKUP($A157,$J$4:$M$39,COUNTA($J$4:$M$4)),TREND(D157:E157,F157:G157,B157))</f>
        <v>1.1634940919212426</v>
      </c>
    </row>
    <row r="158" spans="1:8">
      <c r="A158" s="12">
        <f t="shared" si="25"/>
        <v>40452</v>
      </c>
      <c r="B158" s="34">
        <f t="shared" si="19"/>
        <v>40466</v>
      </c>
      <c r="C158" s="35">
        <f t="shared" si="20"/>
        <v>14</v>
      </c>
      <c r="D158" s="17">
        <f t="shared" si="21"/>
        <v>1.1632055692151206</v>
      </c>
      <c r="E158" s="17">
        <f t="shared" si="22"/>
        <v>1.1646286879682901</v>
      </c>
      <c r="F158" s="14">
        <f t="shared" si="23"/>
        <v>40362</v>
      </c>
      <c r="G158" s="14">
        <f t="shared" si="24"/>
        <v>40727</v>
      </c>
      <c r="H158" s="3">
        <f>CHOOSE(MATCH($A$2,{"D","C"},0),VLOOKUP($A158,$J$4:$M$39,COUNTA($J$4:$M$4)),TREND(D158:E158,F158:G158,B158))</f>
        <v>1.1636110605858867</v>
      </c>
    </row>
    <row r="159" spans="1:8">
      <c r="A159" s="12">
        <f t="shared" si="25"/>
        <v>40483</v>
      </c>
      <c r="B159" s="34">
        <f t="shared" si="19"/>
        <v>40497</v>
      </c>
      <c r="C159" s="35">
        <f t="shared" si="20"/>
        <v>14</v>
      </c>
      <c r="D159" s="17">
        <f t="shared" si="21"/>
        <v>1.1632055692151206</v>
      </c>
      <c r="E159" s="17">
        <f t="shared" si="22"/>
        <v>1.1646286879682901</v>
      </c>
      <c r="F159" s="14">
        <f t="shared" si="23"/>
        <v>40362</v>
      </c>
      <c r="G159" s="14">
        <f t="shared" si="24"/>
        <v>40727</v>
      </c>
      <c r="H159" s="3">
        <f>CHOOSE(MATCH($A$2,{"D","C"},0),VLOOKUP($A159,$J$4:$M$39,COUNTA($J$4:$M$4)),TREND(D159:E159,F159:G159,B159))</f>
        <v>1.163731928206019</v>
      </c>
    </row>
    <row r="160" spans="1:8">
      <c r="A160" s="12">
        <f t="shared" si="25"/>
        <v>40513</v>
      </c>
      <c r="B160" s="34">
        <f t="shared" si="19"/>
        <v>40527</v>
      </c>
      <c r="C160" s="35">
        <f t="shared" si="20"/>
        <v>14</v>
      </c>
      <c r="D160" s="17">
        <f t="shared" si="21"/>
        <v>1.1632055692151206</v>
      </c>
      <c r="E160" s="17">
        <f t="shared" si="22"/>
        <v>1.1646286879682901</v>
      </c>
      <c r="F160" s="14">
        <f t="shared" si="23"/>
        <v>40362</v>
      </c>
      <c r="G160" s="14">
        <f t="shared" si="24"/>
        <v>40727</v>
      </c>
      <c r="H160" s="3">
        <f>CHOOSE(MATCH($A$2,{"D","C"},0),VLOOKUP($A160,$J$4:$M$39,COUNTA($J$4:$M$4)),TREND(D160:E160,F160:G160,B160))</f>
        <v>1.1638488968706631</v>
      </c>
    </row>
    <row r="161" spans="1:8">
      <c r="A161" s="12">
        <f t="shared" si="25"/>
        <v>40544</v>
      </c>
      <c r="B161" s="34">
        <f t="shared" si="19"/>
        <v>40558</v>
      </c>
      <c r="C161" s="35">
        <f t="shared" si="20"/>
        <v>14</v>
      </c>
      <c r="D161" s="17">
        <f t="shared" si="21"/>
        <v>1.1632055692151206</v>
      </c>
      <c r="E161" s="17">
        <f t="shared" si="22"/>
        <v>1.1646286879682901</v>
      </c>
      <c r="F161" s="14">
        <f t="shared" si="23"/>
        <v>40362</v>
      </c>
      <c r="G161" s="14">
        <f t="shared" si="24"/>
        <v>40727</v>
      </c>
      <c r="H161" s="3">
        <f>CHOOSE(MATCH($A$2,{"D","C"},0),VLOOKUP($A161,$J$4:$M$39,COUNTA($J$4:$M$4)),TREND(D161:E161,F161:G161,B161))</f>
        <v>1.1639697644907954</v>
      </c>
    </row>
    <row r="162" spans="1:8">
      <c r="A162" s="12">
        <f t="shared" si="25"/>
        <v>40575</v>
      </c>
      <c r="B162" s="34">
        <f t="shared" si="19"/>
        <v>40589</v>
      </c>
      <c r="C162" s="35">
        <f t="shared" si="20"/>
        <v>14</v>
      </c>
      <c r="D162" s="17">
        <f t="shared" si="21"/>
        <v>1.1632055692151206</v>
      </c>
      <c r="E162" s="17">
        <f t="shared" si="22"/>
        <v>1.1646286879682901</v>
      </c>
      <c r="F162" s="14">
        <f t="shared" si="23"/>
        <v>40362</v>
      </c>
      <c r="G162" s="14">
        <f t="shared" si="24"/>
        <v>40727</v>
      </c>
      <c r="H162" s="3">
        <f>CHOOSE(MATCH($A$2,{"D","C"},0),VLOOKUP($A162,$J$4:$M$39,COUNTA($J$4:$M$4)),TREND(D162:E162,F162:G162,B162))</f>
        <v>1.1640906321109274</v>
      </c>
    </row>
    <row r="163" spans="1:8">
      <c r="A163" s="12">
        <f t="shared" si="25"/>
        <v>40603</v>
      </c>
      <c r="B163" s="34">
        <f t="shared" si="19"/>
        <v>40617</v>
      </c>
      <c r="C163" s="35">
        <f t="shared" si="20"/>
        <v>14</v>
      </c>
      <c r="D163" s="17">
        <f t="shared" si="21"/>
        <v>1.1632055692151206</v>
      </c>
      <c r="E163" s="17">
        <f t="shared" si="22"/>
        <v>1.1646286879682901</v>
      </c>
      <c r="F163" s="14">
        <f t="shared" si="23"/>
        <v>40362</v>
      </c>
      <c r="G163" s="14">
        <f t="shared" si="24"/>
        <v>40727</v>
      </c>
      <c r="H163" s="3">
        <f>CHOOSE(MATCH($A$2,{"D","C"},0),VLOOKUP($A163,$J$4:$M$39,COUNTA($J$4:$M$4)),TREND(D163:E163,F163:G163,B163))</f>
        <v>1.1641998028645952</v>
      </c>
    </row>
    <row r="164" spans="1:8">
      <c r="A164" s="12">
        <f t="shared" si="25"/>
        <v>40634</v>
      </c>
      <c r="B164" s="34">
        <f t="shared" si="19"/>
        <v>40648</v>
      </c>
      <c r="C164" s="35">
        <f t="shared" si="20"/>
        <v>14</v>
      </c>
      <c r="D164" s="17">
        <f t="shared" si="21"/>
        <v>1.1632055692151206</v>
      </c>
      <c r="E164" s="17">
        <f t="shared" si="22"/>
        <v>1.1646286879682901</v>
      </c>
      <c r="F164" s="14">
        <f t="shared" si="23"/>
        <v>40362</v>
      </c>
      <c r="G164" s="14">
        <f t="shared" si="24"/>
        <v>40727</v>
      </c>
      <c r="H164" s="3">
        <f>CHOOSE(MATCH($A$2,{"D","C"},0),VLOOKUP($A164,$J$4:$M$39,COUNTA($J$4:$M$4)),TREND(D164:E164,F164:G164,B164))</f>
        <v>1.1643206704847275</v>
      </c>
    </row>
    <row r="165" spans="1:8">
      <c r="A165" s="12">
        <f t="shared" si="25"/>
        <v>40664</v>
      </c>
      <c r="B165" s="34">
        <f>DATE(YEAR(A165),MONTH(A165)+FLOOR(($N$2+$A$3)/2,1),1+14*MOD($N$2+$A$3,2))</f>
        <v>40678</v>
      </c>
      <c r="C165" s="35">
        <f t="shared" si="20"/>
        <v>14</v>
      </c>
      <c r="D165" s="17">
        <f t="shared" si="21"/>
        <v>1.1632055692151206</v>
      </c>
      <c r="E165" s="17">
        <f t="shared" si="22"/>
        <v>1.1646286879682901</v>
      </c>
      <c r="F165" s="14">
        <f t="shared" si="23"/>
        <v>40362</v>
      </c>
      <c r="G165" s="14">
        <f t="shared" si="24"/>
        <v>40727</v>
      </c>
      <c r="H165" s="3">
        <f>CHOOSE(MATCH($A$2,{"D","C"},0),VLOOKUP($A165,$J$4:$M$39,COUNTA($J$4:$M$4)),TREND(D165:E165,F165:G165,B165))</f>
        <v>1.1644376391493716</v>
      </c>
    </row>
    <row r="166" spans="1:8">
      <c r="A166" s="12">
        <f t="shared" si="25"/>
        <v>40695</v>
      </c>
      <c r="B166" s="34">
        <f>DATE(YEAR(A166),MONTH(A166)+FLOOR(($N$2+$A$3)/2,1),1+14*MOD($N$2+$A$3,2))</f>
        <v>40709</v>
      </c>
      <c r="C166" s="35">
        <f t="shared" si="20"/>
        <v>14</v>
      </c>
      <c r="D166" s="17">
        <f t="shared" si="21"/>
        <v>1.1632055692151206</v>
      </c>
      <c r="E166" s="17">
        <f t="shared" si="22"/>
        <v>1.1646286879682901</v>
      </c>
      <c r="F166" s="14">
        <f t="shared" si="23"/>
        <v>40362</v>
      </c>
      <c r="G166" s="14">
        <f t="shared" si="24"/>
        <v>40727</v>
      </c>
      <c r="H166" s="3">
        <f>CHOOSE(MATCH($A$2,{"D","C"},0),VLOOKUP($A166,$J$4:$M$39,COUNTA($J$4:$M$4)),TREND(D166:E166,F166:G166,B166))</f>
        <v>1.1645585067695037</v>
      </c>
    </row>
    <row r="167" spans="1:8">
      <c r="A167" s="12">
        <f t="shared" si="25"/>
        <v>40725</v>
      </c>
      <c r="B167" s="34">
        <f t="shared" ref="B167:B230" si="26">DATE(YEAR(A167),MONTH(A167)+FLOOR(($N$2+$A$3)/2,1),1+14*MOD($N$2+$A$3,2))</f>
        <v>40739</v>
      </c>
      <c r="C167" s="35">
        <f t="shared" si="20"/>
        <v>15</v>
      </c>
      <c r="D167" s="17">
        <f t="shared" si="21"/>
        <v>1.1646286879682901</v>
      </c>
      <c r="E167" s="17">
        <f t="shared" si="22"/>
        <v>1.1639349997226529</v>
      </c>
      <c r="F167" s="14">
        <f t="shared" si="23"/>
        <v>40727</v>
      </c>
      <c r="G167" s="14">
        <f t="shared" si="24"/>
        <v>41092</v>
      </c>
      <c r="H167" s="3">
        <f>CHOOSE(MATCH($A$2,{"D","C"},0),VLOOKUP($A167,$J$4:$M$39,COUNTA($J$4:$M$4)),TREND(D167:E167,F167:G167,B167))</f>
        <v>1.1646058817793927</v>
      </c>
    </row>
    <row r="168" spans="1:8">
      <c r="A168" s="12">
        <f t="shared" si="25"/>
        <v>40756</v>
      </c>
      <c r="B168" s="34">
        <f t="shared" si="26"/>
        <v>40770</v>
      </c>
      <c r="C168" s="35">
        <f t="shared" si="20"/>
        <v>15</v>
      </c>
      <c r="D168" s="17">
        <f t="shared" si="21"/>
        <v>1.1646286879682901</v>
      </c>
      <c r="E168" s="17">
        <f t="shared" si="22"/>
        <v>1.1639349997226529</v>
      </c>
      <c r="F168" s="14">
        <f t="shared" si="23"/>
        <v>40727</v>
      </c>
      <c r="G168" s="14">
        <f t="shared" si="24"/>
        <v>41092</v>
      </c>
      <c r="H168" s="3">
        <f>CHOOSE(MATCH($A$2,{"D","C"},0),VLOOKUP($A168,$J$4:$M$39,COUNTA($J$4:$M$4)),TREND(D168:E168,F168:G168,B168))</f>
        <v>1.1645469657914069</v>
      </c>
    </row>
    <row r="169" spans="1:8">
      <c r="A169" s="12">
        <f t="shared" si="25"/>
        <v>40787</v>
      </c>
      <c r="B169" s="34">
        <f t="shared" si="26"/>
        <v>40801</v>
      </c>
      <c r="C169" s="35">
        <f t="shared" si="20"/>
        <v>15</v>
      </c>
      <c r="D169" s="17">
        <f t="shared" si="21"/>
        <v>1.1646286879682901</v>
      </c>
      <c r="E169" s="17">
        <f t="shared" si="22"/>
        <v>1.1639349997226529</v>
      </c>
      <c r="F169" s="14">
        <f t="shared" si="23"/>
        <v>40727</v>
      </c>
      <c r="G169" s="14">
        <f t="shared" si="24"/>
        <v>41092</v>
      </c>
      <c r="H169" s="3">
        <f>CHOOSE(MATCH($A$2,{"D","C"},0),VLOOKUP($A169,$J$4:$M$39,COUNTA($J$4:$M$4)),TREND(D169:E169,F169:G169,B169))</f>
        <v>1.1644880498034214</v>
      </c>
    </row>
    <row r="170" spans="1:8">
      <c r="A170" s="12">
        <f t="shared" si="25"/>
        <v>40817</v>
      </c>
      <c r="B170" s="34">
        <f t="shared" si="26"/>
        <v>40831</v>
      </c>
      <c r="C170" s="35">
        <f t="shared" si="20"/>
        <v>15</v>
      </c>
      <c r="D170" s="17">
        <f t="shared" si="21"/>
        <v>1.1646286879682901</v>
      </c>
      <c r="E170" s="17">
        <f t="shared" si="22"/>
        <v>1.1639349997226529</v>
      </c>
      <c r="F170" s="14">
        <f t="shared" si="23"/>
        <v>40727</v>
      </c>
      <c r="G170" s="14">
        <f t="shared" si="24"/>
        <v>41092</v>
      </c>
      <c r="H170" s="3">
        <f>CHOOSE(MATCH($A$2,{"D","C"},0),VLOOKUP($A170,$J$4:$M$39,COUNTA($J$4:$M$4)),TREND(D170:E170,F170:G170,B170))</f>
        <v>1.1644310343311772</v>
      </c>
    </row>
    <row r="171" spans="1:8">
      <c r="A171" s="12">
        <f t="shared" si="25"/>
        <v>40848</v>
      </c>
      <c r="B171" s="34">
        <f t="shared" si="26"/>
        <v>40862</v>
      </c>
      <c r="C171" s="35">
        <f t="shared" si="20"/>
        <v>15</v>
      </c>
      <c r="D171" s="17">
        <f t="shared" si="21"/>
        <v>1.1646286879682901</v>
      </c>
      <c r="E171" s="17">
        <f t="shared" si="22"/>
        <v>1.1639349997226529</v>
      </c>
      <c r="F171" s="14">
        <f t="shared" si="23"/>
        <v>40727</v>
      </c>
      <c r="G171" s="14">
        <f t="shared" si="24"/>
        <v>41092</v>
      </c>
      <c r="H171" s="3">
        <f>CHOOSE(MATCH($A$2,{"D","C"},0),VLOOKUP($A171,$J$4:$M$39,COUNTA($J$4:$M$4)),TREND(D171:E171,F171:G171,B171))</f>
        <v>1.1643721183431917</v>
      </c>
    </row>
    <row r="172" spans="1:8">
      <c r="A172" s="12">
        <f t="shared" si="25"/>
        <v>40878</v>
      </c>
      <c r="B172" s="34">
        <f t="shared" si="26"/>
        <v>40892</v>
      </c>
      <c r="C172" s="35">
        <f t="shared" si="20"/>
        <v>15</v>
      </c>
      <c r="D172" s="17">
        <f t="shared" si="21"/>
        <v>1.1646286879682901</v>
      </c>
      <c r="E172" s="17">
        <f t="shared" si="22"/>
        <v>1.1639349997226529</v>
      </c>
      <c r="F172" s="14">
        <f t="shared" si="23"/>
        <v>40727</v>
      </c>
      <c r="G172" s="14">
        <f t="shared" si="24"/>
        <v>41092</v>
      </c>
      <c r="H172" s="3">
        <f>CHOOSE(MATCH($A$2,{"D","C"},0),VLOOKUP($A172,$J$4:$M$39,COUNTA($J$4:$M$4)),TREND(D172:E172,F172:G172,B172))</f>
        <v>1.1643151028709475</v>
      </c>
    </row>
    <row r="173" spans="1:8">
      <c r="A173" s="12">
        <f t="shared" si="25"/>
        <v>40909</v>
      </c>
      <c r="B173" s="34">
        <f t="shared" si="26"/>
        <v>40923</v>
      </c>
      <c r="C173" s="35">
        <f t="shared" si="20"/>
        <v>15</v>
      </c>
      <c r="D173" s="17">
        <f t="shared" si="21"/>
        <v>1.1646286879682901</v>
      </c>
      <c r="E173" s="17">
        <f t="shared" si="22"/>
        <v>1.1639349997226529</v>
      </c>
      <c r="F173" s="14">
        <f t="shared" si="23"/>
        <v>40727</v>
      </c>
      <c r="G173" s="14">
        <f t="shared" si="24"/>
        <v>41092</v>
      </c>
      <c r="H173" s="3">
        <f>CHOOSE(MATCH($A$2,{"D","C"},0),VLOOKUP($A173,$J$4:$M$39,COUNTA($J$4:$M$4)),TREND(D173:E173,F173:G173,B173))</f>
        <v>1.164256186882962</v>
      </c>
    </row>
    <row r="174" spans="1:8">
      <c r="A174" s="12">
        <f t="shared" si="25"/>
        <v>40940</v>
      </c>
      <c r="B174" s="34">
        <f t="shared" si="26"/>
        <v>40954</v>
      </c>
      <c r="C174" s="35">
        <f t="shared" si="20"/>
        <v>15</v>
      </c>
      <c r="D174" s="17">
        <f t="shared" si="21"/>
        <v>1.1646286879682901</v>
      </c>
      <c r="E174" s="17">
        <f t="shared" si="22"/>
        <v>1.1639349997226529</v>
      </c>
      <c r="F174" s="14">
        <f t="shared" si="23"/>
        <v>40727</v>
      </c>
      <c r="G174" s="14">
        <f t="shared" si="24"/>
        <v>41092</v>
      </c>
      <c r="H174" s="3">
        <f>CHOOSE(MATCH($A$2,{"D","C"},0),VLOOKUP($A174,$J$4:$M$39,COUNTA($J$4:$M$4)),TREND(D174:E174,F174:G174,B174))</f>
        <v>1.1641972708949762</v>
      </c>
    </row>
    <row r="175" spans="1:8">
      <c r="A175" s="12">
        <f t="shared" si="25"/>
        <v>40969</v>
      </c>
      <c r="B175" s="34">
        <f t="shared" si="26"/>
        <v>40983</v>
      </c>
      <c r="C175" s="35">
        <f t="shared" si="20"/>
        <v>15</v>
      </c>
      <c r="D175" s="17">
        <f t="shared" si="21"/>
        <v>1.1646286879682901</v>
      </c>
      <c r="E175" s="17">
        <f t="shared" si="22"/>
        <v>1.1639349997226529</v>
      </c>
      <c r="F175" s="14">
        <f t="shared" si="23"/>
        <v>40727</v>
      </c>
      <c r="G175" s="14">
        <f t="shared" si="24"/>
        <v>41092</v>
      </c>
      <c r="H175" s="3">
        <f>CHOOSE(MATCH($A$2,{"D","C"},0),VLOOKUP($A175,$J$4:$M$39,COUNTA($J$4:$M$4)),TREND(D175:E175,F175:G175,B175))</f>
        <v>1.1641421559384735</v>
      </c>
    </row>
    <row r="176" spans="1:8">
      <c r="A176" s="12">
        <f t="shared" si="25"/>
        <v>41000</v>
      </c>
      <c r="B176" s="34">
        <f t="shared" si="26"/>
        <v>41014</v>
      </c>
      <c r="C176" s="35">
        <f t="shared" si="20"/>
        <v>15</v>
      </c>
      <c r="D176" s="17">
        <f t="shared" si="21"/>
        <v>1.1646286879682901</v>
      </c>
      <c r="E176" s="17">
        <f t="shared" si="22"/>
        <v>1.1639349997226529</v>
      </c>
      <c r="F176" s="14">
        <f t="shared" si="23"/>
        <v>40727</v>
      </c>
      <c r="G176" s="14">
        <f t="shared" si="24"/>
        <v>41092</v>
      </c>
      <c r="H176" s="3">
        <f>CHOOSE(MATCH($A$2,{"D","C"},0),VLOOKUP($A176,$J$4:$M$39,COUNTA($J$4:$M$4)),TREND(D176:E176,F176:G176,B176))</f>
        <v>1.1640832399504879</v>
      </c>
    </row>
    <row r="177" spans="1:8">
      <c r="A177" s="12">
        <f t="shared" si="25"/>
        <v>41030</v>
      </c>
      <c r="B177" s="34">
        <f t="shared" si="26"/>
        <v>41044</v>
      </c>
      <c r="C177" s="35">
        <f t="shared" si="20"/>
        <v>15</v>
      </c>
      <c r="D177" s="17">
        <f t="shared" si="21"/>
        <v>1.1646286879682901</v>
      </c>
      <c r="E177" s="17">
        <f t="shared" si="22"/>
        <v>1.1639349997226529</v>
      </c>
      <c r="F177" s="14">
        <f t="shared" si="23"/>
        <v>40727</v>
      </c>
      <c r="G177" s="14">
        <f t="shared" si="24"/>
        <v>41092</v>
      </c>
      <c r="H177" s="3">
        <f>CHOOSE(MATCH($A$2,{"D","C"},0),VLOOKUP($A177,$J$4:$M$39,COUNTA($J$4:$M$4)),TREND(D177:E177,F177:G177,B177))</f>
        <v>1.1640262244782438</v>
      </c>
    </row>
    <row r="178" spans="1:8">
      <c r="A178" s="12">
        <f t="shared" si="25"/>
        <v>41061</v>
      </c>
      <c r="B178" s="34">
        <f t="shared" si="26"/>
        <v>41075</v>
      </c>
      <c r="C178" s="35">
        <f t="shared" si="20"/>
        <v>15</v>
      </c>
      <c r="D178" s="17">
        <f t="shared" si="21"/>
        <v>1.1646286879682901</v>
      </c>
      <c r="E178" s="17">
        <f t="shared" si="22"/>
        <v>1.1639349997226529</v>
      </c>
      <c r="F178" s="14">
        <f t="shared" si="23"/>
        <v>40727</v>
      </c>
      <c r="G178" s="14">
        <f t="shared" si="24"/>
        <v>41092</v>
      </c>
      <c r="H178" s="3">
        <f>CHOOSE(MATCH($A$2,{"D","C"},0),VLOOKUP($A178,$J$4:$M$39,COUNTA($J$4:$M$4)),TREND(D178:E178,F178:G178,B178))</f>
        <v>1.1639673084902582</v>
      </c>
    </row>
    <row r="179" spans="1:8">
      <c r="A179" s="12">
        <f t="shared" si="25"/>
        <v>41091</v>
      </c>
      <c r="B179" s="34">
        <f t="shared" si="26"/>
        <v>41105</v>
      </c>
      <c r="C179" s="35">
        <f t="shared" si="20"/>
        <v>16</v>
      </c>
      <c r="D179" s="17">
        <f t="shared" si="21"/>
        <v>1.1639349997226529</v>
      </c>
      <c r="E179" s="17">
        <f t="shared" si="22"/>
        <v>1.1581700841179829</v>
      </c>
      <c r="F179" s="14">
        <f t="shared" si="23"/>
        <v>41092</v>
      </c>
      <c r="G179" s="14">
        <f t="shared" si="24"/>
        <v>41458</v>
      </c>
      <c r="H179" s="3">
        <f>CHOOSE(MATCH($A$2,{"D","C"},0),VLOOKUP($A179,$J$4:$M$39,COUNTA($J$4:$M$4)),TREND(D179:E179,F179:G179,B179))</f>
        <v>1.1637302349607386</v>
      </c>
    </row>
    <row r="180" spans="1:8">
      <c r="A180" s="12">
        <f t="shared" si="25"/>
        <v>41122</v>
      </c>
      <c r="B180" s="34">
        <f t="shared" si="26"/>
        <v>41136</v>
      </c>
      <c r="C180" s="35">
        <f t="shared" si="20"/>
        <v>16</v>
      </c>
      <c r="D180" s="17">
        <f t="shared" si="21"/>
        <v>1.1639349997226529</v>
      </c>
      <c r="E180" s="17">
        <f t="shared" si="22"/>
        <v>1.1581700841179829</v>
      </c>
      <c r="F180" s="14">
        <f t="shared" si="23"/>
        <v>41092</v>
      </c>
      <c r="G180" s="14">
        <f t="shared" si="24"/>
        <v>41458</v>
      </c>
      <c r="H180" s="3">
        <f>CHOOSE(MATCH($A$2,{"D","C"},0),VLOOKUP($A180,$J$4:$M$39,COUNTA($J$4:$M$4)),TREND(D180:E180,F180:G180,B180))</f>
        <v>1.1632419497592501</v>
      </c>
    </row>
    <row r="181" spans="1:8">
      <c r="A181" s="12">
        <f t="shared" si="25"/>
        <v>41153</v>
      </c>
      <c r="B181" s="34">
        <f t="shared" si="26"/>
        <v>41167</v>
      </c>
      <c r="C181" s="35">
        <f t="shared" si="20"/>
        <v>16</v>
      </c>
      <c r="D181" s="17">
        <f t="shared" si="21"/>
        <v>1.1639349997226529</v>
      </c>
      <c r="E181" s="17">
        <f t="shared" si="22"/>
        <v>1.1581700841179829</v>
      </c>
      <c r="F181" s="14">
        <f t="shared" si="23"/>
        <v>41092</v>
      </c>
      <c r="G181" s="14">
        <f t="shared" si="24"/>
        <v>41458</v>
      </c>
      <c r="H181" s="3">
        <f>CHOOSE(MATCH($A$2,{"D","C"},0),VLOOKUP($A181,$J$4:$M$39,COUNTA($J$4:$M$4)),TREND(D181:E181,F181:G181,B181))</f>
        <v>1.1627536645577616</v>
      </c>
    </row>
    <row r="182" spans="1:8">
      <c r="A182" s="12">
        <f t="shared" si="25"/>
        <v>41183</v>
      </c>
      <c r="B182" s="34">
        <f t="shared" si="26"/>
        <v>41197</v>
      </c>
      <c r="C182" s="35">
        <f t="shared" si="20"/>
        <v>16</v>
      </c>
      <c r="D182" s="17">
        <f t="shared" si="21"/>
        <v>1.1639349997226529</v>
      </c>
      <c r="E182" s="17">
        <f t="shared" si="22"/>
        <v>1.1581700841179829</v>
      </c>
      <c r="F182" s="14">
        <f t="shared" si="23"/>
        <v>41092</v>
      </c>
      <c r="G182" s="14">
        <f t="shared" si="24"/>
        <v>41458</v>
      </c>
      <c r="H182" s="3">
        <f>CHOOSE(MATCH($A$2,{"D","C"},0),VLOOKUP($A182,$J$4:$M$39,COUNTA($J$4:$M$4)),TREND(D182:E182,F182:G182,B182))</f>
        <v>1.162281130491805</v>
      </c>
    </row>
    <row r="183" spans="1:8">
      <c r="A183" s="12">
        <f t="shared" si="25"/>
        <v>41214</v>
      </c>
      <c r="B183" s="34">
        <f t="shared" si="26"/>
        <v>41228</v>
      </c>
      <c r="C183" s="35">
        <f t="shared" si="20"/>
        <v>16</v>
      </c>
      <c r="D183" s="17">
        <f t="shared" si="21"/>
        <v>1.1639349997226529</v>
      </c>
      <c r="E183" s="17">
        <f t="shared" si="22"/>
        <v>1.1581700841179829</v>
      </c>
      <c r="F183" s="14">
        <f t="shared" si="23"/>
        <v>41092</v>
      </c>
      <c r="G183" s="14">
        <f t="shared" si="24"/>
        <v>41458</v>
      </c>
      <c r="H183" s="3">
        <f>CHOOSE(MATCH($A$2,{"D","C"},0),VLOOKUP($A183,$J$4:$M$39,COUNTA($J$4:$M$4)),TREND(D183:E183,F183:G183,B183))</f>
        <v>1.1617928452903166</v>
      </c>
    </row>
    <row r="184" spans="1:8">
      <c r="A184" s="12">
        <f t="shared" si="25"/>
        <v>41244</v>
      </c>
      <c r="B184" s="34">
        <f t="shared" si="26"/>
        <v>41258</v>
      </c>
      <c r="C184" s="35">
        <f t="shared" si="20"/>
        <v>16</v>
      </c>
      <c r="D184" s="17">
        <f t="shared" si="21"/>
        <v>1.1639349997226529</v>
      </c>
      <c r="E184" s="17">
        <f t="shared" si="22"/>
        <v>1.1581700841179829</v>
      </c>
      <c r="F184" s="14">
        <f t="shared" si="23"/>
        <v>41092</v>
      </c>
      <c r="G184" s="14">
        <f t="shared" si="24"/>
        <v>41458</v>
      </c>
      <c r="H184" s="3">
        <f>CHOOSE(MATCH($A$2,{"D","C"},0),VLOOKUP($A184,$J$4:$M$39,COUNTA($J$4:$M$4)),TREND(D184:E184,F184:G184,B184))</f>
        <v>1.16132031122436</v>
      </c>
    </row>
    <row r="185" spans="1:8">
      <c r="A185" s="12">
        <f t="shared" si="25"/>
        <v>41275</v>
      </c>
      <c r="B185" s="34">
        <f t="shared" si="26"/>
        <v>41289</v>
      </c>
      <c r="C185" s="35">
        <f t="shared" si="20"/>
        <v>16</v>
      </c>
      <c r="D185" s="17">
        <f t="shared" si="21"/>
        <v>1.1639349997226529</v>
      </c>
      <c r="E185" s="17">
        <f t="shared" si="22"/>
        <v>1.1581700841179829</v>
      </c>
      <c r="F185" s="14">
        <f t="shared" si="23"/>
        <v>41092</v>
      </c>
      <c r="G185" s="14">
        <f t="shared" si="24"/>
        <v>41458</v>
      </c>
      <c r="H185" s="3">
        <f>CHOOSE(MATCH($A$2,{"D","C"},0),VLOOKUP($A185,$J$4:$M$39,COUNTA($J$4:$M$4)),TREND(D185:E185,F185:G185,B185))</f>
        <v>1.1608320260228715</v>
      </c>
    </row>
    <row r="186" spans="1:8">
      <c r="A186" s="12">
        <f t="shared" si="25"/>
        <v>41306</v>
      </c>
      <c r="B186" s="34">
        <f t="shared" si="26"/>
        <v>41320</v>
      </c>
      <c r="C186" s="35">
        <f t="shared" si="20"/>
        <v>16</v>
      </c>
      <c r="D186" s="17">
        <f t="shared" si="21"/>
        <v>1.1639349997226529</v>
      </c>
      <c r="E186" s="17">
        <f t="shared" si="22"/>
        <v>1.1581700841179829</v>
      </c>
      <c r="F186" s="14">
        <f t="shared" si="23"/>
        <v>41092</v>
      </c>
      <c r="G186" s="14">
        <f t="shared" si="24"/>
        <v>41458</v>
      </c>
      <c r="H186" s="3">
        <f>CHOOSE(MATCH($A$2,{"D","C"},0),VLOOKUP($A186,$J$4:$M$39,COUNTA($J$4:$M$4)),TREND(D186:E186,F186:G186,B186))</f>
        <v>1.160343740821383</v>
      </c>
    </row>
    <row r="187" spans="1:8">
      <c r="A187" s="12">
        <f t="shared" si="25"/>
        <v>41334</v>
      </c>
      <c r="B187" s="34">
        <f t="shared" si="26"/>
        <v>41348</v>
      </c>
      <c r="C187" s="35">
        <f t="shared" si="20"/>
        <v>16</v>
      </c>
      <c r="D187" s="17">
        <f t="shared" si="21"/>
        <v>1.1639349997226529</v>
      </c>
      <c r="E187" s="17">
        <f t="shared" si="22"/>
        <v>1.1581700841179829</v>
      </c>
      <c r="F187" s="14">
        <f t="shared" si="23"/>
        <v>41092</v>
      </c>
      <c r="G187" s="14">
        <f t="shared" si="24"/>
        <v>41458</v>
      </c>
      <c r="H187" s="3">
        <f>CHOOSE(MATCH($A$2,{"D","C"},0),VLOOKUP($A187,$J$4:$M$39,COUNTA($J$4:$M$4)),TREND(D187:E187,F187:G187,B187))</f>
        <v>1.1599027090264904</v>
      </c>
    </row>
    <row r="188" spans="1:8">
      <c r="A188" s="12">
        <f t="shared" si="25"/>
        <v>41365</v>
      </c>
      <c r="B188" s="34">
        <f t="shared" si="26"/>
        <v>41379</v>
      </c>
      <c r="C188" s="35">
        <f t="shared" si="20"/>
        <v>16</v>
      </c>
      <c r="D188" s="17">
        <f t="shared" si="21"/>
        <v>1.1639349997226529</v>
      </c>
      <c r="E188" s="17">
        <f t="shared" si="22"/>
        <v>1.1581700841179829</v>
      </c>
      <c r="F188" s="14">
        <f t="shared" si="23"/>
        <v>41092</v>
      </c>
      <c r="G188" s="14">
        <f t="shared" si="24"/>
        <v>41458</v>
      </c>
      <c r="H188" s="3">
        <f>CHOOSE(MATCH($A$2,{"D","C"},0),VLOOKUP($A188,$J$4:$M$39,COUNTA($J$4:$M$4)),TREND(D188:E188,F188:G188,B188))</f>
        <v>1.1594144238250019</v>
      </c>
    </row>
    <row r="189" spans="1:8">
      <c r="A189" s="12">
        <f t="shared" si="25"/>
        <v>41395</v>
      </c>
      <c r="B189" s="34">
        <f t="shared" si="26"/>
        <v>41409</v>
      </c>
      <c r="C189" s="35">
        <f t="shared" si="20"/>
        <v>16</v>
      </c>
      <c r="D189" s="17">
        <f t="shared" si="21"/>
        <v>1.1639349997226529</v>
      </c>
      <c r="E189" s="17">
        <f t="shared" si="22"/>
        <v>1.1581700841179829</v>
      </c>
      <c r="F189" s="14">
        <f t="shared" si="23"/>
        <v>41092</v>
      </c>
      <c r="G189" s="14">
        <f t="shared" si="24"/>
        <v>41458</v>
      </c>
      <c r="H189" s="3">
        <f>CHOOSE(MATCH($A$2,{"D","C"},0),VLOOKUP($A189,$J$4:$M$39,COUNTA($J$4:$M$4)),TREND(D189:E189,F189:G189,B189))</f>
        <v>1.1589418897590453</v>
      </c>
    </row>
    <row r="190" spans="1:8">
      <c r="A190" s="12">
        <f t="shared" si="25"/>
        <v>41426</v>
      </c>
      <c r="B190" s="34">
        <f t="shared" si="26"/>
        <v>41440</v>
      </c>
      <c r="C190" s="35">
        <f t="shared" si="20"/>
        <v>16</v>
      </c>
      <c r="D190" s="17">
        <f t="shared" si="21"/>
        <v>1.1639349997226529</v>
      </c>
      <c r="E190" s="17">
        <f t="shared" si="22"/>
        <v>1.1581700841179829</v>
      </c>
      <c r="F190" s="14">
        <f t="shared" si="23"/>
        <v>41092</v>
      </c>
      <c r="G190" s="14">
        <f t="shared" si="24"/>
        <v>41458</v>
      </c>
      <c r="H190" s="3">
        <f>CHOOSE(MATCH($A$2,{"D","C"},0),VLOOKUP($A190,$J$4:$M$39,COUNTA($J$4:$M$4)),TREND(D190:E190,F190:G190,B190))</f>
        <v>1.1584536045575571</v>
      </c>
    </row>
    <row r="191" spans="1:8">
      <c r="A191" s="12">
        <f t="shared" si="25"/>
        <v>41456</v>
      </c>
      <c r="B191" s="34">
        <f t="shared" si="26"/>
        <v>41470</v>
      </c>
      <c r="C191" s="35">
        <f t="shared" si="20"/>
        <v>17</v>
      </c>
      <c r="D191" s="17">
        <f t="shared" si="21"/>
        <v>1.1581700841179829</v>
      </c>
      <c r="E191" s="17">
        <f t="shared" si="22"/>
        <v>1.1785638286570452</v>
      </c>
      <c r="F191" s="14">
        <f t="shared" si="23"/>
        <v>41458</v>
      </c>
      <c r="G191" s="14">
        <f t="shared" si="24"/>
        <v>41823</v>
      </c>
      <c r="H191" s="3">
        <f>CHOOSE(MATCH($A$2,{"D","C"},0),VLOOKUP($A191,$J$4:$M$39,COUNTA($J$4:$M$4)),TREND(D191:E191,F191:G191,B191))</f>
        <v>1.1588405633905003</v>
      </c>
    </row>
    <row r="192" spans="1:8">
      <c r="A192" s="12">
        <f t="shared" si="25"/>
        <v>41487</v>
      </c>
      <c r="B192" s="34">
        <f t="shared" si="26"/>
        <v>41501</v>
      </c>
      <c r="C192" s="35">
        <f t="shared" si="20"/>
        <v>17</v>
      </c>
      <c r="D192" s="17">
        <f t="shared" si="21"/>
        <v>1.1581700841179829</v>
      </c>
      <c r="E192" s="17">
        <f t="shared" si="22"/>
        <v>1.1785638286570452</v>
      </c>
      <c r="F192" s="14">
        <f t="shared" si="23"/>
        <v>41458</v>
      </c>
      <c r="G192" s="14">
        <f t="shared" si="24"/>
        <v>41823</v>
      </c>
      <c r="H192" s="3">
        <f>CHOOSE(MATCH($A$2,{"D","C"},0),VLOOKUP($A192,$J$4:$M$39,COUNTA($J$4:$M$4)),TREND(D192:E192,F192:G192,B192))</f>
        <v>1.1605726348445027</v>
      </c>
    </row>
    <row r="193" spans="1:8">
      <c r="A193" s="12">
        <f t="shared" si="25"/>
        <v>41518</v>
      </c>
      <c r="B193" s="34">
        <f t="shared" si="26"/>
        <v>41532</v>
      </c>
      <c r="C193" s="35">
        <f t="shared" si="20"/>
        <v>17</v>
      </c>
      <c r="D193" s="17">
        <f t="shared" si="21"/>
        <v>1.1581700841179829</v>
      </c>
      <c r="E193" s="17">
        <f t="shared" si="22"/>
        <v>1.1785638286570452</v>
      </c>
      <c r="F193" s="14">
        <f t="shared" si="23"/>
        <v>41458</v>
      </c>
      <c r="G193" s="14">
        <f t="shared" si="24"/>
        <v>41823</v>
      </c>
      <c r="H193" s="3">
        <f>CHOOSE(MATCH($A$2,{"D","C"},0),VLOOKUP($A193,$J$4:$M$39,COUNTA($J$4:$M$4)),TREND(D193:E193,F193:G193,B193))</f>
        <v>1.1623047062985055</v>
      </c>
    </row>
    <row r="194" spans="1:8">
      <c r="A194" s="12">
        <f t="shared" si="25"/>
        <v>41548</v>
      </c>
      <c r="B194" s="34">
        <f t="shared" si="26"/>
        <v>41562</v>
      </c>
      <c r="C194" s="35">
        <f t="shared" si="20"/>
        <v>17</v>
      </c>
      <c r="D194" s="17">
        <f t="shared" si="21"/>
        <v>1.1581700841179829</v>
      </c>
      <c r="E194" s="17">
        <f t="shared" si="22"/>
        <v>1.1785638286570452</v>
      </c>
      <c r="F194" s="14">
        <f t="shared" si="23"/>
        <v>41458</v>
      </c>
      <c r="G194" s="14">
        <f t="shared" si="24"/>
        <v>41823</v>
      </c>
      <c r="H194" s="3">
        <f>CHOOSE(MATCH($A$2,{"D","C"},0),VLOOKUP($A194,$J$4:$M$39,COUNTA($J$4:$M$4)),TREND(D194:E194,F194:G194,B194))</f>
        <v>1.163980904479798</v>
      </c>
    </row>
    <row r="195" spans="1:8">
      <c r="A195" s="12">
        <f t="shared" si="25"/>
        <v>41579</v>
      </c>
      <c r="B195" s="34">
        <f t="shared" si="26"/>
        <v>41593</v>
      </c>
      <c r="C195" s="35">
        <f t="shared" si="20"/>
        <v>17</v>
      </c>
      <c r="D195" s="17">
        <f t="shared" si="21"/>
        <v>1.1581700841179829</v>
      </c>
      <c r="E195" s="17">
        <f t="shared" si="22"/>
        <v>1.1785638286570452</v>
      </c>
      <c r="F195" s="14">
        <f t="shared" si="23"/>
        <v>41458</v>
      </c>
      <c r="G195" s="14">
        <f t="shared" si="24"/>
        <v>41823</v>
      </c>
      <c r="H195" s="3">
        <f>CHOOSE(MATCH($A$2,{"D","C"},0),VLOOKUP($A195,$J$4:$M$39,COUNTA($J$4:$M$4)),TREND(D195:E195,F195:G195,B195))</f>
        <v>1.1657129759338007</v>
      </c>
    </row>
    <row r="196" spans="1:8">
      <c r="A196" s="12">
        <f t="shared" si="25"/>
        <v>41609</v>
      </c>
      <c r="B196" s="34">
        <f t="shared" si="26"/>
        <v>41623</v>
      </c>
      <c r="C196" s="35">
        <f t="shared" si="20"/>
        <v>17</v>
      </c>
      <c r="D196" s="17">
        <f t="shared" si="21"/>
        <v>1.1581700841179829</v>
      </c>
      <c r="E196" s="17">
        <f t="shared" si="22"/>
        <v>1.1785638286570452</v>
      </c>
      <c r="F196" s="14">
        <f t="shared" si="23"/>
        <v>41458</v>
      </c>
      <c r="G196" s="14">
        <f t="shared" si="24"/>
        <v>41823</v>
      </c>
      <c r="H196" s="3">
        <f>CHOOSE(MATCH($A$2,{"D","C"},0),VLOOKUP($A196,$J$4:$M$39,COUNTA($J$4:$M$4)),TREND(D196:E196,F196:G196,B196))</f>
        <v>1.1673891741150932</v>
      </c>
    </row>
    <row r="197" spans="1:8">
      <c r="A197" s="12">
        <f t="shared" si="25"/>
        <v>41640</v>
      </c>
      <c r="B197" s="34">
        <f t="shared" si="26"/>
        <v>41654</v>
      </c>
      <c r="C197" s="35">
        <f t="shared" ref="C197:C260" si="27">MATCH($B197,$K$5:$K$39,1)</f>
        <v>17</v>
      </c>
      <c r="D197" s="17">
        <f t="shared" ref="D197:D260" si="28">INDEX($M$5:$M$39,C197)</f>
        <v>1.1581700841179829</v>
      </c>
      <c r="E197" s="17">
        <f t="shared" ref="E197:E260" si="29">INDEX($M$5:$M$39,C197+1)</f>
        <v>1.1785638286570452</v>
      </c>
      <c r="F197" s="14">
        <f t="shared" ref="F197:F260" si="30">INDEX($K$5:$K$39,C197)</f>
        <v>41458</v>
      </c>
      <c r="G197" s="14">
        <f t="shared" ref="G197:G260" si="31">INDEX($K$5:$K$39,C197+1)</f>
        <v>41823</v>
      </c>
      <c r="H197" s="3">
        <f>CHOOSE(MATCH($A$2,{"D","C"},0),VLOOKUP($A197,$J$4:$M$39,COUNTA($J$4:$M$4)),TREND(D197:E197,F197:G197,B197))</f>
        <v>1.169121245569096</v>
      </c>
    </row>
    <row r="198" spans="1:8">
      <c r="A198" s="12">
        <f t="shared" ref="A198:A261" si="32">EOMONTH(A197,$A$3-1)+1</f>
        <v>41671</v>
      </c>
      <c r="B198" s="34">
        <f t="shared" si="26"/>
        <v>41685</v>
      </c>
      <c r="C198" s="35">
        <f t="shared" si="27"/>
        <v>17</v>
      </c>
      <c r="D198" s="17">
        <f t="shared" si="28"/>
        <v>1.1581700841179829</v>
      </c>
      <c r="E198" s="17">
        <f t="shared" si="29"/>
        <v>1.1785638286570452</v>
      </c>
      <c r="F198" s="14">
        <f t="shared" si="30"/>
        <v>41458</v>
      </c>
      <c r="G198" s="14">
        <f t="shared" si="31"/>
        <v>41823</v>
      </c>
      <c r="H198" s="3">
        <f>CHOOSE(MATCH($A$2,{"D","C"},0),VLOOKUP($A198,$J$4:$M$39,COUNTA($J$4:$M$4)),TREND(D198:E198,F198:G198,B198))</f>
        <v>1.1708533170230984</v>
      </c>
    </row>
    <row r="199" spans="1:8">
      <c r="A199" s="12">
        <f t="shared" si="32"/>
        <v>41699</v>
      </c>
      <c r="B199" s="34">
        <f t="shared" si="26"/>
        <v>41713</v>
      </c>
      <c r="C199" s="35">
        <f t="shared" si="27"/>
        <v>17</v>
      </c>
      <c r="D199" s="17">
        <f t="shared" si="28"/>
        <v>1.1581700841179829</v>
      </c>
      <c r="E199" s="17">
        <f t="shared" si="29"/>
        <v>1.1785638286570452</v>
      </c>
      <c r="F199" s="14">
        <f t="shared" si="30"/>
        <v>41458</v>
      </c>
      <c r="G199" s="14">
        <f t="shared" si="31"/>
        <v>41823</v>
      </c>
      <c r="H199" s="3">
        <f>CHOOSE(MATCH($A$2,{"D","C"},0),VLOOKUP($A199,$J$4:$M$39,COUNTA($J$4:$M$4)),TREND(D199:E199,F199:G199,B199))</f>
        <v>1.1724177686589716</v>
      </c>
    </row>
    <row r="200" spans="1:8">
      <c r="A200" s="12">
        <f t="shared" si="32"/>
        <v>41730</v>
      </c>
      <c r="B200" s="34">
        <f t="shared" si="26"/>
        <v>41744</v>
      </c>
      <c r="C200" s="35">
        <f t="shared" si="27"/>
        <v>17</v>
      </c>
      <c r="D200" s="17">
        <f t="shared" si="28"/>
        <v>1.1581700841179829</v>
      </c>
      <c r="E200" s="17">
        <f t="shared" si="29"/>
        <v>1.1785638286570452</v>
      </c>
      <c r="F200" s="14">
        <f t="shared" si="30"/>
        <v>41458</v>
      </c>
      <c r="G200" s="14">
        <f t="shared" si="31"/>
        <v>41823</v>
      </c>
      <c r="H200" s="3">
        <f>CHOOSE(MATCH($A$2,{"D","C"},0),VLOOKUP($A200,$J$4:$M$39,COUNTA($J$4:$M$4)),TREND(D200:E200,F200:G200,B200))</f>
        <v>1.1741498401129744</v>
      </c>
    </row>
    <row r="201" spans="1:8">
      <c r="A201" s="12">
        <f t="shared" si="32"/>
        <v>41760</v>
      </c>
      <c r="B201" s="34">
        <f t="shared" si="26"/>
        <v>41774</v>
      </c>
      <c r="C201" s="35">
        <f t="shared" si="27"/>
        <v>17</v>
      </c>
      <c r="D201" s="17">
        <f t="shared" si="28"/>
        <v>1.1581700841179829</v>
      </c>
      <c r="E201" s="17">
        <f t="shared" si="29"/>
        <v>1.1785638286570452</v>
      </c>
      <c r="F201" s="14">
        <f t="shared" si="30"/>
        <v>41458</v>
      </c>
      <c r="G201" s="14">
        <f t="shared" si="31"/>
        <v>41823</v>
      </c>
      <c r="H201" s="3">
        <f>CHOOSE(MATCH($A$2,{"D","C"},0),VLOOKUP($A201,$J$4:$M$39,COUNTA($J$4:$M$4)),TREND(D201:E201,F201:G201,B201))</f>
        <v>1.1758260382942674</v>
      </c>
    </row>
    <row r="202" spans="1:8">
      <c r="A202" s="12">
        <f t="shared" si="32"/>
        <v>41791</v>
      </c>
      <c r="B202" s="34">
        <f t="shared" si="26"/>
        <v>41805</v>
      </c>
      <c r="C202" s="35">
        <f t="shared" si="27"/>
        <v>17</v>
      </c>
      <c r="D202" s="17">
        <f t="shared" si="28"/>
        <v>1.1581700841179829</v>
      </c>
      <c r="E202" s="17">
        <f t="shared" si="29"/>
        <v>1.1785638286570452</v>
      </c>
      <c r="F202" s="14">
        <f t="shared" si="30"/>
        <v>41458</v>
      </c>
      <c r="G202" s="14">
        <f t="shared" si="31"/>
        <v>41823</v>
      </c>
      <c r="H202" s="3">
        <f>CHOOSE(MATCH($A$2,{"D","C"},0),VLOOKUP($A202,$J$4:$M$39,COUNTA($J$4:$M$4)),TREND(D202:E202,F202:G202,B202))</f>
        <v>1.1775581097482697</v>
      </c>
    </row>
    <row r="203" spans="1:8">
      <c r="A203" s="12">
        <f t="shared" si="32"/>
        <v>41821</v>
      </c>
      <c r="B203" s="34">
        <f t="shared" si="26"/>
        <v>41835</v>
      </c>
      <c r="C203" s="35">
        <f t="shared" si="27"/>
        <v>18</v>
      </c>
      <c r="D203" s="17">
        <f t="shared" si="28"/>
        <v>1.1785638286570452</v>
      </c>
      <c r="E203" s="17">
        <f t="shared" si="29"/>
        <v>1.1717592278953068</v>
      </c>
      <c r="F203" s="14">
        <f t="shared" si="30"/>
        <v>41823</v>
      </c>
      <c r="G203" s="14">
        <f t="shared" si="31"/>
        <v>42188</v>
      </c>
      <c r="H203" s="3">
        <f>CHOOSE(MATCH($A$2,{"D","C"},0),VLOOKUP($A203,$J$4:$M$39,COUNTA($J$4:$M$4)),TREND(D203:E203,F203:G203,B203))</f>
        <v>1.1783401157552893</v>
      </c>
    </row>
    <row r="204" spans="1:8">
      <c r="A204" s="12">
        <f t="shared" si="32"/>
        <v>41852</v>
      </c>
      <c r="B204" s="34">
        <f t="shared" si="26"/>
        <v>41866</v>
      </c>
      <c r="C204" s="35">
        <f t="shared" si="27"/>
        <v>18</v>
      </c>
      <c r="D204" s="17">
        <f t="shared" si="28"/>
        <v>1.1785638286570452</v>
      </c>
      <c r="E204" s="17">
        <f t="shared" si="29"/>
        <v>1.1717592278953068</v>
      </c>
      <c r="F204" s="14">
        <f t="shared" si="30"/>
        <v>41823</v>
      </c>
      <c r="G204" s="14">
        <f t="shared" si="31"/>
        <v>42188</v>
      </c>
      <c r="H204" s="3">
        <f>CHOOSE(MATCH($A$2,{"D","C"},0),VLOOKUP($A204,$J$4:$M$39,COUNTA($J$4:$M$4)),TREND(D204:E204,F204:G204,B204))</f>
        <v>1.1777621907590872</v>
      </c>
    </row>
    <row r="205" spans="1:8">
      <c r="A205" s="12">
        <f t="shared" si="32"/>
        <v>41883</v>
      </c>
      <c r="B205" s="34">
        <f t="shared" si="26"/>
        <v>41897</v>
      </c>
      <c r="C205" s="35">
        <f t="shared" si="27"/>
        <v>18</v>
      </c>
      <c r="D205" s="17">
        <f t="shared" si="28"/>
        <v>1.1785638286570452</v>
      </c>
      <c r="E205" s="17">
        <f t="shared" si="29"/>
        <v>1.1717592278953068</v>
      </c>
      <c r="F205" s="14">
        <f t="shared" si="30"/>
        <v>41823</v>
      </c>
      <c r="G205" s="14">
        <f t="shared" si="31"/>
        <v>42188</v>
      </c>
      <c r="H205" s="3">
        <f>CHOOSE(MATCH($A$2,{"D","C"},0),VLOOKUP($A205,$J$4:$M$39,COUNTA($J$4:$M$4)),TREND(D205:E205,F205:G205,B205))</f>
        <v>1.1771842657628846</v>
      </c>
    </row>
    <row r="206" spans="1:8">
      <c r="A206" s="12">
        <f t="shared" si="32"/>
        <v>41913</v>
      </c>
      <c r="B206" s="34">
        <f t="shared" si="26"/>
        <v>41927</v>
      </c>
      <c r="C206" s="35">
        <f t="shared" si="27"/>
        <v>18</v>
      </c>
      <c r="D206" s="17">
        <f t="shared" si="28"/>
        <v>1.1785638286570452</v>
      </c>
      <c r="E206" s="17">
        <f t="shared" si="29"/>
        <v>1.1717592278953068</v>
      </c>
      <c r="F206" s="14">
        <f t="shared" si="30"/>
        <v>41823</v>
      </c>
      <c r="G206" s="14">
        <f t="shared" si="31"/>
        <v>42188</v>
      </c>
      <c r="H206" s="3">
        <f>CHOOSE(MATCH($A$2,{"D","C"},0),VLOOKUP($A206,$J$4:$M$39,COUNTA($J$4:$M$4)),TREND(D206:E206,F206:G206,B206))</f>
        <v>1.176624983508495</v>
      </c>
    </row>
    <row r="207" spans="1:8">
      <c r="A207" s="12">
        <f t="shared" si="32"/>
        <v>41944</v>
      </c>
      <c r="B207" s="34">
        <f t="shared" si="26"/>
        <v>41958</v>
      </c>
      <c r="C207" s="35">
        <f t="shared" si="27"/>
        <v>18</v>
      </c>
      <c r="D207" s="17">
        <f t="shared" si="28"/>
        <v>1.1785638286570452</v>
      </c>
      <c r="E207" s="17">
        <f t="shared" si="29"/>
        <v>1.1717592278953068</v>
      </c>
      <c r="F207" s="14">
        <f t="shared" si="30"/>
        <v>41823</v>
      </c>
      <c r="G207" s="14">
        <f t="shared" si="31"/>
        <v>42188</v>
      </c>
      <c r="H207" s="3">
        <f>CHOOSE(MATCH($A$2,{"D","C"},0),VLOOKUP($A207,$J$4:$M$39,COUNTA($J$4:$M$4)),TREND(D207:E207,F207:G207,B207))</f>
        <v>1.1760470585122926</v>
      </c>
    </row>
    <row r="208" spans="1:8">
      <c r="A208" s="12">
        <f t="shared" si="32"/>
        <v>41974</v>
      </c>
      <c r="B208" s="34">
        <f t="shared" si="26"/>
        <v>41988</v>
      </c>
      <c r="C208" s="35">
        <f t="shared" si="27"/>
        <v>18</v>
      </c>
      <c r="D208" s="17">
        <f t="shared" si="28"/>
        <v>1.1785638286570452</v>
      </c>
      <c r="E208" s="17">
        <f t="shared" si="29"/>
        <v>1.1717592278953068</v>
      </c>
      <c r="F208" s="14">
        <f t="shared" si="30"/>
        <v>41823</v>
      </c>
      <c r="G208" s="14">
        <f t="shared" si="31"/>
        <v>42188</v>
      </c>
      <c r="H208" s="3">
        <f>CHOOSE(MATCH($A$2,{"D","C"},0),VLOOKUP($A208,$J$4:$M$39,COUNTA($J$4:$M$4)),TREND(D208:E208,F208:G208,B208))</f>
        <v>1.1754877762579032</v>
      </c>
    </row>
    <row r="209" spans="1:8">
      <c r="A209" s="12">
        <f t="shared" si="32"/>
        <v>42005</v>
      </c>
      <c r="B209" s="34">
        <f t="shared" si="26"/>
        <v>42019</v>
      </c>
      <c r="C209" s="35">
        <f t="shared" si="27"/>
        <v>18</v>
      </c>
      <c r="D209" s="17">
        <f t="shared" si="28"/>
        <v>1.1785638286570452</v>
      </c>
      <c r="E209" s="17">
        <f t="shared" si="29"/>
        <v>1.1717592278953068</v>
      </c>
      <c r="F209" s="14">
        <f t="shared" si="30"/>
        <v>41823</v>
      </c>
      <c r="G209" s="14">
        <f t="shared" si="31"/>
        <v>42188</v>
      </c>
      <c r="H209" s="3">
        <f>CHOOSE(MATCH($A$2,{"D","C"},0),VLOOKUP($A209,$J$4:$M$39,COUNTA($J$4:$M$4)),TREND(D209:E209,F209:G209,B209))</f>
        <v>1.1749098512617007</v>
      </c>
    </row>
    <row r="210" spans="1:8">
      <c r="A210" s="12">
        <f t="shared" si="32"/>
        <v>42036</v>
      </c>
      <c r="B210" s="34">
        <f t="shared" si="26"/>
        <v>42050</v>
      </c>
      <c r="C210" s="35">
        <f t="shared" si="27"/>
        <v>18</v>
      </c>
      <c r="D210" s="17">
        <f t="shared" si="28"/>
        <v>1.1785638286570452</v>
      </c>
      <c r="E210" s="17">
        <f t="shared" si="29"/>
        <v>1.1717592278953068</v>
      </c>
      <c r="F210" s="14">
        <f t="shared" si="30"/>
        <v>41823</v>
      </c>
      <c r="G210" s="14">
        <f t="shared" si="31"/>
        <v>42188</v>
      </c>
      <c r="H210" s="3">
        <f>CHOOSE(MATCH($A$2,{"D","C"},0),VLOOKUP($A210,$J$4:$M$39,COUNTA($J$4:$M$4)),TREND(D210:E210,F210:G210,B210))</f>
        <v>1.1743319262654983</v>
      </c>
    </row>
    <row r="211" spans="1:8">
      <c r="A211" s="12">
        <f t="shared" si="32"/>
        <v>42064</v>
      </c>
      <c r="B211" s="34">
        <f t="shared" si="26"/>
        <v>42078</v>
      </c>
      <c r="C211" s="35">
        <f t="shared" si="27"/>
        <v>18</v>
      </c>
      <c r="D211" s="17">
        <f t="shared" si="28"/>
        <v>1.1785638286570452</v>
      </c>
      <c r="E211" s="17">
        <f t="shared" si="29"/>
        <v>1.1717592278953068</v>
      </c>
      <c r="F211" s="14">
        <f t="shared" si="30"/>
        <v>41823</v>
      </c>
      <c r="G211" s="14">
        <f t="shared" si="31"/>
        <v>42188</v>
      </c>
      <c r="H211" s="3">
        <f>CHOOSE(MATCH($A$2,{"D","C"},0),VLOOKUP($A211,$J$4:$M$39,COUNTA($J$4:$M$4)),TREND(D211:E211,F211:G211,B211))</f>
        <v>1.1738099294947348</v>
      </c>
    </row>
    <row r="212" spans="1:8">
      <c r="A212" s="12">
        <f t="shared" si="32"/>
        <v>42095</v>
      </c>
      <c r="B212" s="34">
        <f t="shared" si="26"/>
        <v>42109</v>
      </c>
      <c r="C212" s="35">
        <f t="shared" si="27"/>
        <v>18</v>
      </c>
      <c r="D212" s="17">
        <f t="shared" si="28"/>
        <v>1.1785638286570452</v>
      </c>
      <c r="E212" s="17">
        <f t="shared" si="29"/>
        <v>1.1717592278953068</v>
      </c>
      <c r="F212" s="14">
        <f t="shared" si="30"/>
        <v>41823</v>
      </c>
      <c r="G212" s="14">
        <f t="shared" si="31"/>
        <v>42188</v>
      </c>
      <c r="H212" s="3">
        <f>CHOOSE(MATCH($A$2,{"D","C"},0),VLOOKUP($A212,$J$4:$M$39,COUNTA($J$4:$M$4)),TREND(D212:E212,F212:G212,B212))</f>
        <v>1.1732320044985323</v>
      </c>
    </row>
    <row r="213" spans="1:8">
      <c r="A213" s="12">
        <f t="shared" si="32"/>
        <v>42125</v>
      </c>
      <c r="B213" s="34">
        <f t="shared" si="26"/>
        <v>42139</v>
      </c>
      <c r="C213" s="35">
        <f t="shared" si="27"/>
        <v>18</v>
      </c>
      <c r="D213" s="17">
        <f t="shared" si="28"/>
        <v>1.1785638286570452</v>
      </c>
      <c r="E213" s="17">
        <f t="shared" si="29"/>
        <v>1.1717592278953068</v>
      </c>
      <c r="F213" s="14">
        <f t="shared" si="30"/>
        <v>41823</v>
      </c>
      <c r="G213" s="14">
        <f t="shared" si="31"/>
        <v>42188</v>
      </c>
      <c r="H213" s="3">
        <f>CHOOSE(MATCH($A$2,{"D","C"},0),VLOOKUP($A213,$J$4:$M$39,COUNTA($J$4:$M$4)),TREND(D213:E213,F213:G213,B213))</f>
        <v>1.1726727222441431</v>
      </c>
    </row>
    <row r="214" spans="1:8">
      <c r="A214" s="12">
        <f t="shared" si="32"/>
        <v>42156</v>
      </c>
      <c r="B214" s="34">
        <f t="shared" si="26"/>
        <v>42170</v>
      </c>
      <c r="C214" s="35">
        <f t="shared" si="27"/>
        <v>18</v>
      </c>
      <c r="D214" s="17">
        <f t="shared" si="28"/>
        <v>1.1785638286570452</v>
      </c>
      <c r="E214" s="17">
        <f t="shared" si="29"/>
        <v>1.1717592278953068</v>
      </c>
      <c r="F214" s="14">
        <f t="shared" si="30"/>
        <v>41823</v>
      </c>
      <c r="G214" s="14">
        <f t="shared" si="31"/>
        <v>42188</v>
      </c>
      <c r="H214" s="3">
        <f>CHOOSE(MATCH($A$2,{"D","C"},0),VLOOKUP($A214,$J$4:$M$39,COUNTA($J$4:$M$4)),TREND(D214:E214,F214:G214,B214))</f>
        <v>1.1720947972479405</v>
      </c>
    </row>
    <row r="215" spans="1:8">
      <c r="A215" s="12">
        <f t="shared" si="32"/>
        <v>42186</v>
      </c>
      <c r="B215" s="34">
        <f t="shared" si="26"/>
        <v>42200</v>
      </c>
      <c r="C215" s="35">
        <f t="shared" si="27"/>
        <v>19</v>
      </c>
      <c r="D215" s="17">
        <f t="shared" si="28"/>
        <v>1.1717592278953068</v>
      </c>
      <c r="E215" s="17">
        <f t="shared" si="29"/>
        <v>1.1295922569934156</v>
      </c>
      <c r="F215" s="14">
        <f t="shared" si="30"/>
        <v>42188</v>
      </c>
      <c r="G215" s="14">
        <f t="shared" si="31"/>
        <v>42553</v>
      </c>
      <c r="H215" s="3">
        <f>CHOOSE(MATCH($A$2,{"D","C"},0),VLOOKUP($A215,$J$4:$M$39,COUNTA($J$4:$M$4)),TREND(D215:E215,F215:G215,B215))</f>
        <v>1.1703729165231893</v>
      </c>
    </row>
    <row r="216" spans="1:8">
      <c r="A216" s="12">
        <f t="shared" si="32"/>
        <v>42217</v>
      </c>
      <c r="B216" s="34">
        <f t="shared" si="26"/>
        <v>42231</v>
      </c>
      <c r="C216" s="35">
        <f t="shared" si="27"/>
        <v>19</v>
      </c>
      <c r="D216" s="17">
        <f t="shared" si="28"/>
        <v>1.1717592278953068</v>
      </c>
      <c r="E216" s="17">
        <f t="shared" si="29"/>
        <v>1.1295922569934156</v>
      </c>
      <c r="F216" s="14">
        <f t="shared" si="30"/>
        <v>42188</v>
      </c>
      <c r="G216" s="14">
        <f t="shared" si="31"/>
        <v>42553</v>
      </c>
      <c r="H216" s="3">
        <f>CHOOSE(MATCH($A$2,{"D","C"},0),VLOOKUP($A216,$J$4:$M$39,COUNTA($J$4:$M$4)),TREND(D216:E216,F216:G216,B216))</f>
        <v>1.1667916121452206</v>
      </c>
    </row>
    <row r="217" spans="1:8">
      <c r="A217" s="12">
        <f t="shared" si="32"/>
        <v>42248</v>
      </c>
      <c r="B217" s="34">
        <f t="shared" si="26"/>
        <v>42262</v>
      </c>
      <c r="C217" s="35">
        <f t="shared" si="27"/>
        <v>19</v>
      </c>
      <c r="D217" s="17">
        <f t="shared" si="28"/>
        <v>1.1717592278953068</v>
      </c>
      <c r="E217" s="17">
        <f t="shared" si="29"/>
        <v>1.1295922569934156</v>
      </c>
      <c r="F217" s="14">
        <f t="shared" si="30"/>
        <v>42188</v>
      </c>
      <c r="G217" s="14">
        <f t="shared" si="31"/>
        <v>42553</v>
      </c>
      <c r="H217" s="3">
        <f>CHOOSE(MATCH($A$2,{"D","C"},0),VLOOKUP($A217,$J$4:$M$39,COUNTA($J$4:$M$4)),TREND(D217:E217,F217:G217,B217))</f>
        <v>1.163210307767252</v>
      </c>
    </row>
    <row r="218" spans="1:8">
      <c r="A218" s="12">
        <f t="shared" si="32"/>
        <v>42278</v>
      </c>
      <c r="B218" s="34">
        <f t="shared" si="26"/>
        <v>42292</v>
      </c>
      <c r="C218" s="35">
        <f t="shared" si="27"/>
        <v>19</v>
      </c>
      <c r="D218" s="17">
        <f t="shared" si="28"/>
        <v>1.1717592278953068</v>
      </c>
      <c r="E218" s="17">
        <f t="shared" si="29"/>
        <v>1.1295922569934156</v>
      </c>
      <c r="F218" s="14">
        <f t="shared" si="30"/>
        <v>42188</v>
      </c>
      <c r="G218" s="14">
        <f t="shared" si="31"/>
        <v>42553</v>
      </c>
      <c r="H218" s="3">
        <f>CHOOSE(MATCH($A$2,{"D","C"},0),VLOOKUP($A218,$J$4:$M$39,COUNTA($J$4:$M$4)),TREND(D218:E218,F218:G218,B218))</f>
        <v>1.159744529336959</v>
      </c>
    </row>
    <row r="219" spans="1:8">
      <c r="A219" s="12">
        <f t="shared" si="32"/>
        <v>42309</v>
      </c>
      <c r="B219" s="34">
        <f t="shared" si="26"/>
        <v>42323</v>
      </c>
      <c r="C219" s="35">
        <f t="shared" si="27"/>
        <v>19</v>
      </c>
      <c r="D219" s="17">
        <f t="shared" si="28"/>
        <v>1.1717592278953068</v>
      </c>
      <c r="E219" s="17">
        <f t="shared" si="29"/>
        <v>1.1295922569934156</v>
      </c>
      <c r="F219" s="14">
        <f t="shared" si="30"/>
        <v>42188</v>
      </c>
      <c r="G219" s="14">
        <f t="shared" si="31"/>
        <v>42553</v>
      </c>
      <c r="H219" s="3">
        <f>CHOOSE(MATCH($A$2,{"D","C"},0),VLOOKUP($A219,$J$4:$M$39,COUNTA($J$4:$M$4)),TREND(D219:E219,F219:G219,B219))</f>
        <v>1.1561632249589904</v>
      </c>
    </row>
    <row r="220" spans="1:8">
      <c r="A220" s="12">
        <f t="shared" si="32"/>
        <v>42339</v>
      </c>
      <c r="B220" s="34">
        <f t="shared" si="26"/>
        <v>42353</v>
      </c>
      <c r="C220" s="35">
        <f t="shared" si="27"/>
        <v>19</v>
      </c>
      <c r="D220" s="17">
        <f t="shared" si="28"/>
        <v>1.1717592278953068</v>
      </c>
      <c r="E220" s="17">
        <f t="shared" si="29"/>
        <v>1.1295922569934156</v>
      </c>
      <c r="F220" s="14">
        <f t="shared" si="30"/>
        <v>42188</v>
      </c>
      <c r="G220" s="14">
        <f t="shared" si="31"/>
        <v>42553</v>
      </c>
      <c r="H220" s="3">
        <f>CHOOSE(MATCH($A$2,{"D","C"},0),VLOOKUP($A220,$J$4:$M$39,COUNTA($J$4:$M$4)),TREND(D220:E220,F220:G220,B220))</f>
        <v>1.1526974465286983</v>
      </c>
    </row>
    <row r="221" spans="1:8">
      <c r="A221" s="12">
        <f t="shared" si="32"/>
        <v>42370</v>
      </c>
      <c r="B221" s="34">
        <f t="shared" si="26"/>
        <v>42384</v>
      </c>
      <c r="C221" s="35">
        <f t="shared" si="27"/>
        <v>19</v>
      </c>
      <c r="D221" s="17">
        <f t="shared" si="28"/>
        <v>1.1717592278953068</v>
      </c>
      <c r="E221" s="17">
        <f t="shared" si="29"/>
        <v>1.1295922569934156</v>
      </c>
      <c r="F221" s="14">
        <f t="shared" si="30"/>
        <v>42188</v>
      </c>
      <c r="G221" s="14">
        <f t="shared" si="31"/>
        <v>42553</v>
      </c>
      <c r="H221" s="3">
        <f>CHOOSE(MATCH($A$2,{"D","C"},0),VLOOKUP($A221,$J$4:$M$39,COUNTA($J$4:$M$4)),TREND(D221:E221,F221:G221,B221))</f>
        <v>1.1491161421507297</v>
      </c>
    </row>
    <row r="222" spans="1:8">
      <c r="A222" s="12">
        <f t="shared" si="32"/>
        <v>42401</v>
      </c>
      <c r="B222" s="34">
        <f t="shared" si="26"/>
        <v>42415</v>
      </c>
      <c r="C222" s="35">
        <f t="shared" si="27"/>
        <v>19</v>
      </c>
      <c r="D222" s="17">
        <f t="shared" si="28"/>
        <v>1.1717592278953068</v>
      </c>
      <c r="E222" s="17">
        <f t="shared" si="29"/>
        <v>1.1295922569934156</v>
      </c>
      <c r="F222" s="14">
        <f t="shared" si="30"/>
        <v>42188</v>
      </c>
      <c r="G222" s="14">
        <f t="shared" si="31"/>
        <v>42553</v>
      </c>
      <c r="H222" s="3">
        <f>CHOOSE(MATCH($A$2,{"D","C"},0),VLOOKUP($A222,$J$4:$M$39,COUNTA($J$4:$M$4)),TREND(D222:E222,F222:G222,B222))</f>
        <v>1.1455348377727601</v>
      </c>
    </row>
    <row r="223" spans="1:8">
      <c r="A223" s="12">
        <f t="shared" si="32"/>
        <v>42430</v>
      </c>
      <c r="B223" s="34">
        <f t="shared" si="26"/>
        <v>42444</v>
      </c>
      <c r="C223" s="35">
        <f t="shared" si="27"/>
        <v>19</v>
      </c>
      <c r="D223" s="17">
        <f t="shared" si="28"/>
        <v>1.1717592278953068</v>
      </c>
      <c r="E223" s="17">
        <f t="shared" si="29"/>
        <v>1.1295922569934156</v>
      </c>
      <c r="F223" s="14">
        <f t="shared" si="30"/>
        <v>42188</v>
      </c>
      <c r="G223" s="14">
        <f t="shared" si="31"/>
        <v>42553</v>
      </c>
      <c r="H223" s="3">
        <f>CHOOSE(MATCH($A$2,{"D","C"},0),VLOOKUP($A223,$J$4:$M$39,COUNTA($J$4:$M$4)),TREND(D223:E223,F223:G223,B223))</f>
        <v>1.1421845852901447</v>
      </c>
    </row>
    <row r="224" spans="1:8">
      <c r="A224" s="12">
        <f t="shared" si="32"/>
        <v>42461</v>
      </c>
      <c r="B224" s="34">
        <f t="shared" si="26"/>
        <v>42475</v>
      </c>
      <c r="C224" s="35">
        <f t="shared" si="27"/>
        <v>19</v>
      </c>
      <c r="D224" s="17">
        <f t="shared" si="28"/>
        <v>1.1717592278953068</v>
      </c>
      <c r="E224" s="17">
        <f t="shared" si="29"/>
        <v>1.1295922569934156</v>
      </c>
      <c r="F224" s="14">
        <f t="shared" si="30"/>
        <v>42188</v>
      </c>
      <c r="G224" s="14">
        <f t="shared" si="31"/>
        <v>42553</v>
      </c>
      <c r="H224" s="3">
        <f>CHOOSE(MATCH($A$2,{"D","C"},0),VLOOKUP($A224,$J$4:$M$39,COUNTA($J$4:$M$4)),TREND(D224:E224,F224:G224,B224))</f>
        <v>1.138603280912176</v>
      </c>
    </row>
    <row r="225" spans="1:8">
      <c r="A225" s="12">
        <f t="shared" si="32"/>
        <v>42491</v>
      </c>
      <c r="B225" s="34">
        <f t="shared" si="26"/>
        <v>42505</v>
      </c>
      <c r="C225" s="35">
        <f t="shared" si="27"/>
        <v>19</v>
      </c>
      <c r="D225" s="17">
        <f t="shared" si="28"/>
        <v>1.1717592278953068</v>
      </c>
      <c r="E225" s="17">
        <f t="shared" si="29"/>
        <v>1.1295922569934156</v>
      </c>
      <c r="F225" s="14">
        <f t="shared" si="30"/>
        <v>42188</v>
      </c>
      <c r="G225" s="14">
        <f t="shared" si="31"/>
        <v>42553</v>
      </c>
      <c r="H225" s="3">
        <f>CHOOSE(MATCH($A$2,{"D","C"},0),VLOOKUP($A225,$J$4:$M$39,COUNTA($J$4:$M$4)),TREND(D225:E225,F225:G225,B225))</f>
        <v>1.1351375024818831</v>
      </c>
    </row>
    <row r="226" spans="1:8">
      <c r="A226" s="12">
        <f t="shared" si="32"/>
        <v>42522</v>
      </c>
      <c r="B226" s="34">
        <f t="shared" si="26"/>
        <v>42536</v>
      </c>
      <c r="C226" s="35">
        <f t="shared" si="27"/>
        <v>19</v>
      </c>
      <c r="D226" s="17">
        <f t="shared" si="28"/>
        <v>1.1717592278953068</v>
      </c>
      <c r="E226" s="17">
        <f t="shared" si="29"/>
        <v>1.1295922569934156</v>
      </c>
      <c r="F226" s="14">
        <f t="shared" si="30"/>
        <v>42188</v>
      </c>
      <c r="G226" s="14">
        <f t="shared" si="31"/>
        <v>42553</v>
      </c>
      <c r="H226" s="3">
        <f>CHOOSE(MATCH($A$2,{"D","C"},0),VLOOKUP($A226,$J$4:$M$39,COUNTA($J$4:$M$4)),TREND(D226:E226,F226:G226,B226))</f>
        <v>1.1315561981039144</v>
      </c>
    </row>
    <row r="227" spans="1:8">
      <c r="A227" s="12">
        <f t="shared" si="32"/>
        <v>42552</v>
      </c>
      <c r="B227" s="34">
        <f t="shared" si="26"/>
        <v>42566</v>
      </c>
      <c r="C227" s="35">
        <f t="shared" si="27"/>
        <v>20</v>
      </c>
      <c r="D227" s="17">
        <f t="shared" si="28"/>
        <v>1.1295922569934156</v>
      </c>
      <c r="E227" s="17">
        <f t="shared" si="29"/>
        <v>1.1418774119842998</v>
      </c>
      <c r="F227" s="14">
        <f t="shared" si="30"/>
        <v>42553</v>
      </c>
      <c r="G227" s="14">
        <f t="shared" si="31"/>
        <v>42919</v>
      </c>
      <c r="H227" s="3">
        <f>CHOOSE(MATCH($A$2,{"D","C"},0),VLOOKUP($A227,$J$4:$M$39,COUNTA($J$4:$M$4)),TREND(D227:E227,F227:G227,B227))</f>
        <v>1.1300286149575727</v>
      </c>
    </row>
    <row r="228" spans="1:8">
      <c r="A228" s="12">
        <f t="shared" si="32"/>
        <v>42583</v>
      </c>
      <c r="B228" s="34">
        <f t="shared" si="26"/>
        <v>42597</v>
      </c>
      <c r="C228" s="35">
        <f t="shared" si="27"/>
        <v>20</v>
      </c>
      <c r="D228" s="17">
        <f t="shared" si="28"/>
        <v>1.1295922569934156</v>
      </c>
      <c r="E228" s="17">
        <f t="shared" si="29"/>
        <v>1.1418774119842998</v>
      </c>
      <c r="F228" s="14">
        <f t="shared" si="30"/>
        <v>42553</v>
      </c>
      <c r="G228" s="14">
        <f t="shared" si="31"/>
        <v>42919</v>
      </c>
      <c r="H228" s="3">
        <f>CHOOSE(MATCH($A$2,{"D","C"},0),VLOOKUP($A228,$J$4:$M$39,COUNTA($J$4:$M$4)),TREND(D228:E228,F228:G228,B228))</f>
        <v>1.1310691608721013</v>
      </c>
    </row>
    <row r="229" spans="1:8">
      <c r="A229" s="12">
        <f t="shared" si="32"/>
        <v>42614</v>
      </c>
      <c r="B229" s="34">
        <f t="shared" si="26"/>
        <v>42628</v>
      </c>
      <c r="C229" s="35">
        <f t="shared" si="27"/>
        <v>20</v>
      </c>
      <c r="D229" s="17">
        <f t="shared" si="28"/>
        <v>1.1295922569934156</v>
      </c>
      <c r="E229" s="17">
        <f t="shared" si="29"/>
        <v>1.1418774119842998</v>
      </c>
      <c r="F229" s="14">
        <f t="shared" si="30"/>
        <v>42553</v>
      </c>
      <c r="G229" s="14">
        <f t="shared" si="31"/>
        <v>42919</v>
      </c>
      <c r="H229" s="3">
        <f>CHOOSE(MATCH($A$2,{"D","C"},0),VLOOKUP($A229,$J$4:$M$39,COUNTA($J$4:$M$4)),TREND(D229:E229,F229:G229,B229))</f>
        <v>1.1321097067866297</v>
      </c>
    </row>
    <row r="230" spans="1:8">
      <c r="A230" s="12">
        <f t="shared" si="32"/>
        <v>42644</v>
      </c>
      <c r="B230" s="34">
        <f t="shared" si="26"/>
        <v>42658</v>
      </c>
      <c r="C230" s="35">
        <f t="shared" si="27"/>
        <v>20</v>
      </c>
      <c r="D230" s="17">
        <f t="shared" si="28"/>
        <v>1.1295922569934156</v>
      </c>
      <c r="E230" s="17">
        <f t="shared" si="29"/>
        <v>1.1418774119842998</v>
      </c>
      <c r="F230" s="14">
        <f t="shared" si="30"/>
        <v>42553</v>
      </c>
      <c r="G230" s="14">
        <f t="shared" si="31"/>
        <v>42919</v>
      </c>
      <c r="H230" s="3">
        <f>CHOOSE(MATCH($A$2,{"D","C"},0),VLOOKUP($A230,$J$4:$M$39,COUNTA($J$4:$M$4)),TREND(D230:E230,F230:G230,B230))</f>
        <v>1.1331166867039153</v>
      </c>
    </row>
    <row r="231" spans="1:8">
      <c r="A231" s="12">
        <f t="shared" si="32"/>
        <v>42675</v>
      </c>
      <c r="B231" s="34">
        <f t="shared" ref="B231:B274" si="33">DATE(YEAR(A231),MONTH(A231)+FLOOR(($N$2+$A$3)/2,1),1+14*MOD($N$2+$A$3,2))</f>
        <v>42689</v>
      </c>
      <c r="C231" s="35">
        <f t="shared" si="27"/>
        <v>20</v>
      </c>
      <c r="D231" s="17">
        <f t="shared" si="28"/>
        <v>1.1295922569934156</v>
      </c>
      <c r="E231" s="17">
        <f t="shared" si="29"/>
        <v>1.1418774119842998</v>
      </c>
      <c r="F231" s="14">
        <f t="shared" si="30"/>
        <v>42553</v>
      </c>
      <c r="G231" s="14">
        <f t="shared" si="31"/>
        <v>42919</v>
      </c>
      <c r="H231" s="3">
        <f>CHOOSE(MATCH($A$2,{"D","C"},0),VLOOKUP($A231,$J$4:$M$39,COUNTA($J$4:$M$4)),TREND(D231:E231,F231:G231,B231))</f>
        <v>1.1341572326184437</v>
      </c>
    </row>
    <row r="232" spans="1:8">
      <c r="A232" s="12">
        <f t="shared" si="32"/>
        <v>42705</v>
      </c>
      <c r="B232" s="34">
        <f t="shared" si="33"/>
        <v>42719</v>
      </c>
      <c r="C232" s="35">
        <f t="shared" si="27"/>
        <v>20</v>
      </c>
      <c r="D232" s="17">
        <f t="shared" si="28"/>
        <v>1.1295922569934156</v>
      </c>
      <c r="E232" s="17">
        <f t="shared" si="29"/>
        <v>1.1418774119842998</v>
      </c>
      <c r="F232" s="14">
        <f t="shared" si="30"/>
        <v>42553</v>
      </c>
      <c r="G232" s="14">
        <f t="shared" si="31"/>
        <v>42919</v>
      </c>
      <c r="H232" s="3">
        <f>CHOOSE(MATCH($A$2,{"D","C"},0),VLOOKUP($A232,$J$4:$M$39,COUNTA($J$4:$M$4)),TREND(D232:E232,F232:G232,B232))</f>
        <v>1.1351642125357293</v>
      </c>
    </row>
    <row r="233" spans="1:8">
      <c r="A233" s="12">
        <f t="shared" si="32"/>
        <v>42736</v>
      </c>
      <c r="B233" s="34">
        <f t="shared" si="33"/>
        <v>42750</v>
      </c>
      <c r="C233" s="35">
        <f t="shared" si="27"/>
        <v>20</v>
      </c>
      <c r="D233" s="17">
        <f t="shared" si="28"/>
        <v>1.1295922569934156</v>
      </c>
      <c r="E233" s="17">
        <f t="shared" si="29"/>
        <v>1.1418774119842998</v>
      </c>
      <c r="F233" s="14">
        <f t="shared" si="30"/>
        <v>42553</v>
      </c>
      <c r="G233" s="14">
        <f t="shared" si="31"/>
        <v>42919</v>
      </c>
      <c r="H233" s="3">
        <f>CHOOSE(MATCH($A$2,{"D","C"},0),VLOOKUP($A233,$J$4:$M$39,COUNTA($J$4:$M$4)),TREND(D233:E233,F233:G233,B233))</f>
        <v>1.1362047584502577</v>
      </c>
    </row>
    <row r="234" spans="1:8">
      <c r="A234" s="12">
        <f t="shared" si="32"/>
        <v>42767</v>
      </c>
      <c r="B234" s="34">
        <f t="shared" si="33"/>
        <v>42781</v>
      </c>
      <c r="C234" s="35">
        <f t="shared" si="27"/>
        <v>20</v>
      </c>
      <c r="D234" s="17">
        <f t="shared" si="28"/>
        <v>1.1295922569934156</v>
      </c>
      <c r="E234" s="17">
        <f t="shared" si="29"/>
        <v>1.1418774119842998</v>
      </c>
      <c r="F234" s="14">
        <f t="shared" si="30"/>
        <v>42553</v>
      </c>
      <c r="G234" s="14">
        <f t="shared" si="31"/>
        <v>42919</v>
      </c>
      <c r="H234" s="3">
        <f>CHOOSE(MATCH($A$2,{"D","C"},0),VLOOKUP($A234,$J$4:$M$39,COUNTA($J$4:$M$4)),TREND(D234:E234,F234:G234,B234))</f>
        <v>1.1372453043647861</v>
      </c>
    </row>
    <row r="235" spans="1:8">
      <c r="A235" s="12">
        <f t="shared" si="32"/>
        <v>42795</v>
      </c>
      <c r="B235" s="34">
        <f t="shared" si="33"/>
        <v>42809</v>
      </c>
      <c r="C235" s="35">
        <f t="shared" si="27"/>
        <v>20</v>
      </c>
      <c r="D235" s="17">
        <f t="shared" si="28"/>
        <v>1.1295922569934156</v>
      </c>
      <c r="E235" s="17">
        <f t="shared" si="29"/>
        <v>1.1418774119842998</v>
      </c>
      <c r="F235" s="14">
        <f t="shared" si="30"/>
        <v>42553</v>
      </c>
      <c r="G235" s="14">
        <f t="shared" si="31"/>
        <v>42919</v>
      </c>
      <c r="H235" s="3">
        <f>CHOOSE(MATCH($A$2,{"D","C"},0),VLOOKUP($A235,$J$4:$M$39,COUNTA($J$4:$M$4)),TREND(D235:E235,F235:G235,B235))</f>
        <v>1.1381851522875861</v>
      </c>
    </row>
    <row r="236" spans="1:8">
      <c r="A236" s="12">
        <f t="shared" si="32"/>
        <v>42826</v>
      </c>
      <c r="B236" s="34">
        <f t="shared" si="33"/>
        <v>42840</v>
      </c>
      <c r="C236" s="35">
        <f t="shared" si="27"/>
        <v>20</v>
      </c>
      <c r="D236" s="17">
        <f t="shared" si="28"/>
        <v>1.1295922569934156</v>
      </c>
      <c r="E236" s="17">
        <f t="shared" si="29"/>
        <v>1.1418774119842998</v>
      </c>
      <c r="F236" s="14">
        <f t="shared" si="30"/>
        <v>42553</v>
      </c>
      <c r="G236" s="14">
        <f t="shared" si="31"/>
        <v>42919</v>
      </c>
      <c r="H236" s="3">
        <f>CHOOSE(MATCH($A$2,{"D","C"},0),VLOOKUP($A236,$J$4:$M$39,COUNTA($J$4:$M$4)),TREND(D236:E236,F236:G236,B236))</f>
        <v>1.1392256982021145</v>
      </c>
    </row>
    <row r="237" spans="1:8">
      <c r="A237" s="12">
        <f t="shared" si="32"/>
        <v>42856</v>
      </c>
      <c r="B237" s="34">
        <f t="shared" si="33"/>
        <v>42870</v>
      </c>
      <c r="C237" s="35">
        <f t="shared" si="27"/>
        <v>20</v>
      </c>
      <c r="D237" s="17">
        <f t="shared" si="28"/>
        <v>1.1295922569934156</v>
      </c>
      <c r="E237" s="17">
        <f t="shared" si="29"/>
        <v>1.1418774119842998</v>
      </c>
      <c r="F237" s="14">
        <f t="shared" si="30"/>
        <v>42553</v>
      </c>
      <c r="G237" s="14">
        <f t="shared" si="31"/>
        <v>42919</v>
      </c>
      <c r="H237" s="3">
        <f>CHOOSE(MATCH($A$2,{"D","C"},0),VLOOKUP($A237,$J$4:$M$39,COUNTA($J$4:$M$4)),TREND(D237:E237,F237:G237,B237))</f>
        <v>1.1402326781194001</v>
      </c>
    </row>
    <row r="238" spans="1:8">
      <c r="A238" s="12">
        <f t="shared" si="32"/>
        <v>42887</v>
      </c>
      <c r="B238" s="34">
        <f t="shared" si="33"/>
        <v>42901</v>
      </c>
      <c r="C238" s="35">
        <f t="shared" si="27"/>
        <v>20</v>
      </c>
      <c r="D238" s="17">
        <f t="shared" si="28"/>
        <v>1.1295922569934156</v>
      </c>
      <c r="E238" s="17">
        <f t="shared" si="29"/>
        <v>1.1418774119842998</v>
      </c>
      <c r="F238" s="14">
        <f t="shared" si="30"/>
        <v>42553</v>
      </c>
      <c r="G238" s="14">
        <f t="shared" si="31"/>
        <v>42919</v>
      </c>
      <c r="H238" s="3">
        <f>CHOOSE(MATCH($A$2,{"D","C"},0),VLOOKUP($A238,$J$4:$M$39,COUNTA($J$4:$M$4)),TREND(D238:E238,F238:G238,B238))</f>
        <v>1.1412732240339285</v>
      </c>
    </row>
    <row r="239" spans="1:8">
      <c r="A239" s="12">
        <f t="shared" si="32"/>
        <v>42917</v>
      </c>
      <c r="B239" s="34">
        <f t="shared" si="33"/>
        <v>42931</v>
      </c>
      <c r="C239" s="35">
        <f t="shared" si="27"/>
        <v>21</v>
      </c>
      <c r="D239" s="17">
        <f t="shared" si="28"/>
        <v>1.1418774119842998</v>
      </c>
      <c r="E239" s="17">
        <f t="shared" si="29"/>
        <v>1.11035588213437</v>
      </c>
      <c r="F239" s="14">
        <f t="shared" si="30"/>
        <v>42919</v>
      </c>
      <c r="G239" s="14">
        <f t="shared" si="31"/>
        <v>43284</v>
      </c>
      <c r="H239" s="3">
        <f>CHOOSE(MATCH($A$2,{"D","C"},0),VLOOKUP($A239,$J$4:$M$39,COUNTA($J$4:$M$4)),TREND(D239:E239,F239:G239,B239))</f>
        <v>1.1408410877152613</v>
      </c>
    </row>
    <row r="240" spans="1:8">
      <c r="A240" s="12">
        <f t="shared" si="32"/>
        <v>42948</v>
      </c>
      <c r="B240" s="34">
        <f t="shared" si="33"/>
        <v>42962</v>
      </c>
      <c r="C240" s="35">
        <f t="shared" si="27"/>
        <v>21</v>
      </c>
      <c r="D240" s="17">
        <f t="shared" si="28"/>
        <v>1.1418774119842998</v>
      </c>
      <c r="E240" s="17">
        <f t="shared" si="29"/>
        <v>1.11035588213437</v>
      </c>
      <c r="F240" s="14">
        <f t="shared" si="30"/>
        <v>42919</v>
      </c>
      <c r="G240" s="14">
        <f t="shared" si="31"/>
        <v>43284</v>
      </c>
      <c r="H240" s="3">
        <f>CHOOSE(MATCH($A$2,{"D","C"},0),VLOOKUP($A240,$J$4:$M$39,COUNTA($J$4:$M$4)),TREND(D240:E240,F240:G240,B240))</f>
        <v>1.1381639166869113</v>
      </c>
    </row>
    <row r="241" spans="1:8">
      <c r="A241" s="12">
        <f t="shared" si="32"/>
        <v>42979</v>
      </c>
      <c r="B241" s="34">
        <f t="shared" si="33"/>
        <v>42993</v>
      </c>
      <c r="C241" s="35">
        <f t="shared" si="27"/>
        <v>21</v>
      </c>
      <c r="D241" s="17">
        <f t="shared" si="28"/>
        <v>1.1418774119842998</v>
      </c>
      <c r="E241" s="17">
        <f t="shared" si="29"/>
        <v>1.11035588213437</v>
      </c>
      <c r="F241" s="14">
        <f t="shared" si="30"/>
        <v>42919</v>
      </c>
      <c r="G241" s="14">
        <f t="shared" si="31"/>
        <v>43284</v>
      </c>
      <c r="H241" s="3">
        <f>CHOOSE(MATCH($A$2,{"D","C"},0),VLOOKUP($A241,$J$4:$M$39,COUNTA($J$4:$M$4)),TREND(D241:E241,F241:G241,B241))</f>
        <v>1.1354867456585609</v>
      </c>
    </row>
    <row r="242" spans="1:8">
      <c r="A242" s="12">
        <f t="shared" si="32"/>
        <v>43009</v>
      </c>
      <c r="B242" s="34">
        <f t="shared" si="33"/>
        <v>43023</v>
      </c>
      <c r="C242" s="35">
        <f t="shared" si="27"/>
        <v>21</v>
      </c>
      <c r="D242" s="17">
        <f t="shared" si="28"/>
        <v>1.1418774119842998</v>
      </c>
      <c r="E242" s="17">
        <f t="shared" si="29"/>
        <v>1.11035588213437</v>
      </c>
      <c r="F242" s="14">
        <f t="shared" si="30"/>
        <v>42919</v>
      </c>
      <c r="G242" s="14">
        <f t="shared" si="31"/>
        <v>43284</v>
      </c>
      <c r="H242" s="3">
        <f>CHOOSE(MATCH($A$2,{"D","C"},0),VLOOKUP($A242,$J$4:$M$39,COUNTA($J$4:$M$4)),TREND(D242:E242,F242:G242,B242))</f>
        <v>1.1328959349859642</v>
      </c>
    </row>
    <row r="243" spans="1:8">
      <c r="A243" s="12">
        <f t="shared" si="32"/>
        <v>43040</v>
      </c>
      <c r="B243" s="34">
        <f t="shared" si="33"/>
        <v>43054</v>
      </c>
      <c r="C243" s="35">
        <f t="shared" si="27"/>
        <v>21</v>
      </c>
      <c r="D243" s="17">
        <f t="shared" si="28"/>
        <v>1.1418774119842998</v>
      </c>
      <c r="E243" s="17">
        <f t="shared" si="29"/>
        <v>1.11035588213437</v>
      </c>
      <c r="F243" s="14">
        <f t="shared" si="30"/>
        <v>42919</v>
      </c>
      <c r="G243" s="14">
        <f t="shared" si="31"/>
        <v>43284</v>
      </c>
      <c r="H243" s="3">
        <f>CHOOSE(MATCH($A$2,{"D","C"},0),VLOOKUP($A243,$J$4:$M$39,COUNTA($J$4:$M$4)),TREND(D243:E243,F243:G243,B243))</f>
        <v>1.1302187639576138</v>
      </c>
    </row>
    <row r="244" spans="1:8">
      <c r="A244" s="12">
        <f t="shared" si="32"/>
        <v>43070</v>
      </c>
      <c r="B244" s="34">
        <f t="shared" si="33"/>
        <v>43084</v>
      </c>
      <c r="C244" s="35">
        <f t="shared" si="27"/>
        <v>21</v>
      </c>
      <c r="D244" s="17">
        <f t="shared" si="28"/>
        <v>1.1418774119842998</v>
      </c>
      <c r="E244" s="17">
        <f t="shared" si="29"/>
        <v>1.11035588213437</v>
      </c>
      <c r="F244" s="14">
        <f t="shared" si="30"/>
        <v>42919</v>
      </c>
      <c r="G244" s="14">
        <f t="shared" si="31"/>
        <v>43284</v>
      </c>
      <c r="H244" s="3">
        <f>CHOOSE(MATCH($A$2,{"D","C"},0),VLOOKUP($A244,$J$4:$M$39,COUNTA($J$4:$M$4)),TREND(D244:E244,F244:G244,B244))</f>
        <v>1.1276279532850166</v>
      </c>
    </row>
    <row r="245" spans="1:8">
      <c r="A245" s="12">
        <f t="shared" si="32"/>
        <v>43101</v>
      </c>
      <c r="B245" s="34">
        <f t="shared" si="33"/>
        <v>43115</v>
      </c>
      <c r="C245" s="35">
        <f t="shared" si="27"/>
        <v>21</v>
      </c>
      <c r="D245" s="17">
        <f t="shared" si="28"/>
        <v>1.1418774119842998</v>
      </c>
      <c r="E245" s="17">
        <f t="shared" si="29"/>
        <v>1.11035588213437</v>
      </c>
      <c r="F245" s="14">
        <f t="shared" si="30"/>
        <v>42919</v>
      </c>
      <c r="G245" s="14">
        <f t="shared" si="31"/>
        <v>43284</v>
      </c>
      <c r="H245" s="3">
        <f>CHOOSE(MATCH($A$2,{"D","C"},0),VLOOKUP($A245,$J$4:$M$39,COUNTA($J$4:$M$4)),TREND(D245:E245,F245:G245,B245))</f>
        <v>1.1249507822566667</v>
      </c>
    </row>
    <row r="246" spans="1:8">
      <c r="A246" s="12">
        <f t="shared" si="32"/>
        <v>43132</v>
      </c>
      <c r="B246" s="34">
        <f t="shared" si="33"/>
        <v>43146</v>
      </c>
      <c r="C246" s="35">
        <f t="shared" si="27"/>
        <v>21</v>
      </c>
      <c r="D246" s="17">
        <f t="shared" si="28"/>
        <v>1.1418774119842998</v>
      </c>
      <c r="E246" s="17">
        <f t="shared" si="29"/>
        <v>1.11035588213437</v>
      </c>
      <c r="F246" s="14">
        <f t="shared" si="30"/>
        <v>42919</v>
      </c>
      <c r="G246" s="14">
        <f t="shared" si="31"/>
        <v>43284</v>
      </c>
      <c r="H246" s="3">
        <f>CHOOSE(MATCH($A$2,{"D","C"},0),VLOOKUP($A246,$J$4:$M$39,COUNTA($J$4:$M$4)),TREND(D246:E246,F246:G246,B246))</f>
        <v>1.1222736112283163</v>
      </c>
    </row>
    <row r="247" spans="1:8">
      <c r="A247" s="12">
        <f t="shared" si="32"/>
        <v>43160</v>
      </c>
      <c r="B247" s="34">
        <f t="shared" si="33"/>
        <v>43174</v>
      </c>
      <c r="C247" s="35">
        <f t="shared" si="27"/>
        <v>21</v>
      </c>
      <c r="D247" s="17">
        <f t="shared" si="28"/>
        <v>1.1418774119842998</v>
      </c>
      <c r="E247" s="17">
        <f t="shared" si="29"/>
        <v>1.11035588213437</v>
      </c>
      <c r="F247" s="14">
        <f t="shared" si="30"/>
        <v>42919</v>
      </c>
      <c r="G247" s="14">
        <f t="shared" si="31"/>
        <v>43284</v>
      </c>
      <c r="H247" s="3">
        <f>CHOOSE(MATCH($A$2,{"D","C"},0),VLOOKUP($A247,$J$4:$M$39,COUNTA($J$4:$M$4)),TREND(D247:E247,F247:G247,B247))</f>
        <v>1.1198555212672261</v>
      </c>
    </row>
    <row r="248" spans="1:8">
      <c r="A248" s="12">
        <f t="shared" si="32"/>
        <v>43191</v>
      </c>
      <c r="B248" s="34">
        <f t="shared" si="33"/>
        <v>43205</v>
      </c>
      <c r="C248" s="35">
        <f t="shared" si="27"/>
        <v>21</v>
      </c>
      <c r="D248" s="17">
        <f t="shared" si="28"/>
        <v>1.1418774119842998</v>
      </c>
      <c r="E248" s="17">
        <f t="shared" si="29"/>
        <v>1.11035588213437</v>
      </c>
      <c r="F248" s="14">
        <f t="shared" si="30"/>
        <v>42919</v>
      </c>
      <c r="G248" s="14">
        <f t="shared" si="31"/>
        <v>43284</v>
      </c>
      <c r="H248" s="3">
        <f>CHOOSE(MATCH($A$2,{"D","C"},0),VLOOKUP($A248,$J$4:$M$39,COUNTA($J$4:$M$4)),TREND(D248:E248,F248:G248,B248))</f>
        <v>1.1171783502388757</v>
      </c>
    </row>
    <row r="249" spans="1:8">
      <c r="A249" s="12">
        <f t="shared" si="32"/>
        <v>43221</v>
      </c>
      <c r="B249" s="34">
        <f t="shared" si="33"/>
        <v>43235</v>
      </c>
      <c r="C249" s="35">
        <f t="shared" si="27"/>
        <v>21</v>
      </c>
      <c r="D249" s="17">
        <f t="shared" si="28"/>
        <v>1.1418774119842998</v>
      </c>
      <c r="E249" s="17">
        <f t="shared" si="29"/>
        <v>1.11035588213437</v>
      </c>
      <c r="F249" s="14">
        <f t="shared" si="30"/>
        <v>42919</v>
      </c>
      <c r="G249" s="14">
        <f t="shared" si="31"/>
        <v>43284</v>
      </c>
      <c r="H249" s="3">
        <f>CHOOSE(MATCH($A$2,{"D","C"},0),VLOOKUP($A249,$J$4:$M$39,COUNTA($J$4:$M$4)),TREND(D249:E249,F249:G249,B249))</f>
        <v>1.1145875395662785</v>
      </c>
    </row>
    <row r="250" spans="1:8">
      <c r="A250" s="12">
        <f t="shared" si="32"/>
        <v>43252</v>
      </c>
      <c r="B250" s="34">
        <f t="shared" si="33"/>
        <v>43266</v>
      </c>
      <c r="C250" s="35">
        <f t="shared" si="27"/>
        <v>21</v>
      </c>
      <c r="D250" s="17">
        <f t="shared" si="28"/>
        <v>1.1418774119842998</v>
      </c>
      <c r="E250" s="17">
        <f t="shared" si="29"/>
        <v>1.11035588213437</v>
      </c>
      <c r="F250" s="14">
        <f t="shared" si="30"/>
        <v>42919</v>
      </c>
      <c r="G250" s="14">
        <f t="shared" si="31"/>
        <v>43284</v>
      </c>
      <c r="H250" s="3">
        <f>CHOOSE(MATCH($A$2,{"D","C"},0),VLOOKUP($A250,$J$4:$M$39,COUNTA($J$4:$M$4)),TREND(D250:E250,F250:G250,B250))</f>
        <v>1.1119103685379286</v>
      </c>
    </row>
    <row r="251" spans="1:8">
      <c r="A251" s="12">
        <f t="shared" si="32"/>
        <v>43282</v>
      </c>
      <c r="B251" s="34">
        <f t="shared" si="33"/>
        <v>43296</v>
      </c>
      <c r="C251" s="35">
        <f t="shared" si="27"/>
        <v>22</v>
      </c>
      <c r="D251" s="17">
        <f t="shared" si="28"/>
        <v>1.11035588213437</v>
      </c>
      <c r="E251" s="17">
        <f t="shared" si="29"/>
        <v>1.1856186360836853</v>
      </c>
      <c r="F251" s="14">
        <f t="shared" si="30"/>
        <v>43284</v>
      </c>
      <c r="G251" s="14">
        <f t="shared" si="31"/>
        <v>43649</v>
      </c>
      <c r="H251" s="3">
        <f>CHOOSE(MATCH($A$2,{"D","C"},0),VLOOKUP($A251,$J$4:$M$39,COUNTA($J$4:$M$4)),TREND(D251:E251,F251:G251,B251))</f>
        <v>1.1128302740450327</v>
      </c>
    </row>
    <row r="252" spans="1:8">
      <c r="A252" s="12">
        <f t="shared" si="32"/>
        <v>43313</v>
      </c>
      <c r="B252" s="34">
        <f t="shared" si="33"/>
        <v>43327</v>
      </c>
      <c r="C252" s="35">
        <f t="shared" si="27"/>
        <v>22</v>
      </c>
      <c r="D252" s="17">
        <f t="shared" si="28"/>
        <v>1.11035588213437</v>
      </c>
      <c r="E252" s="17">
        <f t="shared" si="29"/>
        <v>1.1856186360836853</v>
      </c>
      <c r="F252" s="14">
        <f t="shared" si="30"/>
        <v>43284</v>
      </c>
      <c r="G252" s="14">
        <f t="shared" si="31"/>
        <v>43649</v>
      </c>
      <c r="H252" s="3">
        <f>CHOOSE(MATCH($A$2,{"D","C"},0),VLOOKUP($A252,$J$4:$M$39,COUNTA($J$4:$M$4)),TREND(D252:E252,F252:G252,B252))</f>
        <v>1.119222453147577</v>
      </c>
    </row>
    <row r="253" spans="1:8">
      <c r="A253" s="12">
        <f t="shared" si="32"/>
        <v>43344</v>
      </c>
      <c r="B253" s="34">
        <f t="shared" si="33"/>
        <v>43358</v>
      </c>
      <c r="C253" s="35">
        <f t="shared" si="27"/>
        <v>22</v>
      </c>
      <c r="D253" s="17">
        <f t="shared" si="28"/>
        <v>1.11035588213437</v>
      </c>
      <c r="E253" s="17">
        <f t="shared" si="29"/>
        <v>1.1856186360836853</v>
      </c>
      <c r="F253" s="14">
        <f t="shared" si="30"/>
        <v>43284</v>
      </c>
      <c r="G253" s="14">
        <f t="shared" si="31"/>
        <v>43649</v>
      </c>
      <c r="H253" s="3">
        <f>CHOOSE(MATCH($A$2,{"D","C"},0),VLOOKUP($A253,$J$4:$M$39,COUNTA($J$4:$M$4)),TREND(D253:E253,F253:G253,B253))</f>
        <v>1.1256146322501213</v>
      </c>
    </row>
    <row r="254" spans="1:8">
      <c r="A254" s="12">
        <f t="shared" si="32"/>
        <v>43374</v>
      </c>
      <c r="B254" s="34">
        <f t="shared" si="33"/>
        <v>43388</v>
      </c>
      <c r="C254" s="35">
        <f t="shared" si="27"/>
        <v>22</v>
      </c>
      <c r="D254" s="17">
        <f t="shared" si="28"/>
        <v>1.11035588213437</v>
      </c>
      <c r="E254" s="17">
        <f t="shared" si="29"/>
        <v>1.1856186360836853</v>
      </c>
      <c r="F254" s="14">
        <f t="shared" si="30"/>
        <v>43284</v>
      </c>
      <c r="G254" s="14">
        <f t="shared" si="31"/>
        <v>43649</v>
      </c>
      <c r="H254" s="3">
        <f>CHOOSE(MATCH($A$2,{"D","C"},0),VLOOKUP($A254,$J$4:$M$39,COUNTA($J$4:$M$4)),TREND(D254:E254,F254:G254,B254))</f>
        <v>1.1318006120267778</v>
      </c>
    </row>
    <row r="255" spans="1:8">
      <c r="A255" s="12">
        <f t="shared" si="32"/>
        <v>43405</v>
      </c>
      <c r="B255" s="34">
        <f t="shared" si="33"/>
        <v>43419</v>
      </c>
      <c r="C255" s="35">
        <f t="shared" si="27"/>
        <v>22</v>
      </c>
      <c r="D255" s="17">
        <f t="shared" si="28"/>
        <v>1.11035588213437</v>
      </c>
      <c r="E255" s="17">
        <f t="shared" si="29"/>
        <v>1.1856186360836853</v>
      </c>
      <c r="F255" s="14">
        <f t="shared" si="30"/>
        <v>43284</v>
      </c>
      <c r="G255" s="14">
        <f t="shared" si="31"/>
        <v>43649</v>
      </c>
      <c r="H255" s="3">
        <f>CHOOSE(MATCH($A$2,{"D","C"},0),VLOOKUP($A255,$J$4:$M$39,COUNTA($J$4:$M$4)),TREND(D255:E255,F255:G255,B255))</f>
        <v>1.1381927911293221</v>
      </c>
    </row>
    <row r="256" spans="1:8">
      <c r="A256" s="12">
        <f t="shared" si="32"/>
        <v>43435</v>
      </c>
      <c r="B256" s="34">
        <f t="shared" si="33"/>
        <v>43449</v>
      </c>
      <c r="C256" s="35">
        <f t="shared" si="27"/>
        <v>22</v>
      </c>
      <c r="D256" s="17">
        <f t="shared" si="28"/>
        <v>1.11035588213437</v>
      </c>
      <c r="E256" s="17">
        <f t="shared" si="29"/>
        <v>1.1856186360836853</v>
      </c>
      <c r="F256" s="14">
        <f t="shared" si="30"/>
        <v>43284</v>
      </c>
      <c r="G256" s="14">
        <f t="shared" si="31"/>
        <v>43649</v>
      </c>
      <c r="H256" s="3">
        <f>CHOOSE(MATCH($A$2,{"D","C"},0),VLOOKUP($A256,$J$4:$M$39,COUNTA($J$4:$M$4)),TREND(D256:E256,F256:G256,B256))</f>
        <v>1.1443787709059787</v>
      </c>
    </row>
    <row r="257" spans="1:8">
      <c r="A257" s="12">
        <f t="shared" si="32"/>
        <v>43466</v>
      </c>
      <c r="B257" s="34">
        <f t="shared" si="33"/>
        <v>43480</v>
      </c>
      <c r="C257" s="35">
        <f t="shared" si="27"/>
        <v>22</v>
      </c>
      <c r="D257" s="17">
        <f t="shared" si="28"/>
        <v>1.11035588213437</v>
      </c>
      <c r="E257" s="17">
        <f t="shared" si="29"/>
        <v>1.1856186360836853</v>
      </c>
      <c r="F257" s="14">
        <f t="shared" si="30"/>
        <v>43284</v>
      </c>
      <c r="G257" s="14">
        <f t="shared" si="31"/>
        <v>43649</v>
      </c>
      <c r="H257" s="3">
        <f>CHOOSE(MATCH($A$2,{"D","C"},0),VLOOKUP($A257,$J$4:$M$39,COUNTA($J$4:$M$4)),TREND(D257:E257,F257:G257,B257))</f>
        <v>1.150770950008523</v>
      </c>
    </row>
    <row r="258" spans="1:8">
      <c r="A258" s="12">
        <f t="shared" si="32"/>
        <v>43497</v>
      </c>
      <c r="B258" s="34">
        <f t="shared" si="33"/>
        <v>43511</v>
      </c>
      <c r="C258" s="35">
        <f t="shared" si="27"/>
        <v>22</v>
      </c>
      <c r="D258" s="17">
        <f t="shared" si="28"/>
        <v>1.11035588213437</v>
      </c>
      <c r="E258" s="17">
        <f t="shared" si="29"/>
        <v>1.1856186360836853</v>
      </c>
      <c r="F258" s="14">
        <f t="shared" si="30"/>
        <v>43284</v>
      </c>
      <c r="G258" s="14">
        <f t="shared" si="31"/>
        <v>43649</v>
      </c>
      <c r="H258" s="3">
        <f>CHOOSE(MATCH($A$2,{"D","C"},0),VLOOKUP($A258,$J$4:$M$39,COUNTA($J$4:$M$4)),TREND(D258:E258,F258:G258,B258))</f>
        <v>1.1571631291110673</v>
      </c>
    </row>
    <row r="259" spans="1:8">
      <c r="A259" s="12">
        <f t="shared" si="32"/>
        <v>43525</v>
      </c>
      <c r="B259" s="34">
        <f t="shared" si="33"/>
        <v>43539</v>
      </c>
      <c r="C259" s="35">
        <f t="shared" si="27"/>
        <v>22</v>
      </c>
      <c r="D259" s="17">
        <f t="shared" si="28"/>
        <v>1.11035588213437</v>
      </c>
      <c r="E259" s="17">
        <f t="shared" si="29"/>
        <v>1.1856186360836853</v>
      </c>
      <c r="F259" s="14">
        <f t="shared" si="30"/>
        <v>43284</v>
      </c>
      <c r="G259" s="14">
        <f t="shared" si="31"/>
        <v>43649</v>
      </c>
      <c r="H259" s="3">
        <f>CHOOSE(MATCH($A$2,{"D","C"},0),VLOOKUP($A259,$J$4:$M$39,COUNTA($J$4:$M$4)),TREND(D259:E259,F259:G259,B259))</f>
        <v>1.1629367102359467</v>
      </c>
    </row>
    <row r="260" spans="1:8">
      <c r="A260" s="12">
        <f t="shared" si="32"/>
        <v>43556</v>
      </c>
      <c r="B260" s="34">
        <f t="shared" si="33"/>
        <v>43570</v>
      </c>
      <c r="C260" s="35">
        <f t="shared" si="27"/>
        <v>22</v>
      </c>
      <c r="D260" s="17">
        <f t="shared" si="28"/>
        <v>1.11035588213437</v>
      </c>
      <c r="E260" s="17">
        <f t="shared" si="29"/>
        <v>1.1856186360836853</v>
      </c>
      <c r="F260" s="14">
        <f t="shared" si="30"/>
        <v>43284</v>
      </c>
      <c r="G260" s="14">
        <f t="shared" si="31"/>
        <v>43649</v>
      </c>
      <c r="H260" s="3">
        <f>CHOOSE(MATCH($A$2,{"D","C"},0),VLOOKUP($A260,$J$4:$M$39,COUNTA($J$4:$M$4)),TREND(D260:E260,F260:G260,B260))</f>
        <v>1.169328889338491</v>
      </c>
    </row>
    <row r="261" spans="1:8">
      <c r="A261" s="12">
        <f t="shared" si="32"/>
        <v>43586</v>
      </c>
      <c r="B261" s="34">
        <f t="shared" si="33"/>
        <v>43600</v>
      </c>
      <c r="C261" s="35">
        <f t="shared" ref="C261:C274" si="34">MATCH($B261,$K$5:$K$39,1)</f>
        <v>22</v>
      </c>
      <c r="D261" s="17">
        <f t="shared" ref="D261:D274" si="35">INDEX($M$5:$M$39,C261)</f>
        <v>1.11035588213437</v>
      </c>
      <c r="E261" s="17">
        <f t="shared" ref="E261:E274" si="36">INDEX($M$5:$M$39,C261+1)</f>
        <v>1.1856186360836853</v>
      </c>
      <c r="F261" s="14">
        <f t="shared" ref="F261:F274" si="37">INDEX($K$5:$K$39,C261)</f>
        <v>43284</v>
      </c>
      <c r="G261" s="14">
        <f t="shared" ref="G261:G274" si="38">INDEX($K$5:$K$39,C261+1)</f>
        <v>43649</v>
      </c>
      <c r="H261" s="3">
        <f>CHOOSE(MATCH($A$2,{"D","C"},0),VLOOKUP($A261,$J$4:$M$39,COUNTA($J$4:$M$4)),TREND(D261:E261,F261:G261,B261))</f>
        <v>1.1755148691151476</v>
      </c>
    </row>
    <row r="262" spans="1:8">
      <c r="A262" s="12">
        <f t="shared" ref="A262:A325" si="39">EOMONTH(A261,$A$3-1)+1</f>
        <v>43617</v>
      </c>
      <c r="B262" s="34">
        <f t="shared" si="33"/>
        <v>43631</v>
      </c>
      <c r="C262" s="35">
        <f t="shared" si="34"/>
        <v>22</v>
      </c>
      <c r="D262" s="17">
        <f t="shared" si="35"/>
        <v>1.11035588213437</v>
      </c>
      <c r="E262" s="17">
        <f t="shared" si="36"/>
        <v>1.1856186360836853</v>
      </c>
      <c r="F262" s="14">
        <f t="shared" si="37"/>
        <v>43284</v>
      </c>
      <c r="G262" s="14">
        <f t="shared" si="38"/>
        <v>43649</v>
      </c>
      <c r="H262" s="3">
        <f>CHOOSE(MATCH($A$2,{"D","C"},0),VLOOKUP($A262,$J$4:$M$39,COUNTA($J$4:$M$4)),TREND(D262:E262,F262:G262,B262))</f>
        <v>1.1819070482176919</v>
      </c>
    </row>
    <row r="263" spans="1:8">
      <c r="A263" s="12">
        <f t="shared" si="39"/>
        <v>43647</v>
      </c>
      <c r="B263" s="34">
        <f t="shared" si="33"/>
        <v>43661</v>
      </c>
      <c r="C263" s="35">
        <f t="shared" si="34"/>
        <v>23</v>
      </c>
      <c r="D263" s="17">
        <f t="shared" si="35"/>
        <v>1.1856186360836853</v>
      </c>
      <c r="E263" s="17">
        <f t="shared" si="36"/>
        <v>1.1963989734574849</v>
      </c>
      <c r="F263" s="14">
        <f t="shared" si="37"/>
        <v>43649</v>
      </c>
      <c r="G263" s="14">
        <f t="shared" si="38"/>
        <v>44014</v>
      </c>
      <c r="H263" s="3">
        <f>CHOOSE(MATCH($A$2,{"D","C"},0),VLOOKUP($A263,$J$4:$M$39,COUNTA($J$4:$M$4)),TREND(D263:E263,F263:G263,B263))</f>
        <v>1.1859730581343308</v>
      </c>
    </row>
    <row r="264" spans="1:8">
      <c r="A264" s="12">
        <f t="shared" si="39"/>
        <v>43678</v>
      </c>
      <c r="B264" s="34">
        <f t="shared" si="33"/>
        <v>43692</v>
      </c>
      <c r="C264" s="35">
        <f t="shared" si="34"/>
        <v>23</v>
      </c>
      <c r="D264" s="17">
        <f t="shared" si="35"/>
        <v>1.1856186360836853</v>
      </c>
      <c r="E264" s="17">
        <f t="shared" si="36"/>
        <v>1.1963989734574849</v>
      </c>
      <c r="F264" s="14">
        <f t="shared" si="37"/>
        <v>43649</v>
      </c>
      <c r="G264" s="14">
        <f t="shared" si="38"/>
        <v>44014</v>
      </c>
      <c r="H264" s="3">
        <f>CHOOSE(MATCH($A$2,{"D","C"},0),VLOOKUP($A264,$J$4:$M$39,COUNTA($J$4:$M$4)),TREND(D264:E264,F264:G264,B264))</f>
        <v>1.1868886484318315</v>
      </c>
    </row>
    <row r="265" spans="1:8">
      <c r="A265" s="12">
        <f t="shared" si="39"/>
        <v>43709</v>
      </c>
      <c r="B265" s="34">
        <f t="shared" si="33"/>
        <v>43723</v>
      </c>
      <c r="C265" s="35">
        <f t="shared" si="34"/>
        <v>23</v>
      </c>
      <c r="D265" s="17">
        <f t="shared" si="35"/>
        <v>1.1856186360836853</v>
      </c>
      <c r="E265" s="17">
        <f t="shared" si="36"/>
        <v>1.1963989734574849</v>
      </c>
      <c r="F265" s="14">
        <f t="shared" si="37"/>
        <v>43649</v>
      </c>
      <c r="G265" s="14">
        <f t="shared" si="38"/>
        <v>44014</v>
      </c>
      <c r="H265" s="3">
        <f>CHOOSE(MATCH($A$2,{"D","C"},0),VLOOKUP($A265,$J$4:$M$39,COUNTA($J$4:$M$4)),TREND(D265:E265,F265:G265,B265))</f>
        <v>1.1878042387293324</v>
      </c>
    </row>
    <row r="266" spans="1:8">
      <c r="A266" s="12">
        <f t="shared" si="39"/>
        <v>43739</v>
      </c>
      <c r="B266" s="34">
        <f t="shared" si="33"/>
        <v>43753</v>
      </c>
      <c r="C266" s="35">
        <f t="shared" si="34"/>
        <v>23</v>
      </c>
      <c r="D266" s="17">
        <f t="shared" si="35"/>
        <v>1.1856186360836853</v>
      </c>
      <c r="E266" s="17">
        <f t="shared" si="36"/>
        <v>1.1963989734574849</v>
      </c>
      <c r="F266" s="14">
        <f t="shared" si="37"/>
        <v>43649</v>
      </c>
      <c r="G266" s="14">
        <f t="shared" si="38"/>
        <v>44014</v>
      </c>
      <c r="H266" s="3">
        <f>CHOOSE(MATCH($A$2,{"D","C"},0),VLOOKUP($A266,$J$4:$M$39,COUNTA($J$4:$M$4)),TREND(D266:E266,F266:G266,B266))</f>
        <v>1.188690293855946</v>
      </c>
    </row>
    <row r="267" spans="1:8">
      <c r="A267" s="12">
        <f t="shared" si="39"/>
        <v>43770</v>
      </c>
      <c r="B267" s="34">
        <f t="shared" si="33"/>
        <v>43784</v>
      </c>
      <c r="C267" s="35">
        <f t="shared" si="34"/>
        <v>23</v>
      </c>
      <c r="D267" s="17">
        <f t="shared" si="35"/>
        <v>1.1856186360836853</v>
      </c>
      <c r="E267" s="17">
        <f t="shared" si="36"/>
        <v>1.1963989734574849</v>
      </c>
      <c r="F267" s="14">
        <f t="shared" si="37"/>
        <v>43649</v>
      </c>
      <c r="G267" s="14">
        <f t="shared" si="38"/>
        <v>44014</v>
      </c>
      <c r="H267" s="3">
        <f>CHOOSE(MATCH($A$2,{"D","C"},0),VLOOKUP($A267,$J$4:$M$39,COUNTA($J$4:$M$4)),TREND(D267:E267,F267:G267,B267))</f>
        <v>1.1896058841534469</v>
      </c>
    </row>
    <row r="268" spans="1:8">
      <c r="A268" s="12">
        <f t="shared" si="39"/>
        <v>43800</v>
      </c>
      <c r="B268" s="34">
        <f t="shared" si="33"/>
        <v>43814</v>
      </c>
      <c r="C268" s="35">
        <f t="shared" si="34"/>
        <v>23</v>
      </c>
      <c r="D268" s="17">
        <f t="shared" si="35"/>
        <v>1.1856186360836853</v>
      </c>
      <c r="E268" s="17">
        <f t="shared" si="36"/>
        <v>1.1963989734574849</v>
      </c>
      <c r="F268" s="14">
        <f t="shared" si="37"/>
        <v>43649</v>
      </c>
      <c r="G268" s="14">
        <f t="shared" si="38"/>
        <v>44014</v>
      </c>
      <c r="H268" s="3">
        <f>CHOOSE(MATCH($A$2,{"D","C"},0),VLOOKUP($A268,$J$4:$M$39,COUNTA($J$4:$M$4)),TREND(D268:E268,F268:G268,B268))</f>
        <v>1.1904919392800606</v>
      </c>
    </row>
    <row r="269" spans="1:8">
      <c r="A269" s="12">
        <f t="shared" si="39"/>
        <v>43831</v>
      </c>
      <c r="B269" s="34">
        <f t="shared" si="33"/>
        <v>43845</v>
      </c>
      <c r="C269" s="35">
        <f t="shared" si="34"/>
        <v>23</v>
      </c>
      <c r="D269" s="17">
        <f t="shared" si="35"/>
        <v>1.1856186360836853</v>
      </c>
      <c r="E269" s="17">
        <f t="shared" si="36"/>
        <v>1.1963989734574849</v>
      </c>
      <c r="F269" s="14">
        <f t="shared" si="37"/>
        <v>43649</v>
      </c>
      <c r="G269" s="14">
        <f t="shared" si="38"/>
        <v>44014</v>
      </c>
      <c r="H269" s="3">
        <f>CHOOSE(MATCH($A$2,{"D","C"},0),VLOOKUP($A269,$J$4:$M$39,COUNTA($J$4:$M$4)),TREND(D269:E269,F269:G269,B269))</f>
        <v>1.1914075295775612</v>
      </c>
    </row>
    <row r="270" spans="1:8">
      <c r="A270" s="12">
        <f t="shared" si="39"/>
        <v>43862</v>
      </c>
      <c r="B270" s="34">
        <f t="shared" si="33"/>
        <v>43876</v>
      </c>
      <c r="C270" s="35">
        <f t="shared" si="34"/>
        <v>23</v>
      </c>
      <c r="D270" s="17">
        <f t="shared" si="35"/>
        <v>1.1856186360836853</v>
      </c>
      <c r="E270" s="17">
        <f t="shared" si="36"/>
        <v>1.1963989734574849</v>
      </c>
      <c r="F270" s="14">
        <f t="shared" si="37"/>
        <v>43649</v>
      </c>
      <c r="G270" s="14">
        <f t="shared" si="38"/>
        <v>44014</v>
      </c>
      <c r="H270" s="3">
        <f>CHOOSE(MATCH($A$2,{"D","C"},0),VLOOKUP($A270,$J$4:$M$39,COUNTA($J$4:$M$4)),TREND(D270:E270,F270:G270,B270))</f>
        <v>1.1923231198750621</v>
      </c>
    </row>
    <row r="271" spans="1:8">
      <c r="A271" s="12">
        <f t="shared" si="39"/>
        <v>43891</v>
      </c>
      <c r="B271" s="34">
        <f t="shared" si="33"/>
        <v>43905</v>
      </c>
      <c r="C271" s="35">
        <f t="shared" si="34"/>
        <v>23</v>
      </c>
      <c r="D271" s="17">
        <f t="shared" si="35"/>
        <v>1.1856186360836853</v>
      </c>
      <c r="E271" s="17">
        <f t="shared" si="36"/>
        <v>1.1963989734574849</v>
      </c>
      <c r="F271" s="14">
        <f t="shared" si="37"/>
        <v>43649</v>
      </c>
      <c r="G271" s="14">
        <f t="shared" si="38"/>
        <v>44014</v>
      </c>
      <c r="H271" s="3">
        <f>CHOOSE(MATCH($A$2,{"D","C"},0),VLOOKUP($A271,$J$4:$M$39,COUNTA($J$4:$M$4)),TREND(D271:E271,F271:G271,B271))</f>
        <v>1.1931796398307886</v>
      </c>
    </row>
    <row r="272" spans="1:8">
      <c r="A272" s="12">
        <f t="shared" si="39"/>
        <v>43922</v>
      </c>
      <c r="B272" s="34">
        <f t="shared" si="33"/>
        <v>43936</v>
      </c>
      <c r="C272" s="35">
        <f t="shared" si="34"/>
        <v>23</v>
      </c>
      <c r="D272" s="17">
        <f t="shared" si="35"/>
        <v>1.1856186360836853</v>
      </c>
      <c r="E272" s="17">
        <f t="shared" si="36"/>
        <v>1.1963989734574849</v>
      </c>
      <c r="F272" s="14">
        <f t="shared" si="37"/>
        <v>43649</v>
      </c>
      <c r="G272" s="14">
        <f t="shared" si="38"/>
        <v>44014</v>
      </c>
      <c r="H272" s="3">
        <f>CHOOSE(MATCH($A$2,{"D","C"},0),VLOOKUP($A272,$J$4:$M$39,COUNTA($J$4:$M$4)),TREND(D272:E272,F272:G272,B272))</f>
        <v>1.1940952301282894</v>
      </c>
    </row>
    <row r="273" spans="1:8">
      <c r="A273" s="12">
        <f t="shared" si="39"/>
        <v>43952</v>
      </c>
      <c r="B273" s="34">
        <f t="shared" si="33"/>
        <v>43966</v>
      </c>
      <c r="C273" s="35">
        <f t="shared" si="34"/>
        <v>23</v>
      </c>
      <c r="D273" s="17">
        <f t="shared" si="35"/>
        <v>1.1856186360836853</v>
      </c>
      <c r="E273" s="17">
        <f t="shared" si="36"/>
        <v>1.1963989734574849</v>
      </c>
      <c r="F273" s="14">
        <f t="shared" si="37"/>
        <v>43649</v>
      </c>
      <c r="G273" s="14">
        <f t="shared" si="38"/>
        <v>44014</v>
      </c>
      <c r="H273" s="3">
        <f>CHOOSE(MATCH($A$2,{"D","C"},0),VLOOKUP($A273,$J$4:$M$39,COUNTA($J$4:$M$4)),TREND(D273:E273,F273:G273,B273))</f>
        <v>1.1949812852549031</v>
      </c>
    </row>
    <row r="274" spans="1:8">
      <c r="A274" s="12">
        <f t="shared" si="39"/>
        <v>43983</v>
      </c>
      <c r="B274" s="34">
        <f t="shared" si="33"/>
        <v>43997</v>
      </c>
      <c r="C274" s="35">
        <f t="shared" si="34"/>
        <v>23</v>
      </c>
      <c r="D274" s="17">
        <f t="shared" si="35"/>
        <v>1.1856186360836853</v>
      </c>
      <c r="E274" s="17">
        <f t="shared" si="36"/>
        <v>1.1963989734574849</v>
      </c>
      <c r="F274" s="14">
        <f t="shared" si="37"/>
        <v>43649</v>
      </c>
      <c r="G274" s="14">
        <f t="shared" si="38"/>
        <v>44014</v>
      </c>
      <c r="H274" s="3">
        <f>CHOOSE(MATCH($A$2,{"D","C"},0),VLOOKUP($A274,$J$4:$M$39,COUNTA($J$4:$M$4)),TREND(D274:E274,F274:G274,B274))</f>
        <v>1.1958968755524038</v>
      </c>
    </row>
    <row r="275" spans="1:8">
      <c r="A275" s="12">
        <f t="shared" si="39"/>
        <v>44013</v>
      </c>
      <c r="B275" s="155">
        <f t="shared" ref="B275:B338" si="40">DATE(YEAR(A275),MONTH(A275)+FLOOR(($N$2+$A$3)/2,1),1+14*MOD($N$2+$A$3,2))</f>
        <v>44027</v>
      </c>
      <c r="C275" s="150">
        <f t="shared" ref="C275:C338" si="41">MATCH($B275,$K$5:$K$39,1)</f>
        <v>24</v>
      </c>
      <c r="D275" s="17">
        <f t="shared" ref="D275:D338" si="42">INDEX($M$5:$M$39,C275)</f>
        <v>1.1963989734574849</v>
      </c>
      <c r="E275" s="17">
        <f t="shared" ref="E275:E338" si="43">INDEX($M$5:$M$39,C275+1)</f>
        <v>1.2077506031695853</v>
      </c>
      <c r="F275" s="14">
        <f t="shared" ref="F275:F338" si="44">INDEX($K$5:$K$39,C275)</f>
        <v>44014</v>
      </c>
      <c r="G275" s="14">
        <f t="shared" ref="G275:G338" si="45">INDEX($K$5:$K$39,C275+1)</f>
        <v>44380</v>
      </c>
      <c r="H275" s="3">
        <f>CHOOSE(MATCH($A$2,{"D","C"},0),VLOOKUP($A275,$J$4:$M$39,COUNTA($J$4:$M$4)),TREND(D275:E275,F275:G275,B275))</f>
        <v>1.1968021734199363</v>
      </c>
    </row>
    <row r="276" spans="1:8">
      <c r="A276" s="12">
        <f t="shared" si="39"/>
        <v>44044</v>
      </c>
      <c r="B276" s="155">
        <f t="shared" si="40"/>
        <v>44058</v>
      </c>
      <c r="C276" s="150">
        <f t="shared" si="41"/>
        <v>24</v>
      </c>
      <c r="D276" s="17">
        <f t="shared" si="42"/>
        <v>1.1963989734574849</v>
      </c>
      <c r="E276" s="17">
        <f t="shared" si="43"/>
        <v>1.2077506031695853</v>
      </c>
      <c r="F276" s="14">
        <f t="shared" si="44"/>
        <v>44014</v>
      </c>
      <c r="G276" s="14">
        <f t="shared" si="45"/>
        <v>44380</v>
      </c>
      <c r="H276" s="3">
        <f>CHOOSE(MATCH($A$2,{"D","C"},0),VLOOKUP($A276,$J$4:$M$39,COUNTA($J$4:$M$4)),TREND(D276:E276,F276:G276,B276))</f>
        <v>1.197763650253475</v>
      </c>
    </row>
    <row r="277" spans="1:8">
      <c r="A277" s="12">
        <f t="shared" si="39"/>
        <v>44075</v>
      </c>
      <c r="B277" s="155">
        <f t="shared" si="40"/>
        <v>44089</v>
      </c>
      <c r="C277" s="150">
        <f t="shared" si="41"/>
        <v>24</v>
      </c>
      <c r="D277" s="17">
        <f t="shared" si="42"/>
        <v>1.1963989734574849</v>
      </c>
      <c r="E277" s="17">
        <f t="shared" si="43"/>
        <v>1.2077506031695853</v>
      </c>
      <c r="F277" s="14">
        <f t="shared" si="44"/>
        <v>44014</v>
      </c>
      <c r="G277" s="14">
        <f t="shared" si="45"/>
        <v>44380</v>
      </c>
      <c r="H277" s="3">
        <f>CHOOSE(MATCH($A$2,{"D","C"},0),VLOOKUP($A277,$J$4:$M$39,COUNTA($J$4:$M$4)),TREND(D277:E277,F277:G277,B277))</f>
        <v>1.1987251270870136</v>
      </c>
    </row>
    <row r="278" spans="1:8">
      <c r="A278" s="12">
        <f t="shared" si="39"/>
        <v>44105</v>
      </c>
      <c r="B278" s="155">
        <f t="shared" si="40"/>
        <v>44119</v>
      </c>
      <c r="C278" s="150">
        <f t="shared" si="41"/>
        <v>24</v>
      </c>
      <c r="D278" s="17">
        <f t="shared" si="42"/>
        <v>1.1963989734574849</v>
      </c>
      <c r="E278" s="17">
        <f t="shared" si="43"/>
        <v>1.2077506031695853</v>
      </c>
      <c r="F278" s="14">
        <f t="shared" si="44"/>
        <v>44014</v>
      </c>
      <c r="G278" s="14">
        <f t="shared" si="45"/>
        <v>44380</v>
      </c>
      <c r="H278" s="3">
        <f>CHOOSE(MATCH($A$2,{"D","C"},0),VLOOKUP($A278,$J$4:$M$39,COUNTA($J$4:$M$4)),TREND(D278:E278,F278:G278,B278))</f>
        <v>1.1996555885388249</v>
      </c>
    </row>
    <row r="279" spans="1:8">
      <c r="A279" s="12">
        <f t="shared" si="39"/>
        <v>44136</v>
      </c>
      <c r="B279" s="155">
        <f t="shared" si="40"/>
        <v>44150</v>
      </c>
      <c r="C279" s="150">
        <f t="shared" si="41"/>
        <v>24</v>
      </c>
      <c r="D279" s="17">
        <f t="shared" si="42"/>
        <v>1.1963989734574849</v>
      </c>
      <c r="E279" s="17">
        <f t="shared" si="43"/>
        <v>1.2077506031695853</v>
      </c>
      <c r="F279" s="14">
        <f t="shared" si="44"/>
        <v>44014</v>
      </c>
      <c r="G279" s="14">
        <f t="shared" si="45"/>
        <v>44380</v>
      </c>
      <c r="H279" s="3">
        <f>CHOOSE(MATCH($A$2,{"D","C"},0),VLOOKUP($A279,$J$4:$M$39,COUNTA($J$4:$M$4)),TREND(D279:E279,F279:G279,B279))</f>
        <v>1.2006170653723636</v>
      </c>
    </row>
    <row r="280" spans="1:8">
      <c r="A280" s="12">
        <f t="shared" si="39"/>
        <v>44166</v>
      </c>
      <c r="B280" s="155">
        <f t="shared" si="40"/>
        <v>44180</v>
      </c>
      <c r="C280" s="150">
        <f t="shared" si="41"/>
        <v>24</v>
      </c>
      <c r="D280" s="17">
        <f t="shared" si="42"/>
        <v>1.1963989734574849</v>
      </c>
      <c r="E280" s="17">
        <f t="shared" si="43"/>
        <v>1.2077506031695853</v>
      </c>
      <c r="F280" s="14">
        <f t="shared" si="44"/>
        <v>44014</v>
      </c>
      <c r="G280" s="14">
        <f t="shared" si="45"/>
        <v>44380</v>
      </c>
      <c r="H280" s="3">
        <f>CHOOSE(MATCH($A$2,{"D","C"},0),VLOOKUP($A280,$J$4:$M$39,COUNTA($J$4:$M$4)),TREND(D280:E280,F280:G280,B280))</f>
        <v>1.2015475268241751</v>
      </c>
    </row>
    <row r="281" spans="1:8">
      <c r="A281" s="12">
        <f t="shared" si="39"/>
        <v>44197</v>
      </c>
      <c r="B281" s="155">
        <f t="shared" si="40"/>
        <v>44211</v>
      </c>
      <c r="C281" s="150">
        <f t="shared" si="41"/>
        <v>24</v>
      </c>
      <c r="D281" s="17">
        <f t="shared" si="42"/>
        <v>1.1963989734574849</v>
      </c>
      <c r="E281" s="17">
        <f t="shared" si="43"/>
        <v>1.2077506031695853</v>
      </c>
      <c r="F281" s="14">
        <f t="shared" si="44"/>
        <v>44014</v>
      </c>
      <c r="G281" s="14">
        <f t="shared" si="45"/>
        <v>44380</v>
      </c>
      <c r="H281" s="3">
        <f>CHOOSE(MATCH($A$2,{"D","C"},0),VLOOKUP($A281,$J$4:$M$39,COUNTA($J$4:$M$4)),TREND(D281:E281,F281:G281,B281))</f>
        <v>1.2025090036577137</v>
      </c>
    </row>
    <row r="282" spans="1:8">
      <c r="A282" s="12">
        <f t="shared" si="39"/>
        <v>44228</v>
      </c>
      <c r="B282" s="155">
        <f t="shared" si="40"/>
        <v>44242</v>
      </c>
      <c r="C282" s="150">
        <f t="shared" si="41"/>
        <v>24</v>
      </c>
      <c r="D282" s="17">
        <f t="shared" si="42"/>
        <v>1.1963989734574849</v>
      </c>
      <c r="E282" s="17">
        <f t="shared" si="43"/>
        <v>1.2077506031695853</v>
      </c>
      <c r="F282" s="14">
        <f t="shared" si="44"/>
        <v>44014</v>
      </c>
      <c r="G282" s="14">
        <f t="shared" si="45"/>
        <v>44380</v>
      </c>
      <c r="H282" s="3">
        <f>CHOOSE(MATCH($A$2,{"D","C"},0),VLOOKUP($A282,$J$4:$M$39,COUNTA($J$4:$M$4)),TREND(D282:E282,F282:G282,B282))</f>
        <v>1.2034704804912522</v>
      </c>
    </row>
    <row r="283" spans="1:8">
      <c r="A283" s="12">
        <f t="shared" si="39"/>
        <v>44256</v>
      </c>
      <c r="B283" s="155">
        <f t="shared" si="40"/>
        <v>44270</v>
      </c>
      <c r="C283" s="150">
        <f t="shared" si="41"/>
        <v>24</v>
      </c>
      <c r="D283" s="17">
        <f t="shared" si="42"/>
        <v>1.1963989734574849</v>
      </c>
      <c r="E283" s="17">
        <f t="shared" si="43"/>
        <v>1.2077506031695853</v>
      </c>
      <c r="F283" s="14">
        <f t="shared" si="44"/>
        <v>44014</v>
      </c>
      <c r="G283" s="14">
        <f t="shared" si="45"/>
        <v>44380</v>
      </c>
      <c r="H283" s="3">
        <f>CHOOSE(MATCH($A$2,{"D","C"},0),VLOOKUP($A283,$J$4:$M$39,COUNTA($J$4:$M$4)),TREND(D283:E283,F283:G283,B283))</f>
        <v>1.2043389111796097</v>
      </c>
    </row>
    <row r="284" spans="1:8">
      <c r="A284" s="12">
        <f t="shared" si="39"/>
        <v>44287</v>
      </c>
      <c r="B284" s="155">
        <f t="shared" si="40"/>
        <v>44301</v>
      </c>
      <c r="C284" s="150">
        <f t="shared" si="41"/>
        <v>24</v>
      </c>
      <c r="D284" s="17">
        <f t="shared" si="42"/>
        <v>1.1963989734574849</v>
      </c>
      <c r="E284" s="17">
        <f t="shared" si="43"/>
        <v>1.2077506031695853</v>
      </c>
      <c r="F284" s="14">
        <f t="shared" si="44"/>
        <v>44014</v>
      </c>
      <c r="G284" s="14">
        <f t="shared" si="45"/>
        <v>44380</v>
      </c>
      <c r="H284" s="3">
        <f>CHOOSE(MATCH($A$2,{"D","C"},0),VLOOKUP($A284,$J$4:$M$39,COUNTA($J$4:$M$4)),TREND(D284:E284,F284:G284,B284))</f>
        <v>1.2053003880131481</v>
      </c>
    </row>
    <row r="285" spans="1:8">
      <c r="A285" s="12">
        <f t="shared" si="39"/>
        <v>44317</v>
      </c>
      <c r="B285" s="155">
        <f t="shared" si="40"/>
        <v>44331</v>
      </c>
      <c r="C285" s="150">
        <f t="shared" si="41"/>
        <v>24</v>
      </c>
      <c r="D285" s="17">
        <f t="shared" si="42"/>
        <v>1.1963989734574849</v>
      </c>
      <c r="E285" s="17">
        <f t="shared" si="43"/>
        <v>1.2077506031695853</v>
      </c>
      <c r="F285" s="14">
        <f t="shared" si="44"/>
        <v>44014</v>
      </c>
      <c r="G285" s="14">
        <f t="shared" si="45"/>
        <v>44380</v>
      </c>
      <c r="H285" s="3">
        <f>CHOOSE(MATCH($A$2,{"D","C"},0),VLOOKUP($A285,$J$4:$M$39,COUNTA($J$4:$M$4)),TREND(D285:E285,F285:G285,B285))</f>
        <v>1.2062308494649596</v>
      </c>
    </row>
    <row r="286" spans="1:8">
      <c r="A286" s="12">
        <f t="shared" si="39"/>
        <v>44348</v>
      </c>
      <c r="B286" s="155">
        <f t="shared" si="40"/>
        <v>44362</v>
      </c>
      <c r="C286" s="150">
        <f t="shared" si="41"/>
        <v>24</v>
      </c>
      <c r="D286" s="17">
        <f t="shared" si="42"/>
        <v>1.1963989734574849</v>
      </c>
      <c r="E286" s="17">
        <f t="shared" si="43"/>
        <v>1.2077506031695853</v>
      </c>
      <c r="F286" s="14">
        <f t="shared" si="44"/>
        <v>44014</v>
      </c>
      <c r="G286" s="14">
        <f t="shared" si="45"/>
        <v>44380</v>
      </c>
      <c r="H286" s="3">
        <f>CHOOSE(MATCH($A$2,{"D","C"},0),VLOOKUP($A286,$J$4:$M$39,COUNTA($J$4:$M$4)),TREND(D286:E286,F286:G286,B286))</f>
        <v>1.2071923262984983</v>
      </c>
    </row>
    <row r="287" spans="1:8">
      <c r="A287" s="12">
        <f t="shared" si="39"/>
        <v>44378</v>
      </c>
      <c r="B287" s="155">
        <f t="shared" si="40"/>
        <v>44392</v>
      </c>
      <c r="C287" s="150">
        <f t="shared" si="41"/>
        <v>25</v>
      </c>
      <c r="D287" s="17">
        <f t="shared" si="42"/>
        <v>1.2077506031695853</v>
      </c>
      <c r="E287" s="17">
        <f t="shared" si="43"/>
        <v>1.2196881851679653</v>
      </c>
      <c r="F287" s="14">
        <f t="shared" si="44"/>
        <v>44380</v>
      </c>
      <c r="G287" s="14">
        <f t="shared" si="45"/>
        <v>44745</v>
      </c>
      <c r="H287" s="3">
        <f>CHOOSE(MATCH($A$2,{"D","C"},0),VLOOKUP($A287,$J$4:$M$39,COUNTA($J$4:$M$4)),TREND(D287:E287,F287:G287,B287))</f>
        <v>1.208143071618847</v>
      </c>
    </row>
    <row r="288" spans="1:8">
      <c r="A288" s="12">
        <f t="shared" si="39"/>
        <v>44409</v>
      </c>
      <c r="B288" s="155">
        <f t="shared" si="40"/>
        <v>44423</v>
      </c>
      <c r="C288" s="150">
        <f t="shared" si="41"/>
        <v>25</v>
      </c>
      <c r="D288" s="17">
        <f t="shared" si="42"/>
        <v>1.2077506031695853</v>
      </c>
      <c r="E288" s="17">
        <f t="shared" si="43"/>
        <v>1.2196881851679653</v>
      </c>
      <c r="F288" s="14">
        <f t="shared" si="44"/>
        <v>44380</v>
      </c>
      <c r="G288" s="14">
        <f t="shared" si="45"/>
        <v>44745</v>
      </c>
      <c r="H288" s="3">
        <f>CHOOSE(MATCH($A$2,{"D","C"},0),VLOOKUP($A288,$J$4:$M$39,COUNTA($J$4:$M$4)),TREND(D288:E288,F288:G288,B288))</f>
        <v>1.2091569484461067</v>
      </c>
    </row>
    <row r="289" spans="1:8">
      <c r="A289" s="12">
        <f t="shared" si="39"/>
        <v>44440</v>
      </c>
      <c r="B289" s="155">
        <f t="shared" si="40"/>
        <v>44454</v>
      </c>
      <c r="C289" s="150">
        <f t="shared" si="41"/>
        <v>25</v>
      </c>
      <c r="D289" s="17">
        <f t="shared" si="42"/>
        <v>1.2077506031695853</v>
      </c>
      <c r="E289" s="17">
        <f t="shared" si="43"/>
        <v>1.2196881851679653</v>
      </c>
      <c r="F289" s="14">
        <f t="shared" si="44"/>
        <v>44380</v>
      </c>
      <c r="G289" s="14">
        <f t="shared" si="45"/>
        <v>44745</v>
      </c>
      <c r="H289" s="3">
        <f>CHOOSE(MATCH($A$2,{"D","C"},0),VLOOKUP($A289,$J$4:$M$39,COUNTA($J$4:$M$4)),TREND(D289:E289,F289:G289,B289))</f>
        <v>1.2101708252733663</v>
      </c>
    </row>
    <row r="290" spans="1:8">
      <c r="A290" s="12">
        <f t="shared" si="39"/>
        <v>44470</v>
      </c>
      <c r="B290" s="155">
        <f t="shared" si="40"/>
        <v>44484</v>
      </c>
      <c r="C290" s="150">
        <f t="shared" si="41"/>
        <v>25</v>
      </c>
      <c r="D290" s="17">
        <f t="shared" si="42"/>
        <v>1.2077506031695853</v>
      </c>
      <c r="E290" s="17">
        <f t="shared" si="43"/>
        <v>1.2196881851679653</v>
      </c>
      <c r="F290" s="14">
        <f t="shared" si="44"/>
        <v>44380</v>
      </c>
      <c r="G290" s="14">
        <f t="shared" si="45"/>
        <v>44745</v>
      </c>
      <c r="H290" s="3">
        <f>CHOOSE(MATCH($A$2,{"D","C"},0),VLOOKUP($A290,$J$4:$M$39,COUNTA($J$4:$M$4)),TREND(D290:E290,F290:G290,B290))</f>
        <v>1.2111519963965209</v>
      </c>
    </row>
    <row r="291" spans="1:8">
      <c r="A291" s="12">
        <f t="shared" si="39"/>
        <v>44501</v>
      </c>
      <c r="B291" s="155">
        <f t="shared" si="40"/>
        <v>44515</v>
      </c>
      <c r="C291" s="150">
        <f t="shared" si="41"/>
        <v>25</v>
      </c>
      <c r="D291" s="17">
        <f t="shared" si="42"/>
        <v>1.2077506031695853</v>
      </c>
      <c r="E291" s="17">
        <f t="shared" si="43"/>
        <v>1.2196881851679653</v>
      </c>
      <c r="F291" s="14">
        <f t="shared" si="44"/>
        <v>44380</v>
      </c>
      <c r="G291" s="14">
        <f t="shared" si="45"/>
        <v>44745</v>
      </c>
      <c r="H291" s="3">
        <f>CHOOSE(MATCH($A$2,{"D","C"},0),VLOOKUP($A291,$J$4:$M$39,COUNTA($J$4:$M$4)),TREND(D291:E291,F291:G291,B291))</f>
        <v>1.2121658732237806</v>
      </c>
    </row>
    <row r="292" spans="1:8">
      <c r="A292" s="12">
        <f t="shared" si="39"/>
        <v>44531</v>
      </c>
      <c r="B292" s="155">
        <f t="shared" si="40"/>
        <v>44545</v>
      </c>
      <c r="C292" s="150">
        <f t="shared" si="41"/>
        <v>25</v>
      </c>
      <c r="D292" s="17">
        <f t="shared" si="42"/>
        <v>1.2077506031695853</v>
      </c>
      <c r="E292" s="17">
        <f t="shared" si="43"/>
        <v>1.2196881851679653</v>
      </c>
      <c r="F292" s="14">
        <f t="shared" si="44"/>
        <v>44380</v>
      </c>
      <c r="G292" s="14">
        <f t="shared" si="45"/>
        <v>44745</v>
      </c>
      <c r="H292" s="3">
        <f>CHOOSE(MATCH($A$2,{"D","C"},0),VLOOKUP($A292,$J$4:$M$39,COUNTA($J$4:$M$4)),TREND(D292:E292,F292:G292,B292))</f>
        <v>1.213147044346935</v>
      </c>
    </row>
    <row r="293" spans="1:8">
      <c r="A293" s="12">
        <f t="shared" si="39"/>
        <v>44562</v>
      </c>
      <c r="B293" s="155">
        <f t="shared" si="40"/>
        <v>44576</v>
      </c>
      <c r="C293" s="150">
        <f t="shared" si="41"/>
        <v>25</v>
      </c>
      <c r="D293" s="17">
        <f t="shared" si="42"/>
        <v>1.2077506031695853</v>
      </c>
      <c r="E293" s="17">
        <f t="shared" si="43"/>
        <v>1.2196881851679653</v>
      </c>
      <c r="F293" s="14">
        <f t="shared" si="44"/>
        <v>44380</v>
      </c>
      <c r="G293" s="14">
        <f t="shared" si="45"/>
        <v>44745</v>
      </c>
      <c r="H293" s="3">
        <f>CHOOSE(MATCH($A$2,{"D","C"},0),VLOOKUP($A293,$J$4:$M$39,COUNTA($J$4:$M$4)),TREND(D293:E293,F293:G293,B293))</f>
        <v>1.2141609211741948</v>
      </c>
    </row>
    <row r="294" spans="1:8">
      <c r="A294" s="12">
        <f t="shared" si="39"/>
        <v>44593</v>
      </c>
      <c r="B294" s="155">
        <f t="shared" si="40"/>
        <v>44607</v>
      </c>
      <c r="C294" s="150">
        <f t="shared" si="41"/>
        <v>25</v>
      </c>
      <c r="D294" s="17">
        <f t="shared" si="42"/>
        <v>1.2077506031695853</v>
      </c>
      <c r="E294" s="17">
        <f t="shared" si="43"/>
        <v>1.2196881851679653</v>
      </c>
      <c r="F294" s="14">
        <f t="shared" si="44"/>
        <v>44380</v>
      </c>
      <c r="G294" s="14">
        <f t="shared" si="45"/>
        <v>44745</v>
      </c>
      <c r="H294" s="3">
        <f>CHOOSE(MATCH($A$2,{"D","C"},0),VLOOKUP($A294,$J$4:$M$39,COUNTA($J$4:$M$4)),TREND(D294:E294,F294:G294,B294))</f>
        <v>1.2151747980014544</v>
      </c>
    </row>
    <row r="295" spans="1:8">
      <c r="A295" s="12">
        <f t="shared" si="39"/>
        <v>44621</v>
      </c>
      <c r="B295" s="155">
        <f t="shared" si="40"/>
        <v>44635</v>
      </c>
      <c r="C295" s="150">
        <f t="shared" si="41"/>
        <v>25</v>
      </c>
      <c r="D295" s="17">
        <f t="shared" si="42"/>
        <v>1.2077506031695853</v>
      </c>
      <c r="E295" s="17">
        <f t="shared" si="43"/>
        <v>1.2196881851679653</v>
      </c>
      <c r="F295" s="14">
        <f t="shared" si="44"/>
        <v>44380</v>
      </c>
      <c r="G295" s="14">
        <f t="shared" si="45"/>
        <v>44745</v>
      </c>
      <c r="H295" s="3">
        <f>CHOOSE(MATCH($A$2,{"D","C"},0),VLOOKUP($A295,$J$4:$M$39,COUNTA($J$4:$M$4)),TREND(D295:E295,F295:G295,B295))</f>
        <v>1.2160905577163985</v>
      </c>
    </row>
    <row r="296" spans="1:8">
      <c r="A296" s="12">
        <f t="shared" si="39"/>
        <v>44652</v>
      </c>
      <c r="B296" s="155">
        <f t="shared" si="40"/>
        <v>44666</v>
      </c>
      <c r="C296" s="150">
        <f t="shared" si="41"/>
        <v>25</v>
      </c>
      <c r="D296" s="17">
        <f t="shared" si="42"/>
        <v>1.2077506031695853</v>
      </c>
      <c r="E296" s="17">
        <f t="shared" si="43"/>
        <v>1.2196881851679653</v>
      </c>
      <c r="F296" s="14">
        <f t="shared" si="44"/>
        <v>44380</v>
      </c>
      <c r="G296" s="14">
        <f t="shared" si="45"/>
        <v>44745</v>
      </c>
      <c r="H296" s="3">
        <f>CHOOSE(MATCH($A$2,{"D","C"},0),VLOOKUP($A296,$J$4:$M$39,COUNTA($J$4:$M$4)),TREND(D296:E296,F296:G296,B296))</f>
        <v>1.2171044345436584</v>
      </c>
    </row>
    <row r="297" spans="1:8">
      <c r="A297" s="12">
        <f t="shared" si="39"/>
        <v>44682</v>
      </c>
      <c r="B297" s="155">
        <f t="shared" si="40"/>
        <v>44696</v>
      </c>
      <c r="C297" s="150">
        <f t="shared" si="41"/>
        <v>25</v>
      </c>
      <c r="D297" s="17">
        <f t="shared" si="42"/>
        <v>1.2077506031695853</v>
      </c>
      <c r="E297" s="17">
        <f t="shared" si="43"/>
        <v>1.2196881851679653</v>
      </c>
      <c r="F297" s="14">
        <f t="shared" si="44"/>
        <v>44380</v>
      </c>
      <c r="G297" s="14">
        <f t="shared" si="45"/>
        <v>44745</v>
      </c>
      <c r="H297" s="3">
        <f>CHOOSE(MATCH($A$2,{"D","C"},0),VLOOKUP($A297,$J$4:$M$39,COUNTA($J$4:$M$4)),TREND(D297:E297,F297:G297,B297))</f>
        <v>1.2180856056668128</v>
      </c>
    </row>
    <row r="298" spans="1:8">
      <c r="A298" s="12">
        <f t="shared" si="39"/>
        <v>44713</v>
      </c>
      <c r="B298" s="155">
        <f t="shared" si="40"/>
        <v>44727</v>
      </c>
      <c r="C298" s="150">
        <f t="shared" si="41"/>
        <v>25</v>
      </c>
      <c r="D298" s="17">
        <f t="shared" si="42"/>
        <v>1.2077506031695853</v>
      </c>
      <c r="E298" s="17">
        <f t="shared" si="43"/>
        <v>1.2196881851679653</v>
      </c>
      <c r="F298" s="14">
        <f t="shared" si="44"/>
        <v>44380</v>
      </c>
      <c r="G298" s="14">
        <f t="shared" si="45"/>
        <v>44745</v>
      </c>
      <c r="H298" s="3">
        <f>CHOOSE(MATCH($A$2,{"D","C"},0),VLOOKUP($A298,$J$4:$M$39,COUNTA($J$4:$M$4)),TREND(D298:E298,F298:G298,B298))</f>
        <v>1.2190994824940724</v>
      </c>
    </row>
    <row r="299" spans="1:8">
      <c r="A299" s="12">
        <f t="shared" si="39"/>
        <v>44743</v>
      </c>
      <c r="B299" s="155">
        <f t="shared" si="40"/>
        <v>44757</v>
      </c>
      <c r="C299" s="150">
        <f t="shared" si="41"/>
        <v>26</v>
      </c>
      <c r="D299" s="17">
        <f t="shared" si="42"/>
        <v>1.2196881851679653</v>
      </c>
      <c r="E299" s="17">
        <f t="shared" si="43"/>
        <v>1.2322268439872637</v>
      </c>
      <c r="F299" s="14">
        <f t="shared" si="44"/>
        <v>44745</v>
      </c>
      <c r="G299" s="14">
        <f t="shared" si="45"/>
        <v>45110</v>
      </c>
      <c r="H299" s="3">
        <f>CHOOSE(MATCH($A$2,{"D","C"},0),VLOOKUP($A299,$J$4:$M$39,COUNTA($J$4:$M$4)),TREND(D299:E299,F299:G299,B299))</f>
        <v>1.2201004150469559</v>
      </c>
    </row>
    <row r="300" spans="1:8">
      <c r="A300" s="12">
        <f t="shared" si="39"/>
        <v>44774</v>
      </c>
      <c r="B300" s="155">
        <f t="shared" si="40"/>
        <v>44788</v>
      </c>
      <c r="C300" s="150">
        <f t="shared" si="41"/>
        <v>26</v>
      </c>
      <c r="D300" s="17">
        <f t="shared" si="42"/>
        <v>1.2196881851679653</v>
      </c>
      <c r="E300" s="17">
        <f t="shared" si="43"/>
        <v>1.2322268439872637</v>
      </c>
      <c r="F300" s="14">
        <f t="shared" si="44"/>
        <v>44745</v>
      </c>
      <c r="G300" s="14">
        <f t="shared" si="45"/>
        <v>45110</v>
      </c>
      <c r="H300" s="3">
        <f>CHOOSE(MATCH($A$2,{"D","C"},0),VLOOKUP($A300,$J$4:$M$39,COUNTA($J$4:$M$4)),TREND(D300:E300,F300:G300,B300))</f>
        <v>1.2211653422343483</v>
      </c>
    </row>
    <row r="301" spans="1:8">
      <c r="A301" s="12">
        <f t="shared" si="39"/>
        <v>44805</v>
      </c>
      <c r="B301" s="155">
        <f t="shared" si="40"/>
        <v>44819</v>
      </c>
      <c r="C301" s="150">
        <f t="shared" si="41"/>
        <v>26</v>
      </c>
      <c r="D301" s="17">
        <f t="shared" si="42"/>
        <v>1.2196881851679653</v>
      </c>
      <c r="E301" s="17">
        <f t="shared" si="43"/>
        <v>1.2322268439872637</v>
      </c>
      <c r="F301" s="14">
        <f t="shared" si="44"/>
        <v>44745</v>
      </c>
      <c r="G301" s="14">
        <f t="shared" si="45"/>
        <v>45110</v>
      </c>
      <c r="H301" s="3">
        <f>CHOOSE(MATCH($A$2,{"D","C"},0),VLOOKUP($A301,$J$4:$M$39,COUNTA($J$4:$M$4)),TREND(D301:E301,F301:G301,B301))</f>
        <v>1.2222302694217408</v>
      </c>
    </row>
    <row r="302" spans="1:8">
      <c r="A302" s="12">
        <f t="shared" si="39"/>
        <v>44835</v>
      </c>
      <c r="B302" s="155">
        <f t="shared" si="40"/>
        <v>44849</v>
      </c>
      <c r="C302" s="150">
        <f t="shared" si="41"/>
        <v>26</v>
      </c>
      <c r="D302" s="17">
        <f t="shared" si="42"/>
        <v>1.2196881851679653</v>
      </c>
      <c r="E302" s="17">
        <f t="shared" si="43"/>
        <v>1.2322268439872637</v>
      </c>
      <c r="F302" s="14">
        <f t="shared" si="44"/>
        <v>44745</v>
      </c>
      <c r="G302" s="14">
        <f t="shared" si="45"/>
        <v>45110</v>
      </c>
      <c r="H302" s="3">
        <f>CHOOSE(MATCH($A$2,{"D","C"},0),VLOOKUP($A302,$J$4:$M$39,COUNTA($J$4:$M$4)),TREND(D302:E302,F302:G302,B302))</f>
        <v>1.2232608441192174</v>
      </c>
    </row>
    <row r="303" spans="1:8">
      <c r="A303" s="12">
        <f t="shared" si="39"/>
        <v>44866</v>
      </c>
      <c r="B303" s="155">
        <f t="shared" si="40"/>
        <v>44880</v>
      </c>
      <c r="C303" s="150">
        <f t="shared" si="41"/>
        <v>26</v>
      </c>
      <c r="D303" s="17">
        <f t="shared" si="42"/>
        <v>1.2196881851679653</v>
      </c>
      <c r="E303" s="17">
        <f t="shared" si="43"/>
        <v>1.2322268439872637</v>
      </c>
      <c r="F303" s="14">
        <f t="shared" si="44"/>
        <v>44745</v>
      </c>
      <c r="G303" s="14">
        <f t="shared" si="45"/>
        <v>45110</v>
      </c>
      <c r="H303" s="3">
        <f>CHOOSE(MATCH($A$2,{"D","C"},0),VLOOKUP($A303,$J$4:$M$39,COUNTA($J$4:$M$4)),TREND(D303:E303,F303:G303,B303))</f>
        <v>1.2243257713066098</v>
      </c>
    </row>
    <row r="304" spans="1:8">
      <c r="A304" s="12">
        <f t="shared" si="39"/>
        <v>44896</v>
      </c>
      <c r="B304" s="155">
        <f t="shared" si="40"/>
        <v>44910</v>
      </c>
      <c r="C304" s="150">
        <f t="shared" si="41"/>
        <v>26</v>
      </c>
      <c r="D304" s="17">
        <f t="shared" si="42"/>
        <v>1.2196881851679653</v>
      </c>
      <c r="E304" s="17">
        <f t="shared" si="43"/>
        <v>1.2322268439872637</v>
      </c>
      <c r="F304" s="14">
        <f t="shared" si="44"/>
        <v>44745</v>
      </c>
      <c r="G304" s="14">
        <f t="shared" si="45"/>
        <v>45110</v>
      </c>
      <c r="H304" s="3">
        <f>CHOOSE(MATCH($A$2,{"D","C"},0),VLOOKUP($A304,$J$4:$M$39,COUNTA($J$4:$M$4)),TREND(D304:E304,F304:G304,B304))</f>
        <v>1.2253563460040864</v>
      </c>
    </row>
    <row r="305" spans="1:8">
      <c r="A305" s="12">
        <f t="shared" si="39"/>
        <v>44927</v>
      </c>
      <c r="B305" s="155">
        <f t="shared" si="40"/>
        <v>44941</v>
      </c>
      <c r="C305" s="150">
        <f t="shared" si="41"/>
        <v>26</v>
      </c>
      <c r="D305" s="17">
        <f t="shared" si="42"/>
        <v>1.2196881851679653</v>
      </c>
      <c r="E305" s="17">
        <f t="shared" si="43"/>
        <v>1.2322268439872637</v>
      </c>
      <c r="F305" s="14">
        <f t="shared" si="44"/>
        <v>44745</v>
      </c>
      <c r="G305" s="14">
        <f t="shared" si="45"/>
        <v>45110</v>
      </c>
      <c r="H305" s="3">
        <f>CHOOSE(MATCH($A$2,{"D","C"},0),VLOOKUP($A305,$J$4:$M$39,COUNTA($J$4:$M$4)),TREND(D305:E305,F305:G305,B305))</f>
        <v>1.226421273191479</v>
      </c>
    </row>
    <row r="306" spans="1:8">
      <c r="A306" s="12">
        <f t="shared" si="39"/>
        <v>44958</v>
      </c>
      <c r="B306" s="155">
        <f t="shared" si="40"/>
        <v>44972</v>
      </c>
      <c r="C306" s="150">
        <f t="shared" si="41"/>
        <v>26</v>
      </c>
      <c r="D306" s="17">
        <f t="shared" si="42"/>
        <v>1.2196881851679653</v>
      </c>
      <c r="E306" s="17">
        <f t="shared" si="43"/>
        <v>1.2322268439872637</v>
      </c>
      <c r="F306" s="14">
        <f t="shared" si="44"/>
        <v>44745</v>
      </c>
      <c r="G306" s="14">
        <f t="shared" si="45"/>
        <v>45110</v>
      </c>
      <c r="H306" s="3">
        <f>CHOOSE(MATCH($A$2,{"D","C"},0),VLOOKUP($A306,$J$4:$M$39,COUNTA($J$4:$M$4)),TREND(D306:E306,F306:G306,B306))</f>
        <v>1.2274862003788714</v>
      </c>
    </row>
    <row r="307" spans="1:8">
      <c r="A307" s="12">
        <f t="shared" si="39"/>
        <v>44986</v>
      </c>
      <c r="B307" s="155">
        <f t="shared" si="40"/>
        <v>45000</v>
      </c>
      <c r="C307" s="150">
        <f t="shared" si="41"/>
        <v>26</v>
      </c>
      <c r="D307" s="17">
        <f t="shared" si="42"/>
        <v>1.2196881851679653</v>
      </c>
      <c r="E307" s="17">
        <f t="shared" si="43"/>
        <v>1.2322268439872637</v>
      </c>
      <c r="F307" s="14">
        <f t="shared" si="44"/>
        <v>44745</v>
      </c>
      <c r="G307" s="14">
        <f t="shared" si="45"/>
        <v>45110</v>
      </c>
      <c r="H307" s="3">
        <f>CHOOSE(MATCH($A$2,{"D","C"},0),VLOOKUP($A307,$J$4:$M$39,COUNTA($J$4:$M$4)),TREND(D307:E307,F307:G307,B307))</f>
        <v>1.2284480700965161</v>
      </c>
    </row>
    <row r="308" spans="1:8">
      <c r="A308" s="12">
        <f t="shared" si="39"/>
        <v>45017</v>
      </c>
      <c r="B308" s="155">
        <f t="shared" si="40"/>
        <v>45031</v>
      </c>
      <c r="C308" s="150">
        <f t="shared" si="41"/>
        <v>26</v>
      </c>
      <c r="D308" s="17">
        <f t="shared" si="42"/>
        <v>1.2196881851679653</v>
      </c>
      <c r="E308" s="17">
        <f t="shared" si="43"/>
        <v>1.2322268439872637</v>
      </c>
      <c r="F308" s="14">
        <f t="shared" si="44"/>
        <v>44745</v>
      </c>
      <c r="G308" s="14">
        <f t="shared" si="45"/>
        <v>45110</v>
      </c>
      <c r="H308" s="3">
        <f>CHOOSE(MATCH($A$2,{"D","C"},0),VLOOKUP($A308,$J$4:$M$39,COUNTA($J$4:$M$4)),TREND(D308:E308,F308:G308,B308))</f>
        <v>1.2295129972839087</v>
      </c>
    </row>
    <row r="309" spans="1:8">
      <c r="A309" s="12">
        <f t="shared" si="39"/>
        <v>45047</v>
      </c>
      <c r="B309" s="155">
        <f t="shared" si="40"/>
        <v>45061</v>
      </c>
      <c r="C309" s="150">
        <f t="shared" si="41"/>
        <v>26</v>
      </c>
      <c r="D309" s="17">
        <f t="shared" si="42"/>
        <v>1.2196881851679653</v>
      </c>
      <c r="E309" s="17">
        <f t="shared" si="43"/>
        <v>1.2322268439872637</v>
      </c>
      <c r="F309" s="14">
        <f t="shared" si="44"/>
        <v>44745</v>
      </c>
      <c r="G309" s="14">
        <f t="shared" si="45"/>
        <v>45110</v>
      </c>
      <c r="H309" s="3">
        <f>CHOOSE(MATCH($A$2,{"D","C"},0),VLOOKUP($A309,$J$4:$M$39,COUNTA($J$4:$M$4)),TREND(D309:E309,F309:G309,B309))</f>
        <v>1.2305435719813853</v>
      </c>
    </row>
    <row r="310" spans="1:8">
      <c r="A310" s="12">
        <f t="shared" si="39"/>
        <v>45078</v>
      </c>
      <c r="B310" s="155">
        <f t="shared" si="40"/>
        <v>45092</v>
      </c>
      <c r="C310" s="150">
        <f t="shared" si="41"/>
        <v>26</v>
      </c>
      <c r="D310" s="17">
        <f t="shared" si="42"/>
        <v>1.2196881851679653</v>
      </c>
      <c r="E310" s="17">
        <f t="shared" si="43"/>
        <v>1.2322268439872637</v>
      </c>
      <c r="F310" s="14">
        <f t="shared" si="44"/>
        <v>44745</v>
      </c>
      <c r="G310" s="14">
        <f t="shared" si="45"/>
        <v>45110</v>
      </c>
      <c r="H310" s="3">
        <f>CHOOSE(MATCH($A$2,{"D","C"},0),VLOOKUP($A310,$J$4:$M$39,COUNTA($J$4:$M$4)),TREND(D310:E310,F310:G310,B310))</f>
        <v>1.2316084991687777</v>
      </c>
    </row>
    <row r="311" spans="1:8">
      <c r="A311" s="12">
        <f t="shared" si="39"/>
        <v>45108</v>
      </c>
      <c r="B311" s="155">
        <f t="shared" si="40"/>
        <v>45122</v>
      </c>
      <c r="C311" s="150">
        <f t="shared" si="41"/>
        <v>27</v>
      </c>
      <c r="D311" s="17">
        <f t="shared" si="42"/>
        <v>1.2322268439872637</v>
      </c>
      <c r="E311" s="17">
        <f t="shared" si="43"/>
        <v>1.2448944029360367</v>
      </c>
      <c r="F311" s="14">
        <f t="shared" si="44"/>
        <v>45110</v>
      </c>
      <c r="G311" s="14">
        <f t="shared" si="45"/>
        <v>45475</v>
      </c>
      <c r="H311" s="3">
        <f>CHOOSE(MATCH($A$2,{"D","C"},0),VLOOKUP($A311,$J$4:$M$39,COUNTA($J$4:$M$4)),TREND(D311:E311,F311:G311,B311))</f>
        <v>1.2326433116787301</v>
      </c>
    </row>
    <row r="312" spans="1:8">
      <c r="A312" s="12">
        <f t="shared" si="39"/>
        <v>45139</v>
      </c>
      <c r="B312" s="155">
        <f t="shared" si="40"/>
        <v>45153</v>
      </c>
      <c r="C312" s="150">
        <f t="shared" si="41"/>
        <v>27</v>
      </c>
      <c r="D312" s="17">
        <f t="shared" si="42"/>
        <v>1.2322268439872637</v>
      </c>
      <c r="E312" s="17">
        <f t="shared" si="43"/>
        <v>1.2448944029360367</v>
      </c>
      <c r="F312" s="14">
        <f t="shared" si="44"/>
        <v>45110</v>
      </c>
      <c r="G312" s="14">
        <f t="shared" si="45"/>
        <v>45475</v>
      </c>
      <c r="H312" s="3">
        <f>CHOOSE(MATCH($A$2,{"D","C"},0),VLOOKUP($A312,$J$4:$M$39,COUNTA($J$4:$M$4)),TREND(D312:E312,F312:G312,B312))</f>
        <v>1.2337191865483519</v>
      </c>
    </row>
    <row r="313" spans="1:8">
      <c r="A313" s="12">
        <f t="shared" si="39"/>
        <v>45170</v>
      </c>
      <c r="B313" s="155">
        <f t="shared" si="40"/>
        <v>45184</v>
      </c>
      <c r="C313" s="150">
        <f t="shared" si="41"/>
        <v>27</v>
      </c>
      <c r="D313" s="17">
        <f t="shared" si="42"/>
        <v>1.2322268439872637</v>
      </c>
      <c r="E313" s="17">
        <f t="shared" si="43"/>
        <v>1.2448944029360367</v>
      </c>
      <c r="F313" s="14">
        <f t="shared" si="44"/>
        <v>45110</v>
      </c>
      <c r="G313" s="14">
        <f t="shared" si="45"/>
        <v>45475</v>
      </c>
      <c r="H313" s="3">
        <f>CHOOSE(MATCH($A$2,{"D","C"},0),VLOOKUP($A313,$J$4:$M$39,COUNTA($J$4:$M$4)),TREND(D313:E313,F313:G313,B313))</f>
        <v>1.2347950614179739</v>
      </c>
    </row>
    <row r="314" spans="1:8">
      <c r="A314" s="12">
        <f t="shared" si="39"/>
        <v>45200</v>
      </c>
      <c r="B314" s="155">
        <f t="shared" si="40"/>
        <v>45214</v>
      </c>
      <c r="C314" s="150">
        <f t="shared" si="41"/>
        <v>27</v>
      </c>
      <c r="D314" s="17">
        <f t="shared" si="42"/>
        <v>1.2322268439872637</v>
      </c>
      <c r="E314" s="17">
        <f t="shared" si="43"/>
        <v>1.2448944029360367</v>
      </c>
      <c r="F314" s="14">
        <f t="shared" si="44"/>
        <v>45110</v>
      </c>
      <c r="G314" s="14">
        <f t="shared" si="45"/>
        <v>45475</v>
      </c>
      <c r="H314" s="3">
        <f>CHOOSE(MATCH($A$2,{"D","C"},0),VLOOKUP($A314,$J$4:$M$39,COUNTA($J$4:$M$4)),TREND(D314:E314,F314:G314,B314))</f>
        <v>1.2358362306466402</v>
      </c>
    </row>
    <row r="315" spans="1:8">
      <c r="A315" s="12">
        <f t="shared" si="39"/>
        <v>45231</v>
      </c>
      <c r="B315" s="155">
        <f t="shared" si="40"/>
        <v>45245</v>
      </c>
      <c r="C315" s="150">
        <f t="shared" si="41"/>
        <v>27</v>
      </c>
      <c r="D315" s="17">
        <f t="shared" si="42"/>
        <v>1.2322268439872637</v>
      </c>
      <c r="E315" s="17">
        <f t="shared" si="43"/>
        <v>1.2448944029360367</v>
      </c>
      <c r="F315" s="14">
        <f t="shared" si="44"/>
        <v>45110</v>
      </c>
      <c r="G315" s="14">
        <f t="shared" si="45"/>
        <v>45475</v>
      </c>
      <c r="H315" s="3">
        <f>CHOOSE(MATCH($A$2,{"D","C"},0),VLOOKUP($A315,$J$4:$M$39,COUNTA($J$4:$M$4)),TREND(D315:E315,F315:G315,B315))</f>
        <v>1.236912105516262</v>
      </c>
    </row>
    <row r="316" spans="1:8">
      <c r="A316" s="12">
        <f t="shared" si="39"/>
        <v>45261</v>
      </c>
      <c r="B316" s="155">
        <f t="shared" si="40"/>
        <v>45275</v>
      </c>
      <c r="C316" s="150">
        <f t="shared" si="41"/>
        <v>27</v>
      </c>
      <c r="D316" s="17">
        <f t="shared" si="42"/>
        <v>1.2322268439872637</v>
      </c>
      <c r="E316" s="17">
        <f t="shared" si="43"/>
        <v>1.2448944029360367</v>
      </c>
      <c r="F316" s="14">
        <f t="shared" si="44"/>
        <v>45110</v>
      </c>
      <c r="G316" s="14">
        <f t="shared" si="45"/>
        <v>45475</v>
      </c>
      <c r="H316" s="3">
        <f>CHOOSE(MATCH($A$2,{"D","C"},0),VLOOKUP($A316,$J$4:$M$39,COUNTA($J$4:$M$4)),TREND(D316:E316,F316:G316,B316))</f>
        <v>1.2379532747449282</v>
      </c>
    </row>
    <row r="317" spans="1:8">
      <c r="A317" s="12">
        <f t="shared" si="39"/>
        <v>45292</v>
      </c>
      <c r="B317" s="155">
        <f t="shared" si="40"/>
        <v>45306</v>
      </c>
      <c r="C317" s="150">
        <f t="shared" si="41"/>
        <v>27</v>
      </c>
      <c r="D317" s="17">
        <f t="shared" si="42"/>
        <v>1.2322268439872637</v>
      </c>
      <c r="E317" s="17">
        <f t="shared" si="43"/>
        <v>1.2448944029360367</v>
      </c>
      <c r="F317" s="14">
        <f t="shared" si="44"/>
        <v>45110</v>
      </c>
      <c r="G317" s="14">
        <f t="shared" si="45"/>
        <v>45475</v>
      </c>
      <c r="H317" s="3">
        <f>CHOOSE(MATCH($A$2,{"D","C"},0),VLOOKUP($A317,$J$4:$M$39,COUNTA($J$4:$M$4)),TREND(D317:E317,F317:G317,B317))</f>
        <v>1.23902914961455</v>
      </c>
    </row>
    <row r="318" spans="1:8">
      <c r="A318" s="12">
        <f t="shared" si="39"/>
        <v>45323</v>
      </c>
      <c r="B318" s="155">
        <f t="shared" si="40"/>
        <v>45337</v>
      </c>
      <c r="C318" s="150">
        <f t="shared" si="41"/>
        <v>27</v>
      </c>
      <c r="D318" s="17">
        <f t="shared" si="42"/>
        <v>1.2322268439872637</v>
      </c>
      <c r="E318" s="17">
        <f t="shared" si="43"/>
        <v>1.2448944029360367</v>
      </c>
      <c r="F318" s="14">
        <f t="shared" si="44"/>
        <v>45110</v>
      </c>
      <c r="G318" s="14">
        <f t="shared" si="45"/>
        <v>45475</v>
      </c>
      <c r="H318" s="3">
        <f>CHOOSE(MATCH($A$2,{"D","C"},0),VLOOKUP($A318,$J$4:$M$39,COUNTA($J$4:$M$4)),TREND(D318:E318,F318:G318,B318))</f>
        <v>1.2401050244841718</v>
      </c>
    </row>
    <row r="319" spans="1:8">
      <c r="A319" s="12">
        <f t="shared" si="39"/>
        <v>45352</v>
      </c>
      <c r="B319" s="155">
        <f t="shared" si="40"/>
        <v>45366</v>
      </c>
      <c r="C319" s="150">
        <f t="shared" si="41"/>
        <v>27</v>
      </c>
      <c r="D319" s="17">
        <f t="shared" si="42"/>
        <v>1.2322268439872637</v>
      </c>
      <c r="E319" s="17">
        <f t="shared" si="43"/>
        <v>1.2448944029360367</v>
      </c>
      <c r="F319" s="14">
        <f t="shared" si="44"/>
        <v>45110</v>
      </c>
      <c r="G319" s="14">
        <f t="shared" si="45"/>
        <v>45475</v>
      </c>
      <c r="H319" s="3">
        <f>CHOOSE(MATCH($A$2,{"D","C"},0),VLOOKUP($A319,$J$4:$M$39,COUNTA($J$4:$M$4)),TREND(D319:E319,F319:G319,B319))</f>
        <v>1.2411114880718825</v>
      </c>
    </row>
    <row r="320" spans="1:8">
      <c r="A320" s="12">
        <f t="shared" si="39"/>
        <v>45383</v>
      </c>
      <c r="B320" s="155">
        <f t="shared" si="40"/>
        <v>45397</v>
      </c>
      <c r="C320" s="150">
        <f t="shared" si="41"/>
        <v>27</v>
      </c>
      <c r="D320" s="17">
        <f t="shared" si="42"/>
        <v>1.2322268439872637</v>
      </c>
      <c r="E320" s="17">
        <f t="shared" si="43"/>
        <v>1.2448944029360367</v>
      </c>
      <c r="F320" s="14">
        <f t="shared" si="44"/>
        <v>45110</v>
      </c>
      <c r="G320" s="14">
        <f t="shared" si="45"/>
        <v>45475</v>
      </c>
      <c r="H320" s="3">
        <f>CHOOSE(MATCH($A$2,{"D","C"},0),VLOOKUP($A320,$J$4:$M$39,COUNTA($J$4:$M$4)),TREND(D320:E320,F320:G320,B320))</f>
        <v>1.2421873629415043</v>
      </c>
    </row>
    <row r="321" spans="1:8">
      <c r="A321" s="12">
        <f t="shared" si="39"/>
        <v>45413</v>
      </c>
      <c r="B321" s="155">
        <f t="shared" si="40"/>
        <v>45427</v>
      </c>
      <c r="C321" s="150">
        <f t="shared" si="41"/>
        <v>27</v>
      </c>
      <c r="D321" s="17">
        <f t="shared" si="42"/>
        <v>1.2322268439872637</v>
      </c>
      <c r="E321" s="17">
        <f t="shared" si="43"/>
        <v>1.2448944029360367</v>
      </c>
      <c r="F321" s="14">
        <f t="shared" si="44"/>
        <v>45110</v>
      </c>
      <c r="G321" s="14">
        <f t="shared" si="45"/>
        <v>45475</v>
      </c>
      <c r="H321" s="3">
        <f>CHOOSE(MATCH($A$2,{"D","C"},0),VLOOKUP($A321,$J$4:$M$39,COUNTA($J$4:$M$4)),TREND(D321:E321,F321:G321,B321))</f>
        <v>1.2432285321701706</v>
      </c>
    </row>
    <row r="322" spans="1:8">
      <c r="A322" s="12">
        <f t="shared" si="39"/>
        <v>45444</v>
      </c>
      <c r="B322" s="155">
        <f t="shared" si="40"/>
        <v>45458</v>
      </c>
      <c r="C322" s="150">
        <f t="shared" si="41"/>
        <v>27</v>
      </c>
      <c r="D322" s="17">
        <f t="shared" si="42"/>
        <v>1.2322268439872637</v>
      </c>
      <c r="E322" s="17">
        <f t="shared" si="43"/>
        <v>1.2448944029360367</v>
      </c>
      <c r="F322" s="14">
        <f t="shared" si="44"/>
        <v>45110</v>
      </c>
      <c r="G322" s="14">
        <f t="shared" si="45"/>
        <v>45475</v>
      </c>
      <c r="H322" s="3">
        <f>CHOOSE(MATCH($A$2,{"D","C"},0),VLOOKUP($A322,$J$4:$M$39,COUNTA($J$4:$M$4)),TREND(D322:E322,F322:G322,B322))</f>
        <v>1.2443044070397924</v>
      </c>
    </row>
    <row r="323" spans="1:8">
      <c r="A323" s="12">
        <f t="shared" si="39"/>
        <v>45474</v>
      </c>
      <c r="B323" s="155">
        <f t="shared" si="40"/>
        <v>45488</v>
      </c>
      <c r="C323" s="150">
        <f t="shared" si="41"/>
        <v>28</v>
      </c>
      <c r="D323" s="17">
        <f t="shared" si="42"/>
        <v>1.2448944029360367</v>
      </c>
      <c r="E323" s="17">
        <f t="shared" si="43"/>
        <v>1.2576921871355446</v>
      </c>
      <c r="F323" s="14">
        <f t="shared" si="44"/>
        <v>45475</v>
      </c>
      <c r="G323" s="14">
        <f t="shared" si="45"/>
        <v>45841</v>
      </c>
      <c r="H323" s="3">
        <f>CHOOSE(MATCH($A$2,{"D","C"},0),VLOOKUP($A323,$J$4:$M$39,COUNTA($J$4:$M$4)),TREND(D323:E323,F323:G323,B323))</f>
        <v>1.2453489690414836</v>
      </c>
    </row>
    <row r="324" spans="1:8">
      <c r="A324" s="12">
        <f t="shared" si="39"/>
        <v>45505</v>
      </c>
      <c r="B324" s="155">
        <f t="shared" si="40"/>
        <v>45519</v>
      </c>
      <c r="C324" s="150">
        <f t="shared" si="41"/>
        <v>28</v>
      </c>
      <c r="D324" s="17">
        <f t="shared" si="42"/>
        <v>1.2448944029360367</v>
      </c>
      <c r="E324" s="17">
        <f t="shared" si="43"/>
        <v>1.2576921871355446</v>
      </c>
      <c r="F324" s="14">
        <f t="shared" si="44"/>
        <v>45475</v>
      </c>
      <c r="G324" s="14">
        <f t="shared" si="45"/>
        <v>45841</v>
      </c>
      <c r="H324" s="3">
        <f>CHOOSE(MATCH($A$2,{"D","C"},0),VLOOKUP($A324,$J$4:$M$39,COUNTA($J$4:$M$4)),TREND(D324:E324,F324:G324,B324))</f>
        <v>1.2464329343698572</v>
      </c>
    </row>
    <row r="325" spans="1:8">
      <c r="A325" s="12">
        <f t="shared" si="39"/>
        <v>45536</v>
      </c>
      <c r="B325" s="155">
        <f t="shared" si="40"/>
        <v>45550</v>
      </c>
      <c r="C325" s="150">
        <f t="shared" si="41"/>
        <v>28</v>
      </c>
      <c r="D325" s="17">
        <f t="shared" si="42"/>
        <v>1.2448944029360367</v>
      </c>
      <c r="E325" s="17">
        <f t="shared" si="43"/>
        <v>1.2576921871355446</v>
      </c>
      <c r="F325" s="14">
        <f t="shared" si="44"/>
        <v>45475</v>
      </c>
      <c r="G325" s="14">
        <f t="shared" si="45"/>
        <v>45841</v>
      </c>
      <c r="H325" s="3">
        <f>CHOOSE(MATCH($A$2,{"D","C"},0),VLOOKUP($A325,$J$4:$M$39,COUNTA($J$4:$M$4)),TREND(D325:E325,F325:G325,B325))</f>
        <v>1.2475168996982309</v>
      </c>
    </row>
    <row r="326" spans="1:8">
      <c r="A326" s="12">
        <f t="shared" ref="A326:A389" si="46">EOMONTH(A325,$A$3-1)+1</f>
        <v>45566</v>
      </c>
      <c r="B326" s="155">
        <f t="shared" si="40"/>
        <v>45580</v>
      </c>
      <c r="C326" s="150">
        <f t="shared" si="41"/>
        <v>28</v>
      </c>
      <c r="D326" s="17">
        <f t="shared" si="42"/>
        <v>1.2448944029360367</v>
      </c>
      <c r="E326" s="17">
        <f t="shared" si="43"/>
        <v>1.2576921871355446</v>
      </c>
      <c r="F326" s="14">
        <f t="shared" si="44"/>
        <v>45475</v>
      </c>
      <c r="G326" s="14">
        <f t="shared" si="45"/>
        <v>45841</v>
      </c>
      <c r="H326" s="3">
        <f>CHOOSE(MATCH($A$2,{"D","C"},0),VLOOKUP($A326,$J$4:$M$39,COUNTA($J$4:$M$4)),TREND(D326:E326,F326:G326,B326))</f>
        <v>1.2485658984031085</v>
      </c>
    </row>
    <row r="327" spans="1:8">
      <c r="A327" s="12">
        <f t="shared" si="46"/>
        <v>45597</v>
      </c>
      <c r="B327" s="155">
        <f t="shared" si="40"/>
        <v>45611</v>
      </c>
      <c r="C327" s="150">
        <f t="shared" si="41"/>
        <v>28</v>
      </c>
      <c r="D327" s="17">
        <f t="shared" si="42"/>
        <v>1.2448944029360367</v>
      </c>
      <c r="E327" s="17">
        <f t="shared" si="43"/>
        <v>1.2576921871355446</v>
      </c>
      <c r="F327" s="14">
        <f t="shared" si="44"/>
        <v>45475</v>
      </c>
      <c r="G327" s="14">
        <f t="shared" si="45"/>
        <v>45841</v>
      </c>
      <c r="H327" s="3">
        <f>CHOOSE(MATCH($A$2,{"D","C"},0),VLOOKUP($A327,$J$4:$M$39,COUNTA($J$4:$M$4)),TREND(D327:E327,F327:G327,B327))</f>
        <v>1.2496498637314821</v>
      </c>
    </row>
    <row r="328" spans="1:8">
      <c r="A328" s="12">
        <f t="shared" si="46"/>
        <v>45627</v>
      </c>
      <c r="B328" s="155">
        <f t="shared" si="40"/>
        <v>45641</v>
      </c>
      <c r="C328" s="150">
        <f t="shared" si="41"/>
        <v>28</v>
      </c>
      <c r="D328" s="17">
        <f t="shared" si="42"/>
        <v>1.2448944029360367</v>
      </c>
      <c r="E328" s="17">
        <f t="shared" si="43"/>
        <v>1.2576921871355446</v>
      </c>
      <c r="F328" s="14">
        <f t="shared" si="44"/>
        <v>45475</v>
      </c>
      <c r="G328" s="14">
        <f t="shared" si="45"/>
        <v>45841</v>
      </c>
      <c r="H328" s="3">
        <f>CHOOSE(MATCH($A$2,{"D","C"},0),VLOOKUP($A328,$J$4:$M$39,COUNTA($J$4:$M$4)),TREND(D328:E328,F328:G328,B328))</f>
        <v>1.25069886243636</v>
      </c>
    </row>
    <row r="329" spans="1:8">
      <c r="A329" s="12">
        <f t="shared" si="46"/>
        <v>45658</v>
      </c>
      <c r="B329" s="155">
        <f t="shared" si="40"/>
        <v>45672</v>
      </c>
      <c r="C329" s="150">
        <f t="shared" si="41"/>
        <v>28</v>
      </c>
      <c r="D329" s="17">
        <f t="shared" si="42"/>
        <v>1.2448944029360367</v>
      </c>
      <c r="E329" s="17">
        <f t="shared" si="43"/>
        <v>1.2576921871355446</v>
      </c>
      <c r="F329" s="14">
        <f t="shared" si="44"/>
        <v>45475</v>
      </c>
      <c r="G329" s="14">
        <f t="shared" si="45"/>
        <v>45841</v>
      </c>
      <c r="H329" s="3">
        <f>CHOOSE(MATCH($A$2,{"D","C"},0),VLOOKUP($A329,$J$4:$M$39,COUNTA($J$4:$M$4)),TREND(D329:E329,F329:G329,B329))</f>
        <v>1.2517828277647336</v>
      </c>
    </row>
    <row r="330" spans="1:8">
      <c r="A330" s="12">
        <f t="shared" si="46"/>
        <v>45689</v>
      </c>
      <c r="B330" s="155">
        <f t="shared" si="40"/>
        <v>45703</v>
      </c>
      <c r="C330" s="150">
        <f t="shared" si="41"/>
        <v>28</v>
      </c>
      <c r="D330" s="17">
        <f t="shared" si="42"/>
        <v>1.2448944029360367</v>
      </c>
      <c r="E330" s="17">
        <f t="shared" si="43"/>
        <v>1.2576921871355446</v>
      </c>
      <c r="F330" s="14">
        <f t="shared" si="44"/>
        <v>45475</v>
      </c>
      <c r="G330" s="14">
        <f t="shared" si="45"/>
        <v>45841</v>
      </c>
      <c r="H330" s="3">
        <f>CHOOSE(MATCH($A$2,{"D","C"},0),VLOOKUP($A330,$J$4:$M$39,COUNTA($J$4:$M$4)),TREND(D330:E330,F330:G330,B330))</f>
        <v>1.2528667930931072</v>
      </c>
    </row>
    <row r="331" spans="1:8">
      <c r="A331" s="12">
        <f t="shared" si="46"/>
        <v>45717</v>
      </c>
      <c r="B331" s="155">
        <f t="shared" si="40"/>
        <v>45731</v>
      </c>
      <c r="C331" s="150">
        <f t="shared" si="41"/>
        <v>28</v>
      </c>
      <c r="D331" s="17">
        <f t="shared" si="42"/>
        <v>1.2448944029360367</v>
      </c>
      <c r="E331" s="17">
        <f t="shared" si="43"/>
        <v>1.2576921871355446</v>
      </c>
      <c r="F331" s="14">
        <f t="shared" si="44"/>
        <v>45475</v>
      </c>
      <c r="G331" s="14">
        <f t="shared" si="45"/>
        <v>45841</v>
      </c>
      <c r="H331" s="3">
        <f>CHOOSE(MATCH($A$2,{"D","C"},0),VLOOKUP($A331,$J$4:$M$39,COUNTA($J$4:$M$4)),TREND(D331:E331,F331:G331,B331))</f>
        <v>1.2538458585509931</v>
      </c>
    </row>
    <row r="332" spans="1:8">
      <c r="A332" s="12">
        <f t="shared" si="46"/>
        <v>45748</v>
      </c>
      <c r="B332" s="155">
        <f t="shared" si="40"/>
        <v>45762</v>
      </c>
      <c r="C332" s="150">
        <f t="shared" si="41"/>
        <v>28</v>
      </c>
      <c r="D332" s="17">
        <f t="shared" si="42"/>
        <v>1.2448944029360367</v>
      </c>
      <c r="E332" s="17">
        <f t="shared" si="43"/>
        <v>1.2576921871355446</v>
      </c>
      <c r="F332" s="14">
        <f t="shared" si="44"/>
        <v>45475</v>
      </c>
      <c r="G332" s="14">
        <f t="shared" si="45"/>
        <v>45841</v>
      </c>
      <c r="H332" s="3">
        <f>CHOOSE(MATCH($A$2,{"D","C"},0),VLOOKUP($A332,$J$4:$M$39,COUNTA($J$4:$M$4)),TREND(D332:E332,F332:G332,B332))</f>
        <v>1.2549298238793667</v>
      </c>
    </row>
    <row r="333" spans="1:8">
      <c r="A333" s="12">
        <f t="shared" si="46"/>
        <v>45778</v>
      </c>
      <c r="B333" s="155">
        <f t="shared" si="40"/>
        <v>45792</v>
      </c>
      <c r="C333" s="150">
        <f t="shared" si="41"/>
        <v>28</v>
      </c>
      <c r="D333" s="17">
        <f t="shared" si="42"/>
        <v>1.2448944029360367</v>
      </c>
      <c r="E333" s="17">
        <f t="shared" si="43"/>
        <v>1.2576921871355446</v>
      </c>
      <c r="F333" s="14">
        <f t="shared" si="44"/>
        <v>45475</v>
      </c>
      <c r="G333" s="14">
        <f t="shared" si="45"/>
        <v>45841</v>
      </c>
      <c r="H333" s="3">
        <f>CHOOSE(MATCH($A$2,{"D","C"},0),VLOOKUP($A333,$J$4:$M$39,COUNTA($J$4:$M$4)),TREND(D333:E333,F333:G333,B333))</f>
        <v>1.2559788225842443</v>
      </c>
    </row>
    <row r="334" spans="1:8">
      <c r="A334" s="12">
        <f t="shared" si="46"/>
        <v>45809</v>
      </c>
      <c r="B334" s="155">
        <f t="shared" si="40"/>
        <v>45823</v>
      </c>
      <c r="C334" s="150">
        <f t="shared" si="41"/>
        <v>28</v>
      </c>
      <c r="D334" s="17">
        <f t="shared" si="42"/>
        <v>1.2448944029360367</v>
      </c>
      <c r="E334" s="17">
        <f t="shared" si="43"/>
        <v>1.2576921871355446</v>
      </c>
      <c r="F334" s="14">
        <f t="shared" si="44"/>
        <v>45475</v>
      </c>
      <c r="G334" s="14">
        <f t="shared" si="45"/>
        <v>45841</v>
      </c>
      <c r="H334" s="3">
        <f>CHOOSE(MATCH($A$2,{"D","C"},0),VLOOKUP($A334,$J$4:$M$39,COUNTA($J$4:$M$4)),TREND(D334:E334,F334:G334,B334))</f>
        <v>1.2570627879126179</v>
      </c>
    </row>
    <row r="335" spans="1:8">
      <c r="A335" s="12">
        <f t="shared" si="46"/>
        <v>45839</v>
      </c>
      <c r="B335" s="155">
        <f t="shared" si="40"/>
        <v>45853</v>
      </c>
      <c r="C335" s="150">
        <f t="shared" si="41"/>
        <v>29</v>
      </c>
      <c r="D335" s="17">
        <f t="shared" si="42"/>
        <v>1.2576921871355446</v>
      </c>
      <c r="E335" s="17">
        <f t="shared" si="43"/>
        <v>1.2706215353295818</v>
      </c>
      <c r="F335" s="14">
        <f t="shared" si="44"/>
        <v>45841</v>
      </c>
      <c r="G335" s="14">
        <f t="shared" si="45"/>
        <v>46206</v>
      </c>
      <c r="H335" s="3">
        <f>CHOOSE(MATCH($A$2,{"D","C"},0),VLOOKUP($A335,$J$4:$M$39,COUNTA($J$4:$M$4)),TREND(D335:E335,F335:G335,B335))</f>
        <v>1.2581172615967187</v>
      </c>
    </row>
    <row r="336" spans="1:8">
      <c r="A336" s="12">
        <f t="shared" si="46"/>
        <v>45870</v>
      </c>
      <c r="B336" s="155">
        <f t="shared" si="40"/>
        <v>45884</v>
      </c>
      <c r="C336" s="150">
        <f t="shared" si="41"/>
        <v>29</v>
      </c>
      <c r="D336" s="17">
        <f t="shared" si="42"/>
        <v>1.2576921871355446</v>
      </c>
      <c r="E336" s="17">
        <f t="shared" si="43"/>
        <v>1.2706215353295818</v>
      </c>
      <c r="F336" s="14">
        <f t="shared" si="44"/>
        <v>45841</v>
      </c>
      <c r="G336" s="14">
        <f t="shared" si="45"/>
        <v>46206</v>
      </c>
      <c r="H336" s="3">
        <f>CHOOSE(MATCH($A$2,{"D","C"},0),VLOOKUP($A336,$J$4:$M$39,COUNTA($J$4:$M$4)),TREND(D336:E336,F336:G336,B336))</f>
        <v>1.2592153706214178</v>
      </c>
    </row>
    <row r="337" spans="1:8">
      <c r="A337" s="12">
        <f t="shared" si="46"/>
        <v>45901</v>
      </c>
      <c r="B337" s="155">
        <f t="shared" si="40"/>
        <v>45915</v>
      </c>
      <c r="C337" s="150">
        <f t="shared" si="41"/>
        <v>29</v>
      </c>
      <c r="D337" s="17">
        <f t="shared" si="42"/>
        <v>1.2576921871355446</v>
      </c>
      <c r="E337" s="17">
        <f t="shared" si="43"/>
        <v>1.2706215353295818</v>
      </c>
      <c r="F337" s="14">
        <f t="shared" si="44"/>
        <v>45841</v>
      </c>
      <c r="G337" s="14">
        <f t="shared" si="45"/>
        <v>46206</v>
      </c>
      <c r="H337" s="3">
        <f>CHOOSE(MATCH($A$2,{"D","C"},0),VLOOKUP($A337,$J$4:$M$39,COUNTA($J$4:$M$4)),TREND(D337:E337,F337:G337,B337))</f>
        <v>1.2603134796461166</v>
      </c>
    </row>
    <row r="338" spans="1:8">
      <c r="A338" s="12">
        <f t="shared" si="46"/>
        <v>45931</v>
      </c>
      <c r="B338" s="155">
        <f t="shared" si="40"/>
        <v>45945</v>
      </c>
      <c r="C338" s="150">
        <f t="shared" si="41"/>
        <v>29</v>
      </c>
      <c r="D338" s="17">
        <f t="shared" si="42"/>
        <v>1.2576921871355446</v>
      </c>
      <c r="E338" s="17">
        <f t="shared" si="43"/>
        <v>1.2706215353295818</v>
      </c>
      <c r="F338" s="14">
        <f t="shared" si="44"/>
        <v>45841</v>
      </c>
      <c r="G338" s="14">
        <f t="shared" si="45"/>
        <v>46206</v>
      </c>
      <c r="H338" s="3">
        <f>CHOOSE(MATCH($A$2,{"D","C"},0),VLOOKUP($A338,$J$4:$M$39,COUNTA($J$4:$M$4)),TREND(D338:E338,F338:G338,B338))</f>
        <v>1.2613761657990512</v>
      </c>
    </row>
    <row r="339" spans="1:8">
      <c r="A339" s="12">
        <f t="shared" si="46"/>
        <v>45962</v>
      </c>
      <c r="B339" s="155">
        <f t="shared" ref="B339:B389" si="47">DATE(YEAR(A339),MONTH(A339)+FLOOR(($N$2+$A$3)/2,1),1+14*MOD($N$2+$A$3,2))</f>
        <v>45976</v>
      </c>
      <c r="C339" s="150">
        <f t="shared" ref="C339:C389" si="48">MATCH($B339,$K$5:$K$39,1)</f>
        <v>29</v>
      </c>
      <c r="D339" s="17">
        <f t="shared" ref="D339:D389" si="49">INDEX($M$5:$M$39,C339)</f>
        <v>1.2576921871355446</v>
      </c>
      <c r="E339" s="17">
        <f t="shared" ref="E339:E389" si="50">INDEX($M$5:$M$39,C339+1)</f>
        <v>1.2706215353295818</v>
      </c>
      <c r="F339" s="14">
        <f t="shared" ref="F339:F389" si="51">INDEX($K$5:$K$39,C339)</f>
        <v>45841</v>
      </c>
      <c r="G339" s="14">
        <f t="shared" ref="G339:G389" si="52">INDEX($K$5:$K$39,C339+1)</f>
        <v>46206</v>
      </c>
      <c r="H339" s="3">
        <f>CHOOSE(MATCH($A$2,{"D","C"},0),VLOOKUP($A339,$J$4:$M$39,COUNTA($J$4:$M$4)),TREND(D339:E339,F339:G339,B339))</f>
        <v>1.2624742748237503</v>
      </c>
    </row>
    <row r="340" spans="1:8">
      <c r="A340" s="12">
        <f t="shared" si="46"/>
        <v>45992</v>
      </c>
      <c r="B340" s="155">
        <f t="shared" si="47"/>
        <v>46006</v>
      </c>
      <c r="C340" s="150">
        <f t="shared" si="48"/>
        <v>29</v>
      </c>
      <c r="D340" s="17">
        <f t="shared" si="49"/>
        <v>1.2576921871355446</v>
      </c>
      <c r="E340" s="17">
        <f t="shared" si="50"/>
        <v>1.2706215353295818</v>
      </c>
      <c r="F340" s="14">
        <f t="shared" si="51"/>
        <v>45841</v>
      </c>
      <c r="G340" s="14">
        <f t="shared" si="52"/>
        <v>46206</v>
      </c>
      <c r="H340" s="3">
        <f>CHOOSE(MATCH($A$2,{"D","C"},0),VLOOKUP($A340,$J$4:$M$39,COUNTA($J$4:$M$4)),TREND(D340:E340,F340:G340,B340))</f>
        <v>1.2635369609766849</v>
      </c>
    </row>
    <row r="341" spans="1:8">
      <c r="A341" s="12">
        <f t="shared" si="46"/>
        <v>46023</v>
      </c>
      <c r="B341" s="155">
        <f t="shared" si="47"/>
        <v>46037</v>
      </c>
      <c r="C341" s="150">
        <f t="shared" si="48"/>
        <v>29</v>
      </c>
      <c r="D341" s="17">
        <f t="shared" si="49"/>
        <v>1.2576921871355446</v>
      </c>
      <c r="E341" s="17">
        <f t="shared" si="50"/>
        <v>1.2706215353295818</v>
      </c>
      <c r="F341" s="14">
        <f t="shared" si="51"/>
        <v>45841</v>
      </c>
      <c r="G341" s="14">
        <f t="shared" si="52"/>
        <v>46206</v>
      </c>
      <c r="H341" s="3">
        <f>CHOOSE(MATCH($A$2,{"D","C"},0),VLOOKUP($A341,$J$4:$M$39,COUNTA($J$4:$M$4)),TREND(D341:E341,F341:G341,B341))</f>
        <v>1.264635070001384</v>
      </c>
    </row>
    <row r="342" spans="1:8">
      <c r="A342" s="12">
        <f t="shared" si="46"/>
        <v>46054</v>
      </c>
      <c r="B342" s="155">
        <f t="shared" si="47"/>
        <v>46068</v>
      </c>
      <c r="C342" s="150">
        <f t="shared" si="48"/>
        <v>29</v>
      </c>
      <c r="D342" s="17">
        <f t="shared" si="49"/>
        <v>1.2576921871355446</v>
      </c>
      <c r="E342" s="17">
        <f t="shared" si="50"/>
        <v>1.2706215353295818</v>
      </c>
      <c r="F342" s="14">
        <f t="shared" si="51"/>
        <v>45841</v>
      </c>
      <c r="G342" s="14">
        <f t="shared" si="52"/>
        <v>46206</v>
      </c>
      <c r="H342" s="3">
        <f>CHOOSE(MATCH($A$2,{"D","C"},0),VLOOKUP($A342,$J$4:$M$39,COUNTA($J$4:$M$4)),TREND(D342:E342,F342:G342,B342))</f>
        <v>1.2657331790260828</v>
      </c>
    </row>
    <row r="343" spans="1:8">
      <c r="A343" s="12">
        <f t="shared" si="46"/>
        <v>46082</v>
      </c>
      <c r="B343" s="155">
        <f t="shared" si="47"/>
        <v>46096</v>
      </c>
      <c r="C343" s="150">
        <f t="shared" si="48"/>
        <v>29</v>
      </c>
      <c r="D343" s="17">
        <f t="shared" si="49"/>
        <v>1.2576921871355446</v>
      </c>
      <c r="E343" s="17">
        <f t="shared" si="50"/>
        <v>1.2706215353295818</v>
      </c>
      <c r="F343" s="14">
        <f t="shared" si="51"/>
        <v>45841</v>
      </c>
      <c r="G343" s="14">
        <f t="shared" si="52"/>
        <v>46206</v>
      </c>
      <c r="H343" s="3">
        <f>CHOOSE(MATCH($A$2,{"D","C"},0),VLOOKUP($A343,$J$4:$M$39,COUNTA($J$4:$M$4)),TREND(D343:E343,F343:G343,B343))</f>
        <v>1.2667250194354884</v>
      </c>
    </row>
    <row r="344" spans="1:8">
      <c r="A344" s="12">
        <f t="shared" si="46"/>
        <v>46113</v>
      </c>
      <c r="B344" s="155">
        <f t="shared" si="47"/>
        <v>46127</v>
      </c>
      <c r="C344" s="150">
        <f t="shared" si="48"/>
        <v>29</v>
      </c>
      <c r="D344" s="17">
        <f t="shared" si="49"/>
        <v>1.2576921871355446</v>
      </c>
      <c r="E344" s="17">
        <f t="shared" si="50"/>
        <v>1.2706215353295818</v>
      </c>
      <c r="F344" s="14">
        <f t="shared" si="51"/>
        <v>45841</v>
      </c>
      <c r="G344" s="14">
        <f t="shared" si="52"/>
        <v>46206</v>
      </c>
      <c r="H344" s="3">
        <f>CHOOSE(MATCH($A$2,{"D","C"},0),VLOOKUP($A344,$J$4:$M$39,COUNTA($J$4:$M$4)),TREND(D344:E344,F344:G344,B344))</f>
        <v>1.2678231284601875</v>
      </c>
    </row>
    <row r="345" spans="1:8">
      <c r="A345" s="12">
        <f t="shared" si="46"/>
        <v>46143</v>
      </c>
      <c r="B345" s="155">
        <f t="shared" si="47"/>
        <v>46157</v>
      </c>
      <c r="C345" s="150">
        <f t="shared" si="48"/>
        <v>29</v>
      </c>
      <c r="D345" s="17">
        <f t="shared" si="49"/>
        <v>1.2576921871355446</v>
      </c>
      <c r="E345" s="17">
        <f t="shared" si="50"/>
        <v>1.2706215353295818</v>
      </c>
      <c r="F345" s="14">
        <f t="shared" si="51"/>
        <v>45841</v>
      </c>
      <c r="G345" s="14">
        <f t="shared" si="52"/>
        <v>46206</v>
      </c>
      <c r="H345" s="3">
        <f>CHOOSE(MATCH($A$2,{"D","C"},0),VLOOKUP($A345,$J$4:$M$39,COUNTA($J$4:$M$4)),TREND(D345:E345,F345:G345,B345))</f>
        <v>1.2688858146131221</v>
      </c>
    </row>
    <row r="346" spans="1:8">
      <c r="A346" s="12">
        <f t="shared" si="46"/>
        <v>46174</v>
      </c>
      <c r="B346" s="155">
        <f t="shared" si="47"/>
        <v>46188</v>
      </c>
      <c r="C346" s="150">
        <f t="shared" si="48"/>
        <v>29</v>
      </c>
      <c r="D346" s="17">
        <f t="shared" si="49"/>
        <v>1.2576921871355446</v>
      </c>
      <c r="E346" s="17">
        <f t="shared" si="50"/>
        <v>1.2706215353295818</v>
      </c>
      <c r="F346" s="14">
        <f t="shared" si="51"/>
        <v>45841</v>
      </c>
      <c r="G346" s="14">
        <f t="shared" si="52"/>
        <v>46206</v>
      </c>
      <c r="H346" s="3">
        <f>CHOOSE(MATCH($A$2,{"D","C"},0),VLOOKUP($A346,$J$4:$M$39,COUNTA($J$4:$M$4)),TREND(D346:E346,F346:G346,B346))</f>
        <v>1.2699839236378212</v>
      </c>
    </row>
    <row r="347" spans="1:8">
      <c r="A347" s="12">
        <f t="shared" si="46"/>
        <v>46204</v>
      </c>
      <c r="B347" s="155">
        <f t="shared" si="47"/>
        <v>46218</v>
      </c>
      <c r="C347" s="150">
        <f t="shared" si="48"/>
        <v>30</v>
      </c>
      <c r="D347" s="17">
        <f t="shared" si="49"/>
        <v>1.2706215353295818</v>
      </c>
      <c r="E347" s="17">
        <f t="shared" si="50"/>
        <v>1.2836838000245183</v>
      </c>
      <c r="F347" s="14">
        <f t="shared" si="51"/>
        <v>46206</v>
      </c>
      <c r="G347" s="14">
        <f t="shared" si="52"/>
        <v>46571</v>
      </c>
      <c r="H347" s="3">
        <f>CHOOSE(MATCH($A$2,{"D","C"},0),VLOOKUP($A347,$J$4:$M$39,COUNTA($J$4:$M$4)),TREND(D347:E347,F347:G347,B347))</f>
        <v>1.2710509796483196</v>
      </c>
    </row>
    <row r="348" spans="1:8">
      <c r="A348" s="12">
        <f t="shared" si="46"/>
        <v>46235</v>
      </c>
      <c r="B348" s="155">
        <f t="shared" si="47"/>
        <v>46249</v>
      </c>
      <c r="C348" s="150">
        <f t="shared" si="48"/>
        <v>30</v>
      </c>
      <c r="D348" s="17">
        <f t="shared" si="49"/>
        <v>1.2706215353295818</v>
      </c>
      <c r="E348" s="17">
        <f t="shared" si="50"/>
        <v>1.2836838000245183</v>
      </c>
      <c r="F348" s="14">
        <f t="shared" si="51"/>
        <v>46206</v>
      </c>
      <c r="G348" s="14">
        <f t="shared" si="52"/>
        <v>46571</v>
      </c>
      <c r="H348" s="3">
        <f>CHOOSE(MATCH($A$2,{"D","C"},0),VLOOKUP($A348,$J$4:$M$39,COUNTA($J$4:$M$4)),TREND(D348:E348,F348:G348,B348))</f>
        <v>1.2721603774717252</v>
      </c>
    </row>
    <row r="349" spans="1:8">
      <c r="A349" s="12">
        <f t="shared" si="46"/>
        <v>46266</v>
      </c>
      <c r="B349" s="155">
        <f t="shared" si="47"/>
        <v>46280</v>
      </c>
      <c r="C349" s="150">
        <f t="shared" si="48"/>
        <v>30</v>
      </c>
      <c r="D349" s="17">
        <f t="shared" si="49"/>
        <v>1.2706215353295818</v>
      </c>
      <c r="E349" s="17">
        <f t="shared" si="50"/>
        <v>1.2836838000245183</v>
      </c>
      <c r="F349" s="14">
        <f t="shared" si="51"/>
        <v>46206</v>
      </c>
      <c r="G349" s="14">
        <f t="shared" si="52"/>
        <v>46571</v>
      </c>
      <c r="H349" s="3">
        <f>CHOOSE(MATCH($A$2,{"D","C"},0),VLOOKUP($A349,$J$4:$M$39,COUNTA($J$4:$M$4)),TREND(D349:E349,F349:G349,B349))</f>
        <v>1.2732697752951307</v>
      </c>
    </row>
    <row r="350" spans="1:8">
      <c r="A350" s="12">
        <f t="shared" si="46"/>
        <v>46296</v>
      </c>
      <c r="B350" s="155">
        <f t="shared" si="47"/>
        <v>46310</v>
      </c>
      <c r="C350" s="150">
        <f t="shared" si="48"/>
        <v>30</v>
      </c>
      <c r="D350" s="17">
        <f t="shared" si="49"/>
        <v>1.2706215353295818</v>
      </c>
      <c r="E350" s="17">
        <f t="shared" si="50"/>
        <v>1.2836838000245183</v>
      </c>
      <c r="F350" s="14">
        <f t="shared" si="51"/>
        <v>46206</v>
      </c>
      <c r="G350" s="14">
        <f t="shared" si="52"/>
        <v>46571</v>
      </c>
      <c r="H350" s="3">
        <f>CHOOSE(MATCH($A$2,{"D","C"},0),VLOOKUP($A350,$J$4:$M$39,COUNTA($J$4:$M$4)),TREND(D350:E350,F350:G350,B350))</f>
        <v>1.2743433860919748</v>
      </c>
    </row>
    <row r="351" spans="1:8">
      <c r="A351" s="12">
        <f t="shared" si="46"/>
        <v>46327</v>
      </c>
      <c r="B351" s="155">
        <f t="shared" si="47"/>
        <v>46341</v>
      </c>
      <c r="C351" s="150">
        <f t="shared" si="48"/>
        <v>30</v>
      </c>
      <c r="D351" s="17">
        <f t="shared" si="49"/>
        <v>1.2706215353295818</v>
      </c>
      <c r="E351" s="17">
        <f t="shared" si="50"/>
        <v>1.2836838000245183</v>
      </c>
      <c r="F351" s="14">
        <f t="shared" si="51"/>
        <v>46206</v>
      </c>
      <c r="G351" s="14">
        <f t="shared" si="52"/>
        <v>46571</v>
      </c>
      <c r="H351" s="3">
        <f>CHOOSE(MATCH($A$2,{"D","C"},0),VLOOKUP($A351,$J$4:$M$39,COUNTA($J$4:$M$4)),TREND(D351:E351,F351:G351,B351))</f>
        <v>1.2754527839153804</v>
      </c>
    </row>
    <row r="352" spans="1:8">
      <c r="A352" s="12">
        <f t="shared" si="46"/>
        <v>46357</v>
      </c>
      <c r="B352" s="155">
        <f t="shared" si="47"/>
        <v>46371</v>
      </c>
      <c r="C352" s="150">
        <f t="shared" si="48"/>
        <v>30</v>
      </c>
      <c r="D352" s="17">
        <f t="shared" si="49"/>
        <v>1.2706215353295818</v>
      </c>
      <c r="E352" s="17">
        <f t="shared" si="50"/>
        <v>1.2836838000245183</v>
      </c>
      <c r="F352" s="14">
        <f t="shared" si="51"/>
        <v>46206</v>
      </c>
      <c r="G352" s="14">
        <f t="shared" si="52"/>
        <v>46571</v>
      </c>
      <c r="H352" s="3">
        <f>CHOOSE(MATCH($A$2,{"D","C"},0),VLOOKUP($A352,$J$4:$M$39,COUNTA($J$4:$M$4)),TREND(D352:E352,F352:G352,B352))</f>
        <v>1.2765263947122245</v>
      </c>
    </row>
    <row r="353" spans="1:8">
      <c r="A353" s="12">
        <f t="shared" si="46"/>
        <v>46388</v>
      </c>
      <c r="B353" s="155">
        <f t="shared" si="47"/>
        <v>46402</v>
      </c>
      <c r="C353" s="150">
        <f t="shared" si="48"/>
        <v>30</v>
      </c>
      <c r="D353" s="17">
        <f t="shared" si="49"/>
        <v>1.2706215353295818</v>
      </c>
      <c r="E353" s="17">
        <f t="shared" si="50"/>
        <v>1.2836838000245183</v>
      </c>
      <c r="F353" s="14">
        <f t="shared" si="51"/>
        <v>46206</v>
      </c>
      <c r="G353" s="14">
        <f t="shared" si="52"/>
        <v>46571</v>
      </c>
      <c r="H353" s="3">
        <f>CHOOSE(MATCH($A$2,{"D","C"},0),VLOOKUP($A353,$J$4:$M$39,COUNTA($J$4:$M$4)),TREND(D353:E353,F353:G353,B353))</f>
        <v>1.2776357925356301</v>
      </c>
    </row>
    <row r="354" spans="1:8">
      <c r="A354" s="12">
        <f t="shared" si="46"/>
        <v>46419</v>
      </c>
      <c r="B354" s="155">
        <f t="shared" si="47"/>
        <v>46433</v>
      </c>
      <c r="C354" s="150">
        <f t="shared" si="48"/>
        <v>30</v>
      </c>
      <c r="D354" s="17">
        <f t="shared" si="49"/>
        <v>1.2706215353295818</v>
      </c>
      <c r="E354" s="17">
        <f t="shared" si="50"/>
        <v>1.2836838000245183</v>
      </c>
      <c r="F354" s="14">
        <f t="shared" si="51"/>
        <v>46206</v>
      </c>
      <c r="G354" s="14">
        <f t="shared" si="52"/>
        <v>46571</v>
      </c>
      <c r="H354" s="3">
        <f>CHOOSE(MATCH($A$2,{"D","C"},0),VLOOKUP($A354,$J$4:$M$39,COUNTA($J$4:$M$4)),TREND(D354:E354,F354:G354,B354))</f>
        <v>1.2787451903590357</v>
      </c>
    </row>
    <row r="355" spans="1:8">
      <c r="A355" s="12">
        <f t="shared" si="46"/>
        <v>46447</v>
      </c>
      <c r="B355" s="155">
        <f t="shared" si="47"/>
        <v>46461</v>
      </c>
      <c r="C355" s="150">
        <f t="shared" si="48"/>
        <v>30</v>
      </c>
      <c r="D355" s="17">
        <f t="shared" si="49"/>
        <v>1.2706215353295818</v>
      </c>
      <c r="E355" s="17">
        <f t="shared" si="50"/>
        <v>1.2836838000245183</v>
      </c>
      <c r="F355" s="14">
        <f t="shared" si="51"/>
        <v>46206</v>
      </c>
      <c r="G355" s="14">
        <f t="shared" si="52"/>
        <v>46571</v>
      </c>
      <c r="H355" s="3">
        <f>CHOOSE(MATCH($A$2,{"D","C"},0),VLOOKUP($A355,$J$4:$M$39,COUNTA($J$4:$M$4)),TREND(D355:E355,F355:G355,B355))</f>
        <v>1.2797472271027568</v>
      </c>
    </row>
    <row r="356" spans="1:8">
      <c r="A356" s="12">
        <f t="shared" si="46"/>
        <v>46478</v>
      </c>
      <c r="B356" s="155">
        <f t="shared" si="47"/>
        <v>46492</v>
      </c>
      <c r="C356" s="150">
        <f t="shared" si="48"/>
        <v>30</v>
      </c>
      <c r="D356" s="17">
        <f t="shared" si="49"/>
        <v>1.2706215353295818</v>
      </c>
      <c r="E356" s="17">
        <f t="shared" si="50"/>
        <v>1.2836838000245183</v>
      </c>
      <c r="F356" s="14">
        <f t="shared" si="51"/>
        <v>46206</v>
      </c>
      <c r="G356" s="14">
        <f t="shared" si="52"/>
        <v>46571</v>
      </c>
      <c r="H356" s="3">
        <f>CHOOSE(MATCH($A$2,{"D","C"},0),VLOOKUP($A356,$J$4:$M$39,COUNTA($J$4:$M$4)),TREND(D356:E356,F356:G356,B356))</f>
        <v>1.2808566249261624</v>
      </c>
    </row>
    <row r="357" spans="1:8">
      <c r="A357" s="12">
        <f t="shared" si="46"/>
        <v>46508</v>
      </c>
      <c r="B357" s="155">
        <f t="shared" si="47"/>
        <v>46522</v>
      </c>
      <c r="C357" s="150">
        <f t="shared" si="48"/>
        <v>30</v>
      </c>
      <c r="D357" s="17">
        <f t="shared" si="49"/>
        <v>1.2706215353295818</v>
      </c>
      <c r="E357" s="17">
        <f t="shared" si="50"/>
        <v>1.2836838000245183</v>
      </c>
      <c r="F357" s="14">
        <f t="shared" si="51"/>
        <v>46206</v>
      </c>
      <c r="G357" s="14">
        <f t="shared" si="52"/>
        <v>46571</v>
      </c>
      <c r="H357" s="3">
        <f>CHOOSE(MATCH($A$2,{"D","C"},0),VLOOKUP($A357,$J$4:$M$39,COUNTA($J$4:$M$4)),TREND(D357:E357,F357:G357,B357))</f>
        <v>1.2819302357230065</v>
      </c>
    </row>
    <row r="358" spans="1:8">
      <c r="A358" s="12">
        <f t="shared" si="46"/>
        <v>46539</v>
      </c>
      <c r="B358" s="155">
        <f t="shared" si="47"/>
        <v>46553</v>
      </c>
      <c r="C358" s="150">
        <f t="shared" si="48"/>
        <v>30</v>
      </c>
      <c r="D358" s="17">
        <f t="shared" si="49"/>
        <v>1.2706215353295818</v>
      </c>
      <c r="E358" s="17">
        <f t="shared" si="50"/>
        <v>1.2836838000245183</v>
      </c>
      <c r="F358" s="14">
        <f t="shared" si="51"/>
        <v>46206</v>
      </c>
      <c r="G358" s="14">
        <f t="shared" si="52"/>
        <v>46571</v>
      </c>
      <c r="H358" s="3">
        <f>CHOOSE(MATCH($A$2,{"D","C"},0),VLOOKUP($A358,$J$4:$M$39,COUNTA($J$4:$M$4)),TREND(D358:E358,F358:G358,B358))</f>
        <v>1.283039633546412</v>
      </c>
    </row>
    <row r="359" spans="1:8">
      <c r="A359" s="12">
        <f t="shared" si="46"/>
        <v>46569</v>
      </c>
      <c r="B359" s="155">
        <f t="shared" si="47"/>
        <v>46583</v>
      </c>
      <c r="C359" s="150">
        <f t="shared" si="48"/>
        <v>31</v>
      </c>
      <c r="D359" s="17">
        <f t="shared" si="49"/>
        <v>1.2836838000245183</v>
      </c>
      <c r="E359" s="17">
        <f t="shared" si="50"/>
        <v>1.2968803476307833</v>
      </c>
      <c r="F359" s="14">
        <f t="shared" si="51"/>
        <v>46571</v>
      </c>
      <c r="G359" s="14">
        <f t="shared" si="52"/>
        <v>46936</v>
      </c>
      <c r="H359" s="3">
        <f>CHOOSE(MATCH($A$2,{"D","C"},0),VLOOKUP($A359,$J$4:$M$39,COUNTA($J$4:$M$4)),TREND(D359:E359,F359:G359,B359))</f>
        <v>1.2841176591239025</v>
      </c>
    </row>
    <row r="360" spans="1:8">
      <c r="A360" s="12">
        <f t="shared" si="46"/>
        <v>46600</v>
      </c>
      <c r="B360" s="155">
        <f t="shared" si="47"/>
        <v>46614</v>
      </c>
      <c r="C360" s="150">
        <f t="shared" si="48"/>
        <v>31</v>
      </c>
      <c r="D360" s="17">
        <f t="shared" si="49"/>
        <v>1.2836838000245183</v>
      </c>
      <c r="E360" s="17">
        <f t="shared" si="50"/>
        <v>1.2968803476307833</v>
      </c>
      <c r="F360" s="14">
        <f t="shared" si="51"/>
        <v>46571</v>
      </c>
      <c r="G360" s="14">
        <f t="shared" si="52"/>
        <v>46936</v>
      </c>
      <c r="H360" s="3">
        <f>CHOOSE(MATCH($A$2,{"D","C"},0),VLOOKUP($A360,$J$4:$M$39,COUNTA($J$4:$M$4)),TREND(D360:E360,F360:G360,B360))</f>
        <v>1.2852384617973114</v>
      </c>
    </row>
    <row r="361" spans="1:8">
      <c r="A361" s="12">
        <f t="shared" si="46"/>
        <v>46631</v>
      </c>
      <c r="B361" s="155">
        <f t="shared" si="47"/>
        <v>46645</v>
      </c>
      <c r="C361" s="150">
        <f t="shared" si="48"/>
        <v>31</v>
      </c>
      <c r="D361" s="17">
        <f t="shared" si="49"/>
        <v>1.2836838000245183</v>
      </c>
      <c r="E361" s="17">
        <f t="shared" si="50"/>
        <v>1.2968803476307833</v>
      </c>
      <c r="F361" s="14">
        <f t="shared" si="51"/>
        <v>46571</v>
      </c>
      <c r="G361" s="14">
        <f t="shared" si="52"/>
        <v>46936</v>
      </c>
      <c r="H361" s="3">
        <f>CHOOSE(MATCH($A$2,{"D","C"},0),VLOOKUP($A361,$J$4:$M$39,COUNTA($J$4:$M$4)),TREND(D361:E361,F361:G361,B361))</f>
        <v>1.28635926447072</v>
      </c>
    </row>
    <row r="362" spans="1:8">
      <c r="A362" s="12">
        <f t="shared" si="46"/>
        <v>46661</v>
      </c>
      <c r="B362" s="155">
        <f t="shared" si="47"/>
        <v>46675</v>
      </c>
      <c r="C362" s="150">
        <f t="shared" si="48"/>
        <v>31</v>
      </c>
      <c r="D362" s="17">
        <f t="shared" si="49"/>
        <v>1.2836838000245183</v>
      </c>
      <c r="E362" s="17">
        <f t="shared" si="50"/>
        <v>1.2968803476307833</v>
      </c>
      <c r="F362" s="14">
        <f t="shared" si="51"/>
        <v>46571</v>
      </c>
      <c r="G362" s="14">
        <f t="shared" si="52"/>
        <v>46936</v>
      </c>
      <c r="H362" s="3">
        <f>CHOOSE(MATCH($A$2,{"D","C"},0),VLOOKUP($A362,$J$4:$M$39,COUNTA($J$4:$M$4)),TREND(D362:E362,F362:G362,B362))</f>
        <v>1.2874439122191803</v>
      </c>
    </row>
    <row r="363" spans="1:8">
      <c r="A363" s="12">
        <f t="shared" si="46"/>
        <v>46692</v>
      </c>
      <c r="B363" s="155">
        <f t="shared" si="47"/>
        <v>46706</v>
      </c>
      <c r="C363" s="150">
        <f t="shared" si="48"/>
        <v>31</v>
      </c>
      <c r="D363" s="17">
        <f t="shared" si="49"/>
        <v>1.2836838000245183</v>
      </c>
      <c r="E363" s="17">
        <f t="shared" si="50"/>
        <v>1.2968803476307833</v>
      </c>
      <c r="F363" s="14">
        <f t="shared" si="51"/>
        <v>46571</v>
      </c>
      <c r="G363" s="14">
        <f t="shared" si="52"/>
        <v>46936</v>
      </c>
      <c r="H363" s="3">
        <f>CHOOSE(MATCH($A$2,{"D","C"},0),VLOOKUP($A363,$J$4:$M$39,COUNTA($J$4:$M$4)),TREND(D363:E363,F363:G363,B363))</f>
        <v>1.2885647148925889</v>
      </c>
    </row>
    <row r="364" spans="1:8">
      <c r="A364" s="12">
        <f t="shared" si="46"/>
        <v>46722</v>
      </c>
      <c r="B364" s="155">
        <f t="shared" si="47"/>
        <v>46736</v>
      </c>
      <c r="C364" s="150">
        <f t="shared" si="48"/>
        <v>31</v>
      </c>
      <c r="D364" s="17">
        <f t="shared" si="49"/>
        <v>1.2836838000245183</v>
      </c>
      <c r="E364" s="17">
        <f t="shared" si="50"/>
        <v>1.2968803476307833</v>
      </c>
      <c r="F364" s="14">
        <f t="shared" si="51"/>
        <v>46571</v>
      </c>
      <c r="G364" s="14">
        <f t="shared" si="52"/>
        <v>46936</v>
      </c>
      <c r="H364" s="3">
        <f>CHOOSE(MATCH($A$2,{"D","C"},0),VLOOKUP($A364,$J$4:$M$39,COUNTA($J$4:$M$4)),TREND(D364:E364,F364:G364,B364))</f>
        <v>1.2896493626410492</v>
      </c>
    </row>
    <row r="365" spans="1:8">
      <c r="A365" s="12">
        <f t="shared" si="46"/>
        <v>46753</v>
      </c>
      <c r="B365" s="155">
        <f t="shared" si="47"/>
        <v>46767</v>
      </c>
      <c r="C365" s="150">
        <f t="shared" si="48"/>
        <v>31</v>
      </c>
      <c r="D365" s="17">
        <f t="shared" si="49"/>
        <v>1.2836838000245183</v>
      </c>
      <c r="E365" s="17">
        <f t="shared" si="50"/>
        <v>1.2968803476307833</v>
      </c>
      <c r="F365" s="14">
        <f t="shared" si="51"/>
        <v>46571</v>
      </c>
      <c r="G365" s="14">
        <f t="shared" si="52"/>
        <v>46936</v>
      </c>
      <c r="H365" s="3">
        <f>CHOOSE(MATCH($A$2,{"D","C"},0),VLOOKUP($A365,$J$4:$M$39,COUNTA($J$4:$M$4)),TREND(D365:E365,F365:G365,B365))</f>
        <v>1.2907701653144579</v>
      </c>
    </row>
    <row r="366" spans="1:8">
      <c r="A366" s="12">
        <f t="shared" si="46"/>
        <v>46784</v>
      </c>
      <c r="B366" s="155">
        <f t="shared" si="47"/>
        <v>46798</v>
      </c>
      <c r="C366" s="150">
        <f t="shared" si="48"/>
        <v>31</v>
      </c>
      <c r="D366" s="17">
        <f t="shared" si="49"/>
        <v>1.2836838000245183</v>
      </c>
      <c r="E366" s="17">
        <f t="shared" si="50"/>
        <v>1.2968803476307833</v>
      </c>
      <c r="F366" s="14">
        <f t="shared" si="51"/>
        <v>46571</v>
      </c>
      <c r="G366" s="14">
        <f t="shared" si="52"/>
        <v>46936</v>
      </c>
      <c r="H366" s="3">
        <f>CHOOSE(MATCH($A$2,{"D","C"},0),VLOOKUP($A366,$J$4:$M$39,COUNTA($J$4:$M$4)),TREND(D366:E366,F366:G366,B366))</f>
        <v>1.2918909679878667</v>
      </c>
    </row>
    <row r="367" spans="1:8">
      <c r="A367" s="12">
        <f t="shared" si="46"/>
        <v>46813</v>
      </c>
      <c r="B367" s="155">
        <f t="shared" si="47"/>
        <v>46827</v>
      </c>
      <c r="C367" s="150">
        <f t="shared" si="48"/>
        <v>31</v>
      </c>
      <c r="D367" s="17">
        <f t="shared" si="49"/>
        <v>1.2836838000245183</v>
      </c>
      <c r="E367" s="17">
        <f t="shared" si="50"/>
        <v>1.2968803476307833</v>
      </c>
      <c r="F367" s="14">
        <f t="shared" si="51"/>
        <v>46571</v>
      </c>
      <c r="G367" s="14">
        <f t="shared" si="52"/>
        <v>46936</v>
      </c>
      <c r="H367" s="3">
        <f>CHOOSE(MATCH($A$2,{"D","C"},0),VLOOKUP($A367,$J$4:$M$39,COUNTA($J$4:$M$4)),TREND(D367:E367,F367:G367,B367))</f>
        <v>1.2929394608113782</v>
      </c>
    </row>
    <row r="368" spans="1:8">
      <c r="A368" s="12">
        <f t="shared" si="46"/>
        <v>46844</v>
      </c>
      <c r="B368" s="155">
        <f t="shared" si="47"/>
        <v>46858</v>
      </c>
      <c r="C368" s="150">
        <f t="shared" si="48"/>
        <v>31</v>
      </c>
      <c r="D368" s="17">
        <f t="shared" si="49"/>
        <v>1.2836838000245183</v>
      </c>
      <c r="E368" s="17">
        <f t="shared" si="50"/>
        <v>1.2968803476307833</v>
      </c>
      <c r="F368" s="14">
        <f t="shared" si="51"/>
        <v>46571</v>
      </c>
      <c r="G368" s="14">
        <f t="shared" si="52"/>
        <v>46936</v>
      </c>
      <c r="H368" s="3">
        <f>CHOOSE(MATCH($A$2,{"D","C"},0),VLOOKUP($A368,$J$4:$M$39,COUNTA($J$4:$M$4)),TREND(D368:E368,F368:G368,B368))</f>
        <v>1.2940602634847871</v>
      </c>
    </row>
    <row r="369" spans="1:8">
      <c r="A369" s="12">
        <f t="shared" si="46"/>
        <v>46874</v>
      </c>
      <c r="B369" s="155">
        <f t="shared" si="47"/>
        <v>46888</v>
      </c>
      <c r="C369" s="150">
        <f t="shared" si="48"/>
        <v>31</v>
      </c>
      <c r="D369" s="17">
        <f t="shared" si="49"/>
        <v>1.2836838000245183</v>
      </c>
      <c r="E369" s="17">
        <f t="shared" si="50"/>
        <v>1.2968803476307833</v>
      </c>
      <c r="F369" s="14">
        <f t="shared" si="51"/>
        <v>46571</v>
      </c>
      <c r="G369" s="14">
        <f t="shared" si="52"/>
        <v>46936</v>
      </c>
      <c r="H369" s="3">
        <f>CHOOSE(MATCH($A$2,{"D","C"},0),VLOOKUP($A369,$J$4:$M$39,COUNTA($J$4:$M$4)),TREND(D369:E369,F369:G369,B369))</f>
        <v>1.2951449112332472</v>
      </c>
    </row>
    <row r="370" spans="1:8">
      <c r="A370" s="12">
        <f t="shared" si="46"/>
        <v>46905</v>
      </c>
      <c r="B370" s="155">
        <f t="shared" si="47"/>
        <v>46919</v>
      </c>
      <c r="C370" s="150">
        <f t="shared" si="48"/>
        <v>31</v>
      </c>
      <c r="D370" s="17">
        <f t="shared" si="49"/>
        <v>1.2836838000245183</v>
      </c>
      <c r="E370" s="17">
        <f t="shared" si="50"/>
        <v>1.2968803476307833</v>
      </c>
      <c r="F370" s="14">
        <f t="shared" si="51"/>
        <v>46571</v>
      </c>
      <c r="G370" s="14">
        <f t="shared" si="52"/>
        <v>46936</v>
      </c>
      <c r="H370" s="3">
        <f>CHOOSE(MATCH($A$2,{"D","C"},0),VLOOKUP($A370,$J$4:$M$39,COUNTA($J$4:$M$4)),TREND(D370:E370,F370:G370,B370))</f>
        <v>1.296265713906656</v>
      </c>
    </row>
    <row r="371" spans="1:8">
      <c r="A371" s="12">
        <f t="shared" si="46"/>
        <v>46935</v>
      </c>
      <c r="B371" s="155">
        <f t="shared" si="47"/>
        <v>46949</v>
      </c>
      <c r="C371" s="150">
        <f t="shared" si="48"/>
        <v>32</v>
      </c>
      <c r="D371" s="17">
        <f t="shared" si="49"/>
        <v>1.2968803476307833</v>
      </c>
      <c r="E371" s="17">
        <f t="shared" si="50"/>
        <v>1.3102125586058009</v>
      </c>
      <c r="F371" s="14">
        <f t="shared" si="51"/>
        <v>46936</v>
      </c>
      <c r="G371" s="14">
        <f t="shared" si="52"/>
        <v>47302</v>
      </c>
      <c r="H371" s="3">
        <f>CHOOSE(MATCH($A$2,{"D","C"},0),VLOOKUP($A371,$J$4:$M$39,COUNTA($J$4:$M$4)),TREND(D371:E371,F371:G371,B371))</f>
        <v>1.297353896108038</v>
      </c>
    </row>
    <row r="372" spans="1:8">
      <c r="A372" s="12">
        <f t="shared" si="46"/>
        <v>46966</v>
      </c>
      <c r="B372" s="155">
        <f t="shared" si="47"/>
        <v>46980</v>
      </c>
      <c r="C372" s="150">
        <f t="shared" si="48"/>
        <v>32</v>
      </c>
      <c r="D372" s="17">
        <f t="shared" si="49"/>
        <v>1.2968803476307833</v>
      </c>
      <c r="E372" s="17">
        <f t="shared" si="50"/>
        <v>1.3102125586058009</v>
      </c>
      <c r="F372" s="14">
        <f t="shared" si="51"/>
        <v>46936</v>
      </c>
      <c r="G372" s="14">
        <f t="shared" si="52"/>
        <v>47302</v>
      </c>
      <c r="H372" s="3">
        <f>CHOOSE(MATCH($A$2,{"D","C"},0),VLOOKUP($A372,$J$4:$M$39,COUNTA($J$4:$M$4)),TREND(D372:E372,F372:G372,B372))</f>
        <v>1.2984831270922608</v>
      </c>
    </row>
    <row r="373" spans="1:8">
      <c r="A373" s="12">
        <f t="shared" si="46"/>
        <v>46997</v>
      </c>
      <c r="B373" s="155">
        <f t="shared" si="47"/>
        <v>47011</v>
      </c>
      <c r="C373" s="150">
        <f t="shared" si="48"/>
        <v>32</v>
      </c>
      <c r="D373" s="17">
        <f t="shared" si="49"/>
        <v>1.2968803476307833</v>
      </c>
      <c r="E373" s="17">
        <f t="shared" si="50"/>
        <v>1.3102125586058009</v>
      </c>
      <c r="F373" s="14">
        <f t="shared" si="51"/>
        <v>46936</v>
      </c>
      <c r="G373" s="14">
        <f t="shared" si="52"/>
        <v>47302</v>
      </c>
      <c r="H373" s="3">
        <f>CHOOSE(MATCH($A$2,{"D","C"},0),VLOOKUP($A373,$J$4:$M$39,COUNTA($J$4:$M$4)),TREND(D373:E373,F373:G373,B373))</f>
        <v>1.2996123580764836</v>
      </c>
    </row>
    <row r="374" spans="1:8">
      <c r="A374" s="12">
        <f t="shared" si="46"/>
        <v>47027</v>
      </c>
      <c r="B374" s="155">
        <f t="shared" si="47"/>
        <v>47041</v>
      </c>
      <c r="C374" s="150">
        <f t="shared" si="48"/>
        <v>32</v>
      </c>
      <c r="D374" s="17">
        <f t="shared" si="49"/>
        <v>1.2968803476307833</v>
      </c>
      <c r="E374" s="17">
        <f t="shared" si="50"/>
        <v>1.3102125586058009</v>
      </c>
      <c r="F374" s="14">
        <f t="shared" si="51"/>
        <v>46936</v>
      </c>
      <c r="G374" s="14">
        <f t="shared" si="52"/>
        <v>47302</v>
      </c>
      <c r="H374" s="3">
        <f>CHOOSE(MATCH($A$2,{"D","C"},0),VLOOKUP($A374,$J$4:$M$39,COUNTA($J$4:$M$4)),TREND(D374:E374,F374:G374,B374))</f>
        <v>1.3007051622547636</v>
      </c>
    </row>
    <row r="375" spans="1:8">
      <c r="A375" s="12">
        <f t="shared" si="46"/>
        <v>47058</v>
      </c>
      <c r="B375" s="155">
        <f t="shared" si="47"/>
        <v>47072</v>
      </c>
      <c r="C375" s="150">
        <f t="shared" si="48"/>
        <v>32</v>
      </c>
      <c r="D375" s="17">
        <f t="shared" si="49"/>
        <v>1.2968803476307833</v>
      </c>
      <c r="E375" s="17">
        <f t="shared" si="50"/>
        <v>1.3102125586058009</v>
      </c>
      <c r="F375" s="14">
        <f t="shared" si="51"/>
        <v>46936</v>
      </c>
      <c r="G375" s="14">
        <f t="shared" si="52"/>
        <v>47302</v>
      </c>
      <c r="H375" s="3">
        <f>CHOOSE(MATCH($A$2,{"D","C"},0),VLOOKUP($A375,$J$4:$M$39,COUNTA($J$4:$M$4)),TREND(D375:E375,F375:G375,B375))</f>
        <v>1.3018343932389866</v>
      </c>
    </row>
    <row r="376" spans="1:8">
      <c r="A376" s="12">
        <f t="shared" si="46"/>
        <v>47088</v>
      </c>
      <c r="B376" s="155">
        <f t="shared" si="47"/>
        <v>47102</v>
      </c>
      <c r="C376" s="150">
        <f t="shared" si="48"/>
        <v>32</v>
      </c>
      <c r="D376" s="17">
        <f t="shared" si="49"/>
        <v>1.2968803476307833</v>
      </c>
      <c r="E376" s="17">
        <f t="shared" si="50"/>
        <v>1.3102125586058009</v>
      </c>
      <c r="F376" s="14">
        <f t="shared" si="51"/>
        <v>46936</v>
      </c>
      <c r="G376" s="14">
        <f t="shared" si="52"/>
        <v>47302</v>
      </c>
      <c r="H376" s="3">
        <f>CHOOSE(MATCH($A$2,{"D","C"},0),VLOOKUP($A376,$J$4:$M$39,COUNTA($J$4:$M$4)),TREND(D376:E376,F376:G376,B376))</f>
        <v>1.3029271974172667</v>
      </c>
    </row>
    <row r="377" spans="1:8">
      <c r="A377" s="12">
        <f t="shared" si="46"/>
        <v>47119</v>
      </c>
      <c r="B377" s="155">
        <f t="shared" si="47"/>
        <v>47133</v>
      </c>
      <c r="C377" s="150">
        <f t="shared" si="48"/>
        <v>32</v>
      </c>
      <c r="D377" s="17">
        <f t="shared" si="49"/>
        <v>1.2968803476307833</v>
      </c>
      <c r="E377" s="17">
        <f t="shared" si="50"/>
        <v>1.3102125586058009</v>
      </c>
      <c r="F377" s="14">
        <f t="shared" si="51"/>
        <v>46936</v>
      </c>
      <c r="G377" s="14">
        <f t="shared" si="52"/>
        <v>47302</v>
      </c>
      <c r="H377" s="3">
        <f>CHOOSE(MATCH($A$2,{"D","C"},0),VLOOKUP($A377,$J$4:$M$39,COUNTA($J$4:$M$4)),TREND(D377:E377,F377:G377,B377))</f>
        <v>1.3040564284014895</v>
      </c>
    </row>
    <row r="378" spans="1:8">
      <c r="A378" s="12">
        <f t="shared" si="46"/>
        <v>47150</v>
      </c>
      <c r="B378" s="155">
        <f t="shared" si="47"/>
        <v>47164</v>
      </c>
      <c r="C378" s="150">
        <f t="shared" si="48"/>
        <v>32</v>
      </c>
      <c r="D378" s="17">
        <f t="shared" si="49"/>
        <v>1.2968803476307833</v>
      </c>
      <c r="E378" s="17">
        <f t="shared" si="50"/>
        <v>1.3102125586058009</v>
      </c>
      <c r="F378" s="14">
        <f t="shared" si="51"/>
        <v>46936</v>
      </c>
      <c r="G378" s="14">
        <f t="shared" si="52"/>
        <v>47302</v>
      </c>
      <c r="H378" s="3">
        <f>CHOOSE(MATCH($A$2,{"D","C"},0),VLOOKUP($A378,$J$4:$M$39,COUNTA($J$4:$M$4)),TREND(D378:E378,F378:G378,B378))</f>
        <v>1.3051856593857123</v>
      </c>
    </row>
    <row r="379" spans="1:8">
      <c r="A379" s="12">
        <f t="shared" si="46"/>
        <v>47178</v>
      </c>
      <c r="B379" s="155">
        <f t="shared" si="47"/>
        <v>47192</v>
      </c>
      <c r="C379" s="150">
        <f t="shared" si="48"/>
        <v>32</v>
      </c>
      <c r="D379" s="17">
        <f t="shared" si="49"/>
        <v>1.2968803476307833</v>
      </c>
      <c r="E379" s="17">
        <f t="shared" si="50"/>
        <v>1.3102125586058009</v>
      </c>
      <c r="F379" s="14">
        <f t="shared" si="51"/>
        <v>46936</v>
      </c>
      <c r="G379" s="14">
        <f t="shared" si="52"/>
        <v>47302</v>
      </c>
      <c r="H379" s="3">
        <f>CHOOSE(MATCH($A$2,{"D","C"},0),VLOOKUP($A379,$J$4:$M$39,COUNTA($J$4:$M$4)),TREND(D379:E379,F379:G379,B379))</f>
        <v>1.3062056099521071</v>
      </c>
    </row>
    <row r="380" spans="1:8">
      <c r="A380" s="12">
        <f t="shared" si="46"/>
        <v>47209</v>
      </c>
      <c r="B380" s="155">
        <f t="shared" si="47"/>
        <v>47223</v>
      </c>
      <c r="C380" s="150">
        <f t="shared" si="48"/>
        <v>32</v>
      </c>
      <c r="D380" s="17">
        <f t="shared" si="49"/>
        <v>1.2968803476307833</v>
      </c>
      <c r="E380" s="17">
        <f t="shared" si="50"/>
        <v>1.3102125586058009</v>
      </c>
      <c r="F380" s="14">
        <f t="shared" si="51"/>
        <v>46936</v>
      </c>
      <c r="G380" s="14">
        <f t="shared" si="52"/>
        <v>47302</v>
      </c>
      <c r="H380" s="3">
        <f>CHOOSE(MATCH($A$2,{"D","C"},0),VLOOKUP($A380,$J$4:$M$39,COUNTA($J$4:$M$4)),TREND(D380:E380,F380:G380,B380))</f>
        <v>1.3073348409363299</v>
      </c>
    </row>
    <row r="381" spans="1:8">
      <c r="A381" s="12">
        <f t="shared" si="46"/>
        <v>47239</v>
      </c>
      <c r="B381" s="155">
        <f t="shared" si="47"/>
        <v>47253</v>
      </c>
      <c r="C381" s="150">
        <f t="shared" si="48"/>
        <v>32</v>
      </c>
      <c r="D381" s="17">
        <f t="shared" si="49"/>
        <v>1.2968803476307833</v>
      </c>
      <c r="E381" s="17">
        <f t="shared" si="50"/>
        <v>1.3102125586058009</v>
      </c>
      <c r="F381" s="14">
        <f t="shared" si="51"/>
        <v>46936</v>
      </c>
      <c r="G381" s="14">
        <f t="shared" si="52"/>
        <v>47302</v>
      </c>
      <c r="H381" s="3">
        <f>CHOOSE(MATCH($A$2,{"D","C"},0),VLOOKUP($A381,$J$4:$M$39,COUNTA($J$4:$M$4)),TREND(D381:E381,F381:G381,B381))</f>
        <v>1.30842764511461</v>
      </c>
    </row>
    <row r="382" spans="1:8">
      <c r="A382" s="12">
        <f t="shared" si="46"/>
        <v>47270</v>
      </c>
      <c r="B382" s="155">
        <f t="shared" si="47"/>
        <v>47284</v>
      </c>
      <c r="C382" s="150">
        <f t="shared" si="48"/>
        <v>32</v>
      </c>
      <c r="D382" s="17">
        <f t="shared" si="49"/>
        <v>1.2968803476307833</v>
      </c>
      <c r="E382" s="17">
        <f t="shared" si="50"/>
        <v>1.3102125586058009</v>
      </c>
      <c r="F382" s="14">
        <f t="shared" si="51"/>
        <v>46936</v>
      </c>
      <c r="G382" s="14">
        <f t="shared" si="52"/>
        <v>47302</v>
      </c>
      <c r="H382" s="3">
        <f>CHOOSE(MATCH($A$2,{"D","C"},0),VLOOKUP($A382,$J$4:$M$39,COUNTA($J$4:$M$4)),TREND(D382:E382,F382:G382,B382))</f>
        <v>1.3095568760988328</v>
      </c>
    </row>
    <row r="383" spans="1:8">
      <c r="A383" s="12">
        <f t="shared" si="46"/>
        <v>47300</v>
      </c>
      <c r="B383" s="155">
        <f t="shared" si="47"/>
        <v>47314</v>
      </c>
      <c r="C383" s="150">
        <f t="shared" si="48"/>
        <v>33</v>
      </c>
      <c r="D383" s="17">
        <f t="shared" si="49"/>
        <v>1.3102125586058009</v>
      </c>
      <c r="E383" s="17">
        <f t="shared" si="50"/>
        <v>1.3236818275983966</v>
      </c>
      <c r="F383" s="14">
        <f t="shared" si="51"/>
        <v>47302</v>
      </c>
      <c r="G383" s="14">
        <f t="shared" si="52"/>
        <v>47667</v>
      </c>
      <c r="H383" s="3">
        <f>CHOOSE(MATCH($A$2,{"D","C"},0),VLOOKUP($A383,$J$4:$M$39,COUNTA($J$4:$M$4)),TREND(D383:E383,F383:G383,B383))</f>
        <v>1.310655383887749</v>
      </c>
    </row>
    <row r="384" spans="1:8">
      <c r="A384" s="12">
        <f t="shared" si="46"/>
        <v>47331</v>
      </c>
      <c r="B384" s="155">
        <f t="shared" si="47"/>
        <v>47345</v>
      </c>
      <c r="C384" s="150">
        <f t="shared" si="48"/>
        <v>33</v>
      </c>
      <c r="D384" s="17">
        <f t="shared" si="49"/>
        <v>1.3102125586058009</v>
      </c>
      <c r="E384" s="17">
        <f t="shared" si="50"/>
        <v>1.3236818275983966</v>
      </c>
      <c r="F384" s="14">
        <f t="shared" si="51"/>
        <v>47302</v>
      </c>
      <c r="G384" s="14">
        <f t="shared" si="52"/>
        <v>47667</v>
      </c>
      <c r="H384" s="3">
        <f>CHOOSE(MATCH($A$2,{"D","C"},0),VLOOKUP($A384,$J$4:$M$39,COUNTA($J$4:$M$4)),TREND(D384:E384,F384:G384,B384))</f>
        <v>1.3117993491994491</v>
      </c>
    </row>
    <row r="385" spans="1:8">
      <c r="A385" s="12">
        <f t="shared" si="46"/>
        <v>47362</v>
      </c>
      <c r="B385" s="155">
        <f t="shared" si="47"/>
        <v>47376</v>
      </c>
      <c r="C385" s="150">
        <f t="shared" si="48"/>
        <v>33</v>
      </c>
      <c r="D385" s="17">
        <f t="shared" si="49"/>
        <v>1.3102125586058009</v>
      </c>
      <c r="E385" s="17">
        <f t="shared" si="50"/>
        <v>1.3236818275983966</v>
      </c>
      <c r="F385" s="14">
        <f t="shared" si="51"/>
        <v>47302</v>
      </c>
      <c r="G385" s="14">
        <f t="shared" si="52"/>
        <v>47667</v>
      </c>
      <c r="H385" s="3">
        <f>CHOOSE(MATCH($A$2,{"D","C"},0),VLOOKUP($A385,$J$4:$M$39,COUNTA($J$4:$M$4)),TREND(D385:E385,F385:G385,B385))</f>
        <v>1.3129433145111489</v>
      </c>
    </row>
    <row r="386" spans="1:8">
      <c r="A386" s="12">
        <f t="shared" si="46"/>
        <v>47392</v>
      </c>
      <c r="B386" s="155">
        <f t="shared" si="47"/>
        <v>47406</v>
      </c>
      <c r="C386" s="150">
        <f t="shared" si="48"/>
        <v>33</v>
      </c>
      <c r="D386" s="17">
        <f t="shared" si="49"/>
        <v>1.3102125586058009</v>
      </c>
      <c r="E386" s="17">
        <f t="shared" si="50"/>
        <v>1.3236818275983966</v>
      </c>
      <c r="F386" s="14">
        <f t="shared" si="51"/>
        <v>47302</v>
      </c>
      <c r="G386" s="14">
        <f t="shared" si="52"/>
        <v>47667</v>
      </c>
      <c r="H386" s="3">
        <f>CHOOSE(MATCH($A$2,{"D","C"},0),VLOOKUP($A386,$J$4:$M$39,COUNTA($J$4:$M$4)),TREND(D386:E386,F386:G386,B386))</f>
        <v>1.3140503777160197</v>
      </c>
    </row>
    <row r="387" spans="1:8">
      <c r="A387" s="12">
        <f t="shared" si="46"/>
        <v>47423</v>
      </c>
      <c r="B387" s="155">
        <f t="shared" si="47"/>
        <v>47437</v>
      </c>
      <c r="C387" s="150">
        <f t="shared" si="48"/>
        <v>33</v>
      </c>
      <c r="D387" s="17">
        <f t="shared" si="49"/>
        <v>1.3102125586058009</v>
      </c>
      <c r="E387" s="17">
        <f t="shared" si="50"/>
        <v>1.3236818275983966</v>
      </c>
      <c r="F387" s="14">
        <f t="shared" si="51"/>
        <v>47302</v>
      </c>
      <c r="G387" s="14">
        <f t="shared" si="52"/>
        <v>47667</v>
      </c>
      <c r="H387" s="3">
        <f>CHOOSE(MATCH($A$2,{"D","C"},0),VLOOKUP($A387,$J$4:$M$39,COUNTA($J$4:$M$4)),TREND(D387:E387,F387:G387,B387))</f>
        <v>1.3151943430277198</v>
      </c>
    </row>
    <row r="388" spans="1:8">
      <c r="A388" s="12">
        <f t="shared" si="46"/>
        <v>47453</v>
      </c>
      <c r="B388" s="155">
        <f t="shared" si="47"/>
        <v>47467</v>
      </c>
      <c r="C388" s="150">
        <f t="shared" si="48"/>
        <v>33</v>
      </c>
      <c r="D388" s="17">
        <f t="shared" si="49"/>
        <v>1.3102125586058009</v>
      </c>
      <c r="E388" s="17">
        <f t="shared" si="50"/>
        <v>1.3236818275983966</v>
      </c>
      <c r="F388" s="14">
        <f t="shared" si="51"/>
        <v>47302</v>
      </c>
      <c r="G388" s="14">
        <f t="shared" si="52"/>
        <v>47667</v>
      </c>
      <c r="H388" s="3">
        <f>CHOOSE(MATCH($A$2,{"D","C"},0),VLOOKUP($A388,$J$4:$M$39,COUNTA($J$4:$M$4)),TREND(D388:E388,F388:G388,B388))</f>
        <v>1.3163014062325906</v>
      </c>
    </row>
    <row r="389" spans="1:8">
      <c r="A389" s="12">
        <f t="shared" si="46"/>
        <v>47484</v>
      </c>
      <c r="B389" s="155">
        <f t="shared" si="47"/>
        <v>47498</v>
      </c>
      <c r="C389" s="150">
        <f t="shared" si="48"/>
        <v>33</v>
      </c>
      <c r="D389" s="17">
        <f t="shared" si="49"/>
        <v>1.3102125586058009</v>
      </c>
      <c r="E389" s="17">
        <f t="shared" si="50"/>
        <v>1.3236818275983966</v>
      </c>
      <c r="F389" s="14">
        <f t="shared" si="51"/>
        <v>47302</v>
      </c>
      <c r="G389" s="14">
        <f t="shared" si="52"/>
        <v>47667</v>
      </c>
      <c r="H389" s="3">
        <f>CHOOSE(MATCH($A$2,{"D","C"},0),VLOOKUP($A389,$J$4:$M$39,COUNTA($J$4:$M$4)),TREND(D389:E389,F389:G389,B389))</f>
        <v>1.3174453715442904</v>
      </c>
    </row>
    <row r="390" spans="1:8">
      <c r="A390" s="51"/>
      <c r="B390" s="52"/>
      <c r="C390" s="53"/>
      <c r="D390" s="53"/>
      <c r="E390" s="53"/>
      <c r="F390" s="53"/>
      <c r="G390" s="53"/>
      <c r="H390" s="53"/>
    </row>
  </sheetData>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M390"/>
  <sheetViews>
    <sheetView topLeftCell="A4" zoomScale="90" zoomScaleNormal="90" workbookViewId="0">
      <selection activeCell="L5" sqref="L5:L38"/>
    </sheetView>
  </sheetViews>
  <sheetFormatPr defaultRowHeight="12.3"/>
  <cols>
    <col min="2" max="2" width="9.6640625" customWidth="1"/>
  </cols>
  <sheetData>
    <row r="1" spans="1:13">
      <c r="J1" s="49" t="s">
        <v>21</v>
      </c>
      <c r="K1" t="s">
        <v>17</v>
      </c>
      <c r="M1" s="1" t="str">
        <f>CHOOSE(MATCH($J$1,{"P","C","A"},0),"Policy","Calendar","Accident")</f>
        <v>Accident</v>
      </c>
    </row>
    <row r="2" spans="1:13">
      <c r="A2" s="22" t="s">
        <v>31</v>
      </c>
      <c r="B2" t="s">
        <v>39</v>
      </c>
      <c r="J2" s="49">
        <v>12</v>
      </c>
      <c r="K2" t="s">
        <v>19</v>
      </c>
      <c r="M2" s="1">
        <f>CHOOSE(MATCH($J$1,{"P","C","A"},0),$J$2,0,0)</f>
        <v>0</v>
      </c>
    </row>
    <row r="3" spans="1:13">
      <c r="A3" s="49">
        <v>1</v>
      </c>
      <c r="B3" s="5" t="s">
        <v>18</v>
      </c>
    </row>
    <row r="4" spans="1:13" ht="24.6">
      <c r="A4" s="38" t="str">
        <f>$M$1&amp;" Period"</f>
        <v>Accident Period</v>
      </c>
      <c r="B4" s="19" t="s">
        <v>3</v>
      </c>
      <c r="C4" s="26" t="s">
        <v>15</v>
      </c>
      <c r="D4" s="27"/>
      <c r="E4" s="27"/>
      <c r="F4" s="27"/>
      <c r="G4" s="28"/>
      <c r="H4" s="38" t="s">
        <v>22</v>
      </c>
      <c r="I4" s="16"/>
      <c r="J4" s="38" t="str">
        <f>$M$1&amp;" Period"</f>
        <v>Accident Period</v>
      </c>
      <c r="K4" s="38" t="s">
        <v>3</v>
      </c>
      <c r="L4" s="38" t="s">
        <v>40</v>
      </c>
      <c r="M4" s="38" t="s">
        <v>41</v>
      </c>
    </row>
    <row r="5" spans="1:13">
      <c r="A5" s="31">
        <v>35796</v>
      </c>
      <c r="B5" s="34">
        <f t="shared" ref="B5:B68" si="0">DATE(YEAR(A5),MONTH(A5)+FLOOR(($N$2+$A$3)/2,1),1+14*MOD($N$2+$A$3,2))</f>
        <v>35810</v>
      </c>
      <c r="C5" s="35">
        <f t="shared" ref="C5:C68" si="1">MATCH($B5,$K$5:$K$39,1)</f>
        <v>1</v>
      </c>
      <c r="D5" s="17">
        <f t="shared" ref="D5:D68" si="2">INDEX($M$5:$M$39,C5)</f>
        <v>1</v>
      </c>
      <c r="E5" s="17">
        <f t="shared" ref="E5:E68" si="3">INDEX($M$5:$M$39,C5+1)</f>
        <v>0.98922100381612688</v>
      </c>
      <c r="F5" s="14">
        <f t="shared" ref="F5:F68" si="4">INDEX($K$5:$K$39,C5)</f>
        <v>35614</v>
      </c>
      <c r="G5" s="14">
        <f t="shared" ref="G5:G68" si="5">INDEX($K$5:$K$39,C5+1)</f>
        <v>35979</v>
      </c>
      <c r="H5" s="3">
        <f>CHOOSE(MATCH($A$2,{"D","C"},0),VLOOKUP($A5,$J$4:$M$39,COUNTA($J$4:$M$4)),TREND(D5:E5,F5:G5,B5))</f>
        <v>0.99421182670674191</v>
      </c>
      <c r="J5" s="32">
        <v>35431</v>
      </c>
      <c r="K5" s="60">
        <f>EDATE(J5+ROUND((J6-J5)/2,0),$M$2/2)+ROUND(30.5*MOD($M$2,1),0)</f>
        <v>35614</v>
      </c>
      <c r="L5" s="171">
        <f>IF(YEAR($J5)&lt;MIN('Trend data'!$A$12:$A$36),L6,IF(YEAR($J5)&gt;MAX('Trend data'!$A$12:$A$36),'Trend data'!$L$43,_xlfn.XLOOKUP(YEAR($J5),'Trend data'!$A$12:$A$36,'Trend data'!$L$12:$L$36,,0)))</f>
        <v>-1.0778996183873124E-2</v>
      </c>
      <c r="M5" s="18">
        <v>1</v>
      </c>
    </row>
    <row r="6" spans="1:13">
      <c r="A6" s="12">
        <f t="shared" ref="A6:A69" si="6">EOMONTH(A5,$A$3-1)+1</f>
        <v>35827</v>
      </c>
      <c r="B6" s="34">
        <f t="shared" si="0"/>
        <v>35841</v>
      </c>
      <c r="C6" s="35">
        <f t="shared" si="1"/>
        <v>1</v>
      </c>
      <c r="D6" s="17">
        <f t="shared" si="2"/>
        <v>1</v>
      </c>
      <c r="E6" s="17">
        <f t="shared" si="3"/>
        <v>0.98922100381612688</v>
      </c>
      <c r="F6" s="14">
        <f t="shared" si="4"/>
        <v>35614</v>
      </c>
      <c r="G6" s="14">
        <f t="shared" si="5"/>
        <v>35979</v>
      </c>
      <c r="H6" s="3">
        <f>CHOOSE(MATCH($A$2,{"D","C"},0),VLOOKUP($A6,$J$4:$M$39,COUNTA($J$4:$M$4)),TREND(D6:E6,F6:G6,B6))</f>
        <v>0.99329635031852259</v>
      </c>
      <c r="J6" s="32">
        <v>35796</v>
      </c>
      <c r="K6" s="60">
        <f t="shared" ref="K6:K27" si="7">EDATE(J6+ROUND((J7-J6)/2,0),$M$2/2)+ROUND(30.5*MOD($M$2,1),0)</f>
        <v>35979</v>
      </c>
      <c r="L6" s="171">
        <f>IF(YEAR($J6)&lt;MIN('Trend data'!$A$12:$A$36),L7,IF(YEAR($J6)&gt;MAX('Trend data'!$A$12:$A$36),'Trend data'!$L$43,_xlfn.XLOOKUP(YEAR($J6),'Trend data'!$A$12:$A$36,'Trend data'!$L$12:$L$36,,0)))</f>
        <v>-1.0778996183873124E-2</v>
      </c>
      <c r="M6" s="18">
        <f t="shared" ref="M6:M18" si="8">(1+L6)*M5</f>
        <v>0.98922100381612688</v>
      </c>
    </row>
    <row r="7" spans="1:13">
      <c r="A7" s="12">
        <f t="shared" si="6"/>
        <v>35855</v>
      </c>
      <c r="B7" s="34">
        <f t="shared" si="0"/>
        <v>35869</v>
      </c>
      <c r="C7" s="35">
        <f t="shared" si="1"/>
        <v>1</v>
      </c>
      <c r="D7" s="17">
        <f t="shared" si="2"/>
        <v>1</v>
      </c>
      <c r="E7" s="17">
        <f t="shared" si="3"/>
        <v>0.98922100381612688</v>
      </c>
      <c r="F7" s="14">
        <f t="shared" si="4"/>
        <v>35614</v>
      </c>
      <c r="G7" s="14">
        <f t="shared" si="5"/>
        <v>35979</v>
      </c>
      <c r="H7" s="3">
        <f>CHOOSE(MATCH($A$2,{"D","C"},0),VLOOKUP($A7,$J$4:$M$39,COUNTA($J$4:$M$4)),TREND(D7:E7,F7:G7,B7))</f>
        <v>0.99246946841948569</v>
      </c>
      <c r="J7" s="32">
        <v>36161</v>
      </c>
      <c r="K7" s="60">
        <f t="shared" si="7"/>
        <v>36344</v>
      </c>
      <c r="L7" s="171">
        <f>IF(YEAR($J7)&lt;MIN('Trend data'!$A$12:$A$36),L8,IF(YEAR($J7)&gt;MAX('Trend data'!$A$12:$A$36),'Trend data'!$L$43,_xlfn.XLOOKUP(YEAR($J7),'Trend data'!$A$12:$A$36,'Trend data'!$L$12:$L$36,,0)))</f>
        <v>-1.0778996183873124E-2</v>
      </c>
      <c r="M7" s="18">
        <f t="shared" si="8"/>
        <v>0.97855819439098568</v>
      </c>
    </row>
    <row r="8" spans="1:13">
      <c r="A8" s="12">
        <f t="shared" si="6"/>
        <v>35886</v>
      </c>
      <c r="B8" s="34">
        <f t="shared" si="0"/>
        <v>35900</v>
      </c>
      <c r="C8" s="35">
        <f t="shared" si="1"/>
        <v>1</v>
      </c>
      <c r="D8" s="17">
        <f t="shared" si="2"/>
        <v>1</v>
      </c>
      <c r="E8" s="17">
        <f t="shared" si="3"/>
        <v>0.98922100381612688</v>
      </c>
      <c r="F8" s="14">
        <f t="shared" si="4"/>
        <v>35614</v>
      </c>
      <c r="G8" s="14">
        <f t="shared" si="5"/>
        <v>35979</v>
      </c>
      <c r="H8" s="3">
        <f>CHOOSE(MATCH($A$2,{"D","C"},0),VLOOKUP($A8,$J$4:$M$39,COUNTA($J$4:$M$4)),TREND(D8:E8,F8:G8,B8))</f>
        <v>0.99155399203126637</v>
      </c>
      <c r="J8" s="32">
        <v>36526</v>
      </c>
      <c r="K8" s="60">
        <f t="shared" si="7"/>
        <v>36709</v>
      </c>
      <c r="L8" s="461">
        <f>IF(YEAR($J8)&lt;MIN('Trend data'!$A$12:$A$36),L9,IF(YEAR($J8)&gt;MAX('Trend data'!$A$12:$A$36),'Trend data'!$L$43,_xlfn.XLOOKUP(YEAR($J8),'Trend data'!$A$12:$A$36,'Trend data'!$L$12:$L$36,,0)))</f>
        <v>-1.0778996183873124E-2</v>
      </c>
      <c r="M8" s="18">
        <f t="shared" si="8"/>
        <v>0.96801031934794746</v>
      </c>
    </row>
    <row r="9" spans="1:13">
      <c r="A9" s="12">
        <f t="shared" si="6"/>
        <v>35916</v>
      </c>
      <c r="B9" s="34">
        <f t="shared" si="0"/>
        <v>35930</v>
      </c>
      <c r="C9" s="35">
        <f t="shared" si="1"/>
        <v>1</v>
      </c>
      <c r="D9" s="17">
        <f t="shared" si="2"/>
        <v>1</v>
      </c>
      <c r="E9" s="17">
        <f t="shared" si="3"/>
        <v>0.98922100381612688</v>
      </c>
      <c r="F9" s="14">
        <f t="shared" si="4"/>
        <v>35614</v>
      </c>
      <c r="G9" s="14">
        <f t="shared" si="5"/>
        <v>35979</v>
      </c>
      <c r="H9" s="3">
        <f>CHOOSE(MATCH($A$2,{"D","C"},0),VLOOKUP($A9,$J$4:$M$39,COUNTA($J$4:$M$4)),TREND(D9:E9,F9:G9,B9))</f>
        <v>0.99066804713944112</v>
      </c>
      <c r="J9" s="32">
        <v>36892</v>
      </c>
      <c r="K9" s="60">
        <f t="shared" si="7"/>
        <v>37075</v>
      </c>
      <c r="L9" s="461">
        <f>IF(YEAR($J9)&lt;MIN('Trend data'!$A$12:$A$36),L10,IF(YEAR($J9)&gt;MAX('Trend data'!$A$12:$A$36),'Trend data'!$L$43,_xlfn.XLOOKUP(YEAR($J9),'Trend data'!$A$12:$A$36,'Trend data'!$L$12:$L$36,,0)))</f>
        <v>7.8672153288961155E-4</v>
      </c>
      <c r="M9" s="18">
        <f t="shared" si="8"/>
        <v>0.96877187391023789</v>
      </c>
    </row>
    <row r="10" spans="1:13">
      <c r="A10" s="12">
        <f t="shared" si="6"/>
        <v>35947</v>
      </c>
      <c r="B10" s="34">
        <f t="shared" si="0"/>
        <v>35961</v>
      </c>
      <c r="C10" s="35">
        <f t="shared" si="1"/>
        <v>1</v>
      </c>
      <c r="D10" s="17">
        <f t="shared" si="2"/>
        <v>1</v>
      </c>
      <c r="E10" s="17">
        <f t="shared" si="3"/>
        <v>0.98922100381612688</v>
      </c>
      <c r="F10" s="14">
        <f t="shared" si="4"/>
        <v>35614</v>
      </c>
      <c r="G10" s="14">
        <f t="shared" si="5"/>
        <v>35979</v>
      </c>
      <c r="H10" s="3">
        <f>CHOOSE(MATCH($A$2,{"D","C"},0),VLOOKUP($A10,$J$4:$M$39,COUNTA($J$4:$M$4)),TREND(D10:E10,F10:G10,B10))</f>
        <v>0.98975257075122181</v>
      </c>
      <c r="J10" s="32">
        <v>37257</v>
      </c>
      <c r="K10" s="60">
        <f t="shared" si="7"/>
        <v>37440</v>
      </c>
      <c r="L10" s="461">
        <f>IF(YEAR($J10)&lt;MIN('Trend data'!$A$12:$A$36),L11,IF(YEAR($J10)&gt;MAX('Trend data'!$A$12:$A$36),'Trend data'!$L$43,_xlfn.XLOOKUP(YEAR($J10),'Trend data'!$A$12:$A$36,'Trend data'!$L$12:$L$36,,0)))</f>
        <v>4.5109882857097272E-3</v>
      </c>
      <c r="M10" s="18">
        <f t="shared" si="8"/>
        <v>0.97314199248497202</v>
      </c>
    </row>
    <row r="11" spans="1:13">
      <c r="A11" s="12">
        <f t="shared" si="6"/>
        <v>35977</v>
      </c>
      <c r="B11" s="34">
        <f t="shared" si="0"/>
        <v>35991</v>
      </c>
      <c r="C11" s="35">
        <f t="shared" si="1"/>
        <v>2</v>
      </c>
      <c r="D11" s="17">
        <f t="shared" si="2"/>
        <v>0.98922100381612688</v>
      </c>
      <c r="E11" s="17">
        <f t="shared" si="3"/>
        <v>0.97855819439098568</v>
      </c>
      <c r="F11" s="14">
        <f t="shared" si="4"/>
        <v>35979</v>
      </c>
      <c r="G11" s="14">
        <f t="shared" si="5"/>
        <v>36344</v>
      </c>
      <c r="H11" s="3">
        <f>CHOOSE(MATCH($A$2,{"D","C"},0),VLOOKUP($A11,$J$4:$M$39,COUNTA($J$4:$M$4)),TREND(D11:E11,F11:G11,B11))</f>
        <v>0.98887044569804017</v>
      </c>
      <c r="J11" s="32">
        <v>37622</v>
      </c>
      <c r="K11" s="60">
        <f t="shared" si="7"/>
        <v>37805</v>
      </c>
      <c r="L11" s="461">
        <f>IF(YEAR($J11)&lt;MIN('Trend data'!$A$12:$A$36),L12,IF(YEAR($J11)&gt;MAX('Trend data'!$A$12:$A$36),'Trend data'!$L$43,_xlfn.XLOOKUP(YEAR($J11),'Trend data'!$A$12:$A$36,'Trend data'!$L$12:$L$36,,0)))</f>
        <v>-1.311841398468816E-2</v>
      </c>
      <c r="M11" s="18">
        <f t="shared" si="8"/>
        <v>0.96037591296166991</v>
      </c>
    </row>
    <row r="12" spans="1:13">
      <c r="A12" s="12">
        <f t="shared" si="6"/>
        <v>36008</v>
      </c>
      <c r="B12" s="34">
        <f t="shared" si="0"/>
        <v>36022</v>
      </c>
      <c r="C12" s="35">
        <f t="shared" si="1"/>
        <v>2</v>
      </c>
      <c r="D12" s="17">
        <f t="shared" si="2"/>
        <v>0.98922100381612688</v>
      </c>
      <c r="E12" s="17">
        <f t="shared" si="3"/>
        <v>0.97855819439098568</v>
      </c>
      <c r="F12" s="14">
        <f t="shared" si="4"/>
        <v>35979</v>
      </c>
      <c r="G12" s="14">
        <f t="shared" si="5"/>
        <v>36344</v>
      </c>
      <c r="H12" s="3">
        <f>CHOOSE(MATCH($A$2,{"D","C"},0),VLOOKUP($A12,$J$4:$M$39,COUNTA($J$4:$M$4)),TREND(D12:E12,F12:G12,B12))</f>
        <v>0.9879648372263159</v>
      </c>
      <c r="J12" s="32">
        <v>37987</v>
      </c>
      <c r="K12" s="60">
        <f t="shared" si="7"/>
        <v>38170</v>
      </c>
      <c r="L12" s="461">
        <f>IF(YEAR($J12)&lt;MIN('Trend data'!$A$12:$A$36),L13,IF(YEAR($J12)&gt;MAX('Trend data'!$A$12:$A$36),'Trend data'!$L$43,_xlfn.XLOOKUP(YEAR($J12),'Trend data'!$A$12:$A$36,'Trend data'!$L$12:$L$36,,0)))</f>
        <v>9.4665242434452956E-3</v>
      </c>
      <c r="M12" s="18">
        <f t="shared" si="8"/>
        <v>0.9694673348245425</v>
      </c>
    </row>
    <row r="13" spans="1:13">
      <c r="A13" s="12">
        <f t="shared" si="6"/>
        <v>36039</v>
      </c>
      <c r="B13" s="34">
        <f t="shared" si="0"/>
        <v>36053</v>
      </c>
      <c r="C13" s="35">
        <f t="shared" si="1"/>
        <v>2</v>
      </c>
      <c r="D13" s="17">
        <f t="shared" si="2"/>
        <v>0.98922100381612688</v>
      </c>
      <c r="E13" s="17">
        <f t="shared" si="3"/>
        <v>0.97855819439098568</v>
      </c>
      <c r="F13" s="14">
        <f t="shared" si="4"/>
        <v>35979</v>
      </c>
      <c r="G13" s="14">
        <f t="shared" si="5"/>
        <v>36344</v>
      </c>
      <c r="H13" s="3">
        <f>CHOOSE(MATCH($A$2,{"D","C"},0),VLOOKUP($A13,$J$4:$M$39,COUNTA($J$4:$M$4)),TREND(D13:E13,F13:G13,B13))</f>
        <v>0.9870592287545914</v>
      </c>
      <c r="J13" s="32">
        <v>38353</v>
      </c>
      <c r="K13" s="60">
        <f t="shared" si="7"/>
        <v>38536</v>
      </c>
      <c r="L13" s="461">
        <f>IF(YEAR($J13)&lt;MIN('Trend data'!$A$12:$A$36),L14,IF(YEAR($J13)&gt;MAX('Trend data'!$A$12:$A$36),'Trend data'!$L$43,_xlfn.XLOOKUP(YEAR($J13),'Trend data'!$A$12:$A$36,'Trend data'!$L$12:$L$36,,0)))</f>
        <v>-1.2645673764243082E-2</v>
      </c>
      <c r="M13" s="18">
        <f t="shared" si="8"/>
        <v>0.95720776718326117</v>
      </c>
    </row>
    <row r="14" spans="1:13">
      <c r="A14" s="12">
        <f t="shared" si="6"/>
        <v>36069</v>
      </c>
      <c r="B14" s="34">
        <f t="shared" si="0"/>
        <v>36083</v>
      </c>
      <c r="C14" s="35">
        <f t="shared" si="1"/>
        <v>2</v>
      </c>
      <c r="D14" s="17">
        <f t="shared" si="2"/>
        <v>0.98922100381612688</v>
      </c>
      <c r="E14" s="17">
        <f t="shared" si="3"/>
        <v>0.97855819439098568</v>
      </c>
      <c r="F14" s="14">
        <f t="shared" si="4"/>
        <v>35979</v>
      </c>
      <c r="G14" s="14">
        <f t="shared" si="5"/>
        <v>36344</v>
      </c>
      <c r="H14" s="3">
        <f>CHOOSE(MATCH($A$2,{"D","C"},0),VLOOKUP($A14,$J$4:$M$39,COUNTA($J$4:$M$4)),TREND(D14:E14,F14:G14,B14))</f>
        <v>0.9861828334593743</v>
      </c>
      <c r="J14" s="32">
        <v>38718</v>
      </c>
      <c r="K14" s="60">
        <f t="shared" si="7"/>
        <v>38901</v>
      </c>
      <c r="L14" s="461">
        <f>IF(YEAR($J14)&lt;MIN('Trend data'!$A$12:$A$36),L15,IF(YEAR($J14)&gt;MAX('Trend data'!$A$12:$A$36),'Trend data'!$L$43,_xlfn.XLOOKUP(YEAR($J14),'Trend data'!$A$12:$A$36,'Trend data'!$L$12:$L$36,,0)))</f>
        <v>-8.6173810037671883E-3</v>
      </c>
      <c r="M14" s="18">
        <f t="shared" si="8"/>
        <v>0.94895914315367769</v>
      </c>
    </row>
    <row r="15" spans="1:13">
      <c r="A15" s="12">
        <f t="shared" si="6"/>
        <v>36100</v>
      </c>
      <c r="B15" s="34">
        <f t="shared" si="0"/>
        <v>36114</v>
      </c>
      <c r="C15" s="35">
        <f t="shared" si="1"/>
        <v>2</v>
      </c>
      <c r="D15" s="17">
        <f t="shared" si="2"/>
        <v>0.98922100381612688</v>
      </c>
      <c r="E15" s="17">
        <f t="shared" si="3"/>
        <v>0.97855819439098568</v>
      </c>
      <c r="F15" s="14">
        <f t="shared" si="4"/>
        <v>35979</v>
      </c>
      <c r="G15" s="14">
        <f t="shared" si="5"/>
        <v>36344</v>
      </c>
      <c r="H15" s="3">
        <f>CHOOSE(MATCH($A$2,{"D","C"},0),VLOOKUP($A15,$J$4:$M$39,COUNTA($J$4:$M$4)),TREND(D15:E15,F15:G15,B15))</f>
        <v>0.98527722498765002</v>
      </c>
      <c r="J15" s="32">
        <v>39083</v>
      </c>
      <c r="K15" s="60">
        <f t="shared" si="7"/>
        <v>39266</v>
      </c>
      <c r="L15" s="461">
        <f>IF(YEAR($J15)&lt;MIN('Trend data'!$A$12:$A$36),L16,IF(YEAR($J15)&gt;MAX('Trend data'!$A$12:$A$36),'Trend data'!$L$43,_xlfn.XLOOKUP(YEAR($J15),'Trend data'!$A$12:$A$36,'Trend data'!$L$12:$L$36,,0)))</f>
        <v>8.8912632473614472E-4</v>
      </c>
      <c r="M15" s="18">
        <f t="shared" si="8"/>
        <v>0.94980288770895471</v>
      </c>
    </row>
    <row r="16" spans="1:13">
      <c r="A16" s="12">
        <f t="shared" si="6"/>
        <v>36130</v>
      </c>
      <c r="B16" s="34">
        <f t="shared" si="0"/>
        <v>36144</v>
      </c>
      <c r="C16" s="35">
        <f t="shared" si="1"/>
        <v>2</v>
      </c>
      <c r="D16" s="17">
        <f t="shared" si="2"/>
        <v>0.98922100381612688</v>
      </c>
      <c r="E16" s="17">
        <f t="shared" si="3"/>
        <v>0.97855819439098568</v>
      </c>
      <c r="F16" s="14">
        <f t="shared" si="4"/>
        <v>35979</v>
      </c>
      <c r="G16" s="14">
        <f t="shared" si="5"/>
        <v>36344</v>
      </c>
      <c r="H16" s="3">
        <f>CHOOSE(MATCH($A$2,{"D","C"},0),VLOOKUP($A16,$J$4:$M$39,COUNTA($J$4:$M$4)),TREND(D16:E16,F16:G16,B16))</f>
        <v>0.98440082969243292</v>
      </c>
      <c r="J16" s="32">
        <v>39448</v>
      </c>
      <c r="K16" s="60">
        <f t="shared" si="7"/>
        <v>39631</v>
      </c>
      <c r="L16" s="461">
        <f>IF(YEAR($J16)&lt;MIN('Trend data'!$A$12:$A$36),L17,IF(YEAR($J16)&gt;MAX('Trend data'!$A$12:$A$36),'Trend data'!$L$43,_xlfn.XLOOKUP(YEAR($J16),'Trend data'!$A$12:$A$36,'Trend data'!$L$12:$L$36,,0)))</f>
        <v>2.2437773361220215E-2</v>
      </c>
      <c r="M16" s="18">
        <f t="shared" si="8"/>
        <v>0.97111434964120069</v>
      </c>
    </row>
    <row r="17" spans="1:13">
      <c r="A17" s="12">
        <f t="shared" si="6"/>
        <v>36161</v>
      </c>
      <c r="B17" s="34">
        <f t="shared" si="0"/>
        <v>36175</v>
      </c>
      <c r="C17" s="35">
        <f t="shared" si="1"/>
        <v>2</v>
      </c>
      <c r="D17" s="17">
        <f t="shared" si="2"/>
        <v>0.98922100381612688</v>
      </c>
      <c r="E17" s="17">
        <f t="shared" si="3"/>
        <v>0.97855819439098568</v>
      </c>
      <c r="F17" s="14">
        <f t="shared" si="4"/>
        <v>35979</v>
      </c>
      <c r="G17" s="14">
        <f t="shared" si="5"/>
        <v>36344</v>
      </c>
      <c r="H17" s="3">
        <f>CHOOSE(MATCH($A$2,{"D","C"},0),VLOOKUP($A17,$J$4:$M$39,COUNTA($J$4:$M$4)),TREND(D17:E17,F17:G17,B17))</f>
        <v>0.98349522122070865</v>
      </c>
      <c r="J17" s="32">
        <v>39814</v>
      </c>
      <c r="K17" s="60">
        <f t="shared" si="7"/>
        <v>39997</v>
      </c>
      <c r="L17" s="461">
        <f>IF(YEAR($J17)&lt;MIN('Trend data'!$A$12:$A$36),L18,IF(YEAR($J17)&gt;MAX('Trend data'!$A$12:$A$36),'Trend data'!$L$43,_xlfn.XLOOKUP(YEAR($J17),'Trend data'!$A$12:$A$36,'Trend data'!$L$12:$L$36,,0)))</f>
        <v>-5.6160371856532665E-2</v>
      </c>
      <c r="M17" s="18">
        <f t="shared" si="8"/>
        <v>0.91657620665013595</v>
      </c>
    </row>
    <row r="18" spans="1:13">
      <c r="A18" s="12">
        <f t="shared" si="6"/>
        <v>36192</v>
      </c>
      <c r="B18" s="34">
        <f t="shared" si="0"/>
        <v>36206</v>
      </c>
      <c r="C18" s="35">
        <f t="shared" si="1"/>
        <v>2</v>
      </c>
      <c r="D18" s="17">
        <f t="shared" si="2"/>
        <v>0.98922100381612688</v>
      </c>
      <c r="E18" s="17">
        <f t="shared" si="3"/>
        <v>0.97855819439098568</v>
      </c>
      <c r="F18" s="14">
        <f t="shared" si="4"/>
        <v>35979</v>
      </c>
      <c r="G18" s="14">
        <f t="shared" si="5"/>
        <v>36344</v>
      </c>
      <c r="H18" s="3">
        <f>CHOOSE(MATCH($A$2,{"D","C"},0),VLOOKUP($A18,$J$4:$M$39,COUNTA($J$4:$M$4)),TREND(D18:E18,F18:G18,B18))</f>
        <v>0.98258961274898438</v>
      </c>
      <c r="J18" s="32">
        <v>40179</v>
      </c>
      <c r="K18" s="60">
        <f t="shared" si="7"/>
        <v>40362</v>
      </c>
      <c r="L18" s="461">
        <f>IF(YEAR($J18)&lt;MIN('Trend data'!$A$12:$A$36),L19,IF(YEAR($J18)&gt;MAX('Trend data'!$A$12:$A$36),'Trend data'!$L$43,_xlfn.XLOOKUP(YEAR($J18),'Trend data'!$A$12:$A$36,'Trend data'!$L$12:$L$36,,0)))</f>
        <v>-2.0605974545658601E-2</v>
      </c>
      <c r="M18" s="18">
        <f t="shared" si="8"/>
        <v>0.89768926066674692</v>
      </c>
    </row>
    <row r="19" spans="1:13">
      <c r="A19" s="12">
        <f t="shared" si="6"/>
        <v>36220</v>
      </c>
      <c r="B19" s="34">
        <f t="shared" si="0"/>
        <v>36234</v>
      </c>
      <c r="C19" s="35">
        <f t="shared" si="1"/>
        <v>2</v>
      </c>
      <c r="D19" s="17">
        <f t="shared" si="2"/>
        <v>0.98922100381612688</v>
      </c>
      <c r="E19" s="17">
        <f t="shared" si="3"/>
        <v>0.97855819439098568</v>
      </c>
      <c r="F19" s="14">
        <f t="shared" si="4"/>
        <v>35979</v>
      </c>
      <c r="G19" s="14">
        <f t="shared" si="5"/>
        <v>36344</v>
      </c>
      <c r="H19" s="3">
        <f>CHOOSE(MATCH($A$2,{"D","C"},0),VLOOKUP($A19,$J$4:$M$39,COUNTA($J$4:$M$4)),TREND(D19:E19,F19:G19,B19))</f>
        <v>0.98177164380678184</v>
      </c>
      <c r="J19" s="32">
        <v>40544</v>
      </c>
      <c r="K19" s="60">
        <f t="shared" si="7"/>
        <v>40727</v>
      </c>
      <c r="L19" s="461">
        <f>IF(YEAR($J19)&lt;MIN('Trend data'!$A$12:$A$36),L20,IF(YEAR($J19)&gt;MAX('Trend data'!$A$12:$A$36),'Trend data'!$L$43,_xlfn.XLOOKUP(YEAR($J19),'Trend data'!$A$12:$A$36,'Trend data'!$L$12:$L$36,,0)))</f>
        <v>-3.3858990131507838E-2</v>
      </c>
      <c r="M19" s="18">
        <f>(1+L19)*M18</f>
        <v>0.86729440884867093</v>
      </c>
    </row>
    <row r="20" spans="1:13">
      <c r="A20" s="12">
        <f t="shared" si="6"/>
        <v>36251</v>
      </c>
      <c r="B20" s="34">
        <f t="shared" si="0"/>
        <v>36265</v>
      </c>
      <c r="C20" s="35">
        <f t="shared" si="1"/>
        <v>2</v>
      </c>
      <c r="D20" s="17">
        <f t="shared" si="2"/>
        <v>0.98922100381612688</v>
      </c>
      <c r="E20" s="17">
        <f t="shared" si="3"/>
        <v>0.97855819439098568</v>
      </c>
      <c r="F20" s="14">
        <f t="shared" si="4"/>
        <v>35979</v>
      </c>
      <c r="G20" s="14">
        <f t="shared" si="5"/>
        <v>36344</v>
      </c>
      <c r="H20" s="3">
        <f>CHOOSE(MATCH($A$2,{"D","C"},0),VLOOKUP($A20,$J$4:$M$39,COUNTA($J$4:$M$4)),TREND(D20:E20,F20:G20,B20))</f>
        <v>0.98086603533505734</v>
      </c>
      <c r="J20" s="32">
        <v>40909</v>
      </c>
      <c r="K20" s="60">
        <f t="shared" si="7"/>
        <v>41092</v>
      </c>
      <c r="L20" s="461">
        <f>IF(YEAR($J20)&lt;MIN('Trend data'!$A$12:$A$36),L21,IF(YEAR($J20)&gt;MAX('Trend data'!$A$12:$A$36),'Trend data'!$L$43,_xlfn.XLOOKUP(YEAR($J20),'Trend data'!$A$12:$A$36,'Trend data'!$L$12:$L$36,,0)))</f>
        <v>-2.2403914250762269E-2</v>
      </c>
      <c r="M20" s="18">
        <f t="shared" ref="M20:M27" si="9">(1+L20)*M19</f>
        <v>0.84786361928265974</v>
      </c>
    </row>
    <row r="21" spans="1:13">
      <c r="A21" s="12">
        <f t="shared" si="6"/>
        <v>36281</v>
      </c>
      <c r="B21" s="34">
        <f t="shared" si="0"/>
        <v>36295</v>
      </c>
      <c r="C21" s="35">
        <f t="shared" si="1"/>
        <v>2</v>
      </c>
      <c r="D21" s="17">
        <f t="shared" si="2"/>
        <v>0.98922100381612688</v>
      </c>
      <c r="E21" s="17">
        <f t="shared" si="3"/>
        <v>0.97855819439098568</v>
      </c>
      <c r="F21" s="14">
        <f t="shared" si="4"/>
        <v>35979</v>
      </c>
      <c r="G21" s="14">
        <f t="shared" si="5"/>
        <v>36344</v>
      </c>
      <c r="H21" s="3">
        <f>CHOOSE(MATCH($A$2,{"D","C"},0),VLOOKUP($A21,$J$4:$M$39,COUNTA($J$4:$M$4)),TREND(D21:E21,F21:G21,B21))</f>
        <v>0.97998964003984024</v>
      </c>
      <c r="J21" s="32">
        <v>41275</v>
      </c>
      <c r="K21" s="60">
        <f t="shared" si="7"/>
        <v>41458</v>
      </c>
      <c r="L21" s="461">
        <f>IF(YEAR($J21)&lt;MIN('Trend data'!$A$12:$A$36),L22,IF(YEAR($J21)&gt;MAX('Trend data'!$A$12:$A$36),'Trend data'!$L$43,_xlfn.XLOOKUP(YEAR($J21),'Trend data'!$A$12:$A$36,'Trend data'!$L$12:$L$36,,0)))</f>
        <v>-1.61234938168624E-2</v>
      </c>
      <c r="M21" s="18">
        <f t="shared" si="9"/>
        <v>0.83419309545961318</v>
      </c>
    </row>
    <row r="22" spans="1:13">
      <c r="A22" s="12">
        <f t="shared" si="6"/>
        <v>36312</v>
      </c>
      <c r="B22" s="34">
        <f t="shared" si="0"/>
        <v>36326</v>
      </c>
      <c r="C22" s="35">
        <f t="shared" si="1"/>
        <v>2</v>
      </c>
      <c r="D22" s="17">
        <f t="shared" si="2"/>
        <v>0.98922100381612688</v>
      </c>
      <c r="E22" s="17">
        <f t="shared" si="3"/>
        <v>0.97855819439098568</v>
      </c>
      <c r="F22" s="14">
        <f t="shared" si="4"/>
        <v>35979</v>
      </c>
      <c r="G22" s="14">
        <f t="shared" si="5"/>
        <v>36344</v>
      </c>
      <c r="H22" s="3">
        <f>CHOOSE(MATCH($A$2,{"D","C"},0),VLOOKUP($A22,$J$4:$M$39,COUNTA($J$4:$M$4)),TREND(D22:E22,F22:G22,B22))</f>
        <v>0.97908403156811596</v>
      </c>
      <c r="J22" s="32">
        <v>41640</v>
      </c>
      <c r="K22" s="60">
        <f t="shared" si="7"/>
        <v>41823</v>
      </c>
      <c r="L22" s="461">
        <f>IF(YEAR($J22)&lt;MIN('Trend data'!$A$12:$A$36),L23,IF(YEAR($J22)&gt;MAX('Trend data'!$A$12:$A$36),'Trend data'!$L$43,_xlfn.XLOOKUP(YEAR($J22),'Trend data'!$A$12:$A$36,'Trend data'!$L$12:$L$36,,0)))</f>
        <v>-9.250316085078758E-4</v>
      </c>
      <c r="M22" s="18">
        <f t="shared" si="9"/>
        <v>0.83342144047871403</v>
      </c>
    </row>
    <row r="23" spans="1:13">
      <c r="A23" s="12">
        <f t="shared" si="6"/>
        <v>36342</v>
      </c>
      <c r="B23" s="34">
        <f t="shared" si="0"/>
        <v>36356</v>
      </c>
      <c r="C23" s="35">
        <f t="shared" si="1"/>
        <v>3</v>
      </c>
      <c r="D23" s="17">
        <f t="shared" si="2"/>
        <v>0.97855819439098568</v>
      </c>
      <c r="E23" s="17">
        <f t="shared" si="3"/>
        <v>0.96801031934794746</v>
      </c>
      <c r="F23" s="14">
        <f t="shared" si="4"/>
        <v>36344</v>
      </c>
      <c r="G23" s="14">
        <f t="shared" si="5"/>
        <v>36709</v>
      </c>
      <c r="H23" s="3">
        <f>CHOOSE(MATCH($A$2,{"D","C"},0),VLOOKUP($A23,$J$4:$M$39,COUNTA($J$4:$M$4)),TREND(D23:E23,F23:G23,B23))</f>
        <v>0.97821141493751584</v>
      </c>
      <c r="J23" s="32">
        <v>42005</v>
      </c>
      <c r="K23" s="60">
        <f t="shared" si="7"/>
        <v>42188</v>
      </c>
      <c r="L23" s="461">
        <f>IF(YEAR($J23)&lt;MIN('Trend data'!$A$12:$A$36),L24,IF(YEAR($J23)&gt;MAX('Trend data'!$A$12:$A$36),'Trend data'!$L$43,_xlfn.XLOOKUP(YEAR($J23),'Trend data'!$A$12:$A$36,'Trend data'!$L$12:$L$36,,0)))</f>
        <v>-2.2073621289307233E-2</v>
      </c>
      <c r="M23" s="18">
        <f t="shared" si="9"/>
        <v>0.81502481122719794</v>
      </c>
    </row>
    <row r="24" spans="1:13">
      <c r="A24" s="12">
        <f t="shared" si="6"/>
        <v>36373</v>
      </c>
      <c r="B24" s="34">
        <f t="shared" si="0"/>
        <v>36387</v>
      </c>
      <c r="C24" s="35">
        <f t="shared" si="1"/>
        <v>3</v>
      </c>
      <c r="D24" s="17">
        <f t="shared" si="2"/>
        <v>0.97855819439098568</v>
      </c>
      <c r="E24" s="17">
        <f t="shared" si="3"/>
        <v>0.96801031934794746</v>
      </c>
      <c r="F24" s="14">
        <f t="shared" si="4"/>
        <v>36344</v>
      </c>
      <c r="G24" s="14">
        <f t="shared" si="5"/>
        <v>36709</v>
      </c>
      <c r="H24" s="3">
        <f>CHOOSE(MATCH($A$2,{"D","C"},0),VLOOKUP($A24,$J$4:$M$39,COUNTA($J$4:$M$4)),TREND(D24:E24,F24:G24,B24))</f>
        <v>0.97731556801605235</v>
      </c>
      <c r="J24" s="32">
        <v>42370</v>
      </c>
      <c r="K24" s="60">
        <f t="shared" si="7"/>
        <v>42553</v>
      </c>
      <c r="L24" s="461">
        <f>IF(YEAR($J24)&lt;MIN('Trend data'!$A$12:$A$36),L25,IF(YEAR($J24)&gt;MAX('Trend data'!$A$12:$A$36),'Trend data'!$L$43,_xlfn.XLOOKUP(YEAR($J24),'Trend data'!$A$12:$A$36,'Trend data'!$L$12:$L$36,,0)))</f>
        <v>-4.4630532062754691E-2</v>
      </c>
      <c r="M24" s="18">
        <f t="shared" si="9"/>
        <v>0.77864982025778184</v>
      </c>
    </row>
    <row r="25" spans="1:13">
      <c r="A25" s="12">
        <f t="shared" si="6"/>
        <v>36404</v>
      </c>
      <c r="B25" s="34">
        <f t="shared" si="0"/>
        <v>36418</v>
      </c>
      <c r="C25" s="35">
        <f t="shared" si="1"/>
        <v>3</v>
      </c>
      <c r="D25" s="17">
        <f t="shared" si="2"/>
        <v>0.97855819439098568</v>
      </c>
      <c r="E25" s="17">
        <f t="shared" si="3"/>
        <v>0.96801031934794746</v>
      </c>
      <c r="F25" s="14">
        <f t="shared" si="4"/>
        <v>36344</v>
      </c>
      <c r="G25" s="14">
        <f t="shared" si="5"/>
        <v>36709</v>
      </c>
      <c r="H25" s="3">
        <f>CHOOSE(MATCH($A$2,{"D","C"},0),VLOOKUP($A25,$J$4:$M$39,COUNTA($J$4:$M$4)),TREND(D25:E25,F25:G25,B25))</f>
        <v>0.97641972109458885</v>
      </c>
      <c r="J25" s="32">
        <v>42736</v>
      </c>
      <c r="K25" s="60">
        <f t="shared" si="7"/>
        <v>42919</v>
      </c>
      <c r="L25" s="461">
        <f>IF(YEAR($J25)&lt;MIN('Trend data'!$A$12:$A$36),L26,IF(YEAR($J25)&gt;MAX('Trend data'!$A$12:$A$36),'Trend data'!$L$43,_xlfn.XLOOKUP(YEAR($J25),'Trend data'!$A$12:$A$36,'Trend data'!$L$12:$L$36,,0)))</f>
        <v>-1.2010482415407919E-2</v>
      </c>
      <c r="M25" s="151">
        <f t="shared" si="9"/>
        <v>0.76929786028381519</v>
      </c>
    </row>
    <row r="26" spans="1:13">
      <c r="A26" s="12">
        <f t="shared" si="6"/>
        <v>36434</v>
      </c>
      <c r="B26" s="34">
        <f t="shared" si="0"/>
        <v>36448</v>
      </c>
      <c r="C26" s="35">
        <f t="shared" si="1"/>
        <v>3</v>
      </c>
      <c r="D26" s="17">
        <f t="shared" si="2"/>
        <v>0.97855819439098568</v>
      </c>
      <c r="E26" s="17">
        <f t="shared" si="3"/>
        <v>0.96801031934794746</v>
      </c>
      <c r="F26" s="14">
        <f t="shared" si="4"/>
        <v>36344</v>
      </c>
      <c r="G26" s="14">
        <f t="shared" si="5"/>
        <v>36709</v>
      </c>
      <c r="H26" s="3">
        <f>CHOOSE(MATCH($A$2,{"D","C"},0),VLOOKUP($A26,$J$4:$M$39,COUNTA($J$4:$M$4)),TREND(D26:E26,F26:G26,B26))</f>
        <v>0.97555277246091454</v>
      </c>
      <c r="J26" s="32">
        <v>43101</v>
      </c>
      <c r="K26" s="60">
        <f t="shared" si="7"/>
        <v>43284</v>
      </c>
      <c r="L26" s="461">
        <f>IF(YEAR($J26)&lt;MIN('Trend data'!$A$12:$A$36),L27,IF(YEAR($J26)&gt;MAX('Trend data'!$A$12:$A$36),'Trend data'!$L$43,_xlfn.XLOOKUP(YEAR($J26),'Trend data'!$A$12:$A$36,'Trend data'!$L$12:$L$36,,0)))</f>
        <v>-0.11007247535522957</v>
      </c>
      <c r="M26" s="18">
        <f t="shared" si="9"/>
        <v>0.6846193405168941</v>
      </c>
    </row>
    <row r="27" spans="1:13">
      <c r="A27" s="12">
        <f t="shared" si="6"/>
        <v>36465</v>
      </c>
      <c r="B27" s="34">
        <f t="shared" si="0"/>
        <v>36479</v>
      </c>
      <c r="C27" s="35">
        <f t="shared" si="1"/>
        <v>3</v>
      </c>
      <c r="D27" s="17">
        <f t="shared" si="2"/>
        <v>0.97855819439098568</v>
      </c>
      <c r="E27" s="17">
        <f t="shared" si="3"/>
        <v>0.96801031934794746</v>
      </c>
      <c r="F27" s="14">
        <f t="shared" si="4"/>
        <v>36344</v>
      </c>
      <c r="G27" s="14">
        <f t="shared" si="5"/>
        <v>36709</v>
      </c>
      <c r="H27" s="3">
        <f>CHOOSE(MATCH($A$2,{"D","C"},0),VLOOKUP($A27,$J$4:$M$39,COUNTA($J$4:$M$4)),TREND(D27:E27,F27:G27,B27))</f>
        <v>0.97465692553945082</v>
      </c>
      <c r="J27" s="32">
        <v>43466</v>
      </c>
      <c r="K27" s="60">
        <f t="shared" si="7"/>
        <v>43649</v>
      </c>
      <c r="L27" s="461">
        <f>IF(YEAR($J27)&lt;MIN('Trend data'!$A$12:$A$36),L28,IF(YEAR($J27)&gt;MAX('Trend data'!$A$12:$A$36),'Trend data'!$L$43,_xlfn.XLOOKUP(YEAR($J27),'Trend data'!$A$12:$A$36,'Trend data'!$L$12:$L$36,,0)))</f>
        <v>0.11184399920391308</v>
      </c>
      <c r="M27" s="18">
        <f t="shared" si="9"/>
        <v>0.76118990549264909</v>
      </c>
    </row>
    <row r="28" spans="1:13">
      <c r="A28" s="12">
        <f t="shared" si="6"/>
        <v>36495</v>
      </c>
      <c r="B28" s="34">
        <f t="shared" si="0"/>
        <v>36509</v>
      </c>
      <c r="C28" s="35">
        <f t="shared" si="1"/>
        <v>3</v>
      </c>
      <c r="D28" s="17">
        <f t="shared" si="2"/>
        <v>0.97855819439098568</v>
      </c>
      <c r="E28" s="17">
        <f t="shared" si="3"/>
        <v>0.96801031934794746</v>
      </c>
      <c r="F28" s="14">
        <f t="shared" si="4"/>
        <v>36344</v>
      </c>
      <c r="G28" s="14">
        <f t="shared" si="5"/>
        <v>36709</v>
      </c>
      <c r="H28" s="3">
        <f>CHOOSE(MATCH($A$2,{"D","C"},0),VLOOKUP($A28,$J$4:$M$39,COUNTA($J$4:$M$4)),TREND(D28:E28,F28:G28,B28))</f>
        <v>0.97378997690577651</v>
      </c>
      <c r="J28" s="32">
        <v>43831</v>
      </c>
      <c r="K28" s="60">
        <f t="shared" ref="K28:K38" si="10">EDATE(J28+ROUND((J29-J28)/2,0),$M$2/2)+ROUND(30.5*MOD($M$2,1),0)</f>
        <v>44014</v>
      </c>
      <c r="L28" s="461">
        <f>IF(YEAR($J28)&lt;MIN('Trend data'!$A$12:$A$36),L29,IF(YEAR($J28)&gt;MAX('Trend data'!$A$12:$A$36),'Trend data'!$L$43,_xlfn.XLOOKUP(YEAR($J28),'Trend data'!$A$12:$A$36,'Trend data'!$L$12:$L$36,,0)))</f>
        <v>-9.9999999999998979E-3</v>
      </c>
      <c r="M28" s="151">
        <f t="shared" ref="M28:M38" si="11">(1+L28)*M27</f>
        <v>0.75357800643772266</v>
      </c>
    </row>
    <row r="29" spans="1:13">
      <c r="A29" s="12">
        <f t="shared" si="6"/>
        <v>36526</v>
      </c>
      <c r="B29" s="34">
        <f t="shared" si="0"/>
        <v>36540</v>
      </c>
      <c r="C29" s="35">
        <f t="shared" si="1"/>
        <v>3</v>
      </c>
      <c r="D29" s="17">
        <f t="shared" si="2"/>
        <v>0.97855819439098568</v>
      </c>
      <c r="E29" s="17">
        <f t="shared" si="3"/>
        <v>0.96801031934794746</v>
      </c>
      <c r="F29" s="14">
        <f t="shared" si="4"/>
        <v>36344</v>
      </c>
      <c r="G29" s="14">
        <f t="shared" si="5"/>
        <v>36709</v>
      </c>
      <c r="H29" s="3">
        <f>CHOOSE(MATCH($A$2,{"D","C"},0),VLOOKUP($A29,$J$4:$M$39,COUNTA($J$4:$M$4)),TREND(D29:E29,F29:G29,B29))</f>
        <v>0.97289412998431302</v>
      </c>
      <c r="J29" s="32">
        <v>44197</v>
      </c>
      <c r="K29" s="60">
        <f t="shared" si="10"/>
        <v>44380</v>
      </c>
      <c r="L29" s="461">
        <f>IF(YEAR($J29)&lt;MIN('Trend data'!$A$12:$A$36),L30,IF(YEAR($J29)&gt;MAX('Trend data'!$A$12:$A$36),'Trend data'!$L$43,_xlfn.XLOOKUP(YEAR($J29),'Trend data'!$A$12:$A$36,'Trend data'!$L$12:$L$36,,0)))</f>
        <v>-1.0000000000000009E-2</v>
      </c>
      <c r="M29" s="151">
        <f t="shared" si="11"/>
        <v>0.74604222637334539</v>
      </c>
    </row>
    <row r="30" spans="1:13">
      <c r="A30" s="12">
        <f t="shared" si="6"/>
        <v>36557</v>
      </c>
      <c r="B30" s="34">
        <f t="shared" si="0"/>
        <v>36571</v>
      </c>
      <c r="C30" s="35">
        <f t="shared" si="1"/>
        <v>3</v>
      </c>
      <c r="D30" s="17">
        <f t="shared" si="2"/>
        <v>0.97855819439098568</v>
      </c>
      <c r="E30" s="17">
        <f t="shared" si="3"/>
        <v>0.96801031934794746</v>
      </c>
      <c r="F30" s="14">
        <f t="shared" si="4"/>
        <v>36344</v>
      </c>
      <c r="G30" s="14">
        <f t="shared" si="5"/>
        <v>36709</v>
      </c>
      <c r="H30" s="3">
        <f>CHOOSE(MATCH($A$2,{"D","C"},0),VLOOKUP($A30,$J$4:$M$39,COUNTA($J$4:$M$4)),TREND(D30:E30,F30:G30,B30))</f>
        <v>0.97199828306284952</v>
      </c>
      <c r="J30" s="32">
        <v>44562</v>
      </c>
      <c r="K30" s="60">
        <f t="shared" si="10"/>
        <v>44745</v>
      </c>
      <c r="L30" s="461">
        <f>IF(YEAR($J30)&lt;MIN('Trend data'!$A$12:$A$36),L31,IF(YEAR($J30)&gt;MAX('Trend data'!$A$12:$A$36),'Trend data'!$L$43,_xlfn.XLOOKUP(YEAR($J30),'Trend data'!$A$12:$A$36,'Trend data'!$L$12:$L$36,,0)))</f>
        <v>-9.9999999999998979E-3</v>
      </c>
      <c r="M30" s="151">
        <f t="shared" si="11"/>
        <v>0.73858180410961205</v>
      </c>
    </row>
    <row r="31" spans="1:13">
      <c r="A31" s="12">
        <f t="shared" si="6"/>
        <v>36586</v>
      </c>
      <c r="B31" s="34">
        <f t="shared" si="0"/>
        <v>36600</v>
      </c>
      <c r="C31" s="35">
        <f t="shared" si="1"/>
        <v>3</v>
      </c>
      <c r="D31" s="17">
        <f t="shared" si="2"/>
        <v>0.97855819439098568</v>
      </c>
      <c r="E31" s="17">
        <f t="shared" si="3"/>
        <v>0.96801031934794746</v>
      </c>
      <c r="F31" s="14">
        <f t="shared" si="4"/>
        <v>36344</v>
      </c>
      <c r="G31" s="14">
        <f t="shared" si="5"/>
        <v>36709</v>
      </c>
      <c r="H31" s="3">
        <f>CHOOSE(MATCH($A$2,{"D","C"},0),VLOOKUP($A31,$J$4:$M$39,COUNTA($J$4:$M$4)),TREND(D31:E31,F31:G31,B31))</f>
        <v>0.97116023271696439</v>
      </c>
      <c r="J31" s="32">
        <v>44927</v>
      </c>
      <c r="K31" s="60">
        <f t="shared" si="10"/>
        <v>45110</v>
      </c>
      <c r="L31" s="461">
        <f>IF(YEAR($J31)&lt;MIN('Trend data'!$A$12:$A$36),L32,IF(YEAR($J31)&gt;MAX('Trend data'!$A$12:$A$36),'Trend data'!$L$43,_xlfn.XLOOKUP(YEAR($J31),'Trend data'!$A$12:$A$36,'Trend data'!$L$12:$L$36,,0)))</f>
        <v>-9.9999999999998979E-3</v>
      </c>
      <c r="M31" s="151">
        <f t="shared" si="11"/>
        <v>0.73119598606851599</v>
      </c>
    </row>
    <row r="32" spans="1:13">
      <c r="A32" s="12">
        <f t="shared" si="6"/>
        <v>36617</v>
      </c>
      <c r="B32" s="34">
        <f t="shared" si="0"/>
        <v>36631</v>
      </c>
      <c r="C32" s="35">
        <f t="shared" si="1"/>
        <v>3</v>
      </c>
      <c r="D32" s="17">
        <f t="shared" si="2"/>
        <v>0.97855819439098568</v>
      </c>
      <c r="E32" s="17">
        <f t="shared" si="3"/>
        <v>0.96801031934794746</v>
      </c>
      <c r="F32" s="14">
        <f t="shared" si="4"/>
        <v>36344</v>
      </c>
      <c r="G32" s="14">
        <f t="shared" si="5"/>
        <v>36709</v>
      </c>
      <c r="H32" s="3">
        <f>CHOOSE(MATCH($A$2,{"D","C"},0),VLOOKUP($A32,$J$4:$M$39,COUNTA($J$4:$M$4)),TREND(D32:E32,F32:G32,B32))</f>
        <v>0.97026438579550067</v>
      </c>
      <c r="J32" s="32">
        <v>45292</v>
      </c>
      <c r="K32" s="60">
        <f t="shared" si="10"/>
        <v>45475</v>
      </c>
      <c r="L32" s="171">
        <f>IF(YEAR($J32)&lt;MIN('Trend data'!$A$12:$A$36),L33,IF(YEAR($J32)&gt;MAX('Trend data'!$A$12:$A$36),'Trend data'!$L$43,_xlfn.XLOOKUP(YEAR($J32),'Trend data'!$A$12:$A$36,'Trend data'!$L$12:$L$36,,0)))</f>
        <v>-0.01</v>
      </c>
      <c r="M32" s="151">
        <f t="shared" si="11"/>
        <v>0.72388402620783088</v>
      </c>
    </row>
    <row r="33" spans="1:13">
      <c r="A33" s="12">
        <f t="shared" si="6"/>
        <v>36647</v>
      </c>
      <c r="B33" s="34">
        <f t="shared" si="0"/>
        <v>36661</v>
      </c>
      <c r="C33" s="35">
        <f t="shared" si="1"/>
        <v>3</v>
      </c>
      <c r="D33" s="17">
        <f t="shared" si="2"/>
        <v>0.97855819439098568</v>
      </c>
      <c r="E33" s="17">
        <f t="shared" si="3"/>
        <v>0.96801031934794746</v>
      </c>
      <c r="F33" s="14">
        <f t="shared" si="4"/>
        <v>36344</v>
      </c>
      <c r="G33" s="14">
        <f t="shared" si="5"/>
        <v>36709</v>
      </c>
      <c r="H33" s="3">
        <f>CHOOSE(MATCH($A$2,{"D","C"},0),VLOOKUP($A33,$J$4:$M$39,COUNTA($J$4:$M$4)),TREND(D33:E33,F33:G33,B33))</f>
        <v>0.96939743716182636</v>
      </c>
      <c r="J33" s="32">
        <v>45658</v>
      </c>
      <c r="K33" s="60">
        <f t="shared" si="10"/>
        <v>45841</v>
      </c>
      <c r="L33" s="171">
        <f>IF(YEAR($J33)&lt;MIN('Trend data'!$A$12:$A$36),L34,IF(YEAR($J33)&gt;MAX('Trend data'!$A$12:$A$36),'Trend data'!$L$43,_xlfn.XLOOKUP(YEAR($J33),'Trend data'!$A$12:$A$36,'Trend data'!$L$12:$L$36,,0)))</f>
        <v>-0.01</v>
      </c>
      <c r="M33" s="151">
        <f t="shared" si="11"/>
        <v>0.71664518594575255</v>
      </c>
    </row>
    <row r="34" spans="1:13">
      <c r="A34" s="12">
        <f t="shared" si="6"/>
        <v>36678</v>
      </c>
      <c r="B34" s="34">
        <f t="shared" si="0"/>
        <v>36692</v>
      </c>
      <c r="C34" s="35">
        <f t="shared" si="1"/>
        <v>3</v>
      </c>
      <c r="D34" s="17">
        <f t="shared" si="2"/>
        <v>0.97855819439098568</v>
      </c>
      <c r="E34" s="17">
        <f t="shared" si="3"/>
        <v>0.96801031934794746</v>
      </c>
      <c r="F34" s="14">
        <f t="shared" si="4"/>
        <v>36344</v>
      </c>
      <c r="G34" s="14">
        <f t="shared" si="5"/>
        <v>36709</v>
      </c>
      <c r="H34" s="3">
        <f>CHOOSE(MATCH($A$2,{"D","C"},0),VLOOKUP($A34,$J$4:$M$39,COUNTA($J$4:$M$4)),TREND(D34:E34,F34:G34,B34))</f>
        <v>0.96850159024036286</v>
      </c>
      <c r="J34" s="32">
        <v>46023</v>
      </c>
      <c r="K34" s="60">
        <f t="shared" si="10"/>
        <v>46206</v>
      </c>
      <c r="L34" s="171">
        <f>IF(YEAR($J34)&lt;MIN('Trend data'!$A$12:$A$36),L35,IF(YEAR($J34)&gt;MAX('Trend data'!$A$12:$A$36),'Trend data'!$L$43,_xlfn.XLOOKUP(YEAR($J34),'Trend data'!$A$12:$A$36,'Trend data'!$L$12:$L$36,,0)))</f>
        <v>-0.01</v>
      </c>
      <c r="M34" s="151">
        <f t="shared" si="11"/>
        <v>0.70947873408629503</v>
      </c>
    </row>
    <row r="35" spans="1:13">
      <c r="A35" s="12">
        <f t="shared" si="6"/>
        <v>36708</v>
      </c>
      <c r="B35" s="34">
        <f t="shared" si="0"/>
        <v>36722</v>
      </c>
      <c r="C35" s="35">
        <f t="shared" si="1"/>
        <v>4</v>
      </c>
      <c r="D35" s="17">
        <f t="shared" si="2"/>
        <v>0.96801031934794746</v>
      </c>
      <c r="E35" s="17">
        <f t="shared" si="3"/>
        <v>0.96877187391023789</v>
      </c>
      <c r="F35" s="14">
        <f t="shared" si="4"/>
        <v>36709</v>
      </c>
      <c r="G35" s="14">
        <f t="shared" si="5"/>
        <v>37075</v>
      </c>
      <c r="H35" s="3">
        <f>CHOOSE(MATCH($A$2,{"D","C"},0),VLOOKUP($A35,$J$4:$M$39,COUNTA($J$4:$M$4)),TREND(D35:E35,F35:G35,B35))</f>
        <v>0.96803736910016003</v>
      </c>
      <c r="J35" s="32">
        <v>46388</v>
      </c>
      <c r="K35" s="60">
        <f t="shared" si="10"/>
        <v>46571</v>
      </c>
      <c r="L35" s="171">
        <f>IF(YEAR($J35)&lt;MIN('Trend data'!$A$12:$A$36),L36,IF(YEAR($J35)&gt;MAX('Trend data'!$A$12:$A$36),'Trend data'!$L$43,_xlfn.XLOOKUP(YEAR($J35),'Trend data'!$A$12:$A$36,'Trend data'!$L$12:$L$36,,0)))</f>
        <v>-0.01</v>
      </c>
      <c r="M35" s="151">
        <f t="shared" si="11"/>
        <v>0.70238394674543203</v>
      </c>
    </row>
    <row r="36" spans="1:13">
      <c r="A36" s="12">
        <f t="shared" si="6"/>
        <v>36739</v>
      </c>
      <c r="B36" s="34">
        <f t="shared" si="0"/>
        <v>36753</v>
      </c>
      <c r="C36" s="35">
        <f t="shared" si="1"/>
        <v>4</v>
      </c>
      <c r="D36" s="17">
        <f t="shared" si="2"/>
        <v>0.96801031934794746</v>
      </c>
      <c r="E36" s="17">
        <f t="shared" si="3"/>
        <v>0.96877187391023789</v>
      </c>
      <c r="F36" s="14">
        <f t="shared" si="4"/>
        <v>36709</v>
      </c>
      <c r="G36" s="14">
        <f t="shared" si="5"/>
        <v>37075</v>
      </c>
      <c r="H36" s="3">
        <f>CHOOSE(MATCH($A$2,{"D","C"},0),VLOOKUP($A36,$J$4:$M$39,COUNTA($J$4:$M$4)),TREND(D36:E36,F36:G36,B36))</f>
        <v>0.96810187235543599</v>
      </c>
      <c r="J36" s="32">
        <v>46753</v>
      </c>
      <c r="K36" s="60">
        <f t="shared" si="10"/>
        <v>46936</v>
      </c>
      <c r="L36" s="171">
        <f>IF(YEAR($J36)&lt;MIN('Trend data'!$A$12:$A$36),L37,IF(YEAR($J36)&gt;MAX('Trend data'!$A$12:$A$36),'Trend data'!$L$43,_xlfn.XLOOKUP(YEAR($J36),'Trend data'!$A$12:$A$36,'Trend data'!$L$12:$L$36,,0)))</f>
        <v>-0.01</v>
      </c>
      <c r="M36" s="151">
        <f t="shared" si="11"/>
        <v>0.6953601072779777</v>
      </c>
    </row>
    <row r="37" spans="1:13">
      <c r="A37" s="12">
        <f t="shared" si="6"/>
        <v>36770</v>
      </c>
      <c r="B37" s="34">
        <f t="shared" si="0"/>
        <v>36784</v>
      </c>
      <c r="C37" s="35">
        <f t="shared" si="1"/>
        <v>4</v>
      </c>
      <c r="D37" s="17">
        <f t="shared" si="2"/>
        <v>0.96801031934794746</v>
      </c>
      <c r="E37" s="17">
        <f t="shared" si="3"/>
        <v>0.96877187391023789</v>
      </c>
      <c r="F37" s="14">
        <f t="shared" si="4"/>
        <v>36709</v>
      </c>
      <c r="G37" s="14">
        <f t="shared" si="5"/>
        <v>37075</v>
      </c>
      <c r="H37" s="3">
        <f>CHOOSE(MATCH($A$2,{"D","C"},0),VLOOKUP($A37,$J$4:$M$39,COUNTA($J$4:$M$4)),TREND(D37:E37,F37:G37,B37))</f>
        <v>0.96816637561071195</v>
      </c>
      <c r="J37" s="32">
        <v>47119</v>
      </c>
      <c r="K37" s="60">
        <f t="shared" si="10"/>
        <v>47302</v>
      </c>
      <c r="L37" s="171">
        <f>IF(YEAR($J37)&lt;MIN('Trend data'!$A$12:$A$36),L38,IF(YEAR($J37)&gt;MAX('Trend data'!$A$12:$A$36),'Trend data'!$L$43,_xlfn.XLOOKUP(YEAR($J37),'Trend data'!$A$12:$A$36,'Trend data'!$L$12:$L$36,,0)))</f>
        <v>-0.01</v>
      </c>
      <c r="M37" s="151">
        <f t="shared" si="11"/>
        <v>0.68840650620519794</v>
      </c>
    </row>
    <row r="38" spans="1:13">
      <c r="A38" s="12">
        <f t="shared" si="6"/>
        <v>36800</v>
      </c>
      <c r="B38" s="34">
        <f t="shared" si="0"/>
        <v>36814</v>
      </c>
      <c r="C38" s="35">
        <f t="shared" si="1"/>
        <v>4</v>
      </c>
      <c r="D38" s="17">
        <f t="shared" si="2"/>
        <v>0.96801031934794746</v>
      </c>
      <c r="E38" s="17">
        <f t="shared" si="3"/>
        <v>0.96877187391023789</v>
      </c>
      <c r="F38" s="14">
        <f t="shared" si="4"/>
        <v>36709</v>
      </c>
      <c r="G38" s="14">
        <f t="shared" si="5"/>
        <v>37075</v>
      </c>
      <c r="H38" s="3">
        <f>CHOOSE(MATCH($A$2,{"D","C"},0),VLOOKUP($A38,$J$4:$M$39,COUNTA($J$4:$M$4)),TREND(D38:E38,F38:G38,B38))</f>
        <v>0.96822879811581775</v>
      </c>
      <c r="J38" s="32">
        <v>47484</v>
      </c>
      <c r="K38" s="60">
        <f t="shared" si="10"/>
        <v>47667</v>
      </c>
      <c r="L38" s="171">
        <f>IF(YEAR($J38)&lt;MIN('Trend data'!$A$12:$A$36),L39,IF(YEAR($J38)&gt;MAX('Trend data'!$A$12:$A$36),'Trend data'!$L$43,_xlfn.XLOOKUP(YEAR($J38),'Trend data'!$A$12:$A$36,'Trend data'!$L$12:$L$36,,0)))</f>
        <v>-0.01</v>
      </c>
      <c r="M38" s="151">
        <f t="shared" si="11"/>
        <v>0.68152244114314597</v>
      </c>
    </row>
    <row r="39" spans="1:13">
      <c r="A39" s="12">
        <f t="shared" si="6"/>
        <v>36831</v>
      </c>
      <c r="B39" s="34">
        <f t="shared" si="0"/>
        <v>36845</v>
      </c>
      <c r="C39" s="35">
        <f t="shared" si="1"/>
        <v>4</v>
      </c>
      <c r="D39" s="17">
        <f t="shared" si="2"/>
        <v>0.96801031934794746</v>
      </c>
      <c r="E39" s="17">
        <f t="shared" si="3"/>
        <v>0.96877187391023789</v>
      </c>
      <c r="F39" s="14">
        <f t="shared" si="4"/>
        <v>36709</v>
      </c>
      <c r="G39" s="14">
        <f t="shared" si="5"/>
        <v>37075</v>
      </c>
      <c r="H39" s="3">
        <f>CHOOSE(MATCH($A$2,{"D","C"},0),VLOOKUP($A39,$J$4:$M$39,COUNTA($J$4:$M$4)),TREND(D39:E39,F39:G39,B39))</f>
        <v>0.96829330137109371</v>
      </c>
      <c r="J39" s="51">
        <v>47849</v>
      </c>
      <c r="K39" s="52"/>
      <c r="L39" s="52"/>
      <c r="M39" s="52"/>
    </row>
    <row r="40" spans="1:13">
      <c r="A40" s="12">
        <f t="shared" si="6"/>
        <v>36861</v>
      </c>
      <c r="B40" s="34">
        <f t="shared" si="0"/>
        <v>36875</v>
      </c>
      <c r="C40" s="35">
        <f t="shared" si="1"/>
        <v>4</v>
      </c>
      <c r="D40" s="17">
        <f t="shared" si="2"/>
        <v>0.96801031934794746</v>
      </c>
      <c r="E40" s="17">
        <f t="shared" si="3"/>
        <v>0.96877187391023789</v>
      </c>
      <c r="F40" s="14">
        <f t="shared" si="4"/>
        <v>36709</v>
      </c>
      <c r="G40" s="14">
        <f t="shared" si="5"/>
        <v>37075</v>
      </c>
      <c r="H40" s="3">
        <f>CHOOSE(MATCH($A$2,{"D","C"},0),VLOOKUP($A40,$J$4:$M$39,COUNTA($J$4:$M$4)),TREND(D40:E40,F40:G40,B40))</f>
        <v>0.96835572387619939</v>
      </c>
    </row>
    <row r="41" spans="1:13">
      <c r="A41" s="12">
        <f t="shared" si="6"/>
        <v>36892</v>
      </c>
      <c r="B41" s="34">
        <f t="shared" si="0"/>
        <v>36906</v>
      </c>
      <c r="C41" s="35">
        <f t="shared" si="1"/>
        <v>4</v>
      </c>
      <c r="D41" s="17">
        <f t="shared" si="2"/>
        <v>0.96801031934794746</v>
      </c>
      <c r="E41" s="17">
        <f t="shared" si="3"/>
        <v>0.96877187391023789</v>
      </c>
      <c r="F41" s="14">
        <f t="shared" si="4"/>
        <v>36709</v>
      </c>
      <c r="G41" s="14">
        <f t="shared" si="5"/>
        <v>37075</v>
      </c>
      <c r="H41" s="3">
        <f>CHOOSE(MATCH($A$2,{"D","C"},0),VLOOKUP($A41,$J$4:$M$39,COUNTA($J$4:$M$4)),TREND(D41:E41,F41:G41,B41))</f>
        <v>0.96842022713147546</v>
      </c>
    </row>
    <row r="42" spans="1:13">
      <c r="A42" s="12">
        <f t="shared" si="6"/>
        <v>36923</v>
      </c>
      <c r="B42" s="34">
        <f t="shared" si="0"/>
        <v>36937</v>
      </c>
      <c r="C42" s="35">
        <f t="shared" si="1"/>
        <v>4</v>
      </c>
      <c r="D42" s="17">
        <f t="shared" si="2"/>
        <v>0.96801031934794746</v>
      </c>
      <c r="E42" s="17">
        <f t="shared" si="3"/>
        <v>0.96877187391023789</v>
      </c>
      <c r="F42" s="14">
        <f t="shared" si="4"/>
        <v>36709</v>
      </c>
      <c r="G42" s="14">
        <f t="shared" si="5"/>
        <v>37075</v>
      </c>
      <c r="H42" s="3">
        <f>CHOOSE(MATCH($A$2,{"D","C"},0),VLOOKUP($A42,$J$4:$M$39,COUNTA($J$4:$M$4)),TREND(D42:E42,F42:G42,B42))</f>
        <v>0.96848473038675142</v>
      </c>
    </row>
    <row r="43" spans="1:13">
      <c r="A43" s="12">
        <f t="shared" si="6"/>
        <v>36951</v>
      </c>
      <c r="B43" s="34">
        <f t="shared" si="0"/>
        <v>36965</v>
      </c>
      <c r="C43" s="35">
        <f t="shared" si="1"/>
        <v>4</v>
      </c>
      <c r="D43" s="17">
        <f t="shared" si="2"/>
        <v>0.96801031934794746</v>
      </c>
      <c r="E43" s="17">
        <f t="shared" si="3"/>
        <v>0.96877187391023789</v>
      </c>
      <c r="F43" s="14">
        <f t="shared" si="4"/>
        <v>36709</v>
      </c>
      <c r="G43" s="14">
        <f t="shared" si="5"/>
        <v>37075</v>
      </c>
      <c r="H43" s="3">
        <f>CHOOSE(MATCH($A$2,{"D","C"},0),VLOOKUP($A43,$J$4:$M$39,COUNTA($J$4:$M$4)),TREND(D43:E43,F43:G43,B43))</f>
        <v>0.96854299139151678</v>
      </c>
    </row>
    <row r="44" spans="1:13">
      <c r="A44" s="12">
        <f t="shared" si="6"/>
        <v>36982</v>
      </c>
      <c r="B44" s="34">
        <f t="shared" si="0"/>
        <v>36996</v>
      </c>
      <c r="C44" s="35">
        <f t="shared" si="1"/>
        <v>4</v>
      </c>
      <c r="D44" s="17">
        <f t="shared" si="2"/>
        <v>0.96801031934794746</v>
      </c>
      <c r="E44" s="17">
        <f t="shared" si="3"/>
        <v>0.96877187391023789</v>
      </c>
      <c r="F44" s="14">
        <f t="shared" si="4"/>
        <v>36709</v>
      </c>
      <c r="G44" s="14">
        <f t="shared" si="5"/>
        <v>37075</v>
      </c>
      <c r="H44" s="3">
        <f>CHOOSE(MATCH($A$2,{"D","C"},0),VLOOKUP($A44,$J$4:$M$39,COUNTA($J$4:$M$4)),TREND(D44:E44,F44:G44,B44))</f>
        <v>0.96860749464679274</v>
      </c>
    </row>
    <row r="45" spans="1:13">
      <c r="A45" s="12">
        <f t="shared" si="6"/>
        <v>37012</v>
      </c>
      <c r="B45" s="34">
        <f t="shared" si="0"/>
        <v>37026</v>
      </c>
      <c r="C45" s="35">
        <f t="shared" si="1"/>
        <v>4</v>
      </c>
      <c r="D45" s="17">
        <f t="shared" si="2"/>
        <v>0.96801031934794746</v>
      </c>
      <c r="E45" s="17">
        <f t="shared" si="3"/>
        <v>0.96877187391023789</v>
      </c>
      <c r="F45" s="14">
        <f t="shared" si="4"/>
        <v>36709</v>
      </c>
      <c r="G45" s="14">
        <f t="shared" si="5"/>
        <v>37075</v>
      </c>
      <c r="H45" s="3">
        <f>CHOOSE(MATCH($A$2,{"D","C"},0),VLOOKUP($A45,$J$4:$M$39,COUNTA($J$4:$M$4)),TREND(D45:E45,F45:G45,B45))</f>
        <v>0.96866991715189854</v>
      </c>
    </row>
    <row r="46" spans="1:13">
      <c r="A46" s="12">
        <f t="shared" si="6"/>
        <v>37043</v>
      </c>
      <c r="B46" s="34">
        <f t="shared" si="0"/>
        <v>37057</v>
      </c>
      <c r="C46" s="35">
        <f t="shared" si="1"/>
        <v>4</v>
      </c>
      <c r="D46" s="17">
        <f t="shared" si="2"/>
        <v>0.96801031934794746</v>
      </c>
      <c r="E46" s="17">
        <f t="shared" si="3"/>
        <v>0.96877187391023789</v>
      </c>
      <c r="F46" s="14">
        <f t="shared" si="4"/>
        <v>36709</v>
      </c>
      <c r="G46" s="14">
        <f t="shared" si="5"/>
        <v>37075</v>
      </c>
      <c r="H46" s="3">
        <f>CHOOSE(MATCH($A$2,{"D","C"},0),VLOOKUP($A46,$J$4:$M$39,COUNTA($J$4:$M$4)),TREND(D46:E46,F46:G46,B46))</f>
        <v>0.9687344204071745</v>
      </c>
    </row>
    <row r="47" spans="1:13">
      <c r="A47" s="12">
        <f t="shared" si="6"/>
        <v>37073</v>
      </c>
      <c r="B47" s="34">
        <f t="shared" si="0"/>
        <v>37087</v>
      </c>
      <c r="C47" s="35">
        <f t="shared" si="1"/>
        <v>5</v>
      </c>
      <c r="D47" s="17">
        <f t="shared" si="2"/>
        <v>0.96877187391023789</v>
      </c>
      <c r="E47" s="17">
        <f t="shared" si="3"/>
        <v>0.97314199248497202</v>
      </c>
      <c r="F47" s="14">
        <f t="shared" si="4"/>
        <v>37075</v>
      </c>
      <c r="G47" s="14">
        <f t="shared" si="5"/>
        <v>37440</v>
      </c>
      <c r="H47" s="3">
        <f>CHOOSE(MATCH($A$2,{"D","C"},0),VLOOKUP($A47,$J$4:$M$39,COUNTA($J$4:$M$4)),TREND(D47:E47,F47:G47,B47))</f>
        <v>0.96891554904146193</v>
      </c>
    </row>
    <row r="48" spans="1:13">
      <c r="A48" s="12">
        <f t="shared" si="6"/>
        <v>37104</v>
      </c>
      <c r="B48" s="34">
        <f t="shared" si="0"/>
        <v>37118</v>
      </c>
      <c r="C48" s="35">
        <f t="shared" si="1"/>
        <v>5</v>
      </c>
      <c r="D48" s="17">
        <f t="shared" si="2"/>
        <v>0.96877187391023789</v>
      </c>
      <c r="E48" s="17">
        <f t="shared" si="3"/>
        <v>0.97314199248497202</v>
      </c>
      <c r="F48" s="14">
        <f t="shared" si="4"/>
        <v>37075</v>
      </c>
      <c r="G48" s="14">
        <f t="shared" si="5"/>
        <v>37440</v>
      </c>
      <c r="H48" s="3">
        <f>CHOOSE(MATCH($A$2,{"D","C"},0),VLOOKUP($A48,$J$4:$M$39,COUNTA($J$4:$M$4)),TREND(D48:E48,F48:G48,B48))</f>
        <v>0.96928670979712428</v>
      </c>
    </row>
    <row r="49" spans="1:13">
      <c r="A49" s="12">
        <f t="shared" si="6"/>
        <v>37135</v>
      </c>
      <c r="B49" s="34">
        <f t="shared" si="0"/>
        <v>37149</v>
      </c>
      <c r="C49" s="35">
        <f t="shared" si="1"/>
        <v>5</v>
      </c>
      <c r="D49" s="17">
        <f t="shared" si="2"/>
        <v>0.96877187391023789</v>
      </c>
      <c r="E49" s="17">
        <f t="shared" si="3"/>
        <v>0.97314199248497202</v>
      </c>
      <c r="F49" s="14">
        <f t="shared" si="4"/>
        <v>37075</v>
      </c>
      <c r="G49" s="14">
        <f t="shared" si="5"/>
        <v>37440</v>
      </c>
      <c r="H49" s="3">
        <f>CHOOSE(MATCH($A$2,{"D","C"},0),VLOOKUP($A49,$J$4:$M$39,COUNTA($J$4:$M$4)),TREND(D49:E49,F49:G49,B49))</f>
        <v>0.96965787055278663</v>
      </c>
    </row>
    <row r="50" spans="1:13">
      <c r="A50" s="12">
        <f t="shared" si="6"/>
        <v>37165</v>
      </c>
      <c r="B50" s="34">
        <f t="shared" si="0"/>
        <v>37179</v>
      </c>
      <c r="C50" s="35">
        <f t="shared" si="1"/>
        <v>5</v>
      </c>
      <c r="D50" s="17">
        <f t="shared" si="2"/>
        <v>0.96877187391023789</v>
      </c>
      <c r="E50" s="17">
        <f t="shared" si="3"/>
        <v>0.97314199248497202</v>
      </c>
      <c r="F50" s="14">
        <f t="shared" si="4"/>
        <v>37075</v>
      </c>
      <c r="G50" s="14">
        <f t="shared" si="5"/>
        <v>37440</v>
      </c>
      <c r="H50" s="3">
        <f>CHOOSE(MATCH($A$2,{"D","C"},0),VLOOKUP($A50,$J$4:$M$39,COUNTA($J$4:$M$4)),TREND(D50:E50,F50:G50,B50))</f>
        <v>0.97001705838084695</v>
      </c>
      <c r="M50" s="50"/>
    </row>
    <row r="51" spans="1:13">
      <c r="A51" s="12">
        <f t="shared" si="6"/>
        <v>37196</v>
      </c>
      <c r="B51" s="34">
        <f t="shared" si="0"/>
        <v>37210</v>
      </c>
      <c r="C51" s="35">
        <f t="shared" si="1"/>
        <v>5</v>
      </c>
      <c r="D51" s="17">
        <f t="shared" si="2"/>
        <v>0.96877187391023789</v>
      </c>
      <c r="E51" s="17">
        <f t="shared" si="3"/>
        <v>0.97314199248497202</v>
      </c>
      <c r="F51" s="14">
        <f t="shared" si="4"/>
        <v>37075</v>
      </c>
      <c r="G51" s="14">
        <f t="shared" si="5"/>
        <v>37440</v>
      </c>
      <c r="H51" s="3">
        <f>CHOOSE(MATCH($A$2,{"D","C"},0),VLOOKUP($A51,$J$4:$M$39,COUNTA($J$4:$M$4)),TREND(D51:E51,F51:G51,B51))</f>
        <v>0.9703882191365093</v>
      </c>
      <c r="M51" s="50"/>
    </row>
    <row r="52" spans="1:13">
      <c r="A52" s="12">
        <f t="shared" si="6"/>
        <v>37226</v>
      </c>
      <c r="B52" s="34">
        <f t="shared" si="0"/>
        <v>37240</v>
      </c>
      <c r="C52" s="35">
        <f t="shared" si="1"/>
        <v>5</v>
      </c>
      <c r="D52" s="17">
        <f t="shared" si="2"/>
        <v>0.96877187391023789</v>
      </c>
      <c r="E52" s="17">
        <f t="shared" si="3"/>
        <v>0.97314199248497202</v>
      </c>
      <c r="F52" s="14">
        <f t="shared" si="4"/>
        <v>37075</v>
      </c>
      <c r="G52" s="14">
        <f t="shared" si="5"/>
        <v>37440</v>
      </c>
      <c r="H52" s="3">
        <f>CHOOSE(MATCH($A$2,{"D","C"},0),VLOOKUP($A52,$J$4:$M$39,COUNTA($J$4:$M$4)),TREND(D52:E52,F52:G52,B52))</f>
        <v>0.97074740696456963</v>
      </c>
    </row>
    <row r="53" spans="1:13">
      <c r="A53" s="12">
        <f t="shared" si="6"/>
        <v>37257</v>
      </c>
      <c r="B53" s="34">
        <f t="shared" si="0"/>
        <v>37271</v>
      </c>
      <c r="C53" s="35">
        <f t="shared" si="1"/>
        <v>5</v>
      </c>
      <c r="D53" s="17">
        <f t="shared" si="2"/>
        <v>0.96877187391023789</v>
      </c>
      <c r="E53" s="17">
        <f t="shared" si="3"/>
        <v>0.97314199248497202</v>
      </c>
      <c r="F53" s="14">
        <f t="shared" si="4"/>
        <v>37075</v>
      </c>
      <c r="G53" s="14">
        <f t="shared" si="5"/>
        <v>37440</v>
      </c>
      <c r="H53" s="3">
        <f>CHOOSE(MATCH($A$2,{"D","C"},0),VLOOKUP($A53,$J$4:$M$39,COUNTA($J$4:$M$4)),TREND(D53:E53,F53:G53,B53))</f>
        <v>0.97111856772023208</v>
      </c>
    </row>
    <row r="54" spans="1:13">
      <c r="A54" s="12">
        <f t="shared" si="6"/>
        <v>37288</v>
      </c>
      <c r="B54" s="34">
        <f t="shared" si="0"/>
        <v>37302</v>
      </c>
      <c r="C54" s="35">
        <f t="shared" si="1"/>
        <v>5</v>
      </c>
      <c r="D54" s="17">
        <f t="shared" si="2"/>
        <v>0.96877187391023789</v>
      </c>
      <c r="E54" s="17">
        <f t="shared" si="3"/>
        <v>0.97314199248497202</v>
      </c>
      <c r="F54" s="14">
        <f t="shared" si="4"/>
        <v>37075</v>
      </c>
      <c r="G54" s="14">
        <f t="shared" si="5"/>
        <v>37440</v>
      </c>
      <c r="H54" s="3">
        <f>CHOOSE(MATCH($A$2,{"D","C"},0),VLOOKUP($A54,$J$4:$M$39,COUNTA($J$4:$M$4)),TREND(D54:E54,F54:G54,B54))</f>
        <v>0.97148972847589432</v>
      </c>
    </row>
    <row r="55" spans="1:13">
      <c r="A55" s="12">
        <f t="shared" si="6"/>
        <v>37316</v>
      </c>
      <c r="B55" s="34">
        <f t="shared" si="0"/>
        <v>37330</v>
      </c>
      <c r="C55" s="35">
        <f t="shared" si="1"/>
        <v>5</v>
      </c>
      <c r="D55" s="17">
        <f t="shared" si="2"/>
        <v>0.96877187391023789</v>
      </c>
      <c r="E55" s="17">
        <f t="shared" si="3"/>
        <v>0.97314199248497202</v>
      </c>
      <c r="F55" s="14">
        <f t="shared" si="4"/>
        <v>37075</v>
      </c>
      <c r="G55" s="14">
        <f t="shared" si="5"/>
        <v>37440</v>
      </c>
      <c r="H55" s="3">
        <f>CHOOSE(MATCH($A$2,{"D","C"},0),VLOOKUP($A55,$J$4:$M$39,COUNTA($J$4:$M$4)),TREND(D55:E55,F55:G55,B55))</f>
        <v>0.97182497044875071</v>
      </c>
    </row>
    <row r="56" spans="1:13">
      <c r="A56" s="12">
        <f t="shared" si="6"/>
        <v>37347</v>
      </c>
      <c r="B56" s="34">
        <f t="shared" si="0"/>
        <v>37361</v>
      </c>
      <c r="C56" s="35">
        <f t="shared" si="1"/>
        <v>5</v>
      </c>
      <c r="D56" s="17">
        <f t="shared" si="2"/>
        <v>0.96877187391023789</v>
      </c>
      <c r="E56" s="17">
        <f t="shared" si="3"/>
        <v>0.97314199248497202</v>
      </c>
      <c r="F56" s="14">
        <f t="shared" si="4"/>
        <v>37075</v>
      </c>
      <c r="G56" s="14">
        <f t="shared" si="5"/>
        <v>37440</v>
      </c>
      <c r="H56" s="3">
        <f>CHOOSE(MATCH($A$2,{"D","C"},0),VLOOKUP($A56,$J$4:$M$39,COUNTA($J$4:$M$4)),TREND(D56:E56,F56:G56,B56))</f>
        <v>0.97219613120441295</v>
      </c>
    </row>
    <row r="57" spans="1:13">
      <c r="A57" s="12">
        <f t="shared" si="6"/>
        <v>37377</v>
      </c>
      <c r="B57" s="34">
        <f t="shared" si="0"/>
        <v>37391</v>
      </c>
      <c r="C57" s="35">
        <f t="shared" si="1"/>
        <v>5</v>
      </c>
      <c r="D57" s="17">
        <f t="shared" si="2"/>
        <v>0.96877187391023789</v>
      </c>
      <c r="E57" s="17">
        <f t="shared" si="3"/>
        <v>0.97314199248497202</v>
      </c>
      <c r="F57" s="14">
        <f t="shared" si="4"/>
        <v>37075</v>
      </c>
      <c r="G57" s="14">
        <f t="shared" si="5"/>
        <v>37440</v>
      </c>
      <c r="H57" s="3">
        <f>CHOOSE(MATCH($A$2,{"D","C"},0),VLOOKUP($A57,$J$4:$M$39,COUNTA($J$4:$M$4)),TREND(D57:E57,F57:G57,B57))</f>
        <v>0.97255531903247339</v>
      </c>
    </row>
    <row r="58" spans="1:13">
      <c r="A58" s="12">
        <f t="shared" si="6"/>
        <v>37408</v>
      </c>
      <c r="B58" s="34">
        <f t="shared" si="0"/>
        <v>37422</v>
      </c>
      <c r="C58" s="35">
        <f t="shared" si="1"/>
        <v>5</v>
      </c>
      <c r="D58" s="17">
        <f t="shared" si="2"/>
        <v>0.96877187391023789</v>
      </c>
      <c r="E58" s="17">
        <f t="shared" si="3"/>
        <v>0.97314199248497202</v>
      </c>
      <c r="F58" s="14">
        <f t="shared" si="4"/>
        <v>37075</v>
      </c>
      <c r="G58" s="14">
        <f t="shared" si="5"/>
        <v>37440</v>
      </c>
      <c r="H58" s="3">
        <f>CHOOSE(MATCH($A$2,{"D","C"},0),VLOOKUP($A58,$J$4:$M$39,COUNTA($J$4:$M$4)),TREND(D58:E58,F58:G58,B58))</f>
        <v>0.97292647978813573</v>
      </c>
    </row>
    <row r="59" spans="1:13">
      <c r="A59" s="12">
        <f t="shared" si="6"/>
        <v>37438</v>
      </c>
      <c r="B59" s="34">
        <f t="shared" si="0"/>
        <v>37452</v>
      </c>
      <c r="C59" s="35">
        <f t="shared" si="1"/>
        <v>6</v>
      </c>
      <c r="D59" s="17">
        <f t="shared" si="2"/>
        <v>0.97314199248497202</v>
      </c>
      <c r="E59" s="17">
        <f t="shared" si="3"/>
        <v>0.96037591296166991</v>
      </c>
      <c r="F59" s="14">
        <f t="shared" si="4"/>
        <v>37440</v>
      </c>
      <c r="G59" s="14">
        <f t="shared" si="5"/>
        <v>37805</v>
      </c>
      <c r="H59" s="3">
        <f>CHOOSE(MATCH($A$2,{"D","C"},0),VLOOKUP($A59,$J$4:$M$39,COUNTA($J$4:$M$4)),TREND(D59:E59,F59:G59,B59))</f>
        <v>0.97272228576091813</v>
      </c>
    </row>
    <row r="60" spans="1:13">
      <c r="A60" s="12">
        <f t="shared" si="6"/>
        <v>37469</v>
      </c>
      <c r="B60" s="34">
        <f t="shared" si="0"/>
        <v>37483</v>
      </c>
      <c r="C60" s="35">
        <f t="shared" si="1"/>
        <v>6</v>
      </c>
      <c r="D60" s="17">
        <f t="shared" si="2"/>
        <v>0.97314199248497202</v>
      </c>
      <c r="E60" s="17">
        <f t="shared" si="3"/>
        <v>0.96037591296166991</v>
      </c>
      <c r="F60" s="14">
        <f t="shared" si="4"/>
        <v>37440</v>
      </c>
      <c r="G60" s="14">
        <f t="shared" si="5"/>
        <v>37805</v>
      </c>
      <c r="H60" s="3">
        <f>CHOOSE(MATCH($A$2,{"D","C"},0),VLOOKUP($A60,$J$4:$M$39,COUNTA($J$4:$M$4)),TREND(D60:E60,F60:G60,B60))</f>
        <v>0.9716380433904459</v>
      </c>
    </row>
    <row r="61" spans="1:13">
      <c r="A61" s="12">
        <f t="shared" si="6"/>
        <v>37500</v>
      </c>
      <c r="B61" s="34">
        <f t="shared" si="0"/>
        <v>37514</v>
      </c>
      <c r="C61" s="35">
        <f t="shared" si="1"/>
        <v>6</v>
      </c>
      <c r="D61" s="17">
        <f t="shared" si="2"/>
        <v>0.97314199248497202</v>
      </c>
      <c r="E61" s="17">
        <f t="shared" si="3"/>
        <v>0.96037591296166991</v>
      </c>
      <c r="F61" s="14">
        <f t="shared" si="4"/>
        <v>37440</v>
      </c>
      <c r="G61" s="14">
        <f t="shared" si="5"/>
        <v>37805</v>
      </c>
      <c r="H61" s="3">
        <f>CHOOSE(MATCH($A$2,{"D","C"},0),VLOOKUP($A61,$J$4:$M$39,COUNTA($J$4:$M$4)),TREND(D61:E61,F61:G61,B61))</f>
        <v>0.97055380101997368</v>
      </c>
    </row>
    <row r="62" spans="1:13">
      <c r="A62" s="12">
        <f t="shared" si="6"/>
        <v>37530</v>
      </c>
      <c r="B62" s="34">
        <f t="shared" si="0"/>
        <v>37544</v>
      </c>
      <c r="C62" s="35">
        <f t="shared" si="1"/>
        <v>6</v>
      </c>
      <c r="D62" s="17">
        <f t="shared" si="2"/>
        <v>0.97314199248497202</v>
      </c>
      <c r="E62" s="17">
        <f t="shared" si="3"/>
        <v>0.96037591296166991</v>
      </c>
      <c r="F62" s="14">
        <f t="shared" si="4"/>
        <v>37440</v>
      </c>
      <c r="G62" s="14">
        <f t="shared" si="5"/>
        <v>37805</v>
      </c>
      <c r="H62" s="3">
        <f>CHOOSE(MATCH($A$2,{"D","C"},0),VLOOKUP($A62,$J$4:$M$39,COUNTA($J$4:$M$4)),TREND(D62:E62,F62:G62,B62))</f>
        <v>0.96950453420983917</v>
      </c>
    </row>
    <row r="63" spans="1:13">
      <c r="A63" s="12">
        <f t="shared" si="6"/>
        <v>37561</v>
      </c>
      <c r="B63" s="34">
        <f t="shared" si="0"/>
        <v>37575</v>
      </c>
      <c r="C63" s="35">
        <f t="shared" si="1"/>
        <v>6</v>
      </c>
      <c r="D63" s="17">
        <f t="shared" si="2"/>
        <v>0.97314199248497202</v>
      </c>
      <c r="E63" s="17">
        <f t="shared" si="3"/>
        <v>0.96037591296166991</v>
      </c>
      <c r="F63" s="14">
        <f t="shared" si="4"/>
        <v>37440</v>
      </c>
      <c r="G63" s="14">
        <f t="shared" si="5"/>
        <v>37805</v>
      </c>
      <c r="H63" s="3">
        <f>CHOOSE(MATCH($A$2,{"D","C"},0),VLOOKUP($A63,$J$4:$M$39,COUNTA($J$4:$M$4)),TREND(D63:E63,F63:G63,B63))</f>
        <v>0.96842029183936695</v>
      </c>
    </row>
    <row r="64" spans="1:13">
      <c r="A64" s="12">
        <f t="shared" si="6"/>
        <v>37591</v>
      </c>
      <c r="B64" s="34">
        <f t="shared" si="0"/>
        <v>37605</v>
      </c>
      <c r="C64" s="35">
        <f t="shared" si="1"/>
        <v>6</v>
      </c>
      <c r="D64" s="17">
        <f t="shared" si="2"/>
        <v>0.97314199248497202</v>
      </c>
      <c r="E64" s="17">
        <f t="shared" si="3"/>
        <v>0.96037591296166991</v>
      </c>
      <c r="F64" s="14">
        <f t="shared" si="4"/>
        <v>37440</v>
      </c>
      <c r="G64" s="14">
        <f t="shared" si="5"/>
        <v>37805</v>
      </c>
      <c r="H64" s="3">
        <f>CHOOSE(MATCH($A$2,{"D","C"},0),VLOOKUP($A64,$J$4:$M$39,COUNTA($J$4:$M$4)),TREND(D64:E64,F64:G64,B64))</f>
        <v>0.96737102502923267</v>
      </c>
    </row>
    <row r="65" spans="1:8">
      <c r="A65" s="12">
        <f t="shared" si="6"/>
        <v>37622</v>
      </c>
      <c r="B65" s="34">
        <f t="shared" si="0"/>
        <v>37636</v>
      </c>
      <c r="C65" s="35">
        <f t="shared" si="1"/>
        <v>6</v>
      </c>
      <c r="D65" s="17">
        <f t="shared" si="2"/>
        <v>0.97314199248497202</v>
      </c>
      <c r="E65" s="17">
        <f t="shared" si="3"/>
        <v>0.96037591296166991</v>
      </c>
      <c r="F65" s="14">
        <f t="shared" si="4"/>
        <v>37440</v>
      </c>
      <c r="G65" s="14">
        <f t="shared" si="5"/>
        <v>37805</v>
      </c>
      <c r="H65" s="3">
        <f>CHOOSE(MATCH($A$2,{"D","C"},0),VLOOKUP($A65,$J$4:$M$39,COUNTA($J$4:$M$4)),TREND(D65:E65,F65:G65,B65))</f>
        <v>0.96628678265876045</v>
      </c>
    </row>
    <row r="66" spans="1:8">
      <c r="A66" s="12">
        <f t="shared" si="6"/>
        <v>37653</v>
      </c>
      <c r="B66" s="34">
        <f t="shared" si="0"/>
        <v>37667</v>
      </c>
      <c r="C66" s="35">
        <f t="shared" si="1"/>
        <v>6</v>
      </c>
      <c r="D66" s="17">
        <f t="shared" si="2"/>
        <v>0.97314199248497202</v>
      </c>
      <c r="E66" s="17">
        <f t="shared" si="3"/>
        <v>0.96037591296166991</v>
      </c>
      <c r="F66" s="14">
        <f t="shared" si="4"/>
        <v>37440</v>
      </c>
      <c r="G66" s="14">
        <f t="shared" si="5"/>
        <v>37805</v>
      </c>
      <c r="H66" s="3">
        <f>CHOOSE(MATCH($A$2,{"D","C"},0),VLOOKUP($A66,$J$4:$M$39,COUNTA($J$4:$M$4)),TREND(D66:E66,F66:G66,B66))</f>
        <v>0.96520254028828822</v>
      </c>
    </row>
    <row r="67" spans="1:8">
      <c r="A67" s="12">
        <f t="shared" si="6"/>
        <v>37681</v>
      </c>
      <c r="B67" s="34">
        <f t="shared" si="0"/>
        <v>37695</v>
      </c>
      <c r="C67" s="35">
        <f t="shared" si="1"/>
        <v>6</v>
      </c>
      <c r="D67" s="17">
        <f t="shared" si="2"/>
        <v>0.97314199248497202</v>
      </c>
      <c r="E67" s="17">
        <f t="shared" si="3"/>
        <v>0.96037591296166991</v>
      </c>
      <c r="F67" s="14">
        <f t="shared" si="4"/>
        <v>37440</v>
      </c>
      <c r="G67" s="14">
        <f t="shared" si="5"/>
        <v>37805</v>
      </c>
      <c r="H67" s="3">
        <f>CHOOSE(MATCH($A$2,{"D","C"},0),VLOOKUP($A67,$J$4:$M$39,COUNTA($J$4:$M$4)),TREND(D67:E67,F67:G67,B67))</f>
        <v>0.96422322459882936</v>
      </c>
    </row>
    <row r="68" spans="1:8">
      <c r="A68" s="12">
        <f t="shared" si="6"/>
        <v>37712</v>
      </c>
      <c r="B68" s="34">
        <f t="shared" si="0"/>
        <v>37726</v>
      </c>
      <c r="C68" s="35">
        <f t="shared" si="1"/>
        <v>6</v>
      </c>
      <c r="D68" s="17">
        <f t="shared" si="2"/>
        <v>0.97314199248497202</v>
      </c>
      <c r="E68" s="17">
        <f t="shared" si="3"/>
        <v>0.96037591296166991</v>
      </c>
      <c r="F68" s="14">
        <f t="shared" si="4"/>
        <v>37440</v>
      </c>
      <c r="G68" s="14">
        <f t="shared" si="5"/>
        <v>37805</v>
      </c>
      <c r="H68" s="3">
        <f>CHOOSE(MATCH($A$2,{"D","C"},0),VLOOKUP($A68,$J$4:$M$39,COUNTA($J$4:$M$4)),TREND(D68:E68,F68:G68,B68))</f>
        <v>0.96313898222835714</v>
      </c>
    </row>
    <row r="69" spans="1:8">
      <c r="A69" s="12">
        <f t="shared" si="6"/>
        <v>37742</v>
      </c>
      <c r="B69" s="34">
        <f t="shared" ref="B69:B132" si="12">DATE(YEAR(A69),MONTH(A69)+FLOOR(($N$2+$A$3)/2,1),1+14*MOD($N$2+$A$3,2))</f>
        <v>37756</v>
      </c>
      <c r="C69" s="35">
        <f t="shared" ref="C69:C132" si="13">MATCH($B69,$K$5:$K$39,1)</f>
        <v>6</v>
      </c>
      <c r="D69" s="17">
        <f t="shared" ref="D69:D132" si="14">INDEX($M$5:$M$39,C69)</f>
        <v>0.97314199248497202</v>
      </c>
      <c r="E69" s="17">
        <f t="shared" ref="E69:E132" si="15">INDEX($M$5:$M$39,C69+1)</f>
        <v>0.96037591296166991</v>
      </c>
      <c r="F69" s="14">
        <f t="shared" ref="F69:F132" si="16">INDEX($K$5:$K$39,C69)</f>
        <v>37440</v>
      </c>
      <c r="G69" s="14">
        <f t="shared" ref="G69:G132" si="17">INDEX($K$5:$K$39,C69+1)</f>
        <v>37805</v>
      </c>
      <c r="H69" s="3">
        <f>CHOOSE(MATCH($A$2,{"D","C"},0),VLOOKUP($A69,$J$4:$M$39,COUNTA($J$4:$M$4)),TREND(D69:E69,F69:G69,B69))</f>
        <v>0.96208971541822264</v>
      </c>
    </row>
    <row r="70" spans="1:8">
      <c r="A70" s="12">
        <f t="shared" ref="A70:A133" si="18">EOMONTH(A69,$A$3-1)+1</f>
        <v>37773</v>
      </c>
      <c r="B70" s="34">
        <f t="shared" si="12"/>
        <v>37787</v>
      </c>
      <c r="C70" s="35">
        <f t="shared" si="13"/>
        <v>6</v>
      </c>
      <c r="D70" s="17">
        <f t="shared" si="14"/>
        <v>0.97314199248497202</v>
      </c>
      <c r="E70" s="17">
        <f t="shared" si="15"/>
        <v>0.96037591296166991</v>
      </c>
      <c r="F70" s="14">
        <f t="shared" si="16"/>
        <v>37440</v>
      </c>
      <c r="G70" s="14">
        <f t="shared" si="17"/>
        <v>37805</v>
      </c>
      <c r="H70" s="3">
        <f>CHOOSE(MATCH($A$2,{"D","C"},0),VLOOKUP($A70,$J$4:$M$39,COUNTA($J$4:$M$4)),TREND(D70:E70,F70:G70,B70))</f>
        <v>0.96100547304775041</v>
      </c>
    </row>
    <row r="71" spans="1:8">
      <c r="A71" s="12">
        <f t="shared" si="18"/>
        <v>37803</v>
      </c>
      <c r="B71" s="34">
        <f t="shared" si="12"/>
        <v>37817</v>
      </c>
      <c r="C71" s="35">
        <f t="shared" si="13"/>
        <v>7</v>
      </c>
      <c r="D71" s="17">
        <f t="shared" si="14"/>
        <v>0.96037591296166991</v>
      </c>
      <c r="E71" s="17">
        <f t="shared" si="15"/>
        <v>0.9694673348245425</v>
      </c>
      <c r="F71" s="14">
        <f t="shared" si="16"/>
        <v>37805</v>
      </c>
      <c r="G71" s="14">
        <f t="shared" si="17"/>
        <v>38170</v>
      </c>
      <c r="H71" s="3">
        <f>CHOOSE(MATCH($A$2,{"D","C"},0),VLOOKUP($A71,$J$4:$M$39,COUNTA($J$4:$M$4)),TREND(D71:E71,F71:G71,B71))</f>
        <v>0.96067480902291502</v>
      </c>
    </row>
    <row r="72" spans="1:8">
      <c r="A72" s="12">
        <f t="shared" si="18"/>
        <v>37834</v>
      </c>
      <c r="B72" s="34">
        <f t="shared" si="12"/>
        <v>37848</v>
      </c>
      <c r="C72" s="35">
        <f t="shared" si="13"/>
        <v>7</v>
      </c>
      <c r="D72" s="17">
        <f t="shared" si="14"/>
        <v>0.96037591296166991</v>
      </c>
      <c r="E72" s="17">
        <f t="shared" si="15"/>
        <v>0.9694673348245425</v>
      </c>
      <c r="F72" s="14">
        <f t="shared" si="16"/>
        <v>37805</v>
      </c>
      <c r="G72" s="14">
        <f t="shared" si="17"/>
        <v>38170</v>
      </c>
      <c r="H72" s="3">
        <f>CHOOSE(MATCH($A$2,{"D","C"},0),VLOOKUP($A72,$J$4:$M$39,COUNTA($J$4:$M$4)),TREND(D72:E72,F72:G72,B72))</f>
        <v>0.9614469571811316</v>
      </c>
    </row>
    <row r="73" spans="1:8">
      <c r="A73" s="12">
        <f t="shared" si="18"/>
        <v>37865</v>
      </c>
      <c r="B73" s="34">
        <f t="shared" si="12"/>
        <v>37879</v>
      </c>
      <c r="C73" s="35">
        <f t="shared" si="13"/>
        <v>7</v>
      </c>
      <c r="D73" s="17">
        <f t="shared" si="14"/>
        <v>0.96037591296166991</v>
      </c>
      <c r="E73" s="17">
        <f t="shared" si="15"/>
        <v>0.9694673348245425</v>
      </c>
      <c r="F73" s="14">
        <f t="shared" si="16"/>
        <v>37805</v>
      </c>
      <c r="G73" s="14">
        <f t="shared" si="17"/>
        <v>38170</v>
      </c>
      <c r="H73" s="3">
        <f>CHOOSE(MATCH($A$2,{"D","C"},0),VLOOKUP($A73,$J$4:$M$39,COUNTA($J$4:$M$4)),TREND(D73:E73,F73:G73,B73))</f>
        <v>0.96221910533934818</v>
      </c>
    </row>
    <row r="74" spans="1:8">
      <c r="A74" s="12">
        <f t="shared" si="18"/>
        <v>37895</v>
      </c>
      <c r="B74" s="34">
        <f t="shared" si="12"/>
        <v>37909</v>
      </c>
      <c r="C74" s="35">
        <f t="shared" si="13"/>
        <v>7</v>
      </c>
      <c r="D74" s="17">
        <f t="shared" si="14"/>
        <v>0.96037591296166991</v>
      </c>
      <c r="E74" s="17">
        <f t="shared" si="15"/>
        <v>0.9694673348245425</v>
      </c>
      <c r="F74" s="14">
        <f t="shared" si="16"/>
        <v>37805</v>
      </c>
      <c r="G74" s="14">
        <f t="shared" si="17"/>
        <v>38170</v>
      </c>
      <c r="H74" s="3">
        <f>CHOOSE(MATCH($A$2,{"D","C"},0),VLOOKUP($A74,$J$4:$M$39,COUNTA($J$4:$M$4)),TREND(D74:E74,F74:G74,B74))</f>
        <v>0.96296634549246096</v>
      </c>
    </row>
    <row r="75" spans="1:8">
      <c r="A75" s="12">
        <f t="shared" si="18"/>
        <v>37926</v>
      </c>
      <c r="B75" s="34">
        <f t="shared" si="12"/>
        <v>37940</v>
      </c>
      <c r="C75" s="35">
        <f t="shared" si="13"/>
        <v>7</v>
      </c>
      <c r="D75" s="17">
        <f t="shared" si="14"/>
        <v>0.96037591296166991</v>
      </c>
      <c r="E75" s="17">
        <f t="shared" si="15"/>
        <v>0.9694673348245425</v>
      </c>
      <c r="F75" s="14">
        <f t="shared" si="16"/>
        <v>37805</v>
      </c>
      <c r="G75" s="14">
        <f t="shared" si="17"/>
        <v>38170</v>
      </c>
      <c r="H75" s="3">
        <f>CHOOSE(MATCH($A$2,{"D","C"},0),VLOOKUP($A75,$J$4:$M$39,COUNTA($J$4:$M$4)),TREND(D75:E75,F75:G75,B75))</f>
        <v>0.96373849365067754</v>
      </c>
    </row>
    <row r="76" spans="1:8">
      <c r="A76" s="12">
        <f t="shared" si="18"/>
        <v>37956</v>
      </c>
      <c r="B76" s="34">
        <f t="shared" si="12"/>
        <v>37970</v>
      </c>
      <c r="C76" s="35">
        <f t="shared" si="13"/>
        <v>7</v>
      </c>
      <c r="D76" s="17">
        <f t="shared" si="14"/>
        <v>0.96037591296166991</v>
      </c>
      <c r="E76" s="17">
        <f t="shared" si="15"/>
        <v>0.9694673348245425</v>
      </c>
      <c r="F76" s="14">
        <f t="shared" si="16"/>
        <v>37805</v>
      </c>
      <c r="G76" s="14">
        <f t="shared" si="17"/>
        <v>38170</v>
      </c>
      <c r="H76" s="3">
        <f>CHOOSE(MATCH($A$2,{"D","C"},0),VLOOKUP($A76,$J$4:$M$39,COUNTA($J$4:$M$4)),TREND(D76:E76,F76:G76,B76))</f>
        <v>0.96448573380379043</v>
      </c>
    </row>
    <row r="77" spans="1:8">
      <c r="A77" s="12">
        <f t="shared" si="18"/>
        <v>37987</v>
      </c>
      <c r="B77" s="34">
        <f t="shared" si="12"/>
        <v>38001</v>
      </c>
      <c r="C77" s="35">
        <f t="shared" si="13"/>
        <v>7</v>
      </c>
      <c r="D77" s="17">
        <f t="shared" si="14"/>
        <v>0.96037591296166991</v>
      </c>
      <c r="E77" s="17">
        <f t="shared" si="15"/>
        <v>0.9694673348245425</v>
      </c>
      <c r="F77" s="14">
        <f t="shared" si="16"/>
        <v>37805</v>
      </c>
      <c r="G77" s="14">
        <f t="shared" si="17"/>
        <v>38170</v>
      </c>
      <c r="H77" s="3">
        <f>CHOOSE(MATCH($A$2,{"D","C"},0),VLOOKUP($A77,$J$4:$M$39,COUNTA($J$4:$M$4)),TREND(D77:E77,F77:G77,B77))</f>
        <v>0.96525788196200701</v>
      </c>
    </row>
    <row r="78" spans="1:8">
      <c r="A78" s="12">
        <f t="shared" si="18"/>
        <v>38018</v>
      </c>
      <c r="B78" s="34">
        <f t="shared" si="12"/>
        <v>38032</v>
      </c>
      <c r="C78" s="35">
        <f t="shared" si="13"/>
        <v>7</v>
      </c>
      <c r="D78" s="17">
        <f t="shared" si="14"/>
        <v>0.96037591296166991</v>
      </c>
      <c r="E78" s="17">
        <f t="shared" si="15"/>
        <v>0.9694673348245425</v>
      </c>
      <c r="F78" s="14">
        <f t="shared" si="16"/>
        <v>37805</v>
      </c>
      <c r="G78" s="14">
        <f t="shared" si="17"/>
        <v>38170</v>
      </c>
      <c r="H78" s="3">
        <f>CHOOSE(MATCH($A$2,{"D","C"},0),VLOOKUP($A78,$J$4:$M$39,COUNTA($J$4:$M$4)),TREND(D78:E78,F78:G78,B78))</f>
        <v>0.96603003012022359</v>
      </c>
    </row>
    <row r="79" spans="1:8">
      <c r="A79" s="12">
        <f t="shared" si="18"/>
        <v>38047</v>
      </c>
      <c r="B79" s="34">
        <f t="shared" si="12"/>
        <v>38061</v>
      </c>
      <c r="C79" s="35">
        <f t="shared" si="13"/>
        <v>7</v>
      </c>
      <c r="D79" s="17">
        <f t="shared" si="14"/>
        <v>0.96037591296166991</v>
      </c>
      <c r="E79" s="17">
        <f t="shared" si="15"/>
        <v>0.9694673348245425</v>
      </c>
      <c r="F79" s="14">
        <f t="shared" si="16"/>
        <v>37805</v>
      </c>
      <c r="G79" s="14">
        <f t="shared" si="17"/>
        <v>38170</v>
      </c>
      <c r="H79" s="3">
        <f>CHOOSE(MATCH($A$2,{"D","C"},0),VLOOKUP($A79,$J$4:$M$39,COUNTA($J$4:$M$4)),TREND(D79:E79,F79:G79,B79))</f>
        <v>0.96675236226823258</v>
      </c>
    </row>
    <row r="80" spans="1:8">
      <c r="A80" s="12">
        <f t="shared" si="18"/>
        <v>38078</v>
      </c>
      <c r="B80" s="34">
        <f t="shared" si="12"/>
        <v>38092</v>
      </c>
      <c r="C80" s="35">
        <f t="shared" si="13"/>
        <v>7</v>
      </c>
      <c r="D80" s="17">
        <f t="shared" si="14"/>
        <v>0.96037591296166991</v>
      </c>
      <c r="E80" s="17">
        <f t="shared" si="15"/>
        <v>0.9694673348245425</v>
      </c>
      <c r="F80" s="14">
        <f t="shared" si="16"/>
        <v>37805</v>
      </c>
      <c r="G80" s="14">
        <f t="shared" si="17"/>
        <v>38170</v>
      </c>
      <c r="H80" s="3">
        <f>CHOOSE(MATCH($A$2,{"D","C"},0),VLOOKUP($A80,$J$4:$M$39,COUNTA($J$4:$M$4)),TREND(D80:E80,F80:G80,B80))</f>
        <v>0.96752451042644916</v>
      </c>
    </row>
    <row r="81" spans="1:8">
      <c r="A81" s="12">
        <f t="shared" si="18"/>
        <v>38108</v>
      </c>
      <c r="B81" s="34">
        <f t="shared" si="12"/>
        <v>38122</v>
      </c>
      <c r="C81" s="35">
        <f t="shared" si="13"/>
        <v>7</v>
      </c>
      <c r="D81" s="17">
        <f t="shared" si="14"/>
        <v>0.96037591296166991</v>
      </c>
      <c r="E81" s="17">
        <f t="shared" si="15"/>
        <v>0.9694673348245425</v>
      </c>
      <c r="F81" s="14">
        <f t="shared" si="16"/>
        <v>37805</v>
      </c>
      <c r="G81" s="14">
        <f t="shared" si="17"/>
        <v>38170</v>
      </c>
      <c r="H81" s="3">
        <f>CHOOSE(MATCH($A$2,{"D","C"},0),VLOOKUP($A81,$J$4:$M$39,COUNTA($J$4:$M$4)),TREND(D81:E81,F81:G81,B81))</f>
        <v>0.96827175057956205</v>
      </c>
    </row>
    <row r="82" spans="1:8">
      <c r="A82" s="12">
        <f t="shared" si="18"/>
        <v>38139</v>
      </c>
      <c r="B82" s="34">
        <f t="shared" si="12"/>
        <v>38153</v>
      </c>
      <c r="C82" s="35">
        <f t="shared" si="13"/>
        <v>7</v>
      </c>
      <c r="D82" s="17">
        <f t="shared" si="14"/>
        <v>0.96037591296166991</v>
      </c>
      <c r="E82" s="17">
        <f t="shared" si="15"/>
        <v>0.9694673348245425</v>
      </c>
      <c r="F82" s="14">
        <f t="shared" si="16"/>
        <v>37805</v>
      </c>
      <c r="G82" s="14">
        <f t="shared" si="17"/>
        <v>38170</v>
      </c>
      <c r="H82" s="3">
        <f>CHOOSE(MATCH($A$2,{"D","C"},0),VLOOKUP($A82,$J$4:$M$39,COUNTA($J$4:$M$4)),TREND(D82:E82,F82:G82,B82))</f>
        <v>0.96904389873777863</v>
      </c>
    </row>
    <row r="83" spans="1:8">
      <c r="A83" s="12">
        <f t="shared" si="18"/>
        <v>38169</v>
      </c>
      <c r="B83" s="34">
        <f t="shared" si="12"/>
        <v>38183</v>
      </c>
      <c r="C83" s="35">
        <f t="shared" si="13"/>
        <v>8</v>
      </c>
      <c r="D83" s="17">
        <f t="shared" si="14"/>
        <v>0.9694673348245425</v>
      </c>
      <c r="E83" s="17">
        <f t="shared" si="15"/>
        <v>0.95720776718326117</v>
      </c>
      <c r="F83" s="14">
        <f t="shared" si="16"/>
        <v>38170</v>
      </c>
      <c r="G83" s="14">
        <f t="shared" si="17"/>
        <v>38536</v>
      </c>
      <c r="H83" s="3">
        <f>CHOOSE(MATCH($A$2,{"D","C"},0),VLOOKUP($A83,$J$4:$M$39,COUNTA($J$4:$M$4)),TREND(D83:E83,F83:G83,B83))</f>
        <v>0.96903188570067167</v>
      </c>
    </row>
    <row r="84" spans="1:8">
      <c r="A84" s="12">
        <f t="shared" si="18"/>
        <v>38200</v>
      </c>
      <c r="B84" s="34">
        <f t="shared" si="12"/>
        <v>38214</v>
      </c>
      <c r="C84" s="35">
        <f t="shared" si="13"/>
        <v>8</v>
      </c>
      <c r="D84" s="17">
        <f t="shared" si="14"/>
        <v>0.9694673348245425</v>
      </c>
      <c r="E84" s="17">
        <f t="shared" si="15"/>
        <v>0.95720776718326117</v>
      </c>
      <c r="F84" s="14">
        <f t="shared" si="16"/>
        <v>38170</v>
      </c>
      <c r="G84" s="14">
        <f t="shared" si="17"/>
        <v>38536</v>
      </c>
      <c r="H84" s="3">
        <f>CHOOSE(MATCH($A$2,{"D","C"},0),VLOOKUP($A84,$J$4:$M$39,COUNTA($J$4:$M$4)),TREND(D84:E84,F84:G84,B84))</f>
        <v>0.96799350702067244</v>
      </c>
    </row>
    <row r="85" spans="1:8">
      <c r="A85" s="12">
        <f t="shared" si="18"/>
        <v>38231</v>
      </c>
      <c r="B85" s="34">
        <f t="shared" si="12"/>
        <v>38245</v>
      </c>
      <c r="C85" s="35">
        <f t="shared" si="13"/>
        <v>8</v>
      </c>
      <c r="D85" s="17">
        <f t="shared" si="14"/>
        <v>0.9694673348245425</v>
      </c>
      <c r="E85" s="17">
        <f t="shared" si="15"/>
        <v>0.95720776718326117</v>
      </c>
      <c r="F85" s="14">
        <f t="shared" si="16"/>
        <v>38170</v>
      </c>
      <c r="G85" s="14">
        <f t="shared" si="17"/>
        <v>38536</v>
      </c>
      <c r="H85" s="3">
        <f>CHOOSE(MATCH($A$2,{"D","C"},0),VLOOKUP($A85,$J$4:$M$39,COUNTA($J$4:$M$4)),TREND(D85:E85,F85:G85,B85))</f>
        <v>0.96695512834067321</v>
      </c>
    </row>
    <row r="86" spans="1:8">
      <c r="A86" s="12">
        <f t="shared" si="18"/>
        <v>38261</v>
      </c>
      <c r="B86" s="34">
        <f t="shared" si="12"/>
        <v>38275</v>
      </c>
      <c r="C86" s="35">
        <f t="shared" si="13"/>
        <v>8</v>
      </c>
      <c r="D86" s="17">
        <f t="shared" si="14"/>
        <v>0.9694673348245425</v>
      </c>
      <c r="E86" s="17">
        <f t="shared" si="15"/>
        <v>0.95720776718326117</v>
      </c>
      <c r="F86" s="14">
        <f t="shared" si="16"/>
        <v>38170</v>
      </c>
      <c r="G86" s="14">
        <f t="shared" si="17"/>
        <v>38536</v>
      </c>
      <c r="H86" s="3">
        <f>CHOOSE(MATCH($A$2,{"D","C"},0),VLOOKUP($A86,$J$4:$M$39,COUNTA($J$4:$M$4)),TREND(D86:E86,F86:G86,B86))</f>
        <v>0.96595024574712562</v>
      </c>
    </row>
    <row r="87" spans="1:8">
      <c r="A87" s="12">
        <f t="shared" si="18"/>
        <v>38292</v>
      </c>
      <c r="B87" s="34">
        <f t="shared" si="12"/>
        <v>38306</v>
      </c>
      <c r="C87" s="35">
        <f t="shared" si="13"/>
        <v>8</v>
      </c>
      <c r="D87" s="17">
        <f t="shared" si="14"/>
        <v>0.9694673348245425</v>
      </c>
      <c r="E87" s="17">
        <f t="shared" si="15"/>
        <v>0.95720776718326117</v>
      </c>
      <c r="F87" s="14">
        <f t="shared" si="16"/>
        <v>38170</v>
      </c>
      <c r="G87" s="14">
        <f t="shared" si="17"/>
        <v>38536</v>
      </c>
      <c r="H87" s="3">
        <f>CHOOSE(MATCH($A$2,{"D","C"},0),VLOOKUP($A87,$J$4:$M$39,COUNTA($J$4:$M$4)),TREND(D87:E87,F87:G87,B87))</f>
        <v>0.96491186706712639</v>
      </c>
    </row>
    <row r="88" spans="1:8">
      <c r="A88" s="12">
        <f t="shared" si="18"/>
        <v>38322</v>
      </c>
      <c r="B88" s="34">
        <f t="shared" si="12"/>
        <v>38336</v>
      </c>
      <c r="C88" s="35">
        <f t="shared" si="13"/>
        <v>8</v>
      </c>
      <c r="D88" s="17">
        <f t="shared" si="14"/>
        <v>0.9694673348245425</v>
      </c>
      <c r="E88" s="17">
        <f t="shared" si="15"/>
        <v>0.95720776718326117</v>
      </c>
      <c r="F88" s="14">
        <f t="shared" si="16"/>
        <v>38170</v>
      </c>
      <c r="G88" s="14">
        <f t="shared" si="17"/>
        <v>38536</v>
      </c>
      <c r="H88" s="3">
        <f>CHOOSE(MATCH($A$2,{"D","C"},0),VLOOKUP($A88,$J$4:$M$39,COUNTA($J$4:$M$4)),TREND(D88:E88,F88:G88,B88))</f>
        <v>0.96390698447357859</v>
      </c>
    </row>
    <row r="89" spans="1:8">
      <c r="A89" s="12">
        <f t="shared" si="18"/>
        <v>38353</v>
      </c>
      <c r="B89" s="34">
        <f t="shared" si="12"/>
        <v>38367</v>
      </c>
      <c r="C89" s="35">
        <f t="shared" si="13"/>
        <v>8</v>
      </c>
      <c r="D89" s="17">
        <f t="shared" si="14"/>
        <v>0.9694673348245425</v>
      </c>
      <c r="E89" s="17">
        <f t="shared" si="15"/>
        <v>0.95720776718326117</v>
      </c>
      <c r="F89" s="14">
        <f t="shared" si="16"/>
        <v>38170</v>
      </c>
      <c r="G89" s="14">
        <f t="shared" si="17"/>
        <v>38536</v>
      </c>
      <c r="H89" s="3">
        <f>CHOOSE(MATCH($A$2,{"D","C"},0),VLOOKUP($A89,$J$4:$M$39,COUNTA($J$4:$M$4)),TREND(D89:E89,F89:G89,B89))</f>
        <v>0.96286860579357936</v>
      </c>
    </row>
    <row r="90" spans="1:8">
      <c r="A90" s="12">
        <f t="shared" si="18"/>
        <v>38384</v>
      </c>
      <c r="B90" s="34">
        <f t="shared" si="12"/>
        <v>38398</v>
      </c>
      <c r="C90" s="35">
        <f t="shared" si="13"/>
        <v>8</v>
      </c>
      <c r="D90" s="17">
        <f t="shared" si="14"/>
        <v>0.9694673348245425</v>
      </c>
      <c r="E90" s="17">
        <f t="shared" si="15"/>
        <v>0.95720776718326117</v>
      </c>
      <c r="F90" s="14">
        <f t="shared" si="16"/>
        <v>38170</v>
      </c>
      <c r="G90" s="14">
        <f t="shared" si="17"/>
        <v>38536</v>
      </c>
      <c r="H90" s="3">
        <f>CHOOSE(MATCH($A$2,{"D","C"},0),VLOOKUP($A90,$J$4:$M$39,COUNTA($J$4:$M$4)),TREND(D90:E90,F90:G90,B90))</f>
        <v>0.96183022711358013</v>
      </c>
    </row>
    <row r="91" spans="1:8">
      <c r="A91" s="12">
        <f t="shared" si="18"/>
        <v>38412</v>
      </c>
      <c r="B91" s="34">
        <f t="shared" si="12"/>
        <v>38426</v>
      </c>
      <c r="C91" s="35">
        <f t="shared" si="13"/>
        <v>8</v>
      </c>
      <c r="D91" s="17">
        <f t="shared" si="14"/>
        <v>0.9694673348245425</v>
      </c>
      <c r="E91" s="17">
        <f t="shared" si="15"/>
        <v>0.95720776718326117</v>
      </c>
      <c r="F91" s="14">
        <f t="shared" si="16"/>
        <v>38170</v>
      </c>
      <c r="G91" s="14">
        <f t="shared" si="17"/>
        <v>38536</v>
      </c>
      <c r="H91" s="3">
        <f>CHOOSE(MATCH($A$2,{"D","C"},0),VLOOKUP($A91,$J$4:$M$39,COUNTA($J$4:$M$4)),TREND(D91:E91,F91:G91,B91))</f>
        <v>0.96089233669293561</v>
      </c>
    </row>
    <row r="92" spans="1:8">
      <c r="A92" s="12">
        <f t="shared" si="18"/>
        <v>38443</v>
      </c>
      <c r="B92" s="34">
        <f t="shared" si="12"/>
        <v>38457</v>
      </c>
      <c r="C92" s="35">
        <f t="shared" si="13"/>
        <v>8</v>
      </c>
      <c r="D92" s="17">
        <f t="shared" si="14"/>
        <v>0.9694673348245425</v>
      </c>
      <c r="E92" s="17">
        <f t="shared" si="15"/>
        <v>0.95720776718326117</v>
      </c>
      <c r="F92" s="14">
        <f t="shared" si="16"/>
        <v>38170</v>
      </c>
      <c r="G92" s="14">
        <f t="shared" si="17"/>
        <v>38536</v>
      </c>
      <c r="H92" s="3">
        <f>CHOOSE(MATCH($A$2,{"D","C"},0),VLOOKUP($A92,$J$4:$M$39,COUNTA($J$4:$M$4)),TREND(D92:E92,F92:G92,B92))</f>
        <v>0.95985395801293638</v>
      </c>
    </row>
    <row r="93" spans="1:8">
      <c r="A93" s="12">
        <f t="shared" si="18"/>
        <v>38473</v>
      </c>
      <c r="B93" s="34">
        <f t="shared" si="12"/>
        <v>38487</v>
      </c>
      <c r="C93" s="35">
        <f t="shared" si="13"/>
        <v>8</v>
      </c>
      <c r="D93" s="17">
        <f t="shared" si="14"/>
        <v>0.9694673348245425</v>
      </c>
      <c r="E93" s="17">
        <f t="shared" si="15"/>
        <v>0.95720776718326117</v>
      </c>
      <c r="F93" s="14">
        <f t="shared" si="16"/>
        <v>38170</v>
      </c>
      <c r="G93" s="14">
        <f t="shared" si="17"/>
        <v>38536</v>
      </c>
      <c r="H93" s="3">
        <f>CHOOSE(MATCH($A$2,{"D","C"},0),VLOOKUP($A93,$J$4:$M$39,COUNTA($J$4:$M$4)),TREND(D93:E93,F93:G93,B93))</f>
        <v>0.9588490754193888</v>
      </c>
    </row>
    <row r="94" spans="1:8">
      <c r="A94" s="12">
        <f t="shared" si="18"/>
        <v>38504</v>
      </c>
      <c r="B94" s="34">
        <f t="shared" si="12"/>
        <v>38518</v>
      </c>
      <c r="C94" s="35">
        <f t="shared" si="13"/>
        <v>8</v>
      </c>
      <c r="D94" s="17">
        <f t="shared" si="14"/>
        <v>0.9694673348245425</v>
      </c>
      <c r="E94" s="17">
        <f t="shared" si="15"/>
        <v>0.95720776718326117</v>
      </c>
      <c r="F94" s="14">
        <f t="shared" si="16"/>
        <v>38170</v>
      </c>
      <c r="G94" s="14">
        <f t="shared" si="17"/>
        <v>38536</v>
      </c>
      <c r="H94" s="3">
        <f>CHOOSE(MATCH($A$2,{"D","C"},0),VLOOKUP($A94,$J$4:$M$39,COUNTA($J$4:$M$4)),TREND(D94:E94,F94:G94,B94))</f>
        <v>0.95781069673938957</v>
      </c>
    </row>
    <row r="95" spans="1:8">
      <c r="A95" s="12">
        <f t="shared" si="18"/>
        <v>38534</v>
      </c>
      <c r="B95" s="34">
        <f t="shared" si="12"/>
        <v>38548</v>
      </c>
      <c r="C95" s="35">
        <f t="shared" si="13"/>
        <v>9</v>
      </c>
      <c r="D95" s="17">
        <f t="shared" si="14"/>
        <v>0.95720776718326117</v>
      </c>
      <c r="E95" s="17">
        <f t="shared" si="15"/>
        <v>0.94895914315367769</v>
      </c>
      <c r="F95" s="14">
        <f t="shared" si="16"/>
        <v>38536</v>
      </c>
      <c r="G95" s="14">
        <f t="shared" si="17"/>
        <v>38901</v>
      </c>
      <c r="H95" s="3">
        <f>CHOOSE(MATCH($A$2,{"D","C"},0),VLOOKUP($A95,$J$4:$M$39,COUNTA($J$4:$M$4)),TREND(D95:E95,F95:G95,B95))</f>
        <v>0.95693657954393241</v>
      </c>
    </row>
    <row r="96" spans="1:8">
      <c r="A96" s="12">
        <f t="shared" si="18"/>
        <v>38565</v>
      </c>
      <c r="B96" s="34">
        <f t="shared" si="12"/>
        <v>38579</v>
      </c>
      <c r="C96" s="35">
        <f t="shared" si="13"/>
        <v>9</v>
      </c>
      <c r="D96" s="17">
        <f t="shared" si="14"/>
        <v>0.95720776718326117</v>
      </c>
      <c r="E96" s="17">
        <f t="shared" si="15"/>
        <v>0.94895914315367769</v>
      </c>
      <c r="F96" s="14">
        <f t="shared" si="16"/>
        <v>38536</v>
      </c>
      <c r="G96" s="14">
        <f t="shared" si="17"/>
        <v>38901</v>
      </c>
      <c r="H96" s="3">
        <f>CHOOSE(MATCH($A$2,{"D","C"},0),VLOOKUP($A96,$J$4:$M$39,COUNTA($J$4:$M$4)),TREND(D96:E96,F96:G96,B96))</f>
        <v>0.9562360114756665</v>
      </c>
    </row>
    <row r="97" spans="1:8">
      <c r="A97" s="12">
        <f t="shared" si="18"/>
        <v>38596</v>
      </c>
      <c r="B97" s="34">
        <f t="shared" si="12"/>
        <v>38610</v>
      </c>
      <c r="C97" s="35">
        <f t="shared" si="13"/>
        <v>9</v>
      </c>
      <c r="D97" s="17">
        <f t="shared" si="14"/>
        <v>0.95720776718326117</v>
      </c>
      <c r="E97" s="17">
        <f t="shared" si="15"/>
        <v>0.94895914315367769</v>
      </c>
      <c r="F97" s="14">
        <f t="shared" si="16"/>
        <v>38536</v>
      </c>
      <c r="G97" s="14">
        <f t="shared" si="17"/>
        <v>38901</v>
      </c>
      <c r="H97" s="3">
        <f>CHOOSE(MATCH($A$2,{"D","C"},0),VLOOKUP($A97,$J$4:$M$39,COUNTA($J$4:$M$4)),TREND(D97:E97,F97:G97,B97))</f>
        <v>0.95553544340740049</v>
      </c>
    </row>
    <row r="98" spans="1:8">
      <c r="A98" s="12">
        <f t="shared" si="18"/>
        <v>38626</v>
      </c>
      <c r="B98" s="34">
        <f t="shared" si="12"/>
        <v>38640</v>
      </c>
      <c r="C98" s="35">
        <f t="shared" si="13"/>
        <v>9</v>
      </c>
      <c r="D98" s="17">
        <f t="shared" si="14"/>
        <v>0.95720776718326117</v>
      </c>
      <c r="E98" s="17">
        <f t="shared" si="15"/>
        <v>0.94895914315367769</v>
      </c>
      <c r="F98" s="14">
        <f t="shared" si="16"/>
        <v>38536</v>
      </c>
      <c r="G98" s="14">
        <f t="shared" si="17"/>
        <v>38901</v>
      </c>
      <c r="H98" s="3">
        <f>CHOOSE(MATCH($A$2,{"D","C"},0),VLOOKUP($A98,$J$4:$M$39,COUNTA($J$4:$M$4)),TREND(D98:E98,F98:G98,B98))</f>
        <v>0.95485747430907852</v>
      </c>
    </row>
    <row r="99" spans="1:8">
      <c r="A99" s="12">
        <f t="shared" si="18"/>
        <v>38657</v>
      </c>
      <c r="B99" s="34">
        <f t="shared" si="12"/>
        <v>38671</v>
      </c>
      <c r="C99" s="35">
        <f t="shared" si="13"/>
        <v>9</v>
      </c>
      <c r="D99" s="17">
        <f t="shared" si="14"/>
        <v>0.95720776718326117</v>
      </c>
      <c r="E99" s="17">
        <f t="shared" si="15"/>
        <v>0.94895914315367769</v>
      </c>
      <c r="F99" s="14">
        <f t="shared" si="16"/>
        <v>38536</v>
      </c>
      <c r="G99" s="14">
        <f t="shared" si="17"/>
        <v>38901</v>
      </c>
      <c r="H99" s="3">
        <f>CHOOSE(MATCH($A$2,{"D","C"},0),VLOOKUP($A99,$J$4:$M$39,COUNTA($J$4:$M$4)),TREND(D99:E99,F99:G99,B99))</f>
        <v>0.95415690624081251</v>
      </c>
    </row>
    <row r="100" spans="1:8">
      <c r="A100" s="12">
        <f t="shared" si="18"/>
        <v>38687</v>
      </c>
      <c r="B100" s="34">
        <f t="shared" si="12"/>
        <v>38701</v>
      </c>
      <c r="C100" s="35">
        <f t="shared" si="13"/>
        <v>9</v>
      </c>
      <c r="D100" s="17">
        <f t="shared" si="14"/>
        <v>0.95720776718326117</v>
      </c>
      <c r="E100" s="17">
        <f t="shared" si="15"/>
        <v>0.94895914315367769</v>
      </c>
      <c r="F100" s="14">
        <f t="shared" si="16"/>
        <v>38536</v>
      </c>
      <c r="G100" s="14">
        <f t="shared" si="17"/>
        <v>38901</v>
      </c>
      <c r="H100" s="3">
        <f>CHOOSE(MATCH($A$2,{"D","C"},0),VLOOKUP($A100,$J$4:$M$39,COUNTA($J$4:$M$4)),TREND(D100:E100,F100:G100,B100))</f>
        <v>0.95347893714249066</v>
      </c>
    </row>
    <row r="101" spans="1:8">
      <c r="A101" s="12">
        <f t="shared" si="18"/>
        <v>38718</v>
      </c>
      <c r="B101" s="34">
        <f t="shared" si="12"/>
        <v>38732</v>
      </c>
      <c r="C101" s="35">
        <f t="shared" si="13"/>
        <v>9</v>
      </c>
      <c r="D101" s="17">
        <f t="shared" si="14"/>
        <v>0.95720776718326117</v>
      </c>
      <c r="E101" s="17">
        <f t="shared" si="15"/>
        <v>0.94895914315367769</v>
      </c>
      <c r="F101" s="14">
        <f t="shared" si="16"/>
        <v>38536</v>
      </c>
      <c r="G101" s="14">
        <f t="shared" si="17"/>
        <v>38901</v>
      </c>
      <c r="H101" s="3">
        <f>CHOOSE(MATCH($A$2,{"D","C"},0),VLOOKUP($A101,$J$4:$M$39,COUNTA($J$4:$M$4)),TREND(D101:E101,F101:G101,B101))</f>
        <v>0.95277836907422464</v>
      </c>
    </row>
    <row r="102" spans="1:8">
      <c r="A102" s="12">
        <f t="shared" si="18"/>
        <v>38749</v>
      </c>
      <c r="B102" s="34">
        <f t="shared" si="12"/>
        <v>38763</v>
      </c>
      <c r="C102" s="35">
        <f t="shared" si="13"/>
        <v>9</v>
      </c>
      <c r="D102" s="17">
        <f t="shared" si="14"/>
        <v>0.95720776718326117</v>
      </c>
      <c r="E102" s="17">
        <f t="shared" si="15"/>
        <v>0.94895914315367769</v>
      </c>
      <c r="F102" s="14">
        <f t="shared" si="16"/>
        <v>38536</v>
      </c>
      <c r="G102" s="14">
        <f t="shared" si="17"/>
        <v>38901</v>
      </c>
      <c r="H102" s="3">
        <f>CHOOSE(MATCH($A$2,{"D","C"},0),VLOOKUP($A102,$J$4:$M$39,COUNTA($J$4:$M$4)),TREND(D102:E102,F102:G102,B102))</f>
        <v>0.95207780100595862</v>
      </c>
    </row>
    <row r="103" spans="1:8">
      <c r="A103" s="12">
        <f t="shared" si="18"/>
        <v>38777</v>
      </c>
      <c r="B103" s="34">
        <f t="shared" si="12"/>
        <v>38791</v>
      </c>
      <c r="C103" s="35">
        <f t="shared" si="13"/>
        <v>9</v>
      </c>
      <c r="D103" s="17">
        <f t="shared" si="14"/>
        <v>0.95720776718326117</v>
      </c>
      <c r="E103" s="17">
        <f t="shared" si="15"/>
        <v>0.94895914315367769</v>
      </c>
      <c r="F103" s="14">
        <f t="shared" si="16"/>
        <v>38536</v>
      </c>
      <c r="G103" s="14">
        <f t="shared" si="17"/>
        <v>38901</v>
      </c>
      <c r="H103" s="3">
        <f>CHOOSE(MATCH($A$2,{"D","C"},0),VLOOKUP($A103,$J$4:$M$39,COUNTA($J$4:$M$4)),TREND(D103:E103,F103:G103,B103))</f>
        <v>0.95144502984752477</v>
      </c>
    </row>
    <row r="104" spans="1:8">
      <c r="A104" s="12">
        <f t="shared" si="18"/>
        <v>38808</v>
      </c>
      <c r="B104" s="34">
        <f t="shared" si="12"/>
        <v>38822</v>
      </c>
      <c r="C104" s="35">
        <f t="shared" si="13"/>
        <v>9</v>
      </c>
      <c r="D104" s="17">
        <f t="shared" si="14"/>
        <v>0.95720776718326117</v>
      </c>
      <c r="E104" s="17">
        <f t="shared" si="15"/>
        <v>0.94895914315367769</v>
      </c>
      <c r="F104" s="14">
        <f t="shared" si="16"/>
        <v>38536</v>
      </c>
      <c r="G104" s="14">
        <f t="shared" si="17"/>
        <v>38901</v>
      </c>
      <c r="H104" s="3">
        <f>CHOOSE(MATCH($A$2,{"D","C"},0),VLOOKUP($A104,$J$4:$M$39,COUNTA($J$4:$M$4)),TREND(D104:E104,F104:G104,B104))</f>
        <v>0.95074446177925886</v>
      </c>
    </row>
    <row r="105" spans="1:8">
      <c r="A105" s="12">
        <f t="shared" si="18"/>
        <v>38838</v>
      </c>
      <c r="B105" s="34">
        <f t="shared" si="12"/>
        <v>38852</v>
      </c>
      <c r="C105" s="35">
        <f t="shared" si="13"/>
        <v>9</v>
      </c>
      <c r="D105" s="17">
        <f t="shared" si="14"/>
        <v>0.95720776718326117</v>
      </c>
      <c r="E105" s="17">
        <f t="shared" si="15"/>
        <v>0.94895914315367769</v>
      </c>
      <c r="F105" s="14">
        <f t="shared" si="16"/>
        <v>38536</v>
      </c>
      <c r="G105" s="14">
        <f t="shared" si="17"/>
        <v>38901</v>
      </c>
      <c r="H105" s="3">
        <f>CHOOSE(MATCH($A$2,{"D","C"},0),VLOOKUP($A105,$J$4:$M$39,COUNTA($J$4:$M$4)),TREND(D105:E105,F105:G105,B105))</f>
        <v>0.9500664926809369</v>
      </c>
    </row>
    <row r="106" spans="1:8">
      <c r="A106" s="12">
        <f t="shared" si="18"/>
        <v>38869</v>
      </c>
      <c r="B106" s="34">
        <f t="shared" si="12"/>
        <v>38883</v>
      </c>
      <c r="C106" s="35">
        <f t="shared" si="13"/>
        <v>9</v>
      </c>
      <c r="D106" s="17">
        <f t="shared" si="14"/>
        <v>0.95720776718326117</v>
      </c>
      <c r="E106" s="17">
        <f t="shared" si="15"/>
        <v>0.94895914315367769</v>
      </c>
      <c r="F106" s="14">
        <f t="shared" si="16"/>
        <v>38536</v>
      </c>
      <c r="G106" s="14">
        <f t="shared" si="17"/>
        <v>38901</v>
      </c>
      <c r="H106" s="3">
        <f>CHOOSE(MATCH($A$2,{"D","C"},0),VLOOKUP($A106,$J$4:$M$39,COUNTA($J$4:$M$4)),TREND(D106:E106,F106:G106,B106))</f>
        <v>0.94936592461267089</v>
      </c>
    </row>
    <row r="107" spans="1:8">
      <c r="A107" s="12">
        <f t="shared" si="18"/>
        <v>38899</v>
      </c>
      <c r="B107" s="34">
        <f t="shared" si="12"/>
        <v>38913</v>
      </c>
      <c r="C107" s="35">
        <f t="shared" si="13"/>
        <v>10</v>
      </c>
      <c r="D107" s="17">
        <f t="shared" si="14"/>
        <v>0.94895914315367769</v>
      </c>
      <c r="E107" s="17">
        <f t="shared" si="15"/>
        <v>0.94980288770895471</v>
      </c>
      <c r="F107" s="14">
        <f t="shared" si="16"/>
        <v>38901</v>
      </c>
      <c r="G107" s="14">
        <f t="shared" si="17"/>
        <v>39266</v>
      </c>
      <c r="H107" s="3">
        <f>CHOOSE(MATCH($A$2,{"D","C"},0),VLOOKUP($A107,$J$4:$M$39,COUNTA($J$4:$M$4)),TREND(D107:E107,F107:G107,B107))</f>
        <v>0.94898688270070053</v>
      </c>
    </row>
    <row r="108" spans="1:8">
      <c r="A108" s="12">
        <f t="shared" si="18"/>
        <v>38930</v>
      </c>
      <c r="B108" s="34">
        <f t="shared" si="12"/>
        <v>38944</v>
      </c>
      <c r="C108" s="35">
        <f t="shared" si="13"/>
        <v>10</v>
      </c>
      <c r="D108" s="17">
        <f t="shared" si="14"/>
        <v>0.94895914315367769</v>
      </c>
      <c r="E108" s="17">
        <f t="shared" si="15"/>
        <v>0.94980288770895471</v>
      </c>
      <c r="F108" s="14">
        <f t="shared" si="16"/>
        <v>38901</v>
      </c>
      <c r="G108" s="14">
        <f t="shared" si="17"/>
        <v>39266</v>
      </c>
      <c r="H108" s="3">
        <f>CHOOSE(MATCH($A$2,{"D","C"},0),VLOOKUP($A108,$J$4:$M$39,COUNTA($J$4:$M$4)),TREND(D108:E108,F108:G108,B108))</f>
        <v>0.94905854319717609</v>
      </c>
    </row>
    <row r="109" spans="1:8">
      <c r="A109" s="12">
        <f t="shared" si="18"/>
        <v>38961</v>
      </c>
      <c r="B109" s="34">
        <f t="shared" si="12"/>
        <v>38975</v>
      </c>
      <c r="C109" s="35">
        <f t="shared" si="13"/>
        <v>10</v>
      </c>
      <c r="D109" s="17">
        <f t="shared" si="14"/>
        <v>0.94895914315367769</v>
      </c>
      <c r="E109" s="17">
        <f t="shared" si="15"/>
        <v>0.94980288770895471</v>
      </c>
      <c r="F109" s="14">
        <f t="shared" si="16"/>
        <v>38901</v>
      </c>
      <c r="G109" s="14">
        <f t="shared" si="17"/>
        <v>39266</v>
      </c>
      <c r="H109" s="3">
        <f>CHOOSE(MATCH($A$2,{"D","C"},0),VLOOKUP($A109,$J$4:$M$39,COUNTA($J$4:$M$4)),TREND(D109:E109,F109:G109,B109))</f>
        <v>0.94913020369365175</v>
      </c>
    </row>
    <row r="110" spans="1:8">
      <c r="A110" s="12">
        <f t="shared" si="18"/>
        <v>38991</v>
      </c>
      <c r="B110" s="34">
        <f t="shared" si="12"/>
        <v>39005</v>
      </c>
      <c r="C110" s="35">
        <f t="shared" si="13"/>
        <v>10</v>
      </c>
      <c r="D110" s="17">
        <f t="shared" si="14"/>
        <v>0.94895914315367769</v>
      </c>
      <c r="E110" s="17">
        <f t="shared" si="15"/>
        <v>0.94980288770895471</v>
      </c>
      <c r="F110" s="14">
        <f t="shared" si="16"/>
        <v>38901</v>
      </c>
      <c r="G110" s="14">
        <f t="shared" si="17"/>
        <v>39266</v>
      </c>
      <c r="H110" s="3">
        <f>CHOOSE(MATCH($A$2,{"D","C"},0),VLOOKUP($A110,$J$4:$M$39,COUNTA($J$4:$M$4)),TREND(D110:E110,F110:G110,B110))</f>
        <v>0.94919955256120869</v>
      </c>
    </row>
    <row r="111" spans="1:8">
      <c r="A111" s="12">
        <f t="shared" si="18"/>
        <v>39022</v>
      </c>
      <c r="B111" s="34">
        <f t="shared" si="12"/>
        <v>39036</v>
      </c>
      <c r="C111" s="35">
        <f t="shared" si="13"/>
        <v>10</v>
      </c>
      <c r="D111" s="17">
        <f t="shared" si="14"/>
        <v>0.94895914315367769</v>
      </c>
      <c r="E111" s="17">
        <f t="shared" si="15"/>
        <v>0.94980288770895471</v>
      </c>
      <c r="F111" s="14">
        <f t="shared" si="16"/>
        <v>38901</v>
      </c>
      <c r="G111" s="14">
        <f t="shared" si="17"/>
        <v>39266</v>
      </c>
      <c r="H111" s="3">
        <f>CHOOSE(MATCH($A$2,{"D","C"},0),VLOOKUP($A111,$J$4:$M$39,COUNTA($J$4:$M$4)),TREND(D111:E111,F111:G111,B111))</f>
        <v>0.94927121305768436</v>
      </c>
    </row>
    <row r="112" spans="1:8">
      <c r="A112" s="12">
        <f t="shared" si="18"/>
        <v>39052</v>
      </c>
      <c r="B112" s="34">
        <f t="shared" si="12"/>
        <v>39066</v>
      </c>
      <c r="C112" s="35">
        <f t="shared" si="13"/>
        <v>10</v>
      </c>
      <c r="D112" s="17">
        <f t="shared" si="14"/>
        <v>0.94895914315367769</v>
      </c>
      <c r="E112" s="17">
        <f t="shared" si="15"/>
        <v>0.94980288770895471</v>
      </c>
      <c r="F112" s="14">
        <f t="shared" si="16"/>
        <v>38901</v>
      </c>
      <c r="G112" s="14">
        <f t="shared" si="17"/>
        <v>39266</v>
      </c>
      <c r="H112" s="3">
        <f>CHOOSE(MATCH($A$2,{"D","C"},0),VLOOKUP($A112,$J$4:$M$39,COUNTA($J$4:$M$4)),TREND(D112:E112,F112:G112,B112))</f>
        <v>0.9493405619252413</v>
      </c>
    </row>
    <row r="113" spans="1:8">
      <c r="A113" s="12">
        <f t="shared" si="18"/>
        <v>39083</v>
      </c>
      <c r="B113" s="34">
        <f t="shared" si="12"/>
        <v>39097</v>
      </c>
      <c r="C113" s="35">
        <f t="shared" si="13"/>
        <v>10</v>
      </c>
      <c r="D113" s="17">
        <f t="shared" si="14"/>
        <v>0.94895914315367769</v>
      </c>
      <c r="E113" s="17">
        <f t="shared" si="15"/>
        <v>0.94980288770895471</v>
      </c>
      <c r="F113" s="14">
        <f t="shared" si="16"/>
        <v>38901</v>
      </c>
      <c r="G113" s="14">
        <f t="shared" si="17"/>
        <v>39266</v>
      </c>
      <c r="H113" s="3">
        <f>CHOOSE(MATCH($A$2,{"D","C"},0),VLOOKUP($A113,$J$4:$M$39,COUNTA($J$4:$M$4)),TREND(D113:E113,F113:G113,B113))</f>
        <v>0.94941222242171697</v>
      </c>
    </row>
    <row r="114" spans="1:8">
      <c r="A114" s="12">
        <f t="shared" si="18"/>
        <v>39114</v>
      </c>
      <c r="B114" s="34">
        <f t="shared" si="12"/>
        <v>39128</v>
      </c>
      <c r="C114" s="35">
        <f t="shared" si="13"/>
        <v>10</v>
      </c>
      <c r="D114" s="17">
        <f t="shared" si="14"/>
        <v>0.94895914315367769</v>
      </c>
      <c r="E114" s="17">
        <f t="shared" si="15"/>
        <v>0.94980288770895471</v>
      </c>
      <c r="F114" s="14">
        <f t="shared" si="16"/>
        <v>38901</v>
      </c>
      <c r="G114" s="14">
        <f t="shared" si="17"/>
        <v>39266</v>
      </c>
      <c r="H114" s="3">
        <f>CHOOSE(MATCH($A$2,{"D","C"},0),VLOOKUP($A114,$J$4:$M$39,COUNTA($J$4:$M$4)),TREND(D114:E114,F114:G114,B114))</f>
        <v>0.94948388291819252</v>
      </c>
    </row>
    <row r="115" spans="1:8">
      <c r="A115" s="12">
        <f t="shared" si="18"/>
        <v>39142</v>
      </c>
      <c r="B115" s="34">
        <f t="shared" si="12"/>
        <v>39156</v>
      </c>
      <c r="C115" s="35">
        <f t="shared" si="13"/>
        <v>10</v>
      </c>
      <c r="D115" s="17">
        <f t="shared" si="14"/>
        <v>0.94895914315367769</v>
      </c>
      <c r="E115" s="17">
        <f t="shared" si="15"/>
        <v>0.94980288770895471</v>
      </c>
      <c r="F115" s="14">
        <f t="shared" si="16"/>
        <v>38901</v>
      </c>
      <c r="G115" s="14">
        <f t="shared" si="17"/>
        <v>39266</v>
      </c>
      <c r="H115" s="3">
        <f>CHOOSE(MATCH($A$2,{"D","C"},0),VLOOKUP($A115,$J$4:$M$39,COUNTA($J$4:$M$4)),TREND(D115:E115,F115:G115,B115))</f>
        <v>0.94954860852791234</v>
      </c>
    </row>
    <row r="116" spans="1:8">
      <c r="A116" s="12">
        <f t="shared" si="18"/>
        <v>39173</v>
      </c>
      <c r="B116" s="34">
        <f t="shared" si="12"/>
        <v>39187</v>
      </c>
      <c r="C116" s="35">
        <f t="shared" si="13"/>
        <v>10</v>
      </c>
      <c r="D116" s="17">
        <f t="shared" si="14"/>
        <v>0.94895914315367769</v>
      </c>
      <c r="E116" s="17">
        <f t="shared" si="15"/>
        <v>0.94980288770895471</v>
      </c>
      <c r="F116" s="14">
        <f t="shared" si="16"/>
        <v>38901</v>
      </c>
      <c r="G116" s="14">
        <f t="shared" si="17"/>
        <v>39266</v>
      </c>
      <c r="H116" s="3">
        <f>CHOOSE(MATCH($A$2,{"D","C"},0),VLOOKUP($A116,$J$4:$M$39,COUNTA($J$4:$M$4)),TREND(D116:E116,F116:G116,B116))</f>
        <v>0.94962026902438801</v>
      </c>
    </row>
    <row r="117" spans="1:8">
      <c r="A117" s="12">
        <f t="shared" si="18"/>
        <v>39203</v>
      </c>
      <c r="B117" s="34">
        <f t="shared" si="12"/>
        <v>39217</v>
      </c>
      <c r="C117" s="35">
        <f t="shared" si="13"/>
        <v>10</v>
      </c>
      <c r="D117" s="17">
        <f t="shared" si="14"/>
        <v>0.94895914315367769</v>
      </c>
      <c r="E117" s="17">
        <f t="shared" si="15"/>
        <v>0.94980288770895471</v>
      </c>
      <c r="F117" s="14">
        <f t="shared" si="16"/>
        <v>38901</v>
      </c>
      <c r="G117" s="14">
        <f t="shared" si="17"/>
        <v>39266</v>
      </c>
      <c r="H117" s="3">
        <f>CHOOSE(MATCH($A$2,{"D","C"},0),VLOOKUP($A117,$J$4:$M$39,COUNTA($J$4:$M$4)),TREND(D117:E117,F117:G117,B117))</f>
        <v>0.94968961789194495</v>
      </c>
    </row>
    <row r="118" spans="1:8">
      <c r="A118" s="12">
        <f t="shared" si="18"/>
        <v>39234</v>
      </c>
      <c r="B118" s="34">
        <f t="shared" si="12"/>
        <v>39248</v>
      </c>
      <c r="C118" s="35">
        <f t="shared" si="13"/>
        <v>10</v>
      </c>
      <c r="D118" s="17">
        <f t="shared" si="14"/>
        <v>0.94895914315367769</v>
      </c>
      <c r="E118" s="17">
        <f t="shared" si="15"/>
        <v>0.94980288770895471</v>
      </c>
      <c r="F118" s="14">
        <f t="shared" si="16"/>
        <v>38901</v>
      </c>
      <c r="G118" s="14">
        <f t="shared" si="17"/>
        <v>39266</v>
      </c>
      <c r="H118" s="3">
        <f>CHOOSE(MATCH($A$2,{"D","C"},0),VLOOKUP($A118,$J$4:$M$39,COUNTA($J$4:$M$4)),TREND(D118:E118,F118:G118,B118))</f>
        <v>0.94976127838842062</v>
      </c>
    </row>
    <row r="119" spans="1:8">
      <c r="A119" s="12">
        <f t="shared" si="18"/>
        <v>39264</v>
      </c>
      <c r="B119" s="34">
        <f t="shared" si="12"/>
        <v>39278</v>
      </c>
      <c r="C119" s="35">
        <f t="shared" si="13"/>
        <v>11</v>
      </c>
      <c r="D119" s="17">
        <f t="shared" si="14"/>
        <v>0.94980288770895471</v>
      </c>
      <c r="E119" s="17">
        <f t="shared" si="15"/>
        <v>0.97111434964120069</v>
      </c>
      <c r="F119" s="14">
        <f t="shared" si="16"/>
        <v>39266</v>
      </c>
      <c r="G119" s="14">
        <f t="shared" si="17"/>
        <v>39631</v>
      </c>
      <c r="H119" s="3">
        <f>CHOOSE(MATCH($A$2,{"D","C"},0),VLOOKUP($A119,$J$4:$M$39,COUNTA($J$4:$M$4)),TREND(D119:E119,F119:G119,B119))</f>
        <v>0.95050353851220648</v>
      </c>
    </row>
    <row r="120" spans="1:8">
      <c r="A120" s="12">
        <f t="shared" si="18"/>
        <v>39295</v>
      </c>
      <c r="B120" s="34">
        <f t="shared" si="12"/>
        <v>39309</v>
      </c>
      <c r="C120" s="35">
        <f t="shared" si="13"/>
        <v>11</v>
      </c>
      <c r="D120" s="17">
        <f t="shared" si="14"/>
        <v>0.94980288770895471</v>
      </c>
      <c r="E120" s="17">
        <f t="shared" si="15"/>
        <v>0.97111434964120069</v>
      </c>
      <c r="F120" s="14">
        <f t="shared" si="16"/>
        <v>39266</v>
      </c>
      <c r="G120" s="14">
        <f t="shared" si="17"/>
        <v>39631</v>
      </c>
      <c r="H120" s="3">
        <f>CHOOSE(MATCH($A$2,{"D","C"},0),VLOOKUP($A120,$J$4:$M$39,COUNTA($J$4:$M$4)),TREND(D120:E120,F120:G120,B120))</f>
        <v>0.95231355308727417</v>
      </c>
    </row>
    <row r="121" spans="1:8">
      <c r="A121" s="12">
        <f t="shared" si="18"/>
        <v>39326</v>
      </c>
      <c r="B121" s="34">
        <f t="shared" si="12"/>
        <v>39340</v>
      </c>
      <c r="C121" s="35">
        <f t="shared" si="13"/>
        <v>11</v>
      </c>
      <c r="D121" s="17">
        <f t="shared" si="14"/>
        <v>0.94980288770895471</v>
      </c>
      <c r="E121" s="17">
        <f t="shared" si="15"/>
        <v>0.97111434964120069</v>
      </c>
      <c r="F121" s="14">
        <f t="shared" si="16"/>
        <v>39266</v>
      </c>
      <c r="G121" s="14">
        <f t="shared" si="17"/>
        <v>39631</v>
      </c>
      <c r="H121" s="3">
        <f>CHOOSE(MATCH($A$2,{"D","C"},0),VLOOKUP($A121,$J$4:$M$39,COUNTA($J$4:$M$4)),TREND(D121:E121,F121:G121,B121))</f>
        <v>0.95412356766234141</v>
      </c>
    </row>
    <row r="122" spans="1:8">
      <c r="A122" s="12">
        <f t="shared" si="18"/>
        <v>39356</v>
      </c>
      <c r="B122" s="34">
        <f t="shared" si="12"/>
        <v>39370</v>
      </c>
      <c r="C122" s="35">
        <f t="shared" si="13"/>
        <v>11</v>
      </c>
      <c r="D122" s="17">
        <f t="shared" si="14"/>
        <v>0.94980288770895471</v>
      </c>
      <c r="E122" s="17">
        <f t="shared" si="15"/>
        <v>0.97111434964120069</v>
      </c>
      <c r="F122" s="14">
        <f t="shared" si="16"/>
        <v>39266</v>
      </c>
      <c r="G122" s="14">
        <f t="shared" si="17"/>
        <v>39631</v>
      </c>
      <c r="H122" s="3">
        <f>CHOOSE(MATCH($A$2,{"D","C"},0),VLOOKUP($A122,$J$4:$M$39,COUNTA($J$4:$M$4)),TREND(D122:E122,F122:G122,B122))</f>
        <v>0.95587519467047133</v>
      </c>
    </row>
    <row r="123" spans="1:8">
      <c r="A123" s="12">
        <f t="shared" si="18"/>
        <v>39387</v>
      </c>
      <c r="B123" s="34">
        <f t="shared" si="12"/>
        <v>39401</v>
      </c>
      <c r="C123" s="35">
        <f t="shared" si="13"/>
        <v>11</v>
      </c>
      <c r="D123" s="17">
        <f t="shared" si="14"/>
        <v>0.94980288770895471</v>
      </c>
      <c r="E123" s="17">
        <f t="shared" si="15"/>
        <v>0.97111434964120069</v>
      </c>
      <c r="F123" s="14">
        <f t="shared" si="16"/>
        <v>39266</v>
      </c>
      <c r="G123" s="14">
        <f t="shared" si="17"/>
        <v>39631</v>
      </c>
      <c r="H123" s="3">
        <f>CHOOSE(MATCH($A$2,{"D","C"},0),VLOOKUP($A123,$J$4:$M$39,COUNTA($J$4:$M$4)),TREND(D123:E123,F123:G123,B123))</f>
        <v>0.95768520924553857</v>
      </c>
    </row>
    <row r="124" spans="1:8">
      <c r="A124" s="12">
        <f t="shared" si="18"/>
        <v>39417</v>
      </c>
      <c r="B124" s="34">
        <f t="shared" si="12"/>
        <v>39431</v>
      </c>
      <c r="C124" s="35">
        <f t="shared" si="13"/>
        <v>11</v>
      </c>
      <c r="D124" s="17">
        <f t="shared" si="14"/>
        <v>0.94980288770895471</v>
      </c>
      <c r="E124" s="17">
        <f t="shared" si="15"/>
        <v>0.97111434964120069</v>
      </c>
      <c r="F124" s="14">
        <f t="shared" si="16"/>
        <v>39266</v>
      </c>
      <c r="G124" s="14">
        <f t="shared" si="17"/>
        <v>39631</v>
      </c>
      <c r="H124" s="3">
        <f>CHOOSE(MATCH($A$2,{"D","C"},0),VLOOKUP($A124,$J$4:$M$39,COUNTA($J$4:$M$4)),TREND(D124:E124,F124:G124,B124))</f>
        <v>0.95943683625366849</v>
      </c>
    </row>
    <row r="125" spans="1:8">
      <c r="A125" s="12">
        <f t="shared" si="18"/>
        <v>39448</v>
      </c>
      <c r="B125" s="34">
        <f t="shared" si="12"/>
        <v>39462</v>
      </c>
      <c r="C125" s="35">
        <f t="shared" si="13"/>
        <v>11</v>
      </c>
      <c r="D125" s="17">
        <f t="shared" si="14"/>
        <v>0.94980288770895471</v>
      </c>
      <c r="E125" s="17">
        <f t="shared" si="15"/>
        <v>0.97111434964120069</v>
      </c>
      <c r="F125" s="14">
        <f t="shared" si="16"/>
        <v>39266</v>
      </c>
      <c r="G125" s="14">
        <f t="shared" si="17"/>
        <v>39631</v>
      </c>
      <c r="H125" s="3">
        <f>CHOOSE(MATCH($A$2,{"D","C"},0),VLOOKUP($A125,$J$4:$M$39,COUNTA($J$4:$M$4)),TREND(D125:E125,F125:G125,B125))</f>
        <v>0.96124685082873618</v>
      </c>
    </row>
    <row r="126" spans="1:8">
      <c r="A126" s="12">
        <f t="shared" si="18"/>
        <v>39479</v>
      </c>
      <c r="B126" s="34">
        <f t="shared" si="12"/>
        <v>39493</v>
      </c>
      <c r="C126" s="35">
        <f t="shared" si="13"/>
        <v>11</v>
      </c>
      <c r="D126" s="17">
        <f t="shared" si="14"/>
        <v>0.94980288770895471</v>
      </c>
      <c r="E126" s="17">
        <f t="shared" si="15"/>
        <v>0.97111434964120069</v>
      </c>
      <c r="F126" s="14">
        <f t="shared" si="16"/>
        <v>39266</v>
      </c>
      <c r="G126" s="14">
        <f t="shared" si="17"/>
        <v>39631</v>
      </c>
      <c r="H126" s="3">
        <f>CHOOSE(MATCH($A$2,{"D","C"},0),VLOOKUP($A126,$J$4:$M$39,COUNTA($J$4:$M$4)),TREND(D126:E126,F126:G126,B126))</f>
        <v>0.96305686540380342</v>
      </c>
    </row>
    <row r="127" spans="1:8">
      <c r="A127" s="12">
        <f t="shared" si="18"/>
        <v>39508</v>
      </c>
      <c r="B127" s="34">
        <f t="shared" si="12"/>
        <v>39522</v>
      </c>
      <c r="C127" s="35">
        <f t="shared" si="13"/>
        <v>11</v>
      </c>
      <c r="D127" s="17">
        <f t="shared" si="14"/>
        <v>0.94980288770895471</v>
      </c>
      <c r="E127" s="17">
        <f t="shared" si="15"/>
        <v>0.97111434964120069</v>
      </c>
      <c r="F127" s="14">
        <f t="shared" si="16"/>
        <v>39266</v>
      </c>
      <c r="G127" s="14">
        <f t="shared" si="17"/>
        <v>39631</v>
      </c>
      <c r="H127" s="3">
        <f>CHOOSE(MATCH($A$2,{"D","C"},0),VLOOKUP($A127,$J$4:$M$39,COUNTA($J$4:$M$4)),TREND(D127:E127,F127:G127,B127))</f>
        <v>0.96475010484499557</v>
      </c>
    </row>
    <row r="128" spans="1:8">
      <c r="A128" s="12">
        <f t="shared" si="18"/>
        <v>39539</v>
      </c>
      <c r="B128" s="34">
        <f t="shared" si="12"/>
        <v>39553</v>
      </c>
      <c r="C128" s="35">
        <f t="shared" si="13"/>
        <v>11</v>
      </c>
      <c r="D128" s="17">
        <f t="shared" si="14"/>
        <v>0.94980288770895471</v>
      </c>
      <c r="E128" s="17">
        <f t="shared" si="15"/>
        <v>0.97111434964120069</v>
      </c>
      <c r="F128" s="14">
        <f t="shared" si="16"/>
        <v>39266</v>
      </c>
      <c r="G128" s="14">
        <f t="shared" si="17"/>
        <v>39631</v>
      </c>
      <c r="H128" s="3">
        <f>CHOOSE(MATCH($A$2,{"D","C"},0),VLOOKUP($A128,$J$4:$M$39,COUNTA($J$4:$M$4)),TREND(D128:E128,F128:G128,B128))</f>
        <v>0.96656011942006326</v>
      </c>
    </row>
    <row r="129" spans="1:8">
      <c r="A129" s="12">
        <f t="shared" si="18"/>
        <v>39569</v>
      </c>
      <c r="B129" s="34">
        <f t="shared" si="12"/>
        <v>39583</v>
      </c>
      <c r="C129" s="35">
        <f t="shared" si="13"/>
        <v>11</v>
      </c>
      <c r="D129" s="17">
        <f t="shared" si="14"/>
        <v>0.94980288770895471</v>
      </c>
      <c r="E129" s="17">
        <f t="shared" si="15"/>
        <v>0.97111434964120069</v>
      </c>
      <c r="F129" s="14">
        <f t="shared" si="16"/>
        <v>39266</v>
      </c>
      <c r="G129" s="14">
        <f t="shared" si="17"/>
        <v>39631</v>
      </c>
      <c r="H129" s="3">
        <f>CHOOSE(MATCH($A$2,{"D","C"},0),VLOOKUP($A129,$J$4:$M$39,COUNTA($J$4:$M$4)),TREND(D129:E129,F129:G129,B129))</f>
        <v>0.96831174642819273</v>
      </c>
    </row>
    <row r="130" spans="1:8">
      <c r="A130" s="12">
        <f t="shared" si="18"/>
        <v>39600</v>
      </c>
      <c r="B130" s="34">
        <f t="shared" si="12"/>
        <v>39614</v>
      </c>
      <c r="C130" s="35">
        <f t="shared" si="13"/>
        <v>11</v>
      </c>
      <c r="D130" s="17">
        <f t="shared" si="14"/>
        <v>0.94980288770895471</v>
      </c>
      <c r="E130" s="17">
        <f t="shared" si="15"/>
        <v>0.97111434964120069</v>
      </c>
      <c r="F130" s="14">
        <f t="shared" si="16"/>
        <v>39266</v>
      </c>
      <c r="G130" s="14">
        <f t="shared" si="17"/>
        <v>39631</v>
      </c>
      <c r="H130" s="3">
        <f>CHOOSE(MATCH($A$2,{"D","C"},0),VLOOKUP($A130,$J$4:$M$39,COUNTA($J$4:$M$4)),TREND(D130:E130,F130:G130,B130))</f>
        <v>0.97012176100326042</v>
      </c>
    </row>
    <row r="131" spans="1:8">
      <c r="A131" s="12">
        <f t="shared" si="18"/>
        <v>39630</v>
      </c>
      <c r="B131" s="34">
        <f t="shared" si="12"/>
        <v>39644</v>
      </c>
      <c r="C131" s="35">
        <f t="shared" si="13"/>
        <v>12</v>
      </c>
      <c r="D131" s="17">
        <f t="shared" si="14"/>
        <v>0.97111434964120069</v>
      </c>
      <c r="E131" s="17">
        <f t="shared" si="15"/>
        <v>0.91657620665013595</v>
      </c>
      <c r="F131" s="14">
        <f t="shared" si="16"/>
        <v>39631</v>
      </c>
      <c r="G131" s="14">
        <f t="shared" si="17"/>
        <v>39997</v>
      </c>
      <c r="H131" s="3">
        <f>CHOOSE(MATCH($A$2,{"D","C"},0),VLOOKUP($A131,$J$4:$M$39,COUNTA($J$4:$M$4)),TREND(D131:E131,F131:G131,B131))</f>
        <v>0.96917720248577943</v>
      </c>
    </row>
    <row r="132" spans="1:8">
      <c r="A132" s="12">
        <f t="shared" si="18"/>
        <v>39661</v>
      </c>
      <c r="B132" s="34">
        <f t="shared" si="12"/>
        <v>39675</v>
      </c>
      <c r="C132" s="35">
        <f t="shared" si="13"/>
        <v>12</v>
      </c>
      <c r="D132" s="17">
        <f t="shared" si="14"/>
        <v>0.97111434964120069</v>
      </c>
      <c r="E132" s="17">
        <f t="shared" si="15"/>
        <v>0.91657620665013595</v>
      </c>
      <c r="F132" s="14">
        <f t="shared" si="16"/>
        <v>39631</v>
      </c>
      <c r="G132" s="14">
        <f t="shared" si="17"/>
        <v>39997</v>
      </c>
      <c r="H132" s="3">
        <f>CHOOSE(MATCH($A$2,{"D","C"},0),VLOOKUP($A132,$J$4:$M$39,COUNTA($J$4:$M$4)),TREND(D132:E132,F132:G132,B132))</f>
        <v>0.96455785157669993</v>
      </c>
    </row>
    <row r="133" spans="1:8">
      <c r="A133" s="12">
        <f t="shared" si="18"/>
        <v>39692</v>
      </c>
      <c r="B133" s="34">
        <f t="shared" ref="B133:B164" si="19">DATE(YEAR(A133),MONTH(A133)+FLOOR(($N$2+$A$3)/2,1),1+14*MOD($N$2+$A$3,2))</f>
        <v>39706</v>
      </c>
      <c r="C133" s="35">
        <f t="shared" ref="C133:C196" si="20">MATCH($B133,$K$5:$K$39,1)</f>
        <v>12</v>
      </c>
      <c r="D133" s="17">
        <f t="shared" ref="D133:D196" si="21">INDEX($M$5:$M$39,C133)</f>
        <v>0.97111434964120069</v>
      </c>
      <c r="E133" s="17">
        <f t="shared" ref="E133:E196" si="22">INDEX($M$5:$M$39,C133+1)</f>
        <v>0.91657620665013595</v>
      </c>
      <c r="F133" s="14">
        <f t="shared" ref="F133:F196" si="23">INDEX($K$5:$K$39,C133)</f>
        <v>39631</v>
      </c>
      <c r="G133" s="14">
        <f t="shared" ref="G133:G196" si="24">INDEX($K$5:$K$39,C133+1)</f>
        <v>39997</v>
      </c>
      <c r="H133" s="3">
        <f>CHOOSE(MATCH($A$2,{"D","C"},0),VLOOKUP($A133,$J$4:$M$39,COUNTA($J$4:$M$4)),TREND(D133:E133,F133:G133,B133))</f>
        <v>0.95993850066762132</v>
      </c>
    </row>
    <row r="134" spans="1:8">
      <c r="A134" s="12">
        <f t="shared" ref="A134:A197" si="25">EOMONTH(A133,$A$3-1)+1</f>
        <v>39722</v>
      </c>
      <c r="B134" s="34">
        <f t="shared" si="19"/>
        <v>39736</v>
      </c>
      <c r="C134" s="35">
        <f t="shared" si="20"/>
        <v>12</v>
      </c>
      <c r="D134" s="17">
        <f t="shared" si="21"/>
        <v>0.97111434964120069</v>
      </c>
      <c r="E134" s="17">
        <f t="shared" si="22"/>
        <v>0.91657620665013595</v>
      </c>
      <c r="F134" s="14">
        <f t="shared" si="23"/>
        <v>39631</v>
      </c>
      <c r="G134" s="14">
        <f t="shared" si="24"/>
        <v>39997</v>
      </c>
      <c r="H134" s="3">
        <f>CHOOSE(MATCH($A$2,{"D","C"},0),VLOOKUP($A134,$J$4:$M$39,COUNTA($J$4:$M$4)),TREND(D134:E134,F134:G134,B134))</f>
        <v>0.95546816107818966</v>
      </c>
    </row>
    <row r="135" spans="1:8">
      <c r="A135" s="12">
        <f t="shared" si="25"/>
        <v>39753</v>
      </c>
      <c r="B135" s="34">
        <f t="shared" si="19"/>
        <v>39767</v>
      </c>
      <c r="C135" s="35">
        <f t="shared" si="20"/>
        <v>12</v>
      </c>
      <c r="D135" s="17">
        <f t="shared" si="21"/>
        <v>0.97111434964120069</v>
      </c>
      <c r="E135" s="17">
        <f t="shared" si="22"/>
        <v>0.91657620665013595</v>
      </c>
      <c r="F135" s="14">
        <f t="shared" si="23"/>
        <v>39631</v>
      </c>
      <c r="G135" s="14">
        <f t="shared" si="24"/>
        <v>39997</v>
      </c>
      <c r="H135" s="3">
        <f>CHOOSE(MATCH($A$2,{"D","C"},0),VLOOKUP($A135,$J$4:$M$39,COUNTA($J$4:$M$4)),TREND(D135:E135,F135:G135,B135))</f>
        <v>0.95084881016911016</v>
      </c>
    </row>
    <row r="136" spans="1:8">
      <c r="A136" s="12">
        <f t="shared" si="25"/>
        <v>39783</v>
      </c>
      <c r="B136" s="34">
        <f t="shared" si="19"/>
        <v>39797</v>
      </c>
      <c r="C136" s="35">
        <f t="shared" si="20"/>
        <v>12</v>
      </c>
      <c r="D136" s="17">
        <f t="shared" si="21"/>
        <v>0.97111434964120069</v>
      </c>
      <c r="E136" s="17">
        <f t="shared" si="22"/>
        <v>0.91657620665013595</v>
      </c>
      <c r="F136" s="14">
        <f t="shared" si="23"/>
        <v>39631</v>
      </c>
      <c r="G136" s="14">
        <f t="shared" si="24"/>
        <v>39997</v>
      </c>
      <c r="H136" s="3">
        <f>CHOOSE(MATCH($A$2,{"D","C"},0),VLOOKUP($A136,$J$4:$M$39,COUNTA($J$4:$M$4)),TREND(D136:E136,F136:G136,B136))</f>
        <v>0.9463784705796785</v>
      </c>
    </row>
    <row r="137" spans="1:8">
      <c r="A137" s="12">
        <f t="shared" si="25"/>
        <v>39814</v>
      </c>
      <c r="B137" s="34">
        <f t="shared" si="19"/>
        <v>39828</v>
      </c>
      <c r="C137" s="35">
        <f t="shared" si="20"/>
        <v>12</v>
      </c>
      <c r="D137" s="17">
        <f t="shared" si="21"/>
        <v>0.97111434964120069</v>
      </c>
      <c r="E137" s="17">
        <f t="shared" si="22"/>
        <v>0.91657620665013595</v>
      </c>
      <c r="F137" s="14">
        <f t="shared" si="23"/>
        <v>39631</v>
      </c>
      <c r="G137" s="14">
        <f t="shared" si="24"/>
        <v>39997</v>
      </c>
      <c r="H137" s="3">
        <f>CHOOSE(MATCH($A$2,{"D","C"},0),VLOOKUP($A137,$J$4:$M$39,COUNTA($J$4:$M$4)),TREND(D137:E137,F137:G137,B137))</f>
        <v>0.941759119670599</v>
      </c>
    </row>
    <row r="138" spans="1:8">
      <c r="A138" s="12">
        <f t="shared" si="25"/>
        <v>39845</v>
      </c>
      <c r="B138" s="34">
        <f t="shared" si="19"/>
        <v>39859</v>
      </c>
      <c r="C138" s="35">
        <f t="shared" si="20"/>
        <v>12</v>
      </c>
      <c r="D138" s="17">
        <f t="shared" si="21"/>
        <v>0.97111434964120069</v>
      </c>
      <c r="E138" s="17">
        <f t="shared" si="22"/>
        <v>0.91657620665013595</v>
      </c>
      <c r="F138" s="14">
        <f t="shared" si="23"/>
        <v>39631</v>
      </c>
      <c r="G138" s="14">
        <f t="shared" si="24"/>
        <v>39997</v>
      </c>
      <c r="H138" s="3">
        <f>CHOOSE(MATCH($A$2,{"D","C"},0),VLOOKUP($A138,$J$4:$M$39,COUNTA($J$4:$M$4)),TREND(D138:E138,F138:G138,B138))</f>
        <v>0.93713976876152039</v>
      </c>
    </row>
    <row r="139" spans="1:8">
      <c r="A139" s="12">
        <f t="shared" si="25"/>
        <v>39873</v>
      </c>
      <c r="B139" s="34">
        <f t="shared" si="19"/>
        <v>39887</v>
      </c>
      <c r="C139" s="35">
        <f t="shared" si="20"/>
        <v>12</v>
      </c>
      <c r="D139" s="17">
        <f t="shared" si="21"/>
        <v>0.97111434964120069</v>
      </c>
      <c r="E139" s="17">
        <f t="shared" si="22"/>
        <v>0.91657620665013595</v>
      </c>
      <c r="F139" s="14">
        <f t="shared" si="23"/>
        <v>39631</v>
      </c>
      <c r="G139" s="14">
        <f t="shared" si="24"/>
        <v>39997</v>
      </c>
      <c r="H139" s="3">
        <f>CHOOSE(MATCH($A$2,{"D","C"},0),VLOOKUP($A139,$J$4:$M$39,COUNTA($J$4:$M$4)),TREND(D139:E139,F139:G139,B139))</f>
        <v>0.93296745181138441</v>
      </c>
    </row>
    <row r="140" spans="1:8">
      <c r="A140" s="12">
        <f t="shared" si="25"/>
        <v>39904</v>
      </c>
      <c r="B140" s="34">
        <f t="shared" si="19"/>
        <v>39918</v>
      </c>
      <c r="C140" s="35">
        <f t="shared" si="20"/>
        <v>12</v>
      </c>
      <c r="D140" s="17">
        <f t="shared" si="21"/>
        <v>0.97111434964120069</v>
      </c>
      <c r="E140" s="17">
        <f t="shared" si="22"/>
        <v>0.91657620665013595</v>
      </c>
      <c r="F140" s="14">
        <f t="shared" si="23"/>
        <v>39631</v>
      </c>
      <c r="G140" s="14">
        <f t="shared" si="24"/>
        <v>39997</v>
      </c>
      <c r="H140" s="3">
        <f>CHOOSE(MATCH($A$2,{"D","C"},0),VLOOKUP($A140,$J$4:$M$39,COUNTA($J$4:$M$4)),TREND(D140:E140,F140:G140,B140))</f>
        <v>0.92834810090230491</v>
      </c>
    </row>
    <row r="141" spans="1:8">
      <c r="A141" s="12">
        <f t="shared" si="25"/>
        <v>39934</v>
      </c>
      <c r="B141" s="34">
        <f t="shared" si="19"/>
        <v>39948</v>
      </c>
      <c r="C141" s="35">
        <f t="shared" si="20"/>
        <v>12</v>
      </c>
      <c r="D141" s="17">
        <f t="shared" si="21"/>
        <v>0.97111434964120069</v>
      </c>
      <c r="E141" s="17">
        <f t="shared" si="22"/>
        <v>0.91657620665013595</v>
      </c>
      <c r="F141" s="14">
        <f t="shared" si="23"/>
        <v>39631</v>
      </c>
      <c r="G141" s="14">
        <f t="shared" si="24"/>
        <v>39997</v>
      </c>
      <c r="H141" s="3">
        <f>CHOOSE(MATCH($A$2,{"D","C"},0),VLOOKUP($A141,$J$4:$M$39,COUNTA($J$4:$M$4)),TREND(D141:E141,F141:G141,B141))</f>
        <v>0.92387776131287325</v>
      </c>
    </row>
    <row r="142" spans="1:8">
      <c r="A142" s="12">
        <f t="shared" si="25"/>
        <v>39965</v>
      </c>
      <c r="B142" s="34">
        <f t="shared" si="19"/>
        <v>39979</v>
      </c>
      <c r="C142" s="35">
        <f t="shared" si="20"/>
        <v>12</v>
      </c>
      <c r="D142" s="17">
        <f t="shared" si="21"/>
        <v>0.97111434964120069</v>
      </c>
      <c r="E142" s="17">
        <f t="shared" si="22"/>
        <v>0.91657620665013595</v>
      </c>
      <c r="F142" s="14">
        <f t="shared" si="23"/>
        <v>39631</v>
      </c>
      <c r="G142" s="14">
        <f t="shared" si="24"/>
        <v>39997</v>
      </c>
      <c r="H142" s="3">
        <f>CHOOSE(MATCH($A$2,{"D","C"},0),VLOOKUP($A142,$J$4:$M$39,COUNTA($J$4:$M$4)),TREND(D142:E142,F142:G142,B142))</f>
        <v>0.91925841040379375</v>
      </c>
    </row>
    <row r="143" spans="1:8">
      <c r="A143" s="12">
        <f t="shared" si="25"/>
        <v>39995</v>
      </c>
      <c r="B143" s="34">
        <f t="shared" si="19"/>
        <v>40009</v>
      </c>
      <c r="C143" s="35">
        <f t="shared" si="20"/>
        <v>13</v>
      </c>
      <c r="D143" s="17">
        <f t="shared" si="21"/>
        <v>0.91657620665013595</v>
      </c>
      <c r="E143" s="17">
        <f t="shared" si="22"/>
        <v>0.89768926066674692</v>
      </c>
      <c r="F143" s="14">
        <f t="shared" si="23"/>
        <v>39997</v>
      </c>
      <c r="G143" s="14">
        <f t="shared" si="24"/>
        <v>40362</v>
      </c>
      <c r="H143" s="3">
        <f>CHOOSE(MATCH($A$2,{"D","C"},0),VLOOKUP($A143,$J$4:$M$39,COUNTA($J$4:$M$4)),TREND(D143:E143,F143:G143,B143))</f>
        <v>0.91595526596027099</v>
      </c>
    </row>
    <row r="144" spans="1:8">
      <c r="A144" s="12">
        <f t="shared" si="25"/>
        <v>40026</v>
      </c>
      <c r="B144" s="34">
        <f t="shared" si="19"/>
        <v>40040</v>
      </c>
      <c r="C144" s="35">
        <f t="shared" si="20"/>
        <v>13</v>
      </c>
      <c r="D144" s="17">
        <f t="shared" si="21"/>
        <v>0.91657620665013595</v>
      </c>
      <c r="E144" s="17">
        <f t="shared" si="22"/>
        <v>0.89768926066674692</v>
      </c>
      <c r="F144" s="14">
        <f t="shared" si="23"/>
        <v>39997</v>
      </c>
      <c r="G144" s="14">
        <f t="shared" si="24"/>
        <v>40362</v>
      </c>
      <c r="H144" s="3">
        <f>CHOOSE(MATCH($A$2,{"D","C"},0),VLOOKUP($A144,$J$4:$M$39,COUNTA($J$4:$M$4)),TREND(D144:E144,F144:G144,B144))</f>
        <v>0.91435116917812032</v>
      </c>
    </row>
    <row r="145" spans="1:8">
      <c r="A145" s="12">
        <f t="shared" si="25"/>
        <v>40057</v>
      </c>
      <c r="B145" s="34">
        <f t="shared" si="19"/>
        <v>40071</v>
      </c>
      <c r="C145" s="35">
        <f t="shared" si="20"/>
        <v>13</v>
      </c>
      <c r="D145" s="17">
        <f t="shared" si="21"/>
        <v>0.91657620665013595</v>
      </c>
      <c r="E145" s="17">
        <f t="shared" si="22"/>
        <v>0.89768926066674692</v>
      </c>
      <c r="F145" s="14">
        <f t="shared" si="23"/>
        <v>39997</v>
      </c>
      <c r="G145" s="14">
        <f t="shared" si="24"/>
        <v>40362</v>
      </c>
      <c r="H145" s="3">
        <f>CHOOSE(MATCH($A$2,{"D","C"},0),VLOOKUP($A145,$J$4:$M$39,COUNTA($J$4:$M$4)),TREND(D145:E145,F145:G145,B145))</f>
        <v>0.91274707239596919</v>
      </c>
    </row>
    <row r="146" spans="1:8">
      <c r="A146" s="12">
        <f t="shared" si="25"/>
        <v>40087</v>
      </c>
      <c r="B146" s="34">
        <f t="shared" si="19"/>
        <v>40101</v>
      </c>
      <c r="C146" s="35">
        <f t="shared" si="20"/>
        <v>13</v>
      </c>
      <c r="D146" s="17">
        <f t="shared" si="21"/>
        <v>0.91657620665013595</v>
      </c>
      <c r="E146" s="17">
        <f t="shared" si="22"/>
        <v>0.89768926066674692</v>
      </c>
      <c r="F146" s="14">
        <f t="shared" si="23"/>
        <v>39997</v>
      </c>
      <c r="G146" s="14">
        <f t="shared" si="24"/>
        <v>40362</v>
      </c>
      <c r="H146" s="3">
        <f>CHOOSE(MATCH($A$2,{"D","C"},0),VLOOKUP($A146,$J$4:$M$39,COUNTA($J$4:$M$4)),TREND(D146:E146,F146:G146,B146))</f>
        <v>0.91119472067130713</v>
      </c>
    </row>
    <row r="147" spans="1:8">
      <c r="A147" s="12">
        <f t="shared" si="25"/>
        <v>40118</v>
      </c>
      <c r="B147" s="34">
        <f t="shared" si="19"/>
        <v>40132</v>
      </c>
      <c r="C147" s="35">
        <f t="shared" si="20"/>
        <v>13</v>
      </c>
      <c r="D147" s="17">
        <f t="shared" si="21"/>
        <v>0.91657620665013595</v>
      </c>
      <c r="E147" s="17">
        <f t="shared" si="22"/>
        <v>0.89768926066674692</v>
      </c>
      <c r="F147" s="14">
        <f t="shared" si="23"/>
        <v>39997</v>
      </c>
      <c r="G147" s="14">
        <f t="shared" si="24"/>
        <v>40362</v>
      </c>
      <c r="H147" s="3">
        <f>CHOOSE(MATCH($A$2,{"D","C"},0),VLOOKUP($A147,$J$4:$M$39,COUNTA($J$4:$M$4)),TREND(D147:E147,F147:G147,B147))</f>
        <v>0.90959062388915646</v>
      </c>
    </row>
    <row r="148" spans="1:8">
      <c r="A148" s="12">
        <f t="shared" si="25"/>
        <v>40148</v>
      </c>
      <c r="B148" s="34">
        <f t="shared" si="19"/>
        <v>40162</v>
      </c>
      <c r="C148" s="35">
        <f t="shared" si="20"/>
        <v>13</v>
      </c>
      <c r="D148" s="17">
        <f t="shared" si="21"/>
        <v>0.91657620665013595</v>
      </c>
      <c r="E148" s="17">
        <f t="shared" si="22"/>
        <v>0.89768926066674692</v>
      </c>
      <c r="F148" s="14">
        <f t="shared" si="23"/>
        <v>39997</v>
      </c>
      <c r="G148" s="14">
        <f t="shared" si="24"/>
        <v>40362</v>
      </c>
      <c r="H148" s="3">
        <f>CHOOSE(MATCH($A$2,{"D","C"},0),VLOOKUP($A148,$J$4:$M$39,COUNTA($J$4:$M$4)),TREND(D148:E148,F148:G148,B148))</f>
        <v>0.9080382721644944</v>
      </c>
    </row>
    <row r="149" spans="1:8">
      <c r="A149" s="12">
        <f t="shared" si="25"/>
        <v>40179</v>
      </c>
      <c r="B149" s="34">
        <f t="shared" si="19"/>
        <v>40193</v>
      </c>
      <c r="C149" s="35">
        <f t="shared" si="20"/>
        <v>13</v>
      </c>
      <c r="D149" s="17">
        <f t="shared" si="21"/>
        <v>0.91657620665013595</v>
      </c>
      <c r="E149" s="17">
        <f t="shared" si="22"/>
        <v>0.89768926066674692</v>
      </c>
      <c r="F149" s="14">
        <f t="shared" si="23"/>
        <v>39997</v>
      </c>
      <c r="G149" s="14">
        <f t="shared" si="24"/>
        <v>40362</v>
      </c>
      <c r="H149" s="3">
        <f>CHOOSE(MATCH($A$2,{"D","C"},0),VLOOKUP($A149,$J$4:$M$39,COUNTA($J$4:$M$4)),TREND(D149:E149,F149:G149,B149))</f>
        <v>0.90643417538234328</v>
      </c>
    </row>
    <row r="150" spans="1:8">
      <c r="A150" s="12">
        <f t="shared" si="25"/>
        <v>40210</v>
      </c>
      <c r="B150" s="34">
        <f t="shared" si="19"/>
        <v>40224</v>
      </c>
      <c r="C150" s="35">
        <f t="shared" si="20"/>
        <v>13</v>
      </c>
      <c r="D150" s="17">
        <f t="shared" si="21"/>
        <v>0.91657620665013595</v>
      </c>
      <c r="E150" s="17">
        <f t="shared" si="22"/>
        <v>0.89768926066674692</v>
      </c>
      <c r="F150" s="14">
        <f t="shared" si="23"/>
        <v>39997</v>
      </c>
      <c r="G150" s="14">
        <f t="shared" si="24"/>
        <v>40362</v>
      </c>
      <c r="H150" s="3">
        <f>CHOOSE(MATCH($A$2,{"D","C"},0),VLOOKUP($A150,$J$4:$M$39,COUNTA($J$4:$M$4)),TREND(D150:E150,F150:G150,B150))</f>
        <v>0.9048300786001926</v>
      </c>
    </row>
    <row r="151" spans="1:8">
      <c r="A151" s="12">
        <f t="shared" si="25"/>
        <v>40238</v>
      </c>
      <c r="B151" s="34">
        <f t="shared" si="19"/>
        <v>40252</v>
      </c>
      <c r="C151" s="35">
        <f t="shared" si="20"/>
        <v>13</v>
      </c>
      <c r="D151" s="17">
        <f t="shared" si="21"/>
        <v>0.91657620665013595</v>
      </c>
      <c r="E151" s="17">
        <f t="shared" si="22"/>
        <v>0.89768926066674692</v>
      </c>
      <c r="F151" s="14">
        <f t="shared" si="23"/>
        <v>39997</v>
      </c>
      <c r="G151" s="14">
        <f t="shared" si="24"/>
        <v>40362</v>
      </c>
      <c r="H151" s="3">
        <f>CHOOSE(MATCH($A$2,{"D","C"},0),VLOOKUP($A151,$J$4:$M$39,COUNTA($J$4:$M$4)),TREND(D151:E151,F151:G151,B151))</f>
        <v>0.90338121699050777</v>
      </c>
    </row>
    <row r="152" spans="1:8">
      <c r="A152" s="12">
        <f t="shared" si="25"/>
        <v>40269</v>
      </c>
      <c r="B152" s="34">
        <f t="shared" si="19"/>
        <v>40283</v>
      </c>
      <c r="C152" s="35">
        <f t="shared" si="20"/>
        <v>13</v>
      </c>
      <c r="D152" s="17">
        <f t="shared" si="21"/>
        <v>0.91657620665013595</v>
      </c>
      <c r="E152" s="17">
        <f t="shared" si="22"/>
        <v>0.89768926066674692</v>
      </c>
      <c r="F152" s="14">
        <f t="shared" si="23"/>
        <v>39997</v>
      </c>
      <c r="G152" s="14">
        <f t="shared" si="24"/>
        <v>40362</v>
      </c>
      <c r="H152" s="3">
        <f>CHOOSE(MATCH($A$2,{"D","C"},0),VLOOKUP($A152,$J$4:$M$39,COUNTA($J$4:$M$4)),TREND(D152:E152,F152:G152,B152))</f>
        <v>0.9017771202083571</v>
      </c>
    </row>
    <row r="153" spans="1:8">
      <c r="A153" s="12">
        <f t="shared" si="25"/>
        <v>40299</v>
      </c>
      <c r="B153" s="34">
        <f t="shared" si="19"/>
        <v>40313</v>
      </c>
      <c r="C153" s="35">
        <f t="shared" si="20"/>
        <v>13</v>
      </c>
      <c r="D153" s="17">
        <f t="shared" si="21"/>
        <v>0.91657620665013595</v>
      </c>
      <c r="E153" s="17">
        <f t="shared" si="22"/>
        <v>0.89768926066674692</v>
      </c>
      <c r="F153" s="14">
        <f t="shared" si="23"/>
        <v>39997</v>
      </c>
      <c r="G153" s="14">
        <f t="shared" si="24"/>
        <v>40362</v>
      </c>
      <c r="H153" s="3">
        <f>CHOOSE(MATCH($A$2,{"D","C"},0),VLOOKUP($A153,$J$4:$M$39,COUNTA($J$4:$M$4)),TREND(D153:E153,F153:G153,B153))</f>
        <v>0.90022476848369504</v>
      </c>
    </row>
    <row r="154" spans="1:8">
      <c r="A154" s="12">
        <f t="shared" si="25"/>
        <v>40330</v>
      </c>
      <c r="B154" s="34">
        <f t="shared" si="19"/>
        <v>40344</v>
      </c>
      <c r="C154" s="35">
        <f t="shared" si="20"/>
        <v>13</v>
      </c>
      <c r="D154" s="17">
        <f t="shared" si="21"/>
        <v>0.91657620665013595</v>
      </c>
      <c r="E154" s="17">
        <f t="shared" si="22"/>
        <v>0.89768926066674692</v>
      </c>
      <c r="F154" s="14">
        <f t="shared" si="23"/>
        <v>39997</v>
      </c>
      <c r="G154" s="14">
        <f t="shared" si="24"/>
        <v>40362</v>
      </c>
      <c r="H154" s="3">
        <f>CHOOSE(MATCH($A$2,{"D","C"},0),VLOOKUP($A154,$J$4:$M$39,COUNTA($J$4:$M$4)),TREND(D154:E154,F154:G154,B154))</f>
        <v>0.89862067170154436</v>
      </c>
    </row>
    <row r="155" spans="1:8">
      <c r="A155" s="12">
        <f t="shared" si="25"/>
        <v>40360</v>
      </c>
      <c r="B155" s="34">
        <f t="shared" si="19"/>
        <v>40374</v>
      </c>
      <c r="C155" s="35">
        <f t="shared" si="20"/>
        <v>14</v>
      </c>
      <c r="D155" s="17">
        <f t="shared" si="21"/>
        <v>0.89768926066674692</v>
      </c>
      <c r="E155" s="17">
        <f t="shared" si="22"/>
        <v>0.86729440884867093</v>
      </c>
      <c r="F155" s="14">
        <f t="shared" si="23"/>
        <v>40362</v>
      </c>
      <c r="G155" s="14">
        <f t="shared" si="24"/>
        <v>40727</v>
      </c>
      <c r="H155" s="3">
        <f>CHOOSE(MATCH($A$2,{"D","C"},0),VLOOKUP($A155,$J$4:$M$39,COUNTA($J$4:$M$4)),TREND(D155:E155,F155:G155,B155))</f>
        <v>0.89668997786724836</v>
      </c>
    </row>
    <row r="156" spans="1:8">
      <c r="A156" s="12">
        <f t="shared" si="25"/>
        <v>40391</v>
      </c>
      <c r="B156" s="34">
        <f t="shared" si="19"/>
        <v>40405</v>
      </c>
      <c r="C156" s="35">
        <f t="shared" si="20"/>
        <v>14</v>
      </c>
      <c r="D156" s="17">
        <f t="shared" si="21"/>
        <v>0.89768926066674692</v>
      </c>
      <c r="E156" s="17">
        <f t="shared" si="22"/>
        <v>0.86729440884867093</v>
      </c>
      <c r="F156" s="14">
        <f t="shared" si="23"/>
        <v>40362</v>
      </c>
      <c r="G156" s="14">
        <f t="shared" si="24"/>
        <v>40727</v>
      </c>
      <c r="H156" s="3">
        <f>CHOOSE(MATCH($A$2,{"D","C"},0),VLOOKUP($A156,$J$4:$M$39,COUNTA($J$4:$M$4)),TREND(D156:E156,F156:G156,B156))</f>
        <v>0.89410849730187758</v>
      </c>
    </row>
    <row r="157" spans="1:8">
      <c r="A157" s="12">
        <f t="shared" si="25"/>
        <v>40422</v>
      </c>
      <c r="B157" s="34">
        <f t="shared" si="19"/>
        <v>40436</v>
      </c>
      <c r="C157" s="35">
        <f t="shared" si="20"/>
        <v>14</v>
      </c>
      <c r="D157" s="17">
        <f t="shared" si="21"/>
        <v>0.89768926066674692</v>
      </c>
      <c r="E157" s="17">
        <f t="shared" si="22"/>
        <v>0.86729440884867093</v>
      </c>
      <c r="F157" s="14">
        <f t="shared" si="23"/>
        <v>40362</v>
      </c>
      <c r="G157" s="14">
        <f t="shared" si="24"/>
        <v>40727</v>
      </c>
      <c r="H157" s="3">
        <f>CHOOSE(MATCH($A$2,{"D","C"},0),VLOOKUP($A157,$J$4:$M$39,COUNTA($J$4:$M$4)),TREND(D157:E157,F157:G157,B157))</f>
        <v>0.89152701673650681</v>
      </c>
    </row>
    <row r="158" spans="1:8">
      <c r="A158" s="12">
        <f t="shared" si="25"/>
        <v>40452</v>
      </c>
      <c r="B158" s="34">
        <f t="shared" si="19"/>
        <v>40466</v>
      </c>
      <c r="C158" s="35">
        <f t="shared" si="20"/>
        <v>14</v>
      </c>
      <c r="D158" s="17">
        <f t="shared" si="21"/>
        <v>0.89768926066674692</v>
      </c>
      <c r="E158" s="17">
        <f t="shared" si="22"/>
        <v>0.86729440884867093</v>
      </c>
      <c r="F158" s="14">
        <f t="shared" si="23"/>
        <v>40362</v>
      </c>
      <c r="G158" s="14">
        <f t="shared" si="24"/>
        <v>40727</v>
      </c>
      <c r="H158" s="3">
        <f>CHOOSE(MATCH($A$2,{"D","C"},0),VLOOKUP($A158,$J$4:$M$39,COUNTA($J$4:$M$4)),TREND(D158:E158,F158:G158,B158))</f>
        <v>0.88902880973776055</v>
      </c>
    </row>
    <row r="159" spans="1:8">
      <c r="A159" s="12">
        <f t="shared" si="25"/>
        <v>40483</v>
      </c>
      <c r="B159" s="34">
        <f t="shared" si="19"/>
        <v>40497</v>
      </c>
      <c r="C159" s="35">
        <f t="shared" si="20"/>
        <v>14</v>
      </c>
      <c r="D159" s="17">
        <f t="shared" si="21"/>
        <v>0.89768926066674692</v>
      </c>
      <c r="E159" s="17">
        <f t="shared" si="22"/>
        <v>0.86729440884867093</v>
      </c>
      <c r="F159" s="14">
        <f t="shared" si="23"/>
        <v>40362</v>
      </c>
      <c r="G159" s="14">
        <f t="shared" si="24"/>
        <v>40727</v>
      </c>
      <c r="H159" s="3">
        <f>CHOOSE(MATCH($A$2,{"D","C"},0),VLOOKUP($A159,$J$4:$M$39,COUNTA($J$4:$M$4)),TREND(D159:E159,F159:G159,B159))</f>
        <v>0.88644732917238978</v>
      </c>
    </row>
    <row r="160" spans="1:8">
      <c r="A160" s="12">
        <f t="shared" si="25"/>
        <v>40513</v>
      </c>
      <c r="B160" s="34">
        <f t="shared" si="19"/>
        <v>40527</v>
      </c>
      <c r="C160" s="35">
        <f t="shared" si="20"/>
        <v>14</v>
      </c>
      <c r="D160" s="17">
        <f t="shared" si="21"/>
        <v>0.89768926066674692</v>
      </c>
      <c r="E160" s="17">
        <f t="shared" si="22"/>
        <v>0.86729440884867093</v>
      </c>
      <c r="F160" s="14">
        <f t="shared" si="23"/>
        <v>40362</v>
      </c>
      <c r="G160" s="14">
        <f t="shared" si="24"/>
        <v>40727</v>
      </c>
      <c r="H160" s="3">
        <f>CHOOSE(MATCH($A$2,{"D","C"},0),VLOOKUP($A160,$J$4:$M$39,COUNTA($J$4:$M$4)),TREND(D160:E160,F160:G160,B160))</f>
        <v>0.88394912217364396</v>
      </c>
    </row>
    <row r="161" spans="1:8">
      <c r="A161" s="12">
        <f t="shared" si="25"/>
        <v>40544</v>
      </c>
      <c r="B161" s="34">
        <f t="shared" si="19"/>
        <v>40558</v>
      </c>
      <c r="C161" s="35">
        <f t="shared" si="20"/>
        <v>14</v>
      </c>
      <c r="D161" s="17">
        <f t="shared" si="21"/>
        <v>0.89768926066674692</v>
      </c>
      <c r="E161" s="17">
        <f t="shared" si="22"/>
        <v>0.86729440884867093</v>
      </c>
      <c r="F161" s="14">
        <f t="shared" si="23"/>
        <v>40362</v>
      </c>
      <c r="G161" s="14">
        <f t="shared" si="24"/>
        <v>40727</v>
      </c>
      <c r="H161" s="3">
        <f>CHOOSE(MATCH($A$2,{"D","C"},0),VLOOKUP($A161,$J$4:$M$39,COUNTA($J$4:$M$4)),TREND(D161:E161,F161:G161,B161))</f>
        <v>0.88136764160827319</v>
      </c>
    </row>
    <row r="162" spans="1:8">
      <c r="A162" s="12">
        <f t="shared" si="25"/>
        <v>40575</v>
      </c>
      <c r="B162" s="34">
        <f t="shared" si="19"/>
        <v>40589</v>
      </c>
      <c r="C162" s="35">
        <f t="shared" si="20"/>
        <v>14</v>
      </c>
      <c r="D162" s="17">
        <f t="shared" si="21"/>
        <v>0.89768926066674692</v>
      </c>
      <c r="E162" s="17">
        <f t="shared" si="22"/>
        <v>0.86729440884867093</v>
      </c>
      <c r="F162" s="14">
        <f t="shared" si="23"/>
        <v>40362</v>
      </c>
      <c r="G162" s="14">
        <f t="shared" si="24"/>
        <v>40727</v>
      </c>
      <c r="H162" s="3">
        <f>CHOOSE(MATCH($A$2,{"D","C"},0),VLOOKUP($A162,$J$4:$M$39,COUNTA($J$4:$M$4)),TREND(D162:E162,F162:G162,B162))</f>
        <v>0.87878616104290241</v>
      </c>
    </row>
    <row r="163" spans="1:8">
      <c r="A163" s="12">
        <f t="shared" si="25"/>
        <v>40603</v>
      </c>
      <c r="B163" s="34">
        <f t="shared" si="19"/>
        <v>40617</v>
      </c>
      <c r="C163" s="35">
        <f t="shared" si="20"/>
        <v>14</v>
      </c>
      <c r="D163" s="17">
        <f t="shared" si="21"/>
        <v>0.89768926066674692</v>
      </c>
      <c r="E163" s="17">
        <f t="shared" si="22"/>
        <v>0.86729440884867093</v>
      </c>
      <c r="F163" s="14">
        <f t="shared" si="23"/>
        <v>40362</v>
      </c>
      <c r="G163" s="14">
        <f t="shared" si="24"/>
        <v>40727</v>
      </c>
      <c r="H163" s="3">
        <f>CHOOSE(MATCH($A$2,{"D","C"},0),VLOOKUP($A163,$J$4:$M$39,COUNTA($J$4:$M$4)),TREND(D163:E163,F163:G163,B163))</f>
        <v>0.87645450117740609</v>
      </c>
    </row>
    <row r="164" spans="1:8">
      <c r="A164" s="12">
        <f t="shared" si="25"/>
        <v>40634</v>
      </c>
      <c r="B164" s="34">
        <f t="shared" si="19"/>
        <v>40648</v>
      </c>
      <c r="C164" s="35">
        <f t="shared" si="20"/>
        <v>14</v>
      </c>
      <c r="D164" s="17">
        <f t="shared" si="21"/>
        <v>0.89768926066674692</v>
      </c>
      <c r="E164" s="17">
        <f t="shared" si="22"/>
        <v>0.86729440884867093</v>
      </c>
      <c r="F164" s="14">
        <f t="shared" si="23"/>
        <v>40362</v>
      </c>
      <c r="G164" s="14">
        <f t="shared" si="24"/>
        <v>40727</v>
      </c>
      <c r="H164" s="3">
        <f>CHOOSE(MATCH($A$2,{"D","C"},0),VLOOKUP($A164,$J$4:$M$39,COUNTA($J$4:$M$4)),TREND(D164:E164,F164:G164,B164))</f>
        <v>0.87387302061203531</v>
      </c>
    </row>
    <row r="165" spans="1:8">
      <c r="A165" s="12">
        <f t="shared" si="25"/>
        <v>40664</v>
      </c>
      <c r="B165" s="34">
        <f>DATE(YEAR(A165),MONTH(A165)+FLOOR(($N$2+$A$3)/2,1),1+14*MOD($N$2+$A$3,2))</f>
        <v>40678</v>
      </c>
      <c r="C165" s="35">
        <f t="shared" si="20"/>
        <v>14</v>
      </c>
      <c r="D165" s="17">
        <f t="shared" si="21"/>
        <v>0.89768926066674692</v>
      </c>
      <c r="E165" s="17">
        <f t="shared" si="22"/>
        <v>0.86729440884867093</v>
      </c>
      <c r="F165" s="14">
        <f t="shared" si="23"/>
        <v>40362</v>
      </c>
      <c r="G165" s="14">
        <f t="shared" si="24"/>
        <v>40727</v>
      </c>
      <c r="H165" s="3">
        <f>CHOOSE(MATCH($A$2,{"D","C"},0),VLOOKUP($A165,$J$4:$M$39,COUNTA($J$4:$M$4)),TREND(D165:E165,F165:G165,B165))</f>
        <v>0.87137481361328906</v>
      </c>
    </row>
    <row r="166" spans="1:8">
      <c r="A166" s="12">
        <f t="shared" si="25"/>
        <v>40695</v>
      </c>
      <c r="B166" s="34">
        <f>DATE(YEAR(A166),MONTH(A166)+FLOOR(($N$2+$A$3)/2,1),1+14*MOD($N$2+$A$3,2))</f>
        <v>40709</v>
      </c>
      <c r="C166" s="35">
        <f t="shared" si="20"/>
        <v>14</v>
      </c>
      <c r="D166" s="17">
        <f t="shared" si="21"/>
        <v>0.89768926066674692</v>
      </c>
      <c r="E166" s="17">
        <f t="shared" si="22"/>
        <v>0.86729440884867093</v>
      </c>
      <c r="F166" s="14">
        <f t="shared" si="23"/>
        <v>40362</v>
      </c>
      <c r="G166" s="14">
        <f t="shared" si="24"/>
        <v>40727</v>
      </c>
      <c r="H166" s="3">
        <f>CHOOSE(MATCH($A$2,{"D","C"},0),VLOOKUP($A166,$J$4:$M$39,COUNTA($J$4:$M$4)),TREND(D166:E166,F166:G166,B166))</f>
        <v>0.86879333304791828</v>
      </c>
    </row>
    <row r="167" spans="1:8">
      <c r="A167" s="12">
        <f t="shared" si="25"/>
        <v>40725</v>
      </c>
      <c r="B167" s="34">
        <f t="shared" ref="B167:B230" si="26">DATE(YEAR(A167),MONTH(A167)+FLOOR(($N$2+$A$3)/2,1),1+14*MOD($N$2+$A$3,2))</f>
        <v>40739</v>
      </c>
      <c r="C167" s="35">
        <f t="shared" si="20"/>
        <v>15</v>
      </c>
      <c r="D167" s="17">
        <f t="shared" si="21"/>
        <v>0.86729440884867093</v>
      </c>
      <c r="E167" s="17">
        <f t="shared" si="22"/>
        <v>0.84786361928265974</v>
      </c>
      <c r="F167" s="14">
        <f t="shared" si="23"/>
        <v>40727</v>
      </c>
      <c r="G167" s="14">
        <f t="shared" si="24"/>
        <v>41092</v>
      </c>
      <c r="H167" s="3">
        <f>CHOOSE(MATCH($A$2,{"D","C"},0),VLOOKUP($A167,$J$4:$M$39,COUNTA($J$4:$M$4)),TREND(D167:E167,F167:G167,B167))</f>
        <v>0.86665558836978862</v>
      </c>
    </row>
    <row r="168" spans="1:8">
      <c r="A168" s="12">
        <f t="shared" si="25"/>
        <v>40756</v>
      </c>
      <c r="B168" s="34">
        <f t="shared" si="26"/>
        <v>40770</v>
      </c>
      <c r="C168" s="35">
        <f t="shared" si="20"/>
        <v>15</v>
      </c>
      <c r="D168" s="17">
        <f t="shared" si="21"/>
        <v>0.86729440884867093</v>
      </c>
      <c r="E168" s="17">
        <f t="shared" si="22"/>
        <v>0.84786361928265974</v>
      </c>
      <c r="F168" s="14">
        <f t="shared" si="23"/>
        <v>40727</v>
      </c>
      <c r="G168" s="14">
        <f t="shared" si="24"/>
        <v>41092</v>
      </c>
      <c r="H168" s="3">
        <f>CHOOSE(MATCH($A$2,{"D","C"},0),VLOOKUP($A168,$J$4:$M$39,COUNTA($J$4:$M$4)),TREND(D168:E168,F168:G168,B168))</f>
        <v>0.86500530213267535</v>
      </c>
    </row>
    <row r="169" spans="1:8">
      <c r="A169" s="12">
        <f t="shared" si="25"/>
        <v>40787</v>
      </c>
      <c r="B169" s="34">
        <f t="shared" si="26"/>
        <v>40801</v>
      </c>
      <c r="C169" s="35">
        <f t="shared" si="20"/>
        <v>15</v>
      </c>
      <c r="D169" s="17">
        <f t="shared" si="21"/>
        <v>0.86729440884867093</v>
      </c>
      <c r="E169" s="17">
        <f t="shared" si="22"/>
        <v>0.84786361928265974</v>
      </c>
      <c r="F169" s="14">
        <f t="shared" si="23"/>
        <v>40727</v>
      </c>
      <c r="G169" s="14">
        <f t="shared" si="24"/>
        <v>41092</v>
      </c>
      <c r="H169" s="3">
        <f>CHOOSE(MATCH($A$2,{"D","C"},0),VLOOKUP($A169,$J$4:$M$39,COUNTA($J$4:$M$4)),TREND(D169:E169,F169:G169,B169))</f>
        <v>0.86335501589556207</v>
      </c>
    </row>
    <row r="170" spans="1:8">
      <c r="A170" s="12">
        <f t="shared" si="25"/>
        <v>40817</v>
      </c>
      <c r="B170" s="34">
        <f t="shared" si="26"/>
        <v>40831</v>
      </c>
      <c r="C170" s="35">
        <f t="shared" si="20"/>
        <v>15</v>
      </c>
      <c r="D170" s="17">
        <f t="shared" si="21"/>
        <v>0.86729440884867093</v>
      </c>
      <c r="E170" s="17">
        <f t="shared" si="22"/>
        <v>0.84786361928265974</v>
      </c>
      <c r="F170" s="14">
        <f t="shared" si="23"/>
        <v>40727</v>
      </c>
      <c r="G170" s="14">
        <f t="shared" si="24"/>
        <v>41092</v>
      </c>
      <c r="H170" s="3">
        <f>CHOOSE(MATCH($A$2,{"D","C"},0),VLOOKUP($A170,$J$4:$M$39,COUNTA($J$4:$M$4)),TREND(D170:E170,F170:G170,B170))</f>
        <v>0.86175796469835575</v>
      </c>
    </row>
    <row r="171" spans="1:8">
      <c r="A171" s="12">
        <f t="shared" si="25"/>
        <v>40848</v>
      </c>
      <c r="B171" s="34">
        <f t="shared" si="26"/>
        <v>40862</v>
      </c>
      <c r="C171" s="35">
        <f t="shared" si="20"/>
        <v>15</v>
      </c>
      <c r="D171" s="17">
        <f t="shared" si="21"/>
        <v>0.86729440884867093</v>
      </c>
      <c r="E171" s="17">
        <f t="shared" si="22"/>
        <v>0.84786361928265974</v>
      </c>
      <c r="F171" s="14">
        <f t="shared" si="23"/>
        <v>40727</v>
      </c>
      <c r="G171" s="14">
        <f t="shared" si="24"/>
        <v>41092</v>
      </c>
      <c r="H171" s="3">
        <f>CHOOSE(MATCH($A$2,{"D","C"},0),VLOOKUP($A171,$J$4:$M$39,COUNTA($J$4:$M$4)),TREND(D171:E171,F171:G171,B171))</f>
        <v>0.86010767846124248</v>
      </c>
    </row>
    <row r="172" spans="1:8">
      <c r="A172" s="12">
        <f t="shared" si="25"/>
        <v>40878</v>
      </c>
      <c r="B172" s="34">
        <f t="shared" si="26"/>
        <v>40892</v>
      </c>
      <c r="C172" s="35">
        <f t="shared" si="20"/>
        <v>15</v>
      </c>
      <c r="D172" s="17">
        <f t="shared" si="21"/>
        <v>0.86729440884867093</v>
      </c>
      <c r="E172" s="17">
        <f t="shared" si="22"/>
        <v>0.84786361928265974</v>
      </c>
      <c r="F172" s="14">
        <f t="shared" si="23"/>
        <v>40727</v>
      </c>
      <c r="G172" s="14">
        <f t="shared" si="24"/>
        <v>41092</v>
      </c>
      <c r="H172" s="3">
        <f>CHOOSE(MATCH($A$2,{"D","C"},0),VLOOKUP($A172,$J$4:$M$39,COUNTA($J$4:$M$4)),TREND(D172:E172,F172:G172,B172))</f>
        <v>0.85851062726403615</v>
      </c>
    </row>
    <row r="173" spans="1:8">
      <c r="A173" s="12">
        <f t="shared" si="25"/>
        <v>40909</v>
      </c>
      <c r="B173" s="34">
        <f t="shared" si="26"/>
        <v>40923</v>
      </c>
      <c r="C173" s="35">
        <f t="shared" si="20"/>
        <v>15</v>
      </c>
      <c r="D173" s="17">
        <f t="shared" si="21"/>
        <v>0.86729440884867093</v>
      </c>
      <c r="E173" s="17">
        <f t="shared" si="22"/>
        <v>0.84786361928265974</v>
      </c>
      <c r="F173" s="14">
        <f t="shared" si="23"/>
        <v>40727</v>
      </c>
      <c r="G173" s="14">
        <f t="shared" si="24"/>
        <v>41092</v>
      </c>
      <c r="H173" s="3">
        <f>CHOOSE(MATCH($A$2,{"D","C"},0),VLOOKUP($A173,$J$4:$M$39,COUNTA($J$4:$M$4)),TREND(D173:E173,F173:G173,B173))</f>
        <v>0.85686034102692288</v>
      </c>
    </row>
    <row r="174" spans="1:8">
      <c r="A174" s="12">
        <f t="shared" si="25"/>
        <v>40940</v>
      </c>
      <c r="B174" s="34">
        <f t="shared" si="26"/>
        <v>40954</v>
      </c>
      <c r="C174" s="35">
        <f t="shared" si="20"/>
        <v>15</v>
      </c>
      <c r="D174" s="17">
        <f t="shared" si="21"/>
        <v>0.86729440884867093</v>
      </c>
      <c r="E174" s="17">
        <f t="shared" si="22"/>
        <v>0.84786361928265974</v>
      </c>
      <c r="F174" s="14">
        <f t="shared" si="23"/>
        <v>40727</v>
      </c>
      <c r="G174" s="14">
        <f t="shared" si="24"/>
        <v>41092</v>
      </c>
      <c r="H174" s="3">
        <f>CHOOSE(MATCH($A$2,{"D","C"},0),VLOOKUP($A174,$J$4:$M$39,COUNTA($J$4:$M$4)),TREND(D174:E174,F174:G174,B174))</f>
        <v>0.8552100547898096</v>
      </c>
    </row>
    <row r="175" spans="1:8">
      <c r="A175" s="12">
        <f t="shared" si="25"/>
        <v>40969</v>
      </c>
      <c r="B175" s="34">
        <f t="shared" si="26"/>
        <v>40983</v>
      </c>
      <c r="C175" s="35">
        <f t="shared" si="20"/>
        <v>15</v>
      </c>
      <c r="D175" s="17">
        <f t="shared" si="21"/>
        <v>0.86729440884867093</v>
      </c>
      <c r="E175" s="17">
        <f t="shared" si="22"/>
        <v>0.84786361928265974</v>
      </c>
      <c r="F175" s="14">
        <f t="shared" si="23"/>
        <v>40727</v>
      </c>
      <c r="G175" s="14">
        <f t="shared" si="24"/>
        <v>41092</v>
      </c>
      <c r="H175" s="3">
        <f>CHOOSE(MATCH($A$2,{"D","C"},0),VLOOKUP($A175,$J$4:$M$39,COUNTA($J$4:$M$4)),TREND(D175:E175,F175:G175,B175))</f>
        <v>0.85366623863250979</v>
      </c>
    </row>
    <row r="176" spans="1:8">
      <c r="A176" s="12">
        <f t="shared" si="25"/>
        <v>41000</v>
      </c>
      <c r="B176" s="34">
        <f t="shared" si="26"/>
        <v>41014</v>
      </c>
      <c r="C176" s="35">
        <f t="shared" si="20"/>
        <v>15</v>
      </c>
      <c r="D176" s="17">
        <f t="shared" si="21"/>
        <v>0.86729440884867093</v>
      </c>
      <c r="E176" s="17">
        <f t="shared" si="22"/>
        <v>0.84786361928265974</v>
      </c>
      <c r="F176" s="14">
        <f t="shared" si="23"/>
        <v>40727</v>
      </c>
      <c r="G176" s="14">
        <f t="shared" si="24"/>
        <v>41092</v>
      </c>
      <c r="H176" s="3">
        <f>CHOOSE(MATCH($A$2,{"D","C"},0),VLOOKUP($A176,$J$4:$M$39,COUNTA($J$4:$M$4)),TREND(D176:E176,F176:G176,B176))</f>
        <v>0.85201595239539651</v>
      </c>
    </row>
    <row r="177" spans="1:8">
      <c r="A177" s="12">
        <f t="shared" si="25"/>
        <v>41030</v>
      </c>
      <c r="B177" s="34">
        <f t="shared" si="26"/>
        <v>41044</v>
      </c>
      <c r="C177" s="35">
        <f t="shared" si="20"/>
        <v>15</v>
      </c>
      <c r="D177" s="17">
        <f t="shared" si="21"/>
        <v>0.86729440884867093</v>
      </c>
      <c r="E177" s="17">
        <f t="shared" si="22"/>
        <v>0.84786361928265974</v>
      </c>
      <c r="F177" s="14">
        <f t="shared" si="23"/>
        <v>40727</v>
      </c>
      <c r="G177" s="14">
        <f t="shared" si="24"/>
        <v>41092</v>
      </c>
      <c r="H177" s="3">
        <f>CHOOSE(MATCH($A$2,{"D","C"},0),VLOOKUP($A177,$J$4:$M$39,COUNTA($J$4:$M$4)),TREND(D177:E177,F177:G177,B177))</f>
        <v>0.85041890119819019</v>
      </c>
    </row>
    <row r="178" spans="1:8">
      <c r="A178" s="12">
        <f t="shared" si="25"/>
        <v>41061</v>
      </c>
      <c r="B178" s="34">
        <f t="shared" si="26"/>
        <v>41075</v>
      </c>
      <c r="C178" s="35">
        <f t="shared" si="20"/>
        <v>15</v>
      </c>
      <c r="D178" s="17">
        <f t="shared" si="21"/>
        <v>0.86729440884867093</v>
      </c>
      <c r="E178" s="17">
        <f t="shared" si="22"/>
        <v>0.84786361928265974</v>
      </c>
      <c r="F178" s="14">
        <f t="shared" si="23"/>
        <v>40727</v>
      </c>
      <c r="G178" s="14">
        <f t="shared" si="24"/>
        <v>41092</v>
      </c>
      <c r="H178" s="3">
        <f>CHOOSE(MATCH($A$2,{"D","C"},0),VLOOKUP($A178,$J$4:$M$39,COUNTA($J$4:$M$4)),TREND(D178:E178,F178:G178,B178))</f>
        <v>0.84876861496107692</v>
      </c>
    </row>
    <row r="179" spans="1:8">
      <c r="A179" s="12">
        <f t="shared" si="25"/>
        <v>41091</v>
      </c>
      <c r="B179" s="34">
        <f t="shared" si="26"/>
        <v>41105</v>
      </c>
      <c r="C179" s="35">
        <f t="shared" si="20"/>
        <v>16</v>
      </c>
      <c r="D179" s="17">
        <f t="shared" si="21"/>
        <v>0.84786361928265974</v>
      </c>
      <c r="E179" s="17">
        <f t="shared" si="22"/>
        <v>0.83419309545961318</v>
      </c>
      <c r="F179" s="14">
        <f t="shared" si="23"/>
        <v>41092</v>
      </c>
      <c r="G179" s="14">
        <f t="shared" si="24"/>
        <v>41458</v>
      </c>
      <c r="H179" s="3">
        <f>CHOOSE(MATCH($A$2,{"D","C"},0),VLOOKUP($A179,$J$4:$M$39,COUNTA($J$4:$M$4)),TREND(D179:E179,F179:G179,B179))</f>
        <v>0.84737805422883561</v>
      </c>
    </row>
    <row r="180" spans="1:8">
      <c r="A180" s="12">
        <f t="shared" si="25"/>
        <v>41122</v>
      </c>
      <c r="B180" s="34">
        <f t="shared" si="26"/>
        <v>41136</v>
      </c>
      <c r="C180" s="35">
        <f t="shared" si="20"/>
        <v>16</v>
      </c>
      <c r="D180" s="17">
        <f t="shared" si="21"/>
        <v>0.84786361928265974</v>
      </c>
      <c r="E180" s="17">
        <f t="shared" si="22"/>
        <v>0.83419309545961318</v>
      </c>
      <c r="F180" s="14">
        <f t="shared" si="23"/>
        <v>41092</v>
      </c>
      <c r="G180" s="14">
        <f t="shared" si="24"/>
        <v>41458</v>
      </c>
      <c r="H180" s="3">
        <f>CHOOSE(MATCH($A$2,{"D","C"},0),VLOOKUP($A180,$J$4:$M$39,COUNTA($J$4:$M$4)),TREND(D180:E180,F180:G180,B180))</f>
        <v>0.84622016833125513</v>
      </c>
    </row>
    <row r="181" spans="1:8">
      <c r="A181" s="12">
        <f t="shared" si="25"/>
        <v>41153</v>
      </c>
      <c r="B181" s="34">
        <f t="shared" si="26"/>
        <v>41167</v>
      </c>
      <c r="C181" s="35">
        <f t="shared" si="20"/>
        <v>16</v>
      </c>
      <c r="D181" s="17">
        <f t="shared" si="21"/>
        <v>0.84786361928265974</v>
      </c>
      <c r="E181" s="17">
        <f t="shared" si="22"/>
        <v>0.83419309545961318</v>
      </c>
      <c r="F181" s="14">
        <f t="shared" si="23"/>
        <v>41092</v>
      </c>
      <c r="G181" s="14">
        <f t="shared" si="24"/>
        <v>41458</v>
      </c>
      <c r="H181" s="3">
        <f>CHOOSE(MATCH($A$2,{"D","C"},0),VLOOKUP($A181,$J$4:$M$39,COUNTA($J$4:$M$4)),TREND(D181:E181,F181:G181,B181))</f>
        <v>0.84506228243367465</v>
      </c>
    </row>
    <row r="182" spans="1:8">
      <c r="A182" s="12">
        <f t="shared" si="25"/>
        <v>41183</v>
      </c>
      <c r="B182" s="34">
        <f t="shared" si="26"/>
        <v>41197</v>
      </c>
      <c r="C182" s="35">
        <f t="shared" si="20"/>
        <v>16</v>
      </c>
      <c r="D182" s="17">
        <f t="shared" si="21"/>
        <v>0.84786361928265974</v>
      </c>
      <c r="E182" s="17">
        <f t="shared" si="22"/>
        <v>0.83419309545961318</v>
      </c>
      <c r="F182" s="14">
        <f t="shared" si="23"/>
        <v>41092</v>
      </c>
      <c r="G182" s="14">
        <f t="shared" si="24"/>
        <v>41458</v>
      </c>
      <c r="H182" s="3">
        <f>CHOOSE(MATCH($A$2,{"D","C"},0),VLOOKUP($A182,$J$4:$M$39,COUNTA($J$4:$M$4)),TREND(D182:E182,F182:G182,B182))</f>
        <v>0.8439417476940807</v>
      </c>
    </row>
    <row r="183" spans="1:8">
      <c r="A183" s="12">
        <f t="shared" si="25"/>
        <v>41214</v>
      </c>
      <c r="B183" s="34">
        <f t="shared" si="26"/>
        <v>41228</v>
      </c>
      <c r="C183" s="35">
        <f t="shared" si="20"/>
        <v>16</v>
      </c>
      <c r="D183" s="17">
        <f t="shared" si="21"/>
        <v>0.84786361928265974</v>
      </c>
      <c r="E183" s="17">
        <f t="shared" si="22"/>
        <v>0.83419309545961318</v>
      </c>
      <c r="F183" s="14">
        <f t="shared" si="23"/>
        <v>41092</v>
      </c>
      <c r="G183" s="14">
        <f t="shared" si="24"/>
        <v>41458</v>
      </c>
      <c r="H183" s="3">
        <f>CHOOSE(MATCH($A$2,{"D","C"},0),VLOOKUP($A183,$J$4:$M$39,COUNTA($J$4:$M$4)),TREND(D183:E183,F183:G183,B183))</f>
        <v>0.84278386179650022</v>
      </c>
    </row>
    <row r="184" spans="1:8">
      <c r="A184" s="12">
        <f t="shared" si="25"/>
        <v>41244</v>
      </c>
      <c r="B184" s="34">
        <f t="shared" si="26"/>
        <v>41258</v>
      </c>
      <c r="C184" s="35">
        <f t="shared" si="20"/>
        <v>16</v>
      </c>
      <c r="D184" s="17">
        <f t="shared" si="21"/>
        <v>0.84786361928265974</v>
      </c>
      <c r="E184" s="17">
        <f t="shared" si="22"/>
        <v>0.83419309545961318</v>
      </c>
      <c r="F184" s="14">
        <f t="shared" si="23"/>
        <v>41092</v>
      </c>
      <c r="G184" s="14">
        <f t="shared" si="24"/>
        <v>41458</v>
      </c>
      <c r="H184" s="3">
        <f>CHOOSE(MATCH($A$2,{"D","C"},0),VLOOKUP($A184,$J$4:$M$39,COUNTA($J$4:$M$4)),TREND(D184:E184,F184:G184,B184))</f>
        <v>0.84166332705690627</v>
      </c>
    </row>
    <row r="185" spans="1:8">
      <c r="A185" s="12">
        <f t="shared" si="25"/>
        <v>41275</v>
      </c>
      <c r="B185" s="34">
        <f t="shared" si="26"/>
        <v>41289</v>
      </c>
      <c r="C185" s="35">
        <f t="shared" si="20"/>
        <v>16</v>
      </c>
      <c r="D185" s="17">
        <f t="shared" si="21"/>
        <v>0.84786361928265974</v>
      </c>
      <c r="E185" s="17">
        <f t="shared" si="22"/>
        <v>0.83419309545961318</v>
      </c>
      <c r="F185" s="14">
        <f t="shared" si="23"/>
        <v>41092</v>
      </c>
      <c r="G185" s="14">
        <f t="shared" si="24"/>
        <v>41458</v>
      </c>
      <c r="H185" s="3">
        <f>CHOOSE(MATCH($A$2,{"D","C"},0),VLOOKUP($A185,$J$4:$M$39,COUNTA($J$4:$M$4)),TREND(D185:E185,F185:G185,B185))</f>
        <v>0.84050544115932579</v>
      </c>
    </row>
    <row r="186" spans="1:8">
      <c r="A186" s="12">
        <f t="shared" si="25"/>
        <v>41306</v>
      </c>
      <c r="B186" s="34">
        <f t="shared" si="26"/>
        <v>41320</v>
      </c>
      <c r="C186" s="35">
        <f t="shared" si="20"/>
        <v>16</v>
      </c>
      <c r="D186" s="17">
        <f t="shared" si="21"/>
        <v>0.84786361928265974</v>
      </c>
      <c r="E186" s="17">
        <f t="shared" si="22"/>
        <v>0.83419309545961318</v>
      </c>
      <c r="F186" s="14">
        <f t="shared" si="23"/>
        <v>41092</v>
      </c>
      <c r="G186" s="14">
        <f t="shared" si="24"/>
        <v>41458</v>
      </c>
      <c r="H186" s="3">
        <f>CHOOSE(MATCH($A$2,{"D","C"},0),VLOOKUP($A186,$J$4:$M$39,COUNTA($J$4:$M$4)),TREND(D186:E186,F186:G186,B186))</f>
        <v>0.83934755526174532</v>
      </c>
    </row>
    <row r="187" spans="1:8">
      <c r="A187" s="12">
        <f t="shared" si="25"/>
        <v>41334</v>
      </c>
      <c r="B187" s="34">
        <f t="shared" si="26"/>
        <v>41348</v>
      </c>
      <c r="C187" s="35">
        <f t="shared" si="20"/>
        <v>16</v>
      </c>
      <c r="D187" s="17">
        <f t="shared" si="21"/>
        <v>0.84786361928265974</v>
      </c>
      <c r="E187" s="17">
        <f t="shared" si="22"/>
        <v>0.83419309545961318</v>
      </c>
      <c r="F187" s="14">
        <f t="shared" si="23"/>
        <v>41092</v>
      </c>
      <c r="G187" s="14">
        <f t="shared" si="24"/>
        <v>41458</v>
      </c>
      <c r="H187" s="3">
        <f>CHOOSE(MATCH($A$2,{"D","C"},0),VLOOKUP($A187,$J$4:$M$39,COUNTA($J$4:$M$4)),TREND(D187:E187,F187:G187,B187))</f>
        <v>0.83830172283812421</v>
      </c>
    </row>
    <row r="188" spans="1:8">
      <c r="A188" s="12">
        <f t="shared" si="25"/>
        <v>41365</v>
      </c>
      <c r="B188" s="34">
        <f t="shared" si="26"/>
        <v>41379</v>
      </c>
      <c r="C188" s="35">
        <f t="shared" si="20"/>
        <v>16</v>
      </c>
      <c r="D188" s="17">
        <f t="shared" si="21"/>
        <v>0.84786361928265974</v>
      </c>
      <c r="E188" s="17">
        <f t="shared" si="22"/>
        <v>0.83419309545961318</v>
      </c>
      <c r="F188" s="14">
        <f t="shared" si="23"/>
        <v>41092</v>
      </c>
      <c r="G188" s="14">
        <f t="shared" si="24"/>
        <v>41458</v>
      </c>
      <c r="H188" s="3">
        <f>CHOOSE(MATCH($A$2,{"D","C"},0),VLOOKUP($A188,$J$4:$M$39,COUNTA($J$4:$M$4)),TREND(D188:E188,F188:G188,B188))</f>
        <v>0.83714383694054373</v>
      </c>
    </row>
    <row r="189" spans="1:8">
      <c r="A189" s="12">
        <f t="shared" si="25"/>
        <v>41395</v>
      </c>
      <c r="B189" s="34">
        <f t="shared" si="26"/>
        <v>41409</v>
      </c>
      <c r="C189" s="35">
        <f t="shared" si="20"/>
        <v>16</v>
      </c>
      <c r="D189" s="17">
        <f t="shared" si="21"/>
        <v>0.84786361928265974</v>
      </c>
      <c r="E189" s="17">
        <f t="shared" si="22"/>
        <v>0.83419309545961318</v>
      </c>
      <c r="F189" s="14">
        <f t="shared" si="23"/>
        <v>41092</v>
      </c>
      <c r="G189" s="14">
        <f t="shared" si="24"/>
        <v>41458</v>
      </c>
      <c r="H189" s="3">
        <f>CHOOSE(MATCH($A$2,{"D","C"},0),VLOOKUP($A189,$J$4:$M$39,COUNTA($J$4:$M$4)),TREND(D189:E189,F189:G189,B189))</f>
        <v>0.83602330220094978</v>
      </c>
    </row>
    <row r="190" spans="1:8">
      <c r="A190" s="12">
        <f t="shared" si="25"/>
        <v>41426</v>
      </c>
      <c r="B190" s="34">
        <f t="shared" si="26"/>
        <v>41440</v>
      </c>
      <c r="C190" s="35">
        <f t="shared" si="20"/>
        <v>16</v>
      </c>
      <c r="D190" s="17">
        <f t="shared" si="21"/>
        <v>0.84786361928265974</v>
      </c>
      <c r="E190" s="17">
        <f t="shared" si="22"/>
        <v>0.83419309545961318</v>
      </c>
      <c r="F190" s="14">
        <f t="shared" si="23"/>
        <v>41092</v>
      </c>
      <c r="G190" s="14">
        <f t="shared" si="24"/>
        <v>41458</v>
      </c>
      <c r="H190" s="3">
        <f>CHOOSE(MATCH($A$2,{"D","C"},0),VLOOKUP($A190,$J$4:$M$39,COUNTA($J$4:$M$4)),TREND(D190:E190,F190:G190,B190))</f>
        <v>0.8348654163033693</v>
      </c>
    </row>
    <row r="191" spans="1:8">
      <c r="A191" s="12">
        <f t="shared" si="25"/>
        <v>41456</v>
      </c>
      <c r="B191" s="34">
        <f t="shared" si="26"/>
        <v>41470</v>
      </c>
      <c r="C191" s="35">
        <f t="shared" si="20"/>
        <v>17</v>
      </c>
      <c r="D191" s="17">
        <f t="shared" si="21"/>
        <v>0.83419309545961318</v>
      </c>
      <c r="E191" s="17">
        <f t="shared" si="22"/>
        <v>0.83342144047871403</v>
      </c>
      <c r="F191" s="14">
        <f t="shared" si="23"/>
        <v>41458</v>
      </c>
      <c r="G191" s="14">
        <f t="shared" si="24"/>
        <v>41823</v>
      </c>
      <c r="H191" s="3">
        <f>CHOOSE(MATCH($A$2,{"D","C"},0),VLOOKUP($A191,$J$4:$M$39,COUNTA($J$4:$M$4)),TREND(D191:E191,F191:G191,B191))</f>
        <v>0.83416772598078914</v>
      </c>
    </row>
    <row r="192" spans="1:8">
      <c r="A192" s="12">
        <f t="shared" si="25"/>
        <v>41487</v>
      </c>
      <c r="B192" s="34">
        <f t="shared" si="26"/>
        <v>41501</v>
      </c>
      <c r="C192" s="35">
        <f t="shared" si="20"/>
        <v>17</v>
      </c>
      <c r="D192" s="17">
        <f t="shared" si="21"/>
        <v>0.83419309545961318</v>
      </c>
      <c r="E192" s="17">
        <f t="shared" si="22"/>
        <v>0.83342144047871403</v>
      </c>
      <c r="F192" s="14">
        <f t="shared" si="23"/>
        <v>41458</v>
      </c>
      <c r="G192" s="14">
        <f t="shared" si="24"/>
        <v>41823</v>
      </c>
      <c r="H192" s="3">
        <f>CHOOSE(MATCH($A$2,{"D","C"},0),VLOOKUP($A192,$J$4:$M$39,COUNTA($J$4:$M$4)),TREND(D192:E192,F192:G192,B192))</f>
        <v>0.83410218816049364</v>
      </c>
    </row>
    <row r="193" spans="1:8">
      <c r="A193" s="12">
        <f t="shared" si="25"/>
        <v>41518</v>
      </c>
      <c r="B193" s="34">
        <f t="shared" si="26"/>
        <v>41532</v>
      </c>
      <c r="C193" s="35">
        <f t="shared" si="20"/>
        <v>17</v>
      </c>
      <c r="D193" s="17">
        <f t="shared" si="21"/>
        <v>0.83419309545961318</v>
      </c>
      <c r="E193" s="17">
        <f t="shared" si="22"/>
        <v>0.83342144047871403</v>
      </c>
      <c r="F193" s="14">
        <f t="shared" si="23"/>
        <v>41458</v>
      </c>
      <c r="G193" s="14">
        <f t="shared" si="24"/>
        <v>41823</v>
      </c>
      <c r="H193" s="3">
        <f>CHOOSE(MATCH($A$2,{"D","C"},0),VLOOKUP($A193,$J$4:$M$39,COUNTA($J$4:$M$4)),TREND(D193:E193,F193:G193,B193))</f>
        <v>0.83403665034019803</v>
      </c>
    </row>
    <row r="194" spans="1:8">
      <c r="A194" s="12">
        <f t="shared" si="25"/>
        <v>41548</v>
      </c>
      <c r="B194" s="34">
        <f t="shared" si="26"/>
        <v>41562</v>
      </c>
      <c r="C194" s="35">
        <f t="shared" si="20"/>
        <v>17</v>
      </c>
      <c r="D194" s="17">
        <f t="shared" si="21"/>
        <v>0.83419309545961318</v>
      </c>
      <c r="E194" s="17">
        <f t="shared" si="22"/>
        <v>0.83342144047871403</v>
      </c>
      <c r="F194" s="14">
        <f t="shared" si="23"/>
        <v>41458</v>
      </c>
      <c r="G194" s="14">
        <f t="shared" si="24"/>
        <v>41823</v>
      </c>
      <c r="H194" s="3">
        <f>CHOOSE(MATCH($A$2,{"D","C"},0),VLOOKUP($A194,$J$4:$M$39,COUNTA($J$4:$M$4)),TREND(D194:E194,F194:G194,B194))</f>
        <v>0.83397322664313789</v>
      </c>
    </row>
    <row r="195" spans="1:8">
      <c r="A195" s="12">
        <f t="shared" si="25"/>
        <v>41579</v>
      </c>
      <c r="B195" s="34">
        <f t="shared" si="26"/>
        <v>41593</v>
      </c>
      <c r="C195" s="35">
        <f t="shared" si="20"/>
        <v>17</v>
      </c>
      <c r="D195" s="17">
        <f t="shared" si="21"/>
        <v>0.83419309545961318</v>
      </c>
      <c r="E195" s="17">
        <f t="shared" si="22"/>
        <v>0.83342144047871403</v>
      </c>
      <c r="F195" s="14">
        <f t="shared" si="23"/>
        <v>41458</v>
      </c>
      <c r="G195" s="14">
        <f t="shared" si="24"/>
        <v>41823</v>
      </c>
      <c r="H195" s="3">
        <f>CHOOSE(MATCH($A$2,{"D","C"},0),VLOOKUP($A195,$J$4:$M$39,COUNTA($J$4:$M$4)),TREND(D195:E195,F195:G195,B195))</f>
        <v>0.83390768882284227</v>
      </c>
    </row>
    <row r="196" spans="1:8">
      <c r="A196" s="12">
        <f t="shared" si="25"/>
        <v>41609</v>
      </c>
      <c r="B196" s="34">
        <f t="shared" si="26"/>
        <v>41623</v>
      </c>
      <c r="C196" s="35">
        <f t="shared" si="20"/>
        <v>17</v>
      </c>
      <c r="D196" s="17">
        <f t="shared" si="21"/>
        <v>0.83419309545961318</v>
      </c>
      <c r="E196" s="17">
        <f t="shared" si="22"/>
        <v>0.83342144047871403</v>
      </c>
      <c r="F196" s="14">
        <f t="shared" si="23"/>
        <v>41458</v>
      </c>
      <c r="G196" s="14">
        <f t="shared" si="24"/>
        <v>41823</v>
      </c>
      <c r="H196" s="3">
        <f>CHOOSE(MATCH($A$2,{"D","C"},0),VLOOKUP($A196,$J$4:$M$39,COUNTA($J$4:$M$4)),TREND(D196:E196,F196:G196,B196))</f>
        <v>0.83384426512578214</v>
      </c>
    </row>
    <row r="197" spans="1:8">
      <c r="A197" s="12">
        <f t="shared" si="25"/>
        <v>41640</v>
      </c>
      <c r="B197" s="34">
        <f t="shared" si="26"/>
        <v>41654</v>
      </c>
      <c r="C197" s="35">
        <f t="shared" ref="C197:C260" si="27">MATCH($B197,$K$5:$K$39,1)</f>
        <v>17</v>
      </c>
      <c r="D197" s="17">
        <f t="shared" ref="D197:D260" si="28">INDEX($M$5:$M$39,C197)</f>
        <v>0.83419309545961318</v>
      </c>
      <c r="E197" s="17">
        <f t="shared" ref="E197:E260" si="29">INDEX($M$5:$M$39,C197+1)</f>
        <v>0.83342144047871403</v>
      </c>
      <c r="F197" s="14">
        <f t="shared" ref="F197:F260" si="30">INDEX($K$5:$K$39,C197)</f>
        <v>41458</v>
      </c>
      <c r="G197" s="14">
        <f t="shared" ref="G197:G260" si="31">INDEX($K$5:$K$39,C197+1)</f>
        <v>41823</v>
      </c>
      <c r="H197" s="3">
        <f>CHOOSE(MATCH($A$2,{"D","C"},0),VLOOKUP($A197,$J$4:$M$39,COUNTA($J$4:$M$4)),TREND(D197:E197,F197:G197,B197))</f>
        <v>0.83377872730548652</v>
      </c>
    </row>
    <row r="198" spans="1:8">
      <c r="A198" s="12">
        <f t="shared" ref="A198:A261" si="32">EOMONTH(A197,$A$3-1)+1</f>
        <v>41671</v>
      </c>
      <c r="B198" s="34">
        <f t="shared" si="26"/>
        <v>41685</v>
      </c>
      <c r="C198" s="35">
        <f t="shared" si="27"/>
        <v>17</v>
      </c>
      <c r="D198" s="17">
        <f t="shared" si="28"/>
        <v>0.83419309545961318</v>
      </c>
      <c r="E198" s="17">
        <f t="shared" si="29"/>
        <v>0.83342144047871403</v>
      </c>
      <c r="F198" s="14">
        <f t="shared" si="30"/>
        <v>41458</v>
      </c>
      <c r="G198" s="14">
        <f t="shared" si="31"/>
        <v>41823</v>
      </c>
      <c r="H198" s="3">
        <f>CHOOSE(MATCH($A$2,{"D","C"},0),VLOOKUP($A198,$J$4:$M$39,COUNTA($J$4:$M$4)),TREND(D198:E198,F198:G198,B198))</f>
        <v>0.83371318948519102</v>
      </c>
    </row>
    <row r="199" spans="1:8">
      <c r="A199" s="12">
        <f t="shared" si="32"/>
        <v>41699</v>
      </c>
      <c r="B199" s="34">
        <f t="shared" si="26"/>
        <v>41713</v>
      </c>
      <c r="C199" s="35">
        <f t="shared" si="27"/>
        <v>17</v>
      </c>
      <c r="D199" s="17">
        <f t="shared" si="28"/>
        <v>0.83419309545961318</v>
      </c>
      <c r="E199" s="17">
        <f t="shared" si="29"/>
        <v>0.83342144047871403</v>
      </c>
      <c r="F199" s="14">
        <f t="shared" si="30"/>
        <v>41458</v>
      </c>
      <c r="G199" s="14">
        <f t="shared" si="31"/>
        <v>41823</v>
      </c>
      <c r="H199" s="3">
        <f>CHOOSE(MATCH($A$2,{"D","C"},0),VLOOKUP($A199,$J$4:$M$39,COUNTA($J$4:$M$4)),TREND(D199:E199,F199:G199,B199))</f>
        <v>0.8336539940346015</v>
      </c>
    </row>
    <row r="200" spans="1:8">
      <c r="A200" s="12">
        <f t="shared" si="32"/>
        <v>41730</v>
      </c>
      <c r="B200" s="34">
        <f t="shared" si="26"/>
        <v>41744</v>
      </c>
      <c r="C200" s="35">
        <f t="shared" si="27"/>
        <v>17</v>
      </c>
      <c r="D200" s="17">
        <f t="shared" si="28"/>
        <v>0.83419309545961318</v>
      </c>
      <c r="E200" s="17">
        <f t="shared" si="29"/>
        <v>0.83342144047871403</v>
      </c>
      <c r="F200" s="14">
        <f t="shared" si="30"/>
        <v>41458</v>
      </c>
      <c r="G200" s="14">
        <f t="shared" si="31"/>
        <v>41823</v>
      </c>
      <c r="H200" s="3">
        <f>CHOOSE(MATCH($A$2,{"D","C"},0),VLOOKUP($A200,$J$4:$M$39,COUNTA($J$4:$M$4)),TREND(D200:E200,F200:G200,B200))</f>
        <v>0.833588456214306</v>
      </c>
    </row>
    <row r="201" spans="1:8">
      <c r="A201" s="12">
        <f t="shared" si="32"/>
        <v>41760</v>
      </c>
      <c r="B201" s="34">
        <f t="shared" si="26"/>
        <v>41774</v>
      </c>
      <c r="C201" s="35">
        <f t="shared" si="27"/>
        <v>17</v>
      </c>
      <c r="D201" s="17">
        <f t="shared" si="28"/>
        <v>0.83419309545961318</v>
      </c>
      <c r="E201" s="17">
        <f t="shared" si="29"/>
        <v>0.83342144047871403</v>
      </c>
      <c r="F201" s="14">
        <f t="shared" si="30"/>
        <v>41458</v>
      </c>
      <c r="G201" s="14">
        <f t="shared" si="31"/>
        <v>41823</v>
      </c>
      <c r="H201" s="3">
        <f>CHOOSE(MATCH($A$2,{"D","C"},0),VLOOKUP($A201,$J$4:$M$39,COUNTA($J$4:$M$4)),TREND(D201:E201,F201:G201,B201))</f>
        <v>0.83352503251724575</v>
      </c>
    </row>
    <row r="202" spans="1:8">
      <c r="A202" s="12">
        <f t="shared" si="32"/>
        <v>41791</v>
      </c>
      <c r="B202" s="34">
        <f t="shared" si="26"/>
        <v>41805</v>
      </c>
      <c r="C202" s="35">
        <f t="shared" si="27"/>
        <v>17</v>
      </c>
      <c r="D202" s="17">
        <f t="shared" si="28"/>
        <v>0.83419309545961318</v>
      </c>
      <c r="E202" s="17">
        <f t="shared" si="29"/>
        <v>0.83342144047871403</v>
      </c>
      <c r="F202" s="14">
        <f t="shared" si="30"/>
        <v>41458</v>
      </c>
      <c r="G202" s="14">
        <f t="shared" si="31"/>
        <v>41823</v>
      </c>
      <c r="H202" s="3">
        <f>CHOOSE(MATCH($A$2,{"D","C"},0),VLOOKUP($A202,$J$4:$M$39,COUNTA($J$4:$M$4)),TREND(D202:E202,F202:G202,B202))</f>
        <v>0.83345949469695024</v>
      </c>
    </row>
    <row r="203" spans="1:8">
      <c r="A203" s="12">
        <f t="shared" si="32"/>
        <v>41821</v>
      </c>
      <c r="B203" s="34">
        <f t="shared" si="26"/>
        <v>41835</v>
      </c>
      <c r="C203" s="35">
        <f t="shared" si="27"/>
        <v>18</v>
      </c>
      <c r="D203" s="17">
        <f t="shared" si="28"/>
        <v>0.83342144047871403</v>
      </c>
      <c r="E203" s="17">
        <f t="shared" si="29"/>
        <v>0.81502481122719794</v>
      </c>
      <c r="F203" s="14">
        <f t="shared" si="30"/>
        <v>41823</v>
      </c>
      <c r="G203" s="14">
        <f t="shared" si="31"/>
        <v>42188</v>
      </c>
      <c r="H203" s="3">
        <f>CHOOSE(MATCH($A$2,{"D","C"},0),VLOOKUP($A203,$J$4:$M$39,COUNTA($J$4:$M$4)),TREND(D203:E203,F203:G203,B203))</f>
        <v>0.83281661979099297</v>
      </c>
    </row>
    <row r="204" spans="1:8">
      <c r="A204" s="12">
        <f t="shared" si="32"/>
        <v>41852</v>
      </c>
      <c r="B204" s="34">
        <f t="shared" si="26"/>
        <v>41866</v>
      </c>
      <c r="C204" s="35">
        <f t="shared" si="27"/>
        <v>18</v>
      </c>
      <c r="D204" s="17">
        <f t="shared" si="28"/>
        <v>0.83342144047871403</v>
      </c>
      <c r="E204" s="17">
        <f t="shared" si="29"/>
        <v>0.81502481122719794</v>
      </c>
      <c r="F204" s="14">
        <f t="shared" si="30"/>
        <v>41823</v>
      </c>
      <c r="G204" s="14">
        <f t="shared" si="31"/>
        <v>42188</v>
      </c>
      <c r="H204" s="3">
        <f>CHOOSE(MATCH($A$2,{"D","C"},0),VLOOKUP($A204,$J$4:$M$39,COUNTA($J$4:$M$4)),TREND(D204:E204,F204:G204,B204))</f>
        <v>0.83125416634771332</v>
      </c>
    </row>
    <row r="205" spans="1:8">
      <c r="A205" s="12">
        <f t="shared" si="32"/>
        <v>41883</v>
      </c>
      <c r="B205" s="34">
        <f t="shared" si="26"/>
        <v>41897</v>
      </c>
      <c r="C205" s="35">
        <f t="shared" si="27"/>
        <v>18</v>
      </c>
      <c r="D205" s="17">
        <f t="shared" si="28"/>
        <v>0.83342144047871403</v>
      </c>
      <c r="E205" s="17">
        <f t="shared" si="29"/>
        <v>0.81502481122719794</v>
      </c>
      <c r="F205" s="14">
        <f t="shared" si="30"/>
        <v>41823</v>
      </c>
      <c r="G205" s="14">
        <f t="shared" si="31"/>
        <v>42188</v>
      </c>
      <c r="H205" s="3">
        <f>CHOOSE(MATCH($A$2,{"D","C"},0),VLOOKUP($A205,$J$4:$M$39,COUNTA($J$4:$M$4)),TREND(D205:E205,F205:G205,B205))</f>
        <v>0.82969171290443411</v>
      </c>
    </row>
    <row r="206" spans="1:8">
      <c r="A206" s="12">
        <f t="shared" si="32"/>
        <v>41913</v>
      </c>
      <c r="B206" s="34">
        <f t="shared" si="26"/>
        <v>41927</v>
      </c>
      <c r="C206" s="35">
        <f t="shared" si="27"/>
        <v>18</v>
      </c>
      <c r="D206" s="17">
        <f t="shared" si="28"/>
        <v>0.83342144047871403</v>
      </c>
      <c r="E206" s="17">
        <f t="shared" si="29"/>
        <v>0.81502481122719794</v>
      </c>
      <c r="F206" s="14">
        <f t="shared" si="30"/>
        <v>41823</v>
      </c>
      <c r="G206" s="14">
        <f t="shared" si="31"/>
        <v>42188</v>
      </c>
      <c r="H206" s="3">
        <f>CHOOSE(MATCH($A$2,{"D","C"},0),VLOOKUP($A206,$J$4:$M$39,COUNTA($J$4:$M$4)),TREND(D206:E206,F206:G206,B206))</f>
        <v>0.82817966118513109</v>
      </c>
    </row>
    <row r="207" spans="1:8">
      <c r="A207" s="12">
        <f t="shared" si="32"/>
        <v>41944</v>
      </c>
      <c r="B207" s="34">
        <f t="shared" si="26"/>
        <v>41958</v>
      </c>
      <c r="C207" s="35">
        <f t="shared" si="27"/>
        <v>18</v>
      </c>
      <c r="D207" s="17">
        <f t="shared" si="28"/>
        <v>0.83342144047871403</v>
      </c>
      <c r="E207" s="17">
        <f t="shared" si="29"/>
        <v>0.81502481122719794</v>
      </c>
      <c r="F207" s="14">
        <f t="shared" si="30"/>
        <v>41823</v>
      </c>
      <c r="G207" s="14">
        <f t="shared" si="31"/>
        <v>42188</v>
      </c>
      <c r="H207" s="3">
        <f>CHOOSE(MATCH($A$2,{"D","C"},0),VLOOKUP($A207,$J$4:$M$39,COUNTA($J$4:$M$4)),TREND(D207:E207,F207:G207,B207))</f>
        <v>0.82661720774185188</v>
      </c>
    </row>
    <row r="208" spans="1:8">
      <c r="A208" s="12">
        <f t="shared" si="32"/>
        <v>41974</v>
      </c>
      <c r="B208" s="34">
        <f t="shared" si="26"/>
        <v>41988</v>
      </c>
      <c r="C208" s="35">
        <f t="shared" si="27"/>
        <v>18</v>
      </c>
      <c r="D208" s="17">
        <f t="shared" si="28"/>
        <v>0.83342144047871403</v>
      </c>
      <c r="E208" s="17">
        <f t="shared" si="29"/>
        <v>0.81502481122719794</v>
      </c>
      <c r="F208" s="14">
        <f t="shared" si="30"/>
        <v>41823</v>
      </c>
      <c r="G208" s="14">
        <f t="shared" si="31"/>
        <v>42188</v>
      </c>
      <c r="H208" s="3">
        <f>CHOOSE(MATCH($A$2,{"D","C"},0),VLOOKUP($A208,$J$4:$M$39,COUNTA($J$4:$M$4)),TREND(D208:E208,F208:G208,B208))</f>
        <v>0.8251051560225493</v>
      </c>
    </row>
    <row r="209" spans="1:8">
      <c r="A209" s="12">
        <f t="shared" si="32"/>
        <v>42005</v>
      </c>
      <c r="B209" s="34">
        <f t="shared" si="26"/>
        <v>42019</v>
      </c>
      <c r="C209" s="35">
        <f t="shared" si="27"/>
        <v>18</v>
      </c>
      <c r="D209" s="17">
        <f t="shared" si="28"/>
        <v>0.83342144047871403</v>
      </c>
      <c r="E209" s="17">
        <f t="shared" si="29"/>
        <v>0.81502481122719794</v>
      </c>
      <c r="F209" s="14">
        <f t="shared" si="30"/>
        <v>41823</v>
      </c>
      <c r="G209" s="14">
        <f t="shared" si="31"/>
        <v>42188</v>
      </c>
      <c r="H209" s="3">
        <f>CHOOSE(MATCH($A$2,{"D","C"},0),VLOOKUP($A209,$J$4:$M$39,COUNTA($J$4:$M$4)),TREND(D209:E209,F209:G209,B209))</f>
        <v>0.82354270257926965</v>
      </c>
    </row>
    <row r="210" spans="1:8">
      <c r="A210" s="12">
        <f t="shared" si="32"/>
        <v>42036</v>
      </c>
      <c r="B210" s="34">
        <f t="shared" si="26"/>
        <v>42050</v>
      </c>
      <c r="C210" s="35">
        <f t="shared" si="27"/>
        <v>18</v>
      </c>
      <c r="D210" s="17">
        <f t="shared" si="28"/>
        <v>0.83342144047871403</v>
      </c>
      <c r="E210" s="17">
        <f t="shared" si="29"/>
        <v>0.81502481122719794</v>
      </c>
      <c r="F210" s="14">
        <f t="shared" si="30"/>
        <v>41823</v>
      </c>
      <c r="G210" s="14">
        <f t="shared" si="31"/>
        <v>42188</v>
      </c>
      <c r="H210" s="3">
        <f>CHOOSE(MATCH($A$2,{"D","C"},0),VLOOKUP($A210,$J$4:$M$39,COUNTA($J$4:$M$4)),TREND(D210:E210,F210:G210,B210))</f>
        <v>0.82198024913598999</v>
      </c>
    </row>
    <row r="211" spans="1:8">
      <c r="A211" s="12">
        <f t="shared" si="32"/>
        <v>42064</v>
      </c>
      <c r="B211" s="34">
        <f t="shared" si="26"/>
        <v>42078</v>
      </c>
      <c r="C211" s="35">
        <f t="shared" si="27"/>
        <v>18</v>
      </c>
      <c r="D211" s="17">
        <f t="shared" si="28"/>
        <v>0.83342144047871403</v>
      </c>
      <c r="E211" s="17">
        <f t="shared" si="29"/>
        <v>0.81502481122719794</v>
      </c>
      <c r="F211" s="14">
        <f t="shared" si="30"/>
        <v>41823</v>
      </c>
      <c r="G211" s="14">
        <f t="shared" si="31"/>
        <v>42188</v>
      </c>
      <c r="H211" s="3">
        <f>CHOOSE(MATCH($A$2,{"D","C"},0),VLOOKUP($A211,$J$4:$M$39,COUNTA($J$4:$M$4)),TREND(D211:E211,F211:G211,B211))</f>
        <v>0.82056900086464113</v>
      </c>
    </row>
    <row r="212" spans="1:8">
      <c r="A212" s="12">
        <f t="shared" si="32"/>
        <v>42095</v>
      </c>
      <c r="B212" s="34">
        <f t="shared" si="26"/>
        <v>42109</v>
      </c>
      <c r="C212" s="35">
        <f t="shared" si="27"/>
        <v>18</v>
      </c>
      <c r="D212" s="17">
        <f t="shared" si="28"/>
        <v>0.83342144047871403</v>
      </c>
      <c r="E212" s="17">
        <f t="shared" si="29"/>
        <v>0.81502481122719794</v>
      </c>
      <c r="F212" s="14">
        <f t="shared" si="30"/>
        <v>41823</v>
      </c>
      <c r="G212" s="14">
        <f t="shared" si="31"/>
        <v>42188</v>
      </c>
      <c r="H212" s="3">
        <f>CHOOSE(MATCH($A$2,{"D","C"},0),VLOOKUP($A212,$J$4:$M$39,COUNTA($J$4:$M$4)),TREND(D212:E212,F212:G212,B212))</f>
        <v>0.81900654742136147</v>
      </c>
    </row>
    <row r="213" spans="1:8">
      <c r="A213" s="12">
        <f t="shared" si="32"/>
        <v>42125</v>
      </c>
      <c r="B213" s="34">
        <f t="shared" si="26"/>
        <v>42139</v>
      </c>
      <c r="C213" s="35">
        <f t="shared" si="27"/>
        <v>18</v>
      </c>
      <c r="D213" s="17">
        <f t="shared" si="28"/>
        <v>0.83342144047871403</v>
      </c>
      <c r="E213" s="17">
        <f t="shared" si="29"/>
        <v>0.81502481122719794</v>
      </c>
      <c r="F213" s="14">
        <f t="shared" si="30"/>
        <v>41823</v>
      </c>
      <c r="G213" s="14">
        <f t="shared" si="31"/>
        <v>42188</v>
      </c>
      <c r="H213" s="3">
        <f>CHOOSE(MATCH($A$2,{"D","C"},0),VLOOKUP($A213,$J$4:$M$39,COUNTA($J$4:$M$4)),TREND(D213:E213,F213:G213,B213))</f>
        <v>0.8174944957020589</v>
      </c>
    </row>
    <row r="214" spans="1:8">
      <c r="A214" s="12">
        <f t="shared" si="32"/>
        <v>42156</v>
      </c>
      <c r="B214" s="34">
        <f t="shared" si="26"/>
        <v>42170</v>
      </c>
      <c r="C214" s="35">
        <f t="shared" si="27"/>
        <v>18</v>
      </c>
      <c r="D214" s="17">
        <f t="shared" si="28"/>
        <v>0.83342144047871403</v>
      </c>
      <c r="E214" s="17">
        <f t="shared" si="29"/>
        <v>0.81502481122719794</v>
      </c>
      <c r="F214" s="14">
        <f t="shared" si="30"/>
        <v>41823</v>
      </c>
      <c r="G214" s="14">
        <f t="shared" si="31"/>
        <v>42188</v>
      </c>
      <c r="H214" s="3">
        <f>CHOOSE(MATCH($A$2,{"D","C"},0),VLOOKUP($A214,$J$4:$M$39,COUNTA($J$4:$M$4)),TREND(D214:E214,F214:G214,B214))</f>
        <v>0.81593204225877924</v>
      </c>
    </row>
    <row r="215" spans="1:8">
      <c r="A215" s="12">
        <f t="shared" si="32"/>
        <v>42186</v>
      </c>
      <c r="B215" s="34">
        <f t="shared" si="26"/>
        <v>42200</v>
      </c>
      <c r="C215" s="35">
        <f t="shared" si="27"/>
        <v>19</v>
      </c>
      <c r="D215" s="17">
        <f t="shared" si="28"/>
        <v>0.81502481122719794</v>
      </c>
      <c r="E215" s="17">
        <f t="shared" si="29"/>
        <v>0.77864982025778184</v>
      </c>
      <c r="F215" s="14">
        <f t="shared" si="30"/>
        <v>42188</v>
      </c>
      <c r="G215" s="14">
        <f t="shared" si="31"/>
        <v>42553</v>
      </c>
      <c r="H215" s="3">
        <f>CHOOSE(MATCH($A$2,{"D","C"},0),VLOOKUP($A215,$J$4:$M$39,COUNTA($J$4:$M$4)),TREND(D215:E215,F215:G215,B215))</f>
        <v>0.8138289211131351</v>
      </c>
    </row>
    <row r="216" spans="1:8">
      <c r="A216" s="12">
        <f t="shared" si="32"/>
        <v>42217</v>
      </c>
      <c r="B216" s="34">
        <f t="shared" si="26"/>
        <v>42231</v>
      </c>
      <c r="C216" s="35">
        <f t="shared" si="27"/>
        <v>19</v>
      </c>
      <c r="D216" s="17">
        <f t="shared" si="28"/>
        <v>0.81502481122719794</v>
      </c>
      <c r="E216" s="17">
        <f t="shared" si="29"/>
        <v>0.77864982025778184</v>
      </c>
      <c r="F216" s="14">
        <f t="shared" si="30"/>
        <v>42188</v>
      </c>
      <c r="G216" s="14">
        <f t="shared" si="31"/>
        <v>42553</v>
      </c>
      <c r="H216" s="3">
        <f>CHOOSE(MATCH($A$2,{"D","C"},0),VLOOKUP($A216,$J$4:$M$39,COUNTA($J$4:$M$4)),TREND(D216:E216,F216:G216,B216))</f>
        <v>0.81073953831847234</v>
      </c>
    </row>
    <row r="217" spans="1:8">
      <c r="A217" s="12">
        <f t="shared" si="32"/>
        <v>42248</v>
      </c>
      <c r="B217" s="34">
        <f t="shared" si="26"/>
        <v>42262</v>
      </c>
      <c r="C217" s="35">
        <f t="shared" si="27"/>
        <v>19</v>
      </c>
      <c r="D217" s="17">
        <f t="shared" si="28"/>
        <v>0.81502481122719794</v>
      </c>
      <c r="E217" s="17">
        <f t="shared" si="29"/>
        <v>0.77864982025778184</v>
      </c>
      <c r="F217" s="14">
        <f t="shared" si="30"/>
        <v>42188</v>
      </c>
      <c r="G217" s="14">
        <f t="shared" si="31"/>
        <v>42553</v>
      </c>
      <c r="H217" s="3">
        <f>CHOOSE(MATCH($A$2,{"D","C"},0),VLOOKUP($A217,$J$4:$M$39,COUNTA($J$4:$M$4)),TREND(D217:E217,F217:G217,B217))</f>
        <v>0.80765015552380959</v>
      </c>
    </row>
    <row r="218" spans="1:8">
      <c r="A218" s="12">
        <f t="shared" si="32"/>
        <v>42278</v>
      </c>
      <c r="B218" s="34">
        <f t="shared" si="26"/>
        <v>42292</v>
      </c>
      <c r="C218" s="35">
        <f t="shared" si="27"/>
        <v>19</v>
      </c>
      <c r="D218" s="17">
        <f t="shared" si="28"/>
        <v>0.81502481122719794</v>
      </c>
      <c r="E218" s="17">
        <f t="shared" si="29"/>
        <v>0.77864982025778184</v>
      </c>
      <c r="F218" s="14">
        <f t="shared" si="30"/>
        <v>42188</v>
      </c>
      <c r="G218" s="14">
        <f t="shared" si="31"/>
        <v>42553</v>
      </c>
      <c r="H218" s="3">
        <f>CHOOSE(MATCH($A$2,{"D","C"},0),VLOOKUP($A218,$J$4:$M$39,COUNTA($J$4:$M$4)),TREND(D218:E218,F218:G218,B218))</f>
        <v>0.80466043023865197</v>
      </c>
    </row>
    <row r="219" spans="1:8">
      <c r="A219" s="12">
        <f t="shared" si="32"/>
        <v>42309</v>
      </c>
      <c r="B219" s="34">
        <f t="shared" si="26"/>
        <v>42323</v>
      </c>
      <c r="C219" s="35">
        <f t="shared" si="27"/>
        <v>19</v>
      </c>
      <c r="D219" s="17">
        <f t="shared" si="28"/>
        <v>0.81502481122719794</v>
      </c>
      <c r="E219" s="17">
        <f t="shared" si="29"/>
        <v>0.77864982025778184</v>
      </c>
      <c r="F219" s="14">
        <f t="shared" si="30"/>
        <v>42188</v>
      </c>
      <c r="G219" s="14">
        <f t="shared" si="31"/>
        <v>42553</v>
      </c>
      <c r="H219" s="3">
        <f>CHOOSE(MATCH($A$2,{"D","C"},0),VLOOKUP($A219,$J$4:$M$39,COUNTA($J$4:$M$4)),TREND(D219:E219,F219:G219,B219))</f>
        <v>0.80157104744398922</v>
      </c>
    </row>
    <row r="220" spans="1:8">
      <c r="A220" s="12">
        <f t="shared" si="32"/>
        <v>42339</v>
      </c>
      <c r="B220" s="34">
        <f t="shared" si="26"/>
        <v>42353</v>
      </c>
      <c r="C220" s="35">
        <f t="shared" si="27"/>
        <v>19</v>
      </c>
      <c r="D220" s="17">
        <f t="shared" si="28"/>
        <v>0.81502481122719794</v>
      </c>
      <c r="E220" s="17">
        <f t="shared" si="29"/>
        <v>0.77864982025778184</v>
      </c>
      <c r="F220" s="14">
        <f t="shared" si="30"/>
        <v>42188</v>
      </c>
      <c r="G220" s="14">
        <f t="shared" si="31"/>
        <v>42553</v>
      </c>
      <c r="H220" s="3">
        <f>CHOOSE(MATCH($A$2,{"D","C"},0),VLOOKUP($A220,$J$4:$M$39,COUNTA($J$4:$M$4)),TREND(D220:E220,F220:G220,B220))</f>
        <v>0.7985813221588316</v>
      </c>
    </row>
    <row r="221" spans="1:8">
      <c r="A221" s="12">
        <f t="shared" si="32"/>
        <v>42370</v>
      </c>
      <c r="B221" s="34">
        <f t="shared" si="26"/>
        <v>42384</v>
      </c>
      <c r="C221" s="35">
        <f t="shared" si="27"/>
        <v>19</v>
      </c>
      <c r="D221" s="17">
        <f t="shared" si="28"/>
        <v>0.81502481122719794</v>
      </c>
      <c r="E221" s="17">
        <f t="shared" si="29"/>
        <v>0.77864982025778184</v>
      </c>
      <c r="F221" s="14">
        <f t="shared" si="30"/>
        <v>42188</v>
      </c>
      <c r="G221" s="14">
        <f t="shared" si="31"/>
        <v>42553</v>
      </c>
      <c r="H221" s="3">
        <f>CHOOSE(MATCH($A$2,{"D","C"},0),VLOOKUP($A221,$J$4:$M$39,COUNTA($J$4:$M$4)),TREND(D221:E221,F221:G221,B221))</f>
        <v>0.79549193936416884</v>
      </c>
    </row>
    <row r="222" spans="1:8">
      <c r="A222" s="12">
        <f t="shared" si="32"/>
        <v>42401</v>
      </c>
      <c r="B222" s="34">
        <f t="shared" si="26"/>
        <v>42415</v>
      </c>
      <c r="C222" s="35">
        <f t="shared" si="27"/>
        <v>19</v>
      </c>
      <c r="D222" s="17">
        <f t="shared" si="28"/>
        <v>0.81502481122719794</v>
      </c>
      <c r="E222" s="17">
        <f t="shared" si="29"/>
        <v>0.77864982025778184</v>
      </c>
      <c r="F222" s="14">
        <f t="shared" si="30"/>
        <v>42188</v>
      </c>
      <c r="G222" s="14">
        <f t="shared" si="31"/>
        <v>42553</v>
      </c>
      <c r="H222" s="3">
        <f>CHOOSE(MATCH($A$2,{"D","C"},0),VLOOKUP($A222,$J$4:$M$39,COUNTA($J$4:$M$4)),TREND(D222:E222,F222:G222,B222))</f>
        <v>0.79240255656950698</v>
      </c>
    </row>
    <row r="223" spans="1:8">
      <c r="A223" s="12">
        <f t="shared" si="32"/>
        <v>42430</v>
      </c>
      <c r="B223" s="34">
        <f t="shared" si="26"/>
        <v>42444</v>
      </c>
      <c r="C223" s="35">
        <f t="shared" si="27"/>
        <v>19</v>
      </c>
      <c r="D223" s="17">
        <f t="shared" si="28"/>
        <v>0.81502481122719794</v>
      </c>
      <c r="E223" s="17">
        <f t="shared" si="29"/>
        <v>0.77864982025778184</v>
      </c>
      <c r="F223" s="14">
        <f t="shared" si="30"/>
        <v>42188</v>
      </c>
      <c r="G223" s="14">
        <f t="shared" si="31"/>
        <v>42553</v>
      </c>
      <c r="H223" s="3">
        <f>CHOOSE(MATCH($A$2,{"D","C"},0),VLOOKUP($A223,$J$4:$M$39,COUNTA($J$4:$M$4)),TREND(D223:E223,F223:G223,B223))</f>
        <v>0.78951248879385449</v>
      </c>
    </row>
    <row r="224" spans="1:8">
      <c r="A224" s="12">
        <f t="shared" si="32"/>
        <v>42461</v>
      </c>
      <c r="B224" s="34">
        <f t="shared" si="26"/>
        <v>42475</v>
      </c>
      <c r="C224" s="35">
        <f t="shared" si="27"/>
        <v>19</v>
      </c>
      <c r="D224" s="17">
        <f t="shared" si="28"/>
        <v>0.81502481122719794</v>
      </c>
      <c r="E224" s="17">
        <f t="shared" si="29"/>
        <v>0.77864982025778184</v>
      </c>
      <c r="F224" s="14">
        <f t="shared" si="30"/>
        <v>42188</v>
      </c>
      <c r="G224" s="14">
        <f t="shared" si="31"/>
        <v>42553</v>
      </c>
      <c r="H224" s="3">
        <f>CHOOSE(MATCH($A$2,{"D","C"},0),VLOOKUP($A224,$J$4:$M$39,COUNTA($J$4:$M$4)),TREND(D224:E224,F224:G224,B224))</f>
        <v>0.78642310599919174</v>
      </c>
    </row>
    <row r="225" spans="1:8">
      <c r="A225" s="12">
        <f t="shared" si="32"/>
        <v>42491</v>
      </c>
      <c r="B225" s="34">
        <f t="shared" si="26"/>
        <v>42505</v>
      </c>
      <c r="C225" s="35">
        <f t="shared" si="27"/>
        <v>19</v>
      </c>
      <c r="D225" s="17">
        <f t="shared" si="28"/>
        <v>0.81502481122719794</v>
      </c>
      <c r="E225" s="17">
        <f t="shared" si="29"/>
        <v>0.77864982025778184</v>
      </c>
      <c r="F225" s="14">
        <f t="shared" si="30"/>
        <v>42188</v>
      </c>
      <c r="G225" s="14">
        <f t="shared" si="31"/>
        <v>42553</v>
      </c>
      <c r="H225" s="3">
        <f>CHOOSE(MATCH($A$2,{"D","C"},0),VLOOKUP($A225,$J$4:$M$39,COUNTA($J$4:$M$4)),TREND(D225:E225,F225:G225,B225))</f>
        <v>0.78343338071403412</v>
      </c>
    </row>
    <row r="226" spans="1:8">
      <c r="A226" s="12">
        <f t="shared" si="32"/>
        <v>42522</v>
      </c>
      <c r="B226" s="34">
        <f t="shared" si="26"/>
        <v>42536</v>
      </c>
      <c r="C226" s="35">
        <f t="shared" si="27"/>
        <v>19</v>
      </c>
      <c r="D226" s="17">
        <f t="shared" si="28"/>
        <v>0.81502481122719794</v>
      </c>
      <c r="E226" s="17">
        <f t="shared" si="29"/>
        <v>0.77864982025778184</v>
      </c>
      <c r="F226" s="14">
        <f t="shared" si="30"/>
        <v>42188</v>
      </c>
      <c r="G226" s="14">
        <f t="shared" si="31"/>
        <v>42553</v>
      </c>
      <c r="H226" s="3">
        <f>CHOOSE(MATCH($A$2,{"D","C"},0),VLOOKUP($A226,$J$4:$M$39,COUNTA($J$4:$M$4)),TREND(D226:E226,F226:G226,B226))</f>
        <v>0.78034399791937137</v>
      </c>
    </row>
    <row r="227" spans="1:8">
      <c r="A227" s="12">
        <f t="shared" si="32"/>
        <v>42552</v>
      </c>
      <c r="B227" s="34">
        <f t="shared" si="26"/>
        <v>42566</v>
      </c>
      <c r="C227" s="35">
        <f t="shared" si="27"/>
        <v>20</v>
      </c>
      <c r="D227" s="17">
        <f t="shared" si="28"/>
        <v>0.77864982025778184</v>
      </c>
      <c r="E227" s="17">
        <f t="shared" si="29"/>
        <v>0.76929786028381519</v>
      </c>
      <c r="F227" s="14">
        <f t="shared" si="30"/>
        <v>42553</v>
      </c>
      <c r="G227" s="14">
        <f t="shared" si="31"/>
        <v>42919</v>
      </c>
      <c r="H227" s="3">
        <f>CHOOSE(MATCH($A$2,{"D","C"},0),VLOOKUP($A227,$J$4:$M$39,COUNTA($J$4:$M$4)),TREND(D227:E227,F227:G227,B227))</f>
        <v>0.77831764681608351</v>
      </c>
    </row>
    <row r="228" spans="1:8">
      <c r="A228" s="12">
        <f t="shared" si="32"/>
        <v>42583</v>
      </c>
      <c r="B228" s="34">
        <f t="shared" si="26"/>
        <v>42597</v>
      </c>
      <c r="C228" s="35">
        <f t="shared" si="27"/>
        <v>20</v>
      </c>
      <c r="D228" s="17">
        <f t="shared" si="28"/>
        <v>0.77864982025778184</v>
      </c>
      <c r="E228" s="17">
        <f t="shared" si="29"/>
        <v>0.76929786028381519</v>
      </c>
      <c r="F228" s="14">
        <f t="shared" si="30"/>
        <v>42553</v>
      </c>
      <c r="G228" s="14">
        <f t="shared" si="31"/>
        <v>42919</v>
      </c>
      <c r="H228" s="3">
        <f>CHOOSE(MATCH($A$2,{"D","C"},0),VLOOKUP($A228,$J$4:$M$39,COUNTA($J$4:$M$4)),TREND(D228:E228,F228:G228,B228))</f>
        <v>0.77752554091664905</v>
      </c>
    </row>
    <row r="229" spans="1:8">
      <c r="A229" s="12">
        <f t="shared" si="32"/>
        <v>42614</v>
      </c>
      <c r="B229" s="34">
        <f t="shared" si="26"/>
        <v>42628</v>
      </c>
      <c r="C229" s="35">
        <f t="shared" si="27"/>
        <v>20</v>
      </c>
      <c r="D229" s="17">
        <f t="shared" si="28"/>
        <v>0.77864982025778184</v>
      </c>
      <c r="E229" s="17">
        <f t="shared" si="29"/>
        <v>0.76929786028381519</v>
      </c>
      <c r="F229" s="14">
        <f t="shared" si="30"/>
        <v>42553</v>
      </c>
      <c r="G229" s="14">
        <f t="shared" si="31"/>
        <v>42919</v>
      </c>
      <c r="H229" s="3">
        <f>CHOOSE(MATCH($A$2,{"D","C"},0),VLOOKUP($A229,$J$4:$M$39,COUNTA($J$4:$M$4)),TREND(D229:E229,F229:G229,B229))</f>
        <v>0.77673343501721481</v>
      </c>
    </row>
    <row r="230" spans="1:8">
      <c r="A230" s="12">
        <f t="shared" si="32"/>
        <v>42644</v>
      </c>
      <c r="B230" s="34">
        <f t="shared" si="26"/>
        <v>42658</v>
      </c>
      <c r="C230" s="35">
        <f t="shared" si="27"/>
        <v>20</v>
      </c>
      <c r="D230" s="17">
        <f t="shared" si="28"/>
        <v>0.77864982025778184</v>
      </c>
      <c r="E230" s="17">
        <f t="shared" si="29"/>
        <v>0.76929786028381519</v>
      </c>
      <c r="F230" s="14">
        <f t="shared" si="30"/>
        <v>42553</v>
      </c>
      <c r="G230" s="14">
        <f t="shared" si="31"/>
        <v>42919</v>
      </c>
      <c r="H230" s="3">
        <f>CHOOSE(MATCH($A$2,{"D","C"},0),VLOOKUP($A230,$J$4:$M$39,COUNTA($J$4:$M$4)),TREND(D230:E230,F230:G230,B230))</f>
        <v>0.77596688092098809</v>
      </c>
    </row>
    <row r="231" spans="1:8">
      <c r="A231" s="12">
        <f t="shared" si="32"/>
        <v>42675</v>
      </c>
      <c r="B231" s="34">
        <f t="shared" ref="B231:B274" si="33">DATE(YEAR(A231),MONTH(A231)+FLOOR(($N$2+$A$3)/2,1),1+14*MOD($N$2+$A$3,2))</f>
        <v>42689</v>
      </c>
      <c r="C231" s="35">
        <f t="shared" si="27"/>
        <v>20</v>
      </c>
      <c r="D231" s="17">
        <f t="shared" si="28"/>
        <v>0.77864982025778184</v>
      </c>
      <c r="E231" s="17">
        <f t="shared" si="29"/>
        <v>0.76929786028381519</v>
      </c>
      <c r="F231" s="14">
        <f t="shared" si="30"/>
        <v>42553</v>
      </c>
      <c r="G231" s="14">
        <f t="shared" si="31"/>
        <v>42919</v>
      </c>
      <c r="H231" s="3">
        <f>CHOOSE(MATCH($A$2,{"D","C"},0),VLOOKUP($A231,$J$4:$M$39,COUNTA($J$4:$M$4)),TREND(D231:E231,F231:G231,B231))</f>
        <v>0.77517477502155363</v>
      </c>
    </row>
    <row r="232" spans="1:8">
      <c r="A232" s="12">
        <f t="shared" si="32"/>
        <v>42705</v>
      </c>
      <c r="B232" s="34">
        <f t="shared" si="33"/>
        <v>42719</v>
      </c>
      <c r="C232" s="35">
        <f t="shared" si="27"/>
        <v>20</v>
      </c>
      <c r="D232" s="17">
        <f t="shared" si="28"/>
        <v>0.77864982025778184</v>
      </c>
      <c r="E232" s="17">
        <f t="shared" si="29"/>
        <v>0.76929786028381519</v>
      </c>
      <c r="F232" s="14">
        <f t="shared" si="30"/>
        <v>42553</v>
      </c>
      <c r="G232" s="14">
        <f t="shared" si="31"/>
        <v>42919</v>
      </c>
      <c r="H232" s="3">
        <f>CHOOSE(MATCH($A$2,{"D","C"},0),VLOOKUP($A232,$J$4:$M$39,COUNTA($J$4:$M$4)),TREND(D232:E232,F232:G232,B232))</f>
        <v>0.77440822092532691</v>
      </c>
    </row>
    <row r="233" spans="1:8">
      <c r="A233" s="12">
        <f t="shared" si="32"/>
        <v>42736</v>
      </c>
      <c r="B233" s="34">
        <f t="shared" si="33"/>
        <v>42750</v>
      </c>
      <c r="C233" s="35">
        <f t="shared" si="27"/>
        <v>20</v>
      </c>
      <c r="D233" s="17">
        <f t="shared" si="28"/>
        <v>0.77864982025778184</v>
      </c>
      <c r="E233" s="17">
        <f t="shared" si="29"/>
        <v>0.76929786028381519</v>
      </c>
      <c r="F233" s="14">
        <f t="shared" si="30"/>
        <v>42553</v>
      </c>
      <c r="G233" s="14">
        <f t="shared" si="31"/>
        <v>42919</v>
      </c>
      <c r="H233" s="3">
        <f>CHOOSE(MATCH($A$2,{"D","C"},0),VLOOKUP($A233,$J$4:$M$39,COUNTA($J$4:$M$4)),TREND(D233:E233,F233:G233,B233))</f>
        <v>0.77361611502589267</v>
      </c>
    </row>
    <row r="234" spans="1:8">
      <c r="A234" s="12">
        <f t="shared" si="32"/>
        <v>42767</v>
      </c>
      <c r="B234" s="34">
        <f t="shared" si="33"/>
        <v>42781</v>
      </c>
      <c r="C234" s="35">
        <f t="shared" si="27"/>
        <v>20</v>
      </c>
      <c r="D234" s="17">
        <f t="shared" si="28"/>
        <v>0.77864982025778184</v>
      </c>
      <c r="E234" s="17">
        <f t="shared" si="29"/>
        <v>0.76929786028381519</v>
      </c>
      <c r="F234" s="14">
        <f t="shared" si="30"/>
        <v>42553</v>
      </c>
      <c r="G234" s="14">
        <f t="shared" si="31"/>
        <v>42919</v>
      </c>
      <c r="H234" s="3">
        <f>CHOOSE(MATCH($A$2,{"D","C"},0),VLOOKUP($A234,$J$4:$M$39,COUNTA($J$4:$M$4)),TREND(D234:E234,F234:G234,B234))</f>
        <v>0.77282400912645821</v>
      </c>
    </row>
    <row r="235" spans="1:8">
      <c r="A235" s="12">
        <f t="shared" si="32"/>
        <v>42795</v>
      </c>
      <c r="B235" s="34">
        <f t="shared" si="33"/>
        <v>42809</v>
      </c>
      <c r="C235" s="35">
        <f t="shared" si="27"/>
        <v>20</v>
      </c>
      <c r="D235" s="17">
        <f t="shared" si="28"/>
        <v>0.77864982025778184</v>
      </c>
      <c r="E235" s="17">
        <f t="shared" si="29"/>
        <v>0.76929786028381519</v>
      </c>
      <c r="F235" s="14">
        <f t="shared" si="30"/>
        <v>42553</v>
      </c>
      <c r="G235" s="14">
        <f t="shared" si="31"/>
        <v>42919</v>
      </c>
      <c r="H235" s="3">
        <f>CHOOSE(MATCH($A$2,{"D","C"},0),VLOOKUP($A235,$J$4:$M$39,COUNTA($J$4:$M$4)),TREND(D235:E235,F235:G235,B235))</f>
        <v>0.77210855863664651</v>
      </c>
    </row>
    <row r="236" spans="1:8">
      <c r="A236" s="12">
        <f t="shared" si="32"/>
        <v>42826</v>
      </c>
      <c r="B236" s="34">
        <f t="shared" si="33"/>
        <v>42840</v>
      </c>
      <c r="C236" s="35">
        <f t="shared" si="27"/>
        <v>20</v>
      </c>
      <c r="D236" s="17">
        <f t="shared" si="28"/>
        <v>0.77864982025778184</v>
      </c>
      <c r="E236" s="17">
        <f t="shared" si="29"/>
        <v>0.76929786028381519</v>
      </c>
      <c r="F236" s="14">
        <f t="shared" si="30"/>
        <v>42553</v>
      </c>
      <c r="G236" s="14">
        <f t="shared" si="31"/>
        <v>42919</v>
      </c>
      <c r="H236" s="3">
        <f>CHOOSE(MATCH($A$2,{"D","C"},0),VLOOKUP($A236,$J$4:$M$39,COUNTA($J$4:$M$4)),TREND(D236:E236,F236:G236,B236))</f>
        <v>0.77131645273721228</v>
      </c>
    </row>
    <row r="237" spans="1:8">
      <c r="A237" s="12">
        <f t="shared" si="32"/>
        <v>42856</v>
      </c>
      <c r="B237" s="34">
        <f t="shared" si="33"/>
        <v>42870</v>
      </c>
      <c r="C237" s="35">
        <f t="shared" si="27"/>
        <v>20</v>
      </c>
      <c r="D237" s="17">
        <f t="shared" si="28"/>
        <v>0.77864982025778184</v>
      </c>
      <c r="E237" s="17">
        <f t="shared" si="29"/>
        <v>0.76929786028381519</v>
      </c>
      <c r="F237" s="14">
        <f t="shared" si="30"/>
        <v>42553</v>
      </c>
      <c r="G237" s="14">
        <f t="shared" si="31"/>
        <v>42919</v>
      </c>
      <c r="H237" s="3">
        <f>CHOOSE(MATCH($A$2,{"D","C"},0),VLOOKUP($A237,$J$4:$M$39,COUNTA($J$4:$M$4)),TREND(D237:E237,F237:G237,B237))</f>
        <v>0.77054989864098555</v>
      </c>
    </row>
    <row r="238" spans="1:8">
      <c r="A238" s="12">
        <f t="shared" si="32"/>
        <v>42887</v>
      </c>
      <c r="B238" s="34">
        <f t="shared" si="33"/>
        <v>42901</v>
      </c>
      <c r="C238" s="35">
        <f t="shared" si="27"/>
        <v>20</v>
      </c>
      <c r="D238" s="17">
        <f t="shared" si="28"/>
        <v>0.77864982025778184</v>
      </c>
      <c r="E238" s="17">
        <f t="shared" si="29"/>
        <v>0.76929786028381519</v>
      </c>
      <c r="F238" s="14">
        <f t="shared" si="30"/>
        <v>42553</v>
      </c>
      <c r="G238" s="14">
        <f t="shared" si="31"/>
        <v>42919</v>
      </c>
      <c r="H238" s="3">
        <f>CHOOSE(MATCH($A$2,{"D","C"},0),VLOOKUP($A238,$J$4:$M$39,COUNTA($J$4:$M$4)),TREND(D238:E238,F238:G238,B238))</f>
        <v>0.76975779274155109</v>
      </c>
    </row>
    <row r="239" spans="1:8">
      <c r="A239" s="12">
        <f t="shared" si="32"/>
        <v>42917</v>
      </c>
      <c r="B239" s="34">
        <f t="shared" si="33"/>
        <v>42931</v>
      </c>
      <c r="C239" s="35">
        <f t="shared" si="27"/>
        <v>21</v>
      </c>
      <c r="D239" s="17">
        <f t="shared" si="28"/>
        <v>0.76929786028381519</v>
      </c>
      <c r="E239" s="17">
        <f t="shared" si="29"/>
        <v>0.6846193405168941</v>
      </c>
      <c r="F239" s="14">
        <f t="shared" si="30"/>
        <v>42919</v>
      </c>
      <c r="G239" s="14">
        <f t="shared" si="31"/>
        <v>43284</v>
      </c>
      <c r="H239" s="3">
        <f>CHOOSE(MATCH($A$2,{"D","C"},0),VLOOKUP($A239,$J$4:$M$39,COUNTA($J$4:$M$4)),TREND(D239:E239,F239:G239,B239))</f>
        <v>0.76651390894901184</v>
      </c>
    </row>
    <row r="240" spans="1:8">
      <c r="A240" s="12">
        <f t="shared" si="32"/>
        <v>42948</v>
      </c>
      <c r="B240" s="34">
        <f t="shared" si="33"/>
        <v>42962</v>
      </c>
      <c r="C240" s="35">
        <f t="shared" si="27"/>
        <v>21</v>
      </c>
      <c r="D240" s="17">
        <f t="shared" si="28"/>
        <v>0.76929786028381519</v>
      </c>
      <c r="E240" s="17">
        <f t="shared" si="29"/>
        <v>0.6846193405168941</v>
      </c>
      <c r="F240" s="14">
        <f t="shared" si="30"/>
        <v>42919</v>
      </c>
      <c r="G240" s="14">
        <f t="shared" si="31"/>
        <v>43284</v>
      </c>
      <c r="H240" s="3">
        <f>CHOOSE(MATCH($A$2,{"D","C"},0),VLOOKUP($A240,$J$4:$M$39,COUNTA($J$4:$M$4)),TREND(D240:E240,F240:G240,B240))</f>
        <v>0.75932203466743786</v>
      </c>
    </row>
    <row r="241" spans="1:8">
      <c r="A241" s="12">
        <f t="shared" si="32"/>
        <v>42979</v>
      </c>
      <c r="B241" s="34">
        <f t="shared" si="33"/>
        <v>42993</v>
      </c>
      <c r="C241" s="35">
        <f t="shared" si="27"/>
        <v>21</v>
      </c>
      <c r="D241" s="17">
        <f t="shared" si="28"/>
        <v>0.76929786028381519</v>
      </c>
      <c r="E241" s="17">
        <f t="shared" si="29"/>
        <v>0.6846193405168941</v>
      </c>
      <c r="F241" s="14">
        <f t="shared" si="30"/>
        <v>42919</v>
      </c>
      <c r="G241" s="14">
        <f t="shared" si="31"/>
        <v>43284</v>
      </c>
      <c r="H241" s="3">
        <f>CHOOSE(MATCH($A$2,{"D","C"},0),VLOOKUP($A241,$J$4:$M$39,COUNTA($J$4:$M$4)),TREND(D241:E241,F241:G241,B241))</f>
        <v>0.75213016038586389</v>
      </c>
    </row>
    <row r="242" spans="1:8">
      <c r="A242" s="12">
        <f t="shared" si="32"/>
        <v>43009</v>
      </c>
      <c r="B242" s="34">
        <f t="shared" si="33"/>
        <v>43023</v>
      </c>
      <c r="C242" s="35">
        <f t="shared" si="27"/>
        <v>21</v>
      </c>
      <c r="D242" s="17">
        <f t="shared" si="28"/>
        <v>0.76929786028381519</v>
      </c>
      <c r="E242" s="17">
        <f t="shared" si="29"/>
        <v>0.6846193405168941</v>
      </c>
      <c r="F242" s="14">
        <f t="shared" si="30"/>
        <v>42919</v>
      </c>
      <c r="G242" s="14">
        <f t="shared" si="31"/>
        <v>43284</v>
      </c>
      <c r="H242" s="3">
        <f>CHOOSE(MATCH($A$2,{"D","C"},0),VLOOKUP($A242,$J$4:$M$39,COUNTA($J$4:$M$4)),TREND(D242:E242,F242:G242,B242))</f>
        <v>0.74517028204885705</v>
      </c>
    </row>
    <row r="243" spans="1:8">
      <c r="A243" s="12">
        <f t="shared" si="32"/>
        <v>43040</v>
      </c>
      <c r="B243" s="34">
        <f t="shared" si="33"/>
        <v>43054</v>
      </c>
      <c r="C243" s="35">
        <f t="shared" si="27"/>
        <v>21</v>
      </c>
      <c r="D243" s="17">
        <f t="shared" si="28"/>
        <v>0.76929786028381519</v>
      </c>
      <c r="E243" s="17">
        <f t="shared" si="29"/>
        <v>0.6846193405168941</v>
      </c>
      <c r="F243" s="14">
        <f t="shared" si="30"/>
        <v>42919</v>
      </c>
      <c r="G243" s="14">
        <f t="shared" si="31"/>
        <v>43284</v>
      </c>
      <c r="H243" s="3">
        <f>CHOOSE(MATCH($A$2,{"D","C"},0),VLOOKUP($A243,$J$4:$M$39,COUNTA($J$4:$M$4)),TREND(D243:E243,F243:G243,B243))</f>
        <v>0.73797840776728307</v>
      </c>
    </row>
    <row r="244" spans="1:8">
      <c r="A244" s="12">
        <f t="shared" si="32"/>
        <v>43070</v>
      </c>
      <c r="B244" s="34">
        <f t="shared" si="33"/>
        <v>43084</v>
      </c>
      <c r="C244" s="35">
        <f t="shared" si="27"/>
        <v>21</v>
      </c>
      <c r="D244" s="17">
        <f t="shared" si="28"/>
        <v>0.76929786028381519</v>
      </c>
      <c r="E244" s="17">
        <f t="shared" si="29"/>
        <v>0.6846193405168941</v>
      </c>
      <c r="F244" s="14">
        <f t="shared" si="30"/>
        <v>42919</v>
      </c>
      <c r="G244" s="14">
        <f t="shared" si="31"/>
        <v>43284</v>
      </c>
      <c r="H244" s="3">
        <f>CHOOSE(MATCH($A$2,{"D","C"},0),VLOOKUP($A244,$J$4:$M$39,COUNTA($J$4:$M$4)),TREND(D244:E244,F244:G244,B244))</f>
        <v>0.73101852943027446</v>
      </c>
    </row>
    <row r="245" spans="1:8">
      <c r="A245" s="12">
        <f t="shared" si="32"/>
        <v>43101</v>
      </c>
      <c r="B245" s="34">
        <f t="shared" si="33"/>
        <v>43115</v>
      </c>
      <c r="C245" s="35">
        <f t="shared" si="27"/>
        <v>21</v>
      </c>
      <c r="D245" s="17">
        <f t="shared" si="28"/>
        <v>0.76929786028381519</v>
      </c>
      <c r="E245" s="17">
        <f t="shared" si="29"/>
        <v>0.6846193405168941</v>
      </c>
      <c r="F245" s="14">
        <f t="shared" si="30"/>
        <v>42919</v>
      </c>
      <c r="G245" s="14">
        <f t="shared" si="31"/>
        <v>43284</v>
      </c>
      <c r="H245" s="3">
        <f>CHOOSE(MATCH($A$2,{"D","C"},0),VLOOKUP($A245,$J$4:$M$39,COUNTA($J$4:$M$4)),TREND(D245:E245,F245:G245,B245))</f>
        <v>0.72382665514870048</v>
      </c>
    </row>
    <row r="246" spans="1:8">
      <c r="A246" s="12">
        <f t="shared" si="32"/>
        <v>43132</v>
      </c>
      <c r="B246" s="34">
        <f t="shared" si="33"/>
        <v>43146</v>
      </c>
      <c r="C246" s="35">
        <f t="shared" si="27"/>
        <v>21</v>
      </c>
      <c r="D246" s="17">
        <f t="shared" si="28"/>
        <v>0.76929786028381519</v>
      </c>
      <c r="E246" s="17">
        <f t="shared" si="29"/>
        <v>0.6846193405168941</v>
      </c>
      <c r="F246" s="14">
        <f t="shared" si="30"/>
        <v>42919</v>
      </c>
      <c r="G246" s="14">
        <f t="shared" si="31"/>
        <v>43284</v>
      </c>
      <c r="H246" s="3">
        <f>CHOOSE(MATCH($A$2,{"D","C"},0),VLOOKUP($A246,$J$4:$M$39,COUNTA($J$4:$M$4)),TREND(D246:E246,F246:G246,B246))</f>
        <v>0.71663478086712651</v>
      </c>
    </row>
    <row r="247" spans="1:8">
      <c r="A247" s="12">
        <f t="shared" si="32"/>
        <v>43160</v>
      </c>
      <c r="B247" s="34">
        <f t="shared" si="33"/>
        <v>43174</v>
      </c>
      <c r="C247" s="35">
        <f t="shared" si="27"/>
        <v>21</v>
      </c>
      <c r="D247" s="17">
        <f t="shared" si="28"/>
        <v>0.76929786028381519</v>
      </c>
      <c r="E247" s="17">
        <f t="shared" si="29"/>
        <v>0.6846193405168941</v>
      </c>
      <c r="F247" s="14">
        <f t="shared" si="30"/>
        <v>42919</v>
      </c>
      <c r="G247" s="14">
        <f t="shared" si="31"/>
        <v>43284</v>
      </c>
      <c r="H247" s="3">
        <f>CHOOSE(MATCH($A$2,{"D","C"},0),VLOOKUP($A247,$J$4:$M$39,COUNTA($J$4:$M$4)),TREND(D247:E247,F247:G247,B247))</f>
        <v>0.71013889441925393</v>
      </c>
    </row>
    <row r="248" spans="1:8">
      <c r="A248" s="12">
        <f t="shared" si="32"/>
        <v>43191</v>
      </c>
      <c r="B248" s="34">
        <f t="shared" si="33"/>
        <v>43205</v>
      </c>
      <c r="C248" s="35">
        <f t="shared" si="27"/>
        <v>21</v>
      </c>
      <c r="D248" s="17">
        <f t="shared" si="28"/>
        <v>0.76929786028381519</v>
      </c>
      <c r="E248" s="17">
        <f t="shared" si="29"/>
        <v>0.6846193405168941</v>
      </c>
      <c r="F248" s="14">
        <f t="shared" si="30"/>
        <v>42919</v>
      </c>
      <c r="G248" s="14">
        <f t="shared" si="31"/>
        <v>43284</v>
      </c>
      <c r="H248" s="3">
        <f>CHOOSE(MATCH($A$2,{"D","C"},0),VLOOKUP($A248,$J$4:$M$39,COUNTA($J$4:$M$4)),TREND(D248:E248,F248:G248,B248))</f>
        <v>0.70294702013767996</v>
      </c>
    </row>
    <row r="249" spans="1:8">
      <c r="A249" s="12">
        <f t="shared" si="32"/>
        <v>43221</v>
      </c>
      <c r="B249" s="34">
        <f t="shared" si="33"/>
        <v>43235</v>
      </c>
      <c r="C249" s="35">
        <f t="shared" si="27"/>
        <v>21</v>
      </c>
      <c r="D249" s="17">
        <f t="shared" si="28"/>
        <v>0.76929786028381519</v>
      </c>
      <c r="E249" s="17">
        <f t="shared" si="29"/>
        <v>0.6846193405168941</v>
      </c>
      <c r="F249" s="14">
        <f t="shared" si="30"/>
        <v>42919</v>
      </c>
      <c r="G249" s="14">
        <f t="shared" si="31"/>
        <v>43284</v>
      </c>
      <c r="H249" s="3">
        <f>CHOOSE(MATCH($A$2,{"D","C"},0),VLOOKUP($A249,$J$4:$M$39,COUNTA($J$4:$M$4)),TREND(D249:E249,F249:G249,B249))</f>
        <v>0.69598714180067134</v>
      </c>
    </row>
    <row r="250" spans="1:8">
      <c r="A250" s="12">
        <f t="shared" si="32"/>
        <v>43252</v>
      </c>
      <c r="B250" s="34">
        <f t="shared" si="33"/>
        <v>43266</v>
      </c>
      <c r="C250" s="35">
        <f t="shared" si="27"/>
        <v>21</v>
      </c>
      <c r="D250" s="17">
        <f t="shared" si="28"/>
        <v>0.76929786028381519</v>
      </c>
      <c r="E250" s="17">
        <f t="shared" si="29"/>
        <v>0.6846193405168941</v>
      </c>
      <c r="F250" s="14">
        <f t="shared" si="30"/>
        <v>42919</v>
      </c>
      <c r="G250" s="14">
        <f t="shared" si="31"/>
        <v>43284</v>
      </c>
      <c r="H250" s="3">
        <f>CHOOSE(MATCH($A$2,{"D","C"},0),VLOOKUP($A250,$J$4:$M$39,COUNTA($J$4:$M$4)),TREND(D250:E250,F250:G250,B250))</f>
        <v>0.68879526751909737</v>
      </c>
    </row>
    <row r="251" spans="1:8">
      <c r="A251" s="12">
        <f t="shared" si="32"/>
        <v>43282</v>
      </c>
      <c r="B251" s="34">
        <f t="shared" si="33"/>
        <v>43296</v>
      </c>
      <c r="C251" s="35">
        <f t="shared" si="27"/>
        <v>22</v>
      </c>
      <c r="D251" s="17">
        <f t="shared" si="28"/>
        <v>0.6846193405168941</v>
      </c>
      <c r="E251" s="17">
        <f t="shared" si="29"/>
        <v>0.76118990549264909</v>
      </c>
      <c r="F251" s="14">
        <f t="shared" si="30"/>
        <v>43284</v>
      </c>
      <c r="G251" s="14">
        <f t="shared" si="31"/>
        <v>43649</v>
      </c>
      <c r="H251" s="3">
        <f>CHOOSE(MATCH($A$2,{"D","C"},0),VLOOKUP($A251,$J$4:$M$39,COUNTA($J$4:$M$4)),TREND(D251:E251,F251:G251,B251))</f>
        <v>0.68713672895445299</v>
      </c>
    </row>
    <row r="252" spans="1:8">
      <c r="A252" s="12">
        <f t="shared" si="32"/>
        <v>43313</v>
      </c>
      <c r="B252" s="34">
        <f t="shared" si="33"/>
        <v>43327</v>
      </c>
      <c r="C252" s="35">
        <f t="shared" si="27"/>
        <v>22</v>
      </c>
      <c r="D252" s="17">
        <f t="shared" si="28"/>
        <v>0.6846193405168941</v>
      </c>
      <c r="E252" s="17">
        <f t="shared" si="29"/>
        <v>0.76118990549264909</v>
      </c>
      <c r="F252" s="14">
        <f t="shared" si="30"/>
        <v>43284</v>
      </c>
      <c r="G252" s="14">
        <f t="shared" si="31"/>
        <v>43649</v>
      </c>
      <c r="H252" s="3">
        <f>CHOOSE(MATCH($A$2,{"D","C"},0),VLOOKUP($A252,$J$4:$M$39,COUNTA($J$4:$M$4)),TREND(D252:E252,F252:G252,B252))</f>
        <v>0.69363998241814606</v>
      </c>
    </row>
    <row r="253" spans="1:8">
      <c r="A253" s="12">
        <f t="shared" si="32"/>
        <v>43344</v>
      </c>
      <c r="B253" s="34">
        <f t="shared" si="33"/>
        <v>43358</v>
      </c>
      <c r="C253" s="35">
        <f t="shared" si="27"/>
        <v>22</v>
      </c>
      <c r="D253" s="17">
        <f t="shared" si="28"/>
        <v>0.6846193405168941</v>
      </c>
      <c r="E253" s="17">
        <f t="shared" si="29"/>
        <v>0.76118990549264909</v>
      </c>
      <c r="F253" s="14">
        <f t="shared" si="30"/>
        <v>43284</v>
      </c>
      <c r="G253" s="14">
        <f t="shared" si="31"/>
        <v>43649</v>
      </c>
      <c r="H253" s="3">
        <f>CHOOSE(MATCH($A$2,{"D","C"},0),VLOOKUP($A253,$J$4:$M$39,COUNTA($J$4:$M$4)),TREND(D253:E253,F253:G253,B253))</f>
        <v>0.70014323588184091</v>
      </c>
    </row>
    <row r="254" spans="1:8">
      <c r="A254" s="12">
        <f t="shared" si="32"/>
        <v>43374</v>
      </c>
      <c r="B254" s="34">
        <f t="shared" si="33"/>
        <v>43388</v>
      </c>
      <c r="C254" s="35">
        <f t="shared" si="27"/>
        <v>22</v>
      </c>
      <c r="D254" s="17">
        <f t="shared" si="28"/>
        <v>0.6846193405168941</v>
      </c>
      <c r="E254" s="17">
        <f t="shared" si="29"/>
        <v>0.76118990549264909</v>
      </c>
      <c r="F254" s="14">
        <f t="shared" si="30"/>
        <v>43284</v>
      </c>
      <c r="G254" s="14">
        <f t="shared" si="31"/>
        <v>43649</v>
      </c>
      <c r="H254" s="3">
        <f>CHOOSE(MATCH($A$2,{"D","C"},0),VLOOKUP($A254,$J$4:$M$39,COUNTA($J$4:$M$4)),TREND(D254:E254,F254:G254,B254))</f>
        <v>0.70643670697573846</v>
      </c>
    </row>
    <row r="255" spans="1:8">
      <c r="A255" s="12">
        <f t="shared" si="32"/>
        <v>43405</v>
      </c>
      <c r="B255" s="34">
        <f t="shared" si="33"/>
        <v>43419</v>
      </c>
      <c r="C255" s="35">
        <f t="shared" si="27"/>
        <v>22</v>
      </c>
      <c r="D255" s="17">
        <f t="shared" si="28"/>
        <v>0.6846193405168941</v>
      </c>
      <c r="E255" s="17">
        <f t="shared" si="29"/>
        <v>0.76118990549264909</v>
      </c>
      <c r="F255" s="14">
        <f t="shared" si="30"/>
        <v>43284</v>
      </c>
      <c r="G255" s="14">
        <f t="shared" si="31"/>
        <v>43649</v>
      </c>
      <c r="H255" s="3">
        <f>CHOOSE(MATCH($A$2,{"D","C"},0),VLOOKUP($A255,$J$4:$M$39,COUNTA($J$4:$M$4)),TREND(D255:E255,F255:G255,B255))</f>
        <v>0.71293996043943331</v>
      </c>
    </row>
    <row r="256" spans="1:8">
      <c r="A256" s="12">
        <f t="shared" si="32"/>
        <v>43435</v>
      </c>
      <c r="B256" s="34">
        <f t="shared" si="33"/>
        <v>43449</v>
      </c>
      <c r="C256" s="35">
        <f t="shared" si="27"/>
        <v>22</v>
      </c>
      <c r="D256" s="17">
        <f t="shared" si="28"/>
        <v>0.6846193405168941</v>
      </c>
      <c r="E256" s="17">
        <f t="shared" si="29"/>
        <v>0.76118990549264909</v>
      </c>
      <c r="F256" s="14">
        <f t="shared" si="30"/>
        <v>43284</v>
      </c>
      <c r="G256" s="14">
        <f t="shared" si="31"/>
        <v>43649</v>
      </c>
      <c r="H256" s="3">
        <f>CHOOSE(MATCH($A$2,{"D","C"},0),VLOOKUP($A256,$J$4:$M$39,COUNTA($J$4:$M$4)),TREND(D256:E256,F256:G256,B256))</f>
        <v>0.71923343153333086</v>
      </c>
    </row>
    <row r="257" spans="1:8">
      <c r="A257" s="12">
        <f t="shared" si="32"/>
        <v>43466</v>
      </c>
      <c r="B257" s="34">
        <f t="shared" si="33"/>
        <v>43480</v>
      </c>
      <c r="C257" s="35">
        <f t="shared" si="27"/>
        <v>22</v>
      </c>
      <c r="D257" s="17">
        <f t="shared" si="28"/>
        <v>0.6846193405168941</v>
      </c>
      <c r="E257" s="17">
        <f t="shared" si="29"/>
        <v>0.76118990549264909</v>
      </c>
      <c r="F257" s="14">
        <f t="shared" si="30"/>
        <v>43284</v>
      </c>
      <c r="G257" s="14">
        <f t="shared" si="31"/>
        <v>43649</v>
      </c>
      <c r="H257" s="3">
        <f>CHOOSE(MATCH($A$2,{"D","C"},0),VLOOKUP($A257,$J$4:$M$39,COUNTA($J$4:$M$4)),TREND(D257:E257,F257:G257,B257))</f>
        <v>0.72573668499702393</v>
      </c>
    </row>
    <row r="258" spans="1:8">
      <c r="A258" s="12">
        <f t="shared" si="32"/>
        <v>43497</v>
      </c>
      <c r="B258" s="34">
        <f t="shared" si="33"/>
        <v>43511</v>
      </c>
      <c r="C258" s="35">
        <f t="shared" si="27"/>
        <v>22</v>
      </c>
      <c r="D258" s="17">
        <f t="shared" si="28"/>
        <v>0.6846193405168941</v>
      </c>
      <c r="E258" s="17">
        <f t="shared" si="29"/>
        <v>0.76118990549264909</v>
      </c>
      <c r="F258" s="14">
        <f t="shared" si="30"/>
        <v>43284</v>
      </c>
      <c r="G258" s="14">
        <f t="shared" si="31"/>
        <v>43649</v>
      </c>
      <c r="H258" s="3">
        <f>CHOOSE(MATCH($A$2,{"D","C"},0),VLOOKUP($A258,$J$4:$M$39,COUNTA($J$4:$M$4)),TREND(D258:E258,F258:G258,B258))</f>
        <v>0.73223993846071878</v>
      </c>
    </row>
    <row r="259" spans="1:8">
      <c r="A259" s="12">
        <f t="shared" si="32"/>
        <v>43525</v>
      </c>
      <c r="B259" s="34">
        <f t="shared" si="33"/>
        <v>43539</v>
      </c>
      <c r="C259" s="35">
        <f t="shared" si="27"/>
        <v>22</v>
      </c>
      <c r="D259" s="17">
        <f t="shared" si="28"/>
        <v>0.6846193405168941</v>
      </c>
      <c r="E259" s="17">
        <f t="shared" si="29"/>
        <v>0.76118990549264909</v>
      </c>
      <c r="F259" s="14">
        <f t="shared" si="30"/>
        <v>43284</v>
      </c>
      <c r="G259" s="14">
        <f t="shared" si="31"/>
        <v>43649</v>
      </c>
      <c r="H259" s="3">
        <f>CHOOSE(MATCH($A$2,{"D","C"},0),VLOOKUP($A259,$J$4:$M$39,COUNTA($J$4:$M$4)),TREND(D259:E259,F259:G259,B259))</f>
        <v>0.73811384481502351</v>
      </c>
    </row>
    <row r="260" spans="1:8">
      <c r="A260" s="12">
        <f t="shared" si="32"/>
        <v>43556</v>
      </c>
      <c r="B260" s="34">
        <f t="shared" si="33"/>
        <v>43570</v>
      </c>
      <c r="C260" s="35">
        <f t="shared" si="27"/>
        <v>22</v>
      </c>
      <c r="D260" s="17">
        <f t="shared" si="28"/>
        <v>0.6846193405168941</v>
      </c>
      <c r="E260" s="17">
        <f t="shared" si="29"/>
        <v>0.76118990549264909</v>
      </c>
      <c r="F260" s="14">
        <f t="shared" si="30"/>
        <v>43284</v>
      </c>
      <c r="G260" s="14">
        <f t="shared" si="31"/>
        <v>43649</v>
      </c>
      <c r="H260" s="3">
        <f>CHOOSE(MATCH($A$2,{"D","C"},0),VLOOKUP($A260,$J$4:$M$39,COUNTA($J$4:$M$4)),TREND(D260:E260,F260:G260,B260))</f>
        <v>0.74461709827871836</v>
      </c>
    </row>
    <row r="261" spans="1:8">
      <c r="A261" s="12">
        <f t="shared" si="32"/>
        <v>43586</v>
      </c>
      <c r="B261" s="34">
        <f t="shared" si="33"/>
        <v>43600</v>
      </c>
      <c r="C261" s="35">
        <f t="shared" ref="C261:C274" si="34">MATCH($B261,$K$5:$K$39,1)</f>
        <v>22</v>
      </c>
      <c r="D261" s="17">
        <f t="shared" ref="D261:D274" si="35">INDEX($M$5:$M$39,C261)</f>
        <v>0.6846193405168941</v>
      </c>
      <c r="E261" s="17">
        <f t="shared" ref="E261:E274" si="36">INDEX($M$5:$M$39,C261+1)</f>
        <v>0.76118990549264909</v>
      </c>
      <c r="F261" s="14">
        <f t="shared" ref="F261:F274" si="37">INDEX($K$5:$K$39,C261)</f>
        <v>43284</v>
      </c>
      <c r="G261" s="14">
        <f t="shared" ref="G261:G274" si="38">INDEX($K$5:$K$39,C261+1)</f>
        <v>43649</v>
      </c>
      <c r="H261" s="3">
        <f>CHOOSE(MATCH($A$2,{"D","C"},0),VLOOKUP($A261,$J$4:$M$39,COUNTA($J$4:$M$4)),TREND(D261:E261,F261:G261,B261))</f>
        <v>0.75091056937261591</v>
      </c>
    </row>
    <row r="262" spans="1:8">
      <c r="A262" s="12">
        <f t="shared" ref="A262:A325" si="39">EOMONTH(A261,$A$3-1)+1</f>
        <v>43617</v>
      </c>
      <c r="B262" s="34">
        <f t="shared" si="33"/>
        <v>43631</v>
      </c>
      <c r="C262" s="35">
        <f t="shared" si="34"/>
        <v>22</v>
      </c>
      <c r="D262" s="17">
        <f t="shared" si="35"/>
        <v>0.6846193405168941</v>
      </c>
      <c r="E262" s="17">
        <f t="shared" si="36"/>
        <v>0.76118990549264909</v>
      </c>
      <c r="F262" s="14">
        <f t="shared" si="37"/>
        <v>43284</v>
      </c>
      <c r="G262" s="14">
        <f t="shared" si="38"/>
        <v>43649</v>
      </c>
      <c r="H262" s="3">
        <f>CHOOSE(MATCH($A$2,{"D","C"},0),VLOOKUP($A262,$J$4:$M$39,COUNTA($J$4:$M$4)),TREND(D262:E262,F262:G262,B262))</f>
        <v>0.75741382283630898</v>
      </c>
    </row>
    <row r="263" spans="1:8">
      <c r="A263" s="12">
        <f t="shared" si="39"/>
        <v>43647</v>
      </c>
      <c r="B263" s="34">
        <f t="shared" si="33"/>
        <v>43661</v>
      </c>
      <c r="C263" s="35">
        <f t="shared" si="34"/>
        <v>23</v>
      </c>
      <c r="D263" s="17">
        <f t="shared" si="35"/>
        <v>0.76118990549264909</v>
      </c>
      <c r="E263" s="17">
        <f t="shared" si="36"/>
        <v>0.75357800643772266</v>
      </c>
      <c r="F263" s="14">
        <f t="shared" si="37"/>
        <v>43649</v>
      </c>
      <c r="G263" s="14">
        <f t="shared" si="38"/>
        <v>44014</v>
      </c>
      <c r="H263" s="3">
        <f>CHOOSE(MATCH($A$2,{"D","C"},0),VLOOKUP($A263,$J$4:$M$39,COUNTA($J$4:$M$4)),TREND(D263:E263,F263:G263,B263))</f>
        <v>0.76093965127714469</v>
      </c>
    </row>
    <row r="264" spans="1:8">
      <c r="A264" s="12">
        <f t="shared" si="39"/>
        <v>43678</v>
      </c>
      <c r="B264" s="34">
        <f t="shared" si="33"/>
        <v>43692</v>
      </c>
      <c r="C264" s="35">
        <f t="shared" si="34"/>
        <v>23</v>
      </c>
      <c r="D264" s="17">
        <f t="shared" si="35"/>
        <v>0.76118990549264909</v>
      </c>
      <c r="E264" s="17">
        <f t="shared" si="36"/>
        <v>0.75357800643772266</v>
      </c>
      <c r="F264" s="14">
        <f t="shared" si="37"/>
        <v>43649</v>
      </c>
      <c r="G264" s="14">
        <f t="shared" si="38"/>
        <v>44014</v>
      </c>
      <c r="H264" s="3">
        <f>CHOOSE(MATCH($A$2,{"D","C"},0),VLOOKUP($A264,$J$4:$M$39,COUNTA($J$4:$M$4)),TREND(D264:E264,F264:G264,B264))</f>
        <v>0.7602931612204249</v>
      </c>
    </row>
    <row r="265" spans="1:8">
      <c r="A265" s="12">
        <f t="shared" si="39"/>
        <v>43709</v>
      </c>
      <c r="B265" s="34">
        <f t="shared" si="33"/>
        <v>43723</v>
      </c>
      <c r="C265" s="35">
        <f t="shared" si="34"/>
        <v>23</v>
      </c>
      <c r="D265" s="17">
        <f t="shared" si="35"/>
        <v>0.76118990549264909</v>
      </c>
      <c r="E265" s="17">
        <f t="shared" si="36"/>
        <v>0.75357800643772266</v>
      </c>
      <c r="F265" s="14">
        <f t="shared" si="37"/>
        <v>43649</v>
      </c>
      <c r="G265" s="14">
        <f t="shared" si="38"/>
        <v>44014</v>
      </c>
      <c r="H265" s="3">
        <f>CHOOSE(MATCH($A$2,{"D","C"},0),VLOOKUP($A265,$J$4:$M$39,COUNTA($J$4:$M$4)),TREND(D265:E265,F265:G265,B265))</f>
        <v>0.7596466711637051</v>
      </c>
    </row>
    <row r="266" spans="1:8">
      <c r="A266" s="12">
        <f t="shared" si="39"/>
        <v>43739</v>
      </c>
      <c r="B266" s="34">
        <f t="shared" si="33"/>
        <v>43753</v>
      </c>
      <c r="C266" s="35">
        <f t="shared" si="34"/>
        <v>23</v>
      </c>
      <c r="D266" s="17">
        <f t="shared" si="35"/>
        <v>0.76118990549264909</v>
      </c>
      <c r="E266" s="17">
        <f t="shared" si="36"/>
        <v>0.75357800643772266</v>
      </c>
      <c r="F266" s="14">
        <f t="shared" si="37"/>
        <v>43649</v>
      </c>
      <c r="G266" s="14">
        <f t="shared" si="38"/>
        <v>44014</v>
      </c>
      <c r="H266" s="3">
        <f>CHOOSE(MATCH($A$2,{"D","C"},0),VLOOKUP($A266,$J$4:$M$39,COUNTA($J$4:$M$4)),TREND(D266:E266,F266:G266,B266))</f>
        <v>0.75902103562494405</v>
      </c>
    </row>
    <row r="267" spans="1:8">
      <c r="A267" s="12">
        <f t="shared" si="39"/>
        <v>43770</v>
      </c>
      <c r="B267" s="34">
        <f t="shared" si="33"/>
        <v>43784</v>
      </c>
      <c r="C267" s="35">
        <f t="shared" si="34"/>
        <v>23</v>
      </c>
      <c r="D267" s="17">
        <f t="shared" si="35"/>
        <v>0.76118990549264909</v>
      </c>
      <c r="E267" s="17">
        <f t="shared" si="36"/>
        <v>0.75357800643772266</v>
      </c>
      <c r="F267" s="14">
        <f t="shared" si="37"/>
        <v>43649</v>
      </c>
      <c r="G267" s="14">
        <f t="shared" si="38"/>
        <v>44014</v>
      </c>
      <c r="H267" s="3">
        <f>CHOOSE(MATCH($A$2,{"D","C"},0),VLOOKUP($A267,$J$4:$M$39,COUNTA($J$4:$M$4)),TREND(D267:E267,F267:G267,B267))</f>
        <v>0.75837454556822426</v>
      </c>
    </row>
    <row r="268" spans="1:8">
      <c r="A268" s="12">
        <f t="shared" si="39"/>
        <v>43800</v>
      </c>
      <c r="B268" s="34">
        <f t="shared" si="33"/>
        <v>43814</v>
      </c>
      <c r="C268" s="35">
        <f t="shared" si="34"/>
        <v>23</v>
      </c>
      <c r="D268" s="17">
        <f t="shared" si="35"/>
        <v>0.76118990549264909</v>
      </c>
      <c r="E268" s="17">
        <f t="shared" si="36"/>
        <v>0.75357800643772266</v>
      </c>
      <c r="F268" s="14">
        <f t="shared" si="37"/>
        <v>43649</v>
      </c>
      <c r="G268" s="14">
        <f t="shared" si="38"/>
        <v>44014</v>
      </c>
      <c r="H268" s="3">
        <f>CHOOSE(MATCH($A$2,{"D","C"},0),VLOOKUP($A268,$J$4:$M$39,COUNTA($J$4:$M$4)),TREND(D268:E268,F268:G268,B268))</f>
        <v>0.75774891002946321</v>
      </c>
    </row>
    <row r="269" spans="1:8">
      <c r="A269" s="12">
        <f t="shared" si="39"/>
        <v>43831</v>
      </c>
      <c r="B269" s="34">
        <f t="shared" si="33"/>
        <v>43845</v>
      </c>
      <c r="C269" s="35">
        <f t="shared" si="34"/>
        <v>23</v>
      </c>
      <c r="D269" s="17">
        <f t="shared" si="35"/>
        <v>0.76118990549264909</v>
      </c>
      <c r="E269" s="17">
        <f t="shared" si="36"/>
        <v>0.75357800643772266</v>
      </c>
      <c r="F269" s="14">
        <f t="shared" si="37"/>
        <v>43649</v>
      </c>
      <c r="G269" s="14">
        <f t="shared" si="38"/>
        <v>44014</v>
      </c>
      <c r="H269" s="3">
        <f>CHOOSE(MATCH($A$2,{"D","C"},0),VLOOKUP($A269,$J$4:$M$39,COUNTA($J$4:$M$4)),TREND(D269:E269,F269:G269,B269))</f>
        <v>0.75710241997274341</v>
      </c>
    </row>
    <row r="270" spans="1:8">
      <c r="A270" s="12">
        <f t="shared" si="39"/>
        <v>43862</v>
      </c>
      <c r="B270" s="34">
        <f t="shared" si="33"/>
        <v>43876</v>
      </c>
      <c r="C270" s="35">
        <f t="shared" si="34"/>
        <v>23</v>
      </c>
      <c r="D270" s="17">
        <f t="shared" si="35"/>
        <v>0.76118990549264909</v>
      </c>
      <c r="E270" s="17">
        <f t="shared" si="36"/>
        <v>0.75357800643772266</v>
      </c>
      <c r="F270" s="14">
        <f t="shared" si="37"/>
        <v>43649</v>
      </c>
      <c r="G270" s="14">
        <f t="shared" si="38"/>
        <v>44014</v>
      </c>
      <c r="H270" s="3">
        <f>CHOOSE(MATCH($A$2,{"D","C"},0),VLOOKUP($A270,$J$4:$M$39,COUNTA($J$4:$M$4)),TREND(D270:E270,F270:G270,B270))</f>
        <v>0.75645592991602362</v>
      </c>
    </row>
    <row r="271" spans="1:8">
      <c r="A271" s="12">
        <f t="shared" si="39"/>
        <v>43891</v>
      </c>
      <c r="B271" s="34">
        <f t="shared" si="33"/>
        <v>43905</v>
      </c>
      <c r="C271" s="35">
        <f t="shared" si="34"/>
        <v>23</v>
      </c>
      <c r="D271" s="17">
        <f t="shared" si="35"/>
        <v>0.76118990549264909</v>
      </c>
      <c r="E271" s="17">
        <f t="shared" si="36"/>
        <v>0.75357800643772266</v>
      </c>
      <c r="F271" s="14">
        <f t="shared" si="37"/>
        <v>43649</v>
      </c>
      <c r="G271" s="14">
        <f t="shared" si="38"/>
        <v>44014</v>
      </c>
      <c r="H271" s="3">
        <f>CHOOSE(MATCH($A$2,{"D","C"},0),VLOOKUP($A271,$J$4:$M$39,COUNTA($J$4:$M$4)),TREND(D271:E271,F271:G271,B271))</f>
        <v>0.7558511488952212</v>
      </c>
    </row>
    <row r="272" spans="1:8">
      <c r="A272" s="12">
        <f t="shared" si="39"/>
        <v>43922</v>
      </c>
      <c r="B272" s="34">
        <f t="shared" si="33"/>
        <v>43936</v>
      </c>
      <c r="C272" s="35">
        <f t="shared" si="34"/>
        <v>23</v>
      </c>
      <c r="D272" s="17">
        <f t="shared" si="35"/>
        <v>0.76118990549264909</v>
      </c>
      <c r="E272" s="17">
        <f t="shared" si="36"/>
        <v>0.75357800643772266</v>
      </c>
      <c r="F272" s="14">
        <f t="shared" si="37"/>
        <v>43649</v>
      </c>
      <c r="G272" s="14">
        <f t="shared" si="38"/>
        <v>44014</v>
      </c>
      <c r="H272" s="3">
        <f>CHOOSE(MATCH($A$2,{"D","C"},0),VLOOKUP($A272,$J$4:$M$39,COUNTA($J$4:$M$4)),TREND(D272:E272,F272:G272,B272))</f>
        <v>0.75520465883850141</v>
      </c>
    </row>
    <row r="273" spans="1:8">
      <c r="A273" s="12">
        <f t="shared" si="39"/>
        <v>43952</v>
      </c>
      <c r="B273" s="34">
        <f t="shared" si="33"/>
        <v>43966</v>
      </c>
      <c r="C273" s="35">
        <f t="shared" si="34"/>
        <v>23</v>
      </c>
      <c r="D273" s="17">
        <f t="shared" si="35"/>
        <v>0.76118990549264909</v>
      </c>
      <c r="E273" s="17">
        <f t="shared" si="36"/>
        <v>0.75357800643772266</v>
      </c>
      <c r="F273" s="14">
        <f t="shared" si="37"/>
        <v>43649</v>
      </c>
      <c r="G273" s="14">
        <f t="shared" si="38"/>
        <v>44014</v>
      </c>
      <c r="H273" s="3">
        <f>CHOOSE(MATCH($A$2,{"D","C"},0),VLOOKUP($A273,$J$4:$M$39,COUNTA($J$4:$M$4)),TREND(D273:E273,F273:G273,B273))</f>
        <v>0.75457902329974036</v>
      </c>
    </row>
    <row r="274" spans="1:8">
      <c r="A274" s="12">
        <f t="shared" si="39"/>
        <v>43983</v>
      </c>
      <c r="B274" s="34">
        <f t="shared" si="33"/>
        <v>43997</v>
      </c>
      <c r="C274" s="35">
        <f t="shared" si="34"/>
        <v>23</v>
      </c>
      <c r="D274" s="17">
        <f t="shared" si="35"/>
        <v>0.76118990549264909</v>
      </c>
      <c r="E274" s="17">
        <f t="shared" si="36"/>
        <v>0.75357800643772266</v>
      </c>
      <c r="F274" s="14">
        <f t="shared" si="37"/>
        <v>43649</v>
      </c>
      <c r="G274" s="14">
        <f t="shared" si="38"/>
        <v>44014</v>
      </c>
      <c r="H274" s="3">
        <f>CHOOSE(MATCH($A$2,{"D","C"},0),VLOOKUP($A274,$J$4:$M$39,COUNTA($J$4:$M$4)),TREND(D274:E274,F274:G274,B274))</f>
        <v>0.75393253324302056</v>
      </c>
    </row>
    <row r="275" spans="1:8">
      <c r="A275" s="12">
        <f t="shared" si="39"/>
        <v>44013</v>
      </c>
      <c r="B275" s="155">
        <f t="shared" ref="B275:B338" si="40">DATE(YEAR(A275),MONTH(A275)+FLOOR(($N$2+$A$3)/2,1),1+14*MOD($N$2+$A$3,2))</f>
        <v>44027</v>
      </c>
      <c r="C275" s="150">
        <f t="shared" ref="C275:C338" si="41">MATCH($B275,$K$5:$K$39,1)</f>
        <v>24</v>
      </c>
      <c r="D275" s="17">
        <f t="shared" ref="D275:D338" si="42">INDEX($M$5:$M$39,C275)</f>
        <v>0.75357800643772266</v>
      </c>
      <c r="E275" s="17">
        <f t="shared" ref="E275:E338" si="43">INDEX($M$5:$M$39,C275+1)</f>
        <v>0.74604222637334539</v>
      </c>
      <c r="F275" s="14">
        <f t="shared" ref="F275:F338" si="44">INDEX($K$5:$K$39,C275)</f>
        <v>44014</v>
      </c>
      <c r="G275" s="14">
        <f t="shared" ref="G275:G338" si="45">INDEX($K$5:$K$39,C275+1)</f>
        <v>44380</v>
      </c>
      <c r="H275" s="3">
        <f>CHOOSE(MATCH($A$2,{"D","C"},0),VLOOKUP($A275,$J$4:$M$39,COUNTA($J$4:$M$4)),TREND(D275:E275,F275:G275,B275))</f>
        <v>0.75331034211849601</v>
      </c>
    </row>
    <row r="276" spans="1:8">
      <c r="A276" s="12">
        <f t="shared" si="39"/>
        <v>44044</v>
      </c>
      <c r="B276" s="155">
        <f t="shared" si="40"/>
        <v>44058</v>
      </c>
      <c r="C276" s="150">
        <f t="shared" si="41"/>
        <v>24</v>
      </c>
      <c r="D276" s="17">
        <f t="shared" si="42"/>
        <v>0.75357800643772266</v>
      </c>
      <c r="E276" s="17">
        <f t="shared" si="43"/>
        <v>0.74604222637334539</v>
      </c>
      <c r="F276" s="14">
        <f t="shared" si="44"/>
        <v>44014</v>
      </c>
      <c r="G276" s="14">
        <f t="shared" si="45"/>
        <v>44380</v>
      </c>
      <c r="H276" s="3">
        <f>CHOOSE(MATCH($A$2,{"D","C"},0),VLOOKUP($A276,$J$4:$M$39,COUNTA($J$4:$M$4)),TREND(D276:E276,F276:G276,B276))</f>
        <v>0.75267206566495592</v>
      </c>
    </row>
    <row r="277" spans="1:8">
      <c r="A277" s="12">
        <f t="shared" si="39"/>
        <v>44075</v>
      </c>
      <c r="B277" s="155">
        <f t="shared" si="40"/>
        <v>44089</v>
      </c>
      <c r="C277" s="150">
        <f t="shared" si="41"/>
        <v>24</v>
      </c>
      <c r="D277" s="17">
        <f t="shared" si="42"/>
        <v>0.75357800643772266</v>
      </c>
      <c r="E277" s="17">
        <f t="shared" si="43"/>
        <v>0.74604222637334539</v>
      </c>
      <c r="F277" s="14">
        <f t="shared" si="44"/>
        <v>44014</v>
      </c>
      <c r="G277" s="14">
        <f t="shared" si="45"/>
        <v>44380</v>
      </c>
      <c r="H277" s="3">
        <f>CHOOSE(MATCH($A$2,{"D","C"},0),VLOOKUP($A277,$J$4:$M$39,COUNTA($J$4:$M$4)),TREND(D277:E277,F277:G277,B277))</f>
        <v>0.75203378921141573</v>
      </c>
    </row>
    <row r="278" spans="1:8">
      <c r="A278" s="12">
        <f t="shared" si="39"/>
        <v>44105</v>
      </c>
      <c r="B278" s="155">
        <f t="shared" si="40"/>
        <v>44119</v>
      </c>
      <c r="C278" s="150">
        <f t="shared" si="41"/>
        <v>24</v>
      </c>
      <c r="D278" s="17">
        <f t="shared" si="42"/>
        <v>0.75357800643772266</v>
      </c>
      <c r="E278" s="17">
        <f t="shared" si="43"/>
        <v>0.74604222637334539</v>
      </c>
      <c r="F278" s="14">
        <f t="shared" si="44"/>
        <v>44014</v>
      </c>
      <c r="G278" s="14">
        <f t="shared" si="45"/>
        <v>44380</v>
      </c>
      <c r="H278" s="3">
        <f>CHOOSE(MATCH($A$2,{"D","C"},0),VLOOKUP($A278,$J$4:$M$39,COUNTA($J$4:$M$4)),TREND(D278:E278,F278:G278,B278))</f>
        <v>0.75141610232089306</v>
      </c>
    </row>
    <row r="279" spans="1:8">
      <c r="A279" s="12">
        <f t="shared" si="39"/>
        <v>44136</v>
      </c>
      <c r="B279" s="155">
        <f t="shared" si="40"/>
        <v>44150</v>
      </c>
      <c r="C279" s="150">
        <f t="shared" si="41"/>
        <v>24</v>
      </c>
      <c r="D279" s="17">
        <f t="shared" si="42"/>
        <v>0.75357800643772266</v>
      </c>
      <c r="E279" s="17">
        <f t="shared" si="43"/>
        <v>0.74604222637334539</v>
      </c>
      <c r="F279" s="14">
        <f t="shared" si="44"/>
        <v>44014</v>
      </c>
      <c r="G279" s="14">
        <f t="shared" si="45"/>
        <v>44380</v>
      </c>
      <c r="H279" s="3">
        <f>CHOOSE(MATCH($A$2,{"D","C"},0),VLOOKUP($A279,$J$4:$M$39,COUNTA($J$4:$M$4)),TREND(D279:E279,F279:G279,B279))</f>
        <v>0.75077782586735287</v>
      </c>
    </row>
    <row r="280" spans="1:8">
      <c r="A280" s="12">
        <f t="shared" si="39"/>
        <v>44166</v>
      </c>
      <c r="B280" s="155">
        <f t="shared" si="40"/>
        <v>44180</v>
      </c>
      <c r="C280" s="150">
        <f t="shared" si="41"/>
        <v>24</v>
      </c>
      <c r="D280" s="17">
        <f t="shared" si="42"/>
        <v>0.75357800643772266</v>
      </c>
      <c r="E280" s="17">
        <f t="shared" si="43"/>
        <v>0.74604222637334539</v>
      </c>
      <c r="F280" s="14">
        <f t="shared" si="44"/>
        <v>44014</v>
      </c>
      <c r="G280" s="14">
        <f t="shared" si="45"/>
        <v>44380</v>
      </c>
      <c r="H280" s="3">
        <f>CHOOSE(MATCH($A$2,{"D","C"},0),VLOOKUP($A280,$J$4:$M$39,COUNTA($J$4:$M$4)),TREND(D280:E280,F280:G280,B280))</f>
        <v>0.75016013897683009</v>
      </c>
    </row>
    <row r="281" spans="1:8">
      <c r="A281" s="12">
        <f t="shared" si="39"/>
        <v>44197</v>
      </c>
      <c r="B281" s="155">
        <f t="shared" si="40"/>
        <v>44211</v>
      </c>
      <c r="C281" s="150">
        <f t="shared" si="41"/>
        <v>24</v>
      </c>
      <c r="D281" s="17">
        <f t="shared" si="42"/>
        <v>0.75357800643772266</v>
      </c>
      <c r="E281" s="17">
        <f t="shared" si="43"/>
        <v>0.74604222637334539</v>
      </c>
      <c r="F281" s="14">
        <f t="shared" si="44"/>
        <v>44014</v>
      </c>
      <c r="G281" s="14">
        <f t="shared" si="45"/>
        <v>44380</v>
      </c>
      <c r="H281" s="3">
        <f>CHOOSE(MATCH($A$2,{"D","C"},0),VLOOKUP($A281,$J$4:$M$39,COUNTA($J$4:$M$4)),TREND(D281:E281,F281:G281,B281))</f>
        <v>0.74952186252329001</v>
      </c>
    </row>
    <row r="282" spans="1:8">
      <c r="A282" s="12">
        <f t="shared" si="39"/>
        <v>44228</v>
      </c>
      <c r="B282" s="155">
        <f t="shared" si="40"/>
        <v>44242</v>
      </c>
      <c r="C282" s="150">
        <f t="shared" si="41"/>
        <v>24</v>
      </c>
      <c r="D282" s="17">
        <f t="shared" si="42"/>
        <v>0.75357800643772266</v>
      </c>
      <c r="E282" s="17">
        <f t="shared" si="43"/>
        <v>0.74604222637334539</v>
      </c>
      <c r="F282" s="14">
        <f t="shared" si="44"/>
        <v>44014</v>
      </c>
      <c r="G282" s="14">
        <f t="shared" si="45"/>
        <v>44380</v>
      </c>
      <c r="H282" s="3">
        <f>CHOOSE(MATCH($A$2,{"D","C"},0),VLOOKUP($A282,$J$4:$M$39,COUNTA($J$4:$M$4)),TREND(D282:E282,F282:G282,B282))</f>
        <v>0.74888358606974981</v>
      </c>
    </row>
    <row r="283" spans="1:8">
      <c r="A283" s="12">
        <f t="shared" si="39"/>
        <v>44256</v>
      </c>
      <c r="B283" s="155">
        <f t="shared" si="40"/>
        <v>44270</v>
      </c>
      <c r="C283" s="150">
        <f t="shared" si="41"/>
        <v>24</v>
      </c>
      <c r="D283" s="17">
        <f t="shared" si="42"/>
        <v>0.75357800643772266</v>
      </c>
      <c r="E283" s="17">
        <f t="shared" si="43"/>
        <v>0.74604222637334539</v>
      </c>
      <c r="F283" s="14">
        <f t="shared" si="44"/>
        <v>44014</v>
      </c>
      <c r="G283" s="14">
        <f t="shared" si="45"/>
        <v>44380</v>
      </c>
      <c r="H283" s="3">
        <f>CHOOSE(MATCH($A$2,{"D","C"},0),VLOOKUP($A283,$J$4:$M$39,COUNTA($J$4:$M$4)),TREND(D283:E283,F283:G283,B283))</f>
        <v>0.748307078305262</v>
      </c>
    </row>
    <row r="284" spans="1:8">
      <c r="A284" s="12">
        <f t="shared" si="39"/>
        <v>44287</v>
      </c>
      <c r="B284" s="155">
        <f t="shared" si="40"/>
        <v>44301</v>
      </c>
      <c r="C284" s="150">
        <f t="shared" si="41"/>
        <v>24</v>
      </c>
      <c r="D284" s="17">
        <f t="shared" si="42"/>
        <v>0.75357800643772266</v>
      </c>
      <c r="E284" s="17">
        <f t="shared" si="43"/>
        <v>0.74604222637334539</v>
      </c>
      <c r="F284" s="14">
        <f t="shared" si="44"/>
        <v>44014</v>
      </c>
      <c r="G284" s="14">
        <f t="shared" si="45"/>
        <v>44380</v>
      </c>
      <c r="H284" s="3">
        <f>CHOOSE(MATCH($A$2,{"D","C"},0),VLOOKUP($A284,$J$4:$M$39,COUNTA($J$4:$M$4)),TREND(D284:E284,F284:G284,B284))</f>
        <v>0.7476688018517218</v>
      </c>
    </row>
    <row r="285" spans="1:8">
      <c r="A285" s="12">
        <f t="shared" si="39"/>
        <v>44317</v>
      </c>
      <c r="B285" s="155">
        <f t="shared" si="40"/>
        <v>44331</v>
      </c>
      <c r="C285" s="150">
        <f t="shared" si="41"/>
        <v>24</v>
      </c>
      <c r="D285" s="17">
        <f t="shared" si="42"/>
        <v>0.75357800643772266</v>
      </c>
      <c r="E285" s="17">
        <f t="shared" si="43"/>
        <v>0.74604222637334539</v>
      </c>
      <c r="F285" s="14">
        <f t="shared" si="44"/>
        <v>44014</v>
      </c>
      <c r="G285" s="14">
        <f t="shared" si="45"/>
        <v>44380</v>
      </c>
      <c r="H285" s="3">
        <f>CHOOSE(MATCH($A$2,{"D","C"},0),VLOOKUP($A285,$J$4:$M$39,COUNTA($J$4:$M$4)),TREND(D285:E285,F285:G285,B285))</f>
        <v>0.74705111496119903</v>
      </c>
    </row>
    <row r="286" spans="1:8">
      <c r="A286" s="12">
        <f t="shared" si="39"/>
        <v>44348</v>
      </c>
      <c r="B286" s="155">
        <f t="shared" si="40"/>
        <v>44362</v>
      </c>
      <c r="C286" s="150">
        <f t="shared" si="41"/>
        <v>24</v>
      </c>
      <c r="D286" s="17">
        <f t="shared" si="42"/>
        <v>0.75357800643772266</v>
      </c>
      <c r="E286" s="17">
        <f t="shared" si="43"/>
        <v>0.74604222637334539</v>
      </c>
      <c r="F286" s="14">
        <f t="shared" si="44"/>
        <v>44014</v>
      </c>
      <c r="G286" s="14">
        <f t="shared" si="45"/>
        <v>44380</v>
      </c>
      <c r="H286" s="3">
        <f>CHOOSE(MATCH($A$2,{"D","C"},0),VLOOKUP($A286,$J$4:$M$39,COUNTA($J$4:$M$4)),TREND(D286:E286,F286:G286,B286))</f>
        <v>0.74641283850765894</v>
      </c>
    </row>
    <row r="287" spans="1:8">
      <c r="A287" s="12">
        <f t="shared" si="39"/>
        <v>44378</v>
      </c>
      <c r="B287" s="155">
        <f t="shared" si="40"/>
        <v>44392</v>
      </c>
      <c r="C287" s="150">
        <f t="shared" si="41"/>
        <v>25</v>
      </c>
      <c r="D287" s="17">
        <f t="shared" si="42"/>
        <v>0.74604222637334539</v>
      </c>
      <c r="E287" s="17">
        <f t="shared" si="43"/>
        <v>0.73858180410961205</v>
      </c>
      <c r="F287" s="14">
        <f t="shared" si="44"/>
        <v>44380</v>
      </c>
      <c r="G287" s="14">
        <f t="shared" si="45"/>
        <v>44745</v>
      </c>
      <c r="H287" s="3">
        <f>CHOOSE(MATCH($A$2,{"D","C"},0),VLOOKUP($A287,$J$4:$M$39,COUNTA($J$4:$M$4)),TREND(D287:E287,F287:G287,B287))</f>
        <v>0.74579695221672948</v>
      </c>
    </row>
    <row r="288" spans="1:8">
      <c r="A288" s="12">
        <f t="shared" si="39"/>
        <v>44409</v>
      </c>
      <c r="B288" s="155">
        <f t="shared" si="40"/>
        <v>44423</v>
      </c>
      <c r="C288" s="150">
        <f t="shared" si="41"/>
        <v>25</v>
      </c>
      <c r="D288" s="17">
        <f t="shared" si="42"/>
        <v>0.74604222637334539</v>
      </c>
      <c r="E288" s="17">
        <f t="shared" si="43"/>
        <v>0.73858180410961205</v>
      </c>
      <c r="F288" s="14">
        <f t="shared" si="44"/>
        <v>44380</v>
      </c>
      <c r="G288" s="14">
        <f t="shared" si="45"/>
        <v>44745</v>
      </c>
      <c r="H288" s="3">
        <f>CHOOSE(MATCH($A$2,{"D","C"},0),VLOOKUP($A288,$J$4:$M$39,COUNTA($J$4:$M$4)),TREND(D288:E288,F288:G288,B288))</f>
        <v>0.74516332731213841</v>
      </c>
    </row>
    <row r="289" spans="1:8">
      <c r="A289" s="12">
        <f t="shared" si="39"/>
        <v>44440</v>
      </c>
      <c r="B289" s="155">
        <f t="shared" si="40"/>
        <v>44454</v>
      </c>
      <c r="C289" s="150">
        <f t="shared" si="41"/>
        <v>25</v>
      </c>
      <c r="D289" s="17">
        <f t="shared" si="42"/>
        <v>0.74604222637334539</v>
      </c>
      <c r="E289" s="17">
        <f t="shared" si="43"/>
        <v>0.73858180410961205</v>
      </c>
      <c r="F289" s="14">
        <f t="shared" si="44"/>
        <v>44380</v>
      </c>
      <c r="G289" s="14">
        <f t="shared" si="45"/>
        <v>44745</v>
      </c>
      <c r="H289" s="3">
        <f>CHOOSE(MATCH($A$2,{"D","C"},0),VLOOKUP($A289,$J$4:$M$39,COUNTA($J$4:$M$4)),TREND(D289:E289,F289:G289,B289))</f>
        <v>0.74452970240754734</v>
      </c>
    </row>
    <row r="290" spans="1:8">
      <c r="A290" s="12">
        <f t="shared" si="39"/>
        <v>44470</v>
      </c>
      <c r="B290" s="155">
        <f t="shared" si="40"/>
        <v>44484</v>
      </c>
      <c r="C290" s="150">
        <f t="shared" si="41"/>
        <v>25</v>
      </c>
      <c r="D290" s="17">
        <f t="shared" si="42"/>
        <v>0.74604222637334539</v>
      </c>
      <c r="E290" s="17">
        <f t="shared" si="43"/>
        <v>0.73858180410961205</v>
      </c>
      <c r="F290" s="14">
        <f t="shared" si="44"/>
        <v>44380</v>
      </c>
      <c r="G290" s="14">
        <f t="shared" si="45"/>
        <v>44745</v>
      </c>
      <c r="H290" s="3">
        <f>CHOOSE(MATCH($A$2,{"D","C"},0),VLOOKUP($A290,$J$4:$M$39,COUNTA($J$4:$M$4)),TREND(D290:E290,F290:G290,B290))</f>
        <v>0.74391651701600769</v>
      </c>
    </row>
    <row r="291" spans="1:8">
      <c r="A291" s="12">
        <f t="shared" si="39"/>
        <v>44501</v>
      </c>
      <c r="B291" s="155">
        <f t="shared" si="40"/>
        <v>44515</v>
      </c>
      <c r="C291" s="150">
        <f t="shared" si="41"/>
        <v>25</v>
      </c>
      <c r="D291" s="17">
        <f t="shared" si="42"/>
        <v>0.74604222637334539</v>
      </c>
      <c r="E291" s="17">
        <f t="shared" si="43"/>
        <v>0.73858180410961205</v>
      </c>
      <c r="F291" s="14">
        <f t="shared" si="44"/>
        <v>44380</v>
      </c>
      <c r="G291" s="14">
        <f t="shared" si="45"/>
        <v>44745</v>
      </c>
      <c r="H291" s="3">
        <f>CHOOSE(MATCH($A$2,{"D","C"},0),VLOOKUP($A291,$J$4:$M$39,COUNTA($J$4:$M$4)),TREND(D291:E291,F291:G291,B291))</f>
        <v>0.74328289211141663</v>
      </c>
    </row>
    <row r="292" spans="1:8">
      <c r="A292" s="12">
        <f t="shared" si="39"/>
        <v>44531</v>
      </c>
      <c r="B292" s="155">
        <f t="shared" si="40"/>
        <v>44545</v>
      </c>
      <c r="C292" s="150">
        <f t="shared" si="41"/>
        <v>25</v>
      </c>
      <c r="D292" s="17">
        <f t="shared" si="42"/>
        <v>0.74604222637334539</v>
      </c>
      <c r="E292" s="17">
        <f t="shared" si="43"/>
        <v>0.73858180410961205</v>
      </c>
      <c r="F292" s="14">
        <f t="shared" si="44"/>
        <v>44380</v>
      </c>
      <c r="G292" s="14">
        <f t="shared" si="45"/>
        <v>44745</v>
      </c>
      <c r="H292" s="3">
        <f>CHOOSE(MATCH($A$2,{"D","C"},0),VLOOKUP($A292,$J$4:$M$39,COUNTA($J$4:$M$4)),TREND(D292:E292,F292:G292,B292))</f>
        <v>0.74266970671987687</v>
      </c>
    </row>
    <row r="293" spans="1:8">
      <c r="A293" s="12">
        <f t="shared" si="39"/>
        <v>44562</v>
      </c>
      <c r="B293" s="155">
        <f t="shared" si="40"/>
        <v>44576</v>
      </c>
      <c r="C293" s="150">
        <f t="shared" si="41"/>
        <v>25</v>
      </c>
      <c r="D293" s="17">
        <f t="shared" si="42"/>
        <v>0.74604222637334539</v>
      </c>
      <c r="E293" s="17">
        <f t="shared" si="43"/>
        <v>0.73858180410961205</v>
      </c>
      <c r="F293" s="14">
        <f t="shared" si="44"/>
        <v>44380</v>
      </c>
      <c r="G293" s="14">
        <f t="shared" si="45"/>
        <v>44745</v>
      </c>
      <c r="H293" s="3">
        <f>CHOOSE(MATCH($A$2,{"D","C"},0),VLOOKUP($A293,$J$4:$M$39,COUNTA($J$4:$M$4)),TREND(D293:E293,F293:G293,B293))</f>
        <v>0.7420360818152858</v>
      </c>
    </row>
    <row r="294" spans="1:8">
      <c r="A294" s="12">
        <f t="shared" si="39"/>
        <v>44593</v>
      </c>
      <c r="B294" s="155">
        <f t="shared" si="40"/>
        <v>44607</v>
      </c>
      <c r="C294" s="150">
        <f t="shared" si="41"/>
        <v>25</v>
      </c>
      <c r="D294" s="17">
        <f t="shared" si="42"/>
        <v>0.74604222637334539</v>
      </c>
      <c r="E294" s="17">
        <f t="shared" si="43"/>
        <v>0.73858180410961205</v>
      </c>
      <c r="F294" s="14">
        <f t="shared" si="44"/>
        <v>44380</v>
      </c>
      <c r="G294" s="14">
        <f t="shared" si="45"/>
        <v>44745</v>
      </c>
      <c r="H294" s="3">
        <f>CHOOSE(MATCH($A$2,{"D","C"},0),VLOOKUP($A294,$J$4:$M$39,COUNTA($J$4:$M$4)),TREND(D294:E294,F294:G294,B294))</f>
        <v>0.74140245691069484</v>
      </c>
    </row>
    <row r="295" spans="1:8">
      <c r="A295" s="12">
        <f t="shared" si="39"/>
        <v>44621</v>
      </c>
      <c r="B295" s="155">
        <f t="shared" si="40"/>
        <v>44635</v>
      </c>
      <c r="C295" s="150">
        <f t="shared" si="41"/>
        <v>25</v>
      </c>
      <c r="D295" s="17">
        <f t="shared" si="42"/>
        <v>0.74604222637334539</v>
      </c>
      <c r="E295" s="17">
        <f t="shared" si="43"/>
        <v>0.73858180410961205</v>
      </c>
      <c r="F295" s="14">
        <f t="shared" si="44"/>
        <v>44380</v>
      </c>
      <c r="G295" s="14">
        <f t="shared" si="45"/>
        <v>44745</v>
      </c>
      <c r="H295" s="3">
        <f>CHOOSE(MATCH($A$2,{"D","C"},0),VLOOKUP($A295,$J$4:$M$39,COUNTA($J$4:$M$4)),TREND(D295:E295,F295:G295,B295))</f>
        <v>0.74083015054525769</v>
      </c>
    </row>
    <row r="296" spans="1:8">
      <c r="A296" s="12">
        <f t="shared" si="39"/>
        <v>44652</v>
      </c>
      <c r="B296" s="155">
        <f t="shared" si="40"/>
        <v>44666</v>
      </c>
      <c r="C296" s="150">
        <f t="shared" si="41"/>
        <v>25</v>
      </c>
      <c r="D296" s="17">
        <f t="shared" si="42"/>
        <v>0.74604222637334539</v>
      </c>
      <c r="E296" s="17">
        <f t="shared" si="43"/>
        <v>0.73858180410961205</v>
      </c>
      <c r="F296" s="14">
        <f t="shared" si="44"/>
        <v>44380</v>
      </c>
      <c r="G296" s="14">
        <f t="shared" si="45"/>
        <v>44745</v>
      </c>
      <c r="H296" s="3">
        <f>CHOOSE(MATCH($A$2,{"D","C"},0),VLOOKUP($A296,$J$4:$M$39,COUNTA($J$4:$M$4)),TREND(D296:E296,F296:G296,B296))</f>
        <v>0.74019652564066662</v>
      </c>
    </row>
    <row r="297" spans="1:8">
      <c r="A297" s="12">
        <f t="shared" si="39"/>
        <v>44682</v>
      </c>
      <c r="B297" s="155">
        <f t="shared" si="40"/>
        <v>44696</v>
      </c>
      <c r="C297" s="150">
        <f t="shared" si="41"/>
        <v>25</v>
      </c>
      <c r="D297" s="17">
        <f t="shared" si="42"/>
        <v>0.74604222637334539</v>
      </c>
      <c r="E297" s="17">
        <f t="shared" si="43"/>
        <v>0.73858180410961205</v>
      </c>
      <c r="F297" s="14">
        <f t="shared" si="44"/>
        <v>44380</v>
      </c>
      <c r="G297" s="14">
        <f t="shared" si="45"/>
        <v>44745</v>
      </c>
      <c r="H297" s="3">
        <f>CHOOSE(MATCH($A$2,{"D","C"},0),VLOOKUP($A297,$J$4:$M$39,COUNTA($J$4:$M$4)),TREND(D297:E297,F297:G297,B297))</f>
        <v>0.73958334024912697</v>
      </c>
    </row>
    <row r="298" spans="1:8">
      <c r="A298" s="12">
        <f t="shared" si="39"/>
        <v>44713</v>
      </c>
      <c r="B298" s="155">
        <f t="shared" si="40"/>
        <v>44727</v>
      </c>
      <c r="C298" s="150">
        <f t="shared" si="41"/>
        <v>25</v>
      </c>
      <c r="D298" s="17">
        <f t="shared" si="42"/>
        <v>0.74604222637334539</v>
      </c>
      <c r="E298" s="17">
        <f t="shared" si="43"/>
        <v>0.73858180410961205</v>
      </c>
      <c r="F298" s="14">
        <f t="shared" si="44"/>
        <v>44380</v>
      </c>
      <c r="G298" s="14">
        <f t="shared" si="45"/>
        <v>44745</v>
      </c>
      <c r="H298" s="3">
        <f>CHOOSE(MATCH($A$2,{"D","C"},0),VLOOKUP($A298,$J$4:$M$39,COUNTA($J$4:$M$4)),TREND(D298:E298,F298:G298,B298))</f>
        <v>0.73894971534453591</v>
      </c>
    </row>
    <row r="299" spans="1:8">
      <c r="A299" s="12">
        <f t="shared" si="39"/>
        <v>44743</v>
      </c>
      <c r="B299" s="155">
        <f t="shared" si="40"/>
        <v>44757</v>
      </c>
      <c r="C299" s="150">
        <f t="shared" si="41"/>
        <v>26</v>
      </c>
      <c r="D299" s="17">
        <f t="shared" si="42"/>
        <v>0.73858180410961205</v>
      </c>
      <c r="E299" s="17">
        <f t="shared" si="43"/>
        <v>0.73119598606851599</v>
      </c>
      <c r="F299" s="14">
        <f t="shared" si="44"/>
        <v>44745</v>
      </c>
      <c r="G299" s="14">
        <f t="shared" si="45"/>
        <v>45110</v>
      </c>
      <c r="H299" s="3">
        <f>CHOOSE(MATCH($A$2,{"D","C"},0),VLOOKUP($A299,$J$4:$M$39,COUNTA($J$4:$M$4)),TREND(D299:E299,F299:G299,B299))</f>
        <v>0.73833898269456222</v>
      </c>
    </row>
    <row r="300" spans="1:8">
      <c r="A300" s="12">
        <f t="shared" si="39"/>
        <v>44774</v>
      </c>
      <c r="B300" s="155">
        <f t="shared" si="40"/>
        <v>44788</v>
      </c>
      <c r="C300" s="150">
        <f t="shared" si="41"/>
        <v>26</v>
      </c>
      <c r="D300" s="17">
        <f t="shared" si="42"/>
        <v>0.73858180410961205</v>
      </c>
      <c r="E300" s="17">
        <f t="shared" si="43"/>
        <v>0.73119598606851599</v>
      </c>
      <c r="F300" s="14">
        <f t="shared" si="44"/>
        <v>44745</v>
      </c>
      <c r="G300" s="14">
        <f t="shared" si="45"/>
        <v>45110</v>
      </c>
      <c r="H300" s="3">
        <f>CHOOSE(MATCH($A$2,{"D","C"},0),VLOOKUP($A300,$J$4:$M$39,COUNTA($J$4:$M$4)),TREND(D300:E300,F300:G300,B300))</f>
        <v>0.73771169403901704</v>
      </c>
    </row>
    <row r="301" spans="1:8">
      <c r="A301" s="12">
        <f t="shared" si="39"/>
        <v>44805</v>
      </c>
      <c r="B301" s="155">
        <f t="shared" si="40"/>
        <v>44819</v>
      </c>
      <c r="C301" s="150">
        <f t="shared" si="41"/>
        <v>26</v>
      </c>
      <c r="D301" s="17">
        <f t="shared" si="42"/>
        <v>0.73858180410961205</v>
      </c>
      <c r="E301" s="17">
        <f t="shared" si="43"/>
        <v>0.73119598606851599</v>
      </c>
      <c r="F301" s="14">
        <f t="shared" si="44"/>
        <v>44745</v>
      </c>
      <c r="G301" s="14">
        <f t="shared" si="45"/>
        <v>45110</v>
      </c>
      <c r="H301" s="3">
        <f>CHOOSE(MATCH($A$2,{"D","C"},0),VLOOKUP($A301,$J$4:$M$39,COUNTA($J$4:$M$4)),TREND(D301:E301,F301:G301,B301))</f>
        <v>0.73708440538347186</v>
      </c>
    </row>
    <row r="302" spans="1:8">
      <c r="A302" s="12">
        <f t="shared" si="39"/>
        <v>44835</v>
      </c>
      <c r="B302" s="155">
        <f t="shared" si="40"/>
        <v>44849</v>
      </c>
      <c r="C302" s="150">
        <f t="shared" si="41"/>
        <v>26</v>
      </c>
      <c r="D302" s="17">
        <f t="shared" si="42"/>
        <v>0.73858180410961205</v>
      </c>
      <c r="E302" s="17">
        <f t="shared" si="43"/>
        <v>0.73119598606851599</v>
      </c>
      <c r="F302" s="14">
        <f t="shared" si="44"/>
        <v>44745</v>
      </c>
      <c r="G302" s="14">
        <f t="shared" si="45"/>
        <v>45110</v>
      </c>
      <c r="H302" s="3">
        <f>CHOOSE(MATCH($A$2,{"D","C"},0),VLOOKUP($A302,$J$4:$M$39,COUNTA($J$4:$M$4)),TREND(D302:E302,F302:G302,B302))</f>
        <v>0.73647735184584762</v>
      </c>
    </row>
    <row r="303" spans="1:8">
      <c r="A303" s="12">
        <f t="shared" si="39"/>
        <v>44866</v>
      </c>
      <c r="B303" s="155">
        <f t="shared" si="40"/>
        <v>44880</v>
      </c>
      <c r="C303" s="150">
        <f t="shared" si="41"/>
        <v>26</v>
      </c>
      <c r="D303" s="17">
        <f t="shared" si="42"/>
        <v>0.73858180410961205</v>
      </c>
      <c r="E303" s="17">
        <f t="shared" si="43"/>
        <v>0.73119598606851599</v>
      </c>
      <c r="F303" s="14">
        <f t="shared" si="44"/>
        <v>44745</v>
      </c>
      <c r="G303" s="14">
        <f t="shared" si="45"/>
        <v>45110</v>
      </c>
      <c r="H303" s="3">
        <f>CHOOSE(MATCH($A$2,{"D","C"},0),VLOOKUP($A303,$J$4:$M$39,COUNTA($J$4:$M$4)),TREND(D303:E303,F303:G303,B303))</f>
        <v>0.73585006319030244</v>
      </c>
    </row>
    <row r="304" spans="1:8">
      <c r="A304" s="12">
        <f t="shared" si="39"/>
        <v>44896</v>
      </c>
      <c r="B304" s="155">
        <f t="shared" si="40"/>
        <v>44910</v>
      </c>
      <c r="C304" s="150">
        <f t="shared" si="41"/>
        <v>26</v>
      </c>
      <c r="D304" s="17">
        <f t="shared" si="42"/>
        <v>0.73858180410961205</v>
      </c>
      <c r="E304" s="17">
        <f t="shared" si="43"/>
        <v>0.73119598606851599</v>
      </c>
      <c r="F304" s="14">
        <f t="shared" si="44"/>
        <v>44745</v>
      </c>
      <c r="G304" s="14">
        <f t="shared" si="45"/>
        <v>45110</v>
      </c>
      <c r="H304" s="3">
        <f>CHOOSE(MATCH($A$2,{"D","C"},0),VLOOKUP($A304,$J$4:$M$39,COUNTA($J$4:$M$4)),TREND(D304:E304,F304:G304,B304))</f>
        <v>0.73524300965267808</v>
      </c>
    </row>
    <row r="305" spans="1:8">
      <c r="A305" s="12">
        <f t="shared" si="39"/>
        <v>44927</v>
      </c>
      <c r="B305" s="155">
        <f t="shared" si="40"/>
        <v>44941</v>
      </c>
      <c r="C305" s="150">
        <f t="shared" si="41"/>
        <v>26</v>
      </c>
      <c r="D305" s="17">
        <f t="shared" si="42"/>
        <v>0.73858180410961205</v>
      </c>
      <c r="E305" s="17">
        <f t="shared" si="43"/>
        <v>0.73119598606851599</v>
      </c>
      <c r="F305" s="14">
        <f t="shared" si="44"/>
        <v>44745</v>
      </c>
      <c r="G305" s="14">
        <f t="shared" si="45"/>
        <v>45110</v>
      </c>
      <c r="H305" s="3">
        <f>CHOOSE(MATCH($A$2,{"D","C"},0),VLOOKUP($A305,$J$4:$M$39,COUNTA($J$4:$M$4)),TREND(D305:E305,F305:G305,B305))</f>
        <v>0.7346157209971329</v>
      </c>
    </row>
    <row r="306" spans="1:8">
      <c r="A306" s="12">
        <f t="shared" si="39"/>
        <v>44958</v>
      </c>
      <c r="B306" s="155">
        <f t="shared" si="40"/>
        <v>44972</v>
      </c>
      <c r="C306" s="150">
        <f t="shared" si="41"/>
        <v>26</v>
      </c>
      <c r="D306" s="17">
        <f t="shared" si="42"/>
        <v>0.73858180410961205</v>
      </c>
      <c r="E306" s="17">
        <f t="shared" si="43"/>
        <v>0.73119598606851599</v>
      </c>
      <c r="F306" s="14">
        <f t="shared" si="44"/>
        <v>44745</v>
      </c>
      <c r="G306" s="14">
        <f t="shared" si="45"/>
        <v>45110</v>
      </c>
      <c r="H306" s="3">
        <f>CHOOSE(MATCH($A$2,{"D","C"},0),VLOOKUP($A306,$J$4:$M$39,COUNTA($J$4:$M$4)),TREND(D306:E306,F306:G306,B306))</f>
        <v>0.73398843234158784</v>
      </c>
    </row>
    <row r="307" spans="1:8">
      <c r="A307" s="12">
        <f t="shared" si="39"/>
        <v>44986</v>
      </c>
      <c r="B307" s="155">
        <f t="shared" si="40"/>
        <v>45000</v>
      </c>
      <c r="C307" s="150">
        <f t="shared" si="41"/>
        <v>26</v>
      </c>
      <c r="D307" s="17">
        <f t="shared" si="42"/>
        <v>0.73858180410961205</v>
      </c>
      <c r="E307" s="17">
        <f t="shared" si="43"/>
        <v>0.73119598606851599</v>
      </c>
      <c r="F307" s="14">
        <f t="shared" si="44"/>
        <v>44745</v>
      </c>
      <c r="G307" s="14">
        <f t="shared" si="45"/>
        <v>45110</v>
      </c>
      <c r="H307" s="3">
        <f>CHOOSE(MATCH($A$2,{"D","C"},0),VLOOKUP($A307,$J$4:$M$39,COUNTA($J$4:$M$4)),TREND(D307:E307,F307:G307,B307))</f>
        <v>0.73342184903980512</v>
      </c>
    </row>
    <row r="308" spans="1:8">
      <c r="A308" s="12">
        <f t="shared" si="39"/>
        <v>45017</v>
      </c>
      <c r="B308" s="155">
        <f t="shared" si="40"/>
        <v>45031</v>
      </c>
      <c r="C308" s="150">
        <f t="shared" si="41"/>
        <v>26</v>
      </c>
      <c r="D308" s="17">
        <f t="shared" si="42"/>
        <v>0.73858180410961205</v>
      </c>
      <c r="E308" s="17">
        <f t="shared" si="43"/>
        <v>0.73119598606851599</v>
      </c>
      <c r="F308" s="14">
        <f t="shared" si="44"/>
        <v>44745</v>
      </c>
      <c r="G308" s="14">
        <f t="shared" si="45"/>
        <v>45110</v>
      </c>
      <c r="H308" s="3">
        <f>CHOOSE(MATCH($A$2,{"D","C"},0),VLOOKUP($A308,$J$4:$M$39,COUNTA($J$4:$M$4)),TREND(D308:E308,F308:G308,B308))</f>
        <v>0.73279456038425994</v>
      </c>
    </row>
    <row r="309" spans="1:8">
      <c r="A309" s="12">
        <f t="shared" si="39"/>
        <v>45047</v>
      </c>
      <c r="B309" s="155">
        <f t="shared" si="40"/>
        <v>45061</v>
      </c>
      <c r="C309" s="150">
        <f t="shared" si="41"/>
        <v>26</v>
      </c>
      <c r="D309" s="17">
        <f t="shared" si="42"/>
        <v>0.73858180410961205</v>
      </c>
      <c r="E309" s="17">
        <f t="shared" si="43"/>
        <v>0.73119598606851599</v>
      </c>
      <c r="F309" s="14">
        <f t="shared" si="44"/>
        <v>44745</v>
      </c>
      <c r="G309" s="14">
        <f t="shared" si="45"/>
        <v>45110</v>
      </c>
      <c r="H309" s="3">
        <f>CHOOSE(MATCH($A$2,{"D","C"},0),VLOOKUP($A309,$J$4:$M$39,COUNTA($J$4:$M$4)),TREND(D309:E309,F309:G309,B309))</f>
        <v>0.73218750684663558</v>
      </c>
    </row>
    <row r="310" spans="1:8">
      <c r="A310" s="12">
        <f t="shared" si="39"/>
        <v>45078</v>
      </c>
      <c r="B310" s="155">
        <f t="shared" si="40"/>
        <v>45092</v>
      </c>
      <c r="C310" s="150">
        <f t="shared" si="41"/>
        <v>26</v>
      </c>
      <c r="D310" s="17">
        <f t="shared" si="42"/>
        <v>0.73858180410961205</v>
      </c>
      <c r="E310" s="17">
        <f t="shared" si="43"/>
        <v>0.73119598606851599</v>
      </c>
      <c r="F310" s="14">
        <f t="shared" si="44"/>
        <v>44745</v>
      </c>
      <c r="G310" s="14">
        <f t="shared" si="45"/>
        <v>45110</v>
      </c>
      <c r="H310" s="3">
        <f>CHOOSE(MATCH($A$2,{"D","C"},0),VLOOKUP($A310,$J$4:$M$39,COUNTA($J$4:$M$4)),TREND(D310:E310,F310:G310,B310))</f>
        <v>0.73156021819109052</v>
      </c>
    </row>
    <row r="311" spans="1:8">
      <c r="A311" s="12">
        <f t="shared" si="39"/>
        <v>45108</v>
      </c>
      <c r="B311" s="155">
        <f t="shared" si="40"/>
        <v>45122</v>
      </c>
      <c r="C311" s="150">
        <f t="shared" si="41"/>
        <v>27</v>
      </c>
      <c r="D311" s="17">
        <f t="shared" si="42"/>
        <v>0.73119598606851599</v>
      </c>
      <c r="E311" s="17">
        <f t="shared" si="43"/>
        <v>0.72388402620783088</v>
      </c>
      <c r="F311" s="14">
        <f t="shared" si="44"/>
        <v>45110</v>
      </c>
      <c r="G311" s="14">
        <f t="shared" si="45"/>
        <v>45475</v>
      </c>
      <c r="H311" s="3">
        <f>CHOOSE(MATCH($A$2,{"D","C"},0),VLOOKUP($A311,$J$4:$M$39,COUNTA($J$4:$M$4)),TREND(D311:E311,F311:G311,B311))</f>
        <v>0.7309555928676168</v>
      </c>
    </row>
    <row r="312" spans="1:8">
      <c r="A312" s="12">
        <f t="shared" si="39"/>
        <v>45139</v>
      </c>
      <c r="B312" s="155">
        <f t="shared" si="40"/>
        <v>45153</v>
      </c>
      <c r="C312" s="150">
        <f t="shared" si="41"/>
        <v>27</v>
      </c>
      <c r="D312" s="17">
        <f t="shared" si="42"/>
        <v>0.73119598606851599</v>
      </c>
      <c r="E312" s="17">
        <f t="shared" si="43"/>
        <v>0.72388402620783088</v>
      </c>
      <c r="F312" s="14">
        <f t="shared" si="44"/>
        <v>45110</v>
      </c>
      <c r="G312" s="14">
        <f t="shared" si="45"/>
        <v>45475</v>
      </c>
      <c r="H312" s="3">
        <f>CHOOSE(MATCH($A$2,{"D","C"},0),VLOOKUP($A312,$J$4:$M$39,COUNTA($J$4:$M$4)),TREND(D312:E312,F312:G312,B312))</f>
        <v>0.73033457709862715</v>
      </c>
    </row>
    <row r="313" spans="1:8">
      <c r="A313" s="12">
        <f t="shared" si="39"/>
        <v>45170</v>
      </c>
      <c r="B313" s="155">
        <f t="shared" si="40"/>
        <v>45184</v>
      </c>
      <c r="C313" s="150">
        <f t="shared" si="41"/>
        <v>27</v>
      </c>
      <c r="D313" s="17">
        <f t="shared" si="42"/>
        <v>0.73119598606851599</v>
      </c>
      <c r="E313" s="17">
        <f t="shared" si="43"/>
        <v>0.72388402620783088</v>
      </c>
      <c r="F313" s="14">
        <f t="shared" si="44"/>
        <v>45110</v>
      </c>
      <c r="G313" s="14">
        <f t="shared" si="45"/>
        <v>45475</v>
      </c>
      <c r="H313" s="3">
        <f>CHOOSE(MATCH($A$2,{"D","C"},0),VLOOKUP($A313,$J$4:$M$39,COUNTA($J$4:$M$4)),TREND(D313:E313,F313:G313,B313))</f>
        <v>0.72971356132963738</v>
      </c>
    </row>
    <row r="314" spans="1:8">
      <c r="A314" s="12">
        <f t="shared" si="39"/>
        <v>45200</v>
      </c>
      <c r="B314" s="155">
        <f t="shared" si="40"/>
        <v>45214</v>
      </c>
      <c r="C314" s="150">
        <f t="shared" si="41"/>
        <v>27</v>
      </c>
      <c r="D314" s="17">
        <f t="shared" si="42"/>
        <v>0.73119598606851599</v>
      </c>
      <c r="E314" s="17">
        <f t="shared" si="43"/>
        <v>0.72388402620783088</v>
      </c>
      <c r="F314" s="14">
        <f t="shared" si="44"/>
        <v>45110</v>
      </c>
      <c r="G314" s="14">
        <f t="shared" si="45"/>
        <v>45475</v>
      </c>
      <c r="H314" s="3">
        <f>CHOOSE(MATCH($A$2,{"D","C"},0),VLOOKUP($A314,$J$4:$M$39,COUNTA($J$4:$M$4)),TREND(D314:E314,F314:G314,B314))</f>
        <v>0.72911257832738929</v>
      </c>
    </row>
    <row r="315" spans="1:8">
      <c r="A315" s="12">
        <f t="shared" si="39"/>
        <v>45231</v>
      </c>
      <c r="B315" s="155">
        <f t="shared" si="40"/>
        <v>45245</v>
      </c>
      <c r="C315" s="150">
        <f t="shared" si="41"/>
        <v>27</v>
      </c>
      <c r="D315" s="17">
        <f t="shared" si="42"/>
        <v>0.73119598606851599</v>
      </c>
      <c r="E315" s="17">
        <f t="shared" si="43"/>
        <v>0.72388402620783088</v>
      </c>
      <c r="F315" s="14">
        <f t="shared" si="44"/>
        <v>45110</v>
      </c>
      <c r="G315" s="14">
        <f t="shared" si="45"/>
        <v>45475</v>
      </c>
      <c r="H315" s="3">
        <f>CHOOSE(MATCH($A$2,{"D","C"},0),VLOOKUP($A315,$J$4:$M$39,COUNTA($J$4:$M$4)),TREND(D315:E315,F315:G315,B315))</f>
        <v>0.72849156255839964</v>
      </c>
    </row>
    <row r="316" spans="1:8">
      <c r="A316" s="12">
        <f t="shared" si="39"/>
        <v>45261</v>
      </c>
      <c r="B316" s="155">
        <f t="shared" si="40"/>
        <v>45275</v>
      </c>
      <c r="C316" s="150">
        <f t="shared" si="41"/>
        <v>27</v>
      </c>
      <c r="D316" s="17">
        <f t="shared" si="42"/>
        <v>0.73119598606851599</v>
      </c>
      <c r="E316" s="17">
        <f t="shared" si="43"/>
        <v>0.72388402620783088</v>
      </c>
      <c r="F316" s="14">
        <f t="shared" si="44"/>
        <v>45110</v>
      </c>
      <c r="G316" s="14">
        <f t="shared" si="45"/>
        <v>45475</v>
      </c>
      <c r="H316" s="3">
        <f>CHOOSE(MATCH($A$2,{"D","C"},0),VLOOKUP($A316,$J$4:$M$39,COUNTA($J$4:$M$4)),TREND(D316:E316,F316:G316,B316))</f>
        <v>0.72789057955615155</v>
      </c>
    </row>
    <row r="317" spans="1:8">
      <c r="A317" s="12">
        <f t="shared" si="39"/>
        <v>45292</v>
      </c>
      <c r="B317" s="155">
        <f t="shared" si="40"/>
        <v>45306</v>
      </c>
      <c r="C317" s="150">
        <f t="shared" si="41"/>
        <v>27</v>
      </c>
      <c r="D317" s="17">
        <f t="shared" si="42"/>
        <v>0.73119598606851599</v>
      </c>
      <c r="E317" s="17">
        <f t="shared" si="43"/>
        <v>0.72388402620783088</v>
      </c>
      <c r="F317" s="14">
        <f t="shared" si="44"/>
        <v>45110</v>
      </c>
      <c r="G317" s="14">
        <f t="shared" si="45"/>
        <v>45475</v>
      </c>
      <c r="H317" s="3">
        <f>CHOOSE(MATCH($A$2,{"D","C"},0),VLOOKUP($A317,$J$4:$M$39,COUNTA($J$4:$M$4)),TREND(D317:E317,F317:G317,B317))</f>
        <v>0.72726956378716179</v>
      </c>
    </row>
    <row r="318" spans="1:8">
      <c r="A318" s="12">
        <f t="shared" si="39"/>
        <v>45323</v>
      </c>
      <c r="B318" s="155">
        <f t="shared" si="40"/>
        <v>45337</v>
      </c>
      <c r="C318" s="150">
        <f t="shared" si="41"/>
        <v>27</v>
      </c>
      <c r="D318" s="17">
        <f t="shared" si="42"/>
        <v>0.73119598606851599</v>
      </c>
      <c r="E318" s="17">
        <f t="shared" si="43"/>
        <v>0.72388402620783088</v>
      </c>
      <c r="F318" s="14">
        <f t="shared" si="44"/>
        <v>45110</v>
      </c>
      <c r="G318" s="14">
        <f t="shared" si="45"/>
        <v>45475</v>
      </c>
      <c r="H318" s="3">
        <f>CHOOSE(MATCH($A$2,{"D","C"},0),VLOOKUP($A318,$J$4:$M$39,COUNTA($J$4:$M$4)),TREND(D318:E318,F318:G318,B318))</f>
        <v>0.72664854801817214</v>
      </c>
    </row>
    <row r="319" spans="1:8">
      <c r="A319" s="12">
        <f t="shared" si="39"/>
        <v>45352</v>
      </c>
      <c r="B319" s="155">
        <f t="shared" si="40"/>
        <v>45366</v>
      </c>
      <c r="C319" s="150">
        <f t="shared" si="41"/>
        <v>27</v>
      </c>
      <c r="D319" s="17">
        <f t="shared" si="42"/>
        <v>0.73119598606851599</v>
      </c>
      <c r="E319" s="17">
        <f t="shared" si="43"/>
        <v>0.72388402620783088</v>
      </c>
      <c r="F319" s="14">
        <f t="shared" si="44"/>
        <v>45110</v>
      </c>
      <c r="G319" s="14">
        <f t="shared" si="45"/>
        <v>45475</v>
      </c>
      <c r="H319" s="3">
        <f>CHOOSE(MATCH($A$2,{"D","C"},0),VLOOKUP($A319,$J$4:$M$39,COUNTA($J$4:$M$4)),TREND(D319:E319,F319:G319,B319))</f>
        <v>0.72606759778266561</v>
      </c>
    </row>
    <row r="320" spans="1:8">
      <c r="A320" s="12">
        <f t="shared" si="39"/>
        <v>45383</v>
      </c>
      <c r="B320" s="155">
        <f t="shared" si="40"/>
        <v>45397</v>
      </c>
      <c r="C320" s="150">
        <f t="shared" si="41"/>
        <v>27</v>
      </c>
      <c r="D320" s="17">
        <f t="shared" si="42"/>
        <v>0.73119598606851599</v>
      </c>
      <c r="E320" s="17">
        <f t="shared" si="43"/>
        <v>0.72388402620783088</v>
      </c>
      <c r="F320" s="14">
        <f t="shared" si="44"/>
        <v>45110</v>
      </c>
      <c r="G320" s="14">
        <f t="shared" si="45"/>
        <v>45475</v>
      </c>
      <c r="H320" s="3">
        <f>CHOOSE(MATCH($A$2,{"D","C"},0),VLOOKUP($A320,$J$4:$M$39,COUNTA($J$4:$M$4)),TREND(D320:E320,F320:G320,B320))</f>
        <v>0.72544658201367596</v>
      </c>
    </row>
    <row r="321" spans="1:8">
      <c r="A321" s="12">
        <f t="shared" si="39"/>
        <v>45413</v>
      </c>
      <c r="B321" s="155">
        <f t="shared" si="40"/>
        <v>45427</v>
      </c>
      <c r="C321" s="150">
        <f t="shared" si="41"/>
        <v>27</v>
      </c>
      <c r="D321" s="17">
        <f t="shared" si="42"/>
        <v>0.73119598606851599</v>
      </c>
      <c r="E321" s="17">
        <f t="shared" si="43"/>
        <v>0.72388402620783088</v>
      </c>
      <c r="F321" s="14">
        <f t="shared" si="44"/>
        <v>45110</v>
      </c>
      <c r="G321" s="14">
        <f t="shared" si="45"/>
        <v>45475</v>
      </c>
      <c r="H321" s="3">
        <f>CHOOSE(MATCH($A$2,{"D","C"},0),VLOOKUP($A321,$J$4:$M$39,COUNTA($J$4:$M$4)),TREND(D321:E321,F321:G321,B321))</f>
        <v>0.72484559901142787</v>
      </c>
    </row>
    <row r="322" spans="1:8">
      <c r="A322" s="12">
        <f t="shared" si="39"/>
        <v>45444</v>
      </c>
      <c r="B322" s="155">
        <f t="shared" si="40"/>
        <v>45458</v>
      </c>
      <c r="C322" s="150">
        <f t="shared" si="41"/>
        <v>27</v>
      </c>
      <c r="D322" s="17">
        <f t="shared" si="42"/>
        <v>0.73119598606851599</v>
      </c>
      <c r="E322" s="17">
        <f t="shared" si="43"/>
        <v>0.72388402620783088</v>
      </c>
      <c r="F322" s="14">
        <f t="shared" si="44"/>
        <v>45110</v>
      </c>
      <c r="G322" s="14">
        <f t="shared" si="45"/>
        <v>45475</v>
      </c>
      <c r="H322" s="3">
        <f>CHOOSE(MATCH($A$2,{"D","C"},0),VLOOKUP($A322,$J$4:$M$39,COUNTA($J$4:$M$4)),TREND(D322:E322,F322:G322,B322))</f>
        <v>0.72422458324243821</v>
      </c>
    </row>
    <row r="323" spans="1:8">
      <c r="A323" s="12">
        <f t="shared" si="39"/>
        <v>45474</v>
      </c>
      <c r="B323" s="155">
        <f t="shared" si="40"/>
        <v>45488</v>
      </c>
      <c r="C323" s="150">
        <f t="shared" si="41"/>
        <v>28</v>
      </c>
      <c r="D323" s="17">
        <f t="shared" si="42"/>
        <v>0.72388402620783088</v>
      </c>
      <c r="E323" s="17">
        <f t="shared" si="43"/>
        <v>0.71664518594575255</v>
      </c>
      <c r="F323" s="14">
        <f t="shared" si="44"/>
        <v>45475</v>
      </c>
      <c r="G323" s="14">
        <f t="shared" si="45"/>
        <v>45841</v>
      </c>
      <c r="H323" s="3">
        <f>CHOOSE(MATCH($A$2,{"D","C"},0),VLOOKUP($A323,$J$4:$M$39,COUNTA($J$4:$M$4)),TREND(D323:E323,F323:G323,B323))</f>
        <v>0.72362690893076265</v>
      </c>
    </row>
    <row r="324" spans="1:8">
      <c r="A324" s="12">
        <f t="shared" si="39"/>
        <v>45505</v>
      </c>
      <c r="B324" s="155">
        <f t="shared" si="40"/>
        <v>45519</v>
      </c>
      <c r="C324" s="150">
        <f t="shared" si="41"/>
        <v>28</v>
      </c>
      <c r="D324" s="17">
        <f t="shared" si="42"/>
        <v>0.72388402620783088</v>
      </c>
      <c r="E324" s="17">
        <f t="shared" si="43"/>
        <v>0.71664518594575255</v>
      </c>
      <c r="F324" s="14">
        <f t="shared" si="44"/>
        <v>45475</v>
      </c>
      <c r="G324" s="14">
        <f t="shared" si="45"/>
        <v>45841</v>
      </c>
      <c r="H324" s="3">
        <f>CHOOSE(MATCH($A$2,{"D","C"},0),VLOOKUP($A324,$J$4:$M$39,COUNTA($J$4:$M$4)),TREND(D324:E324,F324:G324,B324))</f>
        <v>0.723013783116215</v>
      </c>
    </row>
    <row r="325" spans="1:8">
      <c r="A325" s="12">
        <f t="shared" si="39"/>
        <v>45536</v>
      </c>
      <c r="B325" s="155">
        <f t="shared" si="40"/>
        <v>45550</v>
      </c>
      <c r="C325" s="150">
        <f t="shared" si="41"/>
        <v>28</v>
      </c>
      <c r="D325" s="17">
        <f t="shared" si="42"/>
        <v>0.72388402620783088</v>
      </c>
      <c r="E325" s="17">
        <f t="shared" si="43"/>
        <v>0.71664518594575255</v>
      </c>
      <c r="F325" s="14">
        <f t="shared" si="44"/>
        <v>45475</v>
      </c>
      <c r="G325" s="14">
        <f t="shared" si="45"/>
        <v>45841</v>
      </c>
      <c r="H325" s="3">
        <f>CHOOSE(MATCH($A$2,{"D","C"},0),VLOOKUP($A325,$J$4:$M$39,COUNTA($J$4:$M$4)),TREND(D325:E325,F325:G325,B325))</f>
        <v>0.72240065730166736</v>
      </c>
    </row>
    <row r="326" spans="1:8">
      <c r="A326" s="12">
        <f t="shared" ref="A326:A389" si="46">EOMONTH(A325,$A$3-1)+1</f>
        <v>45566</v>
      </c>
      <c r="B326" s="155">
        <f t="shared" si="40"/>
        <v>45580</v>
      </c>
      <c r="C326" s="150">
        <f t="shared" si="41"/>
        <v>28</v>
      </c>
      <c r="D326" s="17">
        <f t="shared" si="42"/>
        <v>0.72388402620783088</v>
      </c>
      <c r="E326" s="17">
        <f t="shared" si="43"/>
        <v>0.71664518594575255</v>
      </c>
      <c r="F326" s="14">
        <f t="shared" si="44"/>
        <v>45475</v>
      </c>
      <c r="G326" s="14">
        <f t="shared" si="45"/>
        <v>45841</v>
      </c>
      <c r="H326" s="3">
        <f>CHOOSE(MATCH($A$2,{"D","C"},0),VLOOKUP($A326,$J$4:$M$39,COUNTA($J$4:$M$4)),TREND(D326:E326,F326:G326,B326))</f>
        <v>0.72180730973920193</v>
      </c>
    </row>
    <row r="327" spans="1:8">
      <c r="A327" s="12">
        <f t="shared" si="46"/>
        <v>45597</v>
      </c>
      <c r="B327" s="155">
        <f t="shared" si="40"/>
        <v>45611</v>
      </c>
      <c r="C327" s="150">
        <f t="shared" si="41"/>
        <v>28</v>
      </c>
      <c r="D327" s="17">
        <f t="shared" si="42"/>
        <v>0.72388402620783088</v>
      </c>
      <c r="E327" s="17">
        <f t="shared" si="43"/>
        <v>0.71664518594575255</v>
      </c>
      <c r="F327" s="14">
        <f t="shared" si="44"/>
        <v>45475</v>
      </c>
      <c r="G327" s="14">
        <f t="shared" si="45"/>
        <v>45841</v>
      </c>
      <c r="H327" s="3">
        <f>CHOOSE(MATCH($A$2,{"D","C"},0),VLOOKUP($A327,$J$4:$M$39,COUNTA($J$4:$M$4)),TREND(D327:E327,F327:G327,B327))</f>
        <v>0.72119418392465429</v>
      </c>
    </row>
    <row r="328" spans="1:8">
      <c r="A328" s="12">
        <f t="shared" si="46"/>
        <v>45627</v>
      </c>
      <c r="B328" s="155">
        <f t="shared" si="40"/>
        <v>45641</v>
      </c>
      <c r="C328" s="150">
        <f t="shared" si="41"/>
        <v>28</v>
      </c>
      <c r="D328" s="17">
        <f t="shared" si="42"/>
        <v>0.72388402620783088</v>
      </c>
      <c r="E328" s="17">
        <f t="shared" si="43"/>
        <v>0.71664518594575255</v>
      </c>
      <c r="F328" s="14">
        <f t="shared" si="44"/>
        <v>45475</v>
      </c>
      <c r="G328" s="14">
        <f t="shared" si="45"/>
        <v>45841</v>
      </c>
      <c r="H328" s="3">
        <f>CHOOSE(MATCH($A$2,{"D","C"},0),VLOOKUP($A328,$J$4:$M$39,COUNTA($J$4:$M$4)),TREND(D328:E328,F328:G328,B328))</f>
        <v>0.72060083636218886</v>
      </c>
    </row>
    <row r="329" spans="1:8">
      <c r="A329" s="12">
        <f t="shared" si="46"/>
        <v>45658</v>
      </c>
      <c r="B329" s="155">
        <f t="shared" si="40"/>
        <v>45672</v>
      </c>
      <c r="C329" s="150">
        <f t="shared" si="41"/>
        <v>28</v>
      </c>
      <c r="D329" s="17">
        <f t="shared" si="42"/>
        <v>0.72388402620783088</v>
      </c>
      <c r="E329" s="17">
        <f t="shared" si="43"/>
        <v>0.71664518594575255</v>
      </c>
      <c r="F329" s="14">
        <f t="shared" si="44"/>
        <v>45475</v>
      </c>
      <c r="G329" s="14">
        <f t="shared" si="45"/>
        <v>45841</v>
      </c>
      <c r="H329" s="3">
        <f>CHOOSE(MATCH($A$2,{"D","C"},0),VLOOKUP($A329,$J$4:$M$39,COUNTA($J$4:$M$4)),TREND(D329:E329,F329:G329,B329))</f>
        <v>0.71998771054764121</v>
      </c>
    </row>
    <row r="330" spans="1:8">
      <c r="A330" s="12">
        <f t="shared" si="46"/>
        <v>45689</v>
      </c>
      <c r="B330" s="155">
        <f t="shared" si="40"/>
        <v>45703</v>
      </c>
      <c r="C330" s="150">
        <f t="shared" si="41"/>
        <v>28</v>
      </c>
      <c r="D330" s="17">
        <f t="shared" si="42"/>
        <v>0.72388402620783088</v>
      </c>
      <c r="E330" s="17">
        <f t="shared" si="43"/>
        <v>0.71664518594575255</v>
      </c>
      <c r="F330" s="14">
        <f t="shared" si="44"/>
        <v>45475</v>
      </c>
      <c r="G330" s="14">
        <f t="shared" si="45"/>
        <v>45841</v>
      </c>
      <c r="H330" s="3">
        <f>CHOOSE(MATCH($A$2,{"D","C"},0),VLOOKUP($A330,$J$4:$M$39,COUNTA($J$4:$M$4)),TREND(D330:E330,F330:G330,B330))</f>
        <v>0.71937458473309368</v>
      </c>
    </row>
    <row r="331" spans="1:8">
      <c r="A331" s="12">
        <f t="shared" si="46"/>
        <v>45717</v>
      </c>
      <c r="B331" s="155">
        <f t="shared" si="40"/>
        <v>45731</v>
      </c>
      <c r="C331" s="150">
        <f t="shared" si="41"/>
        <v>28</v>
      </c>
      <c r="D331" s="17">
        <f t="shared" si="42"/>
        <v>0.72388402620783088</v>
      </c>
      <c r="E331" s="17">
        <f t="shared" si="43"/>
        <v>0.71664518594575255</v>
      </c>
      <c r="F331" s="14">
        <f t="shared" si="44"/>
        <v>45475</v>
      </c>
      <c r="G331" s="14">
        <f t="shared" si="45"/>
        <v>45841</v>
      </c>
      <c r="H331" s="3">
        <f>CHOOSE(MATCH($A$2,{"D","C"},0),VLOOKUP($A331,$J$4:$M$39,COUNTA($J$4:$M$4)),TREND(D331:E331,F331:G331,B331))</f>
        <v>0.71882079367479257</v>
      </c>
    </row>
    <row r="332" spans="1:8">
      <c r="A332" s="12">
        <f t="shared" si="46"/>
        <v>45748</v>
      </c>
      <c r="B332" s="155">
        <f t="shared" si="40"/>
        <v>45762</v>
      </c>
      <c r="C332" s="150">
        <f t="shared" si="41"/>
        <v>28</v>
      </c>
      <c r="D332" s="17">
        <f t="shared" si="42"/>
        <v>0.72388402620783088</v>
      </c>
      <c r="E332" s="17">
        <f t="shared" si="43"/>
        <v>0.71664518594575255</v>
      </c>
      <c r="F332" s="14">
        <f t="shared" si="44"/>
        <v>45475</v>
      </c>
      <c r="G332" s="14">
        <f t="shared" si="45"/>
        <v>45841</v>
      </c>
      <c r="H332" s="3">
        <f>CHOOSE(MATCH($A$2,{"D","C"},0),VLOOKUP($A332,$J$4:$M$39,COUNTA($J$4:$M$4)),TREND(D332:E332,F332:G332,B332))</f>
        <v>0.71820766786024492</v>
      </c>
    </row>
    <row r="333" spans="1:8">
      <c r="A333" s="12">
        <f t="shared" si="46"/>
        <v>45778</v>
      </c>
      <c r="B333" s="155">
        <f t="shared" si="40"/>
        <v>45792</v>
      </c>
      <c r="C333" s="150">
        <f t="shared" si="41"/>
        <v>28</v>
      </c>
      <c r="D333" s="17">
        <f t="shared" si="42"/>
        <v>0.72388402620783088</v>
      </c>
      <c r="E333" s="17">
        <f t="shared" si="43"/>
        <v>0.71664518594575255</v>
      </c>
      <c r="F333" s="14">
        <f t="shared" si="44"/>
        <v>45475</v>
      </c>
      <c r="G333" s="14">
        <f t="shared" si="45"/>
        <v>45841</v>
      </c>
      <c r="H333" s="3">
        <f>CHOOSE(MATCH($A$2,{"D","C"},0),VLOOKUP($A333,$J$4:$M$39,COUNTA($J$4:$M$4)),TREND(D333:E333,F333:G333,B333))</f>
        <v>0.7176143202977795</v>
      </c>
    </row>
    <row r="334" spans="1:8">
      <c r="A334" s="12">
        <f t="shared" si="46"/>
        <v>45809</v>
      </c>
      <c r="B334" s="155">
        <f t="shared" si="40"/>
        <v>45823</v>
      </c>
      <c r="C334" s="150">
        <f t="shared" si="41"/>
        <v>28</v>
      </c>
      <c r="D334" s="17">
        <f t="shared" si="42"/>
        <v>0.72388402620783088</v>
      </c>
      <c r="E334" s="17">
        <f t="shared" si="43"/>
        <v>0.71664518594575255</v>
      </c>
      <c r="F334" s="14">
        <f t="shared" si="44"/>
        <v>45475</v>
      </c>
      <c r="G334" s="14">
        <f t="shared" si="45"/>
        <v>45841</v>
      </c>
      <c r="H334" s="3">
        <f>CHOOSE(MATCH($A$2,{"D","C"},0),VLOOKUP($A334,$J$4:$M$39,COUNTA($J$4:$M$4)),TREND(D334:E334,F334:G334,B334))</f>
        <v>0.71700119448323185</v>
      </c>
    </row>
    <row r="335" spans="1:8">
      <c r="A335" s="12">
        <f t="shared" si="46"/>
        <v>45839</v>
      </c>
      <c r="B335" s="155">
        <f t="shared" si="40"/>
        <v>45853</v>
      </c>
      <c r="C335" s="150">
        <f t="shared" si="41"/>
        <v>29</v>
      </c>
      <c r="D335" s="17">
        <f t="shared" si="42"/>
        <v>0.71664518594575255</v>
      </c>
      <c r="E335" s="17">
        <f t="shared" si="43"/>
        <v>0.70947873408629503</v>
      </c>
      <c r="F335" s="14">
        <f t="shared" si="44"/>
        <v>45841</v>
      </c>
      <c r="G335" s="14">
        <f t="shared" si="45"/>
        <v>46206</v>
      </c>
      <c r="H335" s="3">
        <f>CHOOSE(MATCH($A$2,{"D","C"},0),VLOOKUP($A335,$J$4:$M$39,COUNTA($J$4:$M$4)),TREND(D335:E335,F335:G335,B335))</f>
        <v>0.71640957656955095</v>
      </c>
    </row>
    <row r="336" spans="1:8">
      <c r="A336" s="12">
        <f t="shared" si="46"/>
        <v>45870</v>
      </c>
      <c r="B336" s="155">
        <f t="shared" si="40"/>
        <v>45884</v>
      </c>
      <c r="C336" s="150">
        <f t="shared" si="41"/>
        <v>29</v>
      </c>
      <c r="D336" s="17">
        <f t="shared" si="42"/>
        <v>0.71664518594575255</v>
      </c>
      <c r="E336" s="17">
        <f t="shared" si="43"/>
        <v>0.70947873408629503</v>
      </c>
      <c r="F336" s="14">
        <f t="shared" si="44"/>
        <v>45841</v>
      </c>
      <c r="G336" s="14">
        <f t="shared" si="45"/>
        <v>46206</v>
      </c>
      <c r="H336" s="3">
        <f>CHOOSE(MATCH($A$2,{"D","C"},0),VLOOKUP($A336,$J$4:$M$39,COUNTA($J$4:$M$4)),TREND(D336:E336,F336:G336,B336))</f>
        <v>0.71580091901436416</v>
      </c>
    </row>
    <row r="337" spans="1:8">
      <c r="A337" s="12">
        <f t="shared" si="46"/>
        <v>45901</v>
      </c>
      <c r="B337" s="155">
        <f t="shared" si="40"/>
        <v>45915</v>
      </c>
      <c r="C337" s="150">
        <f t="shared" si="41"/>
        <v>29</v>
      </c>
      <c r="D337" s="17">
        <f t="shared" si="42"/>
        <v>0.71664518594575255</v>
      </c>
      <c r="E337" s="17">
        <f t="shared" si="43"/>
        <v>0.70947873408629503</v>
      </c>
      <c r="F337" s="14">
        <f t="shared" si="44"/>
        <v>45841</v>
      </c>
      <c r="G337" s="14">
        <f t="shared" si="45"/>
        <v>46206</v>
      </c>
      <c r="H337" s="3">
        <f>CHOOSE(MATCH($A$2,{"D","C"},0),VLOOKUP($A337,$J$4:$M$39,COUNTA($J$4:$M$4)),TREND(D337:E337,F337:G337,B337))</f>
        <v>0.71519226145917736</v>
      </c>
    </row>
    <row r="338" spans="1:8">
      <c r="A338" s="12">
        <f t="shared" si="46"/>
        <v>45931</v>
      </c>
      <c r="B338" s="155">
        <f t="shared" si="40"/>
        <v>45945</v>
      </c>
      <c r="C338" s="150">
        <f t="shared" si="41"/>
        <v>29</v>
      </c>
      <c r="D338" s="17">
        <f t="shared" si="42"/>
        <v>0.71664518594575255</v>
      </c>
      <c r="E338" s="17">
        <f t="shared" si="43"/>
        <v>0.70947873408629503</v>
      </c>
      <c r="F338" s="14">
        <f t="shared" si="44"/>
        <v>45841</v>
      </c>
      <c r="G338" s="14">
        <f t="shared" si="45"/>
        <v>46206</v>
      </c>
      <c r="H338" s="3">
        <f>CHOOSE(MATCH($A$2,{"D","C"},0),VLOOKUP($A338,$J$4:$M$39,COUNTA($J$4:$M$4)),TREND(D338:E338,F338:G338,B338))</f>
        <v>0.71460323801867409</v>
      </c>
    </row>
    <row r="339" spans="1:8">
      <c r="A339" s="12">
        <f t="shared" si="46"/>
        <v>45962</v>
      </c>
      <c r="B339" s="155">
        <f t="shared" ref="B339:B389" si="47">DATE(YEAR(A339),MONTH(A339)+FLOOR(($N$2+$A$3)/2,1),1+14*MOD($N$2+$A$3,2))</f>
        <v>45976</v>
      </c>
      <c r="C339" s="150">
        <f t="shared" ref="C339:C389" si="48">MATCH($B339,$K$5:$K$39,1)</f>
        <v>29</v>
      </c>
      <c r="D339" s="17">
        <f t="shared" ref="D339:D389" si="49">INDEX($M$5:$M$39,C339)</f>
        <v>0.71664518594575255</v>
      </c>
      <c r="E339" s="17">
        <f t="shared" ref="E339:E389" si="50">INDEX($M$5:$M$39,C339+1)</f>
        <v>0.70947873408629503</v>
      </c>
      <c r="F339" s="14">
        <f t="shared" ref="F339:F389" si="51">INDEX($K$5:$K$39,C339)</f>
        <v>45841</v>
      </c>
      <c r="G339" s="14">
        <f t="shared" ref="G339:G389" si="52">INDEX($K$5:$K$39,C339+1)</f>
        <v>46206</v>
      </c>
      <c r="H339" s="3">
        <f>CHOOSE(MATCH($A$2,{"D","C"},0),VLOOKUP($A339,$J$4:$M$39,COUNTA($J$4:$M$4)),TREND(D339:E339,F339:G339,B339))</f>
        <v>0.71399458046348718</v>
      </c>
    </row>
    <row r="340" spans="1:8">
      <c r="A340" s="12">
        <f t="shared" si="46"/>
        <v>45992</v>
      </c>
      <c r="B340" s="155">
        <f t="shared" si="47"/>
        <v>46006</v>
      </c>
      <c r="C340" s="150">
        <f t="shared" si="48"/>
        <v>29</v>
      </c>
      <c r="D340" s="17">
        <f t="shared" si="49"/>
        <v>0.71664518594575255</v>
      </c>
      <c r="E340" s="17">
        <f t="shared" si="50"/>
        <v>0.70947873408629503</v>
      </c>
      <c r="F340" s="14">
        <f t="shared" si="51"/>
        <v>45841</v>
      </c>
      <c r="G340" s="14">
        <f t="shared" si="52"/>
        <v>46206</v>
      </c>
      <c r="H340" s="3">
        <f>CHOOSE(MATCH($A$2,{"D","C"},0),VLOOKUP($A340,$J$4:$M$39,COUNTA($J$4:$M$4)),TREND(D340:E340,F340:G340,B340))</f>
        <v>0.71340555702298392</v>
      </c>
    </row>
    <row r="341" spans="1:8">
      <c r="A341" s="12">
        <f t="shared" si="46"/>
        <v>46023</v>
      </c>
      <c r="B341" s="155">
        <f t="shared" si="47"/>
        <v>46037</v>
      </c>
      <c r="C341" s="150">
        <f t="shared" si="48"/>
        <v>29</v>
      </c>
      <c r="D341" s="17">
        <f t="shared" si="49"/>
        <v>0.71664518594575255</v>
      </c>
      <c r="E341" s="17">
        <f t="shared" si="50"/>
        <v>0.70947873408629503</v>
      </c>
      <c r="F341" s="14">
        <f t="shared" si="51"/>
        <v>45841</v>
      </c>
      <c r="G341" s="14">
        <f t="shared" si="52"/>
        <v>46206</v>
      </c>
      <c r="H341" s="3">
        <f>CHOOSE(MATCH($A$2,{"D","C"},0),VLOOKUP($A341,$J$4:$M$39,COUNTA($J$4:$M$4)),TREND(D341:E341,F341:G341,B341))</f>
        <v>0.71279689946779712</v>
      </c>
    </row>
    <row r="342" spans="1:8">
      <c r="A342" s="12">
        <f t="shared" si="46"/>
        <v>46054</v>
      </c>
      <c r="B342" s="155">
        <f t="shared" si="47"/>
        <v>46068</v>
      </c>
      <c r="C342" s="150">
        <f t="shared" si="48"/>
        <v>29</v>
      </c>
      <c r="D342" s="17">
        <f t="shared" si="49"/>
        <v>0.71664518594575255</v>
      </c>
      <c r="E342" s="17">
        <f t="shared" si="50"/>
        <v>0.70947873408629503</v>
      </c>
      <c r="F342" s="14">
        <f t="shared" si="51"/>
        <v>45841</v>
      </c>
      <c r="G342" s="14">
        <f t="shared" si="52"/>
        <v>46206</v>
      </c>
      <c r="H342" s="3">
        <f>CHOOSE(MATCH($A$2,{"D","C"},0),VLOOKUP($A342,$J$4:$M$39,COUNTA($J$4:$M$4)),TREND(D342:E342,F342:G342,B342))</f>
        <v>0.71218824191261032</v>
      </c>
    </row>
    <row r="343" spans="1:8">
      <c r="A343" s="12">
        <f t="shared" si="46"/>
        <v>46082</v>
      </c>
      <c r="B343" s="155">
        <f t="shared" si="47"/>
        <v>46096</v>
      </c>
      <c r="C343" s="150">
        <f t="shared" si="48"/>
        <v>29</v>
      </c>
      <c r="D343" s="17">
        <f t="shared" si="49"/>
        <v>0.71664518594575255</v>
      </c>
      <c r="E343" s="17">
        <f t="shared" si="50"/>
        <v>0.70947873408629503</v>
      </c>
      <c r="F343" s="14">
        <f t="shared" si="51"/>
        <v>45841</v>
      </c>
      <c r="G343" s="14">
        <f t="shared" si="52"/>
        <v>46206</v>
      </c>
      <c r="H343" s="3">
        <f>CHOOSE(MATCH($A$2,{"D","C"},0),VLOOKUP($A343,$J$4:$M$39,COUNTA($J$4:$M$4)),TREND(D343:E343,F343:G343,B343))</f>
        <v>0.71163848670147378</v>
      </c>
    </row>
    <row r="344" spans="1:8">
      <c r="A344" s="12">
        <f t="shared" si="46"/>
        <v>46113</v>
      </c>
      <c r="B344" s="155">
        <f t="shared" si="47"/>
        <v>46127</v>
      </c>
      <c r="C344" s="150">
        <f t="shared" si="48"/>
        <v>29</v>
      </c>
      <c r="D344" s="17">
        <f t="shared" si="49"/>
        <v>0.71664518594575255</v>
      </c>
      <c r="E344" s="17">
        <f t="shared" si="50"/>
        <v>0.70947873408629503</v>
      </c>
      <c r="F344" s="14">
        <f t="shared" si="51"/>
        <v>45841</v>
      </c>
      <c r="G344" s="14">
        <f t="shared" si="52"/>
        <v>46206</v>
      </c>
      <c r="H344" s="3">
        <f>CHOOSE(MATCH($A$2,{"D","C"},0),VLOOKUP($A344,$J$4:$M$39,COUNTA($J$4:$M$4)),TREND(D344:E344,F344:G344,B344))</f>
        <v>0.71102982914628698</v>
      </c>
    </row>
    <row r="345" spans="1:8">
      <c r="A345" s="12">
        <f t="shared" si="46"/>
        <v>46143</v>
      </c>
      <c r="B345" s="155">
        <f t="shared" si="47"/>
        <v>46157</v>
      </c>
      <c r="C345" s="150">
        <f t="shared" si="48"/>
        <v>29</v>
      </c>
      <c r="D345" s="17">
        <f t="shared" si="49"/>
        <v>0.71664518594575255</v>
      </c>
      <c r="E345" s="17">
        <f t="shared" si="50"/>
        <v>0.70947873408629503</v>
      </c>
      <c r="F345" s="14">
        <f t="shared" si="51"/>
        <v>45841</v>
      </c>
      <c r="G345" s="14">
        <f t="shared" si="52"/>
        <v>46206</v>
      </c>
      <c r="H345" s="3">
        <f>CHOOSE(MATCH($A$2,{"D","C"},0),VLOOKUP($A345,$J$4:$M$39,COUNTA($J$4:$M$4)),TREND(D345:E345,F345:G345,B345))</f>
        <v>0.71044080570578361</v>
      </c>
    </row>
    <row r="346" spans="1:8">
      <c r="A346" s="12">
        <f t="shared" si="46"/>
        <v>46174</v>
      </c>
      <c r="B346" s="155">
        <f t="shared" si="47"/>
        <v>46188</v>
      </c>
      <c r="C346" s="150">
        <f t="shared" si="48"/>
        <v>29</v>
      </c>
      <c r="D346" s="17">
        <f t="shared" si="49"/>
        <v>0.71664518594575255</v>
      </c>
      <c r="E346" s="17">
        <f t="shared" si="50"/>
        <v>0.70947873408629503</v>
      </c>
      <c r="F346" s="14">
        <f t="shared" si="51"/>
        <v>45841</v>
      </c>
      <c r="G346" s="14">
        <f t="shared" si="52"/>
        <v>46206</v>
      </c>
      <c r="H346" s="3">
        <f>CHOOSE(MATCH($A$2,{"D","C"},0),VLOOKUP($A346,$J$4:$M$39,COUNTA($J$4:$M$4)),TREND(D346:E346,F346:G346,B346))</f>
        <v>0.70983214815059681</v>
      </c>
    </row>
    <row r="347" spans="1:8">
      <c r="A347" s="12">
        <f t="shared" si="46"/>
        <v>46204</v>
      </c>
      <c r="B347" s="155">
        <f t="shared" si="47"/>
        <v>46218</v>
      </c>
      <c r="C347" s="150">
        <f t="shared" si="48"/>
        <v>30</v>
      </c>
      <c r="D347" s="17">
        <f t="shared" si="49"/>
        <v>0.70947873408629503</v>
      </c>
      <c r="E347" s="17">
        <f t="shared" si="50"/>
        <v>0.70238394674543203</v>
      </c>
      <c r="F347" s="14">
        <f t="shared" si="51"/>
        <v>46206</v>
      </c>
      <c r="G347" s="14">
        <f t="shared" si="52"/>
        <v>46571</v>
      </c>
      <c r="H347" s="3">
        <f>CHOOSE(MATCH($A$2,{"D","C"},0),VLOOKUP($A347,$J$4:$M$39,COUNTA($J$4:$M$4)),TREND(D347:E347,F347:G347,B347))</f>
        <v>0.70924548080385574</v>
      </c>
    </row>
    <row r="348" spans="1:8">
      <c r="A348" s="12">
        <f t="shared" si="46"/>
        <v>46235</v>
      </c>
      <c r="B348" s="155">
        <f t="shared" si="47"/>
        <v>46249</v>
      </c>
      <c r="C348" s="150">
        <f t="shared" si="48"/>
        <v>30</v>
      </c>
      <c r="D348" s="17">
        <f t="shared" si="49"/>
        <v>0.70947873408629503</v>
      </c>
      <c r="E348" s="17">
        <f t="shared" si="50"/>
        <v>0.70238394674543203</v>
      </c>
      <c r="F348" s="14">
        <f t="shared" si="51"/>
        <v>46206</v>
      </c>
      <c r="G348" s="14">
        <f t="shared" si="52"/>
        <v>46571</v>
      </c>
      <c r="H348" s="3">
        <f>CHOOSE(MATCH($A$2,{"D","C"},0),VLOOKUP($A348,$J$4:$M$39,COUNTA($J$4:$M$4)),TREND(D348:E348,F348:G348,B348))</f>
        <v>0.70864290982422085</v>
      </c>
    </row>
    <row r="349" spans="1:8">
      <c r="A349" s="12">
        <f t="shared" si="46"/>
        <v>46266</v>
      </c>
      <c r="B349" s="155">
        <f t="shared" si="47"/>
        <v>46280</v>
      </c>
      <c r="C349" s="150">
        <f t="shared" si="48"/>
        <v>30</v>
      </c>
      <c r="D349" s="17">
        <f t="shared" si="49"/>
        <v>0.70947873408629503</v>
      </c>
      <c r="E349" s="17">
        <f t="shared" si="50"/>
        <v>0.70238394674543203</v>
      </c>
      <c r="F349" s="14">
        <f t="shared" si="51"/>
        <v>46206</v>
      </c>
      <c r="G349" s="14">
        <f t="shared" si="52"/>
        <v>46571</v>
      </c>
      <c r="H349" s="3">
        <f>CHOOSE(MATCH($A$2,{"D","C"},0),VLOOKUP($A349,$J$4:$M$39,COUNTA($J$4:$M$4)),TREND(D349:E349,F349:G349,B349))</f>
        <v>0.70804033884458584</v>
      </c>
    </row>
    <row r="350" spans="1:8">
      <c r="A350" s="12">
        <f t="shared" si="46"/>
        <v>46296</v>
      </c>
      <c r="B350" s="155">
        <f t="shared" si="47"/>
        <v>46310</v>
      </c>
      <c r="C350" s="150">
        <f t="shared" si="48"/>
        <v>30</v>
      </c>
      <c r="D350" s="17">
        <f t="shared" si="49"/>
        <v>0.70947873408629503</v>
      </c>
      <c r="E350" s="17">
        <f t="shared" si="50"/>
        <v>0.70238394674543203</v>
      </c>
      <c r="F350" s="14">
        <f t="shared" si="51"/>
        <v>46206</v>
      </c>
      <c r="G350" s="14">
        <f t="shared" si="52"/>
        <v>46571</v>
      </c>
      <c r="H350" s="3">
        <f>CHOOSE(MATCH($A$2,{"D","C"},0),VLOOKUP($A350,$J$4:$M$39,COUNTA($J$4:$M$4)),TREND(D350:E350,F350:G350,B350))</f>
        <v>0.70745720563848757</v>
      </c>
    </row>
    <row r="351" spans="1:8">
      <c r="A351" s="12">
        <f t="shared" si="46"/>
        <v>46327</v>
      </c>
      <c r="B351" s="155">
        <f t="shared" si="47"/>
        <v>46341</v>
      </c>
      <c r="C351" s="150">
        <f t="shared" si="48"/>
        <v>30</v>
      </c>
      <c r="D351" s="17">
        <f t="shared" si="49"/>
        <v>0.70947873408629503</v>
      </c>
      <c r="E351" s="17">
        <f t="shared" si="50"/>
        <v>0.70238394674543203</v>
      </c>
      <c r="F351" s="14">
        <f t="shared" si="51"/>
        <v>46206</v>
      </c>
      <c r="G351" s="14">
        <f t="shared" si="52"/>
        <v>46571</v>
      </c>
      <c r="H351" s="3">
        <f>CHOOSE(MATCH($A$2,{"D","C"},0),VLOOKUP($A351,$J$4:$M$39,COUNTA($J$4:$M$4)),TREND(D351:E351,F351:G351,B351))</f>
        <v>0.70685463465885257</v>
      </c>
    </row>
    <row r="352" spans="1:8">
      <c r="A352" s="12">
        <f t="shared" si="46"/>
        <v>46357</v>
      </c>
      <c r="B352" s="155">
        <f t="shared" si="47"/>
        <v>46371</v>
      </c>
      <c r="C352" s="150">
        <f t="shared" si="48"/>
        <v>30</v>
      </c>
      <c r="D352" s="17">
        <f t="shared" si="49"/>
        <v>0.70947873408629503</v>
      </c>
      <c r="E352" s="17">
        <f t="shared" si="50"/>
        <v>0.70238394674543203</v>
      </c>
      <c r="F352" s="14">
        <f t="shared" si="51"/>
        <v>46206</v>
      </c>
      <c r="G352" s="14">
        <f t="shared" si="52"/>
        <v>46571</v>
      </c>
      <c r="H352" s="3">
        <f>CHOOSE(MATCH($A$2,{"D","C"},0),VLOOKUP($A352,$J$4:$M$39,COUNTA($J$4:$M$4)),TREND(D352:E352,F352:G352,B352))</f>
        <v>0.7062715014527543</v>
      </c>
    </row>
    <row r="353" spans="1:8">
      <c r="A353" s="12">
        <f t="shared" si="46"/>
        <v>46388</v>
      </c>
      <c r="B353" s="155">
        <f t="shared" si="47"/>
        <v>46402</v>
      </c>
      <c r="C353" s="150">
        <f t="shared" si="48"/>
        <v>30</v>
      </c>
      <c r="D353" s="17">
        <f t="shared" si="49"/>
        <v>0.70947873408629503</v>
      </c>
      <c r="E353" s="17">
        <f t="shared" si="50"/>
        <v>0.70238394674543203</v>
      </c>
      <c r="F353" s="14">
        <f t="shared" si="51"/>
        <v>46206</v>
      </c>
      <c r="G353" s="14">
        <f t="shared" si="52"/>
        <v>46571</v>
      </c>
      <c r="H353" s="3">
        <f>CHOOSE(MATCH($A$2,{"D","C"},0),VLOOKUP($A353,$J$4:$M$39,COUNTA($J$4:$M$4)),TREND(D353:E353,F353:G353,B353))</f>
        <v>0.70566893047311929</v>
      </c>
    </row>
    <row r="354" spans="1:8">
      <c r="A354" s="12">
        <f t="shared" si="46"/>
        <v>46419</v>
      </c>
      <c r="B354" s="155">
        <f t="shared" si="47"/>
        <v>46433</v>
      </c>
      <c r="C354" s="150">
        <f t="shared" si="48"/>
        <v>30</v>
      </c>
      <c r="D354" s="17">
        <f t="shared" si="49"/>
        <v>0.70947873408629503</v>
      </c>
      <c r="E354" s="17">
        <f t="shared" si="50"/>
        <v>0.70238394674543203</v>
      </c>
      <c r="F354" s="14">
        <f t="shared" si="51"/>
        <v>46206</v>
      </c>
      <c r="G354" s="14">
        <f t="shared" si="52"/>
        <v>46571</v>
      </c>
      <c r="H354" s="3">
        <f>CHOOSE(MATCH($A$2,{"D","C"},0),VLOOKUP($A354,$J$4:$M$39,COUNTA($J$4:$M$4)),TREND(D354:E354,F354:G354,B354))</f>
        <v>0.7050663594934844</v>
      </c>
    </row>
    <row r="355" spans="1:8">
      <c r="A355" s="12">
        <f t="shared" si="46"/>
        <v>46447</v>
      </c>
      <c r="B355" s="155">
        <f t="shared" si="47"/>
        <v>46461</v>
      </c>
      <c r="C355" s="150">
        <f t="shared" si="48"/>
        <v>30</v>
      </c>
      <c r="D355" s="17">
        <f t="shared" si="49"/>
        <v>0.70947873408629503</v>
      </c>
      <c r="E355" s="17">
        <f t="shared" si="50"/>
        <v>0.70238394674543203</v>
      </c>
      <c r="F355" s="14">
        <f t="shared" si="51"/>
        <v>46206</v>
      </c>
      <c r="G355" s="14">
        <f t="shared" si="52"/>
        <v>46571</v>
      </c>
      <c r="H355" s="3">
        <f>CHOOSE(MATCH($A$2,{"D","C"},0),VLOOKUP($A355,$J$4:$M$39,COUNTA($J$4:$M$4)),TREND(D355:E355,F355:G355,B355))</f>
        <v>0.70452210183445929</v>
      </c>
    </row>
    <row r="356" spans="1:8">
      <c r="A356" s="12">
        <f t="shared" si="46"/>
        <v>46478</v>
      </c>
      <c r="B356" s="155">
        <f t="shared" si="47"/>
        <v>46492</v>
      </c>
      <c r="C356" s="150">
        <f t="shared" si="48"/>
        <v>30</v>
      </c>
      <c r="D356" s="17">
        <f t="shared" si="49"/>
        <v>0.70947873408629503</v>
      </c>
      <c r="E356" s="17">
        <f t="shared" si="50"/>
        <v>0.70238394674543203</v>
      </c>
      <c r="F356" s="14">
        <f t="shared" si="51"/>
        <v>46206</v>
      </c>
      <c r="G356" s="14">
        <f t="shared" si="52"/>
        <v>46571</v>
      </c>
      <c r="H356" s="3">
        <f>CHOOSE(MATCH($A$2,{"D","C"},0),VLOOKUP($A356,$J$4:$M$39,COUNTA($J$4:$M$4)),TREND(D356:E356,F356:G356,B356))</f>
        <v>0.70391953085482439</v>
      </c>
    </row>
    <row r="357" spans="1:8">
      <c r="A357" s="12">
        <f t="shared" si="46"/>
        <v>46508</v>
      </c>
      <c r="B357" s="155">
        <f t="shared" si="47"/>
        <v>46522</v>
      </c>
      <c r="C357" s="150">
        <f t="shared" si="48"/>
        <v>30</v>
      </c>
      <c r="D357" s="17">
        <f t="shared" si="49"/>
        <v>0.70947873408629503</v>
      </c>
      <c r="E357" s="17">
        <f t="shared" si="50"/>
        <v>0.70238394674543203</v>
      </c>
      <c r="F357" s="14">
        <f t="shared" si="51"/>
        <v>46206</v>
      </c>
      <c r="G357" s="14">
        <f t="shared" si="52"/>
        <v>46571</v>
      </c>
      <c r="H357" s="3">
        <f>CHOOSE(MATCH($A$2,{"D","C"},0),VLOOKUP($A357,$J$4:$M$39,COUNTA($J$4:$M$4)),TREND(D357:E357,F357:G357,B357))</f>
        <v>0.70333639764872602</v>
      </c>
    </row>
    <row r="358" spans="1:8">
      <c r="A358" s="12">
        <f t="shared" si="46"/>
        <v>46539</v>
      </c>
      <c r="B358" s="155">
        <f t="shared" si="47"/>
        <v>46553</v>
      </c>
      <c r="C358" s="150">
        <f t="shared" si="48"/>
        <v>30</v>
      </c>
      <c r="D358" s="17">
        <f t="shared" si="49"/>
        <v>0.70947873408629503</v>
      </c>
      <c r="E358" s="17">
        <f t="shared" si="50"/>
        <v>0.70238394674543203</v>
      </c>
      <c r="F358" s="14">
        <f t="shared" si="51"/>
        <v>46206</v>
      </c>
      <c r="G358" s="14">
        <f t="shared" si="52"/>
        <v>46571</v>
      </c>
      <c r="H358" s="3">
        <f>CHOOSE(MATCH($A$2,{"D","C"},0),VLOOKUP($A358,$J$4:$M$39,COUNTA($J$4:$M$4)),TREND(D358:E358,F358:G358,B358))</f>
        <v>0.70273382666909112</v>
      </c>
    </row>
    <row r="359" spans="1:8">
      <c r="A359" s="12">
        <f t="shared" si="46"/>
        <v>46569</v>
      </c>
      <c r="B359" s="155">
        <f t="shared" si="47"/>
        <v>46583</v>
      </c>
      <c r="C359" s="150">
        <f t="shared" si="48"/>
        <v>31</v>
      </c>
      <c r="D359" s="17">
        <f t="shared" si="49"/>
        <v>0.70238394674543203</v>
      </c>
      <c r="E359" s="17">
        <f t="shared" si="50"/>
        <v>0.6953601072779777</v>
      </c>
      <c r="F359" s="14">
        <f t="shared" si="51"/>
        <v>46571</v>
      </c>
      <c r="G359" s="14">
        <f t="shared" si="52"/>
        <v>46936</v>
      </c>
      <c r="H359" s="3">
        <f>CHOOSE(MATCH($A$2,{"D","C"},0),VLOOKUP($A359,$J$4:$M$39,COUNTA($J$4:$M$4)),TREND(D359:E359,F359:G359,B359))</f>
        <v>0.70215302599581719</v>
      </c>
    </row>
    <row r="360" spans="1:8">
      <c r="A360" s="12">
        <f t="shared" si="46"/>
        <v>46600</v>
      </c>
      <c r="B360" s="155">
        <f t="shared" si="47"/>
        <v>46614</v>
      </c>
      <c r="C360" s="150">
        <f t="shared" si="48"/>
        <v>31</v>
      </c>
      <c r="D360" s="17">
        <f t="shared" si="49"/>
        <v>0.70238394674543203</v>
      </c>
      <c r="E360" s="17">
        <f t="shared" si="50"/>
        <v>0.6953601072779777</v>
      </c>
      <c r="F360" s="14">
        <f t="shared" si="51"/>
        <v>46571</v>
      </c>
      <c r="G360" s="14">
        <f t="shared" si="52"/>
        <v>46936</v>
      </c>
      <c r="H360" s="3">
        <f>CHOOSE(MATCH($A$2,{"D","C"},0),VLOOKUP($A360,$J$4:$M$39,COUNTA($J$4:$M$4)),TREND(D360:E360,F360:G360,B360))</f>
        <v>0.70155648072597865</v>
      </c>
    </row>
    <row r="361" spans="1:8">
      <c r="A361" s="12">
        <f t="shared" si="46"/>
        <v>46631</v>
      </c>
      <c r="B361" s="155">
        <f t="shared" si="47"/>
        <v>46645</v>
      </c>
      <c r="C361" s="150">
        <f t="shared" si="48"/>
        <v>31</v>
      </c>
      <c r="D361" s="17">
        <f t="shared" si="49"/>
        <v>0.70238394674543203</v>
      </c>
      <c r="E361" s="17">
        <f t="shared" si="50"/>
        <v>0.6953601072779777</v>
      </c>
      <c r="F361" s="14">
        <f t="shared" si="51"/>
        <v>46571</v>
      </c>
      <c r="G361" s="14">
        <f t="shared" si="52"/>
        <v>46936</v>
      </c>
      <c r="H361" s="3">
        <f>CHOOSE(MATCH($A$2,{"D","C"},0),VLOOKUP($A361,$J$4:$M$39,COUNTA($J$4:$M$4)),TREND(D361:E361,F361:G361,B361))</f>
        <v>0.70095993545613999</v>
      </c>
    </row>
    <row r="362" spans="1:8">
      <c r="A362" s="12">
        <f t="shared" si="46"/>
        <v>46661</v>
      </c>
      <c r="B362" s="155">
        <f t="shared" si="47"/>
        <v>46675</v>
      </c>
      <c r="C362" s="150">
        <f t="shared" si="48"/>
        <v>31</v>
      </c>
      <c r="D362" s="17">
        <f t="shared" si="49"/>
        <v>0.70238394674543203</v>
      </c>
      <c r="E362" s="17">
        <f t="shared" si="50"/>
        <v>0.6953601072779777</v>
      </c>
      <c r="F362" s="14">
        <f t="shared" si="51"/>
        <v>46571</v>
      </c>
      <c r="G362" s="14">
        <f t="shared" si="52"/>
        <v>46936</v>
      </c>
      <c r="H362" s="3">
        <f>CHOOSE(MATCH($A$2,{"D","C"},0),VLOOKUP($A362,$J$4:$M$39,COUNTA($J$4:$M$4)),TREND(D362:E362,F362:G362,B362))</f>
        <v>0.70038263358210262</v>
      </c>
    </row>
    <row r="363" spans="1:8">
      <c r="A363" s="12">
        <f t="shared" si="46"/>
        <v>46692</v>
      </c>
      <c r="B363" s="155">
        <f t="shared" si="47"/>
        <v>46706</v>
      </c>
      <c r="C363" s="150">
        <f t="shared" si="48"/>
        <v>31</v>
      </c>
      <c r="D363" s="17">
        <f t="shared" si="49"/>
        <v>0.70238394674543203</v>
      </c>
      <c r="E363" s="17">
        <f t="shared" si="50"/>
        <v>0.6953601072779777</v>
      </c>
      <c r="F363" s="14">
        <f t="shared" si="51"/>
        <v>46571</v>
      </c>
      <c r="G363" s="14">
        <f t="shared" si="52"/>
        <v>46936</v>
      </c>
      <c r="H363" s="3">
        <f>CHOOSE(MATCH($A$2,{"D","C"},0),VLOOKUP($A363,$J$4:$M$39,COUNTA($J$4:$M$4)),TREND(D363:E363,F363:G363,B363))</f>
        <v>0.69978608831226408</v>
      </c>
    </row>
    <row r="364" spans="1:8">
      <c r="A364" s="12">
        <f t="shared" si="46"/>
        <v>46722</v>
      </c>
      <c r="B364" s="155">
        <f t="shared" si="47"/>
        <v>46736</v>
      </c>
      <c r="C364" s="150">
        <f t="shared" si="48"/>
        <v>31</v>
      </c>
      <c r="D364" s="17">
        <f t="shared" si="49"/>
        <v>0.70238394674543203</v>
      </c>
      <c r="E364" s="17">
        <f t="shared" si="50"/>
        <v>0.6953601072779777</v>
      </c>
      <c r="F364" s="14">
        <f t="shared" si="51"/>
        <v>46571</v>
      </c>
      <c r="G364" s="14">
        <f t="shared" si="52"/>
        <v>46936</v>
      </c>
      <c r="H364" s="3">
        <f>CHOOSE(MATCH($A$2,{"D","C"},0),VLOOKUP($A364,$J$4:$M$39,COUNTA($J$4:$M$4)),TREND(D364:E364,F364:G364,B364))</f>
        <v>0.6992087864382267</v>
      </c>
    </row>
    <row r="365" spans="1:8">
      <c r="A365" s="12">
        <f t="shared" si="46"/>
        <v>46753</v>
      </c>
      <c r="B365" s="155">
        <f t="shared" si="47"/>
        <v>46767</v>
      </c>
      <c r="C365" s="150">
        <f t="shared" si="48"/>
        <v>31</v>
      </c>
      <c r="D365" s="17">
        <f t="shared" si="49"/>
        <v>0.70238394674543203</v>
      </c>
      <c r="E365" s="17">
        <f t="shared" si="50"/>
        <v>0.6953601072779777</v>
      </c>
      <c r="F365" s="14">
        <f t="shared" si="51"/>
        <v>46571</v>
      </c>
      <c r="G365" s="14">
        <f t="shared" si="52"/>
        <v>46936</v>
      </c>
      <c r="H365" s="3">
        <f>CHOOSE(MATCH($A$2,{"D","C"},0),VLOOKUP($A365,$J$4:$M$39,COUNTA($J$4:$M$4)),TREND(D365:E365,F365:G365,B365))</f>
        <v>0.69861224116838816</v>
      </c>
    </row>
    <row r="366" spans="1:8">
      <c r="A366" s="12">
        <f t="shared" si="46"/>
        <v>46784</v>
      </c>
      <c r="B366" s="155">
        <f t="shared" si="47"/>
        <v>46798</v>
      </c>
      <c r="C366" s="150">
        <f t="shared" si="48"/>
        <v>31</v>
      </c>
      <c r="D366" s="17">
        <f t="shared" si="49"/>
        <v>0.70238394674543203</v>
      </c>
      <c r="E366" s="17">
        <f t="shared" si="50"/>
        <v>0.6953601072779777</v>
      </c>
      <c r="F366" s="14">
        <f t="shared" si="51"/>
        <v>46571</v>
      </c>
      <c r="G366" s="14">
        <f t="shared" si="52"/>
        <v>46936</v>
      </c>
      <c r="H366" s="3">
        <f>CHOOSE(MATCH($A$2,{"D","C"},0),VLOOKUP($A366,$J$4:$M$39,COUNTA($J$4:$M$4)),TREND(D366:E366,F366:G366,B366))</f>
        <v>0.69801569589854962</v>
      </c>
    </row>
    <row r="367" spans="1:8">
      <c r="A367" s="12">
        <f t="shared" si="46"/>
        <v>46813</v>
      </c>
      <c r="B367" s="155">
        <f t="shared" si="47"/>
        <v>46827</v>
      </c>
      <c r="C367" s="150">
        <f t="shared" si="48"/>
        <v>31</v>
      </c>
      <c r="D367" s="17">
        <f t="shared" si="49"/>
        <v>0.70238394674543203</v>
      </c>
      <c r="E367" s="17">
        <f t="shared" si="50"/>
        <v>0.6953601072779777</v>
      </c>
      <c r="F367" s="14">
        <f t="shared" si="51"/>
        <v>46571</v>
      </c>
      <c r="G367" s="14">
        <f t="shared" si="52"/>
        <v>46936</v>
      </c>
      <c r="H367" s="3">
        <f>CHOOSE(MATCH($A$2,{"D","C"},0),VLOOKUP($A367,$J$4:$M$39,COUNTA($J$4:$M$4)),TREND(D367:E367,F367:G367,B367))</f>
        <v>0.69745763742031341</v>
      </c>
    </row>
    <row r="368" spans="1:8">
      <c r="A368" s="12">
        <f t="shared" si="46"/>
        <v>46844</v>
      </c>
      <c r="B368" s="155">
        <f t="shared" si="47"/>
        <v>46858</v>
      </c>
      <c r="C368" s="150">
        <f t="shared" si="48"/>
        <v>31</v>
      </c>
      <c r="D368" s="17">
        <f t="shared" si="49"/>
        <v>0.70238394674543203</v>
      </c>
      <c r="E368" s="17">
        <f t="shared" si="50"/>
        <v>0.6953601072779777</v>
      </c>
      <c r="F368" s="14">
        <f t="shared" si="51"/>
        <v>46571</v>
      </c>
      <c r="G368" s="14">
        <f t="shared" si="52"/>
        <v>46936</v>
      </c>
      <c r="H368" s="3">
        <f>CHOOSE(MATCH($A$2,{"D","C"},0),VLOOKUP($A368,$J$4:$M$39,COUNTA($J$4:$M$4)),TREND(D368:E368,F368:G368,B368))</f>
        <v>0.69686109215047487</v>
      </c>
    </row>
    <row r="369" spans="1:8">
      <c r="A369" s="12">
        <f t="shared" si="46"/>
        <v>46874</v>
      </c>
      <c r="B369" s="155">
        <f t="shared" si="47"/>
        <v>46888</v>
      </c>
      <c r="C369" s="150">
        <f t="shared" si="48"/>
        <v>31</v>
      </c>
      <c r="D369" s="17">
        <f t="shared" si="49"/>
        <v>0.70238394674543203</v>
      </c>
      <c r="E369" s="17">
        <f t="shared" si="50"/>
        <v>0.6953601072779777</v>
      </c>
      <c r="F369" s="14">
        <f t="shared" si="51"/>
        <v>46571</v>
      </c>
      <c r="G369" s="14">
        <f t="shared" si="52"/>
        <v>46936</v>
      </c>
      <c r="H369" s="3">
        <f>CHOOSE(MATCH($A$2,{"D","C"},0),VLOOKUP($A369,$J$4:$M$39,COUNTA($J$4:$M$4)),TREND(D369:E369,F369:G369,B369))</f>
        <v>0.6962837902764375</v>
      </c>
    </row>
    <row r="370" spans="1:8">
      <c r="A370" s="12">
        <f t="shared" si="46"/>
        <v>46905</v>
      </c>
      <c r="B370" s="155">
        <f t="shared" si="47"/>
        <v>46919</v>
      </c>
      <c r="C370" s="150">
        <f t="shared" si="48"/>
        <v>31</v>
      </c>
      <c r="D370" s="17">
        <f t="shared" si="49"/>
        <v>0.70238394674543203</v>
      </c>
      <c r="E370" s="17">
        <f t="shared" si="50"/>
        <v>0.6953601072779777</v>
      </c>
      <c r="F370" s="14">
        <f t="shared" si="51"/>
        <v>46571</v>
      </c>
      <c r="G370" s="14">
        <f t="shared" si="52"/>
        <v>46936</v>
      </c>
      <c r="H370" s="3">
        <f>CHOOSE(MATCH($A$2,{"D","C"},0),VLOOKUP($A370,$J$4:$M$39,COUNTA($J$4:$M$4)),TREND(D370:E370,F370:G370,B370))</f>
        <v>0.69568724500659895</v>
      </c>
    </row>
    <row r="371" spans="1:8">
      <c r="A371" s="12">
        <f t="shared" si="46"/>
        <v>46935</v>
      </c>
      <c r="B371" s="155">
        <f t="shared" si="47"/>
        <v>46949</v>
      </c>
      <c r="C371" s="150">
        <f t="shared" si="48"/>
        <v>32</v>
      </c>
      <c r="D371" s="17">
        <f t="shared" si="49"/>
        <v>0.6953601072779777</v>
      </c>
      <c r="E371" s="17">
        <f t="shared" si="50"/>
        <v>0.68840650620519794</v>
      </c>
      <c r="F371" s="14">
        <f t="shared" si="51"/>
        <v>46936</v>
      </c>
      <c r="G371" s="14">
        <f t="shared" si="52"/>
        <v>47302</v>
      </c>
      <c r="H371" s="3">
        <f>CHOOSE(MATCH($A$2,{"D","C"},0),VLOOKUP($A371,$J$4:$M$39,COUNTA($J$4:$M$4)),TREND(D371:E371,F371:G371,B371))</f>
        <v>0.69511312144752369</v>
      </c>
    </row>
    <row r="372" spans="1:8">
      <c r="A372" s="12">
        <f t="shared" si="46"/>
        <v>46966</v>
      </c>
      <c r="B372" s="155">
        <f t="shared" si="47"/>
        <v>46980</v>
      </c>
      <c r="C372" s="150">
        <f t="shared" si="48"/>
        <v>32</v>
      </c>
      <c r="D372" s="17">
        <f t="shared" si="49"/>
        <v>0.6953601072779777</v>
      </c>
      <c r="E372" s="17">
        <f t="shared" si="50"/>
        <v>0.68840650620519794</v>
      </c>
      <c r="F372" s="14">
        <f t="shared" si="51"/>
        <v>46936</v>
      </c>
      <c r="G372" s="14">
        <f t="shared" si="52"/>
        <v>47302</v>
      </c>
      <c r="H372" s="3">
        <f>CHOOSE(MATCH($A$2,{"D","C"},0),VLOOKUP($A372,$J$4:$M$39,COUNTA($J$4:$M$4)),TREND(D372:E372,F372:G372,B372))</f>
        <v>0.69452415523644129</v>
      </c>
    </row>
    <row r="373" spans="1:8">
      <c r="A373" s="12">
        <f t="shared" si="46"/>
        <v>46997</v>
      </c>
      <c r="B373" s="155">
        <f t="shared" si="47"/>
        <v>47011</v>
      </c>
      <c r="C373" s="150">
        <f t="shared" si="48"/>
        <v>32</v>
      </c>
      <c r="D373" s="17">
        <f t="shared" si="49"/>
        <v>0.6953601072779777</v>
      </c>
      <c r="E373" s="17">
        <f t="shared" si="50"/>
        <v>0.68840650620519794</v>
      </c>
      <c r="F373" s="14">
        <f t="shared" si="51"/>
        <v>46936</v>
      </c>
      <c r="G373" s="14">
        <f t="shared" si="52"/>
        <v>47302</v>
      </c>
      <c r="H373" s="3">
        <f>CHOOSE(MATCH($A$2,{"D","C"},0),VLOOKUP($A373,$J$4:$M$39,COUNTA($J$4:$M$4)),TREND(D373:E373,F373:G373,B373))</f>
        <v>0.69393518902535878</v>
      </c>
    </row>
    <row r="374" spans="1:8">
      <c r="A374" s="12">
        <f t="shared" si="46"/>
        <v>47027</v>
      </c>
      <c r="B374" s="155">
        <f t="shared" si="47"/>
        <v>47041</v>
      </c>
      <c r="C374" s="150">
        <f t="shared" si="48"/>
        <v>32</v>
      </c>
      <c r="D374" s="17">
        <f t="shared" si="49"/>
        <v>0.6953601072779777</v>
      </c>
      <c r="E374" s="17">
        <f t="shared" si="50"/>
        <v>0.68840650620519794</v>
      </c>
      <c r="F374" s="14">
        <f t="shared" si="51"/>
        <v>46936</v>
      </c>
      <c r="G374" s="14">
        <f t="shared" si="52"/>
        <v>47302</v>
      </c>
      <c r="H374" s="3">
        <f>CHOOSE(MATCH($A$2,{"D","C"},0),VLOOKUP($A374,$J$4:$M$39,COUNTA($J$4:$M$4)),TREND(D374:E374,F374:G374,B374))</f>
        <v>0.69336522172431125</v>
      </c>
    </row>
    <row r="375" spans="1:8">
      <c r="A375" s="12">
        <f t="shared" si="46"/>
        <v>47058</v>
      </c>
      <c r="B375" s="155">
        <f t="shared" si="47"/>
        <v>47072</v>
      </c>
      <c r="C375" s="150">
        <f t="shared" si="48"/>
        <v>32</v>
      </c>
      <c r="D375" s="17">
        <f t="shared" si="49"/>
        <v>0.6953601072779777</v>
      </c>
      <c r="E375" s="17">
        <f t="shared" si="50"/>
        <v>0.68840650620519794</v>
      </c>
      <c r="F375" s="14">
        <f t="shared" si="51"/>
        <v>46936</v>
      </c>
      <c r="G375" s="14">
        <f t="shared" si="52"/>
        <v>47302</v>
      </c>
      <c r="H375" s="3">
        <f>CHOOSE(MATCH($A$2,{"D","C"},0),VLOOKUP($A375,$J$4:$M$39,COUNTA($J$4:$M$4)),TREND(D375:E375,F375:G375,B375))</f>
        <v>0.69277625551322886</v>
      </c>
    </row>
    <row r="376" spans="1:8">
      <c r="A376" s="12">
        <f t="shared" si="46"/>
        <v>47088</v>
      </c>
      <c r="B376" s="155">
        <f t="shared" si="47"/>
        <v>47102</v>
      </c>
      <c r="C376" s="150">
        <f t="shared" si="48"/>
        <v>32</v>
      </c>
      <c r="D376" s="17">
        <f t="shared" si="49"/>
        <v>0.6953601072779777</v>
      </c>
      <c r="E376" s="17">
        <f t="shared" si="50"/>
        <v>0.68840650620519794</v>
      </c>
      <c r="F376" s="14">
        <f t="shared" si="51"/>
        <v>46936</v>
      </c>
      <c r="G376" s="14">
        <f t="shared" si="52"/>
        <v>47302</v>
      </c>
      <c r="H376" s="3">
        <f>CHOOSE(MATCH($A$2,{"D","C"},0),VLOOKUP($A376,$J$4:$M$39,COUNTA($J$4:$M$4)),TREND(D376:E376,F376:G376,B376))</f>
        <v>0.69220628821218133</v>
      </c>
    </row>
    <row r="377" spans="1:8">
      <c r="A377" s="12">
        <f t="shared" si="46"/>
        <v>47119</v>
      </c>
      <c r="B377" s="155">
        <f t="shared" si="47"/>
        <v>47133</v>
      </c>
      <c r="C377" s="150">
        <f t="shared" si="48"/>
        <v>32</v>
      </c>
      <c r="D377" s="17">
        <f t="shared" si="49"/>
        <v>0.6953601072779777</v>
      </c>
      <c r="E377" s="17">
        <f t="shared" si="50"/>
        <v>0.68840650620519794</v>
      </c>
      <c r="F377" s="14">
        <f t="shared" si="51"/>
        <v>46936</v>
      </c>
      <c r="G377" s="14">
        <f t="shared" si="52"/>
        <v>47302</v>
      </c>
      <c r="H377" s="3">
        <f>CHOOSE(MATCH($A$2,{"D","C"},0),VLOOKUP($A377,$J$4:$M$39,COUNTA($J$4:$M$4)),TREND(D377:E377,F377:G377,B377))</f>
        <v>0.69161732200109893</v>
      </c>
    </row>
    <row r="378" spans="1:8">
      <c r="A378" s="12">
        <f t="shared" si="46"/>
        <v>47150</v>
      </c>
      <c r="B378" s="155">
        <f t="shared" si="47"/>
        <v>47164</v>
      </c>
      <c r="C378" s="150">
        <f t="shared" si="48"/>
        <v>32</v>
      </c>
      <c r="D378" s="17">
        <f t="shared" si="49"/>
        <v>0.6953601072779777</v>
      </c>
      <c r="E378" s="17">
        <f t="shared" si="50"/>
        <v>0.68840650620519794</v>
      </c>
      <c r="F378" s="14">
        <f t="shared" si="51"/>
        <v>46936</v>
      </c>
      <c r="G378" s="14">
        <f t="shared" si="52"/>
        <v>47302</v>
      </c>
      <c r="H378" s="3">
        <f>CHOOSE(MATCH($A$2,{"D","C"},0),VLOOKUP($A378,$J$4:$M$39,COUNTA($J$4:$M$4)),TREND(D378:E378,F378:G378,B378))</f>
        <v>0.69102835579001642</v>
      </c>
    </row>
    <row r="379" spans="1:8">
      <c r="A379" s="12">
        <f t="shared" si="46"/>
        <v>47178</v>
      </c>
      <c r="B379" s="155">
        <f t="shared" si="47"/>
        <v>47192</v>
      </c>
      <c r="C379" s="150">
        <f t="shared" si="48"/>
        <v>32</v>
      </c>
      <c r="D379" s="17">
        <f t="shared" si="49"/>
        <v>0.6953601072779777</v>
      </c>
      <c r="E379" s="17">
        <f t="shared" si="50"/>
        <v>0.68840650620519794</v>
      </c>
      <c r="F379" s="14">
        <f t="shared" si="51"/>
        <v>46936</v>
      </c>
      <c r="G379" s="14">
        <f t="shared" si="52"/>
        <v>47302</v>
      </c>
      <c r="H379" s="3">
        <f>CHOOSE(MATCH($A$2,{"D","C"},0),VLOOKUP($A379,$J$4:$M$39,COUNTA($J$4:$M$4)),TREND(D379:E379,F379:G379,B379))</f>
        <v>0.69049638630903876</v>
      </c>
    </row>
    <row r="380" spans="1:8">
      <c r="A380" s="12">
        <f t="shared" si="46"/>
        <v>47209</v>
      </c>
      <c r="B380" s="155">
        <f t="shared" si="47"/>
        <v>47223</v>
      </c>
      <c r="C380" s="150">
        <f t="shared" si="48"/>
        <v>32</v>
      </c>
      <c r="D380" s="17">
        <f t="shared" si="49"/>
        <v>0.6953601072779777</v>
      </c>
      <c r="E380" s="17">
        <f t="shared" si="50"/>
        <v>0.68840650620519794</v>
      </c>
      <c r="F380" s="14">
        <f t="shared" si="51"/>
        <v>46936</v>
      </c>
      <c r="G380" s="14">
        <f t="shared" si="52"/>
        <v>47302</v>
      </c>
      <c r="H380" s="3">
        <f>CHOOSE(MATCH($A$2,{"D","C"},0),VLOOKUP($A380,$J$4:$M$39,COUNTA($J$4:$M$4)),TREND(D380:E380,F380:G380,B380))</f>
        <v>0.68990742009795636</v>
      </c>
    </row>
    <row r="381" spans="1:8">
      <c r="A381" s="12">
        <f t="shared" si="46"/>
        <v>47239</v>
      </c>
      <c r="B381" s="155">
        <f t="shared" si="47"/>
        <v>47253</v>
      </c>
      <c r="C381" s="150">
        <f t="shared" si="48"/>
        <v>32</v>
      </c>
      <c r="D381" s="17">
        <f t="shared" si="49"/>
        <v>0.6953601072779777</v>
      </c>
      <c r="E381" s="17">
        <f t="shared" si="50"/>
        <v>0.68840650620519794</v>
      </c>
      <c r="F381" s="14">
        <f t="shared" si="51"/>
        <v>46936</v>
      </c>
      <c r="G381" s="14">
        <f t="shared" si="52"/>
        <v>47302</v>
      </c>
      <c r="H381" s="3">
        <f>CHOOSE(MATCH($A$2,{"D","C"},0),VLOOKUP($A381,$J$4:$M$39,COUNTA($J$4:$M$4)),TREND(D381:E381,F381:G381,B381))</f>
        <v>0.68933745279690883</v>
      </c>
    </row>
    <row r="382" spans="1:8">
      <c r="A382" s="12">
        <f t="shared" si="46"/>
        <v>47270</v>
      </c>
      <c r="B382" s="155">
        <f t="shared" si="47"/>
        <v>47284</v>
      </c>
      <c r="C382" s="150">
        <f t="shared" si="48"/>
        <v>32</v>
      </c>
      <c r="D382" s="17">
        <f t="shared" si="49"/>
        <v>0.6953601072779777</v>
      </c>
      <c r="E382" s="17">
        <f t="shared" si="50"/>
        <v>0.68840650620519794</v>
      </c>
      <c r="F382" s="14">
        <f t="shared" si="51"/>
        <v>46936</v>
      </c>
      <c r="G382" s="14">
        <f t="shared" si="52"/>
        <v>47302</v>
      </c>
      <c r="H382" s="3">
        <f>CHOOSE(MATCH($A$2,{"D","C"},0),VLOOKUP($A382,$J$4:$M$39,COUNTA($J$4:$M$4)),TREND(D382:E382,F382:G382,B382))</f>
        <v>0.68874848658582644</v>
      </c>
    </row>
    <row r="383" spans="1:8">
      <c r="A383" s="12">
        <f t="shared" si="46"/>
        <v>47300</v>
      </c>
      <c r="B383" s="155">
        <f t="shared" si="47"/>
        <v>47314</v>
      </c>
      <c r="C383" s="150">
        <f t="shared" si="48"/>
        <v>33</v>
      </c>
      <c r="D383" s="17">
        <f t="shared" si="49"/>
        <v>0.68840650620519794</v>
      </c>
      <c r="E383" s="17">
        <f t="shared" si="50"/>
        <v>0.68152244114314597</v>
      </c>
      <c r="F383" s="14">
        <f t="shared" si="51"/>
        <v>47302</v>
      </c>
      <c r="G383" s="14">
        <f t="shared" si="52"/>
        <v>47667</v>
      </c>
      <c r="H383" s="3">
        <f>CHOOSE(MATCH($A$2,{"D","C"},0),VLOOKUP($A383,$J$4:$M$39,COUNTA($J$4:$M$4)),TREND(D383:E383,F383:G383,B383))</f>
        <v>0.68818018077850041</v>
      </c>
    </row>
    <row r="384" spans="1:8">
      <c r="A384" s="12">
        <f t="shared" si="46"/>
        <v>47331</v>
      </c>
      <c r="B384" s="155">
        <f t="shared" si="47"/>
        <v>47345</v>
      </c>
      <c r="C384" s="150">
        <f t="shared" si="48"/>
        <v>33</v>
      </c>
      <c r="D384" s="17">
        <f t="shared" si="49"/>
        <v>0.68840650620519794</v>
      </c>
      <c r="E384" s="17">
        <f t="shared" si="50"/>
        <v>0.68152244114314597</v>
      </c>
      <c r="F384" s="14">
        <f t="shared" si="51"/>
        <v>47302</v>
      </c>
      <c r="G384" s="14">
        <f t="shared" si="52"/>
        <v>47667</v>
      </c>
      <c r="H384" s="3">
        <f>CHOOSE(MATCH($A$2,{"D","C"},0),VLOOKUP($A384,$J$4:$M$39,COUNTA($J$4:$M$4)),TREND(D384:E384,F384:G384,B384))</f>
        <v>0.68759550675953163</v>
      </c>
    </row>
    <row r="385" spans="1:8">
      <c r="A385" s="12">
        <f t="shared" si="46"/>
        <v>47362</v>
      </c>
      <c r="B385" s="155">
        <f t="shared" si="47"/>
        <v>47376</v>
      </c>
      <c r="C385" s="150">
        <f t="shared" si="48"/>
        <v>33</v>
      </c>
      <c r="D385" s="17">
        <f t="shared" si="49"/>
        <v>0.68840650620519794</v>
      </c>
      <c r="E385" s="17">
        <f t="shared" si="50"/>
        <v>0.68152244114314597</v>
      </c>
      <c r="F385" s="14">
        <f t="shared" si="51"/>
        <v>47302</v>
      </c>
      <c r="G385" s="14">
        <f t="shared" si="52"/>
        <v>47667</v>
      </c>
      <c r="H385" s="3">
        <f>CHOOSE(MATCH($A$2,{"D","C"},0),VLOOKUP($A385,$J$4:$M$39,COUNTA($J$4:$M$4)),TREND(D385:E385,F385:G385,B385))</f>
        <v>0.68701083274056285</v>
      </c>
    </row>
    <row r="386" spans="1:8">
      <c r="A386" s="12">
        <f t="shared" si="46"/>
        <v>47392</v>
      </c>
      <c r="B386" s="155">
        <f t="shared" si="47"/>
        <v>47406</v>
      </c>
      <c r="C386" s="150">
        <f t="shared" si="48"/>
        <v>33</v>
      </c>
      <c r="D386" s="17">
        <f t="shared" si="49"/>
        <v>0.68840650620519794</v>
      </c>
      <c r="E386" s="17">
        <f t="shared" si="50"/>
        <v>0.68152244114314597</v>
      </c>
      <c r="F386" s="14">
        <f t="shared" si="51"/>
        <v>47302</v>
      </c>
      <c r="G386" s="14">
        <f t="shared" si="52"/>
        <v>47667</v>
      </c>
      <c r="H386" s="3">
        <f>CHOOSE(MATCH($A$2,{"D","C"},0),VLOOKUP($A386,$J$4:$M$39,COUNTA($J$4:$M$4)),TREND(D386:E386,F386:G386,B386))</f>
        <v>0.68644501917381884</v>
      </c>
    </row>
    <row r="387" spans="1:8">
      <c r="A387" s="12">
        <f t="shared" si="46"/>
        <v>47423</v>
      </c>
      <c r="B387" s="155">
        <f t="shared" si="47"/>
        <v>47437</v>
      </c>
      <c r="C387" s="150">
        <f t="shared" si="48"/>
        <v>33</v>
      </c>
      <c r="D387" s="17">
        <f t="shared" si="49"/>
        <v>0.68840650620519794</v>
      </c>
      <c r="E387" s="17">
        <f t="shared" si="50"/>
        <v>0.68152244114314597</v>
      </c>
      <c r="F387" s="14">
        <f t="shared" si="51"/>
        <v>47302</v>
      </c>
      <c r="G387" s="14">
        <f t="shared" si="52"/>
        <v>47667</v>
      </c>
      <c r="H387" s="3">
        <f>CHOOSE(MATCH($A$2,{"D","C"},0),VLOOKUP($A387,$J$4:$M$39,COUNTA($J$4:$M$4)),TREND(D387:E387,F387:G387,B387))</f>
        <v>0.68586034515484995</v>
      </c>
    </row>
    <row r="388" spans="1:8">
      <c r="A388" s="12">
        <f t="shared" si="46"/>
        <v>47453</v>
      </c>
      <c r="B388" s="155">
        <f t="shared" si="47"/>
        <v>47467</v>
      </c>
      <c r="C388" s="150">
        <f t="shared" si="48"/>
        <v>33</v>
      </c>
      <c r="D388" s="17">
        <f t="shared" si="49"/>
        <v>0.68840650620519794</v>
      </c>
      <c r="E388" s="17">
        <f t="shared" si="50"/>
        <v>0.68152244114314597</v>
      </c>
      <c r="F388" s="14">
        <f t="shared" si="51"/>
        <v>47302</v>
      </c>
      <c r="G388" s="14">
        <f t="shared" si="52"/>
        <v>47667</v>
      </c>
      <c r="H388" s="3">
        <f>CHOOSE(MATCH($A$2,{"D","C"},0),VLOOKUP($A388,$J$4:$M$39,COUNTA($J$4:$M$4)),TREND(D388:E388,F388:G388,B388))</f>
        <v>0.68529453158810605</v>
      </c>
    </row>
    <row r="389" spans="1:8">
      <c r="A389" s="12">
        <f t="shared" si="46"/>
        <v>47484</v>
      </c>
      <c r="B389" s="155">
        <f t="shared" si="47"/>
        <v>47498</v>
      </c>
      <c r="C389" s="150">
        <f t="shared" si="48"/>
        <v>33</v>
      </c>
      <c r="D389" s="17">
        <f t="shared" si="49"/>
        <v>0.68840650620519794</v>
      </c>
      <c r="E389" s="17">
        <f t="shared" si="50"/>
        <v>0.68152244114314597</v>
      </c>
      <c r="F389" s="14">
        <f t="shared" si="51"/>
        <v>47302</v>
      </c>
      <c r="G389" s="14">
        <f t="shared" si="52"/>
        <v>47667</v>
      </c>
      <c r="H389" s="3">
        <f>CHOOSE(MATCH($A$2,{"D","C"},0),VLOOKUP($A389,$J$4:$M$39,COUNTA($J$4:$M$4)),TREND(D389:E389,F389:G389,B389))</f>
        <v>0.68470985756913716</v>
      </c>
    </row>
    <row r="390" spans="1:8">
      <c r="A390" s="51"/>
      <c r="B390" s="52"/>
      <c r="C390" s="53"/>
      <c r="D390" s="53"/>
      <c r="E390" s="53"/>
      <c r="F390" s="53"/>
      <c r="G390" s="53"/>
      <c r="H390" s="53"/>
    </row>
  </sheetData>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N390"/>
  <sheetViews>
    <sheetView zoomScale="90" zoomScaleNormal="90" workbookViewId="0">
      <selection activeCell="L5" sqref="L5:L38"/>
    </sheetView>
  </sheetViews>
  <sheetFormatPr defaultRowHeight="12.3"/>
  <cols>
    <col min="2" max="2" width="9.6640625" customWidth="1"/>
  </cols>
  <sheetData>
    <row r="1" spans="1:14">
      <c r="J1" s="49" t="s">
        <v>21</v>
      </c>
      <c r="K1" t="s">
        <v>17</v>
      </c>
      <c r="M1" s="1" t="str">
        <f>CHOOSE(MATCH($J$1,{"P","C","A"},0),"Policy","Calendar","Accident")</f>
        <v>Accident</v>
      </c>
    </row>
    <row r="2" spans="1:14">
      <c r="A2" s="22" t="s">
        <v>31</v>
      </c>
      <c r="B2" t="s">
        <v>39</v>
      </c>
      <c r="J2" s="49">
        <v>12</v>
      </c>
      <c r="K2" t="s">
        <v>19</v>
      </c>
      <c r="M2" s="1">
        <f>CHOOSE(MATCH($J$1,{"P","C","A"},0),$J$2,0,0)</f>
        <v>0</v>
      </c>
    </row>
    <row r="3" spans="1:14">
      <c r="A3" s="49">
        <v>1</v>
      </c>
      <c r="B3" s="5" t="s">
        <v>18</v>
      </c>
    </row>
    <row r="4" spans="1:14" ht="24.6">
      <c r="A4" s="38" t="str">
        <f>$M$1&amp;" Period"</f>
        <v>Accident Period</v>
      </c>
      <c r="B4" s="19" t="s">
        <v>3</v>
      </c>
      <c r="C4" s="26" t="s">
        <v>15</v>
      </c>
      <c r="D4" s="27"/>
      <c r="E4" s="27"/>
      <c r="F4" s="27"/>
      <c r="G4" s="28"/>
      <c r="H4" s="38" t="s">
        <v>22</v>
      </c>
      <c r="I4" s="16"/>
      <c r="J4" s="38" t="str">
        <f>$M$1&amp;" Period"</f>
        <v>Accident Period</v>
      </c>
      <c r="K4" s="38" t="s">
        <v>3</v>
      </c>
      <c r="L4" s="38" t="s">
        <v>40</v>
      </c>
      <c r="M4" s="38" t="s">
        <v>41</v>
      </c>
    </row>
    <row r="5" spans="1:14">
      <c r="A5" s="31">
        <v>35796</v>
      </c>
      <c r="B5" s="34">
        <f t="shared" ref="B5:B68" si="0">DATE(YEAR(A5),MONTH(A5)+FLOOR(($N$2+$A$3)/2,1),1+14*MOD($N$2+$A$3,2))</f>
        <v>35810</v>
      </c>
      <c r="C5" s="35">
        <f t="shared" ref="C5:C68" si="1">MATCH($B5,$K$5:$K$39,1)</f>
        <v>1</v>
      </c>
      <c r="D5" s="17">
        <f t="shared" ref="D5:D68" si="2">INDEX($M$5:$M$39,C5)</f>
        <v>1</v>
      </c>
      <c r="E5" s="17">
        <f t="shared" ref="E5:E68" si="3">INDEX($M$5:$M$39,C5+1)</f>
        <v>1.07</v>
      </c>
      <c r="F5" s="14">
        <f t="shared" ref="F5:F68" si="4">INDEX($K$5:$K$39,C5)</f>
        <v>35614</v>
      </c>
      <c r="G5" s="14">
        <f t="shared" ref="G5:G68" si="5">INDEX($K$5:$K$39,C5+1)</f>
        <v>35979</v>
      </c>
      <c r="H5" s="3">
        <f>CHOOSE(MATCH($A$2,{"D","C"},0),VLOOKUP($A5,$J$4:$M$39,COUNTA($J$4:$M$4)),TREND(D5:E5,F5:G5,B5))</f>
        <v>1.0375890410958908</v>
      </c>
      <c r="J5" s="32">
        <v>35431</v>
      </c>
      <c r="K5" s="60">
        <f>EDATE(J5+ROUND((J6-J5)/2,0),$M$2/2)+ROUND(30.5*MOD($M$2,1),0)</f>
        <v>35614</v>
      </c>
      <c r="L5" s="171">
        <f>IF(YEAR($J5)&lt;MIN('Trend data'!$A$12:$A$36),L6,IF(YEAR($J5)&gt;MAX('Trend data'!$A$12:$A$36),'Trend data'!$S$43,_xlfn.XLOOKUP(YEAR($J5),'Trend data'!$A$12:$A$36,'Trend data'!$S$12:$S$36,,0)))</f>
        <v>7.0000000000000062E-2</v>
      </c>
      <c r="M5" s="18">
        <v>1</v>
      </c>
      <c r="N5" s="153"/>
    </row>
    <row r="6" spans="1:14">
      <c r="A6" s="12">
        <f t="shared" ref="A6:A69" si="6">EOMONTH(A5,$A$3-1)+1</f>
        <v>35827</v>
      </c>
      <c r="B6" s="34">
        <f t="shared" si="0"/>
        <v>35841</v>
      </c>
      <c r="C6" s="35">
        <f t="shared" si="1"/>
        <v>1</v>
      </c>
      <c r="D6" s="17">
        <f t="shared" si="2"/>
        <v>1</v>
      </c>
      <c r="E6" s="17">
        <f t="shared" si="3"/>
        <v>1.07</v>
      </c>
      <c r="F6" s="14">
        <f t="shared" si="4"/>
        <v>35614</v>
      </c>
      <c r="G6" s="14">
        <f t="shared" si="5"/>
        <v>35979</v>
      </c>
      <c r="H6" s="3">
        <f>CHOOSE(MATCH($A$2,{"D","C"},0),VLOOKUP($A6,$J$4:$M$39,COUNTA($J$4:$M$4)),TREND(D6:E6,F6:G6,B6))</f>
        <v>1.0435342465753426</v>
      </c>
      <c r="J6" s="32">
        <v>35796</v>
      </c>
      <c r="K6" s="60">
        <f t="shared" ref="K6:K27" si="7">EDATE(J6+ROUND((J7-J6)/2,0),$M$2/2)+ROUND(30.5*MOD($M$2,1),0)</f>
        <v>35979</v>
      </c>
      <c r="L6" s="171">
        <f>IF(YEAR($J6)&lt;MIN('Trend data'!$A$12:$A$36),L7,IF(YEAR($J6)&gt;MAX('Trend data'!$A$12:$A$36),'Trend data'!$S$43,_xlfn.XLOOKUP(YEAR($J6),'Trend data'!$A$12:$A$36,'Trend data'!$S$12:$S$36,,0)))</f>
        <v>7.0000000000000062E-2</v>
      </c>
      <c r="M6" s="18">
        <f t="shared" ref="M6:M18" si="8">(1+L6)*M5</f>
        <v>1.07</v>
      </c>
      <c r="N6" s="153"/>
    </row>
    <row r="7" spans="1:14">
      <c r="A7" s="12">
        <f t="shared" si="6"/>
        <v>35855</v>
      </c>
      <c r="B7" s="34">
        <f t="shared" si="0"/>
        <v>35869</v>
      </c>
      <c r="C7" s="35">
        <f t="shared" si="1"/>
        <v>1</v>
      </c>
      <c r="D7" s="17">
        <f t="shared" si="2"/>
        <v>1</v>
      </c>
      <c r="E7" s="17">
        <f t="shared" si="3"/>
        <v>1.07</v>
      </c>
      <c r="F7" s="14">
        <f t="shared" si="4"/>
        <v>35614</v>
      </c>
      <c r="G7" s="14">
        <f t="shared" si="5"/>
        <v>35979</v>
      </c>
      <c r="H7" s="3">
        <f>CHOOSE(MATCH($A$2,{"D","C"},0),VLOOKUP($A7,$J$4:$M$39,COUNTA($J$4:$M$4)),TREND(D7:E7,F7:G7,B7))</f>
        <v>1.0489041095890412</v>
      </c>
      <c r="J7" s="32">
        <v>36161</v>
      </c>
      <c r="K7" s="60">
        <f t="shared" si="7"/>
        <v>36344</v>
      </c>
      <c r="L7" s="171">
        <f>IF(YEAR($J7)&lt;MIN('Trend data'!$A$12:$A$36),L8,IF(YEAR($J7)&gt;MAX('Trend data'!$A$12:$A$36),'Trend data'!$S$43,_xlfn.XLOOKUP(YEAR($J7),'Trend data'!$A$12:$A$36,'Trend data'!$S$12:$S$36,,0)))</f>
        <v>7.0000000000000062E-2</v>
      </c>
      <c r="M7" s="18">
        <f t="shared" si="8"/>
        <v>1.1449</v>
      </c>
      <c r="N7" s="153"/>
    </row>
    <row r="8" spans="1:14">
      <c r="A8" s="12">
        <f t="shared" si="6"/>
        <v>35886</v>
      </c>
      <c r="B8" s="34">
        <f t="shared" si="0"/>
        <v>35900</v>
      </c>
      <c r="C8" s="35">
        <f t="shared" si="1"/>
        <v>1</v>
      </c>
      <c r="D8" s="17">
        <f t="shared" si="2"/>
        <v>1</v>
      </c>
      <c r="E8" s="17">
        <f t="shared" si="3"/>
        <v>1.07</v>
      </c>
      <c r="F8" s="14">
        <f t="shared" si="4"/>
        <v>35614</v>
      </c>
      <c r="G8" s="14">
        <f t="shared" si="5"/>
        <v>35979</v>
      </c>
      <c r="H8" s="3">
        <f>CHOOSE(MATCH($A$2,{"D","C"},0),VLOOKUP($A8,$J$4:$M$39,COUNTA($J$4:$M$4)),TREND(D8:E8,F8:G8,B8))</f>
        <v>1.054849315068493</v>
      </c>
      <c r="J8" s="32">
        <v>36526</v>
      </c>
      <c r="K8" s="60">
        <f t="shared" si="7"/>
        <v>36709</v>
      </c>
      <c r="L8" s="461">
        <f>IF(YEAR($J8)&lt;MIN('Trend data'!$A$12:$A$36),L9,IF(YEAR($J8)&gt;MAX('Trend data'!$A$12:$A$36),'Trend data'!$S$43,_xlfn.XLOOKUP(YEAR($J8),'Trend data'!$A$12:$A$36,'Trend data'!$S$12:$S$36,,0)))</f>
        <v>7.0000000000000062E-2</v>
      </c>
      <c r="M8" s="18">
        <f t="shared" si="8"/>
        <v>1.2250430000000001</v>
      </c>
      <c r="N8" s="160"/>
    </row>
    <row r="9" spans="1:14">
      <c r="A9" s="12">
        <f t="shared" si="6"/>
        <v>35916</v>
      </c>
      <c r="B9" s="34">
        <f t="shared" si="0"/>
        <v>35930</v>
      </c>
      <c r="C9" s="35">
        <f t="shared" si="1"/>
        <v>1</v>
      </c>
      <c r="D9" s="17">
        <f t="shared" si="2"/>
        <v>1</v>
      </c>
      <c r="E9" s="17">
        <f t="shared" si="3"/>
        <v>1.07</v>
      </c>
      <c r="F9" s="14">
        <f t="shared" si="4"/>
        <v>35614</v>
      </c>
      <c r="G9" s="14">
        <f t="shared" si="5"/>
        <v>35979</v>
      </c>
      <c r="H9" s="3">
        <f>CHOOSE(MATCH($A$2,{"D","C"},0),VLOOKUP($A9,$J$4:$M$39,COUNTA($J$4:$M$4)),TREND(D9:E9,F9:G9,B9))</f>
        <v>1.0606027397260274</v>
      </c>
      <c r="J9" s="32">
        <v>36892</v>
      </c>
      <c r="K9" s="60">
        <f t="shared" si="7"/>
        <v>37075</v>
      </c>
      <c r="L9" s="461">
        <f>IF(YEAR($J9)&lt;MIN('Trend data'!$A$12:$A$36),L10,IF(YEAR($J9)&gt;MAX('Trend data'!$A$12:$A$36),'Trend data'!$S$43,_xlfn.XLOOKUP(YEAR($J9),'Trend data'!$A$12:$A$36,'Trend data'!$S$12:$S$36,,0)))</f>
        <v>7.0000000000000062E-2</v>
      </c>
      <c r="M9" s="18">
        <f t="shared" si="8"/>
        <v>1.3107960100000002</v>
      </c>
      <c r="N9" s="160"/>
    </row>
    <row r="10" spans="1:14">
      <c r="A10" s="12">
        <f t="shared" si="6"/>
        <v>35947</v>
      </c>
      <c r="B10" s="34">
        <f t="shared" si="0"/>
        <v>35961</v>
      </c>
      <c r="C10" s="35">
        <f t="shared" si="1"/>
        <v>1</v>
      </c>
      <c r="D10" s="17">
        <f t="shared" si="2"/>
        <v>1</v>
      </c>
      <c r="E10" s="17">
        <f t="shared" si="3"/>
        <v>1.07</v>
      </c>
      <c r="F10" s="14">
        <f t="shared" si="4"/>
        <v>35614</v>
      </c>
      <c r="G10" s="14">
        <f t="shared" si="5"/>
        <v>35979</v>
      </c>
      <c r="H10" s="3">
        <f>CHOOSE(MATCH($A$2,{"D","C"},0),VLOOKUP($A10,$J$4:$M$39,COUNTA($J$4:$M$4)),TREND(D10:E10,F10:G10,B10))</f>
        <v>1.0665479452054791</v>
      </c>
      <c r="J10" s="32">
        <v>37257</v>
      </c>
      <c r="K10" s="60">
        <f t="shared" si="7"/>
        <v>37440</v>
      </c>
      <c r="L10" s="461">
        <f>IF(YEAR($J10)&lt;MIN('Trend data'!$A$12:$A$36),L11,IF(YEAR($J10)&gt;MAX('Trend data'!$A$12:$A$36),'Trend data'!$S$43,_xlfn.XLOOKUP(YEAR($J10),'Trend data'!$A$12:$A$36,'Trend data'!$S$12:$S$36,,0)))</f>
        <v>3.6962424454760168E-2</v>
      </c>
      <c r="M10" s="18">
        <f t="shared" si="8"/>
        <v>1.3592462084952264</v>
      </c>
      <c r="N10" s="160"/>
    </row>
    <row r="11" spans="1:14">
      <c r="A11" s="12">
        <f t="shared" si="6"/>
        <v>35977</v>
      </c>
      <c r="B11" s="34">
        <f t="shared" si="0"/>
        <v>35991</v>
      </c>
      <c r="C11" s="35">
        <f t="shared" si="1"/>
        <v>2</v>
      </c>
      <c r="D11" s="17">
        <f t="shared" si="2"/>
        <v>1.07</v>
      </c>
      <c r="E11" s="17">
        <f t="shared" si="3"/>
        <v>1.1449</v>
      </c>
      <c r="F11" s="14">
        <f t="shared" si="4"/>
        <v>35979</v>
      </c>
      <c r="G11" s="14">
        <f t="shared" si="5"/>
        <v>36344</v>
      </c>
      <c r="H11" s="3">
        <f>CHOOSE(MATCH($A$2,{"D","C"},0),VLOOKUP($A11,$J$4:$M$39,COUNTA($J$4:$M$4)),TREND(D11:E11,F11:G11,B11))</f>
        <v>1.072462465753425</v>
      </c>
      <c r="J11" s="32">
        <v>37622</v>
      </c>
      <c r="K11" s="60">
        <f t="shared" si="7"/>
        <v>37805</v>
      </c>
      <c r="L11" s="461">
        <f>IF(YEAR($J11)&lt;MIN('Trend data'!$A$12:$A$36),L12,IF(YEAR($J11)&gt;MAX('Trend data'!$A$12:$A$36),'Trend data'!$S$43,_xlfn.XLOOKUP(YEAR($J11),'Trend data'!$A$12:$A$36,'Trend data'!$S$12:$S$36,,0)))</f>
        <v>7.9708998892930261E-2</v>
      </c>
      <c r="M11" s="18">
        <f t="shared" si="8"/>
        <v>1.467590363023392</v>
      </c>
      <c r="N11" s="160"/>
    </row>
    <row r="12" spans="1:14">
      <c r="A12" s="12">
        <f t="shared" si="6"/>
        <v>36008</v>
      </c>
      <c r="B12" s="34">
        <f t="shared" si="0"/>
        <v>36022</v>
      </c>
      <c r="C12" s="35">
        <f t="shared" si="1"/>
        <v>2</v>
      </c>
      <c r="D12" s="17">
        <f t="shared" si="2"/>
        <v>1.07</v>
      </c>
      <c r="E12" s="17">
        <f t="shared" si="3"/>
        <v>1.1449</v>
      </c>
      <c r="F12" s="14">
        <f t="shared" si="4"/>
        <v>35979</v>
      </c>
      <c r="G12" s="14">
        <f t="shared" si="5"/>
        <v>36344</v>
      </c>
      <c r="H12" s="3">
        <f>CHOOSE(MATCH($A$2,{"D","C"},0),VLOOKUP($A12,$J$4:$M$39,COUNTA($J$4:$M$4)),TREND(D12:E12,F12:G12,B12))</f>
        <v>1.0788238356164381</v>
      </c>
      <c r="J12" s="32">
        <v>37987</v>
      </c>
      <c r="K12" s="60">
        <f t="shared" si="7"/>
        <v>38170</v>
      </c>
      <c r="L12" s="461">
        <f>IF(YEAR($J12)&lt;MIN('Trend data'!$A$12:$A$36),L13,IF(YEAR($J12)&gt;MAX('Trend data'!$A$12:$A$36),'Trend data'!$S$43,_xlfn.XLOOKUP(YEAR($J12),'Trend data'!$A$12:$A$36,'Trend data'!$S$12:$S$36,,0)))</f>
        <v>0.10139098374392486</v>
      </c>
      <c r="M12" s="18">
        <f t="shared" si="8"/>
        <v>1.6163907936634374</v>
      </c>
      <c r="N12" s="160"/>
    </row>
    <row r="13" spans="1:14">
      <c r="A13" s="12">
        <f t="shared" si="6"/>
        <v>36039</v>
      </c>
      <c r="B13" s="34">
        <f t="shared" si="0"/>
        <v>36053</v>
      </c>
      <c r="C13" s="35">
        <f t="shared" si="1"/>
        <v>2</v>
      </c>
      <c r="D13" s="17">
        <f t="shared" si="2"/>
        <v>1.07</v>
      </c>
      <c r="E13" s="17">
        <f t="shared" si="3"/>
        <v>1.1449</v>
      </c>
      <c r="F13" s="14">
        <f t="shared" si="4"/>
        <v>35979</v>
      </c>
      <c r="G13" s="14">
        <f t="shared" si="5"/>
        <v>36344</v>
      </c>
      <c r="H13" s="3">
        <f>CHOOSE(MATCH($A$2,{"D","C"},0),VLOOKUP($A13,$J$4:$M$39,COUNTA($J$4:$M$4)),TREND(D13:E13,F13:G13,B13))</f>
        <v>1.0851852054794522</v>
      </c>
      <c r="J13" s="32">
        <v>38353</v>
      </c>
      <c r="K13" s="60">
        <f t="shared" si="7"/>
        <v>38536</v>
      </c>
      <c r="L13" s="461">
        <f>IF(YEAR($J13)&lt;MIN('Trend data'!$A$12:$A$36),L14,IF(YEAR($J13)&gt;MAX('Trend data'!$A$12:$A$36),'Trend data'!$S$43,_xlfn.XLOOKUP(YEAR($J13),'Trend data'!$A$12:$A$36,'Trend data'!$S$12:$S$36,,0)))</f>
        <v>7.9222597381207072E-2</v>
      </c>
      <c r="M13" s="18">
        <f t="shared" si="8"/>
        <v>1.7444454707205257</v>
      </c>
      <c r="N13" s="160"/>
    </row>
    <row r="14" spans="1:14">
      <c r="A14" s="12">
        <f t="shared" si="6"/>
        <v>36069</v>
      </c>
      <c r="B14" s="34">
        <f t="shared" si="0"/>
        <v>36083</v>
      </c>
      <c r="C14" s="35">
        <f t="shared" si="1"/>
        <v>2</v>
      </c>
      <c r="D14" s="17">
        <f t="shared" si="2"/>
        <v>1.07</v>
      </c>
      <c r="E14" s="17">
        <f t="shared" si="3"/>
        <v>1.1449</v>
      </c>
      <c r="F14" s="14">
        <f t="shared" si="4"/>
        <v>35979</v>
      </c>
      <c r="G14" s="14">
        <f t="shared" si="5"/>
        <v>36344</v>
      </c>
      <c r="H14" s="3">
        <f>CHOOSE(MATCH($A$2,{"D","C"},0),VLOOKUP($A14,$J$4:$M$39,COUNTA($J$4:$M$4)),TREND(D14:E14,F14:G14,B14))</f>
        <v>1.0913413698630139</v>
      </c>
      <c r="J14" s="32">
        <v>38718</v>
      </c>
      <c r="K14" s="60">
        <f t="shared" si="7"/>
        <v>38901</v>
      </c>
      <c r="L14" s="461">
        <f>IF(YEAR($J14)&lt;MIN('Trend data'!$A$12:$A$36),L15,IF(YEAR($J14)&gt;MAX('Trend data'!$A$12:$A$36),'Trend data'!$S$43,_xlfn.XLOOKUP(YEAR($J14),'Trend data'!$A$12:$A$36,'Trend data'!$S$12:$S$36,,0)))</f>
        <v>6.2418924074780779E-2</v>
      </c>
      <c r="M14" s="18">
        <f t="shared" si="8"/>
        <v>1.8533318801100254</v>
      </c>
      <c r="N14" s="160"/>
    </row>
    <row r="15" spans="1:14">
      <c r="A15" s="12">
        <f t="shared" si="6"/>
        <v>36100</v>
      </c>
      <c r="B15" s="34">
        <f t="shared" si="0"/>
        <v>36114</v>
      </c>
      <c r="C15" s="35">
        <f t="shared" si="1"/>
        <v>2</v>
      </c>
      <c r="D15" s="17">
        <f t="shared" si="2"/>
        <v>1.07</v>
      </c>
      <c r="E15" s="17">
        <f t="shared" si="3"/>
        <v>1.1449</v>
      </c>
      <c r="F15" s="14">
        <f t="shared" si="4"/>
        <v>35979</v>
      </c>
      <c r="G15" s="14">
        <f t="shared" si="5"/>
        <v>36344</v>
      </c>
      <c r="H15" s="3">
        <f>CHOOSE(MATCH($A$2,{"D","C"},0),VLOOKUP($A15,$J$4:$M$39,COUNTA($J$4:$M$4)),TREND(D15:E15,F15:G15,B15))</f>
        <v>1.0977027397260271</v>
      </c>
      <c r="J15" s="32">
        <v>39083</v>
      </c>
      <c r="K15" s="60">
        <f t="shared" si="7"/>
        <v>39266</v>
      </c>
      <c r="L15" s="461">
        <f>IF(YEAR($J15)&lt;MIN('Trend data'!$A$12:$A$36),L16,IF(YEAR($J15)&gt;MAX('Trend data'!$A$12:$A$36),'Trend data'!$S$43,_xlfn.XLOOKUP(YEAR($J15),'Trend data'!$A$12:$A$36,'Trend data'!$S$12:$S$36,,0)))</f>
        <v>6.1121884651296421E-2</v>
      </c>
      <c r="M15" s="18">
        <f t="shared" si="8"/>
        <v>1.9666110175066807</v>
      </c>
      <c r="N15" s="160"/>
    </row>
    <row r="16" spans="1:14">
      <c r="A16" s="12">
        <f t="shared" si="6"/>
        <v>36130</v>
      </c>
      <c r="B16" s="34">
        <f t="shared" si="0"/>
        <v>36144</v>
      </c>
      <c r="C16" s="35">
        <f t="shared" si="1"/>
        <v>2</v>
      </c>
      <c r="D16" s="17">
        <f t="shared" si="2"/>
        <v>1.07</v>
      </c>
      <c r="E16" s="17">
        <f t="shared" si="3"/>
        <v>1.1449</v>
      </c>
      <c r="F16" s="14">
        <f t="shared" si="4"/>
        <v>35979</v>
      </c>
      <c r="G16" s="14">
        <f t="shared" si="5"/>
        <v>36344</v>
      </c>
      <c r="H16" s="3">
        <f>CHOOSE(MATCH($A$2,{"D","C"},0),VLOOKUP($A16,$J$4:$M$39,COUNTA($J$4:$M$4)),TREND(D16:E16,F16:G16,B16))</f>
        <v>1.1038589041095888</v>
      </c>
      <c r="J16" s="32">
        <v>39448</v>
      </c>
      <c r="K16" s="60">
        <f t="shared" si="7"/>
        <v>39631</v>
      </c>
      <c r="L16" s="461">
        <f>IF(YEAR($J16)&lt;MIN('Trend data'!$A$12:$A$36),L17,IF(YEAR($J16)&gt;MAX('Trend data'!$A$12:$A$36),'Trend data'!$S$43,_xlfn.XLOOKUP(YEAR($J16),'Trend data'!$A$12:$A$36,'Trend data'!$S$12:$S$36,,0)))</f>
        <v>5.3450243228635008E-2</v>
      </c>
      <c r="M16" s="18">
        <f t="shared" si="8"/>
        <v>2.0717268547285261</v>
      </c>
      <c r="N16" s="160"/>
    </row>
    <row r="17" spans="1:14">
      <c r="A17" s="12">
        <f t="shared" si="6"/>
        <v>36161</v>
      </c>
      <c r="B17" s="34">
        <f t="shared" si="0"/>
        <v>36175</v>
      </c>
      <c r="C17" s="35">
        <f t="shared" si="1"/>
        <v>2</v>
      </c>
      <c r="D17" s="17">
        <f t="shared" si="2"/>
        <v>1.07</v>
      </c>
      <c r="E17" s="17">
        <f t="shared" si="3"/>
        <v>1.1449</v>
      </c>
      <c r="F17" s="14">
        <f t="shared" si="4"/>
        <v>35979</v>
      </c>
      <c r="G17" s="14">
        <f t="shared" si="5"/>
        <v>36344</v>
      </c>
      <c r="H17" s="3">
        <f>CHOOSE(MATCH($A$2,{"D","C"},0),VLOOKUP($A17,$J$4:$M$39,COUNTA($J$4:$M$4)),TREND(D17:E17,F17:G17,B17))</f>
        <v>1.1102202739726028</v>
      </c>
      <c r="J17" s="32">
        <v>39814</v>
      </c>
      <c r="K17" s="60">
        <f t="shared" si="7"/>
        <v>39997</v>
      </c>
      <c r="L17" s="461">
        <f>IF(YEAR($J17)&lt;MIN('Trend data'!$A$12:$A$36),L18,IF(YEAR($J17)&gt;MAX('Trend data'!$A$12:$A$36),'Trend data'!$S$43,_xlfn.XLOOKUP(YEAR($J17),'Trend data'!$A$12:$A$36,'Trend data'!$S$12:$S$36,,0)))</f>
        <v>-0.11186846899975922</v>
      </c>
      <c r="M17" s="18">
        <f t="shared" si="8"/>
        <v>1.8399659433043594</v>
      </c>
      <c r="N17" s="160"/>
    </row>
    <row r="18" spans="1:14">
      <c r="A18" s="12">
        <f t="shared" si="6"/>
        <v>36192</v>
      </c>
      <c r="B18" s="34">
        <f t="shared" si="0"/>
        <v>36206</v>
      </c>
      <c r="C18" s="35">
        <f t="shared" si="1"/>
        <v>2</v>
      </c>
      <c r="D18" s="17">
        <f t="shared" si="2"/>
        <v>1.07</v>
      </c>
      <c r="E18" s="17">
        <f t="shared" si="3"/>
        <v>1.1449</v>
      </c>
      <c r="F18" s="14">
        <f t="shared" si="4"/>
        <v>35979</v>
      </c>
      <c r="G18" s="14">
        <f t="shared" si="5"/>
        <v>36344</v>
      </c>
      <c r="H18" s="3">
        <f>CHOOSE(MATCH($A$2,{"D","C"},0),VLOOKUP($A18,$J$4:$M$39,COUNTA($J$4:$M$4)),TREND(D18:E18,F18:G18,B18))</f>
        <v>1.116581643835616</v>
      </c>
      <c r="J18" s="32">
        <v>40179</v>
      </c>
      <c r="K18" s="60">
        <f t="shared" si="7"/>
        <v>40362</v>
      </c>
      <c r="L18" s="461">
        <f>IF(YEAR($J18)&lt;MIN('Trend data'!$A$12:$A$36),L19,IF(YEAR($J18)&gt;MAX('Trend data'!$A$12:$A$36),'Trend data'!$S$43,_xlfn.XLOOKUP(YEAR($J18),'Trend data'!$A$12:$A$36,'Trend data'!$S$12:$S$36,,0)))</f>
        <v>1.8204579500897378E-2</v>
      </c>
      <c r="M18" s="18">
        <f t="shared" si="8"/>
        <v>1.8734617495981871</v>
      </c>
      <c r="N18" s="160"/>
    </row>
    <row r="19" spans="1:14">
      <c r="A19" s="12">
        <f t="shared" si="6"/>
        <v>36220</v>
      </c>
      <c r="B19" s="34">
        <f t="shared" si="0"/>
        <v>36234</v>
      </c>
      <c r="C19" s="35">
        <f t="shared" si="1"/>
        <v>2</v>
      </c>
      <c r="D19" s="17">
        <f t="shared" si="2"/>
        <v>1.07</v>
      </c>
      <c r="E19" s="17">
        <f t="shared" si="3"/>
        <v>1.1449</v>
      </c>
      <c r="F19" s="14">
        <f t="shared" si="4"/>
        <v>35979</v>
      </c>
      <c r="G19" s="14">
        <f t="shared" si="5"/>
        <v>36344</v>
      </c>
      <c r="H19" s="3">
        <f>CHOOSE(MATCH($A$2,{"D","C"},0),VLOOKUP($A19,$J$4:$M$39,COUNTA($J$4:$M$4)),TREND(D19:E19,F19:G19,B19))</f>
        <v>1.1223273972602739</v>
      </c>
      <c r="J19" s="32">
        <v>40544</v>
      </c>
      <c r="K19" s="60">
        <f t="shared" si="7"/>
        <v>40727</v>
      </c>
      <c r="L19" s="461">
        <f>IF(YEAR($J19)&lt;MIN('Trend data'!$A$12:$A$36),L20,IF(YEAR($J19)&gt;MAX('Trend data'!$A$12:$A$36),'Trend data'!$S$43,_xlfn.XLOOKUP(YEAR($J19),'Trend data'!$A$12:$A$36,'Trend data'!$S$12:$S$36,,0)))</f>
        <v>6.0522859622974767E-2</v>
      </c>
      <c r="M19" s="18">
        <f>(1+L19)*M18</f>
        <v>1.9868490120781308</v>
      </c>
      <c r="N19" s="160"/>
    </row>
    <row r="20" spans="1:14">
      <c r="A20" s="12">
        <f t="shared" si="6"/>
        <v>36251</v>
      </c>
      <c r="B20" s="34">
        <f t="shared" si="0"/>
        <v>36265</v>
      </c>
      <c r="C20" s="35">
        <f t="shared" si="1"/>
        <v>2</v>
      </c>
      <c r="D20" s="17">
        <f t="shared" si="2"/>
        <v>1.07</v>
      </c>
      <c r="E20" s="17">
        <f t="shared" si="3"/>
        <v>1.1449</v>
      </c>
      <c r="F20" s="14">
        <f t="shared" si="4"/>
        <v>35979</v>
      </c>
      <c r="G20" s="14">
        <f t="shared" si="5"/>
        <v>36344</v>
      </c>
      <c r="H20" s="3">
        <f>CHOOSE(MATCH($A$2,{"D","C"},0),VLOOKUP($A20,$J$4:$M$39,COUNTA($J$4:$M$4)),TREND(D20:E20,F20:G20,B20))</f>
        <v>1.1286887671232879</v>
      </c>
      <c r="J20" s="32">
        <v>40909</v>
      </c>
      <c r="K20" s="60">
        <f t="shared" si="7"/>
        <v>41092</v>
      </c>
      <c r="L20" s="461">
        <f>IF(YEAR($J20)&lt;MIN('Trend data'!$A$12:$A$36),L21,IF(YEAR($J20)&gt;MAX('Trend data'!$A$12:$A$36),'Trend data'!$S$43,_xlfn.XLOOKUP(YEAR($J20),'Trend data'!$A$12:$A$36,'Trend data'!$S$12:$S$36,,0)))</f>
        <v>3.2986066497018074E-2</v>
      </c>
      <c r="M20" s="18">
        <f t="shared" ref="M20:M27" si="9">(1+L20)*M19</f>
        <v>2.0523873457100748</v>
      </c>
      <c r="N20" s="160"/>
    </row>
    <row r="21" spans="1:14">
      <c r="A21" s="12">
        <f t="shared" si="6"/>
        <v>36281</v>
      </c>
      <c r="B21" s="34">
        <f t="shared" si="0"/>
        <v>36295</v>
      </c>
      <c r="C21" s="35">
        <f t="shared" si="1"/>
        <v>2</v>
      </c>
      <c r="D21" s="17">
        <f t="shared" si="2"/>
        <v>1.07</v>
      </c>
      <c r="E21" s="17">
        <f t="shared" si="3"/>
        <v>1.1449</v>
      </c>
      <c r="F21" s="14">
        <f t="shared" si="4"/>
        <v>35979</v>
      </c>
      <c r="G21" s="14">
        <f t="shared" si="5"/>
        <v>36344</v>
      </c>
      <c r="H21" s="3">
        <f>CHOOSE(MATCH($A$2,{"D","C"},0),VLOOKUP($A21,$J$4:$M$39,COUNTA($J$4:$M$4)),TREND(D21:E21,F21:G21,B21))</f>
        <v>1.1348449315068496</v>
      </c>
      <c r="J21" s="32">
        <v>41275</v>
      </c>
      <c r="K21" s="60">
        <f t="shared" si="7"/>
        <v>41458</v>
      </c>
      <c r="L21" s="461">
        <f>IF(YEAR($J21)&lt;MIN('Trend data'!$A$12:$A$36),L22,IF(YEAR($J21)&gt;MAX('Trend data'!$A$12:$A$36),'Trend data'!$S$43,_xlfn.XLOOKUP(YEAR($J21),'Trend data'!$A$12:$A$36,'Trend data'!$S$12:$S$36,,0)))</f>
        <v>1.1325769576017608E-2</v>
      </c>
      <c r="M21" s="18">
        <f t="shared" si="9"/>
        <v>2.0756322118683213</v>
      </c>
      <c r="N21" s="160"/>
    </row>
    <row r="22" spans="1:14">
      <c r="A22" s="12">
        <f t="shared" si="6"/>
        <v>36312</v>
      </c>
      <c r="B22" s="34">
        <f t="shared" si="0"/>
        <v>36326</v>
      </c>
      <c r="C22" s="35">
        <f t="shared" si="1"/>
        <v>2</v>
      </c>
      <c r="D22" s="17">
        <f t="shared" si="2"/>
        <v>1.07</v>
      </c>
      <c r="E22" s="17">
        <f t="shared" si="3"/>
        <v>1.1449</v>
      </c>
      <c r="F22" s="14">
        <f t="shared" si="4"/>
        <v>35979</v>
      </c>
      <c r="G22" s="14">
        <f t="shared" si="5"/>
        <v>36344</v>
      </c>
      <c r="H22" s="3">
        <f>CHOOSE(MATCH($A$2,{"D","C"},0),VLOOKUP($A22,$J$4:$M$39,COUNTA($J$4:$M$4)),TREND(D22:E22,F22:G22,B22))</f>
        <v>1.1412063013698628</v>
      </c>
      <c r="J22" s="32">
        <v>41640</v>
      </c>
      <c r="K22" s="60">
        <f t="shared" si="7"/>
        <v>41823</v>
      </c>
      <c r="L22" s="461">
        <f>IF(YEAR($J22)&lt;MIN('Trend data'!$A$12:$A$36),L23,IF(YEAR($J22)&gt;MAX('Trend data'!$A$12:$A$36),'Trend data'!$S$43,_xlfn.XLOOKUP(YEAR($J22),'Trend data'!$A$12:$A$36,'Trend data'!$S$12:$S$36,,0)))</f>
        <v>4.3884394819680317E-2</v>
      </c>
      <c r="M22" s="18">
        <f t="shared" si="9"/>
        <v>2.1667200753543971</v>
      </c>
      <c r="N22" s="160"/>
    </row>
    <row r="23" spans="1:14">
      <c r="A23" s="12">
        <f t="shared" si="6"/>
        <v>36342</v>
      </c>
      <c r="B23" s="34">
        <f t="shared" si="0"/>
        <v>36356</v>
      </c>
      <c r="C23" s="35">
        <f t="shared" si="1"/>
        <v>3</v>
      </c>
      <c r="D23" s="17">
        <f t="shared" si="2"/>
        <v>1.1449</v>
      </c>
      <c r="E23" s="17">
        <f t="shared" si="3"/>
        <v>1.2250430000000001</v>
      </c>
      <c r="F23" s="14">
        <f t="shared" si="4"/>
        <v>36344</v>
      </c>
      <c r="G23" s="14">
        <f t="shared" si="5"/>
        <v>36709</v>
      </c>
      <c r="H23" s="3">
        <f>CHOOSE(MATCH($A$2,{"D","C"},0),VLOOKUP($A23,$J$4:$M$39,COUNTA($J$4:$M$4)),TREND(D23:E23,F23:G23,B23))</f>
        <v>1.1475348383561652</v>
      </c>
      <c r="J23" s="32">
        <v>42005</v>
      </c>
      <c r="K23" s="60">
        <f t="shared" si="7"/>
        <v>42188</v>
      </c>
      <c r="L23" s="461">
        <f>IF(YEAR($J23)&lt;MIN('Trend data'!$A$12:$A$36),L24,IF(YEAR($J23)&gt;MAX('Trend data'!$A$12:$A$36),'Trend data'!$S$43,_xlfn.XLOOKUP(YEAR($J23),'Trend data'!$A$12:$A$36,'Trend data'!$S$12:$S$36,,0)))</f>
        <v>1.6343477742022827E-2</v>
      </c>
      <c r="M23" s="18">
        <f t="shared" si="9"/>
        <v>2.2021318166791457</v>
      </c>
      <c r="N23" s="160"/>
    </row>
    <row r="24" spans="1:14">
      <c r="A24" s="12">
        <f t="shared" si="6"/>
        <v>36373</v>
      </c>
      <c r="B24" s="34">
        <f t="shared" si="0"/>
        <v>36387</v>
      </c>
      <c r="C24" s="35">
        <f t="shared" si="1"/>
        <v>3</v>
      </c>
      <c r="D24" s="17">
        <f t="shared" si="2"/>
        <v>1.1449</v>
      </c>
      <c r="E24" s="17">
        <f t="shared" si="3"/>
        <v>1.2250430000000001</v>
      </c>
      <c r="F24" s="14">
        <f t="shared" si="4"/>
        <v>36344</v>
      </c>
      <c r="G24" s="14">
        <f t="shared" si="5"/>
        <v>36709</v>
      </c>
      <c r="H24" s="3">
        <f>CHOOSE(MATCH($A$2,{"D","C"},0),VLOOKUP($A24,$J$4:$M$39,COUNTA($J$4:$M$4)),TREND(D24:E24,F24:G24,B24))</f>
        <v>1.1543415041095892</v>
      </c>
      <c r="J24" s="32">
        <v>42370</v>
      </c>
      <c r="K24" s="60">
        <f t="shared" si="7"/>
        <v>42553</v>
      </c>
      <c r="L24" s="461">
        <f>IF(YEAR($J24)&lt;MIN('Trend data'!$A$12:$A$36),L25,IF(YEAR($J24)&gt;MAX('Trend data'!$A$12:$A$36),'Trend data'!$S$43,_xlfn.XLOOKUP(YEAR($J24),'Trend data'!$A$12:$A$36,'Trend data'!$S$12:$S$36,,0)))</f>
        <v>-2.4699866286809868E-2</v>
      </c>
      <c r="M24" s="18">
        <f t="shared" si="9"/>
        <v>2.1477394552612412</v>
      </c>
      <c r="N24" s="160"/>
    </row>
    <row r="25" spans="1:14">
      <c r="A25" s="12">
        <f t="shared" si="6"/>
        <v>36404</v>
      </c>
      <c r="B25" s="34">
        <f t="shared" si="0"/>
        <v>36418</v>
      </c>
      <c r="C25" s="35">
        <f t="shared" si="1"/>
        <v>3</v>
      </c>
      <c r="D25" s="17">
        <f t="shared" si="2"/>
        <v>1.1449</v>
      </c>
      <c r="E25" s="17">
        <f t="shared" si="3"/>
        <v>1.2250430000000001</v>
      </c>
      <c r="F25" s="14">
        <f t="shared" si="4"/>
        <v>36344</v>
      </c>
      <c r="G25" s="14">
        <f t="shared" si="5"/>
        <v>36709</v>
      </c>
      <c r="H25" s="3">
        <f>CHOOSE(MATCH($A$2,{"D","C"},0),VLOOKUP($A25,$J$4:$M$39,COUNTA($J$4:$M$4)),TREND(D25:E25,F25:G25,B25))</f>
        <v>1.1611481698630142</v>
      </c>
      <c r="J25" s="32">
        <v>42736</v>
      </c>
      <c r="K25" s="60">
        <f t="shared" si="7"/>
        <v>42919</v>
      </c>
      <c r="L25" s="461">
        <f>IF(YEAR($J25)&lt;MIN('Trend data'!$A$12:$A$36),L26,IF(YEAR($J25)&gt;MAX('Trend data'!$A$12:$A$36),'Trend data'!$S$43,_xlfn.XLOOKUP(YEAR($J25),'Trend data'!$A$12:$A$36,'Trend data'!$S$12:$S$36,,0)))</f>
        <v>4.0145170295924126E-2</v>
      </c>
      <c r="M25" s="151">
        <f t="shared" si="9"/>
        <v>2.2339608214439792</v>
      </c>
      <c r="N25" s="160"/>
    </row>
    <row r="26" spans="1:14">
      <c r="A26" s="12">
        <f t="shared" si="6"/>
        <v>36434</v>
      </c>
      <c r="B26" s="34">
        <f t="shared" si="0"/>
        <v>36448</v>
      </c>
      <c r="C26" s="35">
        <f t="shared" si="1"/>
        <v>3</v>
      </c>
      <c r="D26" s="17">
        <f t="shared" si="2"/>
        <v>1.1449</v>
      </c>
      <c r="E26" s="17">
        <f t="shared" si="3"/>
        <v>1.2250430000000001</v>
      </c>
      <c r="F26" s="14">
        <f t="shared" si="4"/>
        <v>36344</v>
      </c>
      <c r="G26" s="14">
        <f t="shared" si="5"/>
        <v>36709</v>
      </c>
      <c r="H26" s="3">
        <f>CHOOSE(MATCH($A$2,{"D","C"},0),VLOOKUP($A26,$J$4:$M$39,COUNTA($J$4:$M$4)),TREND(D26:E26,F26:G26,B26))</f>
        <v>1.167735265753425</v>
      </c>
      <c r="J26" s="32">
        <v>43101</v>
      </c>
      <c r="K26" s="60">
        <f t="shared" si="7"/>
        <v>43284</v>
      </c>
      <c r="L26" s="461">
        <f>IF(YEAR($J26)&lt;MIN('Trend data'!$A$12:$A$36),L27,IF(YEAR($J26)&gt;MAX('Trend data'!$A$12:$A$36),'Trend data'!$S$43,_xlfn.XLOOKUP(YEAR($J26),'Trend data'!$A$12:$A$36,'Trend data'!$S$12:$S$36,,0)))</f>
        <v>7.2575017445917656E-2</v>
      </c>
      <c r="M26" s="18">
        <f t="shared" si="9"/>
        <v>2.3960905670337724</v>
      </c>
      <c r="N26" s="160"/>
    </row>
    <row r="27" spans="1:14">
      <c r="A27" s="12">
        <f t="shared" si="6"/>
        <v>36465</v>
      </c>
      <c r="B27" s="34">
        <f t="shared" si="0"/>
        <v>36479</v>
      </c>
      <c r="C27" s="35">
        <f t="shared" si="1"/>
        <v>3</v>
      </c>
      <c r="D27" s="17">
        <f t="shared" si="2"/>
        <v>1.1449</v>
      </c>
      <c r="E27" s="17">
        <f t="shared" si="3"/>
        <v>1.2250430000000001</v>
      </c>
      <c r="F27" s="14">
        <f t="shared" si="4"/>
        <v>36344</v>
      </c>
      <c r="G27" s="14">
        <f t="shared" si="5"/>
        <v>36709</v>
      </c>
      <c r="H27" s="3">
        <f>CHOOSE(MATCH($A$2,{"D","C"},0),VLOOKUP($A27,$J$4:$M$39,COUNTA($J$4:$M$4)),TREND(D27:E27,F27:G27,B27))</f>
        <v>1.1745419315068499</v>
      </c>
      <c r="J27" s="32">
        <v>43466</v>
      </c>
      <c r="K27" s="60">
        <f t="shared" si="7"/>
        <v>43649</v>
      </c>
      <c r="L27" s="461">
        <f>IF(YEAR($J27)&lt;MIN('Trend data'!$A$12:$A$36),L28,IF(YEAR($J27)&gt;MAX('Trend data'!$A$12:$A$36),'Trend data'!$S$43,_xlfn.XLOOKUP(YEAR($J27),'Trend data'!$A$12:$A$36,'Trend data'!$S$12:$S$36,,0)))</f>
        <v>2.3372203593413632E-2</v>
      </c>
      <c r="M27" s="18">
        <f t="shared" si="9"/>
        <v>2.4520924835947437</v>
      </c>
      <c r="N27" s="160"/>
    </row>
    <row r="28" spans="1:14">
      <c r="A28" s="12">
        <f t="shared" si="6"/>
        <v>36495</v>
      </c>
      <c r="B28" s="34">
        <f t="shared" si="0"/>
        <v>36509</v>
      </c>
      <c r="C28" s="35">
        <f t="shared" si="1"/>
        <v>3</v>
      </c>
      <c r="D28" s="17">
        <f t="shared" si="2"/>
        <v>1.1449</v>
      </c>
      <c r="E28" s="17">
        <f t="shared" si="3"/>
        <v>1.2250430000000001</v>
      </c>
      <c r="F28" s="14">
        <f t="shared" si="4"/>
        <v>36344</v>
      </c>
      <c r="G28" s="14">
        <f t="shared" si="5"/>
        <v>36709</v>
      </c>
      <c r="H28" s="3">
        <f>CHOOSE(MATCH($A$2,{"D","C"},0),VLOOKUP($A28,$J$4:$M$39,COUNTA($J$4:$M$4)),TREND(D28:E28,F28:G28,B28))</f>
        <v>1.1811290273972599</v>
      </c>
      <c r="J28" s="32">
        <v>43831</v>
      </c>
      <c r="K28" s="60">
        <f t="shared" ref="K28:K38" si="10">EDATE(J28+ROUND((J29-J28)/2,0),$M$2/2)+ROUND(30.5*MOD($M$2,1),0)</f>
        <v>44014</v>
      </c>
      <c r="L28" s="461">
        <f>IF(YEAR($J28)&lt;MIN('Trend data'!$A$12:$A$36),L29,IF(YEAR($J28)&gt;MAX('Trend data'!$A$12:$A$36),'Trend data'!$S$43,_xlfn.XLOOKUP(YEAR($J28),'Trend data'!$A$12:$A$36,'Trend data'!$S$12:$S$36,,0)))</f>
        <v>3.0000000000000027E-2</v>
      </c>
      <c r="M28" s="151">
        <f t="shared" ref="M28:M38" si="11">(1+L28)*M27</f>
        <v>2.525655258102586</v>
      </c>
      <c r="N28" s="160"/>
    </row>
    <row r="29" spans="1:14">
      <c r="A29" s="12">
        <f t="shared" si="6"/>
        <v>36526</v>
      </c>
      <c r="B29" s="34">
        <f t="shared" si="0"/>
        <v>36540</v>
      </c>
      <c r="C29" s="35">
        <f t="shared" si="1"/>
        <v>3</v>
      </c>
      <c r="D29" s="17">
        <f t="shared" si="2"/>
        <v>1.1449</v>
      </c>
      <c r="E29" s="17">
        <f t="shared" si="3"/>
        <v>1.2250430000000001</v>
      </c>
      <c r="F29" s="14">
        <f t="shared" si="4"/>
        <v>36344</v>
      </c>
      <c r="G29" s="14">
        <f t="shared" si="5"/>
        <v>36709</v>
      </c>
      <c r="H29" s="3">
        <f>CHOOSE(MATCH($A$2,{"D","C"},0),VLOOKUP($A29,$J$4:$M$39,COUNTA($J$4:$M$4)),TREND(D29:E29,F29:G29,B29))</f>
        <v>1.1879356931506848</v>
      </c>
      <c r="J29" s="32">
        <v>44197</v>
      </c>
      <c r="K29" s="60">
        <f t="shared" si="10"/>
        <v>44380</v>
      </c>
      <c r="L29" s="461">
        <f>IF(YEAR($J29)&lt;MIN('Trend data'!$A$12:$A$36),L30,IF(YEAR($J29)&gt;MAX('Trend data'!$A$12:$A$36),'Trend data'!$S$43,_xlfn.XLOOKUP(YEAR($J29),'Trend data'!$A$12:$A$36,'Trend data'!$S$12:$S$36,,0)))</f>
        <v>3.0000000000000027E-2</v>
      </c>
      <c r="M29" s="151">
        <f t="shared" si="11"/>
        <v>2.6014249158456635</v>
      </c>
      <c r="N29" s="160"/>
    </row>
    <row r="30" spans="1:14">
      <c r="A30" s="12">
        <f t="shared" si="6"/>
        <v>36557</v>
      </c>
      <c r="B30" s="34">
        <f t="shared" si="0"/>
        <v>36571</v>
      </c>
      <c r="C30" s="35">
        <f t="shared" si="1"/>
        <v>3</v>
      </c>
      <c r="D30" s="17">
        <f t="shared" si="2"/>
        <v>1.1449</v>
      </c>
      <c r="E30" s="17">
        <f t="shared" si="3"/>
        <v>1.2250430000000001</v>
      </c>
      <c r="F30" s="14">
        <f t="shared" si="4"/>
        <v>36344</v>
      </c>
      <c r="G30" s="14">
        <f t="shared" si="5"/>
        <v>36709</v>
      </c>
      <c r="H30" s="3">
        <f>CHOOSE(MATCH($A$2,{"D","C"},0),VLOOKUP($A30,$J$4:$M$39,COUNTA($J$4:$M$4)),TREND(D30:E30,F30:G30,B30))</f>
        <v>1.1947423589041097</v>
      </c>
      <c r="J30" s="32">
        <v>44562</v>
      </c>
      <c r="K30" s="60">
        <f t="shared" si="10"/>
        <v>44745</v>
      </c>
      <c r="L30" s="461">
        <f>IF(YEAR($J30)&lt;MIN('Trend data'!$A$12:$A$36),L31,IF(YEAR($J30)&gt;MAX('Trend data'!$A$12:$A$36),'Trend data'!$S$43,_xlfn.XLOOKUP(YEAR($J30),'Trend data'!$A$12:$A$36,'Trend data'!$S$12:$S$36,,0)))</f>
        <v>3.0000000000000027E-2</v>
      </c>
      <c r="M30" s="151">
        <f t="shared" si="11"/>
        <v>2.6794676633210335</v>
      </c>
      <c r="N30" s="160"/>
    </row>
    <row r="31" spans="1:14">
      <c r="A31" s="12">
        <f t="shared" si="6"/>
        <v>36586</v>
      </c>
      <c r="B31" s="34">
        <f t="shared" si="0"/>
        <v>36600</v>
      </c>
      <c r="C31" s="35">
        <f t="shared" si="1"/>
        <v>3</v>
      </c>
      <c r="D31" s="17">
        <f t="shared" si="2"/>
        <v>1.1449</v>
      </c>
      <c r="E31" s="17">
        <f t="shared" si="3"/>
        <v>1.2250430000000001</v>
      </c>
      <c r="F31" s="14">
        <f t="shared" si="4"/>
        <v>36344</v>
      </c>
      <c r="G31" s="14">
        <f t="shared" si="5"/>
        <v>36709</v>
      </c>
      <c r="H31" s="3">
        <f>CHOOSE(MATCH($A$2,{"D","C"},0),VLOOKUP($A31,$J$4:$M$39,COUNTA($J$4:$M$4)),TREND(D31:E31,F31:G31,B31))</f>
        <v>1.2011098849315065</v>
      </c>
      <c r="J31" s="32">
        <v>44927</v>
      </c>
      <c r="K31" s="60">
        <f t="shared" si="10"/>
        <v>45110</v>
      </c>
      <c r="L31" s="461">
        <f>IF(YEAR($J31)&lt;MIN('Trend data'!$A$12:$A$36),L32,IF(YEAR($J31)&gt;MAX('Trend data'!$A$12:$A$36),'Trend data'!$S$43,_xlfn.XLOOKUP(YEAR($J31),'Trend data'!$A$12:$A$36,'Trend data'!$S$12:$S$36,,0)))</f>
        <v>3.0000000000000027E-2</v>
      </c>
      <c r="M31" s="151">
        <f t="shared" si="11"/>
        <v>2.7598516932206647</v>
      </c>
      <c r="N31" s="461"/>
    </row>
    <row r="32" spans="1:14">
      <c r="A32" s="12">
        <f t="shared" si="6"/>
        <v>36617</v>
      </c>
      <c r="B32" s="34">
        <f t="shared" si="0"/>
        <v>36631</v>
      </c>
      <c r="C32" s="35">
        <f t="shared" si="1"/>
        <v>3</v>
      </c>
      <c r="D32" s="17">
        <f t="shared" si="2"/>
        <v>1.1449</v>
      </c>
      <c r="E32" s="17">
        <f t="shared" si="3"/>
        <v>1.2250430000000001</v>
      </c>
      <c r="F32" s="14">
        <f t="shared" si="4"/>
        <v>36344</v>
      </c>
      <c r="G32" s="14">
        <f t="shared" si="5"/>
        <v>36709</v>
      </c>
      <c r="H32" s="3">
        <f>CHOOSE(MATCH($A$2,{"D","C"},0),VLOOKUP($A32,$J$4:$M$39,COUNTA($J$4:$M$4)),TREND(D32:E32,F32:G32,B32))</f>
        <v>1.2079165506849314</v>
      </c>
      <c r="J32" s="32">
        <v>45292</v>
      </c>
      <c r="K32" s="60">
        <f t="shared" si="10"/>
        <v>45475</v>
      </c>
      <c r="L32" s="171">
        <f>IF(YEAR($J32)&lt;MIN('Trend data'!$A$12:$A$36),L33,IF(YEAR($J32)&gt;MAX('Trend data'!$A$12:$A$36),'Trend data'!$S$43,_xlfn.XLOOKUP(YEAR($J32),'Trend data'!$A$12:$A$36,'Trend data'!$S$12:$S$36,,0)))</f>
        <v>0.03</v>
      </c>
      <c r="M32" s="151">
        <f t="shared" si="11"/>
        <v>2.8426472440172845</v>
      </c>
      <c r="N32" s="153"/>
    </row>
    <row r="33" spans="1:14">
      <c r="A33" s="12">
        <f t="shared" si="6"/>
        <v>36647</v>
      </c>
      <c r="B33" s="34">
        <f t="shared" si="0"/>
        <v>36661</v>
      </c>
      <c r="C33" s="35">
        <f t="shared" si="1"/>
        <v>3</v>
      </c>
      <c r="D33" s="17">
        <f t="shared" si="2"/>
        <v>1.1449</v>
      </c>
      <c r="E33" s="17">
        <f t="shared" si="3"/>
        <v>1.2250430000000001</v>
      </c>
      <c r="F33" s="14">
        <f t="shared" si="4"/>
        <v>36344</v>
      </c>
      <c r="G33" s="14">
        <f t="shared" si="5"/>
        <v>36709</v>
      </c>
      <c r="H33" s="3">
        <f>CHOOSE(MATCH($A$2,{"D","C"},0),VLOOKUP($A33,$J$4:$M$39,COUNTA($J$4:$M$4)),TREND(D33:E33,F33:G33,B33))</f>
        <v>1.2145036465753432</v>
      </c>
      <c r="J33" s="32">
        <v>45658</v>
      </c>
      <c r="K33" s="60">
        <f t="shared" si="10"/>
        <v>45841</v>
      </c>
      <c r="L33" s="171">
        <f>IF(YEAR($J33)&lt;MIN('Trend data'!$A$12:$A$36),L34,IF(YEAR($J33)&gt;MAX('Trend data'!$A$12:$A$36),'Trend data'!$S$43,_xlfn.XLOOKUP(YEAR($J33),'Trend data'!$A$12:$A$36,'Trend data'!$S$12:$S$36,,0)))</f>
        <v>0.03</v>
      </c>
      <c r="M33" s="151">
        <f t="shared" si="11"/>
        <v>2.927926661337803</v>
      </c>
      <c r="N33" s="153"/>
    </row>
    <row r="34" spans="1:14">
      <c r="A34" s="12">
        <f t="shared" si="6"/>
        <v>36678</v>
      </c>
      <c r="B34" s="34">
        <f t="shared" si="0"/>
        <v>36692</v>
      </c>
      <c r="C34" s="35">
        <f t="shared" si="1"/>
        <v>3</v>
      </c>
      <c r="D34" s="17">
        <f t="shared" si="2"/>
        <v>1.1449</v>
      </c>
      <c r="E34" s="17">
        <f t="shared" si="3"/>
        <v>1.2250430000000001</v>
      </c>
      <c r="F34" s="14">
        <f t="shared" si="4"/>
        <v>36344</v>
      </c>
      <c r="G34" s="14">
        <f t="shared" si="5"/>
        <v>36709</v>
      </c>
      <c r="H34" s="3">
        <f>CHOOSE(MATCH($A$2,{"D","C"},0),VLOOKUP($A34,$J$4:$M$39,COUNTA($J$4:$M$4)),TREND(D34:E34,F34:G34,B34))</f>
        <v>1.2213103123287681</v>
      </c>
      <c r="J34" s="32">
        <v>46023</v>
      </c>
      <c r="K34" s="60">
        <f t="shared" si="10"/>
        <v>46206</v>
      </c>
      <c r="L34" s="171">
        <f>IF(YEAR($J34)&lt;MIN('Trend data'!$A$12:$A$36),L35,IF(YEAR($J34)&gt;MAX('Trend data'!$A$12:$A$36),'Trend data'!$S$43,_xlfn.XLOOKUP(YEAR($J34),'Trend data'!$A$12:$A$36,'Trend data'!$S$12:$S$36,,0)))</f>
        <v>0.03</v>
      </c>
      <c r="M34" s="151">
        <f t="shared" si="11"/>
        <v>3.0157644611779371</v>
      </c>
      <c r="N34" s="153"/>
    </row>
    <row r="35" spans="1:14">
      <c r="A35" s="12">
        <f t="shared" si="6"/>
        <v>36708</v>
      </c>
      <c r="B35" s="34">
        <f t="shared" si="0"/>
        <v>36722</v>
      </c>
      <c r="C35" s="35">
        <f t="shared" si="1"/>
        <v>4</v>
      </c>
      <c r="D35" s="17">
        <f t="shared" si="2"/>
        <v>1.2250430000000001</v>
      </c>
      <c r="E35" s="17">
        <f t="shared" si="3"/>
        <v>1.3107960100000002</v>
      </c>
      <c r="F35" s="14">
        <f t="shared" si="4"/>
        <v>36709</v>
      </c>
      <c r="G35" s="14">
        <f t="shared" si="5"/>
        <v>37075</v>
      </c>
      <c r="H35" s="3">
        <f>CHOOSE(MATCH($A$2,{"D","C"},0),VLOOKUP($A35,$J$4:$M$39,COUNTA($J$4:$M$4)),TREND(D35:E35,F35:G35,B35))</f>
        <v>1.2280888719398906</v>
      </c>
      <c r="J35" s="32">
        <v>46388</v>
      </c>
      <c r="K35" s="60">
        <f t="shared" si="10"/>
        <v>46571</v>
      </c>
      <c r="L35" s="171">
        <f>IF(YEAR($J35)&lt;MIN('Trend data'!$A$12:$A$36),L36,IF(YEAR($J35)&gt;MAX('Trend data'!$A$12:$A$36),'Trend data'!$S$43,_xlfn.XLOOKUP(YEAR($J35),'Trend data'!$A$12:$A$36,'Trend data'!$S$12:$S$36,,0)))</f>
        <v>0.03</v>
      </c>
      <c r="M35" s="151">
        <f t="shared" si="11"/>
        <v>3.1062373950132751</v>
      </c>
      <c r="N35" s="153"/>
    </row>
    <row r="36" spans="1:14">
      <c r="A36" s="12">
        <f t="shared" si="6"/>
        <v>36739</v>
      </c>
      <c r="B36" s="34">
        <f t="shared" si="0"/>
        <v>36753</v>
      </c>
      <c r="C36" s="35">
        <f t="shared" si="1"/>
        <v>4</v>
      </c>
      <c r="D36" s="17">
        <f t="shared" si="2"/>
        <v>1.2250430000000001</v>
      </c>
      <c r="E36" s="17">
        <f t="shared" si="3"/>
        <v>1.3107960100000002</v>
      </c>
      <c r="F36" s="14">
        <f t="shared" si="4"/>
        <v>36709</v>
      </c>
      <c r="G36" s="14">
        <f t="shared" si="5"/>
        <v>37075</v>
      </c>
      <c r="H36" s="3">
        <f>CHOOSE(MATCH($A$2,{"D","C"},0),VLOOKUP($A36,$J$4:$M$39,COUNTA($J$4:$M$4)),TREND(D36:E36,F36:G36,B36))</f>
        <v>1.2353521050273226</v>
      </c>
      <c r="J36" s="32">
        <v>46753</v>
      </c>
      <c r="K36" s="60">
        <f t="shared" si="10"/>
        <v>46936</v>
      </c>
      <c r="L36" s="171">
        <f>IF(YEAR($J36)&lt;MIN('Trend data'!$A$12:$A$36),L37,IF(YEAR($J36)&gt;MAX('Trend data'!$A$12:$A$36),'Trend data'!$S$43,_xlfn.XLOOKUP(YEAR($J36),'Trend data'!$A$12:$A$36,'Trend data'!$S$12:$S$36,,0)))</f>
        <v>0.03</v>
      </c>
      <c r="M36" s="151">
        <f t="shared" si="11"/>
        <v>3.1994245168636732</v>
      </c>
      <c r="N36" s="153"/>
    </row>
    <row r="37" spans="1:14">
      <c r="A37" s="12">
        <f t="shared" si="6"/>
        <v>36770</v>
      </c>
      <c r="B37" s="34">
        <f t="shared" si="0"/>
        <v>36784</v>
      </c>
      <c r="C37" s="35">
        <f t="shared" si="1"/>
        <v>4</v>
      </c>
      <c r="D37" s="17">
        <f t="shared" si="2"/>
        <v>1.2250430000000001</v>
      </c>
      <c r="E37" s="17">
        <f t="shared" si="3"/>
        <v>1.3107960100000002</v>
      </c>
      <c r="F37" s="14">
        <f t="shared" si="4"/>
        <v>36709</v>
      </c>
      <c r="G37" s="14">
        <f t="shared" si="5"/>
        <v>37075</v>
      </c>
      <c r="H37" s="3">
        <f>CHOOSE(MATCH($A$2,{"D","C"},0),VLOOKUP($A37,$J$4:$M$39,COUNTA($J$4:$M$4)),TREND(D37:E37,F37:G37,B37))</f>
        <v>1.2426153381147529</v>
      </c>
      <c r="J37" s="32">
        <v>47119</v>
      </c>
      <c r="K37" s="60">
        <f t="shared" si="10"/>
        <v>47302</v>
      </c>
      <c r="L37" s="171">
        <f>IF(YEAR($J37)&lt;MIN('Trend data'!$A$12:$A$36),L38,IF(YEAR($J37)&gt;MAX('Trend data'!$A$12:$A$36),'Trend data'!$S$43,_xlfn.XLOOKUP(YEAR($J37),'Trend data'!$A$12:$A$36,'Trend data'!$S$12:$S$36,,0)))</f>
        <v>0.03</v>
      </c>
      <c r="M37" s="151">
        <f t="shared" si="11"/>
        <v>3.2954072523695834</v>
      </c>
      <c r="N37" s="153"/>
    </row>
    <row r="38" spans="1:14">
      <c r="A38" s="12">
        <f t="shared" si="6"/>
        <v>36800</v>
      </c>
      <c r="B38" s="34">
        <f t="shared" si="0"/>
        <v>36814</v>
      </c>
      <c r="C38" s="35">
        <f t="shared" si="1"/>
        <v>4</v>
      </c>
      <c r="D38" s="17">
        <f t="shared" si="2"/>
        <v>1.2250430000000001</v>
      </c>
      <c r="E38" s="17">
        <f t="shared" si="3"/>
        <v>1.3107960100000002</v>
      </c>
      <c r="F38" s="14">
        <f t="shared" si="4"/>
        <v>36709</v>
      </c>
      <c r="G38" s="14">
        <f t="shared" si="5"/>
        <v>37075</v>
      </c>
      <c r="H38" s="3">
        <f>CHOOSE(MATCH($A$2,{"D","C"},0),VLOOKUP($A38,$J$4:$M$39,COUNTA($J$4:$M$4)),TREND(D38:E38,F38:G38,B38))</f>
        <v>1.249644273360655</v>
      </c>
      <c r="J38" s="32">
        <v>47484</v>
      </c>
      <c r="K38" s="60">
        <f t="shared" si="10"/>
        <v>47667</v>
      </c>
      <c r="L38" s="171">
        <f>IF(YEAR($J38)&lt;MIN('Trend data'!$A$12:$A$36),L39,IF(YEAR($J38)&gt;MAX('Trend data'!$A$12:$A$36),'Trend data'!$S$43,_xlfn.XLOOKUP(YEAR($J38),'Trend data'!$A$12:$A$36,'Trend data'!$S$12:$S$36,,0)))</f>
        <v>0.03</v>
      </c>
      <c r="M38" s="151">
        <f t="shared" si="11"/>
        <v>3.3942694699406708</v>
      </c>
      <c r="N38" s="153"/>
    </row>
    <row r="39" spans="1:14">
      <c r="A39" s="12">
        <f t="shared" si="6"/>
        <v>36831</v>
      </c>
      <c r="B39" s="34">
        <f t="shared" si="0"/>
        <v>36845</v>
      </c>
      <c r="C39" s="35">
        <f t="shared" si="1"/>
        <v>4</v>
      </c>
      <c r="D39" s="17">
        <f t="shared" si="2"/>
        <v>1.2250430000000001</v>
      </c>
      <c r="E39" s="17">
        <f t="shared" si="3"/>
        <v>1.3107960100000002</v>
      </c>
      <c r="F39" s="14">
        <f t="shared" si="4"/>
        <v>36709</v>
      </c>
      <c r="G39" s="14">
        <f t="shared" si="5"/>
        <v>37075</v>
      </c>
      <c r="H39" s="3">
        <f>CHOOSE(MATCH($A$2,{"D","C"},0),VLOOKUP($A39,$J$4:$M$39,COUNTA($J$4:$M$4)),TREND(D39:E39,F39:G39,B39))</f>
        <v>1.256907506448087</v>
      </c>
      <c r="J39" s="51">
        <v>47849</v>
      </c>
      <c r="K39" s="52"/>
      <c r="L39" s="52"/>
      <c r="M39" s="52"/>
    </row>
    <row r="40" spans="1:14">
      <c r="A40" s="12">
        <f t="shared" si="6"/>
        <v>36861</v>
      </c>
      <c r="B40" s="34">
        <f t="shared" si="0"/>
        <v>36875</v>
      </c>
      <c r="C40" s="35">
        <f t="shared" si="1"/>
        <v>4</v>
      </c>
      <c r="D40" s="17">
        <f t="shared" si="2"/>
        <v>1.2250430000000001</v>
      </c>
      <c r="E40" s="17">
        <f t="shared" si="3"/>
        <v>1.3107960100000002</v>
      </c>
      <c r="F40" s="14">
        <f t="shared" si="4"/>
        <v>36709</v>
      </c>
      <c r="G40" s="14">
        <f t="shared" si="5"/>
        <v>37075</v>
      </c>
      <c r="H40" s="3">
        <f>CHOOSE(MATCH($A$2,{"D","C"},0),VLOOKUP($A40,$J$4:$M$39,COUNTA($J$4:$M$4)),TREND(D40:E40,F40:G40,B40))</f>
        <v>1.2639364416939891</v>
      </c>
    </row>
    <row r="41" spans="1:14">
      <c r="A41" s="12">
        <f t="shared" si="6"/>
        <v>36892</v>
      </c>
      <c r="B41" s="34">
        <f t="shared" si="0"/>
        <v>36906</v>
      </c>
      <c r="C41" s="35">
        <f t="shared" si="1"/>
        <v>4</v>
      </c>
      <c r="D41" s="17">
        <f t="shared" si="2"/>
        <v>1.2250430000000001</v>
      </c>
      <c r="E41" s="17">
        <f t="shared" si="3"/>
        <v>1.3107960100000002</v>
      </c>
      <c r="F41" s="14">
        <f t="shared" si="4"/>
        <v>36709</v>
      </c>
      <c r="G41" s="14">
        <f t="shared" si="5"/>
        <v>37075</v>
      </c>
      <c r="H41" s="3">
        <f>CHOOSE(MATCH($A$2,{"D","C"},0),VLOOKUP($A41,$J$4:$M$39,COUNTA($J$4:$M$4)),TREND(D41:E41,F41:G41,B41))</f>
        <v>1.2711996747814212</v>
      </c>
    </row>
    <row r="42" spans="1:14">
      <c r="A42" s="12">
        <f t="shared" si="6"/>
        <v>36923</v>
      </c>
      <c r="B42" s="34">
        <f t="shared" si="0"/>
        <v>36937</v>
      </c>
      <c r="C42" s="35">
        <f t="shared" si="1"/>
        <v>4</v>
      </c>
      <c r="D42" s="17">
        <f t="shared" si="2"/>
        <v>1.2250430000000001</v>
      </c>
      <c r="E42" s="17">
        <f t="shared" si="3"/>
        <v>1.3107960100000002</v>
      </c>
      <c r="F42" s="14">
        <f t="shared" si="4"/>
        <v>36709</v>
      </c>
      <c r="G42" s="14">
        <f t="shared" si="5"/>
        <v>37075</v>
      </c>
      <c r="H42" s="3">
        <f>CHOOSE(MATCH($A$2,{"D","C"},0),VLOOKUP($A42,$J$4:$M$39,COUNTA($J$4:$M$4)),TREND(D42:E42,F42:G42,B42))</f>
        <v>1.2784629078688514</v>
      </c>
    </row>
    <row r="43" spans="1:14">
      <c r="A43" s="12">
        <f t="shared" si="6"/>
        <v>36951</v>
      </c>
      <c r="B43" s="34">
        <f t="shared" si="0"/>
        <v>36965</v>
      </c>
      <c r="C43" s="35">
        <f t="shared" si="1"/>
        <v>4</v>
      </c>
      <c r="D43" s="17">
        <f t="shared" si="2"/>
        <v>1.2250430000000001</v>
      </c>
      <c r="E43" s="17">
        <f t="shared" si="3"/>
        <v>1.3107960100000002</v>
      </c>
      <c r="F43" s="14">
        <f t="shared" si="4"/>
        <v>36709</v>
      </c>
      <c r="G43" s="14">
        <f t="shared" si="5"/>
        <v>37075</v>
      </c>
      <c r="H43" s="3">
        <f>CHOOSE(MATCH($A$2,{"D","C"},0),VLOOKUP($A43,$J$4:$M$39,COUNTA($J$4:$M$4)),TREND(D43:E43,F43:G43,B43))</f>
        <v>1.2850232474316936</v>
      </c>
    </row>
    <row r="44" spans="1:14">
      <c r="A44" s="12">
        <f t="shared" si="6"/>
        <v>36982</v>
      </c>
      <c r="B44" s="34">
        <f t="shared" si="0"/>
        <v>36996</v>
      </c>
      <c r="C44" s="35">
        <f t="shared" si="1"/>
        <v>4</v>
      </c>
      <c r="D44" s="17">
        <f t="shared" si="2"/>
        <v>1.2250430000000001</v>
      </c>
      <c r="E44" s="17">
        <f t="shared" si="3"/>
        <v>1.3107960100000002</v>
      </c>
      <c r="F44" s="14">
        <f t="shared" si="4"/>
        <v>36709</v>
      </c>
      <c r="G44" s="14">
        <f t="shared" si="5"/>
        <v>37075</v>
      </c>
      <c r="H44" s="3">
        <f>CHOOSE(MATCH($A$2,{"D","C"},0),VLOOKUP($A44,$J$4:$M$39,COUNTA($J$4:$M$4)),TREND(D44:E44,F44:G44,B44))</f>
        <v>1.2922864805191256</v>
      </c>
    </row>
    <row r="45" spans="1:14">
      <c r="A45" s="12">
        <f t="shared" si="6"/>
        <v>37012</v>
      </c>
      <c r="B45" s="34">
        <f t="shared" si="0"/>
        <v>37026</v>
      </c>
      <c r="C45" s="35">
        <f t="shared" si="1"/>
        <v>4</v>
      </c>
      <c r="D45" s="17">
        <f t="shared" si="2"/>
        <v>1.2250430000000001</v>
      </c>
      <c r="E45" s="17">
        <f t="shared" si="3"/>
        <v>1.3107960100000002</v>
      </c>
      <c r="F45" s="14">
        <f t="shared" si="4"/>
        <v>36709</v>
      </c>
      <c r="G45" s="14">
        <f t="shared" si="5"/>
        <v>37075</v>
      </c>
      <c r="H45" s="3">
        <f>CHOOSE(MATCH($A$2,{"D","C"},0),VLOOKUP($A45,$J$4:$M$39,COUNTA($J$4:$M$4)),TREND(D45:E45,F45:G45,B45))</f>
        <v>1.2993154157650277</v>
      </c>
    </row>
    <row r="46" spans="1:14">
      <c r="A46" s="12">
        <f t="shared" si="6"/>
        <v>37043</v>
      </c>
      <c r="B46" s="34">
        <f t="shared" si="0"/>
        <v>37057</v>
      </c>
      <c r="C46" s="35">
        <f t="shared" si="1"/>
        <v>4</v>
      </c>
      <c r="D46" s="17">
        <f t="shared" si="2"/>
        <v>1.2250430000000001</v>
      </c>
      <c r="E46" s="17">
        <f t="shared" si="3"/>
        <v>1.3107960100000002</v>
      </c>
      <c r="F46" s="14">
        <f t="shared" si="4"/>
        <v>36709</v>
      </c>
      <c r="G46" s="14">
        <f t="shared" si="5"/>
        <v>37075</v>
      </c>
      <c r="H46" s="3">
        <f>CHOOSE(MATCH($A$2,{"D","C"},0),VLOOKUP($A46,$J$4:$M$39,COUNTA($J$4:$M$4)),TREND(D46:E46,F46:G46,B46))</f>
        <v>1.306578648852458</v>
      </c>
    </row>
    <row r="47" spans="1:14">
      <c r="A47" s="12">
        <f t="shared" si="6"/>
        <v>37073</v>
      </c>
      <c r="B47" s="34">
        <f t="shared" si="0"/>
        <v>37087</v>
      </c>
      <c r="C47" s="35">
        <f t="shared" si="1"/>
        <v>5</v>
      </c>
      <c r="D47" s="17">
        <f t="shared" si="2"/>
        <v>1.3107960100000002</v>
      </c>
      <c r="E47" s="17">
        <f t="shared" si="3"/>
        <v>1.3592462084952264</v>
      </c>
      <c r="F47" s="14">
        <f t="shared" si="4"/>
        <v>37075</v>
      </c>
      <c r="G47" s="14">
        <f t="shared" si="5"/>
        <v>37440</v>
      </c>
      <c r="H47" s="3">
        <f>CHOOSE(MATCH($A$2,{"D","C"},0),VLOOKUP($A47,$J$4:$M$39,COUNTA($J$4:$M$4)),TREND(D47:E47,F47:G47,B47))</f>
        <v>1.3123888932381989</v>
      </c>
    </row>
    <row r="48" spans="1:14">
      <c r="A48" s="12">
        <f t="shared" si="6"/>
        <v>37104</v>
      </c>
      <c r="B48" s="34">
        <f t="shared" si="0"/>
        <v>37118</v>
      </c>
      <c r="C48" s="35">
        <f t="shared" si="1"/>
        <v>5</v>
      </c>
      <c r="D48" s="17">
        <f t="shared" si="2"/>
        <v>1.3107960100000002</v>
      </c>
      <c r="E48" s="17">
        <f t="shared" si="3"/>
        <v>1.3592462084952264</v>
      </c>
      <c r="F48" s="14">
        <f t="shared" si="4"/>
        <v>37075</v>
      </c>
      <c r="G48" s="14">
        <f t="shared" si="5"/>
        <v>37440</v>
      </c>
      <c r="H48" s="3">
        <f>CHOOSE(MATCH($A$2,{"D","C"},0),VLOOKUP($A48,$J$4:$M$39,COUNTA($J$4:$M$4)),TREND(D48:E48,F48:G48,B48))</f>
        <v>1.3165038416035473</v>
      </c>
    </row>
    <row r="49" spans="1:13">
      <c r="A49" s="12">
        <f t="shared" si="6"/>
        <v>37135</v>
      </c>
      <c r="B49" s="34">
        <f t="shared" si="0"/>
        <v>37149</v>
      </c>
      <c r="C49" s="35">
        <f t="shared" si="1"/>
        <v>5</v>
      </c>
      <c r="D49" s="17">
        <f t="shared" si="2"/>
        <v>1.3107960100000002</v>
      </c>
      <c r="E49" s="17">
        <f t="shared" si="3"/>
        <v>1.3592462084952264</v>
      </c>
      <c r="F49" s="14">
        <f t="shared" si="4"/>
        <v>37075</v>
      </c>
      <c r="G49" s="14">
        <f t="shared" si="5"/>
        <v>37440</v>
      </c>
      <c r="H49" s="3">
        <f>CHOOSE(MATCH($A$2,{"D","C"},0),VLOOKUP($A49,$J$4:$M$39,COUNTA($J$4:$M$4)),TREND(D49:E49,F49:G49,B49))</f>
        <v>1.3206187899688948</v>
      </c>
    </row>
    <row r="50" spans="1:13">
      <c r="A50" s="12">
        <f t="shared" si="6"/>
        <v>37165</v>
      </c>
      <c r="B50" s="34">
        <f t="shared" si="0"/>
        <v>37179</v>
      </c>
      <c r="C50" s="35">
        <f t="shared" si="1"/>
        <v>5</v>
      </c>
      <c r="D50" s="17">
        <f t="shared" si="2"/>
        <v>1.3107960100000002</v>
      </c>
      <c r="E50" s="17">
        <f t="shared" si="3"/>
        <v>1.3592462084952264</v>
      </c>
      <c r="F50" s="14">
        <f t="shared" si="4"/>
        <v>37075</v>
      </c>
      <c r="G50" s="14">
        <f t="shared" si="5"/>
        <v>37440</v>
      </c>
      <c r="H50" s="3">
        <f>CHOOSE(MATCH($A$2,{"D","C"},0),VLOOKUP($A50,$J$4:$M$39,COUNTA($J$4:$M$4)),TREND(D50:E50,F50:G50,B50))</f>
        <v>1.3246009980643936</v>
      </c>
      <c r="M50" s="50"/>
    </row>
    <row r="51" spans="1:13">
      <c r="A51" s="12">
        <f t="shared" si="6"/>
        <v>37196</v>
      </c>
      <c r="B51" s="34">
        <f t="shared" si="0"/>
        <v>37210</v>
      </c>
      <c r="C51" s="35">
        <f t="shared" si="1"/>
        <v>5</v>
      </c>
      <c r="D51" s="17">
        <f t="shared" si="2"/>
        <v>1.3107960100000002</v>
      </c>
      <c r="E51" s="17">
        <f t="shared" si="3"/>
        <v>1.3592462084952264</v>
      </c>
      <c r="F51" s="14">
        <f t="shared" si="4"/>
        <v>37075</v>
      </c>
      <c r="G51" s="14">
        <f t="shared" si="5"/>
        <v>37440</v>
      </c>
      <c r="H51" s="3">
        <f>CHOOSE(MATCH($A$2,{"D","C"},0),VLOOKUP($A51,$J$4:$M$39,COUNTA($J$4:$M$4)),TREND(D51:E51,F51:G51,B51))</f>
        <v>1.3287159464297411</v>
      </c>
      <c r="M51" s="50"/>
    </row>
    <row r="52" spans="1:13">
      <c r="A52" s="12">
        <f t="shared" si="6"/>
        <v>37226</v>
      </c>
      <c r="B52" s="34">
        <f t="shared" si="0"/>
        <v>37240</v>
      </c>
      <c r="C52" s="35">
        <f t="shared" si="1"/>
        <v>5</v>
      </c>
      <c r="D52" s="17">
        <f t="shared" si="2"/>
        <v>1.3107960100000002</v>
      </c>
      <c r="E52" s="17">
        <f t="shared" si="3"/>
        <v>1.3592462084952264</v>
      </c>
      <c r="F52" s="14">
        <f t="shared" si="4"/>
        <v>37075</v>
      </c>
      <c r="G52" s="14">
        <f t="shared" si="5"/>
        <v>37440</v>
      </c>
      <c r="H52" s="3">
        <f>CHOOSE(MATCH($A$2,{"D","C"},0),VLOOKUP($A52,$J$4:$M$39,COUNTA($J$4:$M$4)),TREND(D52:E52,F52:G52,B52))</f>
        <v>1.332698154525239</v>
      </c>
    </row>
    <row r="53" spans="1:13">
      <c r="A53" s="12">
        <f t="shared" si="6"/>
        <v>37257</v>
      </c>
      <c r="B53" s="34">
        <f t="shared" si="0"/>
        <v>37271</v>
      </c>
      <c r="C53" s="35">
        <f t="shared" si="1"/>
        <v>5</v>
      </c>
      <c r="D53" s="17">
        <f t="shared" si="2"/>
        <v>1.3107960100000002</v>
      </c>
      <c r="E53" s="17">
        <f t="shared" si="3"/>
        <v>1.3592462084952264</v>
      </c>
      <c r="F53" s="14">
        <f t="shared" si="4"/>
        <v>37075</v>
      </c>
      <c r="G53" s="14">
        <f t="shared" si="5"/>
        <v>37440</v>
      </c>
      <c r="H53" s="3">
        <f>CHOOSE(MATCH($A$2,{"D","C"},0),VLOOKUP($A53,$J$4:$M$39,COUNTA($J$4:$M$4)),TREND(D53:E53,F53:G53,B53))</f>
        <v>1.3368131028905874</v>
      </c>
    </row>
    <row r="54" spans="1:13">
      <c r="A54" s="12">
        <f t="shared" si="6"/>
        <v>37288</v>
      </c>
      <c r="B54" s="34">
        <f t="shared" si="0"/>
        <v>37302</v>
      </c>
      <c r="C54" s="35">
        <f t="shared" si="1"/>
        <v>5</v>
      </c>
      <c r="D54" s="17">
        <f t="shared" si="2"/>
        <v>1.3107960100000002</v>
      </c>
      <c r="E54" s="17">
        <f t="shared" si="3"/>
        <v>1.3592462084952264</v>
      </c>
      <c r="F54" s="14">
        <f t="shared" si="4"/>
        <v>37075</v>
      </c>
      <c r="G54" s="14">
        <f t="shared" si="5"/>
        <v>37440</v>
      </c>
      <c r="H54" s="3">
        <f>CHOOSE(MATCH($A$2,{"D","C"},0),VLOOKUP($A54,$J$4:$M$39,COUNTA($J$4:$M$4)),TREND(D54:E54,F54:G54,B54))</f>
        <v>1.3409280512559349</v>
      </c>
    </row>
    <row r="55" spans="1:13">
      <c r="A55" s="12">
        <f t="shared" si="6"/>
        <v>37316</v>
      </c>
      <c r="B55" s="34">
        <f t="shared" si="0"/>
        <v>37330</v>
      </c>
      <c r="C55" s="35">
        <f t="shared" si="1"/>
        <v>5</v>
      </c>
      <c r="D55" s="17">
        <f t="shared" si="2"/>
        <v>1.3107960100000002</v>
      </c>
      <c r="E55" s="17">
        <f t="shared" si="3"/>
        <v>1.3592462084952264</v>
      </c>
      <c r="F55" s="14">
        <f t="shared" si="4"/>
        <v>37075</v>
      </c>
      <c r="G55" s="14">
        <f t="shared" si="5"/>
        <v>37440</v>
      </c>
      <c r="H55" s="3">
        <f>CHOOSE(MATCH($A$2,{"D","C"},0),VLOOKUP($A55,$J$4:$M$39,COUNTA($J$4:$M$4)),TREND(D55:E55,F55:G55,B55))</f>
        <v>1.3446447788117335</v>
      </c>
    </row>
    <row r="56" spans="1:13">
      <c r="A56" s="12">
        <f t="shared" si="6"/>
        <v>37347</v>
      </c>
      <c r="B56" s="34">
        <f t="shared" si="0"/>
        <v>37361</v>
      </c>
      <c r="C56" s="35">
        <f t="shared" si="1"/>
        <v>5</v>
      </c>
      <c r="D56" s="17">
        <f t="shared" si="2"/>
        <v>1.3107960100000002</v>
      </c>
      <c r="E56" s="17">
        <f t="shared" si="3"/>
        <v>1.3592462084952264</v>
      </c>
      <c r="F56" s="14">
        <f t="shared" si="4"/>
        <v>37075</v>
      </c>
      <c r="G56" s="14">
        <f t="shared" si="5"/>
        <v>37440</v>
      </c>
      <c r="H56" s="3">
        <f>CHOOSE(MATCH($A$2,{"D","C"},0),VLOOKUP($A56,$J$4:$M$39,COUNTA($J$4:$M$4)),TREND(D56:E56,F56:G56,B56))</f>
        <v>1.348759727177081</v>
      </c>
    </row>
    <row r="57" spans="1:13">
      <c r="A57" s="12">
        <f t="shared" si="6"/>
        <v>37377</v>
      </c>
      <c r="B57" s="34">
        <f t="shared" si="0"/>
        <v>37391</v>
      </c>
      <c r="C57" s="35">
        <f t="shared" si="1"/>
        <v>5</v>
      </c>
      <c r="D57" s="17">
        <f t="shared" si="2"/>
        <v>1.3107960100000002</v>
      </c>
      <c r="E57" s="17">
        <f t="shared" si="3"/>
        <v>1.3592462084952264</v>
      </c>
      <c r="F57" s="14">
        <f t="shared" si="4"/>
        <v>37075</v>
      </c>
      <c r="G57" s="14">
        <f t="shared" si="5"/>
        <v>37440</v>
      </c>
      <c r="H57" s="3">
        <f>CHOOSE(MATCH($A$2,{"D","C"},0),VLOOKUP($A57,$J$4:$M$39,COUNTA($J$4:$M$4)),TREND(D57:E57,F57:G57,B57))</f>
        <v>1.3527419352725789</v>
      </c>
    </row>
    <row r="58" spans="1:13">
      <c r="A58" s="12">
        <f t="shared" si="6"/>
        <v>37408</v>
      </c>
      <c r="B58" s="34">
        <f t="shared" si="0"/>
        <v>37422</v>
      </c>
      <c r="C58" s="35">
        <f t="shared" si="1"/>
        <v>5</v>
      </c>
      <c r="D58" s="17">
        <f t="shared" si="2"/>
        <v>1.3107960100000002</v>
      </c>
      <c r="E58" s="17">
        <f t="shared" si="3"/>
        <v>1.3592462084952264</v>
      </c>
      <c r="F58" s="14">
        <f t="shared" si="4"/>
        <v>37075</v>
      </c>
      <c r="G58" s="14">
        <f t="shared" si="5"/>
        <v>37440</v>
      </c>
      <c r="H58" s="3">
        <f>CHOOSE(MATCH($A$2,{"D","C"},0),VLOOKUP($A58,$J$4:$M$39,COUNTA($J$4:$M$4)),TREND(D58:E58,F58:G58,B58))</f>
        <v>1.3568568836379273</v>
      </c>
    </row>
    <row r="59" spans="1:13">
      <c r="A59" s="12">
        <f t="shared" si="6"/>
        <v>37438</v>
      </c>
      <c r="B59" s="34">
        <f t="shared" si="0"/>
        <v>37452</v>
      </c>
      <c r="C59" s="35">
        <f t="shared" si="1"/>
        <v>6</v>
      </c>
      <c r="D59" s="17">
        <f t="shared" si="2"/>
        <v>1.3592462084952264</v>
      </c>
      <c r="E59" s="17">
        <f t="shared" si="3"/>
        <v>1.467590363023392</v>
      </c>
      <c r="F59" s="14">
        <f t="shared" si="4"/>
        <v>37440</v>
      </c>
      <c r="G59" s="14">
        <f t="shared" si="5"/>
        <v>37805</v>
      </c>
      <c r="H59" s="3">
        <f>CHOOSE(MATCH($A$2,{"D","C"},0),VLOOKUP($A59,$J$4:$M$39,COUNTA($J$4:$M$4)),TREND(D59:E59,F59:G59,B59))</f>
        <v>1.362808208096153</v>
      </c>
    </row>
    <row r="60" spans="1:13">
      <c r="A60" s="12">
        <f t="shared" si="6"/>
        <v>37469</v>
      </c>
      <c r="B60" s="34">
        <f t="shared" si="0"/>
        <v>37483</v>
      </c>
      <c r="C60" s="35">
        <f t="shared" si="1"/>
        <v>6</v>
      </c>
      <c r="D60" s="17">
        <f t="shared" si="2"/>
        <v>1.3592462084952264</v>
      </c>
      <c r="E60" s="17">
        <f t="shared" si="3"/>
        <v>1.467590363023392</v>
      </c>
      <c r="F60" s="14">
        <f t="shared" si="4"/>
        <v>37440</v>
      </c>
      <c r="G60" s="14">
        <f t="shared" si="5"/>
        <v>37805</v>
      </c>
      <c r="H60" s="3">
        <f>CHOOSE(MATCH($A$2,{"D","C"},0),VLOOKUP($A60,$J$4:$M$39,COUNTA($J$4:$M$4)),TREND(D60:E60,F60:G60,B60))</f>
        <v>1.3720100403985445</v>
      </c>
    </row>
    <row r="61" spans="1:13">
      <c r="A61" s="12">
        <f t="shared" si="6"/>
        <v>37500</v>
      </c>
      <c r="B61" s="34">
        <f t="shared" si="0"/>
        <v>37514</v>
      </c>
      <c r="C61" s="35">
        <f t="shared" si="1"/>
        <v>6</v>
      </c>
      <c r="D61" s="17">
        <f t="shared" si="2"/>
        <v>1.3592462084952264</v>
      </c>
      <c r="E61" s="17">
        <f t="shared" si="3"/>
        <v>1.467590363023392</v>
      </c>
      <c r="F61" s="14">
        <f t="shared" si="4"/>
        <v>37440</v>
      </c>
      <c r="G61" s="14">
        <f t="shared" si="5"/>
        <v>37805</v>
      </c>
      <c r="H61" s="3">
        <f>CHOOSE(MATCH($A$2,{"D","C"},0),VLOOKUP($A61,$J$4:$M$39,COUNTA($J$4:$M$4)),TREND(D61:E61,F61:G61,B61))</f>
        <v>1.3812118727009377</v>
      </c>
    </row>
    <row r="62" spans="1:13">
      <c r="A62" s="12">
        <f t="shared" si="6"/>
        <v>37530</v>
      </c>
      <c r="B62" s="34">
        <f t="shared" si="0"/>
        <v>37544</v>
      </c>
      <c r="C62" s="35">
        <f t="shared" si="1"/>
        <v>6</v>
      </c>
      <c r="D62" s="17">
        <f t="shared" si="2"/>
        <v>1.3592462084952264</v>
      </c>
      <c r="E62" s="17">
        <f t="shared" si="3"/>
        <v>1.467590363023392</v>
      </c>
      <c r="F62" s="14">
        <f t="shared" si="4"/>
        <v>37440</v>
      </c>
      <c r="G62" s="14">
        <f t="shared" si="5"/>
        <v>37805</v>
      </c>
      <c r="H62" s="3">
        <f>CHOOSE(MATCH($A$2,{"D","C"},0),VLOOKUP($A62,$J$4:$M$39,COUNTA($J$4:$M$4)),TREND(D62:E62,F62:G62,B62))</f>
        <v>1.3901168717032526</v>
      </c>
    </row>
    <row r="63" spans="1:13">
      <c r="A63" s="12">
        <f t="shared" si="6"/>
        <v>37561</v>
      </c>
      <c r="B63" s="34">
        <f t="shared" si="0"/>
        <v>37575</v>
      </c>
      <c r="C63" s="35">
        <f t="shared" si="1"/>
        <v>6</v>
      </c>
      <c r="D63" s="17">
        <f t="shared" si="2"/>
        <v>1.3592462084952264</v>
      </c>
      <c r="E63" s="17">
        <f t="shared" si="3"/>
        <v>1.467590363023392</v>
      </c>
      <c r="F63" s="14">
        <f t="shared" si="4"/>
        <v>37440</v>
      </c>
      <c r="G63" s="14">
        <f t="shared" si="5"/>
        <v>37805</v>
      </c>
      <c r="H63" s="3">
        <f>CHOOSE(MATCH($A$2,{"D","C"},0),VLOOKUP($A63,$J$4:$M$39,COUNTA($J$4:$M$4)),TREND(D63:E63,F63:G63,B63))</f>
        <v>1.3993187040056441</v>
      </c>
    </row>
    <row r="64" spans="1:13">
      <c r="A64" s="12">
        <f t="shared" si="6"/>
        <v>37591</v>
      </c>
      <c r="B64" s="34">
        <f t="shared" si="0"/>
        <v>37605</v>
      </c>
      <c r="C64" s="35">
        <f t="shared" si="1"/>
        <v>6</v>
      </c>
      <c r="D64" s="17">
        <f t="shared" si="2"/>
        <v>1.3592462084952264</v>
      </c>
      <c r="E64" s="17">
        <f t="shared" si="3"/>
        <v>1.467590363023392</v>
      </c>
      <c r="F64" s="14">
        <f t="shared" si="4"/>
        <v>37440</v>
      </c>
      <c r="G64" s="14">
        <f t="shared" si="5"/>
        <v>37805</v>
      </c>
      <c r="H64" s="3">
        <f>CHOOSE(MATCH($A$2,{"D","C"},0),VLOOKUP($A64,$J$4:$M$39,COUNTA($J$4:$M$4)),TREND(D64:E64,F64:G64,B64))</f>
        <v>1.408223703007959</v>
      </c>
    </row>
    <row r="65" spans="1:8">
      <c r="A65" s="12">
        <f t="shared" si="6"/>
        <v>37622</v>
      </c>
      <c r="B65" s="34">
        <f t="shared" si="0"/>
        <v>37636</v>
      </c>
      <c r="C65" s="35">
        <f t="shared" si="1"/>
        <v>6</v>
      </c>
      <c r="D65" s="17">
        <f t="shared" si="2"/>
        <v>1.3592462084952264</v>
      </c>
      <c r="E65" s="17">
        <f t="shared" si="3"/>
        <v>1.467590363023392</v>
      </c>
      <c r="F65" s="14">
        <f t="shared" si="4"/>
        <v>37440</v>
      </c>
      <c r="G65" s="14">
        <f t="shared" si="5"/>
        <v>37805</v>
      </c>
      <c r="H65" s="3">
        <f>CHOOSE(MATCH($A$2,{"D","C"},0),VLOOKUP($A65,$J$4:$M$39,COUNTA($J$4:$M$4)),TREND(D65:E65,F65:G65,B65))</f>
        <v>1.4174255353103504</v>
      </c>
    </row>
    <row r="66" spans="1:8">
      <c r="A66" s="12">
        <f t="shared" si="6"/>
        <v>37653</v>
      </c>
      <c r="B66" s="34">
        <f t="shared" si="0"/>
        <v>37667</v>
      </c>
      <c r="C66" s="35">
        <f t="shared" si="1"/>
        <v>6</v>
      </c>
      <c r="D66" s="17">
        <f t="shared" si="2"/>
        <v>1.3592462084952264</v>
      </c>
      <c r="E66" s="17">
        <f t="shared" si="3"/>
        <v>1.467590363023392</v>
      </c>
      <c r="F66" s="14">
        <f t="shared" si="4"/>
        <v>37440</v>
      </c>
      <c r="G66" s="14">
        <f t="shared" si="5"/>
        <v>37805</v>
      </c>
      <c r="H66" s="3">
        <f>CHOOSE(MATCH($A$2,{"D","C"},0),VLOOKUP($A66,$J$4:$M$39,COUNTA($J$4:$M$4)),TREND(D66:E66,F66:G66,B66))</f>
        <v>1.4266273676127437</v>
      </c>
    </row>
    <row r="67" spans="1:8">
      <c r="A67" s="12">
        <f t="shared" si="6"/>
        <v>37681</v>
      </c>
      <c r="B67" s="34">
        <f t="shared" si="0"/>
        <v>37695</v>
      </c>
      <c r="C67" s="35">
        <f t="shared" si="1"/>
        <v>6</v>
      </c>
      <c r="D67" s="17">
        <f t="shared" si="2"/>
        <v>1.3592462084952264</v>
      </c>
      <c r="E67" s="17">
        <f t="shared" si="3"/>
        <v>1.467590363023392</v>
      </c>
      <c r="F67" s="14">
        <f t="shared" si="4"/>
        <v>37440</v>
      </c>
      <c r="G67" s="14">
        <f t="shared" si="5"/>
        <v>37805</v>
      </c>
      <c r="H67" s="3">
        <f>CHOOSE(MATCH($A$2,{"D","C"},0),VLOOKUP($A67,$J$4:$M$39,COUNTA($J$4:$M$4)),TREND(D67:E67,F67:G67,B67))</f>
        <v>1.4349387000149036</v>
      </c>
    </row>
    <row r="68" spans="1:8">
      <c r="A68" s="12">
        <f t="shared" si="6"/>
        <v>37712</v>
      </c>
      <c r="B68" s="34">
        <f t="shared" si="0"/>
        <v>37726</v>
      </c>
      <c r="C68" s="35">
        <f t="shared" si="1"/>
        <v>6</v>
      </c>
      <c r="D68" s="17">
        <f t="shared" si="2"/>
        <v>1.3592462084952264</v>
      </c>
      <c r="E68" s="17">
        <f t="shared" si="3"/>
        <v>1.467590363023392</v>
      </c>
      <c r="F68" s="14">
        <f t="shared" si="4"/>
        <v>37440</v>
      </c>
      <c r="G68" s="14">
        <f t="shared" si="5"/>
        <v>37805</v>
      </c>
      <c r="H68" s="3">
        <f>CHOOSE(MATCH($A$2,{"D","C"},0),VLOOKUP($A68,$J$4:$M$39,COUNTA($J$4:$M$4)),TREND(D68:E68,F68:G68,B68))</f>
        <v>1.4441405323172969</v>
      </c>
    </row>
    <row r="69" spans="1:8">
      <c r="A69" s="12">
        <f t="shared" si="6"/>
        <v>37742</v>
      </c>
      <c r="B69" s="34">
        <f t="shared" ref="B69:B132" si="12">DATE(YEAR(A69),MONTH(A69)+FLOOR(($N$2+$A$3)/2,1),1+14*MOD($N$2+$A$3,2))</f>
        <v>37756</v>
      </c>
      <c r="C69" s="35">
        <f t="shared" ref="C69:C132" si="13">MATCH($B69,$K$5:$K$39,1)</f>
        <v>6</v>
      </c>
      <c r="D69" s="17">
        <f t="shared" ref="D69:D132" si="14">INDEX($M$5:$M$39,C69)</f>
        <v>1.3592462084952264</v>
      </c>
      <c r="E69" s="17">
        <f t="shared" ref="E69:E132" si="15">INDEX($M$5:$M$39,C69+1)</f>
        <v>1.467590363023392</v>
      </c>
      <c r="F69" s="14">
        <f t="shared" ref="F69:F132" si="16">INDEX($K$5:$K$39,C69)</f>
        <v>37440</v>
      </c>
      <c r="G69" s="14">
        <f t="shared" ref="G69:G132" si="17">INDEX($K$5:$K$39,C69+1)</f>
        <v>37805</v>
      </c>
      <c r="H69" s="3">
        <f>CHOOSE(MATCH($A$2,{"D","C"},0),VLOOKUP($A69,$J$4:$M$39,COUNTA($J$4:$M$4)),TREND(D69:E69,F69:G69,B69))</f>
        <v>1.4530455313196118</v>
      </c>
    </row>
    <row r="70" spans="1:8">
      <c r="A70" s="12">
        <f t="shared" ref="A70:A133" si="18">EOMONTH(A69,$A$3-1)+1</f>
        <v>37773</v>
      </c>
      <c r="B70" s="34">
        <f t="shared" si="12"/>
        <v>37787</v>
      </c>
      <c r="C70" s="35">
        <f t="shared" si="13"/>
        <v>6</v>
      </c>
      <c r="D70" s="17">
        <f t="shared" si="14"/>
        <v>1.3592462084952264</v>
      </c>
      <c r="E70" s="17">
        <f t="shared" si="15"/>
        <v>1.467590363023392</v>
      </c>
      <c r="F70" s="14">
        <f t="shared" si="16"/>
        <v>37440</v>
      </c>
      <c r="G70" s="14">
        <f t="shared" si="17"/>
        <v>37805</v>
      </c>
      <c r="H70" s="3">
        <f>CHOOSE(MATCH($A$2,{"D","C"},0),VLOOKUP($A70,$J$4:$M$39,COUNTA($J$4:$M$4)),TREND(D70:E70,F70:G70,B70))</f>
        <v>1.4622473636220032</v>
      </c>
    </row>
    <row r="71" spans="1:8">
      <c r="A71" s="12">
        <f t="shared" si="18"/>
        <v>37803</v>
      </c>
      <c r="B71" s="34">
        <f t="shared" si="12"/>
        <v>37817</v>
      </c>
      <c r="C71" s="35">
        <f t="shared" si="13"/>
        <v>7</v>
      </c>
      <c r="D71" s="17">
        <f t="shared" si="14"/>
        <v>1.467590363023392</v>
      </c>
      <c r="E71" s="17">
        <f t="shared" si="15"/>
        <v>1.6163907936634374</v>
      </c>
      <c r="F71" s="14">
        <f t="shared" si="16"/>
        <v>37805</v>
      </c>
      <c r="G71" s="14">
        <f t="shared" si="17"/>
        <v>38170</v>
      </c>
      <c r="H71" s="3">
        <f>CHOOSE(MATCH($A$2,{"D","C"},0),VLOOKUP($A71,$J$4:$M$39,COUNTA($J$4:$M$4)),TREND(D71:E71,F71:G71,B71))</f>
        <v>1.4724824319759406</v>
      </c>
    </row>
    <row r="72" spans="1:8">
      <c r="A72" s="12">
        <f t="shared" si="18"/>
        <v>37834</v>
      </c>
      <c r="B72" s="34">
        <f t="shared" si="12"/>
        <v>37848</v>
      </c>
      <c r="C72" s="35">
        <f t="shared" si="13"/>
        <v>7</v>
      </c>
      <c r="D72" s="17">
        <f t="shared" si="14"/>
        <v>1.467590363023392</v>
      </c>
      <c r="E72" s="17">
        <f t="shared" si="15"/>
        <v>1.6163907936634374</v>
      </c>
      <c r="F72" s="14">
        <f t="shared" si="16"/>
        <v>37805</v>
      </c>
      <c r="G72" s="14">
        <f t="shared" si="17"/>
        <v>38170</v>
      </c>
      <c r="H72" s="3">
        <f>CHOOSE(MATCH($A$2,{"D","C"},0),VLOOKUP($A72,$J$4:$M$39,COUNTA($J$4:$M$4)),TREND(D72:E72,F72:G72,B72))</f>
        <v>1.4851202767700276</v>
      </c>
    </row>
    <row r="73" spans="1:8">
      <c r="A73" s="12">
        <f t="shared" si="18"/>
        <v>37865</v>
      </c>
      <c r="B73" s="34">
        <f t="shared" si="12"/>
        <v>37879</v>
      </c>
      <c r="C73" s="35">
        <f t="shared" si="13"/>
        <v>7</v>
      </c>
      <c r="D73" s="17">
        <f t="shared" si="14"/>
        <v>1.467590363023392</v>
      </c>
      <c r="E73" s="17">
        <f t="shared" si="15"/>
        <v>1.6163907936634374</v>
      </c>
      <c r="F73" s="14">
        <f t="shared" si="16"/>
        <v>37805</v>
      </c>
      <c r="G73" s="14">
        <f t="shared" si="17"/>
        <v>38170</v>
      </c>
      <c r="H73" s="3">
        <f>CHOOSE(MATCH($A$2,{"D","C"},0),VLOOKUP($A73,$J$4:$M$39,COUNTA($J$4:$M$4)),TREND(D73:E73,F73:G73,B73))</f>
        <v>1.4977581215641127</v>
      </c>
    </row>
    <row r="74" spans="1:8">
      <c r="A74" s="12">
        <f t="shared" si="18"/>
        <v>37895</v>
      </c>
      <c r="B74" s="34">
        <f t="shared" si="12"/>
        <v>37909</v>
      </c>
      <c r="C74" s="35">
        <f t="shared" si="13"/>
        <v>7</v>
      </c>
      <c r="D74" s="17">
        <f t="shared" si="14"/>
        <v>1.467590363023392</v>
      </c>
      <c r="E74" s="17">
        <f t="shared" si="15"/>
        <v>1.6163907936634374</v>
      </c>
      <c r="F74" s="14">
        <f t="shared" si="16"/>
        <v>37805</v>
      </c>
      <c r="G74" s="14">
        <f t="shared" si="17"/>
        <v>38170</v>
      </c>
      <c r="H74" s="3">
        <f>CHOOSE(MATCH($A$2,{"D","C"},0),VLOOKUP($A74,$J$4:$M$39,COUNTA($J$4:$M$4)),TREND(D74:E74,F74:G74,B74))</f>
        <v>1.5099882939454865</v>
      </c>
    </row>
    <row r="75" spans="1:8">
      <c r="A75" s="12">
        <f t="shared" si="18"/>
        <v>37926</v>
      </c>
      <c r="B75" s="34">
        <f t="shared" si="12"/>
        <v>37940</v>
      </c>
      <c r="C75" s="35">
        <f t="shared" si="13"/>
        <v>7</v>
      </c>
      <c r="D75" s="17">
        <f t="shared" si="14"/>
        <v>1.467590363023392</v>
      </c>
      <c r="E75" s="17">
        <f t="shared" si="15"/>
        <v>1.6163907936634374</v>
      </c>
      <c r="F75" s="14">
        <f t="shared" si="16"/>
        <v>37805</v>
      </c>
      <c r="G75" s="14">
        <f t="shared" si="17"/>
        <v>38170</v>
      </c>
      <c r="H75" s="3">
        <f>CHOOSE(MATCH($A$2,{"D","C"},0),VLOOKUP($A75,$J$4:$M$39,COUNTA($J$4:$M$4)),TREND(D75:E75,F75:G75,B75))</f>
        <v>1.5226261387395734</v>
      </c>
    </row>
    <row r="76" spans="1:8">
      <c r="A76" s="12">
        <f t="shared" si="18"/>
        <v>37956</v>
      </c>
      <c r="B76" s="34">
        <f t="shared" si="12"/>
        <v>37970</v>
      </c>
      <c r="C76" s="35">
        <f t="shared" si="13"/>
        <v>7</v>
      </c>
      <c r="D76" s="17">
        <f t="shared" si="14"/>
        <v>1.467590363023392</v>
      </c>
      <c r="E76" s="17">
        <f t="shared" si="15"/>
        <v>1.6163907936634374</v>
      </c>
      <c r="F76" s="14">
        <f t="shared" si="16"/>
        <v>37805</v>
      </c>
      <c r="G76" s="14">
        <f t="shared" si="17"/>
        <v>38170</v>
      </c>
      <c r="H76" s="3">
        <f>CHOOSE(MATCH($A$2,{"D","C"},0),VLOOKUP($A76,$J$4:$M$39,COUNTA($J$4:$M$4)),TREND(D76:E76,F76:G76,B76))</f>
        <v>1.5348563111209472</v>
      </c>
    </row>
    <row r="77" spans="1:8">
      <c r="A77" s="12">
        <f t="shared" si="18"/>
        <v>37987</v>
      </c>
      <c r="B77" s="34">
        <f t="shared" si="12"/>
        <v>38001</v>
      </c>
      <c r="C77" s="35">
        <f t="shared" si="13"/>
        <v>7</v>
      </c>
      <c r="D77" s="17">
        <f t="shared" si="14"/>
        <v>1.467590363023392</v>
      </c>
      <c r="E77" s="17">
        <f t="shared" si="15"/>
        <v>1.6163907936634374</v>
      </c>
      <c r="F77" s="14">
        <f t="shared" si="16"/>
        <v>37805</v>
      </c>
      <c r="G77" s="14">
        <f t="shared" si="17"/>
        <v>38170</v>
      </c>
      <c r="H77" s="3">
        <f>CHOOSE(MATCH($A$2,{"D","C"},0),VLOOKUP($A77,$J$4:$M$39,COUNTA($J$4:$M$4)),TREND(D77:E77,F77:G77,B77))</f>
        <v>1.5474941559150324</v>
      </c>
    </row>
    <row r="78" spans="1:8">
      <c r="A78" s="12">
        <f t="shared" si="18"/>
        <v>38018</v>
      </c>
      <c r="B78" s="34">
        <f t="shared" si="12"/>
        <v>38032</v>
      </c>
      <c r="C78" s="35">
        <f t="shared" si="13"/>
        <v>7</v>
      </c>
      <c r="D78" s="17">
        <f t="shared" si="14"/>
        <v>1.467590363023392</v>
      </c>
      <c r="E78" s="17">
        <f t="shared" si="15"/>
        <v>1.6163907936634374</v>
      </c>
      <c r="F78" s="14">
        <f t="shared" si="16"/>
        <v>37805</v>
      </c>
      <c r="G78" s="14">
        <f t="shared" si="17"/>
        <v>38170</v>
      </c>
      <c r="H78" s="3">
        <f>CHOOSE(MATCH($A$2,{"D","C"},0),VLOOKUP($A78,$J$4:$M$39,COUNTA($J$4:$M$4)),TREND(D78:E78,F78:G78,B78))</f>
        <v>1.5601320007091193</v>
      </c>
    </row>
    <row r="79" spans="1:8">
      <c r="A79" s="12">
        <f t="shared" si="18"/>
        <v>38047</v>
      </c>
      <c r="B79" s="34">
        <f t="shared" si="12"/>
        <v>38061</v>
      </c>
      <c r="C79" s="35">
        <f t="shared" si="13"/>
        <v>7</v>
      </c>
      <c r="D79" s="17">
        <f t="shared" si="14"/>
        <v>1.467590363023392</v>
      </c>
      <c r="E79" s="17">
        <f t="shared" si="15"/>
        <v>1.6163907936634374</v>
      </c>
      <c r="F79" s="14">
        <f t="shared" si="16"/>
        <v>37805</v>
      </c>
      <c r="G79" s="14">
        <f t="shared" si="17"/>
        <v>38170</v>
      </c>
      <c r="H79" s="3">
        <f>CHOOSE(MATCH($A$2,{"D","C"},0),VLOOKUP($A79,$J$4:$M$39,COUNTA($J$4:$M$4)),TREND(D79:E79,F79:G79,B79))</f>
        <v>1.57195450067778</v>
      </c>
    </row>
    <row r="80" spans="1:8">
      <c r="A80" s="12">
        <f t="shared" si="18"/>
        <v>38078</v>
      </c>
      <c r="B80" s="34">
        <f t="shared" si="12"/>
        <v>38092</v>
      </c>
      <c r="C80" s="35">
        <f t="shared" si="13"/>
        <v>7</v>
      </c>
      <c r="D80" s="17">
        <f t="shared" si="14"/>
        <v>1.467590363023392</v>
      </c>
      <c r="E80" s="17">
        <f t="shared" si="15"/>
        <v>1.6163907936634374</v>
      </c>
      <c r="F80" s="14">
        <f t="shared" si="16"/>
        <v>37805</v>
      </c>
      <c r="G80" s="14">
        <f t="shared" si="17"/>
        <v>38170</v>
      </c>
      <c r="H80" s="3">
        <f>CHOOSE(MATCH($A$2,{"D","C"},0),VLOOKUP($A80,$J$4:$M$39,COUNTA($J$4:$M$4)),TREND(D80:E80,F80:G80,B80))</f>
        <v>1.5845923454718669</v>
      </c>
    </row>
    <row r="81" spans="1:8">
      <c r="A81" s="12">
        <f t="shared" si="18"/>
        <v>38108</v>
      </c>
      <c r="B81" s="34">
        <f t="shared" si="12"/>
        <v>38122</v>
      </c>
      <c r="C81" s="35">
        <f t="shared" si="13"/>
        <v>7</v>
      </c>
      <c r="D81" s="17">
        <f t="shared" si="14"/>
        <v>1.467590363023392</v>
      </c>
      <c r="E81" s="17">
        <f t="shared" si="15"/>
        <v>1.6163907936634374</v>
      </c>
      <c r="F81" s="14">
        <f t="shared" si="16"/>
        <v>37805</v>
      </c>
      <c r="G81" s="14">
        <f t="shared" si="17"/>
        <v>38170</v>
      </c>
      <c r="H81" s="3">
        <f>CHOOSE(MATCH($A$2,{"D","C"},0),VLOOKUP($A81,$J$4:$M$39,COUNTA($J$4:$M$4)),TREND(D81:E81,F81:G81,B81))</f>
        <v>1.5968225178532389</v>
      </c>
    </row>
    <row r="82" spans="1:8">
      <c r="A82" s="12">
        <f t="shared" si="18"/>
        <v>38139</v>
      </c>
      <c r="B82" s="34">
        <f t="shared" si="12"/>
        <v>38153</v>
      </c>
      <c r="C82" s="35">
        <f t="shared" si="13"/>
        <v>7</v>
      </c>
      <c r="D82" s="17">
        <f t="shared" si="14"/>
        <v>1.467590363023392</v>
      </c>
      <c r="E82" s="17">
        <f t="shared" si="15"/>
        <v>1.6163907936634374</v>
      </c>
      <c r="F82" s="14">
        <f t="shared" si="16"/>
        <v>37805</v>
      </c>
      <c r="G82" s="14">
        <f t="shared" si="17"/>
        <v>38170</v>
      </c>
      <c r="H82" s="3">
        <f>CHOOSE(MATCH($A$2,{"D","C"},0),VLOOKUP($A82,$J$4:$M$39,COUNTA($J$4:$M$4)),TREND(D82:E82,F82:G82,B82))</f>
        <v>1.6094603626473258</v>
      </c>
    </row>
    <row r="83" spans="1:8">
      <c r="A83" s="12">
        <f t="shared" si="18"/>
        <v>38169</v>
      </c>
      <c r="B83" s="34">
        <f t="shared" si="12"/>
        <v>38183</v>
      </c>
      <c r="C83" s="35">
        <f t="shared" si="13"/>
        <v>8</v>
      </c>
      <c r="D83" s="17">
        <f t="shared" si="14"/>
        <v>1.6163907936634374</v>
      </c>
      <c r="E83" s="17">
        <f t="shared" si="15"/>
        <v>1.7444454707205257</v>
      </c>
      <c r="F83" s="14">
        <f t="shared" si="16"/>
        <v>38170</v>
      </c>
      <c r="G83" s="14">
        <f t="shared" si="17"/>
        <v>38536</v>
      </c>
      <c r="H83" s="3">
        <f>CHOOSE(MATCH($A$2,{"D","C"},0),VLOOKUP($A83,$J$4:$M$39,COUNTA($J$4:$M$4)),TREND(D83:E83,F83:G83,B83))</f>
        <v>1.6209391838321316</v>
      </c>
    </row>
    <row r="84" spans="1:8">
      <c r="A84" s="12">
        <f t="shared" si="18"/>
        <v>38200</v>
      </c>
      <c r="B84" s="34">
        <f t="shared" si="12"/>
        <v>38214</v>
      </c>
      <c r="C84" s="35">
        <f t="shared" si="13"/>
        <v>8</v>
      </c>
      <c r="D84" s="17">
        <f t="shared" si="14"/>
        <v>1.6163907936634374</v>
      </c>
      <c r="E84" s="17">
        <f t="shared" si="15"/>
        <v>1.7444454707205257</v>
      </c>
      <c r="F84" s="14">
        <f t="shared" si="16"/>
        <v>38170</v>
      </c>
      <c r="G84" s="14">
        <f t="shared" si="17"/>
        <v>38536</v>
      </c>
      <c r="H84" s="3">
        <f>CHOOSE(MATCH($A$2,{"D","C"},0),VLOOKUP($A84,$J$4:$M$39,COUNTA($J$4:$M$4)),TREND(D84:E84,F84:G84,B84))</f>
        <v>1.6317853450036335</v>
      </c>
    </row>
    <row r="85" spans="1:8">
      <c r="A85" s="12">
        <f t="shared" si="18"/>
        <v>38231</v>
      </c>
      <c r="B85" s="34">
        <f t="shared" si="12"/>
        <v>38245</v>
      </c>
      <c r="C85" s="35">
        <f t="shared" si="13"/>
        <v>8</v>
      </c>
      <c r="D85" s="17">
        <f t="shared" si="14"/>
        <v>1.6163907936634374</v>
      </c>
      <c r="E85" s="17">
        <f t="shared" si="15"/>
        <v>1.7444454707205257</v>
      </c>
      <c r="F85" s="14">
        <f t="shared" si="16"/>
        <v>38170</v>
      </c>
      <c r="G85" s="14">
        <f t="shared" si="17"/>
        <v>38536</v>
      </c>
      <c r="H85" s="3">
        <f>CHOOSE(MATCH($A$2,{"D","C"},0),VLOOKUP($A85,$J$4:$M$39,COUNTA($J$4:$M$4)),TREND(D85:E85,F85:G85,B85))</f>
        <v>1.6426315061751353</v>
      </c>
    </row>
    <row r="86" spans="1:8">
      <c r="A86" s="12">
        <f t="shared" si="18"/>
        <v>38261</v>
      </c>
      <c r="B86" s="34">
        <f t="shared" si="12"/>
        <v>38275</v>
      </c>
      <c r="C86" s="35">
        <f t="shared" si="13"/>
        <v>8</v>
      </c>
      <c r="D86" s="17">
        <f t="shared" si="14"/>
        <v>1.6163907936634374</v>
      </c>
      <c r="E86" s="17">
        <f t="shared" si="15"/>
        <v>1.7444454707205257</v>
      </c>
      <c r="F86" s="14">
        <f t="shared" si="16"/>
        <v>38170</v>
      </c>
      <c r="G86" s="14">
        <f t="shared" si="17"/>
        <v>38536</v>
      </c>
      <c r="H86" s="3">
        <f>CHOOSE(MATCH($A$2,{"D","C"},0),VLOOKUP($A86,$J$4:$M$39,COUNTA($J$4:$M$4)),TREND(D86:E86,F86:G86,B86))</f>
        <v>1.6531277911798146</v>
      </c>
    </row>
    <row r="87" spans="1:8">
      <c r="A87" s="12">
        <f t="shared" si="18"/>
        <v>38292</v>
      </c>
      <c r="B87" s="34">
        <f t="shared" si="12"/>
        <v>38306</v>
      </c>
      <c r="C87" s="35">
        <f t="shared" si="13"/>
        <v>8</v>
      </c>
      <c r="D87" s="17">
        <f t="shared" si="14"/>
        <v>1.6163907936634374</v>
      </c>
      <c r="E87" s="17">
        <f t="shared" si="15"/>
        <v>1.7444454707205257</v>
      </c>
      <c r="F87" s="14">
        <f t="shared" si="16"/>
        <v>38170</v>
      </c>
      <c r="G87" s="14">
        <f t="shared" si="17"/>
        <v>38536</v>
      </c>
      <c r="H87" s="3">
        <f>CHOOSE(MATCH($A$2,{"D","C"},0),VLOOKUP($A87,$J$4:$M$39,COUNTA($J$4:$M$4)),TREND(D87:E87,F87:G87,B87))</f>
        <v>1.6639739523513164</v>
      </c>
    </row>
    <row r="88" spans="1:8">
      <c r="A88" s="12">
        <f t="shared" si="18"/>
        <v>38322</v>
      </c>
      <c r="B88" s="34">
        <f t="shared" si="12"/>
        <v>38336</v>
      </c>
      <c r="C88" s="35">
        <f t="shared" si="13"/>
        <v>8</v>
      </c>
      <c r="D88" s="17">
        <f t="shared" si="14"/>
        <v>1.6163907936634374</v>
      </c>
      <c r="E88" s="17">
        <f t="shared" si="15"/>
        <v>1.7444454707205257</v>
      </c>
      <c r="F88" s="14">
        <f t="shared" si="16"/>
        <v>38170</v>
      </c>
      <c r="G88" s="14">
        <f t="shared" si="17"/>
        <v>38536</v>
      </c>
      <c r="H88" s="3">
        <f>CHOOSE(MATCH($A$2,{"D","C"},0),VLOOKUP($A88,$J$4:$M$39,COUNTA($J$4:$M$4)),TREND(D88:E88,F88:G88,B88))</f>
        <v>1.6744702373559956</v>
      </c>
    </row>
    <row r="89" spans="1:8">
      <c r="A89" s="12">
        <f t="shared" si="18"/>
        <v>38353</v>
      </c>
      <c r="B89" s="34">
        <f t="shared" si="12"/>
        <v>38367</v>
      </c>
      <c r="C89" s="35">
        <f t="shared" si="13"/>
        <v>8</v>
      </c>
      <c r="D89" s="17">
        <f t="shared" si="14"/>
        <v>1.6163907936634374</v>
      </c>
      <c r="E89" s="17">
        <f t="shared" si="15"/>
        <v>1.7444454707205257</v>
      </c>
      <c r="F89" s="14">
        <f t="shared" si="16"/>
        <v>38170</v>
      </c>
      <c r="G89" s="14">
        <f t="shared" si="17"/>
        <v>38536</v>
      </c>
      <c r="H89" s="3">
        <f>CHOOSE(MATCH($A$2,{"D","C"},0),VLOOKUP($A89,$J$4:$M$39,COUNTA($J$4:$M$4)),TREND(D89:E89,F89:G89,B89))</f>
        <v>1.6853163985274993</v>
      </c>
    </row>
    <row r="90" spans="1:8">
      <c r="A90" s="12">
        <f t="shared" si="18"/>
        <v>38384</v>
      </c>
      <c r="B90" s="34">
        <f t="shared" si="12"/>
        <v>38398</v>
      </c>
      <c r="C90" s="35">
        <f t="shared" si="13"/>
        <v>8</v>
      </c>
      <c r="D90" s="17">
        <f t="shared" si="14"/>
        <v>1.6163907936634374</v>
      </c>
      <c r="E90" s="17">
        <f t="shared" si="15"/>
        <v>1.7444454707205257</v>
      </c>
      <c r="F90" s="14">
        <f t="shared" si="16"/>
        <v>38170</v>
      </c>
      <c r="G90" s="14">
        <f t="shared" si="17"/>
        <v>38536</v>
      </c>
      <c r="H90" s="3">
        <f>CHOOSE(MATCH($A$2,{"D","C"},0),VLOOKUP($A90,$J$4:$M$39,COUNTA($J$4:$M$4)),TREND(D90:E90,F90:G90,B90))</f>
        <v>1.6961625596990011</v>
      </c>
    </row>
    <row r="91" spans="1:8">
      <c r="A91" s="12">
        <f t="shared" si="18"/>
        <v>38412</v>
      </c>
      <c r="B91" s="34">
        <f t="shared" si="12"/>
        <v>38426</v>
      </c>
      <c r="C91" s="35">
        <f t="shared" si="13"/>
        <v>8</v>
      </c>
      <c r="D91" s="17">
        <f t="shared" si="14"/>
        <v>1.6163907936634374</v>
      </c>
      <c r="E91" s="17">
        <f t="shared" si="15"/>
        <v>1.7444454707205257</v>
      </c>
      <c r="F91" s="14">
        <f t="shared" si="16"/>
        <v>38170</v>
      </c>
      <c r="G91" s="14">
        <f t="shared" si="17"/>
        <v>38536</v>
      </c>
      <c r="H91" s="3">
        <f>CHOOSE(MATCH($A$2,{"D","C"},0),VLOOKUP($A91,$J$4:$M$39,COUNTA($J$4:$M$4)),TREND(D91:E91,F91:G91,B91))</f>
        <v>1.7059590923700352</v>
      </c>
    </row>
    <row r="92" spans="1:8">
      <c r="A92" s="12">
        <f t="shared" si="18"/>
        <v>38443</v>
      </c>
      <c r="B92" s="34">
        <f t="shared" si="12"/>
        <v>38457</v>
      </c>
      <c r="C92" s="35">
        <f t="shared" si="13"/>
        <v>8</v>
      </c>
      <c r="D92" s="17">
        <f t="shared" si="14"/>
        <v>1.6163907936634374</v>
      </c>
      <c r="E92" s="17">
        <f t="shared" si="15"/>
        <v>1.7444454707205257</v>
      </c>
      <c r="F92" s="14">
        <f t="shared" si="16"/>
        <v>38170</v>
      </c>
      <c r="G92" s="14">
        <f t="shared" si="17"/>
        <v>38536</v>
      </c>
      <c r="H92" s="3">
        <f>CHOOSE(MATCH($A$2,{"D","C"},0),VLOOKUP($A92,$J$4:$M$39,COUNTA($J$4:$M$4)),TREND(D92:E92,F92:G92,B92))</f>
        <v>1.716805253541537</v>
      </c>
    </row>
    <row r="93" spans="1:8">
      <c r="A93" s="12">
        <f t="shared" si="18"/>
        <v>38473</v>
      </c>
      <c r="B93" s="34">
        <f t="shared" si="12"/>
        <v>38487</v>
      </c>
      <c r="C93" s="35">
        <f t="shared" si="13"/>
        <v>8</v>
      </c>
      <c r="D93" s="17">
        <f t="shared" si="14"/>
        <v>1.6163907936634374</v>
      </c>
      <c r="E93" s="17">
        <f t="shared" si="15"/>
        <v>1.7444454707205257</v>
      </c>
      <c r="F93" s="14">
        <f t="shared" si="16"/>
        <v>38170</v>
      </c>
      <c r="G93" s="14">
        <f t="shared" si="17"/>
        <v>38536</v>
      </c>
      <c r="H93" s="3">
        <f>CHOOSE(MATCH($A$2,{"D","C"},0),VLOOKUP($A93,$J$4:$M$39,COUNTA($J$4:$M$4)),TREND(D93:E93,F93:G93,B93))</f>
        <v>1.7273015385462163</v>
      </c>
    </row>
    <row r="94" spans="1:8">
      <c r="A94" s="12">
        <f t="shared" si="18"/>
        <v>38504</v>
      </c>
      <c r="B94" s="34">
        <f t="shared" si="12"/>
        <v>38518</v>
      </c>
      <c r="C94" s="35">
        <f t="shared" si="13"/>
        <v>8</v>
      </c>
      <c r="D94" s="17">
        <f t="shared" si="14"/>
        <v>1.6163907936634374</v>
      </c>
      <c r="E94" s="17">
        <f t="shared" si="15"/>
        <v>1.7444454707205257</v>
      </c>
      <c r="F94" s="14">
        <f t="shared" si="16"/>
        <v>38170</v>
      </c>
      <c r="G94" s="14">
        <f t="shared" si="17"/>
        <v>38536</v>
      </c>
      <c r="H94" s="3">
        <f>CHOOSE(MATCH($A$2,{"D","C"},0),VLOOKUP($A94,$J$4:$M$39,COUNTA($J$4:$M$4)),TREND(D94:E94,F94:G94,B94))</f>
        <v>1.7381476997177181</v>
      </c>
    </row>
    <row r="95" spans="1:8">
      <c r="A95" s="12">
        <f t="shared" si="18"/>
        <v>38534</v>
      </c>
      <c r="B95" s="34">
        <f t="shared" si="12"/>
        <v>38548</v>
      </c>
      <c r="C95" s="35">
        <f t="shared" si="13"/>
        <v>9</v>
      </c>
      <c r="D95" s="17">
        <f t="shared" si="14"/>
        <v>1.7444454707205257</v>
      </c>
      <c r="E95" s="17">
        <f t="shared" si="15"/>
        <v>1.8533318801100254</v>
      </c>
      <c r="F95" s="14">
        <f t="shared" si="16"/>
        <v>38536</v>
      </c>
      <c r="G95" s="14">
        <f t="shared" si="17"/>
        <v>38901</v>
      </c>
      <c r="H95" s="3">
        <f>CHOOSE(MATCH($A$2,{"D","C"},0),VLOOKUP($A95,$J$4:$M$39,COUNTA($J$4:$M$4)),TREND(D95:E95,F95:G95,B95))</f>
        <v>1.7480252978785362</v>
      </c>
    </row>
    <row r="96" spans="1:8">
      <c r="A96" s="12">
        <f t="shared" si="18"/>
        <v>38565</v>
      </c>
      <c r="B96" s="34">
        <f t="shared" si="12"/>
        <v>38579</v>
      </c>
      <c r="C96" s="35">
        <f t="shared" si="13"/>
        <v>9</v>
      </c>
      <c r="D96" s="17">
        <f t="shared" si="14"/>
        <v>1.7444454707205257</v>
      </c>
      <c r="E96" s="17">
        <f t="shared" si="15"/>
        <v>1.8533318801100254</v>
      </c>
      <c r="F96" s="14">
        <f t="shared" si="16"/>
        <v>38536</v>
      </c>
      <c r="G96" s="14">
        <f t="shared" si="17"/>
        <v>38901</v>
      </c>
      <c r="H96" s="3">
        <f>CHOOSE(MATCH($A$2,{"D","C"},0),VLOOKUP($A96,$J$4:$M$39,COUNTA($J$4:$M$4)),TREND(D96:E96,F96:G96,B96))</f>
        <v>1.7572731847033989</v>
      </c>
    </row>
    <row r="97" spans="1:8">
      <c r="A97" s="12">
        <f t="shared" si="18"/>
        <v>38596</v>
      </c>
      <c r="B97" s="34">
        <f t="shared" si="12"/>
        <v>38610</v>
      </c>
      <c r="C97" s="35">
        <f t="shared" si="13"/>
        <v>9</v>
      </c>
      <c r="D97" s="17">
        <f t="shared" si="14"/>
        <v>1.7444454707205257</v>
      </c>
      <c r="E97" s="17">
        <f t="shared" si="15"/>
        <v>1.8533318801100254</v>
      </c>
      <c r="F97" s="14">
        <f t="shared" si="16"/>
        <v>38536</v>
      </c>
      <c r="G97" s="14">
        <f t="shared" si="17"/>
        <v>38901</v>
      </c>
      <c r="H97" s="3">
        <f>CHOOSE(MATCH($A$2,{"D","C"},0),VLOOKUP($A97,$J$4:$M$39,COUNTA($J$4:$M$4)),TREND(D97:E97,F97:G97,B97))</f>
        <v>1.7665210715282598</v>
      </c>
    </row>
    <row r="98" spans="1:8">
      <c r="A98" s="12">
        <f t="shared" si="18"/>
        <v>38626</v>
      </c>
      <c r="B98" s="34">
        <f t="shared" si="12"/>
        <v>38640</v>
      </c>
      <c r="C98" s="35">
        <f t="shared" si="13"/>
        <v>9</v>
      </c>
      <c r="D98" s="17">
        <f t="shared" si="14"/>
        <v>1.7444454707205257</v>
      </c>
      <c r="E98" s="17">
        <f t="shared" si="15"/>
        <v>1.8533318801100254</v>
      </c>
      <c r="F98" s="14">
        <f t="shared" si="16"/>
        <v>38536</v>
      </c>
      <c r="G98" s="14">
        <f t="shared" si="17"/>
        <v>38901</v>
      </c>
      <c r="H98" s="3">
        <f>CHOOSE(MATCH($A$2,{"D","C"},0),VLOOKUP($A98,$J$4:$M$39,COUNTA($J$4:$M$4)),TREND(D98:E98,F98:G98,B98))</f>
        <v>1.775470639423288</v>
      </c>
    </row>
    <row r="99" spans="1:8">
      <c r="A99" s="12">
        <f t="shared" si="18"/>
        <v>38657</v>
      </c>
      <c r="B99" s="34">
        <f t="shared" si="12"/>
        <v>38671</v>
      </c>
      <c r="C99" s="35">
        <f t="shared" si="13"/>
        <v>9</v>
      </c>
      <c r="D99" s="17">
        <f t="shared" si="14"/>
        <v>1.7444454707205257</v>
      </c>
      <c r="E99" s="17">
        <f t="shared" si="15"/>
        <v>1.8533318801100254</v>
      </c>
      <c r="F99" s="14">
        <f t="shared" si="16"/>
        <v>38536</v>
      </c>
      <c r="G99" s="14">
        <f t="shared" si="17"/>
        <v>38901</v>
      </c>
      <c r="H99" s="3">
        <f>CHOOSE(MATCH($A$2,{"D","C"},0),VLOOKUP($A99,$J$4:$M$39,COUNTA($J$4:$M$4)),TREND(D99:E99,F99:G99,B99))</f>
        <v>1.7847185262481489</v>
      </c>
    </row>
    <row r="100" spans="1:8">
      <c r="A100" s="12">
        <f t="shared" si="18"/>
        <v>38687</v>
      </c>
      <c r="B100" s="34">
        <f t="shared" si="12"/>
        <v>38701</v>
      </c>
      <c r="C100" s="35">
        <f t="shared" si="13"/>
        <v>9</v>
      </c>
      <c r="D100" s="17">
        <f t="shared" si="14"/>
        <v>1.7444454707205257</v>
      </c>
      <c r="E100" s="17">
        <f t="shared" si="15"/>
        <v>1.8533318801100254</v>
      </c>
      <c r="F100" s="14">
        <f t="shared" si="16"/>
        <v>38536</v>
      </c>
      <c r="G100" s="14">
        <f t="shared" si="17"/>
        <v>38901</v>
      </c>
      <c r="H100" s="3">
        <f>CHOOSE(MATCH($A$2,{"D","C"},0),VLOOKUP($A100,$J$4:$M$39,COUNTA($J$4:$M$4)),TREND(D100:E100,F100:G100,B100))</f>
        <v>1.7936680941431771</v>
      </c>
    </row>
    <row r="101" spans="1:8">
      <c r="A101" s="12">
        <f t="shared" si="18"/>
        <v>38718</v>
      </c>
      <c r="B101" s="34">
        <f t="shared" si="12"/>
        <v>38732</v>
      </c>
      <c r="C101" s="35">
        <f t="shared" si="13"/>
        <v>9</v>
      </c>
      <c r="D101" s="17">
        <f t="shared" si="14"/>
        <v>1.7444454707205257</v>
      </c>
      <c r="E101" s="17">
        <f t="shared" si="15"/>
        <v>1.8533318801100254</v>
      </c>
      <c r="F101" s="14">
        <f t="shared" si="16"/>
        <v>38536</v>
      </c>
      <c r="G101" s="14">
        <f t="shared" si="17"/>
        <v>38901</v>
      </c>
      <c r="H101" s="3">
        <f>CHOOSE(MATCH($A$2,{"D","C"},0),VLOOKUP($A101,$J$4:$M$39,COUNTA($J$4:$M$4)),TREND(D101:E101,F101:G101,B101))</f>
        <v>1.802915980968038</v>
      </c>
    </row>
    <row r="102" spans="1:8">
      <c r="A102" s="12">
        <f t="shared" si="18"/>
        <v>38749</v>
      </c>
      <c r="B102" s="34">
        <f t="shared" si="12"/>
        <v>38763</v>
      </c>
      <c r="C102" s="35">
        <f t="shared" si="13"/>
        <v>9</v>
      </c>
      <c r="D102" s="17">
        <f t="shared" si="14"/>
        <v>1.7444454707205257</v>
      </c>
      <c r="E102" s="17">
        <f t="shared" si="15"/>
        <v>1.8533318801100254</v>
      </c>
      <c r="F102" s="14">
        <f t="shared" si="16"/>
        <v>38536</v>
      </c>
      <c r="G102" s="14">
        <f t="shared" si="17"/>
        <v>38901</v>
      </c>
      <c r="H102" s="3">
        <f>CHOOSE(MATCH($A$2,{"D","C"},0),VLOOKUP($A102,$J$4:$M$39,COUNTA($J$4:$M$4)),TREND(D102:E102,F102:G102,B102))</f>
        <v>1.8121638677928988</v>
      </c>
    </row>
    <row r="103" spans="1:8">
      <c r="A103" s="12">
        <f t="shared" si="18"/>
        <v>38777</v>
      </c>
      <c r="B103" s="34">
        <f t="shared" si="12"/>
        <v>38791</v>
      </c>
      <c r="C103" s="35">
        <f t="shared" si="13"/>
        <v>9</v>
      </c>
      <c r="D103" s="17">
        <f t="shared" si="14"/>
        <v>1.7444454707205257</v>
      </c>
      <c r="E103" s="17">
        <f t="shared" si="15"/>
        <v>1.8533318801100254</v>
      </c>
      <c r="F103" s="14">
        <f t="shared" si="16"/>
        <v>38536</v>
      </c>
      <c r="G103" s="14">
        <f t="shared" si="17"/>
        <v>38901</v>
      </c>
      <c r="H103" s="3">
        <f>CHOOSE(MATCH($A$2,{"D","C"},0),VLOOKUP($A103,$J$4:$M$39,COUNTA($J$4:$M$4)),TREND(D103:E103,F103:G103,B103))</f>
        <v>1.8205167978282581</v>
      </c>
    </row>
    <row r="104" spans="1:8">
      <c r="A104" s="12">
        <f t="shared" si="18"/>
        <v>38808</v>
      </c>
      <c r="B104" s="34">
        <f t="shared" si="12"/>
        <v>38822</v>
      </c>
      <c r="C104" s="35">
        <f t="shared" si="13"/>
        <v>9</v>
      </c>
      <c r="D104" s="17">
        <f t="shared" si="14"/>
        <v>1.7444454707205257</v>
      </c>
      <c r="E104" s="17">
        <f t="shared" si="15"/>
        <v>1.8533318801100254</v>
      </c>
      <c r="F104" s="14">
        <f t="shared" si="16"/>
        <v>38536</v>
      </c>
      <c r="G104" s="14">
        <f t="shared" si="17"/>
        <v>38901</v>
      </c>
      <c r="H104" s="3">
        <f>CHOOSE(MATCH($A$2,{"D","C"},0),VLOOKUP($A104,$J$4:$M$39,COUNTA($J$4:$M$4)),TREND(D104:E104,F104:G104,B104))</f>
        <v>1.8297646846531208</v>
      </c>
    </row>
    <row r="105" spans="1:8">
      <c r="A105" s="12">
        <f t="shared" si="18"/>
        <v>38838</v>
      </c>
      <c r="B105" s="34">
        <f t="shared" si="12"/>
        <v>38852</v>
      </c>
      <c r="C105" s="35">
        <f t="shared" si="13"/>
        <v>9</v>
      </c>
      <c r="D105" s="17">
        <f t="shared" si="14"/>
        <v>1.7444454707205257</v>
      </c>
      <c r="E105" s="17">
        <f t="shared" si="15"/>
        <v>1.8533318801100254</v>
      </c>
      <c r="F105" s="14">
        <f t="shared" si="16"/>
        <v>38536</v>
      </c>
      <c r="G105" s="14">
        <f t="shared" si="17"/>
        <v>38901</v>
      </c>
      <c r="H105" s="3">
        <f>CHOOSE(MATCH($A$2,{"D","C"},0),VLOOKUP($A105,$J$4:$M$39,COUNTA($J$4:$M$4)),TREND(D105:E105,F105:G105,B105))</f>
        <v>1.8387142525481472</v>
      </c>
    </row>
    <row r="106" spans="1:8">
      <c r="A106" s="12">
        <f t="shared" si="18"/>
        <v>38869</v>
      </c>
      <c r="B106" s="34">
        <f t="shared" si="12"/>
        <v>38883</v>
      </c>
      <c r="C106" s="35">
        <f t="shared" si="13"/>
        <v>9</v>
      </c>
      <c r="D106" s="17">
        <f t="shared" si="14"/>
        <v>1.7444454707205257</v>
      </c>
      <c r="E106" s="17">
        <f t="shared" si="15"/>
        <v>1.8533318801100254</v>
      </c>
      <c r="F106" s="14">
        <f t="shared" si="16"/>
        <v>38536</v>
      </c>
      <c r="G106" s="14">
        <f t="shared" si="17"/>
        <v>38901</v>
      </c>
      <c r="H106" s="3">
        <f>CHOOSE(MATCH($A$2,{"D","C"},0),VLOOKUP($A106,$J$4:$M$39,COUNTA($J$4:$M$4)),TREND(D106:E106,F106:G106,B106))</f>
        <v>1.8479621393730099</v>
      </c>
    </row>
    <row r="107" spans="1:8">
      <c r="A107" s="12">
        <f t="shared" si="18"/>
        <v>38899</v>
      </c>
      <c r="B107" s="34">
        <f t="shared" si="12"/>
        <v>38913</v>
      </c>
      <c r="C107" s="35">
        <f t="shared" si="13"/>
        <v>10</v>
      </c>
      <c r="D107" s="17">
        <f t="shared" si="14"/>
        <v>1.8533318801100254</v>
      </c>
      <c r="E107" s="17">
        <f t="shared" si="15"/>
        <v>1.9666110175066807</v>
      </c>
      <c r="F107" s="14">
        <f t="shared" si="16"/>
        <v>38901</v>
      </c>
      <c r="G107" s="14">
        <f t="shared" si="17"/>
        <v>39266</v>
      </c>
      <c r="H107" s="3">
        <f>CHOOSE(MATCH($A$2,{"D","C"},0),VLOOKUP($A107,$J$4:$M$39,COUNTA($J$4:$M$4)),TREND(D107:E107,F107:G107,B107))</f>
        <v>1.8570561257230658</v>
      </c>
    </row>
    <row r="108" spans="1:8">
      <c r="A108" s="12">
        <f t="shared" si="18"/>
        <v>38930</v>
      </c>
      <c r="B108" s="34">
        <f t="shared" si="12"/>
        <v>38944</v>
      </c>
      <c r="C108" s="35">
        <f t="shared" si="13"/>
        <v>10</v>
      </c>
      <c r="D108" s="17">
        <f t="shared" si="14"/>
        <v>1.8533318801100254</v>
      </c>
      <c r="E108" s="17">
        <f t="shared" si="15"/>
        <v>1.9666110175066807</v>
      </c>
      <c r="F108" s="14">
        <f t="shared" si="16"/>
        <v>38901</v>
      </c>
      <c r="G108" s="14">
        <f t="shared" si="17"/>
        <v>39266</v>
      </c>
      <c r="H108" s="3">
        <f>CHOOSE(MATCH($A$2,{"D","C"},0),VLOOKUP($A108,$J$4:$M$39,COUNTA($J$4:$M$4)),TREND(D108:E108,F108:G108,B108))</f>
        <v>1.8666770935567545</v>
      </c>
    </row>
    <row r="109" spans="1:8">
      <c r="A109" s="12">
        <f t="shared" si="18"/>
        <v>38961</v>
      </c>
      <c r="B109" s="34">
        <f t="shared" si="12"/>
        <v>38975</v>
      </c>
      <c r="C109" s="35">
        <f t="shared" si="13"/>
        <v>10</v>
      </c>
      <c r="D109" s="17">
        <f t="shared" si="14"/>
        <v>1.8533318801100254</v>
      </c>
      <c r="E109" s="17">
        <f t="shared" si="15"/>
        <v>1.9666110175066807</v>
      </c>
      <c r="F109" s="14">
        <f t="shared" si="16"/>
        <v>38901</v>
      </c>
      <c r="G109" s="14">
        <f t="shared" si="17"/>
        <v>39266</v>
      </c>
      <c r="H109" s="3">
        <f>CHOOSE(MATCH($A$2,{"D","C"},0),VLOOKUP($A109,$J$4:$M$39,COUNTA($J$4:$M$4)),TREND(D109:E109,F109:G109,B109))</f>
        <v>1.8762980613904432</v>
      </c>
    </row>
    <row r="110" spans="1:8">
      <c r="A110" s="12">
        <f t="shared" si="18"/>
        <v>38991</v>
      </c>
      <c r="B110" s="34">
        <f t="shared" si="12"/>
        <v>39005</v>
      </c>
      <c r="C110" s="35">
        <f t="shared" si="13"/>
        <v>10</v>
      </c>
      <c r="D110" s="17">
        <f t="shared" si="14"/>
        <v>1.8533318801100254</v>
      </c>
      <c r="E110" s="17">
        <f t="shared" si="15"/>
        <v>1.9666110175066807</v>
      </c>
      <c r="F110" s="14">
        <f t="shared" si="16"/>
        <v>38901</v>
      </c>
      <c r="G110" s="14">
        <f t="shared" si="17"/>
        <v>39266</v>
      </c>
      <c r="H110" s="3">
        <f>CHOOSE(MATCH($A$2,{"D","C"},0),VLOOKUP($A110,$J$4:$M$39,COUNTA($J$4:$M$4)),TREND(D110:E110,F110:G110,B110))</f>
        <v>1.885608675423045</v>
      </c>
    </row>
    <row r="111" spans="1:8">
      <c r="A111" s="12">
        <f t="shared" si="18"/>
        <v>39022</v>
      </c>
      <c r="B111" s="34">
        <f t="shared" si="12"/>
        <v>39036</v>
      </c>
      <c r="C111" s="35">
        <f t="shared" si="13"/>
        <v>10</v>
      </c>
      <c r="D111" s="17">
        <f t="shared" si="14"/>
        <v>1.8533318801100254</v>
      </c>
      <c r="E111" s="17">
        <f t="shared" si="15"/>
        <v>1.9666110175066807</v>
      </c>
      <c r="F111" s="14">
        <f t="shared" si="16"/>
        <v>38901</v>
      </c>
      <c r="G111" s="14">
        <f t="shared" si="17"/>
        <v>39266</v>
      </c>
      <c r="H111" s="3">
        <f>CHOOSE(MATCH($A$2,{"D","C"},0),VLOOKUP($A111,$J$4:$M$39,COUNTA($J$4:$M$4)),TREND(D111:E111,F111:G111,B111))</f>
        <v>1.8952296432567337</v>
      </c>
    </row>
    <row r="112" spans="1:8">
      <c r="A112" s="12">
        <f t="shared" si="18"/>
        <v>39052</v>
      </c>
      <c r="B112" s="34">
        <f t="shared" si="12"/>
        <v>39066</v>
      </c>
      <c r="C112" s="35">
        <f t="shared" si="13"/>
        <v>10</v>
      </c>
      <c r="D112" s="17">
        <f t="shared" si="14"/>
        <v>1.8533318801100254</v>
      </c>
      <c r="E112" s="17">
        <f t="shared" si="15"/>
        <v>1.9666110175066807</v>
      </c>
      <c r="F112" s="14">
        <f t="shared" si="16"/>
        <v>38901</v>
      </c>
      <c r="G112" s="14">
        <f t="shared" si="17"/>
        <v>39266</v>
      </c>
      <c r="H112" s="3">
        <f>CHOOSE(MATCH($A$2,{"D","C"},0),VLOOKUP($A112,$J$4:$M$39,COUNTA($J$4:$M$4)),TREND(D112:E112,F112:G112,B112))</f>
        <v>1.9045402572893355</v>
      </c>
    </row>
    <row r="113" spans="1:8">
      <c r="A113" s="12">
        <f t="shared" si="18"/>
        <v>39083</v>
      </c>
      <c r="B113" s="34">
        <f t="shared" si="12"/>
        <v>39097</v>
      </c>
      <c r="C113" s="35">
        <f t="shared" si="13"/>
        <v>10</v>
      </c>
      <c r="D113" s="17">
        <f t="shared" si="14"/>
        <v>1.8533318801100254</v>
      </c>
      <c r="E113" s="17">
        <f t="shared" si="15"/>
        <v>1.9666110175066807</v>
      </c>
      <c r="F113" s="14">
        <f t="shared" si="16"/>
        <v>38901</v>
      </c>
      <c r="G113" s="14">
        <f t="shared" si="17"/>
        <v>39266</v>
      </c>
      <c r="H113" s="3">
        <f>CHOOSE(MATCH($A$2,{"D","C"},0),VLOOKUP($A113,$J$4:$M$39,COUNTA($J$4:$M$4)),TREND(D113:E113,F113:G113,B113))</f>
        <v>1.9141612251230242</v>
      </c>
    </row>
    <row r="114" spans="1:8">
      <c r="A114" s="12">
        <f t="shared" si="18"/>
        <v>39114</v>
      </c>
      <c r="B114" s="34">
        <f t="shared" si="12"/>
        <v>39128</v>
      </c>
      <c r="C114" s="35">
        <f t="shared" si="13"/>
        <v>10</v>
      </c>
      <c r="D114" s="17">
        <f t="shared" si="14"/>
        <v>1.8533318801100254</v>
      </c>
      <c r="E114" s="17">
        <f t="shared" si="15"/>
        <v>1.9666110175066807</v>
      </c>
      <c r="F114" s="14">
        <f t="shared" si="16"/>
        <v>38901</v>
      </c>
      <c r="G114" s="14">
        <f t="shared" si="17"/>
        <v>39266</v>
      </c>
      <c r="H114" s="3">
        <f>CHOOSE(MATCH($A$2,{"D","C"},0),VLOOKUP($A114,$J$4:$M$39,COUNTA($J$4:$M$4)),TREND(D114:E114,F114:G114,B114))</f>
        <v>1.9237821929567129</v>
      </c>
    </row>
    <row r="115" spans="1:8">
      <c r="A115" s="12">
        <f t="shared" si="18"/>
        <v>39142</v>
      </c>
      <c r="B115" s="34">
        <f t="shared" si="12"/>
        <v>39156</v>
      </c>
      <c r="C115" s="35">
        <f t="shared" si="13"/>
        <v>10</v>
      </c>
      <c r="D115" s="17">
        <f t="shared" si="14"/>
        <v>1.8533318801100254</v>
      </c>
      <c r="E115" s="17">
        <f t="shared" si="15"/>
        <v>1.9666110175066807</v>
      </c>
      <c r="F115" s="14">
        <f t="shared" si="16"/>
        <v>38901</v>
      </c>
      <c r="G115" s="14">
        <f t="shared" si="17"/>
        <v>39266</v>
      </c>
      <c r="H115" s="3">
        <f>CHOOSE(MATCH($A$2,{"D","C"},0),VLOOKUP($A115,$J$4:$M$39,COUNTA($J$4:$M$4)),TREND(D115:E115,F115:G115,B115))</f>
        <v>1.9324720993871409</v>
      </c>
    </row>
    <row r="116" spans="1:8">
      <c r="A116" s="12">
        <f t="shared" si="18"/>
        <v>39173</v>
      </c>
      <c r="B116" s="34">
        <f t="shared" si="12"/>
        <v>39187</v>
      </c>
      <c r="C116" s="35">
        <f t="shared" si="13"/>
        <v>10</v>
      </c>
      <c r="D116" s="17">
        <f t="shared" si="14"/>
        <v>1.8533318801100254</v>
      </c>
      <c r="E116" s="17">
        <f t="shared" si="15"/>
        <v>1.9666110175066807</v>
      </c>
      <c r="F116" s="14">
        <f t="shared" si="16"/>
        <v>38901</v>
      </c>
      <c r="G116" s="14">
        <f t="shared" si="17"/>
        <v>39266</v>
      </c>
      <c r="H116" s="3">
        <f>CHOOSE(MATCH($A$2,{"D","C"},0),VLOOKUP($A116,$J$4:$M$39,COUNTA($J$4:$M$4)),TREND(D116:E116,F116:G116,B116))</f>
        <v>1.9420930672208296</v>
      </c>
    </row>
    <row r="117" spans="1:8">
      <c r="A117" s="12">
        <f t="shared" si="18"/>
        <v>39203</v>
      </c>
      <c r="B117" s="34">
        <f t="shared" si="12"/>
        <v>39217</v>
      </c>
      <c r="C117" s="35">
        <f t="shared" si="13"/>
        <v>10</v>
      </c>
      <c r="D117" s="17">
        <f t="shared" si="14"/>
        <v>1.8533318801100254</v>
      </c>
      <c r="E117" s="17">
        <f t="shared" si="15"/>
        <v>1.9666110175066807</v>
      </c>
      <c r="F117" s="14">
        <f t="shared" si="16"/>
        <v>38901</v>
      </c>
      <c r="G117" s="14">
        <f t="shared" si="17"/>
        <v>39266</v>
      </c>
      <c r="H117" s="3">
        <f>CHOOSE(MATCH($A$2,{"D","C"},0),VLOOKUP($A117,$J$4:$M$39,COUNTA($J$4:$M$4)),TREND(D117:E117,F117:G117,B117))</f>
        <v>1.9514036812534314</v>
      </c>
    </row>
    <row r="118" spans="1:8">
      <c r="A118" s="12">
        <f t="shared" si="18"/>
        <v>39234</v>
      </c>
      <c r="B118" s="34">
        <f t="shared" si="12"/>
        <v>39248</v>
      </c>
      <c r="C118" s="35">
        <f t="shared" si="13"/>
        <v>10</v>
      </c>
      <c r="D118" s="17">
        <f t="shared" si="14"/>
        <v>1.8533318801100254</v>
      </c>
      <c r="E118" s="17">
        <f t="shared" si="15"/>
        <v>1.9666110175066807</v>
      </c>
      <c r="F118" s="14">
        <f t="shared" si="16"/>
        <v>38901</v>
      </c>
      <c r="G118" s="14">
        <f t="shared" si="17"/>
        <v>39266</v>
      </c>
      <c r="H118" s="3">
        <f>CHOOSE(MATCH($A$2,{"D","C"},0),VLOOKUP($A118,$J$4:$M$39,COUNTA($J$4:$M$4)),TREND(D118:E118,F118:G118,B118))</f>
        <v>1.9610246490871202</v>
      </c>
    </row>
    <row r="119" spans="1:8">
      <c r="A119" s="12">
        <f t="shared" si="18"/>
        <v>39264</v>
      </c>
      <c r="B119" s="34">
        <f t="shared" si="12"/>
        <v>39278</v>
      </c>
      <c r="C119" s="35">
        <f t="shared" si="13"/>
        <v>11</v>
      </c>
      <c r="D119" s="17">
        <f t="shared" si="14"/>
        <v>1.9666110175066807</v>
      </c>
      <c r="E119" s="17">
        <f t="shared" si="15"/>
        <v>2.0717268547285261</v>
      </c>
      <c r="F119" s="14">
        <f t="shared" si="16"/>
        <v>39266</v>
      </c>
      <c r="G119" s="14">
        <f t="shared" si="17"/>
        <v>39631</v>
      </c>
      <c r="H119" s="3">
        <f>CHOOSE(MATCH($A$2,{"D","C"},0),VLOOKUP($A119,$J$4:$M$39,COUNTA($J$4:$M$4)),TREND(D119:E119,F119:G119,B119))</f>
        <v>1.9700668806482202</v>
      </c>
    </row>
    <row r="120" spans="1:8">
      <c r="A120" s="12">
        <f t="shared" si="18"/>
        <v>39295</v>
      </c>
      <c r="B120" s="34">
        <f t="shared" si="12"/>
        <v>39309</v>
      </c>
      <c r="C120" s="35">
        <f t="shared" si="13"/>
        <v>11</v>
      </c>
      <c r="D120" s="17">
        <f t="shared" si="14"/>
        <v>1.9666110175066807</v>
      </c>
      <c r="E120" s="17">
        <f t="shared" si="15"/>
        <v>2.0717268547285261</v>
      </c>
      <c r="F120" s="14">
        <f t="shared" si="16"/>
        <v>39266</v>
      </c>
      <c r="G120" s="14">
        <f t="shared" si="17"/>
        <v>39631</v>
      </c>
      <c r="H120" s="3">
        <f>CHOOSE(MATCH($A$2,{"D","C"},0),VLOOKUP($A120,$J$4:$M$39,COUNTA($J$4:$M$4)),TREND(D120:E120,F120:G120,B120))</f>
        <v>1.9789945270971998</v>
      </c>
    </row>
    <row r="121" spans="1:8">
      <c r="A121" s="12">
        <f t="shared" si="18"/>
        <v>39326</v>
      </c>
      <c r="B121" s="34">
        <f t="shared" si="12"/>
        <v>39340</v>
      </c>
      <c r="C121" s="35">
        <f t="shared" si="13"/>
        <v>11</v>
      </c>
      <c r="D121" s="17">
        <f t="shared" si="14"/>
        <v>1.9666110175066807</v>
      </c>
      <c r="E121" s="17">
        <f t="shared" si="15"/>
        <v>2.0717268547285261</v>
      </c>
      <c r="F121" s="14">
        <f t="shared" si="16"/>
        <v>39266</v>
      </c>
      <c r="G121" s="14">
        <f t="shared" si="17"/>
        <v>39631</v>
      </c>
      <c r="H121" s="3">
        <f>CHOOSE(MATCH($A$2,{"D","C"},0),VLOOKUP($A121,$J$4:$M$39,COUNTA($J$4:$M$4)),TREND(D121:E121,F121:G121,B121))</f>
        <v>1.9879221735461776</v>
      </c>
    </row>
    <row r="122" spans="1:8">
      <c r="A122" s="12">
        <f t="shared" si="18"/>
        <v>39356</v>
      </c>
      <c r="B122" s="34">
        <f t="shared" si="12"/>
        <v>39370</v>
      </c>
      <c r="C122" s="35">
        <f t="shared" si="13"/>
        <v>11</v>
      </c>
      <c r="D122" s="17">
        <f t="shared" si="14"/>
        <v>1.9666110175066807</v>
      </c>
      <c r="E122" s="17">
        <f t="shared" si="15"/>
        <v>2.0717268547285261</v>
      </c>
      <c r="F122" s="14">
        <f t="shared" si="16"/>
        <v>39266</v>
      </c>
      <c r="G122" s="14">
        <f t="shared" si="17"/>
        <v>39631</v>
      </c>
      <c r="H122" s="3">
        <f>CHOOSE(MATCH($A$2,{"D","C"},0),VLOOKUP($A122,$J$4:$M$39,COUNTA($J$4:$M$4)),TREND(D122:E122,F122:G122,B122))</f>
        <v>1.9965618314000295</v>
      </c>
    </row>
    <row r="123" spans="1:8">
      <c r="A123" s="12">
        <f t="shared" si="18"/>
        <v>39387</v>
      </c>
      <c r="B123" s="34">
        <f t="shared" si="12"/>
        <v>39401</v>
      </c>
      <c r="C123" s="35">
        <f t="shared" si="13"/>
        <v>11</v>
      </c>
      <c r="D123" s="17">
        <f t="shared" si="14"/>
        <v>1.9666110175066807</v>
      </c>
      <c r="E123" s="17">
        <f t="shared" si="15"/>
        <v>2.0717268547285261</v>
      </c>
      <c r="F123" s="14">
        <f t="shared" si="16"/>
        <v>39266</v>
      </c>
      <c r="G123" s="14">
        <f t="shared" si="17"/>
        <v>39631</v>
      </c>
      <c r="H123" s="3">
        <f>CHOOSE(MATCH($A$2,{"D","C"},0),VLOOKUP($A123,$J$4:$M$39,COUNTA($J$4:$M$4)),TREND(D123:E123,F123:G123,B123))</f>
        <v>2.0054894778490073</v>
      </c>
    </row>
    <row r="124" spans="1:8">
      <c r="A124" s="12">
        <f t="shared" si="18"/>
        <v>39417</v>
      </c>
      <c r="B124" s="34">
        <f t="shared" si="12"/>
        <v>39431</v>
      </c>
      <c r="C124" s="35">
        <f t="shared" si="13"/>
        <v>11</v>
      </c>
      <c r="D124" s="17">
        <f t="shared" si="14"/>
        <v>1.9666110175066807</v>
      </c>
      <c r="E124" s="17">
        <f t="shared" si="15"/>
        <v>2.0717268547285261</v>
      </c>
      <c r="F124" s="14">
        <f t="shared" si="16"/>
        <v>39266</v>
      </c>
      <c r="G124" s="14">
        <f t="shared" si="17"/>
        <v>39631</v>
      </c>
      <c r="H124" s="3">
        <f>CHOOSE(MATCH($A$2,{"D","C"},0),VLOOKUP($A124,$J$4:$M$39,COUNTA($J$4:$M$4)),TREND(D124:E124,F124:G124,B124))</f>
        <v>2.0141291357028575</v>
      </c>
    </row>
    <row r="125" spans="1:8">
      <c r="A125" s="12">
        <f t="shared" si="18"/>
        <v>39448</v>
      </c>
      <c r="B125" s="34">
        <f t="shared" si="12"/>
        <v>39462</v>
      </c>
      <c r="C125" s="35">
        <f t="shared" si="13"/>
        <v>11</v>
      </c>
      <c r="D125" s="17">
        <f t="shared" si="14"/>
        <v>1.9666110175066807</v>
      </c>
      <c r="E125" s="17">
        <f t="shared" si="15"/>
        <v>2.0717268547285261</v>
      </c>
      <c r="F125" s="14">
        <f t="shared" si="16"/>
        <v>39266</v>
      </c>
      <c r="G125" s="14">
        <f t="shared" si="17"/>
        <v>39631</v>
      </c>
      <c r="H125" s="3">
        <f>CHOOSE(MATCH($A$2,{"D","C"},0),VLOOKUP($A125,$J$4:$M$39,COUNTA($J$4:$M$4)),TREND(D125:E125,F125:G125,B125))</f>
        <v>2.023056782151837</v>
      </c>
    </row>
    <row r="126" spans="1:8">
      <c r="A126" s="12">
        <f t="shared" si="18"/>
        <v>39479</v>
      </c>
      <c r="B126" s="34">
        <f t="shared" si="12"/>
        <v>39493</v>
      </c>
      <c r="C126" s="35">
        <f t="shared" si="13"/>
        <v>11</v>
      </c>
      <c r="D126" s="17">
        <f t="shared" si="14"/>
        <v>1.9666110175066807</v>
      </c>
      <c r="E126" s="17">
        <f t="shared" si="15"/>
        <v>2.0717268547285261</v>
      </c>
      <c r="F126" s="14">
        <f t="shared" si="16"/>
        <v>39266</v>
      </c>
      <c r="G126" s="14">
        <f t="shared" si="17"/>
        <v>39631</v>
      </c>
      <c r="H126" s="3">
        <f>CHOOSE(MATCH($A$2,{"D","C"},0),VLOOKUP($A126,$J$4:$M$39,COUNTA($J$4:$M$4)),TREND(D126:E126,F126:G126,B126))</f>
        <v>2.0319844286008149</v>
      </c>
    </row>
    <row r="127" spans="1:8">
      <c r="A127" s="12">
        <f t="shared" si="18"/>
        <v>39508</v>
      </c>
      <c r="B127" s="34">
        <f t="shared" si="12"/>
        <v>39522</v>
      </c>
      <c r="C127" s="35">
        <f t="shared" si="13"/>
        <v>11</v>
      </c>
      <c r="D127" s="17">
        <f t="shared" si="14"/>
        <v>1.9666110175066807</v>
      </c>
      <c r="E127" s="17">
        <f t="shared" si="15"/>
        <v>2.0717268547285261</v>
      </c>
      <c r="F127" s="14">
        <f t="shared" si="16"/>
        <v>39266</v>
      </c>
      <c r="G127" s="14">
        <f t="shared" si="17"/>
        <v>39631</v>
      </c>
      <c r="H127" s="3">
        <f>CHOOSE(MATCH($A$2,{"D","C"},0),VLOOKUP($A127,$J$4:$M$39,COUNTA($J$4:$M$4)),TREND(D127:E127,F127:G127,B127))</f>
        <v>2.0403360978595373</v>
      </c>
    </row>
    <row r="128" spans="1:8">
      <c r="A128" s="12">
        <f t="shared" si="18"/>
        <v>39539</v>
      </c>
      <c r="B128" s="34">
        <f t="shared" si="12"/>
        <v>39553</v>
      </c>
      <c r="C128" s="35">
        <f t="shared" si="13"/>
        <v>11</v>
      </c>
      <c r="D128" s="17">
        <f t="shared" si="14"/>
        <v>1.9666110175066807</v>
      </c>
      <c r="E128" s="17">
        <f t="shared" si="15"/>
        <v>2.0717268547285261</v>
      </c>
      <c r="F128" s="14">
        <f t="shared" si="16"/>
        <v>39266</v>
      </c>
      <c r="G128" s="14">
        <f t="shared" si="17"/>
        <v>39631</v>
      </c>
      <c r="H128" s="3">
        <f>CHOOSE(MATCH($A$2,{"D","C"},0),VLOOKUP($A128,$J$4:$M$39,COUNTA($J$4:$M$4)),TREND(D128:E128,F128:G128,B128))</f>
        <v>2.0492637443085151</v>
      </c>
    </row>
    <row r="129" spans="1:8">
      <c r="A129" s="12">
        <f t="shared" si="18"/>
        <v>39569</v>
      </c>
      <c r="B129" s="34">
        <f t="shared" si="12"/>
        <v>39583</v>
      </c>
      <c r="C129" s="35">
        <f t="shared" si="13"/>
        <v>11</v>
      </c>
      <c r="D129" s="17">
        <f t="shared" si="14"/>
        <v>1.9666110175066807</v>
      </c>
      <c r="E129" s="17">
        <f t="shared" si="15"/>
        <v>2.0717268547285261</v>
      </c>
      <c r="F129" s="14">
        <f t="shared" si="16"/>
        <v>39266</v>
      </c>
      <c r="G129" s="14">
        <f t="shared" si="17"/>
        <v>39631</v>
      </c>
      <c r="H129" s="3">
        <f>CHOOSE(MATCH($A$2,{"D","C"},0),VLOOKUP($A129,$J$4:$M$39,COUNTA($J$4:$M$4)),TREND(D129:E129,F129:G129,B129))</f>
        <v>2.0579034021623652</v>
      </c>
    </row>
    <row r="130" spans="1:8">
      <c r="A130" s="12">
        <f t="shared" si="18"/>
        <v>39600</v>
      </c>
      <c r="B130" s="34">
        <f t="shared" si="12"/>
        <v>39614</v>
      </c>
      <c r="C130" s="35">
        <f t="shared" si="13"/>
        <v>11</v>
      </c>
      <c r="D130" s="17">
        <f t="shared" si="14"/>
        <v>1.9666110175066807</v>
      </c>
      <c r="E130" s="17">
        <f t="shared" si="15"/>
        <v>2.0717268547285261</v>
      </c>
      <c r="F130" s="14">
        <f t="shared" si="16"/>
        <v>39266</v>
      </c>
      <c r="G130" s="14">
        <f t="shared" si="17"/>
        <v>39631</v>
      </c>
      <c r="H130" s="3">
        <f>CHOOSE(MATCH($A$2,{"D","C"},0),VLOOKUP($A130,$J$4:$M$39,COUNTA($J$4:$M$4)),TREND(D130:E130,F130:G130,B130))</f>
        <v>2.0668310486113448</v>
      </c>
    </row>
    <row r="131" spans="1:8">
      <c r="A131" s="12">
        <f t="shared" si="18"/>
        <v>39630</v>
      </c>
      <c r="B131" s="34">
        <f t="shared" si="12"/>
        <v>39644</v>
      </c>
      <c r="C131" s="35">
        <f t="shared" si="13"/>
        <v>12</v>
      </c>
      <c r="D131" s="17">
        <f t="shared" si="14"/>
        <v>2.0717268547285261</v>
      </c>
      <c r="E131" s="17">
        <f t="shared" si="15"/>
        <v>1.8399659433043594</v>
      </c>
      <c r="F131" s="14">
        <f t="shared" si="16"/>
        <v>39631</v>
      </c>
      <c r="G131" s="14">
        <f t="shared" si="17"/>
        <v>39997</v>
      </c>
      <c r="H131" s="3">
        <f>CHOOSE(MATCH($A$2,{"D","C"},0),VLOOKUP($A131,$J$4:$M$39,COUNTA($J$4:$M$4)),TREND(D131:E131,F131:G131,B131))</f>
        <v>2.0634949097872308</v>
      </c>
    </row>
    <row r="132" spans="1:8">
      <c r="A132" s="12">
        <f t="shared" si="18"/>
        <v>39661</v>
      </c>
      <c r="B132" s="34">
        <f t="shared" si="12"/>
        <v>39675</v>
      </c>
      <c r="C132" s="35">
        <f t="shared" si="13"/>
        <v>12</v>
      </c>
      <c r="D132" s="17">
        <f t="shared" si="14"/>
        <v>2.0717268547285261</v>
      </c>
      <c r="E132" s="17">
        <f t="shared" si="15"/>
        <v>1.8399659433043594</v>
      </c>
      <c r="F132" s="14">
        <f t="shared" si="16"/>
        <v>39631</v>
      </c>
      <c r="G132" s="14">
        <f t="shared" si="17"/>
        <v>39997</v>
      </c>
      <c r="H132" s="3">
        <f>CHOOSE(MATCH($A$2,{"D","C"},0),VLOOKUP($A132,$J$4:$M$39,COUNTA($J$4:$M$4)),TREND(D132:E132,F132:G132,B132))</f>
        <v>2.0438648872349106</v>
      </c>
    </row>
    <row r="133" spans="1:8">
      <c r="A133" s="12">
        <f t="shared" si="18"/>
        <v>39692</v>
      </c>
      <c r="B133" s="34">
        <f t="shared" ref="B133:B164" si="19">DATE(YEAR(A133),MONTH(A133)+FLOOR(($N$2+$A$3)/2,1),1+14*MOD($N$2+$A$3,2))</f>
        <v>39706</v>
      </c>
      <c r="C133" s="35">
        <f t="shared" ref="C133:C196" si="20">MATCH($B133,$K$5:$K$39,1)</f>
        <v>12</v>
      </c>
      <c r="D133" s="17">
        <f t="shared" ref="D133:D196" si="21">INDEX($M$5:$M$39,C133)</f>
        <v>2.0717268547285261</v>
      </c>
      <c r="E133" s="17">
        <f t="shared" ref="E133:E196" si="22">INDEX($M$5:$M$39,C133+1)</f>
        <v>1.8399659433043594</v>
      </c>
      <c r="F133" s="14">
        <f t="shared" ref="F133:F196" si="23">INDEX($K$5:$K$39,C133)</f>
        <v>39631</v>
      </c>
      <c r="G133" s="14">
        <f t="shared" ref="G133:G196" si="24">INDEX($K$5:$K$39,C133+1)</f>
        <v>39997</v>
      </c>
      <c r="H133" s="3">
        <f>CHOOSE(MATCH($A$2,{"D","C"},0),VLOOKUP($A133,$J$4:$M$39,COUNTA($J$4:$M$4)),TREND(D133:E133,F133:G133,B133))</f>
        <v>2.0242348646825903</v>
      </c>
    </row>
    <row r="134" spans="1:8">
      <c r="A134" s="12">
        <f t="shared" ref="A134:A197" si="25">EOMONTH(A133,$A$3-1)+1</f>
        <v>39722</v>
      </c>
      <c r="B134" s="34">
        <f t="shared" si="19"/>
        <v>39736</v>
      </c>
      <c r="C134" s="35">
        <f t="shared" si="20"/>
        <v>12</v>
      </c>
      <c r="D134" s="17">
        <f t="shared" si="21"/>
        <v>2.0717268547285261</v>
      </c>
      <c r="E134" s="17">
        <f t="shared" si="22"/>
        <v>1.8399659433043594</v>
      </c>
      <c r="F134" s="14">
        <f t="shared" si="23"/>
        <v>39631</v>
      </c>
      <c r="G134" s="14">
        <f t="shared" si="24"/>
        <v>39997</v>
      </c>
      <c r="H134" s="3">
        <f>CHOOSE(MATCH($A$2,{"D","C"},0),VLOOKUP($A134,$J$4:$M$39,COUNTA($J$4:$M$4)),TREND(D134:E134,F134:G134,B134))</f>
        <v>2.0052380686642159</v>
      </c>
    </row>
    <row r="135" spans="1:8">
      <c r="A135" s="12">
        <f t="shared" si="25"/>
        <v>39753</v>
      </c>
      <c r="B135" s="34">
        <f t="shared" si="19"/>
        <v>39767</v>
      </c>
      <c r="C135" s="35">
        <f t="shared" si="20"/>
        <v>12</v>
      </c>
      <c r="D135" s="17">
        <f t="shared" si="21"/>
        <v>2.0717268547285261</v>
      </c>
      <c r="E135" s="17">
        <f t="shared" si="22"/>
        <v>1.8399659433043594</v>
      </c>
      <c r="F135" s="14">
        <f t="shared" si="23"/>
        <v>39631</v>
      </c>
      <c r="G135" s="14">
        <f t="shared" si="24"/>
        <v>39997</v>
      </c>
      <c r="H135" s="3">
        <f>CHOOSE(MATCH($A$2,{"D","C"},0),VLOOKUP($A135,$J$4:$M$39,COUNTA($J$4:$M$4)),TREND(D135:E135,F135:G135,B135))</f>
        <v>1.9856080461118957</v>
      </c>
    </row>
    <row r="136" spans="1:8">
      <c r="A136" s="12">
        <f t="shared" si="25"/>
        <v>39783</v>
      </c>
      <c r="B136" s="34">
        <f t="shared" si="19"/>
        <v>39797</v>
      </c>
      <c r="C136" s="35">
        <f t="shared" si="20"/>
        <v>12</v>
      </c>
      <c r="D136" s="17">
        <f t="shared" si="21"/>
        <v>2.0717268547285261</v>
      </c>
      <c r="E136" s="17">
        <f t="shared" si="22"/>
        <v>1.8399659433043594</v>
      </c>
      <c r="F136" s="14">
        <f t="shared" si="23"/>
        <v>39631</v>
      </c>
      <c r="G136" s="14">
        <f t="shared" si="24"/>
        <v>39997</v>
      </c>
      <c r="H136" s="3">
        <f>CHOOSE(MATCH($A$2,{"D","C"},0),VLOOKUP($A136,$J$4:$M$39,COUNTA($J$4:$M$4)),TREND(D136:E136,F136:G136,B136))</f>
        <v>1.9666112500935213</v>
      </c>
    </row>
    <row r="137" spans="1:8">
      <c r="A137" s="12">
        <f t="shared" si="25"/>
        <v>39814</v>
      </c>
      <c r="B137" s="34">
        <f t="shared" si="19"/>
        <v>39828</v>
      </c>
      <c r="C137" s="35">
        <f t="shared" si="20"/>
        <v>12</v>
      </c>
      <c r="D137" s="17">
        <f t="shared" si="21"/>
        <v>2.0717268547285261</v>
      </c>
      <c r="E137" s="17">
        <f t="shared" si="22"/>
        <v>1.8399659433043594</v>
      </c>
      <c r="F137" s="14">
        <f t="shared" si="23"/>
        <v>39631</v>
      </c>
      <c r="G137" s="14">
        <f t="shared" si="24"/>
        <v>39997</v>
      </c>
      <c r="H137" s="3">
        <f>CHOOSE(MATCH($A$2,{"D","C"},0),VLOOKUP($A137,$J$4:$M$39,COUNTA($J$4:$M$4)),TREND(D137:E137,F137:G137,B137))</f>
        <v>1.9469812275412011</v>
      </c>
    </row>
    <row r="138" spans="1:8">
      <c r="A138" s="12">
        <f t="shared" si="25"/>
        <v>39845</v>
      </c>
      <c r="B138" s="34">
        <f t="shared" si="19"/>
        <v>39859</v>
      </c>
      <c r="C138" s="35">
        <f t="shared" si="20"/>
        <v>12</v>
      </c>
      <c r="D138" s="17">
        <f t="shared" si="21"/>
        <v>2.0717268547285261</v>
      </c>
      <c r="E138" s="17">
        <f t="shared" si="22"/>
        <v>1.8399659433043594</v>
      </c>
      <c r="F138" s="14">
        <f t="shared" si="23"/>
        <v>39631</v>
      </c>
      <c r="G138" s="14">
        <f t="shared" si="24"/>
        <v>39997</v>
      </c>
      <c r="H138" s="3">
        <f>CHOOSE(MATCH($A$2,{"D","C"},0),VLOOKUP($A138,$J$4:$M$39,COUNTA($J$4:$M$4)),TREND(D138:E138,F138:G138,B138))</f>
        <v>1.9273512049888808</v>
      </c>
    </row>
    <row r="139" spans="1:8">
      <c r="A139" s="12">
        <f t="shared" si="25"/>
        <v>39873</v>
      </c>
      <c r="B139" s="34">
        <f t="shared" si="19"/>
        <v>39887</v>
      </c>
      <c r="C139" s="35">
        <f t="shared" si="20"/>
        <v>12</v>
      </c>
      <c r="D139" s="17">
        <f t="shared" si="21"/>
        <v>2.0717268547285261</v>
      </c>
      <c r="E139" s="17">
        <f t="shared" si="22"/>
        <v>1.8399659433043594</v>
      </c>
      <c r="F139" s="14">
        <f t="shared" si="23"/>
        <v>39631</v>
      </c>
      <c r="G139" s="14">
        <f t="shared" si="24"/>
        <v>39997</v>
      </c>
      <c r="H139" s="3">
        <f>CHOOSE(MATCH($A$2,{"D","C"},0),VLOOKUP($A139,$J$4:$M$39,COUNTA($J$4:$M$4)),TREND(D139:E139,F139:G139,B139))</f>
        <v>1.9096208620383983</v>
      </c>
    </row>
    <row r="140" spans="1:8">
      <c r="A140" s="12">
        <f t="shared" si="25"/>
        <v>39904</v>
      </c>
      <c r="B140" s="34">
        <f t="shared" si="19"/>
        <v>39918</v>
      </c>
      <c r="C140" s="35">
        <f t="shared" si="20"/>
        <v>12</v>
      </c>
      <c r="D140" s="17">
        <f t="shared" si="21"/>
        <v>2.0717268547285261</v>
      </c>
      <c r="E140" s="17">
        <f t="shared" si="22"/>
        <v>1.8399659433043594</v>
      </c>
      <c r="F140" s="14">
        <f t="shared" si="23"/>
        <v>39631</v>
      </c>
      <c r="G140" s="14">
        <f t="shared" si="24"/>
        <v>39997</v>
      </c>
      <c r="H140" s="3">
        <f>CHOOSE(MATCH($A$2,{"D","C"},0),VLOOKUP($A140,$J$4:$M$39,COUNTA($J$4:$M$4)),TREND(D140:E140,F140:G140,B140))</f>
        <v>1.889990839486078</v>
      </c>
    </row>
    <row r="141" spans="1:8">
      <c r="A141" s="12">
        <f t="shared" si="25"/>
        <v>39934</v>
      </c>
      <c r="B141" s="34">
        <f t="shared" si="19"/>
        <v>39948</v>
      </c>
      <c r="C141" s="35">
        <f t="shared" si="20"/>
        <v>12</v>
      </c>
      <c r="D141" s="17">
        <f t="shared" si="21"/>
        <v>2.0717268547285261</v>
      </c>
      <c r="E141" s="17">
        <f t="shared" si="22"/>
        <v>1.8399659433043594</v>
      </c>
      <c r="F141" s="14">
        <f t="shared" si="23"/>
        <v>39631</v>
      </c>
      <c r="G141" s="14">
        <f t="shared" si="24"/>
        <v>39997</v>
      </c>
      <c r="H141" s="3">
        <f>CHOOSE(MATCH($A$2,{"D","C"},0),VLOOKUP($A141,$J$4:$M$39,COUNTA($J$4:$M$4)),TREND(D141:E141,F141:G141,B141))</f>
        <v>1.8709940434677037</v>
      </c>
    </row>
    <row r="142" spans="1:8">
      <c r="A142" s="12">
        <f t="shared" si="25"/>
        <v>39965</v>
      </c>
      <c r="B142" s="34">
        <f t="shared" si="19"/>
        <v>39979</v>
      </c>
      <c r="C142" s="35">
        <f t="shared" si="20"/>
        <v>12</v>
      </c>
      <c r="D142" s="17">
        <f t="shared" si="21"/>
        <v>2.0717268547285261</v>
      </c>
      <c r="E142" s="17">
        <f t="shared" si="22"/>
        <v>1.8399659433043594</v>
      </c>
      <c r="F142" s="14">
        <f t="shared" si="23"/>
        <v>39631</v>
      </c>
      <c r="G142" s="14">
        <f t="shared" si="24"/>
        <v>39997</v>
      </c>
      <c r="H142" s="3">
        <f>CHOOSE(MATCH($A$2,{"D","C"},0),VLOOKUP($A142,$J$4:$M$39,COUNTA($J$4:$M$4)),TREND(D142:E142,F142:G142,B142))</f>
        <v>1.8513640209153834</v>
      </c>
    </row>
    <row r="143" spans="1:8">
      <c r="A143" s="12">
        <f t="shared" si="25"/>
        <v>39995</v>
      </c>
      <c r="B143" s="34">
        <f t="shared" si="19"/>
        <v>40009</v>
      </c>
      <c r="C143" s="35">
        <f t="shared" si="20"/>
        <v>13</v>
      </c>
      <c r="D143" s="17">
        <f t="shared" si="21"/>
        <v>1.8399659433043594</v>
      </c>
      <c r="E143" s="17">
        <f t="shared" si="22"/>
        <v>1.8734617495981871</v>
      </c>
      <c r="F143" s="14">
        <f t="shared" si="23"/>
        <v>39997</v>
      </c>
      <c r="G143" s="14">
        <f t="shared" si="24"/>
        <v>40362</v>
      </c>
      <c r="H143" s="3">
        <f>CHOOSE(MATCH($A$2,{"D","C"},0),VLOOKUP($A143,$J$4:$M$39,COUNTA($J$4:$M$4)),TREND(D143:E143,F143:G143,B143))</f>
        <v>1.8410671752921015</v>
      </c>
    </row>
    <row r="144" spans="1:8">
      <c r="A144" s="12">
        <f t="shared" si="25"/>
        <v>40026</v>
      </c>
      <c r="B144" s="34">
        <f t="shared" si="19"/>
        <v>40040</v>
      </c>
      <c r="C144" s="35">
        <f t="shared" si="20"/>
        <v>13</v>
      </c>
      <c r="D144" s="17">
        <f t="shared" si="21"/>
        <v>1.8399659433043594</v>
      </c>
      <c r="E144" s="17">
        <f t="shared" si="22"/>
        <v>1.8734617495981871</v>
      </c>
      <c r="F144" s="14">
        <f t="shared" si="23"/>
        <v>39997</v>
      </c>
      <c r="G144" s="14">
        <f t="shared" si="24"/>
        <v>40362</v>
      </c>
      <c r="H144" s="3">
        <f>CHOOSE(MATCH($A$2,{"D","C"},0),VLOOKUP($A144,$J$4:$M$39,COUNTA($J$4:$M$4)),TREND(D144:E144,F144:G144,B144))</f>
        <v>1.8439120245937692</v>
      </c>
    </row>
    <row r="145" spans="1:8">
      <c r="A145" s="12">
        <f t="shared" si="25"/>
        <v>40057</v>
      </c>
      <c r="B145" s="34">
        <f t="shared" si="19"/>
        <v>40071</v>
      </c>
      <c r="C145" s="35">
        <f t="shared" si="20"/>
        <v>13</v>
      </c>
      <c r="D145" s="17">
        <f t="shared" si="21"/>
        <v>1.8399659433043594</v>
      </c>
      <c r="E145" s="17">
        <f t="shared" si="22"/>
        <v>1.8734617495981871</v>
      </c>
      <c r="F145" s="14">
        <f t="shared" si="23"/>
        <v>39997</v>
      </c>
      <c r="G145" s="14">
        <f t="shared" si="24"/>
        <v>40362</v>
      </c>
      <c r="H145" s="3">
        <f>CHOOSE(MATCH($A$2,{"D","C"},0),VLOOKUP($A145,$J$4:$M$39,COUNTA($J$4:$M$4)),TREND(D145:E145,F145:G145,B145))</f>
        <v>1.846756873895437</v>
      </c>
    </row>
    <row r="146" spans="1:8">
      <c r="A146" s="12">
        <f t="shared" si="25"/>
        <v>40087</v>
      </c>
      <c r="B146" s="34">
        <f t="shared" si="19"/>
        <v>40101</v>
      </c>
      <c r="C146" s="35">
        <f t="shared" si="20"/>
        <v>13</v>
      </c>
      <c r="D146" s="17">
        <f t="shared" si="21"/>
        <v>1.8399659433043594</v>
      </c>
      <c r="E146" s="17">
        <f t="shared" si="22"/>
        <v>1.8734617495981871</v>
      </c>
      <c r="F146" s="14">
        <f t="shared" si="23"/>
        <v>39997</v>
      </c>
      <c r="G146" s="14">
        <f t="shared" si="24"/>
        <v>40362</v>
      </c>
      <c r="H146" s="3">
        <f>CHOOSE(MATCH($A$2,{"D","C"},0),VLOOKUP($A146,$J$4:$M$39,COUNTA($J$4:$M$4)),TREND(D146:E146,F146:G146,B146))</f>
        <v>1.8495099538647923</v>
      </c>
    </row>
    <row r="147" spans="1:8">
      <c r="A147" s="12">
        <f t="shared" si="25"/>
        <v>40118</v>
      </c>
      <c r="B147" s="34">
        <f t="shared" si="19"/>
        <v>40132</v>
      </c>
      <c r="C147" s="35">
        <f t="shared" si="20"/>
        <v>13</v>
      </c>
      <c r="D147" s="17">
        <f t="shared" si="21"/>
        <v>1.8399659433043594</v>
      </c>
      <c r="E147" s="17">
        <f t="shared" si="22"/>
        <v>1.8734617495981871</v>
      </c>
      <c r="F147" s="14">
        <f t="shared" si="23"/>
        <v>39997</v>
      </c>
      <c r="G147" s="14">
        <f t="shared" si="24"/>
        <v>40362</v>
      </c>
      <c r="H147" s="3">
        <f>CHOOSE(MATCH($A$2,{"D","C"},0),VLOOKUP($A147,$J$4:$M$39,COUNTA($J$4:$M$4)),TREND(D147:E147,F147:G147,B147))</f>
        <v>1.8523548031664601</v>
      </c>
    </row>
    <row r="148" spans="1:8">
      <c r="A148" s="12">
        <f t="shared" si="25"/>
        <v>40148</v>
      </c>
      <c r="B148" s="34">
        <f t="shared" si="19"/>
        <v>40162</v>
      </c>
      <c r="C148" s="35">
        <f t="shared" si="20"/>
        <v>13</v>
      </c>
      <c r="D148" s="17">
        <f t="shared" si="21"/>
        <v>1.8399659433043594</v>
      </c>
      <c r="E148" s="17">
        <f t="shared" si="22"/>
        <v>1.8734617495981871</v>
      </c>
      <c r="F148" s="14">
        <f t="shared" si="23"/>
        <v>39997</v>
      </c>
      <c r="G148" s="14">
        <f t="shared" si="24"/>
        <v>40362</v>
      </c>
      <c r="H148" s="3">
        <f>CHOOSE(MATCH($A$2,{"D","C"},0),VLOOKUP($A148,$J$4:$M$39,COUNTA($J$4:$M$4)),TREND(D148:E148,F148:G148,B148))</f>
        <v>1.8551078831358159</v>
      </c>
    </row>
    <row r="149" spans="1:8">
      <c r="A149" s="12">
        <f t="shared" si="25"/>
        <v>40179</v>
      </c>
      <c r="B149" s="34">
        <f t="shared" si="19"/>
        <v>40193</v>
      </c>
      <c r="C149" s="35">
        <f t="shared" si="20"/>
        <v>13</v>
      </c>
      <c r="D149" s="17">
        <f t="shared" si="21"/>
        <v>1.8399659433043594</v>
      </c>
      <c r="E149" s="17">
        <f t="shared" si="22"/>
        <v>1.8734617495981871</v>
      </c>
      <c r="F149" s="14">
        <f t="shared" si="23"/>
        <v>39997</v>
      </c>
      <c r="G149" s="14">
        <f t="shared" si="24"/>
        <v>40362</v>
      </c>
      <c r="H149" s="3">
        <f>CHOOSE(MATCH($A$2,{"D","C"},0),VLOOKUP($A149,$J$4:$M$39,COUNTA($J$4:$M$4)),TREND(D149:E149,F149:G149,B149))</f>
        <v>1.8579527324374832</v>
      </c>
    </row>
    <row r="150" spans="1:8">
      <c r="A150" s="12">
        <f t="shared" si="25"/>
        <v>40210</v>
      </c>
      <c r="B150" s="34">
        <f t="shared" si="19"/>
        <v>40224</v>
      </c>
      <c r="C150" s="35">
        <f t="shared" si="20"/>
        <v>13</v>
      </c>
      <c r="D150" s="17">
        <f t="shared" si="21"/>
        <v>1.8399659433043594</v>
      </c>
      <c r="E150" s="17">
        <f t="shared" si="22"/>
        <v>1.8734617495981871</v>
      </c>
      <c r="F150" s="14">
        <f t="shared" si="23"/>
        <v>39997</v>
      </c>
      <c r="G150" s="14">
        <f t="shared" si="24"/>
        <v>40362</v>
      </c>
      <c r="H150" s="3">
        <f>CHOOSE(MATCH($A$2,{"D","C"},0),VLOOKUP($A150,$J$4:$M$39,COUNTA($J$4:$M$4)),TREND(D150:E150,F150:G150,B150))</f>
        <v>1.8607975817391509</v>
      </c>
    </row>
    <row r="151" spans="1:8">
      <c r="A151" s="12">
        <f t="shared" si="25"/>
        <v>40238</v>
      </c>
      <c r="B151" s="34">
        <f t="shared" si="19"/>
        <v>40252</v>
      </c>
      <c r="C151" s="35">
        <f t="shared" si="20"/>
        <v>13</v>
      </c>
      <c r="D151" s="17">
        <f t="shared" si="21"/>
        <v>1.8399659433043594</v>
      </c>
      <c r="E151" s="17">
        <f t="shared" si="22"/>
        <v>1.8734617495981871</v>
      </c>
      <c r="F151" s="14">
        <f t="shared" si="23"/>
        <v>39997</v>
      </c>
      <c r="G151" s="14">
        <f t="shared" si="24"/>
        <v>40362</v>
      </c>
      <c r="H151" s="3">
        <f>CHOOSE(MATCH($A$2,{"D","C"},0),VLOOKUP($A151,$J$4:$M$39,COUNTA($J$4:$M$4)),TREND(D151:E151,F151:G151,B151))</f>
        <v>1.8633671230438829</v>
      </c>
    </row>
    <row r="152" spans="1:8">
      <c r="A152" s="12">
        <f t="shared" si="25"/>
        <v>40269</v>
      </c>
      <c r="B152" s="34">
        <f t="shared" si="19"/>
        <v>40283</v>
      </c>
      <c r="C152" s="35">
        <f t="shared" si="20"/>
        <v>13</v>
      </c>
      <c r="D152" s="17">
        <f t="shared" si="21"/>
        <v>1.8399659433043594</v>
      </c>
      <c r="E152" s="17">
        <f t="shared" si="22"/>
        <v>1.8734617495981871</v>
      </c>
      <c r="F152" s="14">
        <f t="shared" si="23"/>
        <v>39997</v>
      </c>
      <c r="G152" s="14">
        <f t="shared" si="24"/>
        <v>40362</v>
      </c>
      <c r="H152" s="3">
        <f>CHOOSE(MATCH($A$2,{"D","C"},0),VLOOKUP($A152,$J$4:$M$39,COUNTA($J$4:$M$4)),TREND(D152:E152,F152:G152,B152))</f>
        <v>1.8662119723455506</v>
      </c>
    </row>
    <row r="153" spans="1:8">
      <c r="A153" s="12">
        <f t="shared" si="25"/>
        <v>40299</v>
      </c>
      <c r="B153" s="34">
        <f t="shared" si="19"/>
        <v>40313</v>
      </c>
      <c r="C153" s="35">
        <f t="shared" si="20"/>
        <v>13</v>
      </c>
      <c r="D153" s="17">
        <f t="shared" si="21"/>
        <v>1.8399659433043594</v>
      </c>
      <c r="E153" s="17">
        <f t="shared" si="22"/>
        <v>1.8734617495981871</v>
      </c>
      <c r="F153" s="14">
        <f t="shared" si="23"/>
        <v>39997</v>
      </c>
      <c r="G153" s="14">
        <f t="shared" si="24"/>
        <v>40362</v>
      </c>
      <c r="H153" s="3">
        <f>CHOOSE(MATCH($A$2,{"D","C"},0),VLOOKUP($A153,$J$4:$M$39,COUNTA($J$4:$M$4)),TREND(D153:E153,F153:G153,B153))</f>
        <v>1.8689650523149064</v>
      </c>
    </row>
    <row r="154" spans="1:8">
      <c r="A154" s="12">
        <f t="shared" si="25"/>
        <v>40330</v>
      </c>
      <c r="B154" s="34">
        <f t="shared" si="19"/>
        <v>40344</v>
      </c>
      <c r="C154" s="35">
        <f t="shared" si="20"/>
        <v>13</v>
      </c>
      <c r="D154" s="17">
        <f t="shared" si="21"/>
        <v>1.8399659433043594</v>
      </c>
      <c r="E154" s="17">
        <f t="shared" si="22"/>
        <v>1.8734617495981871</v>
      </c>
      <c r="F154" s="14">
        <f t="shared" si="23"/>
        <v>39997</v>
      </c>
      <c r="G154" s="14">
        <f t="shared" si="24"/>
        <v>40362</v>
      </c>
      <c r="H154" s="3">
        <f>CHOOSE(MATCH($A$2,{"D","C"},0),VLOOKUP($A154,$J$4:$M$39,COUNTA($J$4:$M$4)),TREND(D154:E154,F154:G154,B154))</f>
        <v>1.8718099016165737</v>
      </c>
    </row>
    <row r="155" spans="1:8">
      <c r="A155" s="12">
        <f t="shared" si="25"/>
        <v>40360</v>
      </c>
      <c r="B155" s="34">
        <f t="shared" si="19"/>
        <v>40374</v>
      </c>
      <c r="C155" s="35">
        <f t="shared" si="20"/>
        <v>14</v>
      </c>
      <c r="D155" s="17">
        <f t="shared" si="21"/>
        <v>1.8734617495981871</v>
      </c>
      <c r="E155" s="17">
        <f t="shared" si="22"/>
        <v>1.9868490120781308</v>
      </c>
      <c r="F155" s="14">
        <f t="shared" si="23"/>
        <v>40362</v>
      </c>
      <c r="G155" s="14">
        <f t="shared" si="24"/>
        <v>40727</v>
      </c>
      <c r="H155" s="3">
        <f>CHOOSE(MATCH($A$2,{"D","C"},0),VLOOKUP($A155,$J$4:$M$39,COUNTA($J$4:$M$4)),TREND(D155:E155,F155:G155,B155))</f>
        <v>1.8771895500084863</v>
      </c>
    </row>
    <row r="156" spans="1:8">
      <c r="A156" s="12">
        <f t="shared" si="25"/>
        <v>40391</v>
      </c>
      <c r="B156" s="34">
        <f t="shared" si="19"/>
        <v>40405</v>
      </c>
      <c r="C156" s="35">
        <f t="shared" si="20"/>
        <v>14</v>
      </c>
      <c r="D156" s="17">
        <f t="shared" si="21"/>
        <v>1.8734617495981871</v>
      </c>
      <c r="E156" s="17">
        <f t="shared" si="22"/>
        <v>1.9868490120781308</v>
      </c>
      <c r="F156" s="14">
        <f t="shared" si="23"/>
        <v>40362</v>
      </c>
      <c r="G156" s="14">
        <f t="shared" si="24"/>
        <v>40727</v>
      </c>
      <c r="H156" s="3">
        <f>CHOOSE(MATCH($A$2,{"D","C"},0),VLOOKUP($A156,$J$4:$M$39,COUNTA($J$4:$M$4)),TREND(D156:E156,F156:G156,B156))</f>
        <v>1.8868197010684273</v>
      </c>
    </row>
    <row r="157" spans="1:8">
      <c r="A157" s="12">
        <f t="shared" si="25"/>
        <v>40422</v>
      </c>
      <c r="B157" s="34">
        <f t="shared" si="19"/>
        <v>40436</v>
      </c>
      <c r="C157" s="35">
        <f t="shared" si="20"/>
        <v>14</v>
      </c>
      <c r="D157" s="17">
        <f t="shared" si="21"/>
        <v>1.8734617495981871</v>
      </c>
      <c r="E157" s="17">
        <f t="shared" si="22"/>
        <v>1.9868490120781308</v>
      </c>
      <c r="F157" s="14">
        <f t="shared" si="23"/>
        <v>40362</v>
      </c>
      <c r="G157" s="14">
        <f t="shared" si="24"/>
        <v>40727</v>
      </c>
      <c r="H157" s="3">
        <f>CHOOSE(MATCH($A$2,{"D","C"},0),VLOOKUP($A157,$J$4:$M$39,COUNTA($J$4:$M$4)),TREND(D157:E157,F157:G157,B157))</f>
        <v>1.8964498521283666</v>
      </c>
    </row>
    <row r="158" spans="1:8">
      <c r="A158" s="12">
        <f t="shared" si="25"/>
        <v>40452</v>
      </c>
      <c r="B158" s="34">
        <f t="shared" si="19"/>
        <v>40466</v>
      </c>
      <c r="C158" s="35">
        <f t="shared" si="20"/>
        <v>14</v>
      </c>
      <c r="D158" s="17">
        <f t="shared" si="21"/>
        <v>1.8734617495981871</v>
      </c>
      <c r="E158" s="17">
        <f t="shared" si="22"/>
        <v>1.9868490120781308</v>
      </c>
      <c r="F158" s="14">
        <f t="shared" si="23"/>
        <v>40362</v>
      </c>
      <c r="G158" s="14">
        <f t="shared" si="24"/>
        <v>40727</v>
      </c>
      <c r="H158" s="3">
        <f>CHOOSE(MATCH($A$2,{"D","C"},0),VLOOKUP($A158,$J$4:$M$39,COUNTA($J$4:$M$4)),TREND(D158:E158,F158:G158,B158))</f>
        <v>1.9057693531541151</v>
      </c>
    </row>
    <row r="159" spans="1:8">
      <c r="A159" s="12">
        <f t="shared" si="25"/>
        <v>40483</v>
      </c>
      <c r="B159" s="34">
        <f t="shared" si="19"/>
        <v>40497</v>
      </c>
      <c r="C159" s="35">
        <f t="shared" si="20"/>
        <v>14</v>
      </c>
      <c r="D159" s="17">
        <f t="shared" si="21"/>
        <v>1.8734617495981871</v>
      </c>
      <c r="E159" s="17">
        <f t="shared" si="22"/>
        <v>1.9868490120781308</v>
      </c>
      <c r="F159" s="14">
        <f t="shared" si="23"/>
        <v>40362</v>
      </c>
      <c r="G159" s="14">
        <f t="shared" si="24"/>
        <v>40727</v>
      </c>
      <c r="H159" s="3">
        <f>CHOOSE(MATCH($A$2,{"D","C"},0),VLOOKUP($A159,$J$4:$M$39,COUNTA($J$4:$M$4)),TREND(D159:E159,F159:G159,B159))</f>
        <v>1.9153995042140561</v>
      </c>
    </row>
    <row r="160" spans="1:8">
      <c r="A160" s="12">
        <f t="shared" si="25"/>
        <v>40513</v>
      </c>
      <c r="B160" s="34">
        <f t="shared" si="19"/>
        <v>40527</v>
      </c>
      <c r="C160" s="35">
        <f t="shared" si="20"/>
        <v>14</v>
      </c>
      <c r="D160" s="17">
        <f t="shared" si="21"/>
        <v>1.8734617495981871</v>
      </c>
      <c r="E160" s="17">
        <f t="shared" si="22"/>
        <v>1.9868490120781308</v>
      </c>
      <c r="F160" s="14">
        <f t="shared" si="23"/>
        <v>40362</v>
      </c>
      <c r="G160" s="14">
        <f t="shared" si="24"/>
        <v>40727</v>
      </c>
      <c r="H160" s="3">
        <f>CHOOSE(MATCH($A$2,{"D","C"},0),VLOOKUP($A160,$J$4:$M$39,COUNTA($J$4:$M$4)),TREND(D160:E160,F160:G160,B160))</f>
        <v>1.9247190052398047</v>
      </c>
    </row>
    <row r="161" spans="1:8">
      <c r="A161" s="12">
        <f t="shared" si="25"/>
        <v>40544</v>
      </c>
      <c r="B161" s="34">
        <f t="shared" si="19"/>
        <v>40558</v>
      </c>
      <c r="C161" s="35">
        <f t="shared" si="20"/>
        <v>14</v>
      </c>
      <c r="D161" s="17">
        <f t="shared" si="21"/>
        <v>1.8734617495981871</v>
      </c>
      <c r="E161" s="17">
        <f t="shared" si="22"/>
        <v>1.9868490120781308</v>
      </c>
      <c r="F161" s="14">
        <f t="shared" si="23"/>
        <v>40362</v>
      </c>
      <c r="G161" s="14">
        <f t="shared" si="24"/>
        <v>40727</v>
      </c>
      <c r="H161" s="3">
        <f>CHOOSE(MATCH($A$2,{"D","C"},0),VLOOKUP($A161,$J$4:$M$39,COUNTA($J$4:$M$4)),TREND(D161:E161,F161:G161,B161))</f>
        <v>1.9343491562997457</v>
      </c>
    </row>
    <row r="162" spans="1:8">
      <c r="A162" s="12">
        <f t="shared" si="25"/>
        <v>40575</v>
      </c>
      <c r="B162" s="34">
        <f t="shared" si="19"/>
        <v>40589</v>
      </c>
      <c r="C162" s="35">
        <f t="shared" si="20"/>
        <v>14</v>
      </c>
      <c r="D162" s="17">
        <f t="shared" si="21"/>
        <v>1.8734617495981871</v>
      </c>
      <c r="E162" s="17">
        <f t="shared" si="22"/>
        <v>1.9868490120781308</v>
      </c>
      <c r="F162" s="14">
        <f t="shared" si="23"/>
        <v>40362</v>
      </c>
      <c r="G162" s="14">
        <f t="shared" si="24"/>
        <v>40727</v>
      </c>
      <c r="H162" s="3">
        <f>CHOOSE(MATCH($A$2,{"D","C"},0),VLOOKUP($A162,$J$4:$M$39,COUNTA($J$4:$M$4)),TREND(D162:E162,F162:G162,B162))</f>
        <v>1.9439793073596867</v>
      </c>
    </row>
    <row r="163" spans="1:8">
      <c r="A163" s="12">
        <f t="shared" si="25"/>
        <v>40603</v>
      </c>
      <c r="B163" s="34">
        <f t="shared" si="19"/>
        <v>40617</v>
      </c>
      <c r="C163" s="35">
        <f t="shared" si="20"/>
        <v>14</v>
      </c>
      <c r="D163" s="17">
        <f t="shared" si="21"/>
        <v>1.8734617495981871</v>
      </c>
      <c r="E163" s="17">
        <f t="shared" si="22"/>
        <v>1.9868490120781308</v>
      </c>
      <c r="F163" s="14">
        <f t="shared" si="23"/>
        <v>40362</v>
      </c>
      <c r="G163" s="14">
        <f t="shared" si="24"/>
        <v>40727</v>
      </c>
      <c r="H163" s="3">
        <f>CHOOSE(MATCH($A$2,{"D","C"},0),VLOOKUP($A163,$J$4:$M$39,COUNTA($J$4:$M$4)),TREND(D163:E163,F163:G163,B163))</f>
        <v>1.952677508317052</v>
      </c>
    </row>
    <row r="164" spans="1:8">
      <c r="A164" s="12">
        <f t="shared" si="25"/>
        <v>40634</v>
      </c>
      <c r="B164" s="34">
        <f t="shared" si="19"/>
        <v>40648</v>
      </c>
      <c r="C164" s="35">
        <f t="shared" si="20"/>
        <v>14</v>
      </c>
      <c r="D164" s="17">
        <f t="shared" si="21"/>
        <v>1.8734617495981871</v>
      </c>
      <c r="E164" s="17">
        <f t="shared" si="22"/>
        <v>1.9868490120781308</v>
      </c>
      <c r="F164" s="14">
        <f t="shared" si="23"/>
        <v>40362</v>
      </c>
      <c r="G164" s="14">
        <f t="shared" si="24"/>
        <v>40727</v>
      </c>
      <c r="H164" s="3">
        <f>CHOOSE(MATCH($A$2,{"D","C"},0),VLOOKUP($A164,$J$4:$M$39,COUNTA($J$4:$M$4)),TREND(D164:E164,F164:G164,B164))</f>
        <v>1.9623076593769913</v>
      </c>
    </row>
    <row r="165" spans="1:8">
      <c r="A165" s="12">
        <f t="shared" si="25"/>
        <v>40664</v>
      </c>
      <c r="B165" s="34">
        <f>DATE(YEAR(A165),MONTH(A165)+FLOOR(($N$2+$A$3)/2,1),1+14*MOD($N$2+$A$3,2))</f>
        <v>40678</v>
      </c>
      <c r="C165" s="35">
        <f t="shared" si="20"/>
        <v>14</v>
      </c>
      <c r="D165" s="17">
        <f t="shared" si="21"/>
        <v>1.8734617495981871</v>
      </c>
      <c r="E165" s="17">
        <f t="shared" si="22"/>
        <v>1.9868490120781308</v>
      </c>
      <c r="F165" s="14">
        <f t="shared" si="23"/>
        <v>40362</v>
      </c>
      <c r="G165" s="14">
        <f t="shared" si="24"/>
        <v>40727</v>
      </c>
      <c r="H165" s="3">
        <f>CHOOSE(MATCH($A$2,{"D","C"},0),VLOOKUP($A165,$J$4:$M$39,COUNTA($J$4:$M$4)),TREND(D165:E165,F165:G165,B165))</f>
        <v>1.9716271604027416</v>
      </c>
    </row>
    <row r="166" spans="1:8">
      <c r="A166" s="12">
        <f t="shared" si="25"/>
        <v>40695</v>
      </c>
      <c r="B166" s="34">
        <f>DATE(YEAR(A166),MONTH(A166)+FLOOR(($N$2+$A$3)/2,1),1+14*MOD($N$2+$A$3,2))</f>
        <v>40709</v>
      </c>
      <c r="C166" s="35">
        <f t="shared" si="20"/>
        <v>14</v>
      </c>
      <c r="D166" s="17">
        <f t="shared" si="21"/>
        <v>1.8734617495981871</v>
      </c>
      <c r="E166" s="17">
        <f t="shared" si="22"/>
        <v>1.9868490120781308</v>
      </c>
      <c r="F166" s="14">
        <f t="shared" si="23"/>
        <v>40362</v>
      </c>
      <c r="G166" s="14">
        <f t="shared" si="24"/>
        <v>40727</v>
      </c>
      <c r="H166" s="3">
        <f>CHOOSE(MATCH($A$2,{"D","C"},0),VLOOKUP($A166,$J$4:$M$39,COUNTA($J$4:$M$4)),TREND(D166:E166,F166:G166,B166))</f>
        <v>1.9812573114626808</v>
      </c>
    </row>
    <row r="167" spans="1:8">
      <c r="A167" s="12">
        <f t="shared" si="25"/>
        <v>40725</v>
      </c>
      <c r="B167" s="34">
        <f t="shared" ref="B167:B230" si="26">DATE(YEAR(A167),MONTH(A167)+FLOOR(($N$2+$A$3)/2,1),1+14*MOD($N$2+$A$3,2))</f>
        <v>40739</v>
      </c>
      <c r="C167" s="35">
        <f t="shared" si="20"/>
        <v>15</v>
      </c>
      <c r="D167" s="17">
        <f t="shared" si="21"/>
        <v>1.9868490120781308</v>
      </c>
      <c r="E167" s="17">
        <f t="shared" si="22"/>
        <v>2.0523873457100748</v>
      </c>
      <c r="F167" s="14">
        <f t="shared" si="23"/>
        <v>40727</v>
      </c>
      <c r="G167" s="14">
        <f t="shared" si="24"/>
        <v>41092</v>
      </c>
      <c r="H167" s="3">
        <f>CHOOSE(MATCH($A$2,{"D","C"},0),VLOOKUP($A167,$J$4:$M$39,COUNTA($J$4:$M$4)),TREND(D167:E167,F167:G167,B167))</f>
        <v>1.9890036970194549</v>
      </c>
    </row>
    <row r="168" spans="1:8">
      <c r="A168" s="12">
        <f t="shared" si="25"/>
        <v>40756</v>
      </c>
      <c r="B168" s="34">
        <f t="shared" si="26"/>
        <v>40770</v>
      </c>
      <c r="C168" s="35">
        <f t="shared" si="20"/>
        <v>15</v>
      </c>
      <c r="D168" s="17">
        <f t="shared" si="21"/>
        <v>1.9868490120781308</v>
      </c>
      <c r="E168" s="17">
        <f t="shared" si="22"/>
        <v>2.0523873457100748</v>
      </c>
      <c r="F168" s="14">
        <f t="shared" si="23"/>
        <v>40727</v>
      </c>
      <c r="G168" s="14">
        <f t="shared" si="24"/>
        <v>41092</v>
      </c>
      <c r="H168" s="3">
        <f>CHOOSE(MATCH($A$2,{"D","C"},0),VLOOKUP($A168,$J$4:$M$39,COUNTA($J$4:$M$4)),TREND(D168:E168,F168:G168,B168))</f>
        <v>1.9945699664512091</v>
      </c>
    </row>
    <row r="169" spans="1:8">
      <c r="A169" s="12">
        <f t="shared" si="25"/>
        <v>40787</v>
      </c>
      <c r="B169" s="34">
        <f t="shared" si="26"/>
        <v>40801</v>
      </c>
      <c r="C169" s="35">
        <f t="shared" si="20"/>
        <v>15</v>
      </c>
      <c r="D169" s="17">
        <f t="shared" si="21"/>
        <v>1.9868490120781308</v>
      </c>
      <c r="E169" s="17">
        <f t="shared" si="22"/>
        <v>2.0523873457100748</v>
      </c>
      <c r="F169" s="14">
        <f t="shared" si="23"/>
        <v>40727</v>
      </c>
      <c r="G169" s="14">
        <f t="shared" si="24"/>
        <v>41092</v>
      </c>
      <c r="H169" s="3">
        <f>CHOOSE(MATCH($A$2,{"D","C"},0),VLOOKUP($A169,$J$4:$M$39,COUNTA($J$4:$M$4)),TREND(D169:E169,F169:G169,B169))</f>
        <v>2.0001362358829633</v>
      </c>
    </row>
    <row r="170" spans="1:8">
      <c r="A170" s="12">
        <f t="shared" si="25"/>
        <v>40817</v>
      </c>
      <c r="B170" s="34">
        <f t="shared" si="26"/>
        <v>40831</v>
      </c>
      <c r="C170" s="35">
        <f t="shared" si="20"/>
        <v>15</v>
      </c>
      <c r="D170" s="17">
        <f t="shared" si="21"/>
        <v>1.9868490120781308</v>
      </c>
      <c r="E170" s="17">
        <f t="shared" si="22"/>
        <v>2.0523873457100748</v>
      </c>
      <c r="F170" s="14">
        <f t="shared" si="23"/>
        <v>40727</v>
      </c>
      <c r="G170" s="14">
        <f t="shared" si="24"/>
        <v>41092</v>
      </c>
      <c r="H170" s="3">
        <f>CHOOSE(MATCH($A$2,{"D","C"},0),VLOOKUP($A170,$J$4:$M$39,COUNTA($J$4:$M$4)),TREND(D170:E170,F170:G170,B170))</f>
        <v>2.0055229482362735</v>
      </c>
    </row>
    <row r="171" spans="1:8">
      <c r="A171" s="12">
        <f t="shared" si="25"/>
        <v>40848</v>
      </c>
      <c r="B171" s="34">
        <f t="shared" si="26"/>
        <v>40862</v>
      </c>
      <c r="C171" s="35">
        <f t="shared" si="20"/>
        <v>15</v>
      </c>
      <c r="D171" s="17">
        <f t="shared" si="21"/>
        <v>1.9868490120781308</v>
      </c>
      <c r="E171" s="17">
        <f t="shared" si="22"/>
        <v>2.0523873457100748</v>
      </c>
      <c r="F171" s="14">
        <f t="shared" si="23"/>
        <v>40727</v>
      </c>
      <c r="G171" s="14">
        <f t="shared" si="24"/>
        <v>41092</v>
      </c>
      <c r="H171" s="3">
        <f>CHOOSE(MATCH($A$2,{"D","C"},0),VLOOKUP($A171,$J$4:$M$39,COUNTA($J$4:$M$4)),TREND(D171:E171,F171:G171,B171))</f>
        <v>2.0110892176680277</v>
      </c>
    </row>
    <row r="172" spans="1:8">
      <c r="A172" s="12">
        <f t="shared" si="25"/>
        <v>40878</v>
      </c>
      <c r="B172" s="34">
        <f t="shared" si="26"/>
        <v>40892</v>
      </c>
      <c r="C172" s="35">
        <f t="shared" si="20"/>
        <v>15</v>
      </c>
      <c r="D172" s="17">
        <f t="shared" si="21"/>
        <v>1.9868490120781308</v>
      </c>
      <c r="E172" s="17">
        <f t="shared" si="22"/>
        <v>2.0523873457100748</v>
      </c>
      <c r="F172" s="14">
        <f t="shared" si="23"/>
        <v>40727</v>
      </c>
      <c r="G172" s="14">
        <f t="shared" si="24"/>
        <v>41092</v>
      </c>
      <c r="H172" s="3">
        <f>CHOOSE(MATCH($A$2,{"D","C"},0),VLOOKUP($A172,$J$4:$M$39,COUNTA($J$4:$M$4)),TREND(D172:E172,F172:G172,B172))</f>
        <v>2.016475930021338</v>
      </c>
    </row>
    <row r="173" spans="1:8">
      <c r="A173" s="12">
        <f t="shared" si="25"/>
        <v>40909</v>
      </c>
      <c r="B173" s="34">
        <f t="shared" si="26"/>
        <v>40923</v>
      </c>
      <c r="C173" s="35">
        <f t="shared" si="20"/>
        <v>15</v>
      </c>
      <c r="D173" s="17">
        <f t="shared" si="21"/>
        <v>1.9868490120781308</v>
      </c>
      <c r="E173" s="17">
        <f t="shared" si="22"/>
        <v>2.0523873457100748</v>
      </c>
      <c r="F173" s="14">
        <f t="shared" si="23"/>
        <v>40727</v>
      </c>
      <c r="G173" s="14">
        <f t="shared" si="24"/>
        <v>41092</v>
      </c>
      <c r="H173" s="3">
        <f>CHOOSE(MATCH($A$2,{"D","C"},0),VLOOKUP($A173,$J$4:$M$39,COUNTA($J$4:$M$4)),TREND(D173:E173,F173:G173,B173))</f>
        <v>2.0220421994530922</v>
      </c>
    </row>
    <row r="174" spans="1:8">
      <c r="A174" s="12">
        <f t="shared" si="25"/>
        <v>40940</v>
      </c>
      <c r="B174" s="34">
        <f t="shared" si="26"/>
        <v>40954</v>
      </c>
      <c r="C174" s="35">
        <f t="shared" si="20"/>
        <v>15</v>
      </c>
      <c r="D174" s="17">
        <f t="shared" si="21"/>
        <v>1.9868490120781308</v>
      </c>
      <c r="E174" s="17">
        <f t="shared" si="22"/>
        <v>2.0523873457100748</v>
      </c>
      <c r="F174" s="14">
        <f t="shared" si="23"/>
        <v>40727</v>
      </c>
      <c r="G174" s="14">
        <f t="shared" si="24"/>
        <v>41092</v>
      </c>
      <c r="H174" s="3">
        <f>CHOOSE(MATCH($A$2,{"D","C"},0),VLOOKUP($A174,$J$4:$M$39,COUNTA($J$4:$M$4)),TREND(D174:E174,F174:G174,B174))</f>
        <v>2.0276084688848464</v>
      </c>
    </row>
    <row r="175" spans="1:8">
      <c r="A175" s="12">
        <f t="shared" si="25"/>
        <v>40969</v>
      </c>
      <c r="B175" s="34">
        <f t="shared" si="26"/>
        <v>40983</v>
      </c>
      <c r="C175" s="35">
        <f t="shared" si="20"/>
        <v>15</v>
      </c>
      <c r="D175" s="17">
        <f t="shared" si="21"/>
        <v>1.9868490120781308</v>
      </c>
      <c r="E175" s="17">
        <f t="shared" si="22"/>
        <v>2.0523873457100748</v>
      </c>
      <c r="F175" s="14">
        <f t="shared" si="23"/>
        <v>40727</v>
      </c>
      <c r="G175" s="14">
        <f t="shared" si="24"/>
        <v>41092</v>
      </c>
      <c r="H175" s="3">
        <f>CHOOSE(MATCH($A$2,{"D","C"},0),VLOOKUP($A175,$J$4:$M$39,COUNTA($J$4:$M$4)),TREND(D175:E175,F175:G175,B175))</f>
        <v>2.0328156241597135</v>
      </c>
    </row>
    <row r="176" spans="1:8">
      <c r="A176" s="12">
        <f t="shared" si="25"/>
        <v>41000</v>
      </c>
      <c r="B176" s="34">
        <f t="shared" si="26"/>
        <v>41014</v>
      </c>
      <c r="C176" s="35">
        <f t="shared" si="20"/>
        <v>15</v>
      </c>
      <c r="D176" s="17">
        <f t="shared" si="21"/>
        <v>1.9868490120781308</v>
      </c>
      <c r="E176" s="17">
        <f t="shared" si="22"/>
        <v>2.0523873457100748</v>
      </c>
      <c r="F176" s="14">
        <f t="shared" si="23"/>
        <v>40727</v>
      </c>
      <c r="G176" s="14">
        <f t="shared" si="24"/>
        <v>41092</v>
      </c>
      <c r="H176" s="3">
        <f>CHOOSE(MATCH($A$2,{"D","C"},0),VLOOKUP($A176,$J$4:$M$39,COUNTA($J$4:$M$4)),TREND(D176:E176,F176:G176,B176))</f>
        <v>2.0383818935914668</v>
      </c>
    </row>
    <row r="177" spans="1:8">
      <c r="A177" s="12">
        <f t="shared" si="25"/>
        <v>41030</v>
      </c>
      <c r="B177" s="34">
        <f t="shared" si="26"/>
        <v>41044</v>
      </c>
      <c r="C177" s="35">
        <f t="shared" si="20"/>
        <v>15</v>
      </c>
      <c r="D177" s="17">
        <f t="shared" si="21"/>
        <v>1.9868490120781308</v>
      </c>
      <c r="E177" s="17">
        <f t="shared" si="22"/>
        <v>2.0523873457100748</v>
      </c>
      <c r="F177" s="14">
        <f t="shared" si="23"/>
        <v>40727</v>
      </c>
      <c r="G177" s="14">
        <f t="shared" si="24"/>
        <v>41092</v>
      </c>
      <c r="H177" s="3">
        <f>CHOOSE(MATCH($A$2,{"D","C"},0),VLOOKUP($A177,$J$4:$M$39,COUNTA($J$4:$M$4)),TREND(D177:E177,F177:G177,B177))</f>
        <v>2.0437686059447779</v>
      </c>
    </row>
    <row r="178" spans="1:8">
      <c r="A178" s="12">
        <f t="shared" si="25"/>
        <v>41061</v>
      </c>
      <c r="B178" s="34">
        <f t="shared" si="26"/>
        <v>41075</v>
      </c>
      <c r="C178" s="35">
        <f t="shared" si="20"/>
        <v>15</v>
      </c>
      <c r="D178" s="17">
        <f t="shared" si="21"/>
        <v>1.9868490120781308</v>
      </c>
      <c r="E178" s="17">
        <f t="shared" si="22"/>
        <v>2.0523873457100748</v>
      </c>
      <c r="F178" s="14">
        <f t="shared" si="23"/>
        <v>40727</v>
      </c>
      <c r="G178" s="14">
        <f t="shared" si="24"/>
        <v>41092</v>
      </c>
      <c r="H178" s="3">
        <f>CHOOSE(MATCH($A$2,{"D","C"},0),VLOOKUP($A178,$J$4:$M$39,COUNTA($J$4:$M$4)),TREND(D178:E178,F178:G178,B178))</f>
        <v>2.0493348753765321</v>
      </c>
    </row>
    <row r="179" spans="1:8">
      <c r="A179" s="12">
        <f t="shared" si="25"/>
        <v>41091</v>
      </c>
      <c r="B179" s="34">
        <f t="shared" si="26"/>
        <v>41105</v>
      </c>
      <c r="C179" s="35">
        <f t="shared" si="20"/>
        <v>16</v>
      </c>
      <c r="D179" s="17">
        <f t="shared" si="21"/>
        <v>2.0523873457100748</v>
      </c>
      <c r="E179" s="17">
        <f t="shared" si="22"/>
        <v>2.0756322118683213</v>
      </c>
      <c r="F179" s="14">
        <f t="shared" si="23"/>
        <v>41092</v>
      </c>
      <c r="G179" s="14">
        <f t="shared" si="24"/>
        <v>41458</v>
      </c>
      <c r="H179" s="3">
        <f>CHOOSE(MATCH($A$2,{"D","C"},0),VLOOKUP($A179,$J$4:$M$39,COUNTA($J$4:$M$4)),TREND(D179:E179,F179:G179,B179))</f>
        <v>2.0532129830326356</v>
      </c>
    </row>
    <row r="180" spans="1:8">
      <c r="A180" s="12">
        <f t="shared" si="25"/>
        <v>41122</v>
      </c>
      <c r="B180" s="34">
        <f t="shared" si="26"/>
        <v>41136</v>
      </c>
      <c r="C180" s="35">
        <f t="shared" si="20"/>
        <v>16</v>
      </c>
      <c r="D180" s="17">
        <f t="shared" si="21"/>
        <v>2.0523873457100748</v>
      </c>
      <c r="E180" s="17">
        <f t="shared" si="22"/>
        <v>2.0756322118683213</v>
      </c>
      <c r="F180" s="14">
        <f t="shared" si="23"/>
        <v>41092</v>
      </c>
      <c r="G180" s="14">
        <f t="shared" si="24"/>
        <v>41458</v>
      </c>
      <c r="H180" s="3">
        <f>CHOOSE(MATCH($A$2,{"D","C"},0),VLOOKUP($A180,$J$4:$M$39,COUNTA($J$4:$M$4)),TREND(D180:E180,F180:G180,B180))</f>
        <v>2.0551818104941262</v>
      </c>
    </row>
    <row r="181" spans="1:8">
      <c r="A181" s="12">
        <f t="shared" si="25"/>
        <v>41153</v>
      </c>
      <c r="B181" s="34">
        <f t="shared" si="26"/>
        <v>41167</v>
      </c>
      <c r="C181" s="35">
        <f t="shared" si="20"/>
        <v>16</v>
      </c>
      <c r="D181" s="17">
        <f t="shared" si="21"/>
        <v>2.0523873457100748</v>
      </c>
      <c r="E181" s="17">
        <f t="shared" si="22"/>
        <v>2.0756322118683213</v>
      </c>
      <c r="F181" s="14">
        <f t="shared" si="23"/>
        <v>41092</v>
      </c>
      <c r="G181" s="14">
        <f t="shared" si="24"/>
        <v>41458</v>
      </c>
      <c r="H181" s="3">
        <f>CHOOSE(MATCH($A$2,{"D","C"},0),VLOOKUP($A181,$J$4:$M$39,COUNTA($J$4:$M$4)),TREND(D181:E181,F181:G181,B181))</f>
        <v>2.0571506379556173</v>
      </c>
    </row>
    <row r="182" spans="1:8">
      <c r="A182" s="12">
        <f t="shared" si="25"/>
        <v>41183</v>
      </c>
      <c r="B182" s="34">
        <f t="shared" si="26"/>
        <v>41197</v>
      </c>
      <c r="C182" s="35">
        <f t="shared" si="20"/>
        <v>16</v>
      </c>
      <c r="D182" s="17">
        <f t="shared" si="21"/>
        <v>2.0523873457100748</v>
      </c>
      <c r="E182" s="17">
        <f t="shared" si="22"/>
        <v>2.0756322118683213</v>
      </c>
      <c r="F182" s="14">
        <f t="shared" si="23"/>
        <v>41092</v>
      </c>
      <c r="G182" s="14">
        <f t="shared" si="24"/>
        <v>41458</v>
      </c>
      <c r="H182" s="3">
        <f>CHOOSE(MATCH($A$2,{"D","C"},0),VLOOKUP($A182,$J$4:$M$39,COUNTA($J$4:$M$4)),TREND(D182:E182,F182:G182,B182))</f>
        <v>2.0590559548538341</v>
      </c>
    </row>
    <row r="183" spans="1:8">
      <c r="A183" s="12">
        <f t="shared" si="25"/>
        <v>41214</v>
      </c>
      <c r="B183" s="34">
        <f t="shared" si="26"/>
        <v>41228</v>
      </c>
      <c r="C183" s="35">
        <f t="shared" si="20"/>
        <v>16</v>
      </c>
      <c r="D183" s="17">
        <f t="shared" si="21"/>
        <v>2.0523873457100748</v>
      </c>
      <c r="E183" s="17">
        <f t="shared" si="22"/>
        <v>2.0756322118683213</v>
      </c>
      <c r="F183" s="14">
        <f t="shared" si="23"/>
        <v>41092</v>
      </c>
      <c r="G183" s="14">
        <f t="shared" si="24"/>
        <v>41458</v>
      </c>
      <c r="H183" s="3">
        <f>CHOOSE(MATCH($A$2,{"D","C"},0),VLOOKUP($A183,$J$4:$M$39,COUNTA($J$4:$M$4)),TREND(D183:E183,F183:G183,B183))</f>
        <v>2.0610247823153247</v>
      </c>
    </row>
    <row r="184" spans="1:8">
      <c r="A184" s="12">
        <f t="shared" si="25"/>
        <v>41244</v>
      </c>
      <c r="B184" s="34">
        <f t="shared" si="26"/>
        <v>41258</v>
      </c>
      <c r="C184" s="35">
        <f t="shared" si="20"/>
        <v>16</v>
      </c>
      <c r="D184" s="17">
        <f t="shared" si="21"/>
        <v>2.0523873457100748</v>
      </c>
      <c r="E184" s="17">
        <f t="shared" si="22"/>
        <v>2.0756322118683213</v>
      </c>
      <c r="F184" s="14">
        <f t="shared" si="23"/>
        <v>41092</v>
      </c>
      <c r="G184" s="14">
        <f t="shared" si="24"/>
        <v>41458</v>
      </c>
      <c r="H184" s="3">
        <f>CHOOSE(MATCH($A$2,{"D","C"},0),VLOOKUP($A184,$J$4:$M$39,COUNTA($J$4:$M$4)),TREND(D184:E184,F184:G184,B184))</f>
        <v>2.062930099213542</v>
      </c>
    </row>
    <row r="185" spans="1:8">
      <c r="A185" s="12">
        <f t="shared" si="25"/>
        <v>41275</v>
      </c>
      <c r="B185" s="34">
        <f t="shared" si="26"/>
        <v>41289</v>
      </c>
      <c r="C185" s="35">
        <f t="shared" si="20"/>
        <v>16</v>
      </c>
      <c r="D185" s="17">
        <f t="shared" si="21"/>
        <v>2.0523873457100748</v>
      </c>
      <c r="E185" s="17">
        <f t="shared" si="22"/>
        <v>2.0756322118683213</v>
      </c>
      <c r="F185" s="14">
        <f t="shared" si="23"/>
        <v>41092</v>
      </c>
      <c r="G185" s="14">
        <f t="shared" si="24"/>
        <v>41458</v>
      </c>
      <c r="H185" s="3">
        <f>CHOOSE(MATCH($A$2,{"D","C"},0),VLOOKUP($A185,$J$4:$M$39,COUNTA($J$4:$M$4)),TREND(D185:E185,F185:G185,B185))</f>
        <v>2.0648989266750326</v>
      </c>
    </row>
    <row r="186" spans="1:8">
      <c r="A186" s="12">
        <f t="shared" si="25"/>
        <v>41306</v>
      </c>
      <c r="B186" s="34">
        <f t="shared" si="26"/>
        <v>41320</v>
      </c>
      <c r="C186" s="35">
        <f t="shared" si="20"/>
        <v>16</v>
      </c>
      <c r="D186" s="17">
        <f t="shared" si="21"/>
        <v>2.0523873457100748</v>
      </c>
      <c r="E186" s="17">
        <f t="shared" si="22"/>
        <v>2.0756322118683213</v>
      </c>
      <c r="F186" s="14">
        <f t="shared" si="23"/>
        <v>41092</v>
      </c>
      <c r="G186" s="14">
        <f t="shared" si="24"/>
        <v>41458</v>
      </c>
      <c r="H186" s="3">
        <f>CHOOSE(MATCH($A$2,{"D","C"},0),VLOOKUP($A186,$J$4:$M$39,COUNTA($J$4:$M$4)),TREND(D186:E186,F186:G186,B186))</f>
        <v>2.0668677541365232</v>
      </c>
    </row>
    <row r="187" spans="1:8">
      <c r="A187" s="12">
        <f t="shared" si="25"/>
        <v>41334</v>
      </c>
      <c r="B187" s="34">
        <f t="shared" si="26"/>
        <v>41348</v>
      </c>
      <c r="C187" s="35">
        <f t="shared" si="20"/>
        <v>16</v>
      </c>
      <c r="D187" s="17">
        <f t="shared" si="21"/>
        <v>2.0523873457100748</v>
      </c>
      <c r="E187" s="17">
        <f t="shared" si="22"/>
        <v>2.0756322118683213</v>
      </c>
      <c r="F187" s="14">
        <f t="shared" si="23"/>
        <v>41092</v>
      </c>
      <c r="G187" s="14">
        <f t="shared" si="24"/>
        <v>41458</v>
      </c>
      <c r="H187" s="3">
        <f>CHOOSE(MATCH($A$2,{"D","C"},0),VLOOKUP($A187,$J$4:$M$39,COUNTA($J$4:$M$4)),TREND(D187:E187,F187:G187,B187))</f>
        <v>2.0686460499081925</v>
      </c>
    </row>
    <row r="188" spans="1:8">
      <c r="A188" s="12">
        <f t="shared" si="25"/>
        <v>41365</v>
      </c>
      <c r="B188" s="34">
        <f t="shared" si="26"/>
        <v>41379</v>
      </c>
      <c r="C188" s="35">
        <f t="shared" si="20"/>
        <v>16</v>
      </c>
      <c r="D188" s="17">
        <f t="shared" si="21"/>
        <v>2.0523873457100748</v>
      </c>
      <c r="E188" s="17">
        <f t="shared" si="22"/>
        <v>2.0756322118683213</v>
      </c>
      <c r="F188" s="14">
        <f t="shared" si="23"/>
        <v>41092</v>
      </c>
      <c r="G188" s="14">
        <f t="shared" si="24"/>
        <v>41458</v>
      </c>
      <c r="H188" s="3">
        <f>CHOOSE(MATCH($A$2,{"D","C"},0),VLOOKUP($A188,$J$4:$M$39,COUNTA($J$4:$M$4)),TREND(D188:E188,F188:G188,B188))</f>
        <v>2.0706148773696835</v>
      </c>
    </row>
    <row r="189" spans="1:8">
      <c r="A189" s="12">
        <f t="shared" si="25"/>
        <v>41395</v>
      </c>
      <c r="B189" s="34">
        <f t="shared" si="26"/>
        <v>41409</v>
      </c>
      <c r="C189" s="35">
        <f t="shared" si="20"/>
        <v>16</v>
      </c>
      <c r="D189" s="17">
        <f t="shared" si="21"/>
        <v>2.0523873457100748</v>
      </c>
      <c r="E189" s="17">
        <f t="shared" si="22"/>
        <v>2.0756322118683213</v>
      </c>
      <c r="F189" s="14">
        <f t="shared" si="23"/>
        <v>41092</v>
      </c>
      <c r="G189" s="14">
        <f t="shared" si="24"/>
        <v>41458</v>
      </c>
      <c r="H189" s="3">
        <f>CHOOSE(MATCH($A$2,{"D","C"},0),VLOOKUP($A189,$J$4:$M$39,COUNTA($J$4:$M$4)),TREND(D189:E189,F189:G189,B189))</f>
        <v>2.0725201942679004</v>
      </c>
    </row>
    <row r="190" spans="1:8">
      <c r="A190" s="12">
        <f t="shared" si="25"/>
        <v>41426</v>
      </c>
      <c r="B190" s="34">
        <f t="shared" si="26"/>
        <v>41440</v>
      </c>
      <c r="C190" s="35">
        <f t="shared" si="20"/>
        <v>16</v>
      </c>
      <c r="D190" s="17">
        <f t="shared" si="21"/>
        <v>2.0523873457100748</v>
      </c>
      <c r="E190" s="17">
        <f t="shared" si="22"/>
        <v>2.0756322118683213</v>
      </c>
      <c r="F190" s="14">
        <f t="shared" si="23"/>
        <v>41092</v>
      </c>
      <c r="G190" s="14">
        <f t="shared" si="24"/>
        <v>41458</v>
      </c>
      <c r="H190" s="3">
        <f>CHOOSE(MATCH($A$2,{"D","C"},0),VLOOKUP($A190,$J$4:$M$39,COUNTA($J$4:$M$4)),TREND(D190:E190,F190:G190,B190))</f>
        <v>2.074489021729391</v>
      </c>
    </row>
    <row r="191" spans="1:8">
      <c r="A191" s="12">
        <f t="shared" si="25"/>
        <v>41456</v>
      </c>
      <c r="B191" s="34">
        <f t="shared" si="26"/>
        <v>41470</v>
      </c>
      <c r="C191" s="35">
        <f t="shared" si="20"/>
        <v>17</v>
      </c>
      <c r="D191" s="17">
        <f t="shared" si="21"/>
        <v>2.0756322118683213</v>
      </c>
      <c r="E191" s="17">
        <f t="shared" si="22"/>
        <v>2.1667200753543971</v>
      </c>
      <c r="F191" s="14">
        <f t="shared" si="23"/>
        <v>41458</v>
      </c>
      <c r="G191" s="14">
        <f t="shared" si="24"/>
        <v>41823</v>
      </c>
      <c r="H191" s="3">
        <f>CHOOSE(MATCH($A$2,{"D","C"},0),VLOOKUP($A191,$J$4:$M$39,COUNTA($J$4:$M$4)),TREND(D191:E191,F191:G191,B191))</f>
        <v>2.0786268813527951</v>
      </c>
    </row>
    <row r="192" spans="1:8">
      <c r="A192" s="12">
        <f t="shared" si="25"/>
        <v>41487</v>
      </c>
      <c r="B192" s="34">
        <f t="shared" si="26"/>
        <v>41501</v>
      </c>
      <c r="C192" s="35">
        <f t="shared" si="20"/>
        <v>17</v>
      </c>
      <c r="D192" s="17">
        <f t="shared" si="21"/>
        <v>2.0756322118683213</v>
      </c>
      <c r="E192" s="17">
        <f t="shared" si="22"/>
        <v>2.1667200753543971</v>
      </c>
      <c r="F192" s="14">
        <f t="shared" si="23"/>
        <v>41458</v>
      </c>
      <c r="G192" s="14">
        <f t="shared" si="24"/>
        <v>41823</v>
      </c>
      <c r="H192" s="3">
        <f>CHOOSE(MATCH($A$2,{"D","C"},0),VLOOKUP($A192,$J$4:$M$39,COUNTA($J$4:$M$4)),TREND(D192:E192,F192:G192,B192))</f>
        <v>2.0863631108543537</v>
      </c>
    </row>
    <row r="193" spans="1:8">
      <c r="A193" s="12">
        <f t="shared" si="25"/>
        <v>41518</v>
      </c>
      <c r="B193" s="34">
        <f t="shared" si="26"/>
        <v>41532</v>
      </c>
      <c r="C193" s="35">
        <f t="shared" si="20"/>
        <v>17</v>
      </c>
      <c r="D193" s="17">
        <f t="shared" si="21"/>
        <v>2.0756322118683213</v>
      </c>
      <c r="E193" s="17">
        <f t="shared" si="22"/>
        <v>2.1667200753543971</v>
      </c>
      <c r="F193" s="14">
        <f t="shared" si="23"/>
        <v>41458</v>
      </c>
      <c r="G193" s="14">
        <f t="shared" si="24"/>
        <v>41823</v>
      </c>
      <c r="H193" s="3">
        <f>CHOOSE(MATCH($A$2,{"D","C"},0),VLOOKUP($A193,$J$4:$M$39,COUNTA($J$4:$M$4)),TREND(D193:E193,F193:G193,B193))</f>
        <v>2.0940993403559105</v>
      </c>
    </row>
    <row r="194" spans="1:8">
      <c r="A194" s="12">
        <f t="shared" si="25"/>
        <v>41548</v>
      </c>
      <c r="B194" s="34">
        <f t="shared" si="26"/>
        <v>41562</v>
      </c>
      <c r="C194" s="35">
        <f t="shared" si="20"/>
        <v>17</v>
      </c>
      <c r="D194" s="17">
        <f t="shared" si="21"/>
        <v>2.0756322118683213</v>
      </c>
      <c r="E194" s="17">
        <f t="shared" si="22"/>
        <v>2.1667200753543971</v>
      </c>
      <c r="F194" s="14">
        <f t="shared" si="23"/>
        <v>41458</v>
      </c>
      <c r="G194" s="14">
        <f t="shared" si="24"/>
        <v>41823</v>
      </c>
      <c r="H194" s="3">
        <f>CHOOSE(MATCH($A$2,{"D","C"},0),VLOOKUP($A194,$J$4:$M$39,COUNTA($J$4:$M$4)),TREND(D194:E194,F194:G194,B194))</f>
        <v>2.1015860140670952</v>
      </c>
    </row>
    <row r="195" spans="1:8">
      <c r="A195" s="12">
        <f t="shared" si="25"/>
        <v>41579</v>
      </c>
      <c r="B195" s="34">
        <f t="shared" si="26"/>
        <v>41593</v>
      </c>
      <c r="C195" s="35">
        <f t="shared" si="20"/>
        <v>17</v>
      </c>
      <c r="D195" s="17">
        <f t="shared" si="21"/>
        <v>2.0756322118683213</v>
      </c>
      <c r="E195" s="17">
        <f t="shared" si="22"/>
        <v>2.1667200753543971</v>
      </c>
      <c r="F195" s="14">
        <f t="shared" si="23"/>
        <v>41458</v>
      </c>
      <c r="G195" s="14">
        <f t="shared" si="24"/>
        <v>41823</v>
      </c>
      <c r="H195" s="3">
        <f>CHOOSE(MATCH($A$2,{"D","C"},0),VLOOKUP($A195,$J$4:$M$39,COUNTA($J$4:$M$4)),TREND(D195:E195,F195:G195,B195))</f>
        <v>2.1093222435686521</v>
      </c>
    </row>
    <row r="196" spans="1:8">
      <c r="A196" s="12">
        <f t="shared" si="25"/>
        <v>41609</v>
      </c>
      <c r="B196" s="34">
        <f t="shared" si="26"/>
        <v>41623</v>
      </c>
      <c r="C196" s="35">
        <f t="shared" si="20"/>
        <v>17</v>
      </c>
      <c r="D196" s="17">
        <f t="shared" si="21"/>
        <v>2.0756322118683213</v>
      </c>
      <c r="E196" s="17">
        <f t="shared" si="22"/>
        <v>2.1667200753543971</v>
      </c>
      <c r="F196" s="14">
        <f t="shared" si="23"/>
        <v>41458</v>
      </c>
      <c r="G196" s="14">
        <f t="shared" si="24"/>
        <v>41823</v>
      </c>
      <c r="H196" s="3">
        <f>CHOOSE(MATCH($A$2,{"D","C"},0),VLOOKUP($A196,$J$4:$M$39,COUNTA($J$4:$M$4)),TREND(D196:E196,F196:G196,B196))</f>
        <v>2.116808917279835</v>
      </c>
    </row>
    <row r="197" spans="1:8">
      <c r="A197" s="12">
        <f t="shared" si="25"/>
        <v>41640</v>
      </c>
      <c r="B197" s="34">
        <f t="shared" si="26"/>
        <v>41654</v>
      </c>
      <c r="C197" s="35">
        <f t="shared" ref="C197:C260" si="27">MATCH($B197,$K$5:$K$39,1)</f>
        <v>17</v>
      </c>
      <c r="D197" s="17">
        <f t="shared" ref="D197:D260" si="28">INDEX($M$5:$M$39,C197)</f>
        <v>2.0756322118683213</v>
      </c>
      <c r="E197" s="17">
        <f t="shared" ref="E197:E260" si="29">INDEX($M$5:$M$39,C197+1)</f>
        <v>2.1667200753543971</v>
      </c>
      <c r="F197" s="14">
        <f t="shared" ref="F197:F260" si="30">INDEX($K$5:$K$39,C197)</f>
        <v>41458</v>
      </c>
      <c r="G197" s="14">
        <f t="shared" ref="G197:G260" si="31">INDEX($K$5:$K$39,C197+1)</f>
        <v>41823</v>
      </c>
      <c r="H197" s="3">
        <f>CHOOSE(MATCH($A$2,{"D","C"},0),VLOOKUP($A197,$J$4:$M$39,COUNTA($J$4:$M$4)),TREND(D197:E197,F197:G197,B197))</f>
        <v>2.1245451467813936</v>
      </c>
    </row>
    <row r="198" spans="1:8">
      <c r="A198" s="12">
        <f t="shared" ref="A198:A261" si="32">EOMONTH(A197,$A$3-1)+1</f>
        <v>41671</v>
      </c>
      <c r="B198" s="34">
        <f t="shared" si="26"/>
        <v>41685</v>
      </c>
      <c r="C198" s="35">
        <f t="shared" si="27"/>
        <v>17</v>
      </c>
      <c r="D198" s="17">
        <f t="shared" si="28"/>
        <v>2.0756322118683213</v>
      </c>
      <c r="E198" s="17">
        <f t="shared" si="29"/>
        <v>2.1667200753543971</v>
      </c>
      <c r="F198" s="14">
        <f t="shared" si="30"/>
        <v>41458</v>
      </c>
      <c r="G198" s="14">
        <f t="shared" si="31"/>
        <v>41823</v>
      </c>
      <c r="H198" s="3">
        <f>CHOOSE(MATCH($A$2,{"D","C"},0),VLOOKUP($A198,$J$4:$M$39,COUNTA($J$4:$M$4)),TREND(D198:E198,F198:G198,B198))</f>
        <v>2.1322813762829504</v>
      </c>
    </row>
    <row r="199" spans="1:8">
      <c r="A199" s="12">
        <f t="shared" si="32"/>
        <v>41699</v>
      </c>
      <c r="B199" s="34">
        <f t="shared" si="26"/>
        <v>41713</v>
      </c>
      <c r="C199" s="35">
        <f t="shared" si="27"/>
        <v>17</v>
      </c>
      <c r="D199" s="17">
        <f t="shared" si="28"/>
        <v>2.0756322118683213</v>
      </c>
      <c r="E199" s="17">
        <f t="shared" si="29"/>
        <v>2.1667200753543971</v>
      </c>
      <c r="F199" s="14">
        <f t="shared" si="30"/>
        <v>41458</v>
      </c>
      <c r="G199" s="14">
        <f t="shared" si="31"/>
        <v>41823</v>
      </c>
      <c r="H199" s="3">
        <f>CHOOSE(MATCH($A$2,{"D","C"},0),VLOOKUP($A199,$J$4:$M$39,COUNTA($J$4:$M$4)),TREND(D199:E199,F199:G199,B199))</f>
        <v>2.1392689384133892</v>
      </c>
    </row>
    <row r="200" spans="1:8">
      <c r="A200" s="12">
        <f t="shared" si="32"/>
        <v>41730</v>
      </c>
      <c r="B200" s="34">
        <f t="shared" si="26"/>
        <v>41744</v>
      </c>
      <c r="C200" s="35">
        <f t="shared" si="27"/>
        <v>17</v>
      </c>
      <c r="D200" s="17">
        <f t="shared" si="28"/>
        <v>2.0756322118683213</v>
      </c>
      <c r="E200" s="17">
        <f t="shared" si="29"/>
        <v>2.1667200753543971</v>
      </c>
      <c r="F200" s="14">
        <f t="shared" si="30"/>
        <v>41458</v>
      </c>
      <c r="G200" s="14">
        <f t="shared" si="31"/>
        <v>41823</v>
      </c>
      <c r="H200" s="3">
        <f>CHOOSE(MATCH($A$2,{"D","C"},0),VLOOKUP($A200,$J$4:$M$39,COUNTA($J$4:$M$4)),TREND(D200:E200,F200:G200,B200))</f>
        <v>2.147005167914946</v>
      </c>
    </row>
    <row r="201" spans="1:8">
      <c r="A201" s="12">
        <f t="shared" si="32"/>
        <v>41760</v>
      </c>
      <c r="B201" s="34">
        <f t="shared" si="26"/>
        <v>41774</v>
      </c>
      <c r="C201" s="35">
        <f t="shared" si="27"/>
        <v>17</v>
      </c>
      <c r="D201" s="17">
        <f t="shared" si="28"/>
        <v>2.0756322118683213</v>
      </c>
      <c r="E201" s="17">
        <f t="shared" si="29"/>
        <v>2.1667200753543971</v>
      </c>
      <c r="F201" s="14">
        <f t="shared" si="30"/>
        <v>41458</v>
      </c>
      <c r="G201" s="14">
        <f t="shared" si="31"/>
        <v>41823</v>
      </c>
      <c r="H201" s="3">
        <f>CHOOSE(MATCH($A$2,{"D","C"},0),VLOOKUP($A201,$J$4:$M$39,COUNTA($J$4:$M$4)),TREND(D201:E201,F201:G201,B201))</f>
        <v>2.1544918416261307</v>
      </c>
    </row>
    <row r="202" spans="1:8">
      <c r="A202" s="12">
        <f t="shared" si="32"/>
        <v>41791</v>
      </c>
      <c r="B202" s="34">
        <f t="shared" si="26"/>
        <v>41805</v>
      </c>
      <c r="C202" s="35">
        <f t="shared" si="27"/>
        <v>17</v>
      </c>
      <c r="D202" s="17">
        <f t="shared" si="28"/>
        <v>2.0756322118683213</v>
      </c>
      <c r="E202" s="17">
        <f t="shared" si="29"/>
        <v>2.1667200753543971</v>
      </c>
      <c r="F202" s="14">
        <f t="shared" si="30"/>
        <v>41458</v>
      </c>
      <c r="G202" s="14">
        <f t="shared" si="31"/>
        <v>41823</v>
      </c>
      <c r="H202" s="3">
        <f>CHOOSE(MATCH($A$2,{"D","C"},0),VLOOKUP($A202,$J$4:$M$39,COUNTA($J$4:$M$4)),TREND(D202:E202,F202:G202,B202))</f>
        <v>2.1622280711276876</v>
      </c>
    </row>
    <row r="203" spans="1:8">
      <c r="A203" s="12">
        <f t="shared" si="32"/>
        <v>41821</v>
      </c>
      <c r="B203" s="34">
        <f t="shared" si="26"/>
        <v>41835</v>
      </c>
      <c r="C203" s="35">
        <f t="shared" si="27"/>
        <v>18</v>
      </c>
      <c r="D203" s="17">
        <f t="shared" si="28"/>
        <v>2.1667200753543971</v>
      </c>
      <c r="E203" s="17">
        <f t="shared" si="29"/>
        <v>2.2021318166791457</v>
      </c>
      <c r="F203" s="14">
        <f t="shared" si="30"/>
        <v>41823</v>
      </c>
      <c r="G203" s="14">
        <f t="shared" si="31"/>
        <v>42188</v>
      </c>
      <c r="H203" s="3">
        <f>CHOOSE(MATCH($A$2,{"D","C"},0),VLOOKUP($A203,$J$4:$M$39,COUNTA($J$4:$M$4)),TREND(D203:E203,F203:G203,B203))</f>
        <v>2.1678842969869914</v>
      </c>
    </row>
    <row r="204" spans="1:8">
      <c r="A204" s="12">
        <f t="shared" si="32"/>
        <v>41852</v>
      </c>
      <c r="B204" s="34">
        <f t="shared" si="26"/>
        <v>41866</v>
      </c>
      <c r="C204" s="35">
        <f t="shared" si="27"/>
        <v>18</v>
      </c>
      <c r="D204" s="17">
        <f t="shared" si="28"/>
        <v>2.1667200753543971</v>
      </c>
      <c r="E204" s="17">
        <f t="shared" si="29"/>
        <v>2.2021318166791457</v>
      </c>
      <c r="F204" s="14">
        <f t="shared" si="30"/>
        <v>41823</v>
      </c>
      <c r="G204" s="14">
        <f t="shared" si="31"/>
        <v>42188</v>
      </c>
      <c r="H204" s="3">
        <f>CHOOSE(MATCH($A$2,{"D","C"},0),VLOOKUP($A204,$J$4:$M$39,COUNTA($J$4:$M$4)),TREND(D204:E204,F204:G204,B204))</f>
        <v>2.1708918695378605</v>
      </c>
    </row>
    <row r="205" spans="1:8">
      <c r="A205" s="12">
        <f t="shared" si="32"/>
        <v>41883</v>
      </c>
      <c r="B205" s="34">
        <f t="shared" si="26"/>
        <v>41897</v>
      </c>
      <c r="C205" s="35">
        <f t="shared" si="27"/>
        <v>18</v>
      </c>
      <c r="D205" s="17">
        <f t="shared" si="28"/>
        <v>2.1667200753543971</v>
      </c>
      <c r="E205" s="17">
        <f t="shared" si="29"/>
        <v>2.2021318166791457</v>
      </c>
      <c r="F205" s="14">
        <f t="shared" si="30"/>
        <v>41823</v>
      </c>
      <c r="G205" s="14">
        <f t="shared" si="31"/>
        <v>42188</v>
      </c>
      <c r="H205" s="3">
        <f>CHOOSE(MATCH($A$2,{"D","C"},0),VLOOKUP($A205,$J$4:$M$39,COUNTA($J$4:$M$4)),TREND(D205:E205,F205:G205,B205))</f>
        <v>2.1738994420887296</v>
      </c>
    </row>
    <row r="206" spans="1:8">
      <c r="A206" s="12">
        <f t="shared" si="32"/>
        <v>41913</v>
      </c>
      <c r="B206" s="34">
        <f t="shared" si="26"/>
        <v>41927</v>
      </c>
      <c r="C206" s="35">
        <f t="shared" si="27"/>
        <v>18</v>
      </c>
      <c r="D206" s="17">
        <f t="shared" si="28"/>
        <v>2.1667200753543971</v>
      </c>
      <c r="E206" s="17">
        <f t="shared" si="29"/>
        <v>2.2021318166791457</v>
      </c>
      <c r="F206" s="14">
        <f t="shared" si="30"/>
        <v>41823</v>
      </c>
      <c r="G206" s="14">
        <f t="shared" si="31"/>
        <v>42188</v>
      </c>
      <c r="H206" s="3">
        <f>CHOOSE(MATCH($A$2,{"D","C"},0),VLOOKUP($A206,$J$4:$M$39,COUNTA($J$4:$M$4)),TREND(D206:E206,F206:G206,B206))</f>
        <v>2.1768099961702161</v>
      </c>
    </row>
    <row r="207" spans="1:8">
      <c r="A207" s="12">
        <f t="shared" si="32"/>
        <v>41944</v>
      </c>
      <c r="B207" s="34">
        <f t="shared" si="26"/>
        <v>41958</v>
      </c>
      <c r="C207" s="35">
        <f t="shared" si="27"/>
        <v>18</v>
      </c>
      <c r="D207" s="17">
        <f t="shared" si="28"/>
        <v>2.1667200753543971</v>
      </c>
      <c r="E207" s="17">
        <f t="shared" si="29"/>
        <v>2.2021318166791457</v>
      </c>
      <c r="F207" s="14">
        <f t="shared" si="30"/>
        <v>41823</v>
      </c>
      <c r="G207" s="14">
        <f t="shared" si="31"/>
        <v>42188</v>
      </c>
      <c r="H207" s="3">
        <f>CHOOSE(MATCH($A$2,{"D","C"},0),VLOOKUP($A207,$J$4:$M$39,COUNTA($J$4:$M$4)),TREND(D207:E207,F207:G207,B207))</f>
        <v>2.1798175687210852</v>
      </c>
    </row>
    <row r="208" spans="1:8">
      <c r="A208" s="12">
        <f t="shared" si="32"/>
        <v>41974</v>
      </c>
      <c r="B208" s="34">
        <f t="shared" si="26"/>
        <v>41988</v>
      </c>
      <c r="C208" s="35">
        <f t="shared" si="27"/>
        <v>18</v>
      </c>
      <c r="D208" s="17">
        <f t="shared" si="28"/>
        <v>2.1667200753543971</v>
      </c>
      <c r="E208" s="17">
        <f t="shared" si="29"/>
        <v>2.2021318166791457</v>
      </c>
      <c r="F208" s="14">
        <f t="shared" si="30"/>
        <v>41823</v>
      </c>
      <c r="G208" s="14">
        <f t="shared" si="31"/>
        <v>42188</v>
      </c>
      <c r="H208" s="3">
        <f>CHOOSE(MATCH($A$2,{"D","C"},0),VLOOKUP($A208,$J$4:$M$39,COUNTA($J$4:$M$4)),TREND(D208:E208,F208:G208,B208))</f>
        <v>2.1827281228025708</v>
      </c>
    </row>
    <row r="209" spans="1:8">
      <c r="A209" s="12">
        <f t="shared" si="32"/>
        <v>42005</v>
      </c>
      <c r="B209" s="34">
        <f t="shared" si="26"/>
        <v>42019</v>
      </c>
      <c r="C209" s="35">
        <f t="shared" si="27"/>
        <v>18</v>
      </c>
      <c r="D209" s="17">
        <f t="shared" si="28"/>
        <v>2.1667200753543971</v>
      </c>
      <c r="E209" s="17">
        <f t="shared" si="29"/>
        <v>2.2021318166791457</v>
      </c>
      <c r="F209" s="14">
        <f t="shared" si="30"/>
        <v>41823</v>
      </c>
      <c r="G209" s="14">
        <f t="shared" si="31"/>
        <v>42188</v>
      </c>
      <c r="H209" s="3">
        <f>CHOOSE(MATCH($A$2,{"D","C"},0),VLOOKUP($A209,$J$4:$M$39,COUNTA($J$4:$M$4)),TREND(D209:E209,F209:G209,B209))</f>
        <v>2.1857356953534399</v>
      </c>
    </row>
    <row r="210" spans="1:8">
      <c r="A210" s="12">
        <f t="shared" si="32"/>
        <v>42036</v>
      </c>
      <c r="B210" s="34">
        <f t="shared" si="26"/>
        <v>42050</v>
      </c>
      <c r="C210" s="35">
        <f t="shared" si="27"/>
        <v>18</v>
      </c>
      <c r="D210" s="17">
        <f t="shared" si="28"/>
        <v>2.1667200753543971</v>
      </c>
      <c r="E210" s="17">
        <f t="shared" si="29"/>
        <v>2.2021318166791457</v>
      </c>
      <c r="F210" s="14">
        <f t="shared" si="30"/>
        <v>41823</v>
      </c>
      <c r="G210" s="14">
        <f t="shared" si="31"/>
        <v>42188</v>
      </c>
      <c r="H210" s="3">
        <f>CHOOSE(MATCH($A$2,{"D","C"},0),VLOOKUP($A210,$J$4:$M$39,COUNTA($J$4:$M$4)),TREND(D210:E210,F210:G210,B210))</f>
        <v>2.1887432679043091</v>
      </c>
    </row>
    <row r="211" spans="1:8">
      <c r="A211" s="12">
        <f t="shared" si="32"/>
        <v>42064</v>
      </c>
      <c r="B211" s="34">
        <f t="shared" si="26"/>
        <v>42078</v>
      </c>
      <c r="C211" s="35">
        <f t="shared" si="27"/>
        <v>18</v>
      </c>
      <c r="D211" s="17">
        <f t="shared" si="28"/>
        <v>2.1667200753543971</v>
      </c>
      <c r="E211" s="17">
        <f t="shared" si="29"/>
        <v>2.2021318166791457</v>
      </c>
      <c r="F211" s="14">
        <f t="shared" si="30"/>
        <v>41823</v>
      </c>
      <c r="G211" s="14">
        <f t="shared" si="31"/>
        <v>42188</v>
      </c>
      <c r="H211" s="3">
        <f>CHOOSE(MATCH($A$2,{"D","C"},0),VLOOKUP($A211,$J$4:$M$39,COUNTA($J$4:$M$4)),TREND(D211:E211,F211:G211,B211))</f>
        <v>2.1914597850470301</v>
      </c>
    </row>
    <row r="212" spans="1:8">
      <c r="A212" s="12">
        <f t="shared" si="32"/>
        <v>42095</v>
      </c>
      <c r="B212" s="34">
        <f t="shared" si="26"/>
        <v>42109</v>
      </c>
      <c r="C212" s="35">
        <f t="shared" si="27"/>
        <v>18</v>
      </c>
      <c r="D212" s="17">
        <f t="shared" si="28"/>
        <v>2.1667200753543971</v>
      </c>
      <c r="E212" s="17">
        <f t="shared" si="29"/>
        <v>2.2021318166791457</v>
      </c>
      <c r="F212" s="14">
        <f t="shared" si="30"/>
        <v>41823</v>
      </c>
      <c r="G212" s="14">
        <f t="shared" si="31"/>
        <v>42188</v>
      </c>
      <c r="H212" s="3">
        <f>CHOOSE(MATCH($A$2,{"D","C"},0),VLOOKUP($A212,$J$4:$M$39,COUNTA($J$4:$M$4)),TREND(D212:E212,F212:G212,B212))</f>
        <v>2.1944673575978983</v>
      </c>
    </row>
    <row r="213" spans="1:8">
      <c r="A213" s="12">
        <f t="shared" si="32"/>
        <v>42125</v>
      </c>
      <c r="B213" s="34">
        <f t="shared" si="26"/>
        <v>42139</v>
      </c>
      <c r="C213" s="35">
        <f t="shared" si="27"/>
        <v>18</v>
      </c>
      <c r="D213" s="17">
        <f t="shared" si="28"/>
        <v>2.1667200753543971</v>
      </c>
      <c r="E213" s="17">
        <f t="shared" si="29"/>
        <v>2.2021318166791457</v>
      </c>
      <c r="F213" s="14">
        <f t="shared" si="30"/>
        <v>41823</v>
      </c>
      <c r="G213" s="14">
        <f t="shared" si="31"/>
        <v>42188</v>
      </c>
      <c r="H213" s="3">
        <f>CHOOSE(MATCH($A$2,{"D","C"},0),VLOOKUP($A213,$J$4:$M$39,COUNTA($J$4:$M$4)),TREND(D213:E213,F213:G213,B213))</f>
        <v>2.1973779116793848</v>
      </c>
    </row>
    <row r="214" spans="1:8">
      <c r="A214" s="12">
        <f t="shared" si="32"/>
        <v>42156</v>
      </c>
      <c r="B214" s="34">
        <f t="shared" si="26"/>
        <v>42170</v>
      </c>
      <c r="C214" s="35">
        <f t="shared" si="27"/>
        <v>18</v>
      </c>
      <c r="D214" s="17">
        <f t="shared" si="28"/>
        <v>2.1667200753543971</v>
      </c>
      <c r="E214" s="17">
        <f t="shared" si="29"/>
        <v>2.2021318166791457</v>
      </c>
      <c r="F214" s="14">
        <f t="shared" si="30"/>
        <v>41823</v>
      </c>
      <c r="G214" s="14">
        <f t="shared" si="31"/>
        <v>42188</v>
      </c>
      <c r="H214" s="3">
        <f>CHOOSE(MATCH($A$2,{"D","C"},0),VLOOKUP($A214,$J$4:$M$39,COUNTA($J$4:$M$4)),TREND(D214:E214,F214:G214,B214))</f>
        <v>2.2003854842302539</v>
      </c>
    </row>
    <row r="215" spans="1:8">
      <c r="A215" s="12">
        <f t="shared" si="32"/>
        <v>42186</v>
      </c>
      <c r="B215" s="34">
        <f t="shared" si="26"/>
        <v>42200</v>
      </c>
      <c r="C215" s="35">
        <f t="shared" si="27"/>
        <v>19</v>
      </c>
      <c r="D215" s="17">
        <f t="shared" si="28"/>
        <v>2.2021318166791457</v>
      </c>
      <c r="E215" s="17">
        <f t="shared" si="29"/>
        <v>2.1477394552612412</v>
      </c>
      <c r="F215" s="14">
        <f t="shared" si="30"/>
        <v>42188</v>
      </c>
      <c r="G215" s="14">
        <f t="shared" si="31"/>
        <v>42553</v>
      </c>
      <c r="H215" s="3">
        <f>CHOOSE(MATCH($A$2,{"D","C"},0),VLOOKUP($A215,$J$4:$M$39,COUNTA($J$4:$M$4)),TREND(D215:E215,F215:G215,B215))</f>
        <v>2.200343574659926</v>
      </c>
    </row>
    <row r="216" spans="1:8">
      <c r="A216" s="12">
        <f t="shared" si="32"/>
        <v>42217</v>
      </c>
      <c r="B216" s="34">
        <f t="shared" si="26"/>
        <v>42231</v>
      </c>
      <c r="C216" s="35">
        <f t="shared" si="27"/>
        <v>19</v>
      </c>
      <c r="D216" s="17">
        <f t="shared" si="28"/>
        <v>2.2021318166791457</v>
      </c>
      <c r="E216" s="17">
        <f t="shared" si="29"/>
        <v>2.1477394552612412</v>
      </c>
      <c r="F216" s="14">
        <f t="shared" si="30"/>
        <v>42188</v>
      </c>
      <c r="G216" s="14">
        <f t="shared" si="31"/>
        <v>42553</v>
      </c>
      <c r="H216" s="3">
        <f>CHOOSE(MATCH($A$2,{"D","C"},0),VLOOKUP($A216,$J$4:$M$39,COUNTA($J$4:$M$4)),TREND(D216:E216,F216:G216,B216))</f>
        <v>2.1957239494436109</v>
      </c>
    </row>
    <row r="217" spans="1:8">
      <c r="A217" s="12">
        <f t="shared" si="32"/>
        <v>42248</v>
      </c>
      <c r="B217" s="34">
        <f t="shared" si="26"/>
        <v>42262</v>
      </c>
      <c r="C217" s="35">
        <f t="shared" si="27"/>
        <v>19</v>
      </c>
      <c r="D217" s="17">
        <f t="shared" si="28"/>
        <v>2.2021318166791457</v>
      </c>
      <c r="E217" s="17">
        <f t="shared" si="29"/>
        <v>2.1477394552612412</v>
      </c>
      <c r="F217" s="14">
        <f t="shared" si="30"/>
        <v>42188</v>
      </c>
      <c r="G217" s="14">
        <f t="shared" si="31"/>
        <v>42553</v>
      </c>
      <c r="H217" s="3">
        <f>CHOOSE(MATCH($A$2,{"D","C"},0),VLOOKUP($A217,$J$4:$M$39,COUNTA($J$4:$M$4)),TREND(D217:E217,F217:G217,B217))</f>
        <v>2.1911043242272958</v>
      </c>
    </row>
    <row r="218" spans="1:8">
      <c r="A218" s="12">
        <f t="shared" si="32"/>
        <v>42278</v>
      </c>
      <c r="B218" s="34">
        <f t="shared" si="26"/>
        <v>42292</v>
      </c>
      <c r="C218" s="35">
        <f t="shared" si="27"/>
        <v>19</v>
      </c>
      <c r="D218" s="17">
        <f t="shared" si="28"/>
        <v>2.2021318166791457</v>
      </c>
      <c r="E218" s="17">
        <f t="shared" si="29"/>
        <v>2.1477394552612412</v>
      </c>
      <c r="F218" s="14">
        <f t="shared" si="30"/>
        <v>42188</v>
      </c>
      <c r="G218" s="14">
        <f t="shared" si="31"/>
        <v>42553</v>
      </c>
      <c r="H218" s="3">
        <f>CHOOSE(MATCH($A$2,{"D","C"},0),VLOOKUP($A218,$J$4:$M$39,COUNTA($J$4:$M$4)),TREND(D218:E218,F218:G218,B218))</f>
        <v>2.1866337191792491</v>
      </c>
    </row>
    <row r="219" spans="1:8">
      <c r="A219" s="12">
        <f t="shared" si="32"/>
        <v>42309</v>
      </c>
      <c r="B219" s="34">
        <f t="shared" si="26"/>
        <v>42323</v>
      </c>
      <c r="C219" s="35">
        <f t="shared" si="27"/>
        <v>19</v>
      </c>
      <c r="D219" s="17">
        <f t="shared" si="28"/>
        <v>2.2021318166791457</v>
      </c>
      <c r="E219" s="17">
        <f t="shared" si="29"/>
        <v>2.1477394552612412</v>
      </c>
      <c r="F219" s="14">
        <f t="shared" si="30"/>
        <v>42188</v>
      </c>
      <c r="G219" s="14">
        <f t="shared" si="31"/>
        <v>42553</v>
      </c>
      <c r="H219" s="3">
        <f>CHOOSE(MATCH($A$2,{"D","C"},0),VLOOKUP($A219,$J$4:$M$39,COUNTA($J$4:$M$4)),TREND(D219:E219,F219:G219,B219))</f>
        <v>2.182014093962934</v>
      </c>
    </row>
    <row r="220" spans="1:8">
      <c r="A220" s="12">
        <f t="shared" si="32"/>
        <v>42339</v>
      </c>
      <c r="B220" s="34">
        <f t="shared" si="26"/>
        <v>42353</v>
      </c>
      <c r="C220" s="35">
        <f t="shared" si="27"/>
        <v>19</v>
      </c>
      <c r="D220" s="17">
        <f t="shared" si="28"/>
        <v>2.2021318166791457</v>
      </c>
      <c r="E220" s="17">
        <f t="shared" si="29"/>
        <v>2.1477394552612412</v>
      </c>
      <c r="F220" s="14">
        <f t="shared" si="30"/>
        <v>42188</v>
      </c>
      <c r="G220" s="14">
        <f t="shared" si="31"/>
        <v>42553</v>
      </c>
      <c r="H220" s="3">
        <f>CHOOSE(MATCH($A$2,{"D","C"},0),VLOOKUP($A220,$J$4:$M$39,COUNTA($J$4:$M$4)),TREND(D220:E220,F220:G220,B220))</f>
        <v>2.1775434889148872</v>
      </c>
    </row>
    <row r="221" spans="1:8">
      <c r="A221" s="12">
        <f t="shared" si="32"/>
        <v>42370</v>
      </c>
      <c r="B221" s="34">
        <f t="shared" si="26"/>
        <v>42384</v>
      </c>
      <c r="C221" s="35">
        <f t="shared" si="27"/>
        <v>19</v>
      </c>
      <c r="D221" s="17">
        <f t="shared" si="28"/>
        <v>2.2021318166791457</v>
      </c>
      <c r="E221" s="17">
        <f t="shared" si="29"/>
        <v>2.1477394552612412</v>
      </c>
      <c r="F221" s="14">
        <f t="shared" si="30"/>
        <v>42188</v>
      </c>
      <c r="G221" s="14">
        <f t="shared" si="31"/>
        <v>42553</v>
      </c>
      <c r="H221" s="3">
        <f>CHOOSE(MATCH($A$2,{"D","C"},0),VLOOKUP($A221,$J$4:$M$39,COUNTA($J$4:$M$4)),TREND(D221:E221,F221:G221,B221))</f>
        <v>2.1729238636985722</v>
      </c>
    </row>
    <row r="222" spans="1:8">
      <c r="A222" s="12">
        <f t="shared" si="32"/>
        <v>42401</v>
      </c>
      <c r="B222" s="34">
        <f t="shared" si="26"/>
        <v>42415</v>
      </c>
      <c r="C222" s="35">
        <f t="shared" si="27"/>
        <v>19</v>
      </c>
      <c r="D222" s="17">
        <f t="shared" si="28"/>
        <v>2.2021318166791457</v>
      </c>
      <c r="E222" s="17">
        <f t="shared" si="29"/>
        <v>2.1477394552612412</v>
      </c>
      <c r="F222" s="14">
        <f t="shared" si="30"/>
        <v>42188</v>
      </c>
      <c r="G222" s="14">
        <f t="shared" si="31"/>
        <v>42553</v>
      </c>
      <c r="H222" s="3">
        <f>CHOOSE(MATCH($A$2,{"D","C"},0),VLOOKUP($A222,$J$4:$M$39,COUNTA($J$4:$M$4)),TREND(D222:E222,F222:G222,B222))</f>
        <v>2.1683042384822571</v>
      </c>
    </row>
    <row r="223" spans="1:8">
      <c r="A223" s="12">
        <f t="shared" si="32"/>
        <v>42430</v>
      </c>
      <c r="B223" s="34">
        <f t="shared" si="26"/>
        <v>42444</v>
      </c>
      <c r="C223" s="35">
        <f t="shared" si="27"/>
        <v>19</v>
      </c>
      <c r="D223" s="17">
        <f t="shared" si="28"/>
        <v>2.2021318166791457</v>
      </c>
      <c r="E223" s="17">
        <f t="shared" si="29"/>
        <v>2.1477394552612412</v>
      </c>
      <c r="F223" s="14">
        <f t="shared" si="30"/>
        <v>42188</v>
      </c>
      <c r="G223" s="14">
        <f t="shared" si="31"/>
        <v>42553</v>
      </c>
      <c r="H223" s="3">
        <f>CHOOSE(MATCH($A$2,{"D","C"},0),VLOOKUP($A223,$J$4:$M$39,COUNTA($J$4:$M$4)),TREND(D223:E223,F223:G223,B223))</f>
        <v>2.1639826536024778</v>
      </c>
    </row>
    <row r="224" spans="1:8">
      <c r="A224" s="12">
        <f t="shared" si="32"/>
        <v>42461</v>
      </c>
      <c r="B224" s="34">
        <f t="shared" si="26"/>
        <v>42475</v>
      </c>
      <c r="C224" s="35">
        <f t="shared" si="27"/>
        <v>19</v>
      </c>
      <c r="D224" s="17">
        <f t="shared" si="28"/>
        <v>2.2021318166791457</v>
      </c>
      <c r="E224" s="17">
        <f t="shared" si="29"/>
        <v>2.1477394552612412</v>
      </c>
      <c r="F224" s="14">
        <f t="shared" si="30"/>
        <v>42188</v>
      </c>
      <c r="G224" s="14">
        <f t="shared" si="31"/>
        <v>42553</v>
      </c>
      <c r="H224" s="3">
        <f>CHOOSE(MATCH($A$2,{"D","C"},0),VLOOKUP($A224,$J$4:$M$39,COUNTA($J$4:$M$4)),TREND(D224:E224,F224:G224,B224))</f>
        <v>2.1593630283861627</v>
      </c>
    </row>
    <row r="225" spans="1:8">
      <c r="A225" s="12">
        <f t="shared" si="32"/>
        <v>42491</v>
      </c>
      <c r="B225" s="34">
        <f t="shared" si="26"/>
        <v>42505</v>
      </c>
      <c r="C225" s="35">
        <f t="shared" si="27"/>
        <v>19</v>
      </c>
      <c r="D225" s="17">
        <f t="shared" si="28"/>
        <v>2.2021318166791457</v>
      </c>
      <c r="E225" s="17">
        <f t="shared" si="29"/>
        <v>2.1477394552612412</v>
      </c>
      <c r="F225" s="14">
        <f t="shared" si="30"/>
        <v>42188</v>
      </c>
      <c r="G225" s="14">
        <f t="shared" si="31"/>
        <v>42553</v>
      </c>
      <c r="H225" s="3">
        <f>CHOOSE(MATCH($A$2,{"D","C"},0),VLOOKUP($A225,$J$4:$M$39,COUNTA($J$4:$M$4)),TREND(D225:E225,F225:G225,B225))</f>
        <v>2.1548924233381159</v>
      </c>
    </row>
    <row r="226" spans="1:8">
      <c r="A226" s="12">
        <f t="shared" si="32"/>
        <v>42522</v>
      </c>
      <c r="B226" s="34">
        <f t="shared" si="26"/>
        <v>42536</v>
      </c>
      <c r="C226" s="35">
        <f t="shared" si="27"/>
        <v>19</v>
      </c>
      <c r="D226" s="17">
        <f t="shared" si="28"/>
        <v>2.2021318166791457</v>
      </c>
      <c r="E226" s="17">
        <f t="shared" si="29"/>
        <v>2.1477394552612412</v>
      </c>
      <c r="F226" s="14">
        <f t="shared" si="30"/>
        <v>42188</v>
      </c>
      <c r="G226" s="14">
        <f t="shared" si="31"/>
        <v>42553</v>
      </c>
      <c r="H226" s="3">
        <f>CHOOSE(MATCH($A$2,{"D","C"},0),VLOOKUP($A226,$J$4:$M$39,COUNTA($J$4:$M$4)),TREND(D226:E226,F226:G226,B226))</f>
        <v>2.1502727981218008</v>
      </c>
    </row>
    <row r="227" spans="1:8">
      <c r="A227" s="12">
        <f t="shared" si="32"/>
        <v>42552</v>
      </c>
      <c r="B227" s="34">
        <f t="shared" si="26"/>
        <v>42566</v>
      </c>
      <c r="C227" s="35">
        <f t="shared" si="27"/>
        <v>20</v>
      </c>
      <c r="D227" s="17">
        <f t="shared" si="28"/>
        <v>2.1477394552612412</v>
      </c>
      <c r="E227" s="17">
        <f t="shared" si="29"/>
        <v>2.2339608214439792</v>
      </c>
      <c r="F227" s="14">
        <f t="shared" si="30"/>
        <v>42553</v>
      </c>
      <c r="G227" s="14">
        <f t="shared" si="31"/>
        <v>42919</v>
      </c>
      <c r="H227" s="3">
        <f>CHOOSE(MATCH($A$2,{"D","C"},0),VLOOKUP($A227,$J$4:$M$39,COUNTA($J$4:$M$4)),TREND(D227:E227,F227:G227,B227))</f>
        <v>2.1508019628032518</v>
      </c>
    </row>
    <row r="228" spans="1:8">
      <c r="A228" s="12">
        <f t="shared" si="32"/>
        <v>42583</v>
      </c>
      <c r="B228" s="34">
        <f t="shared" si="26"/>
        <v>42597</v>
      </c>
      <c r="C228" s="35">
        <f t="shared" si="27"/>
        <v>20</v>
      </c>
      <c r="D228" s="17">
        <f t="shared" si="28"/>
        <v>2.1477394552612412</v>
      </c>
      <c r="E228" s="17">
        <f t="shared" si="29"/>
        <v>2.2339608214439792</v>
      </c>
      <c r="F228" s="14">
        <f t="shared" si="30"/>
        <v>42553</v>
      </c>
      <c r="G228" s="14">
        <f t="shared" si="31"/>
        <v>42919</v>
      </c>
      <c r="H228" s="3">
        <f>CHOOSE(MATCH($A$2,{"D","C"},0),VLOOKUP($A228,$J$4:$M$39,COUNTA($J$4:$M$4)),TREND(D228:E228,F228:G228,B228))</f>
        <v>2.1581048654034287</v>
      </c>
    </row>
    <row r="229" spans="1:8">
      <c r="A229" s="12">
        <f t="shared" si="32"/>
        <v>42614</v>
      </c>
      <c r="B229" s="34">
        <f t="shared" si="26"/>
        <v>42628</v>
      </c>
      <c r="C229" s="35">
        <f t="shared" si="27"/>
        <v>20</v>
      </c>
      <c r="D229" s="17">
        <f t="shared" si="28"/>
        <v>2.1477394552612412</v>
      </c>
      <c r="E229" s="17">
        <f t="shared" si="29"/>
        <v>2.2339608214439792</v>
      </c>
      <c r="F229" s="14">
        <f t="shared" si="30"/>
        <v>42553</v>
      </c>
      <c r="G229" s="14">
        <f t="shared" si="31"/>
        <v>42919</v>
      </c>
      <c r="H229" s="3">
        <f>CHOOSE(MATCH($A$2,{"D","C"},0),VLOOKUP($A229,$J$4:$M$39,COUNTA($J$4:$M$4)),TREND(D229:E229,F229:G229,B229))</f>
        <v>2.1654077680036057</v>
      </c>
    </row>
    <row r="230" spans="1:8">
      <c r="A230" s="12">
        <f t="shared" si="32"/>
        <v>42644</v>
      </c>
      <c r="B230" s="34">
        <f t="shared" si="26"/>
        <v>42658</v>
      </c>
      <c r="C230" s="35">
        <f t="shared" si="27"/>
        <v>20</v>
      </c>
      <c r="D230" s="17">
        <f t="shared" si="28"/>
        <v>2.1477394552612412</v>
      </c>
      <c r="E230" s="17">
        <f t="shared" si="29"/>
        <v>2.2339608214439792</v>
      </c>
      <c r="F230" s="14">
        <f t="shared" si="30"/>
        <v>42553</v>
      </c>
      <c r="G230" s="14">
        <f t="shared" si="31"/>
        <v>42919</v>
      </c>
      <c r="H230" s="3">
        <f>CHOOSE(MATCH($A$2,{"D","C"},0),VLOOKUP($A230,$J$4:$M$39,COUNTA($J$4:$M$4)),TREND(D230:E230,F230:G230,B230))</f>
        <v>2.1724750931005516</v>
      </c>
    </row>
    <row r="231" spans="1:8">
      <c r="A231" s="12">
        <f t="shared" si="32"/>
        <v>42675</v>
      </c>
      <c r="B231" s="34">
        <f t="shared" ref="B231:B274" si="33">DATE(YEAR(A231),MONTH(A231)+FLOOR(($N$2+$A$3)/2,1),1+14*MOD($N$2+$A$3,2))</f>
        <v>42689</v>
      </c>
      <c r="C231" s="35">
        <f t="shared" si="27"/>
        <v>20</v>
      </c>
      <c r="D231" s="17">
        <f t="shared" si="28"/>
        <v>2.1477394552612412</v>
      </c>
      <c r="E231" s="17">
        <f t="shared" si="29"/>
        <v>2.2339608214439792</v>
      </c>
      <c r="F231" s="14">
        <f t="shared" si="30"/>
        <v>42553</v>
      </c>
      <c r="G231" s="14">
        <f t="shared" si="31"/>
        <v>42919</v>
      </c>
      <c r="H231" s="3">
        <f>CHOOSE(MATCH($A$2,{"D","C"},0),VLOOKUP($A231,$J$4:$M$39,COUNTA($J$4:$M$4)),TREND(D231:E231,F231:G231,B231))</f>
        <v>2.1797779957007286</v>
      </c>
    </row>
    <row r="232" spans="1:8">
      <c r="A232" s="12">
        <f t="shared" si="32"/>
        <v>42705</v>
      </c>
      <c r="B232" s="34">
        <f t="shared" si="33"/>
        <v>42719</v>
      </c>
      <c r="C232" s="35">
        <f t="shared" si="27"/>
        <v>20</v>
      </c>
      <c r="D232" s="17">
        <f t="shared" si="28"/>
        <v>2.1477394552612412</v>
      </c>
      <c r="E232" s="17">
        <f t="shared" si="29"/>
        <v>2.2339608214439792</v>
      </c>
      <c r="F232" s="14">
        <f t="shared" si="30"/>
        <v>42553</v>
      </c>
      <c r="G232" s="14">
        <f t="shared" si="31"/>
        <v>42919</v>
      </c>
      <c r="H232" s="3">
        <f>CHOOSE(MATCH($A$2,{"D","C"},0),VLOOKUP($A232,$J$4:$M$39,COUNTA($J$4:$M$4)),TREND(D232:E232,F232:G232,B232))</f>
        <v>2.1868453207976746</v>
      </c>
    </row>
    <row r="233" spans="1:8">
      <c r="A233" s="12">
        <f t="shared" si="32"/>
        <v>42736</v>
      </c>
      <c r="B233" s="34">
        <f t="shared" si="33"/>
        <v>42750</v>
      </c>
      <c r="C233" s="35">
        <f t="shared" si="27"/>
        <v>20</v>
      </c>
      <c r="D233" s="17">
        <f t="shared" si="28"/>
        <v>2.1477394552612412</v>
      </c>
      <c r="E233" s="17">
        <f t="shared" si="29"/>
        <v>2.2339608214439792</v>
      </c>
      <c r="F233" s="14">
        <f t="shared" si="30"/>
        <v>42553</v>
      </c>
      <c r="G233" s="14">
        <f t="shared" si="31"/>
        <v>42919</v>
      </c>
      <c r="H233" s="3">
        <f>CHOOSE(MATCH($A$2,{"D","C"},0),VLOOKUP($A233,$J$4:$M$39,COUNTA($J$4:$M$4)),TREND(D233:E233,F233:G233,B233))</f>
        <v>2.1941482233978515</v>
      </c>
    </row>
    <row r="234" spans="1:8">
      <c r="A234" s="12">
        <f t="shared" si="32"/>
        <v>42767</v>
      </c>
      <c r="B234" s="34">
        <f t="shared" si="33"/>
        <v>42781</v>
      </c>
      <c r="C234" s="35">
        <f t="shared" si="27"/>
        <v>20</v>
      </c>
      <c r="D234" s="17">
        <f t="shared" si="28"/>
        <v>2.1477394552612412</v>
      </c>
      <c r="E234" s="17">
        <f t="shared" si="29"/>
        <v>2.2339608214439792</v>
      </c>
      <c r="F234" s="14">
        <f t="shared" si="30"/>
        <v>42553</v>
      </c>
      <c r="G234" s="14">
        <f t="shared" si="31"/>
        <v>42919</v>
      </c>
      <c r="H234" s="3">
        <f>CHOOSE(MATCH($A$2,{"D","C"},0),VLOOKUP($A234,$J$4:$M$39,COUNTA($J$4:$M$4)),TREND(D234:E234,F234:G234,B234))</f>
        <v>2.2014511259980285</v>
      </c>
    </row>
    <row r="235" spans="1:8">
      <c r="A235" s="12">
        <f t="shared" si="32"/>
        <v>42795</v>
      </c>
      <c r="B235" s="34">
        <f t="shared" si="33"/>
        <v>42809</v>
      </c>
      <c r="C235" s="35">
        <f t="shared" si="27"/>
        <v>20</v>
      </c>
      <c r="D235" s="17">
        <f t="shared" si="28"/>
        <v>2.1477394552612412</v>
      </c>
      <c r="E235" s="17">
        <f t="shared" si="29"/>
        <v>2.2339608214439792</v>
      </c>
      <c r="F235" s="14">
        <f t="shared" si="30"/>
        <v>42553</v>
      </c>
      <c r="G235" s="14">
        <f t="shared" si="31"/>
        <v>42919</v>
      </c>
      <c r="H235" s="3">
        <f>CHOOSE(MATCH($A$2,{"D","C"},0),VLOOKUP($A235,$J$4:$M$39,COUNTA($J$4:$M$4)),TREND(D235:E235,F235:G235,B235))</f>
        <v>2.2080472960885125</v>
      </c>
    </row>
    <row r="236" spans="1:8">
      <c r="A236" s="12">
        <f t="shared" si="32"/>
        <v>42826</v>
      </c>
      <c r="B236" s="34">
        <f t="shared" si="33"/>
        <v>42840</v>
      </c>
      <c r="C236" s="35">
        <f t="shared" si="27"/>
        <v>20</v>
      </c>
      <c r="D236" s="17">
        <f t="shared" si="28"/>
        <v>2.1477394552612412</v>
      </c>
      <c r="E236" s="17">
        <f t="shared" si="29"/>
        <v>2.2339608214439792</v>
      </c>
      <c r="F236" s="14">
        <f t="shared" si="30"/>
        <v>42553</v>
      </c>
      <c r="G236" s="14">
        <f t="shared" si="31"/>
        <v>42919</v>
      </c>
      <c r="H236" s="3">
        <f>CHOOSE(MATCH($A$2,{"D","C"},0),VLOOKUP($A236,$J$4:$M$39,COUNTA($J$4:$M$4)),TREND(D236:E236,F236:G236,B236))</f>
        <v>2.2153501986886894</v>
      </c>
    </row>
    <row r="237" spans="1:8">
      <c r="A237" s="12">
        <f t="shared" si="32"/>
        <v>42856</v>
      </c>
      <c r="B237" s="34">
        <f t="shared" si="33"/>
        <v>42870</v>
      </c>
      <c r="C237" s="35">
        <f t="shared" si="27"/>
        <v>20</v>
      </c>
      <c r="D237" s="17">
        <f t="shared" si="28"/>
        <v>2.1477394552612412</v>
      </c>
      <c r="E237" s="17">
        <f t="shared" si="29"/>
        <v>2.2339608214439792</v>
      </c>
      <c r="F237" s="14">
        <f t="shared" si="30"/>
        <v>42553</v>
      </c>
      <c r="G237" s="14">
        <f t="shared" si="31"/>
        <v>42919</v>
      </c>
      <c r="H237" s="3">
        <f>CHOOSE(MATCH($A$2,{"D","C"},0),VLOOKUP($A237,$J$4:$M$39,COUNTA($J$4:$M$4)),TREND(D237:E237,F237:G237,B237))</f>
        <v>2.2224175237856354</v>
      </c>
    </row>
    <row r="238" spans="1:8">
      <c r="A238" s="12">
        <f t="shared" si="32"/>
        <v>42887</v>
      </c>
      <c r="B238" s="34">
        <f t="shared" si="33"/>
        <v>42901</v>
      </c>
      <c r="C238" s="35">
        <f t="shared" si="27"/>
        <v>20</v>
      </c>
      <c r="D238" s="17">
        <f t="shared" si="28"/>
        <v>2.1477394552612412</v>
      </c>
      <c r="E238" s="17">
        <f t="shared" si="29"/>
        <v>2.2339608214439792</v>
      </c>
      <c r="F238" s="14">
        <f t="shared" si="30"/>
        <v>42553</v>
      </c>
      <c r="G238" s="14">
        <f t="shared" si="31"/>
        <v>42919</v>
      </c>
      <c r="H238" s="3">
        <f>CHOOSE(MATCH($A$2,{"D","C"},0),VLOOKUP($A238,$J$4:$M$39,COUNTA($J$4:$M$4)),TREND(D238:E238,F238:G238,B238))</f>
        <v>2.2297204263858124</v>
      </c>
    </row>
    <row r="239" spans="1:8">
      <c r="A239" s="12">
        <f t="shared" si="32"/>
        <v>42917</v>
      </c>
      <c r="B239" s="34">
        <f t="shared" si="33"/>
        <v>42931</v>
      </c>
      <c r="C239" s="35">
        <f t="shared" si="27"/>
        <v>21</v>
      </c>
      <c r="D239" s="17">
        <f t="shared" si="28"/>
        <v>2.2339608214439792</v>
      </c>
      <c r="E239" s="17">
        <f t="shared" si="29"/>
        <v>2.3960905670337724</v>
      </c>
      <c r="F239" s="14">
        <f t="shared" si="30"/>
        <v>42919</v>
      </c>
      <c r="G239" s="14">
        <f t="shared" si="31"/>
        <v>43284</v>
      </c>
      <c r="H239" s="3">
        <f>CHOOSE(MATCH($A$2,{"D","C"},0),VLOOKUP($A239,$J$4:$M$39,COUNTA($J$4:$M$4)),TREND(D239:E239,F239:G239,B239))</f>
        <v>2.2392911144496708</v>
      </c>
    </row>
    <row r="240" spans="1:8">
      <c r="A240" s="12">
        <f t="shared" si="32"/>
        <v>42948</v>
      </c>
      <c r="B240" s="34">
        <f t="shared" si="33"/>
        <v>42962</v>
      </c>
      <c r="C240" s="35">
        <f t="shared" si="27"/>
        <v>21</v>
      </c>
      <c r="D240" s="17">
        <f t="shared" si="28"/>
        <v>2.2339608214439792</v>
      </c>
      <c r="E240" s="17">
        <f t="shared" si="29"/>
        <v>2.3960905670337724</v>
      </c>
      <c r="F240" s="14">
        <f t="shared" si="30"/>
        <v>42919</v>
      </c>
      <c r="G240" s="14">
        <f t="shared" si="31"/>
        <v>43284</v>
      </c>
      <c r="H240" s="3">
        <f>CHOOSE(MATCH($A$2,{"D","C"},0),VLOOKUP($A240,$J$4:$M$39,COUNTA($J$4:$M$4)),TREND(D240:E240,F240:G240,B240))</f>
        <v>2.2530610380477114</v>
      </c>
    </row>
    <row r="241" spans="1:8">
      <c r="A241" s="12">
        <f t="shared" si="32"/>
        <v>42979</v>
      </c>
      <c r="B241" s="34">
        <f t="shared" si="33"/>
        <v>42993</v>
      </c>
      <c r="C241" s="35">
        <f t="shared" si="27"/>
        <v>21</v>
      </c>
      <c r="D241" s="17">
        <f t="shared" si="28"/>
        <v>2.2339608214439792</v>
      </c>
      <c r="E241" s="17">
        <f t="shared" si="29"/>
        <v>2.3960905670337724</v>
      </c>
      <c r="F241" s="14">
        <f t="shared" si="30"/>
        <v>42919</v>
      </c>
      <c r="G241" s="14">
        <f t="shared" si="31"/>
        <v>43284</v>
      </c>
      <c r="H241" s="3">
        <f>CHOOSE(MATCH($A$2,{"D","C"},0),VLOOKUP($A241,$J$4:$M$39,COUNTA($J$4:$M$4)),TREND(D241:E241,F241:G241,B241))</f>
        <v>2.2668309616457485</v>
      </c>
    </row>
    <row r="242" spans="1:8">
      <c r="A242" s="12">
        <f t="shared" si="32"/>
        <v>43009</v>
      </c>
      <c r="B242" s="34">
        <f t="shared" si="33"/>
        <v>43023</v>
      </c>
      <c r="C242" s="35">
        <f t="shared" si="27"/>
        <v>21</v>
      </c>
      <c r="D242" s="17">
        <f t="shared" si="28"/>
        <v>2.2339608214439792</v>
      </c>
      <c r="E242" s="17">
        <f t="shared" si="29"/>
        <v>2.3960905670337724</v>
      </c>
      <c r="F242" s="14">
        <f t="shared" si="30"/>
        <v>42919</v>
      </c>
      <c r="G242" s="14">
        <f t="shared" si="31"/>
        <v>43284</v>
      </c>
      <c r="H242" s="3">
        <f>CHOOSE(MATCH($A$2,{"D","C"},0),VLOOKUP($A242,$J$4:$M$39,COUNTA($J$4:$M$4)),TREND(D242:E242,F242:G242,B242))</f>
        <v>2.2801566941599773</v>
      </c>
    </row>
    <row r="243" spans="1:8">
      <c r="A243" s="12">
        <f t="shared" si="32"/>
        <v>43040</v>
      </c>
      <c r="B243" s="34">
        <f t="shared" si="33"/>
        <v>43054</v>
      </c>
      <c r="C243" s="35">
        <f t="shared" si="27"/>
        <v>21</v>
      </c>
      <c r="D243" s="17">
        <f t="shared" si="28"/>
        <v>2.2339608214439792</v>
      </c>
      <c r="E243" s="17">
        <f t="shared" si="29"/>
        <v>2.3960905670337724</v>
      </c>
      <c r="F243" s="14">
        <f t="shared" si="30"/>
        <v>42919</v>
      </c>
      <c r="G243" s="14">
        <f t="shared" si="31"/>
        <v>43284</v>
      </c>
      <c r="H243" s="3">
        <f>CHOOSE(MATCH($A$2,{"D","C"},0),VLOOKUP($A243,$J$4:$M$39,COUNTA($J$4:$M$4)),TREND(D243:E243,F243:G243,B243))</f>
        <v>2.2939266177580144</v>
      </c>
    </row>
    <row r="244" spans="1:8">
      <c r="A244" s="12">
        <f t="shared" si="32"/>
        <v>43070</v>
      </c>
      <c r="B244" s="34">
        <f t="shared" si="33"/>
        <v>43084</v>
      </c>
      <c r="C244" s="35">
        <f t="shared" si="27"/>
        <v>21</v>
      </c>
      <c r="D244" s="17">
        <f t="shared" si="28"/>
        <v>2.2339608214439792</v>
      </c>
      <c r="E244" s="17">
        <f t="shared" si="29"/>
        <v>2.3960905670337724</v>
      </c>
      <c r="F244" s="14">
        <f t="shared" si="30"/>
        <v>42919</v>
      </c>
      <c r="G244" s="14">
        <f t="shared" si="31"/>
        <v>43284</v>
      </c>
      <c r="H244" s="3">
        <f>CHOOSE(MATCH($A$2,{"D","C"},0),VLOOKUP($A244,$J$4:$M$39,COUNTA($J$4:$M$4)),TREND(D244:E244,F244:G244,B244))</f>
        <v>2.3072523502722433</v>
      </c>
    </row>
    <row r="245" spans="1:8">
      <c r="A245" s="12">
        <f t="shared" si="32"/>
        <v>43101</v>
      </c>
      <c r="B245" s="34">
        <f t="shared" si="33"/>
        <v>43115</v>
      </c>
      <c r="C245" s="35">
        <f t="shared" si="27"/>
        <v>21</v>
      </c>
      <c r="D245" s="17">
        <f t="shared" si="28"/>
        <v>2.2339608214439792</v>
      </c>
      <c r="E245" s="17">
        <f t="shared" si="29"/>
        <v>2.3960905670337724</v>
      </c>
      <c r="F245" s="14">
        <f t="shared" si="30"/>
        <v>42919</v>
      </c>
      <c r="G245" s="14">
        <f t="shared" si="31"/>
        <v>43284</v>
      </c>
      <c r="H245" s="3">
        <f>CHOOSE(MATCH($A$2,{"D","C"},0),VLOOKUP($A245,$J$4:$M$39,COUNTA($J$4:$M$4)),TREND(D245:E245,F245:G245,B245))</f>
        <v>2.3210222738702804</v>
      </c>
    </row>
    <row r="246" spans="1:8">
      <c r="A246" s="12">
        <f t="shared" si="32"/>
        <v>43132</v>
      </c>
      <c r="B246" s="34">
        <f t="shared" si="33"/>
        <v>43146</v>
      </c>
      <c r="C246" s="35">
        <f t="shared" si="27"/>
        <v>21</v>
      </c>
      <c r="D246" s="17">
        <f t="shared" si="28"/>
        <v>2.2339608214439792</v>
      </c>
      <c r="E246" s="17">
        <f t="shared" si="29"/>
        <v>2.3960905670337724</v>
      </c>
      <c r="F246" s="14">
        <f t="shared" si="30"/>
        <v>42919</v>
      </c>
      <c r="G246" s="14">
        <f t="shared" si="31"/>
        <v>43284</v>
      </c>
      <c r="H246" s="3">
        <f>CHOOSE(MATCH($A$2,{"D","C"},0),VLOOKUP($A246,$J$4:$M$39,COUNTA($J$4:$M$4)),TREND(D246:E246,F246:G246,B246))</f>
        <v>2.3347921974683175</v>
      </c>
    </row>
    <row r="247" spans="1:8">
      <c r="A247" s="12">
        <f t="shared" si="32"/>
        <v>43160</v>
      </c>
      <c r="B247" s="34">
        <f t="shared" si="33"/>
        <v>43174</v>
      </c>
      <c r="C247" s="35">
        <f t="shared" si="27"/>
        <v>21</v>
      </c>
      <c r="D247" s="17">
        <f t="shared" si="28"/>
        <v>2.2339608214439792</v>
      </c>
      <c r="E247" s="17">
        <f t="shared" si="29"/>
        <v>2.3960905670337724</v>
      </c>
      <c r="F247" s="14">
        <f t="shared" si="30"/>
        <v>42919</v>
      </c>
      <c r="G247" s="14">
        <f t="shared" si="31"/>
        <v>43284</v>
      </c>
      <c r="H247" s="3">
        <f>CHOOSE(MATCH($A$2,{"D","C"},0),VLOOKUP($A247,$J$4:$M$39,COUNTA($J$4:$M$4)),TREND(D247:E247,F247:G247,B247))</f>
        <v>2.3472295478149334</v>
      </c>
    </row>
    <row r="248" spans="1:8">
      <c r="A248" s="12">
        <f t="shared" si="32"/>
        <v>43191</v>
      </c>
      <c r="B248" s="34">
        <f t="shared" si="33"/>
        <v>43205</v>
      </c>
      <c r="C248" s="35">
        <f t="shared" si="27"/>
        <v>21</v>
      </c>
      <c r="D248" s="17">
        <f t="shared" si="28"/>
        <v>2.2339608214439792</v>
      </c>
      <c r="E248" s="17">
        <f t="shared" si="29"/>
        <v>2.3960905670337724</v>
      </c>
      <c r="F248" s="14">
        <f t="shared" si="30"/>
        <v>42919</v>
      </c>
      <c r="G248" s="14">
        <f t="shared" si="31"/>
        <v>43284</v>
      </c>
      <c r="H248" s="3">
        <f>CHOOSE(MATCH($A$2,{"D","C"},0),VLOOKUP($A248,$J$4:$M$39,COUNTA($J$4:$M$4)),TREND(D248:E248,F248:G248,B248))</f>
        <v>2.3609994714129705</v>
      </c>
    </row>
    <row r="249" spans="1:8">
      <c r="A249" s="12">
        <f t="shared" si="32"/>
        <v>43221</v>
      </c>
      <c r="B249" s="34">
        <f t="shared" si="33"/>
        <v>43235</v>
      </c>
      <c r="C249" s="35">
        <f t="shared" si="27"/>
        <v>21</v>
      </c>
      <c r="D249" s="17">
        <f t="shared" si="28"/>
        <v>2.2339608214439792</v>
      </c>
      <c r="E249" s="17">
        <f t="shared" si="29"/>
        <v>2.3960905670337724</v>
      </c>
      <c r="F249" s="14">
        <f t="shared" si="30"/>
        <v>42919</v>
      </c>
      <c r="G249" s="14">
        <f t="shared" si="31"/>
        <v>43284</v>
      </c>
      <c r="H249" s="3">
        <f>CHOOSE(MATCH($A$2,{"D","C"},0),VLOOKUP($A249,$J$4:$M$39,COUNTA($J$4:$M$4)),TREND(D249:E249,F249:G249,B249))</f>
        <v>2.3743252039271994</v>
      </c>
    </row>
    <row r="250" spans="1:8">
      <c r="A250" s="12">
        <f t="shared" si="32"/>
        <v>43252</v>
      </c>
      <c r="B250" s="34">
        <f t="shared" si="33"/>
        <v>43266</v>
      </c>
      <c r="C250" s="35">
        <f t="shared" si="27"/>
        <v>21</v>
      </c>
      <c r="D250" s="17">
        <f t="shared" si="28"/>
        <v>2.2339608214439792</v>
      </c>
      <c r="E250" s="17">
        <f t="shared" si="29"/>
        <v>2.3960905670337724</v>
      </c>
      <c r="F250" s="14">
        <f t="shared" si="30"/>
        <v>42919</v>
      </c>
      <c r="G250" s="14">
        <f t="shared" si="31"/>
        <v>43284</v>
      </c>
      <c r="H250" s="3">
        <f>CHOOSE(MATCH($A$2,{"D","C"},0),VLOOKUP($A250,$J$4:$M$39,COUNTA($J$4:$M$4)),TREND(D250:E250,F250:G250,B250))</f>
        <v>2.3880951275252364</v>
      </c>
    </row>
    <row r="251" spans="1:8">
      <c r="A251" s="12">
        <f t="shared" si="32"/>
        <v>43282</v>
      </c>
      <c r="B251" s="34">
        <f t="shared" si="33"/>
        <v>43296</v>
      </c>
      <c r="C251" s="35">
        <f t="shared" si="27"/>
        <v>22</v>
      </c>
      <c r="D251" s="17">
        <f t="shared" si="28"/>
        <v>2.3960905670337724</v>
      </c>
      <c r="E251" s="17">
        <f t="shared" si="29"/>
        <v>2.4520924835947437</v>
      </c>
      <c r="F251" s="14">
        <f t="shared" si="30"/>
        <v>43284</v>
      </c>
      <c r="G251" s="14">
        <f t="shared" si="31"/>
        <v>43649</v>
      </c>
      <c r="H251" s="3">
        <f>CHOOSE(MATCH($A$2,{"D","C"},0),VLOOKUP($A251,$J$4:$M$39,COUNTA($J$4:$M$4)),TREND(D251:E251,F251:G251,B251))</f>
        <v>2.3979317259344066</v>
      </c>
    </row>
    <row r="252" spans="1:8">
      <c r="A252" s="12">
        <f t="shared" si="32"/>
        <v>43313</v>
      </c>
      <c r="B252" s="34">
        <f t="shared" si="33"/>
        <v>43327</v>
      </c>
      <c r="C252" s="35">
        <f t="shared" si="27"/>
        <v>22</v>
      </c>
      <c r="D252" s="17">
        <f t="shared" si="28"/>
        <v>2.3960905670337724</v>
      </c>
      <c r="E252" s="17">
        <f t="shared" si="29"/>
        <v>2.4520924835947437</v>
      </c>
      <c r="F252" s="14">
        <f t="shared" si="30"/>
        <v>43284</v>
      </c>
      <c r="G252" s="14">
        <f t="shared" si="31"/>
        <v>43649</v>
      </c>
      <c r="H252" s="3">
        <f>CHOOSE(MATCH($A$2,{"D","C"},0),VLOOKUP($A252,$J$4:$M$39,COUNTA($J$4:$M$4)),TREND(D252:E252,F252:G252,B252))</f>
        <v>2.4026880530943791</v>
      </c>
    </row>
    <row r="253" spans="1:8">
      <c r="A253" s="12">
        <f t="shared" si="32"/>
        <v>43344</v>
      </c>
      <c r="B253" s="34">
        <f t="shared" si="33"/>
        <v>43358</v>
      </c>
      <c r="C253" s="35">
        <f t="shared" si="27"/>
        <v>22</v>
      </c>
      <c r="D253" s="17">
        <f t="shared" si="28"/>
        <v>2.3960905670337724</v>
      </c>
      <c r="E253" s="17">
        <f t="shared" si="29"/>
        <v>2.4520924835947437</v>
      </c>
      <c r="F253" s="14">
        <f t="shared" si="30"/>
        <v>43284</v>
      </c>
      <c r="G253" s="14">
        <f t="shared" si="31"/>
        <v>43649</v>
      </c>
      <c r="H253" s="3">
        <f>CHOOSE(MATCH($A$2,{"D","C"},0),VLOOKUP($A253,$J$4:$M$39,COUNTA($J$4:$M$4)),TREND(D253:E253,F253:G253,B253))</f>
        <v>2.4074443802543524</v>
      </c>
    </row>
    <row r="254" spans="1:8">
      <c r="A254" s="12">
        <f t="shared" si="32"/>
        <v>43374</v>
      </c>
      <c r="B254" s="34">
        <f t="shared" si="33"/>
        <v>43388</v>
      </c>
      <c r="C254" s="35">
        <f t="shared" si="27"/>
        <v>22</v>
      </c>
      <c r="D254" s="17">
        <f t="shared" si="28"/>
        <v>2.3960905670337724</v>
      </c>
      <c r="E254" s="17">
        <f t="shared" si="29"/>
        <v>2.4520924835947437</v>
      </c>
      <c r="F254" s="14">
        <f t="shared" si="30"/>
        <v>43284</v>
      </c>
      <c r="G254" s="14">
        <f t="shared" si="31"/>
        <v>43649</v>
      </c>
      <c r="H254" s="3">
        <f>CHOOSE(MATCH($A$2,{"D","C"},0),VLOOKUP($A254,$J$4:$M$39,COUNTA($J$4:$M$4)),TREND(D254:E254,F254:G254,B254))</f>
        <v>2.4120472775059385</v>
      </c>
    </row>
    <row r="255" spans="1:8">
      <c r="A255" s="12">
        <f t="shared" si="32"/>
        <v>43405</v>
      </c>
      <c r="B255" s="34">
        <f t="shared" si="33"/>
        <v>43419</v>
      </c>
      <c r="C255" s="35">
        <f t="shared" si="27"/>
        <v>22</v>
      </c>
      <c r="D255" s="17">
        <f t="shared" si="28"/>
        <v>2.3960905670337724</v>
      </c>
      <c r="E255" s="17">
        <f t="shared" si="29"/>
        <v>2.4520924835947437</v>
      </c>
      <c r="F255" s="14">
        <f t="shared" si="30"/>
        <v>43284</v>
      </c>
      <c r="G255" s="14">
        <f t="shared" si="31"/>
        <v>43649</v>
      </c>
      <c r="H255" s="3">
        <f>CHOOSE(MATCH($A$2,{"D","C"},0),VLOOKUP($A255,$J$4:$M$39,COUNTA($J$4:$M$4)),TREND(D255:E255,F255:G255,B255))</f>
        <v>2.4168036046659118</v>
      </c>
    </row>
    <row r="256" spans="1:8">
      <c r="A256" s="12">
        <f t="shared" si="32"/>
        <v>43435</v>
      </c>
      <c r="B256" s="34">
        <f t="shared" si="33"/>
        <v>43449</v>
      </c>
      <c r="C256" s="35">
        <f t="shared" si="27"/>
        <v>22</v>
      </c>
      <c r="D256" s="17">
        <f t="shared" si="28"/>
        <v>2.3960905670337724</v>
      </c>
      <c r="E256" s="17">
        <f t="shared" si="29"/>
        <v>2.4520924835947437</v>
      </c>
      <c r="F256" s="14">
        <f t="shared" si="30"/>
        <v>43284</v>
      </c>
      <c r="G256" s="14">
        <f t="shared" si="31"/>
        <v>43649</v>
      </c>
      <c r="H256" s="3">
        <f>CHOOSE(MATCH($A$2,{"D","C"},0),VLOOKUP($A256,$J$4:$M$39,COUNTA($J$4:$M$4)),TREND(D256:E256,F256:G256,B256))</f>
        <v>2.4214065019174988</v>
      </c>
    </row>
    <row r="257" spans="1:8">
      <c r="A257" s="12">
        <f t="shared" si="32"/>
        <v>43466</v>
      </c>
      <c r="B257" s="34">
        <f t="shared" si="33"/>
        <v>43480</v>
      </c>
      <c r="C257" s="35">
        <f t="shared" si="27"/>
        <v>22</v>
      </c>
      <c r="D257" s="17">
        <f t="shared" si="28"/>
        <v>2.3960905670337724</v>
      </c>
      <c r="E257" s="17">
        <f t="shared" si="29"/>
        <v>2.4520924835947437</v>
      </c>
      <c r="F257" s="14">
        <f t="shared" si="30"/>
        <v>43284</v>
      </c>
      <c r="G257" s="14">
        <f t="shared" si="31"/>
        <v>43649</v>
      </c>
      <c r="H257" s="3">
        <f>CHOOSE(MATCH($A$2,{"D","C"},0),VLOOKUP($A257,$J$4:$M$39,COUNTA($J$4:$M$4)),TREND(D257:E257,F257:G257,B257))</f>
        <v>2.4261628290774713</v>
      </c>
    </row>
    <row r="258" spans="1:8">
      <c r="A258" s="12">
        <f t="shared" si="32"/>
        <v>43497</v>
      </c>
      <c r="B258" s="34">
        <f t="shared" si="33"/>
        <v>43511</v>
      </c>
      <c r="C258" s="35">
        <f t="shared" si="27"/>
        <v>22</v>
      </c>
      <c r="D258" s="17">
        <f t="shared" si="28"/>
        <v>2.3960905670337724</v>
      </c>
      <c r="E258" s="17">
        <f t="shared" si="29"/>
        <v>2.4520924835947437</v>
      </c>
      <c r="F258" s="14">
        <f t="shared" si="30"/>
        <v>43284</v>
      </c>
      <c r="G258" s="14">
        <f t="shared" si="31"/>
        <v>43649</v>
      </c>
      <c r="H258" s="3">
        <f>CHOOSE(MATCH($A$2,{"D","C"},0),VLOOKUP($A258,$J$4:$M$39,COUNTA($J$4:$M$4)),TREND(D258:E258,F258:G258,B258))</f>
        <v>2.4309191562374446</v>
      </c>
    </row>
    <row r="259" spans="1:8">
      <c r="A259" s="12">
        <f t="shared" si="32"/>
        <v>43525</v>
      </c>
      <c r="B259" s="34">
        <f t="shared" si="33"/>
        <v>43539</v>
      </c>
      <c r="C259" s="35">
        <f t="shared" si="27"/>
        <v>22</v>
      </c>
      <c r="D259" s="17">
        <f t="shared" si="28"/>
        <v>2.3960905670337724</v>
      </c>
      <c r="E259" s="17">
        <f t="shared" si="29"/>
        <v>2.4520924835947437</v>
      </c>
      <c r="F259" s="14">
        <f t="shared" si="30"/>
        <v>43284</v>
      </c>
      <c r="G259" s="14">
        <f t="shared" si="31"/>
        <v>43649</v>
      </c>
      <c r="H259" s="3">
        <f>CHOOSE(MATCH($A$2,{"D","C"},0),VLOOKUP($A259,$J$4:$M$39,COUNTA($J$4:$M$4)),TREND(D259:E259,F259:G259,B259))</f>
        <v>2.4352151936722581</v>
      </c>
    </row>
    <row r="260" spans="1:8">
      <c r="A260" s="12">
        <f t="shared" si="32"/>
        <v>43556</v>
      </c>
      <c r="B260" s="34">
        <f t="shared" si="33"/>
        <v>43570</v>
      </c>
      <c r="C260" s="35">
        <f t="shared" si="27"/>
        <v>22</v>
      </c>
      <c r="D260" s="17">
        <f t="shared" si="28"/>
        <v>2.3960905670337724</v>
      </c>
      <c r="E260" s="17">
        <f t="shared" si="29"/>
        <v>2.4520924835947437</v>
      </c>
      <c r="F260" s="14">
        <f t="shared" si="30"/>
        <v>43284</v>
      </c>
      <c r="G260" s="14">
        <f t="shared" si="31"/>
        <v>43649</v>
      </c>
      <c r="H260" s="3">
        <f>CHOOSE(MATCH($A$2,{"D","C"},0),VLOOKUP($A260,$J$4:$M$39,COUNTA($J$4:$M$4)),TREND(D260:E260,F260:G260,B260))</f>
        <v>2.4399715208322315</v>
      </c>
    </row>
    <row r="261" spans="1:8">
      <c r="A261" s="12">
        <f t="shared" si="32"/>
        <v>43586</v>
      </c>
      <c r="B261" s="34">
        <f t="shared" si="33"/>
        <v>43600</v>
      </c>
      <c r="C261" s="35">
        <f t="shared" ref="C261:C274" si="34">MATCH($B261,$K$5:$K$39,1)</f>
        <v>22</v>
      </c>
      <c r="D261" s="17">
        <f t="shared" ref="D261:D274" si="35">INDEX($M$5:$M$39,C261)</f>
        <v>2.3960905670337724</v>
      </c>
      <c r="E261" s="17">
        <f t="shared" ref="E261:E274" si="36">INDEX($M$5:$M$39,C261+1)</f>
        <v>2.4520924835947437</v>
      </c>
      <c r="F261" s="14">
        <f t="shared" ref="F261:F274" si="37">INDEX($K$5:$K$39,C261)</f>
        <v>43284</v>
      </c>
      <c r="G261" s="14">
        <f t="shared" ref="G261:G274" si="38">INDEX($K$5:$K$39,C261+1)</f>
        <v>43649</v>
      </c>
      <c r="H261" s="3">
        <f>CHOOSE(MATCH($A$2,{"D","C"},0),VLOOKUP($A261,$J$4:$M$39,COUNTA($J$4:$M$4)),TREND(D261:E261,F261:G261,B261))</f>
        <v>2.4445744180838185</v>
      </c>
    </row>
    <row r="262" spans="1:8">
      <c r="A262" s="12">
        <f t="shared" ref="A262:A325" si="39">EOMONTH(A261,$A$3-1)+1</f>
        <v>43617</v>
      </c>
      <c r="B262" s="34">
        <f t="shared" si="33"/>
        <v>43631</v>
      </c>
      <c r="C262" s="35">
        <f t="shared" si="34"/>
        <v>22</v>
      </c>
      <c r="D262" s="17">
        <f t="shared" si="35"/>
        <v>2.3960905670337724</v>
      </c>
      <c r="E262" s="17">
        <f t="shared" si="36"/>
        <v>2.4520924835947437</v>
      </c>
      <c r="F262" s="14">
        <f t="shared" si="37"/>
        <v>43284</v>
      </c>
      <c r="G262" s="14">
        <f t="shared" si="38"/>
        <v>43649</v>
      </c>
      <c r="H262" s="3">
        <f>CHOOSE(MATCH($A$2,{"D","C"},0),VLOOKUP($A262,$J$4:$M$39,COUNTA($J$4:$M$4)),TREND(D262:E262,F262:G262,B262))</f>
        <v>2.4493307452437909</v>
      </c>
    </row>
    <row r="263" spans="1:8">
      <c r="A263" s="12">
        <f t="shared" si="39"/>
        <v>43647</v>
      </c>
      <c r="B263" s="34">
        <f t="shared" si="33"/>
        <v>43661</v>
      </c>
      <c r="C263" s="35">
        <f t="shared" si="34"/>
        <v>23</v>
      </c>
      <c r="D263" s="17">
        <f t="shared" si="35"/>
        <v>2.4520924835947437</v>
      </c>
      <c r="E263" s="17">
        <f t="shared" si="36"/>
        <v>2.525655258102586</v>
      </c>
      <c r="F263" s="14">
        <f t="shared" si="37"/>
        <v>43649</v>
      </c>
      <c r="G263" s="14">
        <f t="shared" si="38"/>
        <v>44014</v>
      </c>
      <c r="H263" s="3">
        <f>CHOOSE(MATCH($A$2,{"D","C"},0),VLOOKUP($A263,$J$4:$M$39,COUNTA($J$4:$M$4)),TREND(D263:E263,F263:G263,B263))</f>
        <v>2.4545109857703453</v>
      </c>
    </row>
    <row r="264" spans="1:8">
      <c r="A264" s="12">
        <f t="shared" si="39"/>
        <v>43678</v>
      </c>
      <c r="B264" s="34">
        <f t="shared" si="33"/>
        <v>43692</v>
      </c>
      <c r="C264" s="35">
        <f t="shared" si="34"/>
        <v>23</v>
      </c>
      <c r="D264" s="17">
        <f t="shared" si="35"/>
        <v>2.4520924835947437</v>
      </c>
      <c r="E264" s="17">
        <f t="shared" si="36"/>
        <v>2.525655258102586</v>
      </c>
      <c r="F264" s="14">
        <f t="shared" si="37"/>
        <v>43649</v>
      </c>
      <c r="G264" s="14">
        <f t="shared" si="38"/>
        <v>44014</v>
      </c>
      <c r="H264" s="3">
        <f>CHOOSE(MATCH($A$2,{"D","C"},0),VLOOKUP($A264,$J$4:$M$39,COUNTA($J$4:$M$4)),TREND(D264:E264,F264:G264,B264))</f>
        <v>2.4607587830573125</v>
      </c>
    </row>
    <row r="265" spans="1:8">
      <c r="A265" s="12">
        <f t="shared" si="39"/>
        <v>43709</v>
      </c>
      <c r="B265" s="34">
        <f t="shared" si="33"/>
        <v>43723</v>
      </c>
      <c r="C265" s="35">
        <f t="shared" si="34"/>
        <v>23</v>
      </c>
      <c r="D265" s="17">
        <f t="shared" si="35"/>
        <v>2.4520924835947437</v>
      </c>
      <c r="E265" s="17">
        <f t="shared" si="36"/>
        <v>2.525655258102586</v>
      </c>
      <c r="F265" s="14">
        <f t="shared" si="37"/>
        <v>43649</v>
      </c>
      <c r="G265" s="14">
        <f t="shared" si="38"/>
        <v>44014</v>
      </c>
      <c r="H265" s="3">
        <f>CHOOSE(MATCH($A$2,{"D","C"},0),VLOOKUP($A265,$J$4:$M$39,COUNTA($J$4:$M$4)),TREND(D265:E265,F265:G265,B265))</f>
        <v>2.4670065803442798</v>
      </c>
    </row>
    <row r="266" spans="1:8">
      <c r="A266" s="12">
        <f t="shared" si="39"/>
        <v>43739</v>
      </c>
      <c r="B266" s="34">
        <f t="shared" si="33"/>
        <v>43753</v>
      </c>
      <c r="C266" s="35">
        <f t="shared" si="34"/>
        <v>23</v>
      </c>
      <c r="D266" s="17">
        <f t="shared" si="35"/>
        <v>2.4520924835947437</v>
      </c>
      <c r="E266" s="17">
        <f t="shared" si="36"/>
        <v>2.525655258102586</v>
      </c>
      <c r="F266" s="14">
        <f t="shared" si="37"/>
        <v>43649</v>
      </c>
      <c r="G266" s="14">
        <f t="shared" si="38"/>
        <v>44014</v>
      </c>
      <c r="H266" s="3">
        <f>CHOOSE(MATCH($A$2,{"D","C"},0),VLOOKUP($A266,$J$4:$M$39,COUNTA($J$4:$M$4)),TREND(D266:E266,F266:G266,B266))</f>
        <v>2.4730528357832808</v>
      </c>
    </row>
    <row r="267" spans="1:8">
      <c r="A267" s="12">
        <f t="shared" si="39"/>
        <v>43770</v>
      </c>
      <c r="B267" s="34">
        <f t="shared" si="33"/>
        <v>43784</v>
      </c>
      <c r="C267" s="35">
        <f t="shared" si="34"/>
        <v>23</v>
      </c>
      <c r="D267" s="17">
        <f t="shared" si="35"/>
        <v>2.4520924835947437</v>
      </c>
      <c r="E267" s="17">
        <f t="shared" si="36"/>
        <v>2.525655258102586</v>
      </c>
      <c r="F267" s="14">
        <f t="shared" si="37"/>
        <v>43649</v>
      </c>
      <c r="G267" s="14">
        <f t="shared" si="38"/>
        <v>44014</v>
      </c>
      <c r="H267" s="3">
        <f>CHOOSE(MATCH($A$2,{"D","C"},0),VLOOKUP($A267,$J$4:$M$39,COUNTA($J$4:$M$4)),TREND(D267:E267,F267:G267,B267))</f>
        <v>2.4793006330702481</v>
      </c>
    </row>
    <row r="268" spans="1:8">
      <c r="A268" s="12">
        <f t="shared" si="39"/>
        <v>43800</v>
      </c>
      <c r="B268" s="34">
        <f t="shared" si="33"/>
        <v>43814</v>
      </c>
      <c r="C268" s="35">
        <f t="shared" si="34"/>
        <v>23</v>
      </c>
      <c r="D268" s="17">
        <f t="shared" si="35"/>
        <v>2.4520924835947437</v>
      </c>
      <c r="E268" s="17">
        <f t="shared" si="36"/>
        <v>2.525655258102586</v>
      </c>
      <c r="F268" s="14">
        <f t="shared" si="37"/>
        <v>43649</v>
      </c>
      <c r="G268" s="14">
        <f t="shared" si="38"/>
        <v>44014</v>
      </c>
      <c r="H268" s="3">
        <f>CHOOSE(MATCH($A$2,{"D","C"},0),VLOOKUP($A268,$J$4:$M$39,COUNTA($J$4:$M$4)),TREND(D268:E268,F268:G268,B268))</f>
        <v>2.4853468885092491</v>
      </c>
    </row>
    <row r="269" spans="1:8">
      <c r="A269" s="12">
        <f t="shared" si="39"/>
        <v>43831</v>
      </c>
      <c r="B269" s="34">
        <f t="shared" si="33"/>
        <v>43845</v>
      </c>
      <c r="C269" s="35">
        <f t="shared" si="34"/>
        <v>23</v>
      </c>
      <c r="D269" s="17">
        <f t="shared" si="35"/>
        <v>2.4520924835947437</v>
      </c>
      <c r="E269" s="17">
        <f t="shared" si="36"/>
        <v>2.525655258102586</v>
      </c>
      <c r="F269" s="14">
        <f t="shared" si="37"/>
        <v>43649</v>
      </c>
      <c r="G269" s="14">
        <f t="shared" si="38"/>
        <v>44014</v>
      </c>
      <c r="H269" s="3">
        <f>CHOOSE(MATCH($A$2,{"D","C"},0),VLOOKUP($A269,$J$4:$M$39,COUNTA($J$4:$M$4)),TREND(D269:E269,F269:G269,B269))</f>
        <v>2.4915946857962163</v>
      </c>
    </row>
    <row r="270" spans="1:8">
      <c r="A270" s="12">
        <f t="shared" si="39"/>
        <v>43862</v>
      </c>
      <c r="B270" s="34">
        <f t="shared" si="33"/>
        <v>43876</v>
      </c>
      <c r="C270" s="35">
        <f t="shared" si="34"/>
        <v>23</v>
      </c>
      <c r="D270" s="17">
        <f t="shared" si="35"/>
        <v>2.4520924835947437</v>
      </c>
      <c r="E270" s="17">
        <f t="shared" si="36"/>
        <v>2.525655258102586</v>
      </c>
      <c r="F270" s="14">
        <f t="shared" si="37"/>
        <v>43649</v>
      </c>
      <c r="G270" s="14">
        <f t="shared" si="38"/>
        <v>44014</v>
      </c>
      <c r="H270" s="3">
        <f>CHOOSE(MATCH($A$2,{"D","C"},0),VLOOKUP($A270,$J$4:$M$39,COUNTA($J$4:$M$4)),TREND(D270:E270,F270:G270,B270))</f>
        <v>2.4978424830831836</v>
      </c>
    </row>
    <row r="271" spans="1:8">
      <c r="A271" s="12">
        <f t="shared" si="39"/>
        <v>43891</v>
      </c>
      <c r="B271" s="34">
        <f t="shared" si="33"/>
        <v>43905</v>
      </c>
      <c r="C271" s="35">
        <f t="shared" si="34"/>
        <v>23</v>
      </c>
      <c r="D271" s="17">
        <f t="shared" si="35"/>
        <v>2.4520924835947437</v>
      </c>
      <c r="E271" s="17">
        <f t="shared" si="36"/>
        <v>2.525655258102586</v>
      </c>
      <c r="F271" s="14">
        <f t="shared" si="37"/>
        <v>43649</v>
      </c>
      <c r="G271" s="14">
        <f t="shared" si="38"/>
        <v>44014</v>
      </c>
      <c r="H271" s="3">
        <f>CHOOSE(MATCH($A$2,{"D","C"},0),VLOOKUP($A271,$J$4:$M$39,COUNTA($J$4:$M$4)),TREND(D271:E271,F271:G271,B271))</f>
        <v>2.5036871966742167</v>
      </c>
    </row>
    <row r="272" spans="1:8">
      <c r="A272" s="12">
        <f t="shared" si="39"/>
        <v>43922</v>
      </c>
      <c r="B272" s="34">
        <f t="shared" si="33"/>
        <v>43936</v>
      </c>
      <c r="C272" s="35">
        <f t="shared" si="34"/>
        <v>23</v>
      </c>
      <c r="D272" s="17">
        <f t="shared" si="35"/>
        <v>2.4520924835947437</v>
      </c>
      <c r="E272" s="17">
        <f t="shared" si="36"/>
        <v>2.525655258102586</v>
      </c>
      <c r="F272" s="14">
        <f t="shared" si="37"/>
        <v>43649</v>
      </c>
      <c r="G272" s="14">
        <f t="shared" si="38"/>
        <v>44014</v>
      </c>
      <c r="H272" s="3">
        <f>CHOOSE(MATCH($A$2,{"D","C"},0),VLOOKUP($A272,$J$4:$M$39,COUNTA($J$4:$M$4)),TREND(D272:E272,F272:G272,B272))</f>
        <v>2.5099349939611839</v>
      </c>
    </row>
    <row r="273" spans="1:8">
      <c r="A273" s="12">
        <f t="shared" si="39"/>
        <v>43952</v>
      </c>
      <c r="B273" s="34">
        <f t="shared" si="33"/>
        <v>43966</v>
      </c>
      <c r="C273" s="35">
        <f t="shared" si="34"/>
        <v>23</v>
      </c>
      <c r="D273" s="17">
        <f t="shared" si="35"/>
        <v>2.4520924835947437</v>
      </c>
      <c r="E273" s="17">
        <f t="shared" si="36"/>
        <v>2.525655258102586</v>
      </c>
      <c r="F273" s="14">
        <f t="shared" si="37"/>
        <v>43649</v>
      </c>
      <c r="G273" s="14">
        <f t="shared" si="38"/>
        <v>44014</v>
      </c>
      <c r="H273" s="3">
        <f>CHOOSE(MATCH($A$2,{"D","C"},0),VLOOKUP($A273,$J$4:$M$39,COUNTA($J$4:$M$4)),TREND(D273:E273,F273:G273,B273))</f>
        <v>2.515981249400185</v>
      </c>
    </row>
    <row r="274" spans="1:8">
      <c r="A274" s="12">
        <f t="shared" si="39"/>
        <v>43983</v>
      </c>
      <c r="B274" s="34">
        <f t="shared" si="33"/>
        <v>43997</v>
      </c>
      <c r="C274" s="35">
        <f t="shared" si="34"/>
        <v>23</v>
      </c>
      <c r="D274" s="17">
        <f t="shared" si="35"/>
        <v>2.4520924835947437</v>
      </c>
      <c r="E274" s="17">
        <f t="shared" si="36"/>
        <v>2.525655258102586</v>
      </c>
      <c r="F274" s="14">
        <f t="shared" si="37"/>
        <v>43649</v>
      </c>
      <c r="G274" s="14">
        <f t="shared" si="38"/>
        <v>44014</v>
      </c>
      <c r="H274" s="3">
        <f>CHOOSE(MATCH($A$2,{"D","C"},0),VLOOKUP($A274,$J$4:$M$39,COUNTA($J$4:$M$4)),TREND(D274:E274,F274:G274,B274))</f>
        <v>2.5222290466871522</v>
      </c>
    </row>
    <row r="275" spans="1:8">
      <c r="A275" s="12">
        <f t="shared" si="39"/>
        <v>44013</v>
      </c>
      <c r="B275" s="155">
        <f t="shared" ref="B275:B338" si="40">DATE(YEAR(A275),MONTH(A275)+FLOOR(($N$2+$A$3)/2,1),1+14*MOD($N$2+$A$3,2))</f>
        <v>44027</v>
      </c>
      <c r="C275" s="150">
        <f t="shared" ref="C275:C338" si="41">MATCH($B275,$K$5:$K$39,1)</f>
        <v>24</v>
      </c>
      <c r="D275" s="17">
        <f t="shared" ref="D275:D338" si="42">INDEX($M$5:$M$39,C275)</f>
        <v>2.525655258102586</v>
      </c>
      <c r="E275" s="17">
        <f t="shared" ref="E275:E338" si="43">INDEX($M$5:$M$39,C275+1)</f>
        <v>2.6014249158456635</v>
      </c>
      <c r="F275" s="14">
        <f t="shared" ref="F275:F338" si="44">INDEX($K$5:$K$39,C275)</f>
        <v>44014</v>
      </c>
      <c r="G275" s="14">
        <f t="shared" ref="G275:G338" si="45">INDEX($K$5:$K$39,C275+1)</f>
        <v>44380</v>
      </c>
      <c r="H275" s="3">
        <f>CHOOSE(MATCH($A$2,{"D","C"},0),VLOOKUP($A275,$J$4:$M$39,COUNTA($J$4:$M$4)),TREND(D275:E275,F275:G275,B275))</f>
        <v>2.528346530098923</v>
      </c>
    </row>
    <row r="276" spans="1:8">
      <c r="A276" s="12">
        <f t="shared" si="39"/>
        <v>44044</v>
      </c>
      <c r="B276" s="155">
        <f t="shared" si="40"/>
        <v>44058</v>
      </c>
      <c r="C276" s="150">
        <f t="shared" si="41"/>
        <v>24</v>
      </c>
      <c r="D276" s="17">
        <f t="shared" si="42"/>
        <v>2.525655258102586</v>
      </c>
      <c r="E276" s="17">
        <f t="shared" si="43"/>
        <v>2.6014249158456635</v>
      </c>
      <c r="F276" s="14">
        <f t="shared" si="44"/>
        <v>44014</v>
      </c>
      <c r="G276" s="14">
        <f t="shared" si="45"/>
        <v>44380</v>
      </c>
      <c r="H276" s="3">
        <f>CHOOSE(MATCH($A$2,{"D","C"},0),VLOOKUP($A276,$J$4:$M$39,COUNTA($J$4:$M$4)),TREND(D276:E276,F276:G276,B276))</f>
        <v>2.5347641787055784</v>
      </c>
    </row>
    <row r="277" spans="1:8">
      <c r="A277" s="12">
        <f t="shared" si="39"/>
        <v>44075</v>
      </c>
      <c r="B277" s="155">
        <f t="shared" si="40"/>
        <v>44089</v>
      </c>
      <c r="C277" s="150">
        <f t="shared" si="41"/>
        <v>24</v>
      </c>
      <c r="D277" s="17">
        <f t="shared" si="42"/>
        <v>2.525655258102586</v>
      </c>
      <c r="E277" s="17">
        <f t="shared" si="43"/>
        <v>2.6014249158456635</v>
      </c>
      <c r="F277" s="14">
        <f t="shared" si="44"/>
        <v>44014</v>
      </c>
      <c r="G277" s="14">
        <f t="shared" si="45"/>
        <v>44380</v>
      </c>
      <c r="H277" s="3">
        <f>CHOOSE(MATCH($A$2,{"D","C"},0),VLOOKUP($A277,$J$4:$M$39,COUNTA($J$4:$M$4)),TREND(D277:E277,F277:G277,B277))</f>
        <v>2.541181827312232</v>
      </c>
    </row>
    <row r="278" spans="1:8">
      <c r="A278" s="12">
        <f t="shared" si="39"/>
        <v>44105</v>
      </c>
      <c r="B278" s="155">
        <f t="shared" si="40"/>
        <v>44119</v>
      </c>
      <c r="C278" s="150">
        <f t="shared" si="41"/>
        <v>24</v>
      </c>
      <c r="D278" s="17">
        <f t="shared" si="42"/>
        <v>2.525655258102586</v>
      </c>
      <c r="E278" s="17">
        <f t="shared" si="43"/>
        <v>2.6014249158456635</v>
      </c>
      <c r="F278" s="14">
        <f t="shared" si="44"/>
        <v>44014</v>
      </c>
      <c r="G278" s="14">
        <f t="shared" si="45"/>
        <v>44380</v>
      </c>
      <c r="H278" s="3">
        <f>CHOOSE(MATCH($A$2,{"D","C"},0),VLOOKUP($A278,$J$4:$M$39,COUNTA($J$4:$M$4)),TREND(D278:E278,F278:G278,B278))</f>
        <v>2.54739245499609</v>
      </c>
    </row>
    <row r="279" spans="1:8">
      <c r="A279" s="12">
        <f t="shared" si="39"/>
        <v>44136</v>
      </c>
      <c r="B279" s="155">
        <f t="shared" si="40"/>
        <v>44150</v>
      </c>
      <c r="C279" s="150">
        <f t="shared" si="41"/>
        <v>24</v>
      </c>
      <c r="D279" s="17">
        <f t="shared" si="42"/>
        <v>2.525655258102586</v>
      </c>
      <c r="E279" s="17">
        <f t="shared" si="43"/>
        <v>2.6014249158456635</v>
      </c>
      <c r="F279" s="14">
        <f t="shared" si="44"/>
        <v>44014</v>
      </c>
      <c r="G279" s="14">
        <f t="shared" si="45"/>
        <v>44380</v>
      </c>
      <c r="H279" s="3">
        <f>CHOOSE(MATCH($A$2,{"D","C"},0),VLOOKUP($A279,$J$4:$M$39,COUNTA($J$4:$M$4)),TREND(D279:E279,F279:G279,B279))</f>
        <v>2.5538101036027454</v>
      </c>
    </row>
    <row r="280" spans="1:8">
      <c r="A280" s="12">
        <f t="shared" si="39"/>
        <v>44166</v>
      </c>
      <c r="B280" s="155">
        <f t="shared" si="40"/>
        <v>44180</v>
      </c>
      <c r="C280" s="150">
        <f t="shared" si="41"/>
        <v>24</v>
      </c>
      <c r="D280" s="17">
        <f t="shared" si="42"/>
        <v>2.525655258102586</v>
      </c>
      <c r="E280" s="17">
        <f t="shared" si="43"/>
        <v>2.6014249158456635</v>
      </c>
      <c r="F280" s="14">
        <f t="shared" si="44"/>
        <v>44014</v>
      </c>
      <c r="G280" s="14">
        <f t="shared" si="45"/>
        <v>44380</v>
      </c>
      <c r="H280" s="3">
        <f>CHOOSE(MATCH($A$2,{"D","C"},0),VLOOKUP($A280,$J$4:$M$39,COUNTA($J$4:$M$4)),TREND(D280:E280,F280:G280,B280))</f>
        <v>2.5600207312866035</v>
      </c>
    </row>
    <row r="281" spans="1:8">
      <c r="A281" s="12">
        <f t="shared" si="39"/>
        <v>44197</v>
      </c>
      <c r="B281" s="155">
        <f t="shared" si="40"/>
        <v>44211</v>
      </c>
      <c r="C281" s="150">
        <f t="shared" si="41"/>
        <v>24</v>
      </c>
      <c r="D281" s="17">
        <f t="shared" si="42"/>
        <v>2.525655258102586</v>
      </c>
      <c r="E281" s="17">
        <f t="shared" si="43"/>
        <v>2.6014249158456635</v>
      </c>
      <c r="F281" s="14">
        <f t="shared" si="44"/>
        <v>44014</v>
      </c>
      <c r="G281" s="14">
        <f t="shared" si="45"/>
        <v>44380</v>
      </c>
      <c r="H281" s="3">
        <f>CHOOSE(MATCH($A$2,{"D","C"},0),VLOOKUP($A281,$J$4:$M$39,COUNTA($J$4:$M$4)),TREND(D281:E281,F281:G281,B281))</f>
        <v>2.5664383798932571</v>
      </c>
    </row>
    <row r="282" spans="1:8">
      <c r="A282" s="12">
        <f t="shared" si="39"/>
        <v>44228</v>
      </c>
      <c r="B282" s="155">
        <f t="shared" si="40"/>
        <v>44242</v>
      </c>
      <c r="C282" s="150">
        <f t="shared" si="41"/>
        <v>24</v>
      </c>
      <c r="D282" s="17">
        <f t="shared" si="42"/>
        <v>2.525655258102586</v>
      </c>
      <c r="E282" s="17">
        <f t="shared" si="43"/>
        <v>2.6014249158456635</v>
      </c>
      <c r="F282" s="14">
        <f t="shared" si="44"/>
        <v>44014</v>
      </c>
      <c r="G282" s="14">
        <f t="shared" si="45"/>
        <v>44380</v>
      </c>
      <c r="H282" s="3">
        <f>CHOOSE(MATCH($A$2,{"D","C"},0),VLOOKUP($A282,$J$4:$M$39,COUNTA($J$4:$M$4)),TREND(D282:E282,F282:G282,B282))</f>
        <v>2.5728560284999125</v>
      </c>
    </row>
    <row r="283" spans="1:8">
      <c r="A283" s="12">
        <f t="shared" si="39"/>
        <v>44256</v>
      </c>
      <c r="B283" s="155">
        <f t="shared" si="40"/>
        <v>44270</v>
      </c>
      <c r="C283" s="150">
        <f t="shared" si="41"/>
        <v>24</v>
      </c>
      <c r="D283" s="17">
        <f t="shared" si="42"/>
        <v>2.525655258102586</v>
      </c>
      <c r="E283" s="17">
        <f t="shared" si="43"/>
        <v>2.6014249158456635</v>
      </c>
      <c r="F283" s="14">
        <f t="shared" si="44"/>
        <v>44014</v>
      </c>
      <c r="G283" s="14">
        <f t="shared" si="45"/>
        <v>44380</v>
      </c>
      <c r="H283" s="3">
        <f>CHOOSE(MATCH($A$2,{"D","C"},0),VLOOKUP($A283,$J$4:$M$39,COUNTA($J$4:$M$4)),TREND(D283:E283,F283:G283,B283))</f>
        <v>2.5786526143381794</v>
      </c>
    </row>
    <row r="284" spans="1:8">
      <c r="A284" s="12">
        <f t="shared" si="39"/>
        <v>44287</v>
      </c>
      <c r="B284" s="155">
        <f t="shared" si="40"/>
        <v>44301</v>
      </c>
      <c r="C284" s="150">
        <f t="shared" si="41"/>
        <v>24</v>
      </c>
      <c r="D284" s="17">
        <f t="shared" si="42"/>
        <v>2.525655258102586</v>
      </c>
      <c r="E284" s="17">
        <f t="shared" si="43"/>
        <v>2.6014249158456635</v>
      </c>
      <c r="F284" s="14">
        <f t="shared" si="44"/>
        <v>44014</v>
      </c>
      <c r="G284" s="14">
        <f t="shared" si="45"/>
        <v>44380</v>
      </c>
      <c r="H284" s="3">
        <f>CHOOSE(MATCH($A$2,{"D","C"},0),VLOOKUP($A284,$J$4:$M$39,COUNTA($J$4:$M$4)),TREND(D284:E284,F284:G284,B284))</f>
        <v>2.5850702629448348</v>
      </c>
    </row>
    <row r="285" spans="1:8">
      <c r="A285" s="12">
        <f t="shared" si="39"/>
        <v>44317</v>
      </c>
      <c r="B285" s="155">
        <f t="shared" si="40"/>
        <v>44331</v>
      </c>
      <c r="C285" s="150">
        <f t="shared" si="41"/>
        <v>24</v>
      </c>
      <c r="D285" s="17">
        <f t="shared" si="42"/>
        <v>2.525655258102586</v>
      </c>
      <c r="E285" s="17">
        <f t="shared" si="43"/>
        <v>2.6014249158456635</v>
      </c>
      <c r="F285" s="14">
        <f t="shared" si="44"/>
        <v>44014</v>
      </c>
      <c r="G285" s="14">
        <f t="shared" si="45"/>
        <v>44380</v>
      </c>
      <c r="H285" s="3">
        <f>CHOOSE(MATCH($A$2,{"D","C"},0),VLOOKUP($A285,$J$4:$M$39,COUNTA($J$4:$M$4)),TREND(D285:E285,F285:G285,B285))</f>
        <v>2.5912808906286928</v>
      </c>
    </row>
    <row r="286" spans="1:8">
      <c r="A286" s="12">
        <f t="shared" si="39"/>
        <v>44348</v>
      </c>
      <c r="B286" s="155">
        <f t="shared" si="40"/>
        <v>44362</v>
      </c>
      <c r="C286" s="150">
        <f t="shared" si="41"/>
        <v>24</v>
      </c>
      <c r="D286" s="17">
        <f t="shared" si="42"/>
        <v>2.525655258102586</v>
      </c>
      <c r="E286" s="17">
        <f t="shared" si="43"/>
        <v>2.6014249158456635</v>
      </c>
      <c r="F286" s="14">
        <f t="shared" si="44"/>
        <v>44014</v>
      </c>
      <c r="G286" s="14">
        <f t="shared" si="45"/>
        <v>44380</v>
      </c>
      <c r="H286" s="3">
        <f>CHOOSE(MATCH($A$2,{"D","C"},0),VLOOKUP($A286,$J$4:$M$39,COUNTA($J$4:$M$4)),TREND(D286:E286,F286:G286,B286))</f>
        <v>2.5976985392353464</v>
      </c>
    </row>
    <row r="287" spans="1:8">
      <c r="A287" s="12">
        <f t="shared" si="39"/>
        <v>44378</v>
      </c>
      <c r="B287" s="155">
        <f t="shared" si="40"/>
        <v>44392</v>
      </c>
      <c r="C287" s="150">
        <f t="shared" si="41"/>
        <v>25</v>
      </c>
      <c r="D287" s="17">
        <f t="shared" si="42"/>
        <v>2.6014249158456635</v>
      </c>
      <c r="E287" s="17">
        <f t="shared" si="43"/>
        <v>2.6794676633210335</v>
      </c>
      <c r="F287" s="14">
        <f t="shared" si="44"/>
        <v>44380</v>
      </c>
      <c r="G287" s="14">
        <f t="shared" si="45"/>
        <v>44745</v>
      </c>
      <c r="H287" s="3">
        <f>CHOOSE(MATCH($A$2,{"D","C"},0),VLOOKUP($A287,$J$4:$M$39,COUNTA($J$4:$M$4)),TREND(D287:E287,F287:G287,B287))</f>
        <v>2.6039907048037563</v>
      </c>
    </row>
    <row r="288" spans="1:8">
      <c r="A288" s="12">
        <f t="shared" si="39"/>
        <v>44409</v>
      </c>
      <c r="B288" s="155">
        <f t="shared" si="40"/>
        <v>44423</v>
      </c>
      <c r="C288" s="150">
        <f t="shared" si="41"/>
        <v>25</v>
      </c>
      <c r="D288" s="17">
        <f t="shared" si="42"/>
        <v>2.6014249158456635</v>
      </c>
      <c r="E288" s="17">
        <f t="shared" si="43"/>
        <v>2.6794676633210335</v>
      </c>
      <c r="F288" s="14">
        <f t="shared" si="44"/>
        <v>44380</v>
      </c>
      <c r="G288" s="14">
        <f t="shared" si="45"/>
        <v>44745</v>
      </c>
      <c r="H288" s="3">
        <f>CHOOSE(MATCH($A$2,{"D","C"},0),VLOOKUP($A288,$J$4:$M$39,COUNTA($J$4:$M$4)),TREND(D288:E288,F288:G288,B288))</f>
        <v>2.6106189929455006</v>
      </c>
    </row>
    <row r="289" spans="1:8">
      <c r="A289" s="12">
        <f t="shared" si="39"/>
        <v>44440</v>
      </c>
      <c r="B289" s="155">
        <f t="shared" si="40"/>
        <v>44454</v>
      </c>
      <c r="C289" s="150">
        <f t="shared" si="41"/>
        <v>25</v>
      </c>
      <c r="D289" s="17">
        <f t="shared" si="42"/>
        <v>2.6014249158456635</v>
      </c>
      <c r="E289" s="17">
        <f t="shared" si="43"/>
        <v>2.6794676633210335</v>
      </c>
      <c r="F289" s="14">
        <f t="shared" si="44"/>
        <v>44380</v>
      </c>
      <c r="G289" s="14">
        <f t="shared" si="45"/>
        <v>44745</v>
      </c>
      <c r="H289" s="3">
        <f>CHOOSE(MATCH($A$2,{"D","C"},0),VLOOKUP($A289,$J$4:$M$39,COUNTA($J$4:$M$4)),TREND(D289:E289,F289:G289,B289))</f>
        <v>2.6172472810872449</v>
      </c>
    </row>
    <row r="290" spans="1:8">
      <c r="A290" s="12">
        <f t="shared" si="39"/>
        <v>44470</v>
      </c>
      <c r="B290" s="155">
        <f t="shared" si="40"/>
        <v>44484</v>
      </c>
      <c r="C290" s="150">
        <f t="shared" si="41"/>
        <v>25</v>
      </c>
      <c r="D290" s="17">
        <f t="shared" si="42"/>
        <v>2.6014249158456635</v>
      </c>
      <c r="E290" s="17">
        <f t="shared" si="43"/>
        <v>2.6794676633210335</v>
      </c>
      <c r="F290" s="14">
        <f t="shared" si="44"/>
        <v>44380</v>
      </c>
      <c r="G290" s="14">
        <f t="shared" si="45"/>
        <v>44745</v>
      </c>
      <c r="H290" s="3">
        <f>CHOOSE(MATCH($A$2,{"D","C"},0),VLOOKUP($A290,$J$4:$M$39,COUNTA($J$4:$M$4)),TREND(D290:E290,F290:G290,B290))</f>
        <v>2.6236617534824802</v>
      </c>
    </row>
    <row r="291" spans="1:8">
      <c r="A291" s="12">
        <f t="shared" si="39"/>
        <v>44501</v>
      </c>
      <c r="B291" s="155">
        <f t="shared" si="40"/>
        <v>44515</v>
      </c>
      <c r="C291" s="150">
        <f t="shared" si="41"/>
        <v>25</v>
      </c>
      <c r="D291" s="17">
        <f t="shared" si="42"/>
        <v>2.6014249158456635</v>
      </c>
      <c r="E291" s="17">
        <f t="shared" si="43"/>
        <v>2.6794676633210335</v>
      </c>
      <c r="F291" s="14">
        <f t="shared" si="44"/>
        <v>44380</v>
      </c>
      <c r="G291" s="14">
        <f t="shared" si="45"/>
        <v>44745</v>
      </c>
      <c r="H291" s="3">
        <f>CHOOSE(MATCH($A$2,{"D","C"},0),VLOOKUP($A291,$J$4:$M$39,COUNTA($J$4:$M$4)),TREND(D291:E291,F291:G291,B291))</f>
        <v>2.6302900416242245</v>
      </c>
    </row>
    <row r="292" spans="1:8">
      <c r="A292" s="12">
        <f t="shared" si="39"/>
        <v>44531</v>
      </c>
      <c r="B292" s="155">
        <f t="shared" si="40"/>
        <v>44545</v>
      </c>
      <c r="C292" s="150">
        <f t="shared" si="41"/>
        <v>25</v>
      </c>
      <c r="D292" s="17">
        <f t="shared" si="42"/>
        <v>2.6014249158456635</v>
      </c>
      <c r="E292" s="17">
        <f t="shared" si="43"/>
        <v>2.6794676633210335</v>
      </c>
      <c r="F292" s="14">
        <f t="shared" si="44"/>
        <v>44380</v>
      </c>
      <c r="G292" s="14">
        <f t="shared" si="45"/>
        <v>44745</v>
      </c>
      <c r="H292" s="3">
        <f>CHOOSE(MATCH($A$2,{"D","C"},0),VLOOKUP($A292,$J$4:$M$39,COUNTA($J$4:$M$4)),TREND(D292:E292,F292:G292,B292))</f>
        <v>2.6367045140194598</v>
      </c>
    </row>
    <row r="293" spans="1:8">
      <c r="A293" s="12">
        <f t="shared" si="39"/>
        <v>44562</v>
      </c>
      <c r="B293" s="155">
        <f t="shared" si="40"/>
        <v>44576</v>
      </c>
      <c r="C293" s="150">
        <f t="shared" si="41"/>
        <v>25</v>
      </c>
      <c r="D293" s="17">
        <f t="shared" si="42"/>
        <v>2.6014249158456635</v>
      </c>
      <c r="E293" s="17">
        <f t="shared" si="43"/>
        <v>2.6794676633210335</v>
      </c>
      <c r="F293" s="14">
        <f t="shared" si="44"/>
        <v>44380</v>
      </c>
      <c r="G293" s="14">
        <f t="shared" si="45"/>
        <v>44745</v>
      </c>
      <c r="H293" s="3">
        <f>CHOOSE(MATCH($A$2,{"D","C"},0),VLOOKUP($A293,$J$4:$M$39,COUNTA($J$4:$M$4)),TREND(D293:E293,F293:G293,B293))</f>
        <v>2.6433328021612041</v>
      </c>
    </row>
    <row r="294" spans="1:8">
      <c r="A294" s="12">
        <f t="shared" si="39"/>
        <v>44593</v>
      </c>
      <c r="B294" s="155">
        <f t="shared" si="40"/>
        <v>44607</v>
      </c>
      <c r="C294" s="150">
        <f t="shared" si="41"/>
        <v>25</v>
      </c>
      <c r="D294" s="17">
        <f t="shared" si="42"/>
        <v>2.6014249158456635</v>
      </c>
      <c r="E294" s="17">
        <f t="shared" si="43"/>
        <v>2.6794676633210335</v>
      </c>
      <c r="F294" s="14">
        <f t="shared" si="44"/>
        <v>44380</v>
      </c>
      <c r="G294" s="14">
        <f t="shared" si="45"/>
        <v>44745</v>
      </c>
      <c r="H294" s="3">
        <f>CHOOSE(MATCH($A$2,{"D","C"},0),VLOOKUP($A294,$J$4:$M$39,COUNTA($J$4:$M$4)),TREND(D294:E294,F294:G294,B294))</f>
        <v>2.6499610903029467</v>
      </c>
    </row>
    <row r="295" spans="1:8">
      <c r="A295" s="12">
        <f t="shared" si="39"/>
        <v>44621</v>
      </c>
      <c r="B295" s="155">
        <f t="shared" si="40"/>
        <v>44635</v>
      </c>
      <c r="C295" s="150">
        <f t="shared" si="41"/>
        <v>25</v>
      </c>
      <c r="D295" s="17">
        <f t="shared" si="42"/>
        <v>2.6014249158456635</v>
      </c>
      <c r="E295" s="17">
        <f t="shared" si="43"/>
        <v>2.6794676633210335</v>
      </c>
      <c r="F295" s="14">
        <f t="shared" si="44"/>
        <v>44380</v>
      </c>
      <c r="G295" s="14">
        <f t="shared" si="45"/>
        <v>44745</v>
      </c>
      <c r="H295" s="3">
        <f>CHOOSE(MATCH($A$2,{"D","C"},0),VLOOKUP($A295,$J$4:$M$39,COUNTA($J$4:$M$4)),TREND(D295:E295,F295:G295,B295))</f>
        <v>2.6559479312051675</v>
      </c>
    </row>
    <row r="296" spans="1:8">
      <c r="A296" s="12">
        <f t="shared" si="39"/>
        <v>44652</v>
      </c>
      <c r="B296" s="155">
        <f t="shared" si="40"/>
        <v>44666</v>
      </c>
      <c r="C296" s="150">
        <f t="shared" si="41"/>
        <v>25</v>
      </c>
      <c r="D296" s="17">
        <f t="shared" si="42"/>
        <v>2.6014249158456635</v>
      </c>
      <c r="E296" s="17">
        <f t="shared" si="43"/>
        <v>2.6794676633210335</v>
      </c>
      <c r="F296" s="14">
        <f t="shared" si="44"/>
        <v>44380</v>
      </c>
      <c r="G296" s="14">
        <f t="shared" si="45"/>
        <v>44745</v>
      </c>
      <c r="H296" s="3">
        <f>CHOOSE(MATCH($A$2,{"D","C"},0),VLOOKUP($A296,$J$4:$M$39,COUNTA($J$4:$M$4)),TREND(D296:E296,F296:G296,B296))</f>
        <v>2.6625762193469118</v>
      </c>
    </row>
    <row r="297" spans="1:8">
      <c r="A297" s="12">
        <f t="shared" si="39"/>
        <v>44682</v>
      </c>
      <c r="B297" s="155">
        <f t="shared" si="40"/>
        <v>44696</v>
      </c>
      <c r="C297" s="150">
        <f t="shared" si="41"/>
        <v>25</v>
      </c>
      <c r="D297" s="17">
        <f t="shared" si="42"/>
        <v>2.6014249158456635</v>
      </c>
      <c r="E297" s="17">
        <f t="shared" si="43"/>
        <v>2.6794676633210335</v>
      </c>
      <c r="F297" s="14">
        <f t="shared" si="44"/>
        <v>44380</v>
      </c>
      <c r="G297" s="14">
        <f t="shared" si="45"/>
        <v>44745</v>
      </c>
      <c r="H297" s="3">
        <f>CHOOSE(MATCH($A$2,{"D","C"},0),VLOOKUP($A297,$J$4:$M$39,COUNTA($J$4:$M$4)),TREND(D297:E297,F297:G297,B297))</f>
        <v>2.6689906917421471</v>
      </c>
    </row>
    <row r="298" spans="1:8">
      <c r="A298" s="12">
        <f t="shared" si="39"/>
        <v>44713</v>
      </c>
      <c r="B298" s="155">
        <f t="shared" si="40"/>
        <v>44727</v>
      </c>
      <c r="C298" s="150">
        <f t="shared" si="41"/>
        <v>25</v>
      </c>
      <c r="D298" s="17">
        <f t="shared" si="42"/>
        <v>2.6014249158456635</v>
      </c>
      <c r="E298" s="17">
        <f t="shared" si="43"/>
        <v>2.6794676633210335</v>
      </c>
      <c r="F298" s="14">
        <f t="shared" si="44"/>
        <v>44380</v>
      </c>
      <c r="G298" s="14">
        <f t="shared" si="45"/>
        <v>44745</v>
      </c>
      <c r="H298" s="3">
        <f>CHOOSE(MATCH($A$2,{"D","C"},0),VLOOKUP($A298,$J$4:$M$39,COUNTA($J$4:$M$4)),TREND(D298:E298,F298:G298,B298))</f>
        <v>2.6756189798838914</v>
      </c>
    </row>
    <row r="299" spans="1:8">
      <c r="A299" s="12">
        <f t="shared" si="39"/>
        <v>44743</v>
      </c>
      <c r="B299" s="155">
        <f t="shared" si="40"/>
        <v>44757</v>
      </c>
      <c r="C299" s="150">
        <f t="shared" si="41"/>
        <v>26</v>
      </c>
      <c r="D299" s="17">
        <f t="shared" si="42"/>
        <v>2.6794676633210335</v>
      </c>
      <c r="E299" s="17">
        <f t="shared" si="43"/>
        <v>2.7598516932206647</v>
      </c>
      <c r="F299" s="14">
        <f t="shared" si="44"/>
        <v>44745</v>
      </c>
      <c r="G299" s="14">
        <f t="shared" si="45"/>
        <v>45110</v>
      </c>
      <c r="H299" s="3">
        <f>CHOOSE(MATCH($A$2,{"D","C"},0),VLOOKUP($A299,$J$4:$M$39,COUNTA($J$4:$M$4)),TREND(D299:E299,F299:G299,B299))</f>
        <v>2.6821104259478705</v>
      </c>
    </row>
    <row r="300" spans="1:8">
      <c r="A300" s="12">
        <f t="shared" si="39"/>
        <v>44774</v>
      </c>
      <c r="B300" s="155">
        <f t="shared" si="40"/>
        <v>44788</v>
      </c>
      <c r="C300" s="150">
        <f t="shared" si="41"/>
        <v>26</v>
      </c>
      <c r="D300" s="17">
        <f t="shared" si="42"/>
        <v>2.6794676633210335</v>
      </c>
      <c r="E300" s="17">
        <f t="shared" si="43"/>
        <v>2.7598516932206647</v>
      </c>
      <c r="F300" s="14">
        <f t="shared" si="44"/>
        <v>44745</v>
      </c>
      <c r="G300" s="14">
        <f t="shared" si="45"/>
        <v>45110</v>
      </c>
      <c r="H300" s="3">
        <f>CHOOSE(MATCH($A$2,{"D","C"},0),VLOOKUP($A300,$J$4:$M$39,COUNTA($J$4:$M$4)),TREND(D300:E300,F300:G300,B300))</f>
        <v>2.6889375627338676</v>
      </c>
    </row>
    <row r="301" spans="1:8">
      <c r="A301" s="12">
        <f t="shared" si="39"/>
        <v>44805</v>
      </c>
      <c r="B301" s="155">
        <f t="shared" si="40"/>
        <v>44819</v>
      </c>
      <c r="C301" s="150">
        <f t="shared" si="41"/>
        <v>26</v>
      </c>
      <c r="D301" s="17">
        <f t="shared" si="42"/>
        <v>2.6794676633210335</v>
      </c>
      <c r="E301" s="17">
        <f t="shared" si="43"/>
        <v>2.7598516932206647</v>
      </c>
      <c r="F301" s="14">
        <f t="shared" si="44"/>
        <v>44745</v>
      </c>
      <c r="G301" s="14">
        <f t="shared" si="45"/>
        <v>45110</v>
      </c>
      <c r="H301" s="3">
        <f>CHOOSE(MATCH($A$2,{"D","C"},0),VLOOKUP($A301,$J$4:$M$39,COUNTA($J$4:$M$4)),TREND(D301:E301,F301:G301,B301))</f>
        <v>2.695764699519863</v>
      </c>
    </row>
    <row r="302" spans="1:8">
      <c r="A302" s="12">
        <f t="shared" si="39"/>
        <v>44835</v>
      </c>
      <c r="B302" s="155">
        <f t="shared" si="40"/>
        <v>44849</v>
      </c>
      <c r="C302" s="150">
        <f t="shared" si="41"/>
        <v>26</v>
      </c>
      <c r="D302" s="17">
        <f t="shared" si="42"/>
        <v>2.6794676633210335</v>
      </c>
      <c r="E302" s="17">
        <f t="shared" si="43"/>
        <v>2.7598516932206647</v>
      </c>
      <c r="F302" s="14">
        <f t="shared" si="44"/>
        <v>44745</v>
      </c>
      <c r="G302" s="14">
        <f t="shared" si="45"/>
        <v>45110</v>
      </c>
      <c r="H302" s="3">
        <f>CHOOSE(MATCH($A$2,{"D","C"},0),VLOOKUP($A302,$J$4:$M$39,COUNTA($J$4:$M$4)),TREND(D302:E302,F302:G302,B302))</f>
        <v>2.702371606086956</v>
      </c>
    </row>
    <row r="303" spans="1:8">
      <c r="A303" s="12">
        <f t="shared" si="39"/>
        <v>44866</v>
      </c>
      <c r="B303" s="155">
        <f t="shared" si="40"/>
        <v>44880</v>
      </c>
      <c r="C303" s="150">
        <f t="shared" si="41"/>
        <v>26</v>
      </c>
      <c r="D303" s="17">
        <f t="shared" si="42"/>
        <v>2.6794676633210335</v>
      </c>
      <c r="E303" s="17">
        <f t="shared" si="43"/>
        <v>2.7598516932206647</v>
      </c>
      <c r="F303" s="14">
        <f t="shared" si="44"/>
        <v>44745</v>
      </c>
      <c r="G303" s="14">
        <f t="shared" si="45"/>
        <v>45110</v>
      </c>
      <c r="H303" s="3">
        <f>CHOOSE(MATCH($A$2,{"D","C"},0),VLOOKUP($A303,$J$4:$M$39,COUNTA($J$4:$M$4)),TREND(D303:E303,F303:G303,B303))</f>
        <v>2.7091987428729531</v>
      </c>
    </row>
    <row r="304" spans="1:8">
      <c r="A304" s="12">
        <f t="shared" si="39"/>
        <v>44896</v>
      </c>
      <c r="B304" s="155">
        <f t="shared" si="40"/>
        <v>44910</v>
      </c>
      <c r="C304" s="150">
        <f t="shared" si="41"/>
        <v>26</v>
      </c>
      <c r="D304" s="17">
        <f t="shared" si="42"/>
        <v>2.6794676633210335</v>
      </c>
      <c r="E304" s="17">
        <f t="shared" si="43"/>
        <v>2.7598516932206647</v>
      </c>
      <c r="F304" s="14">
        <f t="shared" si="44"/>
        <v>44745</v>
      </c>
      <c r="G304" s="14">
        <f t="shared" si="45"/>
        <v>45110</v>
      </c>
      <c r="H304" s="3">
        <f>CHOOSE(MATCH($A$2,{"D","C"},0),VLOOKUP($A304,$J$4:$M$39,COUNTA($J$4:$M$4)),TREND(D304:E304,F304:G304,B304))</f>
        <v>2.7158056494400444</v>
      </c>
    </row>
    <row r="305" spans="1:8">
      <c r="A305" s="12">
        <f t="shared" si="39"/>
        <v>44927</v>
      </c>
      <c r="B305" s="155">
        <f t="shared" si="40"/>
        <v>44941</v>
      </c>
      <c r="C305" s="150">
        <f t="shared" si="41"/>
        <v>26</v>
      </c>
      <c r="D305" s="17">
        <f t="shared" si="42"/>
        <v>2.6794676633210335</v>
      </c>
      <c r="E305" s="17">
        <f t="shared" si="43"/>
        <v>2.7598516932206647</v>
      </c>
      <c r="F305" s="14">
        <f t="shared" si="44"/>
        <v>44745</v>
      </c>
      <c r="G305" s="14">
        <f t="shared" si="45"/>
        <v>45110</v>
      </c>
      <c r="H305" s="3">
        <f>CHOOSE(MATCH($A$2,{"D","C"},0),VLOOKUP($A305,$J$4:$M$39,COUNTA($J$4:$M$4)),TREND(D305:E305,F305:G305,B305))</f>
        <v>2.7226327862260415</v>
      </c>
    </row>
    <row r="306" spans="1:8">
      <c r="A306" s="12">
        <f t="shared" si="39"/>
        <v>44958</v>
      </c>
      <c r="B306" s="155">
        <f t="shared" si="40"/>
        <v>44972</v>
      </c>
      <c r="C306" s="150">
        <f t="shared" si="41"/>
        <v>26</v>
      </c>
      <c r="D306" s="17">
        <f t="shared" si="42"/>
        <v>2.6794676633210335</v>
      </c>
      <c r="E306" s="17">
        <f t="shared" si="43"/>
        <v>2.7598516932206647</v>
      </c>
      <c r="F306" s="14">
        <f t="shared" si="44"/>
        <v>44745</v>
      </c>
      <c r="G306" s="14">
        <f t="shared" si="45"/>
        <v>45110</v>
      </c>
      <c r="H306" s="3">
        <f>CHOOSE(MATCH($A$2,{"D","C"},0),VLOOKUP($A306,$J$4:$M$39,COUNTA($J$4:$M$4)),TREND(D306:E306,F306:G306,B306))</f>
        <v>2.7294599230120369</v>
      </c>
    </row>
    <row r="307" spans="1:8">
      <c r="A307" s="12">
        <f t="shared" si="39"/>
        <v>44986</v>
      </c>
      <c r="B307" s="155">
        <f t="shared" si="40"/>
        <v>45000</v>
      </c>
      <c r="C307" s="150">
        <f t="shared" si="41"/>
        <v>26</v>
      </c>
      <c r="D307" s="17">
        <f t="shared" si="42"/>
        <v>2.6794676633210335</v>
      </c>
      <c r="E307" s="17">
        <f t="shared" si="43"/>
        <v>2.7598516932206647</v>
      </c>
      <c r="F307" s="14">
        <f t="shared" si="44"/>
        <v>44745</v>
      </c>
      <c r="G307" s="14">
        <f t="shared" si="45"/>
        <v>45110</v>
      </c>
      <c r="H307" s="3">
        <f>CHOOSE(MATCH($A$2,{"D","C"},0),VLOOKUP($A307,$J$4:$M$39,COUNTA($J$4:$M$4)),TREND(D307:E307,F307:G307,B307))</f>
        <v>2.7356263691413236</v>
      </c>
    </row>
    <row r="308" spans="1:8">
      <c r="A308" s="12">
        <f t="shared" si="39"/>
        <v>45017</v>
      </c>
      <c r="B308" s="155">
        <f t="shared" si="40"/>
        <v>45031</v>
      </c>
      <c r="C308" s="150">
        <f t="shared" si="41"/>
        <v>26</v>
      </c>
      <c r="D308" s="17">
        <f t="shared" si="42"/>
        <v>2.6794676633210335</v>
      </c>
      <c r="E308" s="17">
        <f t="shared" si="43"/>
        <v>2.7598516932206647</v>
      </c>
      <c r="F308" s="14">
        <f t="shared" si="44"/>
        <v>44745</v>
      </c>
      <c r="G308" s="14">
        <f t="shared" si="45"/>
        <v>45110</v>
      </c>
      <c r="H308" s="3">
        <f>CHOOSE(MATCH($A$2,{"D","C"},0),VLOOKUP($A308,$J$4:$M$39,COUNTA($J$4:$M$4)),TREND(D308:E308,F308:G308,B308))</f>
        <v>2.7424535059273207</v>
      </c>
    </row>
    <row r="309" spans="1:8">
      <c r="A309" s="12">
        <f t="shared" si="39"/>
        <v>45047</v>
      </c>
      <c r="B309" s="155">
        <f t="shared" si="40"/>
        <v>45061</v>
      </c>
      <c r="C309" s="150">
        <f t="shared" si="41"/>
        <v>26</v>
      </c>
      <c r="D309" s="17">
        <f t="shared" si="42"/>
        <v>2.6794676633210335</v>
      </c>
      <c r="E309" s="17">
        <f t="shared" si="43"/>
        <v>2.7598516932206647</v>
      </c>
      <c r="F309" s="14">
        <f t="shared" si="44"/>
        <v>44745</v>
      </c>
      <c r="G309" s="14">
        <f t="shared" si="45"/>
        <v>45110</v>
      </c>
      <c r="H309" s="3">
        <f>CHOOSE(MATCH($A$2,{"D","C"},0),VLOOKUP($A309,$J$4:$M$39,COUNTA($J$4:$M$4)),TREND(D309:E309,F309:G309,B309))</f>
        <v>2.7490604124944138</v>
      </c>
    </row>
    <row r="310" spans="1:8">
      <c r="A310" s="12">
        <f t="shared" si="39"/>
        <v>45078</v>
      </c>
      <c r="B310" s="155">
        <f t="shared" si="40"/>
        <v>45092</v>
      </c>
      <c r="C310" s="150">
        <f t="shared" si="41"/>
        <v>26</v>
      </c>
      <c r="D310" s="17">
        <f t="shared" si="42"/>
        <v>2.6794676633210335</v>
      </c>
      <c r="E310" s="17">
        <f t="shared" si="43"/>
        <v>2.7598516932206647</v>
      </c>
      <c r="F310" s="14">
        <f t="shared" si="44"/>
        <v>44745</v>
      </c>
      <c r="G310" s="14">
        <f t="shared" si="45"/>
        <v>45110</v>
      </c>
      <c r="H310" s="3">
        <f>CHOOSE(MATCH($A$2,{"D","C"},0),VLOOKUP($A310,$J$4:$M$39,COUNTA($J$4:$M$4)),TREND(D310:E310,F310:G310,B310))</f>
        <v>2.7558875492804091</v>
      </c>
    </row>
    <row r="311" spans="1:8">
      <c r="A311" s="12">
        <f t="shared" si="39"/>
        <v>45108</v>
      </c>
      <c r="B311" s="155">
        <f t="shared" si="40"/>
        <v>45122</v>
      </c>
      <c r="C311" s="150">
        <f t="shared" si="41"/>
        <v>27</v>
      </c>
      <c r="D311" s="17">
        <f t="shared" si="42"/>
        <v>2.7598516932206647</v>
      </c>
      <c r="E311" s="17">
        <f t="shared" si="43"/>
        <v>2.8426472440172845</v>
      </c>
      <c r="F311" s="14">
        <f t="shared" si="44"/>
        <v>45110</v>
      </c>
      <c r="G311" s="14">
        <f t="shared" si="45"/>
        <v>45475</v>
      </c>
      <c r="H311" s="3">
        <f>CHOOSE(MATCH($A$2,{"D","C"},0),VLOOKUP($A311,$J$4:$M$39,COUNTA($J$4:$M$4)),TREND(D311:E311,F311:G311,B311))</f>
        <v>2.7625737387263083</v>
      </c>
    </row>
    <row r="312" spans="1:8">
      <c r="A312" s="12">
        <f t="shared" si="39"/>
        <v>45139</v>
      </c>
      <c r="B312" s="155">
        <f t="shared" si="40"/>
        <v>45153</v>
      </c>
      <c r="C312" s="150">
        <f t="shared" si="41"/>
        <v>27</v>
      </c>
      <c r="D312" s="17">
        <f t="shared" si="42"/>
        <v>2.7598516932206647</v>
      </c>
      <c r="E312" s="17">
        <f t="shared" si="43"/>
        <v>2.8426472440172845</v>
      </c>
      <c r="F312" s="14">
        <f t="shared" si="44"/>
        <v>45110</v>
      </c>
      <c r="G312" s="14">
        <f t="shared" si="45"/>
        <v>45475</v>
      </c>
      <c r="H312" s="3">
        <f>CHOOSE(MATCH($A$2,{"D","C"},0),VLOOKUP($A312,$J$4:$M$39,COUNTA($J$4:$M$4)),TREND(D312:E312,F312:G312,B312))</f>
        <v>2.7696056896158847</v>
      </c>
    </row>
    <row r="313" spans="1:8">
      <c r="A313" s="12">
        <f t="shared" si="39"/>
        <v>45170</v>
      </c>
      <c r="B313" s="155">
        <f t="shared" si="40"/>
        <v>45184</v>
      </c>
      <c r="C313" s="150">
        <f t="shared" si="41"/>
        <v>27</v>
      </c>
      <c r="D313" s="17">
        <f t="shared" si="42"/>
        <v>2.7598516932206647</v>
      </c>
      <c r="E313" s="17">
        <f t="shared" si="43"/>
        <v>2.8426472440172845</v>
      </c>
      <c r="F313" s="14">
        <f t="shared" si="44"/>
        <v>45110</v>
      </c>
      <c r="G313" s="14">
        <f t="shared" si="45"/>
        <v>45475</v>
      </c>
      <c r="H313" s="3">
        <f>CHOOSE(MATCH($A$2,{"D","C"},0),VLOOKUP($A313,$J$4:$M$39,COUNTA($J$4:$M$4)),TREND(D313:E313,F313:G313,B313))</f>
        <v>2.7766376405054594</v>
      </c>
    </row>
    <row r="314" spans="1:8">
      <c r="A314" s="12">
        <f t="shared" si="39"/>
        <v>45200</v>
      </c>
      <c r="B314" s="155">
        <f t="shared" si="40"/>
        <v>45214</v>
      </c>
      <c r="C314" s="150">
        <f t="shared" si="41"/>
        <v>27</v>
      </c>
      <c r="D314" s="17">
        <f t="shared" si="42"/>
        <v>2.7598516932206647</v>
      </c>
      <c r="E314" s="17">
        <f t="shared" si="43"/>
        <v>2.8426472440172845</v>
      </c>
      <c r="F314" s="14">
        <f t="shared" si="44"/>
        <v>45110</v>
      </c>
      <c r="G314" s="14">
        <f t="shared" si="45"/>
        <v>45475</v>
      </c>
      <c r="H314" s="3">
        <f>CHOOSE(MATCH($A$2,{"D","C"},0),VLOOKUP($A314,$J$4:$M$39,COUNTA($J$4:$M$4)),TREND(D314:E314,F314:G314,B314))</f>
        <v>2.783442754269565</v>
      </c>
    </row>
    <row r="315" spans="1:8">
      <c r="A315" s="12">
        <f t="shared" si="39"/>
        <v>45231</v>
      </c>
      <c r="B315" s="155">
        <f t="shared" si="40"/>
        <v>45245</v>
      </c>
      <c r="C315" s="150">
        <f t="shared" si="41"/>
        <v>27</v>
      </c>
      <c r="D315" s="17">
        <f t="shared" si="42"/>
        <v>2.7598516932206647</v>
      </c>
      <c r="E315" s="17">
        <f t="shared" si="43"/>
        <v>2.8426472440172845</v>
      </c>
      <c r="F315" s="14">
        <f t="shared" si="44"/>
        <v>45110</v>
      </c>
      <c r="G315" s="14">
        <f t="shared" si="45"/>
        <v>45475</v>
      </c>
      <c r="H315" s="3">
        <f>CHOOSE(MATCH($A$2,{"D","C"},0),VLOOKUP($A315,$J$4:$M$39,COUNTA($J$4:$M$4)),TREND(D315:E315,F315:G315,B315))</f>
        <v>2.7904747051591414</v>
      </c>
    </row>
    <row r="316" spans="1:8">
      <c r="A316" s="12">
        <f t="shared" si="39"/>
        <v>45261</v>
      </c>
      <c r="B316" s="155">
        <f t="shared" si="40"/>
        <v>45275</v>
      </c>
      <c r="C316" s="150">
        <f t="shared" si="41"/>
        <v>27</v>
      </c>
      <c r="D316" s="17">
        <f t="shared" si="42"/>
        <v>2.7598516932206647</v>
      </c>
      <c r="E316" s="17">
        <f t="shared" si="43"/>
        <v>2.8426472440172845</v>
      </c>
      <c r="F316" s="14">
        <f t="shared" si="44"/>
        <v>45110</v>
      </c>
      <c r="G316" s="14">
        <f t="shared" si="45"/>
        <v>45475</v>
      </c>
      <c r="H316" s="3">
        <f>CHOOSE(MATCH($A$2,{"D","C"},0),VLOOKUP($A316,$J$4:$M$39,COUNTA($J$4:$M$4)),TREND(D316:E316,F316:G316,B316))</f>
        <v>2.7972798189232471</v>
      </c>
    </row>
    <row r="317" spans="1:8">
      <c r="A317" s="12">
        <f t="shared" si="39"/>
        <v>45292</v>
      </c>
      <c r="B317" s="155">
        <f t="shared" si="40"/>
        <v>45306</v>
      </c>
      <c r="C317" s="150">
        <f t="shared" si="41"/>
        <v>27</v>
      </c>
      <c r="D317" s="17">
        <f t="shared" si="42"/>
        <v>2.7598516932206647</v>
      </c>
      <c r="E317" s="17">
        <f t="shared" si="43"/>
        <v>2.8426472440172845</v>
      </c>
      <c r="F317" s="14">
        <f t="shared" si="44"/>
        <v>45110</v>
      </c>
      <c r="G317" s="14">
        <f t="shared" si="45"/>
        <v>45475</v>
      </c>
      <c r="H317" s="3">
        <f>CHOOSE(MATCH($A$2,{"D","C"},0),VLOOKUP($A317,$J$4:$M$39,COUNTA($J$4:$M$4)),TREND(D317:E317,F317:G317,B317))</f>
        <v>2.8043117698128235</v>
      </c>
    </row>
    <row r="318" spans="1:8">
      <c r="A318" s="12">
        <f t="shared" si="39"/>
        <v>45323</v>
      </c>
      <c r="B318" s="155">
        <f t="shared" si="40"/>
        <v>45337</v>
      </c>
      <c r="C318" s="150">
        <f t="shared" si="41"/>
        <v>27</v>
      </c>
      <c r="D318" s="17">
        <f t="shared" si="42"/>
        <v>2.7598516932206647</v>
      </c>
      <c r="E318" s="17">
        <f t="shared" si="43"/>
        <v>2.8426472440172845</v>
      </c>
      <c r="F318" s="14">
        <f t="shared" si="44"/>
        <v>45110</v>
      </c>
      <c r="G318" s="14">
        <f t="shared" si="45"/>
        <v>45475</v>
      </c>
      <c r="H318" s="3">
        <f>CHOOSE(MATCH($A$2,{"D","C"},0),VLOOKUP($A318,$J$4:$M$39,COUNTA($J$4:$M$4)),TREND(D318:E318,F318:G318,B318))</f>
        <v>2.8113437207023999</v>
      </c>
    </row>
    <row r="319" spans="1:8">
      <c r="A319" s="12">
        <f t="shared" si="39"/>
        <v>45352</v>
      </c>
      <c r="B319" s="155">
        <f t="shared" si="40"/>
        <v>45366</v>
      </c>
      <c r="C319" s="150">
        <f t="shared" si="41"/>
        <v>27</v>
      </c>
      <c r="D319" s="17">
        <f t="shared" si="42"/>
        <v>2.7598516932206647</v>
      </c>
      <c r="E319" s="17">
        <f t="shared" si="43"/>
        <v>2.8426472440172845</v>
      </c>
      <c r="F319" s="14">
        <f t="shared" si="44"/>
        <v>45110</v>
      </c>
      <c r="G319" s="14">
        <f t="shared" si="45"/>
        <v>45475</v>
      </c>
      <c r="H319" s="3">
        <f>CHOOSE(MATCH($A$2,{"D","C"},0),VLOOKUP($A319,$J$4:$M$39,COUNTA($J$4:$M$4)),TREND(D319:E319,F319:G319,B319))</f>
        <v>2.8179219973410348</v>
      </c>
    </row>
    <row r="320" spans="1:8">
      <c r="A320" s="12">
        <f t="shared" si="39"/>
        <v>45383</v>
      </c>
      <c r="B320" s="155">
        <f t="shared" si="40"/>
        <v>45397</v>
      </c>
      <c r="C320" s="150">
        <f t="shared" si="41"/>
        <v>27</v>
      </c>
      <c r="D320" s="17">
        <f t="shared" si="42"/>
        <v>2.7598516932206647</v>
      </c>
      <c r="E320" s="17">
        <f t="shared" si="43"/>
        <v>2.8426472440172845</v>
      </c>
      <c r="F320" s="14">
        <f t="shared" si="44"/>
        <v>45110</v>
      </c>
      <c r="G320" s="14">
        <f t="shared" si="45"/>
        <v>45475</v>
      </c>
      <c r="H320" s="3">
        <f>CHOOSE(MATCH($A$2,{"D","C"},0),VLOOKUP($A320,$J$4:$M$39,COUNTA($J$4:$M$4)),TREND(D320:E320,F320:G320,B320))</f>
        <v>2.8249539482306112</v>
      </c>
    </row>
    <row r="321" spans="1:8">
      <c r="A321" s="12">
        <f t="shared" si="39"/>
        <v>45413</v>
      </c>
      <c r="B321" s="155">
        <f t="shared" si="40"/>
        <v>45427</v>
      </c>
      <c r="C321" s="150">
        <f t="shared" si="41"/>
        <v>27</v>
      </c>
      <c r="D321" s="17">
        <f t="shared" si="42"/>
        <v>2.7598516932206647</v>
      </c>
      <c r="E321" s="17">
        <f t="shared" si="43"/>
        <v>2.8426472440172845</v>
      </c>
      <c r="F321" s="14">
        <f t="shared" si="44"/>
        <v>45110</v>
      </c>
      <c r="G321" s="14">
        <f t="shared" si="45"/>
        <v>45475</v>
      </c>
      <c r="H321" s="3">
        <f>CHOOSE(MATCH($A$2,{"D","C"},0),VLOOKUP($A321,$J$4:$M$39,COUNTA($J$4:$M$4)),TREND(D321:E321,F321:G321,B321))</f>
        <v>2.8317590619947168</v>
      </c>
    </row>
    <row r="322" spans="1:8">
      <c r="A322" s="12">
        <f t="shared" si="39"/>
        <v>45444</v>
      </c>
      <c r="B322" s="155">
        <f t="shared" si="40"/>
        <v>45458</v>
      </c>
      <c r="C322" s="150">
        <f t="shared" si="41"/>
        <v>27</v>
      </c>
      <c r="D322" s="17">
        <f t="shared" si="42"/>
        <v>2.7598516932206647</v>
      </c>
      <c r="E322" s="17">
        <f t="shared" si="43"/>
        <v>2.8426472440172845</v>
      </c>
      <c r="F322" s="14">
        <f t="shared" si="44"/>
        <v>45110</v>
      </c>
      <c r="G322" s="14">
        <f t="shared" si="45"/>
        <v>45475</v>
      </c>
      <c r="H322" s="3">
        <f>CHOOSE(MATCH($A$2,{"D","C"},0),VLOOKUP($A322,$J$4:$M$39,COUNTA($J$4:$M$4)),TREND(D322:E322,F322:G322,B322))</f>
        <v>2.8387910128842915</v>
      </c>
    </row>
    <row r="323" spans="1:8">
      <c r="A323" s="12">
        <f t="shared" si="39"/>
        <v>45474</v>
      </c>
      <c r="B323" s="155">
        <f t="shared" si="40"/>
        <v>45488</v>
      </c>
      <c r="C323" s="150">
        <f t="shared" si="41"/>
        <v>28</v>
      </c>
      <c r="D323" s="17">
        <f t="shared" si="42"/>
        <v>2.8426472440172845</v>
      </c>
      <c r="E323" s="17">
        <f t="shared" si="43"/>
        <v>2.927926661337803</v>
      </c>
      <c r="F323" s="14">
        <f t="shared" si="44"/>
        <v>45475</v>
      </c>
      <c r="G323" s="14">
        <f t="shared" si="45"/>
        <v>45841</v>
      </c>
      <c r="H323" s="3">
        <f>CHOOSE(MATCH($A$2,{"D","C"},0),VLOOKUP($A323,$J$4:$M$39,COUNTA($J$4:$M$4)),TREND(D323:E323,F323:G323,B323))</f>
        <v>2.8456762943592695</v>
      </c>
    </row>
    <row r="324" spans="1:8">
      <c r="A324" s="12">
        <f t="shared" si="39"/>
        <v>45505</v>
      </c>
      <c r="B324" s="155">
        <f t="shared" si="40"/>
        <v>45519</v>
      </c>
      <c r="C324" s="150">
        <f t="shared" si="41"/>
        <v>28</v>
      </c>
      <c r="D324" s="17">
        <f t="shared" si="42"/>
        <v>2.8426472440172845</v>
      </c>
      <c r="E324" s="17">
        <f t="shared" si="43"/>
        <v>2.927926661337803</v>
      </c>
      <c r="F324" s="14">
        <f t="shared" si="44"/>
        <v>45475</v>
      </c>
      <c r="G324" s="14">
        <f t="shared" si="45"/>
        <v>45841</v>
      </c>
      <c r="H324" s="3">
        <f>CHOOSE(MATCH($A$2,{"D","C"},0),VLOOKUP($A324,$J$4:$M$39,COUNTA($J$4:$M$4)),TREND(D324:E324,F324:G324,B324))</f>
        <v>2.8528994144055426</v>
      </c>
    </row>
    <row r="325" spans="1:8">
      <c r="A325" s="12">
        <f t="shared" si="39"/>
        <v>45536</v>
      </c>
      <c r="B325" s="155">
        <f t="shared" si="40"/>
        <v>45550</v>
      </c>
      <c r="C325" s="150">
        <f t="shared" si="41"/>
        <v>28</v>
      </c>
      <c r="D325" s="17">
        <f t="shared" si="42"/>
        <v>2.8426472440172845</v>
      </c>
      <c r="E325" s="17">
        <f t="shared" si="43"/>
        <v>2.927926661337803</v>
      </c>
      <c r="F325" s="14">
        <f t="shared" si="44"/>
        <v>45475</v>
      </c>
      <c r="G325" s="14">
        <f t="shared" si="45"/>
        <v>45841</v>
      </c>
      <c r="H325" s="3">
        <f>CHOOSE(MATCH($A$2,{"D","C"},0),VLOOKUP($A325,$J$4:$M$39,COUNTA($J$4:$M$4)),TREND(D325:E325,F325:G325,B325))</f>
        <v>2.8601225344518157</v>
      </c>
    </row>
    <row r="326" spans="1:8">
      <c r="A326" s="12">
        <f t="shared" ref="A326:A389" si="46">EOMONTH(A325,$A$3-1)+1</f>
        <v>45566</v>
      </c>
      <c r="B326" s="155">
        <f t="shared" si="40"/>
        <v>45580</v>
      </c>
      <c r="C326" s="150">
        <f t="shared" si="41"/>
        <v>28</v>
      </c>
      <c r="D326" s="17">
        <f t="shared" si="42"/>
        <v>2.8426472440172845</v>
      </c>
      <c r="E326" s="17">
        <f t="shared" si="43"/>
        <v>2.927926661337803</v>
      </c>
      <c r="F326" s="14">
        <f t="shared" si="44"/>
        <v>45475</v>
      </c>
      <c r="G326" s="14">
        <f t="shared" si="45"/>
        <v>45841</v>
      </c>
      <c r="H326" s="3">
        <f>CHOOSE(MATCH($A$2,{"D","C"},0),VLOOKUP($A326,$J$4:$M$39,COUNTA($J$4:$M$4)),TREND(D326:E326,F326:G326,B326))</f>
        <v>2.8671126506256295</v>
      </c>
    </row>
    <row r="327" spans="1:8">
      <c r="A327" s="12">
        <f t="shared" si="46"/>
        <v>45597</v>
      </c>
      <c r="B327" s="155">
        <f t="shared" si="40"/>
        <v>45611</v>
      </c>
      <c r="C327" s="150">
        <f t="shared" si="41"/>
        <v>28</v>
      </c>
      <c r="D327" s="17">
        <f t="shared" si="42"/>
        <v>2.8426472440172845</v>
      </c>
      <c r="E327" s="17">
        <f t="shared" si="43"/>
        <v>2.927926661337803</v>
      </c>
      <c r="F327" s="14">
        <f t="shared" si="44"/>
        <v>45475</v>
      </c>
      <c r="G327" s="14">
        <f t="shared" si="45"/>
        <v>45841</v>
      </c>
      <c r="H327" s="3">
        <f>CHOOSE(MATCH($A$2,{"D","C"},0),VLOOKUP($A327,$J$4:$M$39,COUNTA($J$4:$M$4)),TREND(D327:E327,F327:G327,B327))</f>
        <v>2.8743357706719026</v>
      </c>
    </row>
    <row r="328" spans="1:8">
      <c r="A328" s="12">
        <f t="shared" si="46"/>
        <v>45627</v>
      </c>
      <c r="B328" s="155">
        <f t="shared" si="40"/>
        <v>45641</v>
      </c>
      <c r="C328" s="150">
        <f t="shared" si="41"/>
        <v>28</v>
      </c>
      <c r="D328" s="17">
        <f t="shared" si="42"/>
        <v>2.8426472440172845</v>
      </c>
      <c r="E328" s="17">
        <f t="shared" si="43"/>
        <v>2.927926661337803</v>
      </c>
      <c r="F328" s="14">
        <f t="shared" si="44"/>
        <v>45475</v>
      </c>
      <c r="G328" s="14">
        <f t="shared" si="45"/>
        <v>45841</v>
      </c>
      <c r="H328" s="3">
        <f>CHOOSE(MATCH($A$2,{"D","C"},0),VLOOKUP($A328,$J$4:$M$39,COUNTA($J$4:$M$4)),TREND(D328:E328,F328:G328,B328))</f>
        <v>2.8813258868457163</v>
      </c>
    </row>
    <row r="329" spans="1:8">
      <c r="A329" s="12">
        <f t="shared" si="46"/>
        <v>45658</v>
      </c>
      <c r="B329" s="155">
        <f t="shared" si="40"/>
        <v>45672</v>
      </c>
      <c r="C329" s="150">
        <f t="shared" si="41"/>
        <v>28</v>
      </c>
      <c r="D329" s="17">
        <f t="shared" si="42"/>
        <v>2.8426472440172845</v>
      </c>
      <c r="E329" s="17">
        <f t="shared" si="43"/>
        <v>2.927926661337803</v>
      </c>
      <c r="F329" s="14">
        <f t="shared" si="44"/>
        <v>45475</v>
      </c>
      <c r="G329" s="14">
        <f t="shared" si="45"/>
        <v>45841</v>
      </c>
      <c r="H329" s="3">
        <f>CHOOSE(MATCH($A$2,{"D","C"},0),VLOOKUP($A329,$J$4:$M$39,COUNTA($J$4:$M$4)),TREND(D329:E329,F329:G329,B329))</f>
        <v>2.8885490068919895</v>
      </c>
    </row>
    <row r="330" spans="1:8">
      <c r="A330" s="12">
        <f t="shared" si="46"/>
        <v>45689</v>
      </c>
      <c r="B330" s="155">
        <f t="shared" si="40"/>
        <v>45703</v>
      </c>
      <c r="C330" s="150">
        <f t="shared" si="41"/>
        <v>28</v>
      </c>
      <c r="D330" s="17">
        <f t="shared" si="42"/>
        <v>2.8426472440172845</v>
      </c>
      <c r="E330" s="17">
        <f t="shared" si="43"/>
        <v>2.927926661337803</v>
      </c>
      <c r="F330" s="14">
        <f t="shared" si="44"/>
        <v>45475</v>
      </c>
      <c r="G330" s="14">
        <f t="shared" si="45"/>
        <v>45841</v>
      </c>
      <c r="H330" s="3">
        <f>CHOOSE(MATCH($A$2,{"D","C"},0),VLOOKUP($A330,$J$4:$M$39,COUNTA($J$4:$M$4)),TREND(D330:E330,F330:G330,B330))</f>
        <v>2.8957721269382626</v>
      </c>
    </row>
    <row r="331" spans="1:8">
      <c r="A331" s="12">
        <f t="shared" si="46"/>
        <v>45717</v>
      </c>
      <c r="B331" s="155">
        <f t="shared" si="40"/>
        <v>45731</v>
      </c>
      <c r="C331" s="150">
        <f t="shared" si="41"/>
        <v>28</v>
      </c>
      <c r="D331" s="17">
        <f t="shared" si="42"/>
        <v>2.8426472440172845</v>
      </c>
      <c r="E331" s="17">
        <f t="shared" si="43"/>
        <v>2.927926661337803</v>
      </c>
      <c r="F331" s="14">
        <f t="shared" si="44"/>
        <v>45475</v>
      </c>
      <c r="G331" s="14">
        <f t="shared" si="45"/>
        <v>45841</v>
      </c>
      <c r="H331" s="3">
        <f>CHOOSE(MATCH($A$2,{"D","C"},0),VLOOKUP($A331,$J$4:$M$39,COUNTA($J$4:$M$4)),TREND(D331:E331,F331:G331,B331))</f>
        <v>2.902296235367154</v>
      </c>
    </row>
    <row r="332" spans="1:8">
      <c r="A332" s="12">
        <f t="shared" si="46"/>
        <v>45748</v>
      </c>
      <c r="B332" s="155">
        <f t="shared" si="40"/>
        <v>45762</v>
      </c>
      <c r="C332" s="150">
        <f t="shared" si="41"/>
        <v>28</v>
      </c>
      <c r="D332" s="17">
        <f t="shared" si="42"/>
        <v>2.8426472440172845</v>
      </c>
      <c r="E332" s="17">
        <f t="shared" si="43"/>
        <v>2.927926661337803</v>
      </c>
      <c r="F332" s="14">
        <f t="shared" si="44"/>
        <v>45475</v>
      </c>
      <c r="G332" s="14">
        <f t="shared" si="45"/>
        <v>45841</v>
      </c>
      <c r="H332" s="3">
        <f>CHOOSE(MATCH($A$2,{"D","C"},0),VLOOKUP($A332,$J$4:$M$39,COUNTA($J$4:$M$4)),TREND(D332:E332,F332:G332,B332))</f>
        <v>2.9095193554134289</v>
      </c>
    </row>
    <row r="333" spans="1:8">
      <c r="A333" s="12">
        <f t="shared" si="46"/>
        <v>45778</v>
      </c>
      <c r="B333" s="155">
        <f t="shared" si="40"/>
        <v>45792</v>
      </c>
      <c r="C333" s="150">
        <f t="shared" si="41"/>
        <v>28</v>
      </c>
      <c r="D333" s="17">
        <f t="shared" si="42"/>
        <v>2.8426472440172845</v>
      </c>
      <c r="E333" s="17">
        <f t="shared" si="43"/>
        <v>2.927926661337803</v>
      </c>
      <c r="F333" s="14">
        <f t="shared" si="44"/>
        <v>45475</v>
      </c>
      <c r="G333" s="14">
        <f t="shared" si="45"/>
        <v>45841</v>
      </c>
      <c r="H333" s="3">
        <f>CHOOSE(MATCH($A$2,{"D","C"},0),VLOOKUP($A333,$J$4:$M$39,COUNTA($J$4:$M$4)),TREND(D333:E333,F333:G333,B333))</f>
        <v>2.9165094715872408</v>
      </c>
    </row>
    <row r="334" spans="1:8">
      <c r="A334" s="12">
        <f t="shared" si="46"/>
        <v>45809</v>
      </c>
      <c r="B334" s="155">
        <f t="shared" si="40"/>
        <v>45823</v>
      </c>
      <c r="C334" s="150">
        <f t="shared" si="41"/>
        <v>28</v>
      </c>
      <c r="D334" s="17">
        <f t="shared" si="42"/>
        <v>2.8426472440172845</v>
      </c>
      <c r="E334" s="17">
        <f t="shared" si="43"/>
        <v>2.927926661337803</v>
      </c>
      <c r="F334" s="14">
        <f t="shared" si="44"/>
        <v>45475</v>
      </c>
      <c r="G334" s="14">
        <f t="shared" si="45"/>
        <v>45841</v>
      </c>
      <c r="H334" s="3">
        <f>CHOOSE(MATCH($A$2,{"D","C"},0),VLOOKUP($A334,$J$4:$M$39,COUNTA($J$4:$M$4)),TREND(D334:E334,F334:G334,B334))</f>
        <v>2.923732591633514</v>
      </c>
    </row>
    <row r="335" spans="1:8">
      <c r="A335" s="12">
        <f t="shared" si="46"/>
        <v>45839</v>
      </c>
      <c r="B335" s="155">
        <f t="shared" si="40"/>
        <v>45853</v>
      </c>
      <c r="C335" s="150">
        <f t="shared" si="41"/>
        <v>29</v>
      </c>
      <c r="D335" s="17">
        <f t="shared" si="42"/>
        <v>2.927926661337803</v>
      </c>
      <c r="E335" s="17">
        <f t="shared" si="43"/>
        <v>3.0157644611779371</v>
      </c>
      <c r="F335" s="14">
        <f t="shared" si="44"/>
        <v>45841</v>
      </c>
      <c r="G335" s="14">
        <f t="shared" si="45"/>
        <v>46206</v>
      </c>
      <c r="H335" s="3">
        <f>CHOOSE(MATCH($A$2,{"D","C"},0),VLOOKUP($A335,$J$4:$M$39,COUNTA($J$4:$M$4)),TREND(D335:E335,F335:G335,B335))</f>
        <v>2.9308144794147388</v>
      </c>
    </row>
    <row r="336" spans="1:8">
      <c r="A336" s="12">
        <f t="shared" si="46"/>
        <v>45870</v>
      </c>
      <c r="B336" s="155">
        <f t="shared" si="40"/>
        <v>45884</v>
      </c>
      <c r="C336" s="150">
        <f t="shared" si="41"/>
        <v>29</v>
      </c>
      <c r="D336" s="17">
        <f t="shared" si="42"/>
        <v>2.927926661337803</v>
      </c>
      <c r="E336" s="17">
        <f t="shared" si="43"/>
        <v>3.0157644611779371</v>
      </c>
      <c r="F336" s="14">
        <f t="shared" si="44"/>
        <v>45841</v>
      </c>
      <c r="G336" s="14">
        <f t="shared" si="45"/>
        <v>46206</v>
      </c>
      <c r="H336" s="3">
        <f>CHOOSE(MATCH($A$2,{"D","C"},0),VLOOKUP($A336,$J$4:$M$39,COUNTA($J$4:$M$4)),TREND(D336:E336,F336:G336,B336))</f>
        <v>2.9382746761134904</v>
      </c>
    </row>
    <row r="337" spans="1:8">
      <c r="A337" s="12">
        <f t="shared" si="46"/>
        <v>45901</v>
      </c>
      <c r="B337" s="155">
        <f t="shared" si="40"/>
        <v>45915</v>
      </c>
      <c r="C337" s="150">
        <f t="shared" si="41"/>
        <v>29</v>
      </c>
      <c r="D337" s="17">
        <f t="shared" si="42"/>
        <v>2.927926661337803</v>
      </c>
      <c r="E337" s="17">
        <f t="shared" si="43"/>
        <v>3.0157644611779371</v>
      </c>
      <c r="F337" s="14">
        <f t="shared" si="44"/>
        <v>45841</v>
      </c>
      <c r="G337" s="14">
        <f t="shared" si="45"/>
        <v>46206</v>
      </c>
      <c r="H337" s="3">
        <f>CHOOSE(MATCH($A$2,{"D","C"},0),VLOOKUP($A337,$J$4:$M$39,COUNTA($J$4:$M$4)),TREND(D337:E337,F337:G337,B337))</f>
        <v>2.9457348728122419</v>
      </c>
    </row>
    <row r="338" spans="1:8">
      <c r="A338" s="12">
        <f t="shared" si="46"/>
        <v>45931</v>
      </c>
      <c r="B338" s="155">
        <f t="shared" si="40"/>
        <v>45945</v>
      </c>
      <c r="C338" s="150">
        <f t="shared" si="41"/>
        <v>29</v>
      </c>
      <c r="D338" s="17">
        <f t="shared" si="42"/>
        <v>2.927926661337803</v>
      </c>
      <c r="E338" s="17">
        <f t="shared" si="43"/>
        <v>3.0157644611779371</v>
      </c>
      <c r="F338" s="14">
        <f t="shared" si="44"/>
        <v>45841</v>
      </c>
      <c r="G338" s="14">
        <f t="shared" si="45"/>
        <v>46206</v>
      </c>
      <c r="H338" s="3">
        <f>CHOOSE(MATCH($A$2,{"D","C"},0),VLOOKUP($A338,$J$4:$M$39,COUNTA($J$4:$M$4)),TREND(D338:E338,F338:G338,B338))</f>
        <v>2.9529544180045804</v>
      </c>
    </row>
    <row r="339" spans="1:8">
      <c r="A339" s="12">
        <f t="shared" si="46"/>
        <v>45962</v>
      </c>
      <c r="B339" s="155">
        <f t="shared" ref="B339:B389" si="47">DATE(YEAR(A339),MONTH(A339)+FLOOR(($N$2+$A$3)/2,1),1+14*MOD($N$2+$A$3,2))</f>
        <v>45976</v>
      </c>
      <c r="C339" s="150">
        <f t="shared" ref="C339:C389" si="48">MATCH($B339,$K$5:$K$39,1)</f>
        <v>29</v>
      </c>
      <c r="D339" s="17">
        <f t="shared" ref="D339:D389" si="49">INDEX($M$5:$M$39,C339)</f>
        <v>2.927926661337803</v>
      </c>
      <c r="E339" s="17">
        <f t="shared" ref="E339:E389" si="50">INDEX($M$5:$M$39,C339+1)</f>
        <v>3.0157644611779371</v>
      </c>
      <c r="F339" s="14">
        <f t="shared" ref="F339:F389" si="51">INDEX($K$5:$K$39,C339)</f>
        <v>45841</v>
      </c>
      <c r="G339" s="14">
        <f t="shared" ref="G339:G389" si="52">INDEX($K$5:$K$39,C339+1)</f>
        <v>46206</v>
      </c>
      <c r="H339" s="3">
        <f>CHOOSE(MATCH($A$2,{"D","C"},0),VLOOKUP($A339,$J$4:$M$39,COUNTA($J$4:$M$4)),TREND(D339:E339,F339:G339,B339))</f>
        <v>2.9604146147033319</v>
      </c>
    </row>
    <row r="340" spans="1:8">
      <c r="A340" s="12">
        <f t="shared" si="46"/>
        <v>45992</v>
      </c>
      <c r="B340" s="155">
        <f t="shared" si="47"/>
        <v>46006</v>
      </c>
      <c r="C340" s="150">
        <f t="shared" si="48"/>
        <v>29</v>
      </c>
      <c r="D340" s="17">
        <f t="shared" si="49"/>
        <v>2.927926661337803</v>
      </c>
      <c r="E340" s="17">
        <f t="shared" si="50"/>
        <v>3.0157644611779371</v>
      </c>
      <c r="F340" s="14">
        <f t="shared" si="51"/>
        <v>45841</v>
      </c>
      <c r="G340" s="14">
        <f t="shared" si="52"/>
        <v>46206</v>
      </c>
      <c r="H340" s="3">
        <f>CHOOSE(MATCH($A$2,{"D","C"},0),VLOOKUP($A340,$J$4:$M$39,COUNTA($J$4:$M$4)),TREND(D340:E340,F340:G340,B340))</f>
        <v>2.9676341598956721</v>
      </c>
    </row>
    <row r="341" spans="1:8">
      <c r="A341" s="12">
        <f t="shared" si="46"/>
        <v>46023</v>
      </c>
      <c r="B341" s="155">
        <f t="shared" si="47"/>
        <v>46037</v>
      </c>
      <c r="C341" s="150">
        <f t="shared" si="48"/>
        <v>29</v>
      </c>
      <c r="D341" s="17">
        <f t="shared" si="49"/>
        <v>2.927926661337803</v>
      </c>
      <c r="E341" s="17">
        <f t="shared" si="50"/>
        <v>3.0157644611779371</v>
      </c>
      <c r="F341" s="14">
        <f t="shared" si="51"/>
        <v>45841</v>
      </c>
      <c r="G341" s="14">
        <f t="shared" si="52"/>
        <v>46206</v>
      </c>
      <c r="H341" s="3">
        <f>CHOOSE(MATCH($A$2,{"D","C"},0),VLOOKUP($A341,$J$4:$M$39,COUNTA($J$4:$M$4)),TREND(D341:E341,F341:G341,B341))</f>
        <v>2.9750943565944237</v>
      </c>
    </row>
    <row r="342" spans="1:8">
      <c r="A342" s="12">
        <f t="shared" si="46"/>
        <v>46054</v>
      </c>
      <c r="B342" s="155">
        <f t="shared" si="47"/>
        <v>46068</v>
      </c>
      <c r="C342" s="150">
        <f t="shared" si="48"/>
        <v>29</v>
      </c>
      <c r="D342" s="17">
        <f t="shared" si="49"/>
        <v>2.927926661337803</v>
      </c>
      <c r="E342" s="17">
        <f t="shared" si="50"/>
        <v>3.0157644611779371</v>
      </c>
      <c r="F342" s="14">
        <f t="shared" si="51"/>
        <v>45841</v>
      </c>
      <c r="G342" s="14">
        <f t="shared" si="52"/>
        <v>46206</v>
      </c>
      <c r="H342" s="3">
        <f>CHOOSE(MATCH($A$2,{"D","C"},0),VLOOKUP($A342,$J$4:$M$39,COUNTA($J$4:$M$4)),TREND(D342:E342,F342:G342,B342))</f>
        <v>2.9825545532931734</v>
      </c>
    </row>
    <row r="343" spans="1:8">
      <c r="A343" s="12">
        <f t="shared" si="46"/>
        <v>46082</v>
      </c>
      <c r="B343" s="155">
        <f t="shared" si="47"/>
        <v>46096</v>
      </c>
      <c r="C343" s="150">
        <f t="shared" si="48"/>
        <v>29</v>
      </c>
      <c r="D343" s="17">
        <f t="shared" si="49"/>
        <v>2.927926661337803</v>
      </c>
      <c r="E343" s="17">
        <f t="shared" si="50"/>
        <v>3.0157644611779371</v>
      </c>
      <c r="F343" s="14">
        <f t="shared" si="51"/>
        <v>45841</v>
      </c>
      <c r="G343" s="14">
        <f t="shared" si="52"/>
        <v>46206</v>
      </c>
      <c r="H343" s="3">
        <f>CHOOSE(MATCH($A$2,{"D","C"},0),VLOOKUP($A343,$J$4:$M$39,COUNTA($J$4:$M$4)),TREND(D343:E343,F343:G343,B343))</f>
        <v>2.9892927954726911</v>
      </c>
    </row>
    <row r="344" spans="1:8">
      <c r="A344" s="12">
        <f t="shared" si="46"/>
        <v>46113</v>
      </c>
      <c r="B344" s="155">
        <f t="shared" si="47"/>
        <v>46127</v>
      </c>
      <c r="C344" s="150">
        <f t="shared" si="48"/>
        <v>29</v>
      </c>
      <c r="D344" s="17">
        <f t="shared" si="49"/>
        <v>2.927926661337803</v>
      </c>
      <c r="E344" s="17">
        <f t="shared" si="50"/>
        <v>3.0157644611779371</v>
      </c>
      <c r="F344" s="14">
        <f t="shared" si="51"/>
        <v>45841</v>
      </c>
      <c r="G344" s="14">
        <f t="shared" si="52"/>
        <v>46206</v>
      </c>
      <c r="H344" s="3">
        <f>CHOOSE(MATCH($A$2,{"D","C"},0),VLOOKUP($A344,$J$4:$M$39,COUNTA($J$4:$M$4)),TREND(D344:E344,F344:G344,B344))</f>
        <v>2.9967529921714426</v>
      </c>
    </row>
    <row r="345" spans="1:8">
      <c r="A345" s="12">
        <f t="shared" si="46"/>
        <v>46143</v>
      </c>
      <c r="B345" s="155">
        <f t="shared" si="47"/>
        <v>46157</v>
      </c>
      <c r="C345" s="150">
        <f t="shared" si="48"/>
        <v>29</v>
      </c>
      <c r="D345" s="17">
        <f t="shared" si="49"/>
        <v>2.927926661337803</v>
      </c>
      <c r="E345" s="17">
        <f t="shared" si="50"/>
        <v>3.0157644611779371</v>
      </c>
      <c r="F345" s="14">
        <f t="shared" si="51"/>
        <v>45841</v>
      </c>
      <c r="G345" s="14">
        <f t="shared" si="52"/>
        <v>46206</v>
      </c>
      <c r="H345" s="3">
        <f>CHOOSE(MATCH($A$2,{"D","C"},0),VLOOKUP($A345,$J$4:$M$39,COUNTA($J$4:$M$4)),TREND(D345:E345,F345:G345,B345))</f>
        <v>3.0039725373637829</v>
      </c>
    </row>
    <row r="346" spans="1:8">
      <c r="A346" s="12">
        <f t="shared" si="46"/>
        <v>46174</v>
      </c>
      <c r="B346" s="155">
        <f t="shared" si="47"/>
        <v>46188</v>
      </c>
      <c r="C346" s="150">
        <f t="shared" si="48"/>
        <v>29</v>
      </c>
      <c r="D346" s="17">
        <f t="shared" si="49"/>
        <v>2.927926661337803</v>
      </c>
      <c r="E346" s="17">
        <f t="shared" si="50"/>
        <v>3.0157644611779371</v>
      </c>
      <c r="F346" s="14">
        <f t="shared" si="51"/>
        <v>45841</v>
      </c>
      <c r="G346" s="14">
        <f t="shared" si="52"/>
        <v>46206</v>
      </c>
      <c r="H346" s="3">
        <f>CHOOSE(MATCH($A$2,{"D","C"},0),VLOOKUP($A346,$J$4:$M$39,COUNTA($J$4:$M$4)),TREND(D346:E346,F346:G346,B346))</f>
        <v>3.0114327340625326</v>
      </c>
    </row>
    <row r="347" spans="1:8">
      <c r="A347" s="12">
        <f t="shared" si="46"/>
        <v>46204</v>
      </c>
      <c r="B347" s="155">
        <f t="shared" si="47"/>
        <v>46218</v>
      </c>
      <c r="C347" s="150">
        <f t="shared" si="48"/>
        <v>30</v>
      </c>
      <c r="D347" s="17">
        <f t="shared" si="49"/>
        <v>3.0157644611779371</v>
      </c>
      <c r="E347" s="17">
        <f t="shared" si="50"/>
        <v>3.1062373950132751</v>
      </c>
      <c r="F347" s="14">
        <f t="shared" si="51"/>
        <v>46206</v>
      </c>
      <c r="G347" s="14">
        <f t="shared" si="52"/>
        <v>46571</v>
      </c>
      <c r="H347" s="3">
        <f>CHOOSE(MATCH($A$2,{"D","C"},0),VLOOKUP($A347,$J$4:$M$39,COUNTA($J$4:$M$4)),TREND(D347:E347,F347:G347,B347))</f>
        <v>3.018738913797181</v>
      </c>
    </row>
    <row r="348" spans="1:8">
      <c r="A348" s="12">
        <f t="shared" si="46"/>
        <v>46235</v>
      </c>
      <c r="B348" s="155">
        <f t="shared" si="47"/>
        <v>46249</v>
      </c>
      <c r="C348" s="150">
        <f t="shared" si="48"/>
        <v>30</v>
      </c>
      <c r="D348" s="17">
        <f t="shared" si="49"/>
        <v>3.0157644611779371</v>
      </c>
      <c r="E348" s="17">
        <f t="shared" si="50"/>
        <v>3.1062373950132751</v>
      </c>
      <c r="F348" s="14">
        <f t="shared" si="51"/>
        <v>46206</v>
      </c>
      <c r="G348" s="14">
        <f t="shared" si="52"/>
        <v>46571</v>
      </c>
      <c r="H348" s="3">
        <f>CHOOSE(MATCH($A$2,{"D","C"},0),VLOOKUP($A348,$J$4:$M$39,COUNTA($J$4:$M$4)),TREND(D348:E348,F348:G348,B348))</f>
        <v>3.0264229163968945</v>
      </c>
    </row>
    <row r="349" spans="1:8">
      <c r="A349" s="12">
        <f t="shared" si="46"/>
        <v>46266</v>
      </c>
      <c r="B349" s="155">
        <f t="shared" si="47"/>
        <v>46280</v>
      </c>
      <c r="C349" s="150">
        <f t="shared" si="48"/>
        <v>30</v>
      </c>
      <c r="D349" s="17">
        <f t="shared" si="49"/>
        <v>3.0157644611779371</v>
      </c>
      <c r="E349" s="17">
        <f t="shared" si="50"/>
        <v>3.1062373950132751</v>
      </c>
      <c r="F349" s="14">
        <f t="shared" si="51"/>
        <v>46206</v>
      </c>
      <c r="G349" s="14">
        <f t="shared" si="52"/>
        <v>46571</v>
      </c>
      <c r="H349" s="3">
        <f>CHOOSE(MATCH($A$2,{"D","C"},0),VLOOKUP($A349,$J$4:$M$39,COUNTA($J$4:$M$4)),TREND(D349:E349,F349:G349,B349))</f>
        <v>3.0341069189966081</v>
      </c>
    </row>
    <row r="350" spans="1:8">
      <c r="A350" s="12">
        <f t="shared" si="46"/>
        <v>46296</v>
      </c>
      <c r="B350" s="155">
        <f t="shared" si="47"/>
        <v>46310</v>
      </c>
      <c r="C350" s="150">
        <f t="shared" si="48"/>
        <v>30</v>
      </c>
      <c r="D350" s="17">
        <f t="shared" si="49"/>
        <v>3.0157644611779371</v>
      </c>
      <c r="E350" s="17">
        <f t="shared" si="50"/>
        <v>3.1062373950132751</v>
      </c>
      <c r="F350" s="14">
        <f t="shared" si="51"/>
        <v>46206</v>
      </c>
      <c r="G350" s="14">
        <f t="shared" si="52"/>
        <v>46571</v>
      </c>
      <c r="H350" s="3">
        <f>CHOOSE(MATCH($A$2,{"D","C"},0),VLOOKUP($A350,$J$4:$M$39,COUNTA($J$4:$M$4)),TREND(D350:E350,F350:G350,B350))</f>
        <v>3.0415430505447176</v>
      </c>
    </row>
    <row r="351" spans="1:8">
      <c r="A351" s="12">
        <f t="shared" si="46"/>
        <v>46327</v>
      </c>
      <c r="B351" s="155">
        <f t="shared" si="47"/>
        <v>46341</v>
      </c>
      <c r="C351" s="150">
        <f t="shared" si="48"/>
        <v>30</v>
      </c>
      <c r="D351" s="17">
        <f t="shared" si="49"/>
        <v>3.0157644611779371</v>
      </c>
      <c r="E351" s="17">
        <f t="shared" si="50"/>
        <v>3.1062373950132751</v>
      </c>
      <c r="F351" s="14">
        <f t="shared" si="51"/>
        <v>46206</v>
      </c>
      <c r="G351" s="14">
        <f t="shared" si="52"/>
        <v>46571</v>
      </c>
      <c r="H351" s="3">
        <f>CHOOSE(MATCH($A$2,{"D","C"},0),VLOOKUP($A351,$J$4:$M$39,COUNTA($J$4:$M$4)),TREND(D351:E351,F351:G351,B351))</f>
        <v>3.0492270531444312</v>
      </c>
    </row>
    <row r="352" spans="1:8">
      <c r="A352" s="12">
        <f t="shared" si="46"/>
        <v>46357</v>
      </c>
      <c r="B352" s="155">
        <f t="shared" si="47"/>
        <v>46371</v>
      </c>
      <c r="C352" s="150">
        <f t="shared" si="48"/>
        <v>30</v>
      </c>
      <c r="D352" s="17">
        <f t="shared" si="49"/>
        <v>3.0157644611779371</v>
      </c>
      <c r="E352" s="17">
        <f t="shared" si="50"/>
        <v>3.1062373950132751</v>
      </c>
      <c r="F352" s="14">
        <f t="shared" si="51"/>
        <v>46206</v>
      </c>
      <c r="G352" s="14">
        <f t="shared" si="52"/>
        <v>46571</v>
      </c>
      <c r="H352" s="3">
        <f>CHOOSE(MATCH($A$2,{"D","C"},0),VLOOKUP($A352,$J$4:$M$39,COUNTA($J$4:$M$4)),TREND(D352:E352,F352:G352,B352))</f>
        <v>3.0566631846925407</v>
      </c>
    </row>
    <row r="353" spans="1:8">
      <c r="A353" s="12">
        <f t="shared" si="46"/>
        <v>46388</v>
      </c>
      <c r="B353" s="155">
        <f t="shared" si="47"/>
        <v>46402</v>
      </c>
      <c r="C353" s="150">
        <f t="shared" si="48"/>
        <v>30</v>
      </c>
      <c r="D353" s="17">
        <f t="shared" si="49"/>
        <v>3.0157644611779371</v>
      </c>
      <c r="E353" s="17">
        <f t="shared" si="50"/>
        <v>3.1062373950132751</v>
      </c>
      <c r="F353" s="14">
        <f t="shared" si="51"/>
        <v>46206</v>
      </c>
      <c r="G353" s="14">
        <f t="shared" si="52"/>
        <v>46571</v>
      </c>
      <c r="H353" s="3">
        <f>CHOOSE(MATCH($A$2,{"D","C"},0),VLOOKUP($A353,$J$4:$M$39,COUNTA($J$4:$M$4)),TREND(D353:E353,F353:G353,B353))</f>
        <v>3.0643471872922543</v>
      </c>
    </row>
    <row r="354" spans="1:8">
      <c r="A354" s="12">
        <f t="shared" si="46"/>
        <v>46419</v>
      </c>
      <c r="B354" s="155">
        <f t="shared" si="47"/>
        <v>46433</v>
      </c>
      <c r="C354" s="150">
        <f t="shared" si="48"/>
        <v>30</v>
      </c>
      <c r="D354" s="17">
        <f t="shared" si="49"/>
        <v>3.0157644611779371</v>
      </c>
      <c r="E354" s="17">
        <f t="shared" si="50"/>
        <v>3.1062373950132751</v>
      </c>
      <c r="F354" s="14">
        <f t="shared" si="51"/>
        <v>46206</v>
      </c>
      <c r="G354" s="14">
        <f t="shared" si="52"/>
        <v>46571</v>
      </c>
      <c r="H354" s="3">
        <f>CHOOSE(MATCH($A$2,{"D","C"},0),VLOOKUP($A354,$J$4:$M$39,COUNTA($J$4:$M$4)),TREND(D354:E354,F354:G354,B354))</f>
        <v>3.0720311898919679</v>
      </c>
    </row>
    <row r="355" spans="1:8">
      <c r="A355" s="12">
        <f t="shared" si="46"/>
        <v>46447</v>
      </c>
      <c r="B355" s="155">
        <f t="shared" si="47"/>
        <v>46461</v>
      </c>
      <c r="C355" s="150">
        <f t="shared" si="48"/>
        <v>30</v>
      </c>
      <c r="D355" s="17">
        <f t="shared" si="49"/>
        <v>3.0157644611779371</v>
      </c>
      <c r="E355" s="17">
        <f t="shared" si="50"/>
        <v>3.1062373950132751</v>
      </c>
      <c r="F355" s="14">
        <f t="shared" si="51"/>
        <v>46206</v>
      </c>
      <c r="G355" s="14">
        <f t="shared" si="52"/>
        <v>46571</v>
      </c>
      <c r="H355" s="3">
        <f>CHOOSE(MATCH($A$2,{"D","C"},0),VLOOKUP($A355,$J$4:$M$39,COUNTA($J$4:$M$4)),TREND(D355:E355,F355:G355,B355))</f>
        <v>3.078971579336871</v>
      </c>
    </row>
    <row r="356" spans="1:8">
      <c r="A356" s="12">
        <f t="shared" si="46"/>
        <v>46478</v>
      </c>
      <c r="B356" s="155">
        <f t="shared" si="47"/>
        <v>46492</v>
      </c>
      <c r="C356" s="150">
        <f t="shared" si="48"/>
        <v>30</v>
      </c>
      <c r="D356" s="17">
        <f t="shared" si="49"/>
        <v>3.0157644611779371</v>
      </c>
      <c r="E356" s="17">
        <f t="shared" si="50"/>
        <v>3.1062373950132751</v>
      </c>
      <c r="F356" s="14">
        <f t="shared" si="51"/>
        <v>46206</v>
      </c>
      <c r="G356" s="14">
        <f t="shared" si="52"/>
        <v>46571</v>
      </c>
      <c r="H356" s="3">
        <f>CHOOSE(MATCH($A$2,{"D","C"},0),VLOOKUP($A356,$J$4:$M$39,COUNTA($J$4:$M$4)),TREND(D356:E356,F356:G356,B356))</f>
        <v>3.0866555819365846</v>
      </c>
    </row>
    <row r="357" spans="1:8">
      <c r="A357" s="12">
        <f t="shared" si="46"/>
        <v>46508</v>
      </c>
      <c r="B357" s="155">
        <f t="shared" si="47"/>
        <v>46522</v>
      </c>
      <c r="C357" s="150">
        <f t="shared" si="48"/>
        <v>30</v>
      </c>
      <c r="D357" s="17">
        <f t="shared" si="49"/>
        <v>3.0157644611779371</v>
      </c>
      <c r="E357" s="17">
        <f t="shared" si="50"/>
        <v>3.1062373950132751</v>
      </c>
      <c r="F357" s="14">
        <f t="shared" si="51"/>
        <v>46206</v>
      </c>
      <c r="G357" s="14">
        <f t="shared" si="52"/>
        <v>46571</v>
      </c>
      <c r="H357" s="3">
        <f>CHOOSE(MATCH($A$2,{"D","C"},0),VLOOKUP($A357,$J$4:$M$39,COUNTA($J$4:$M$4)),TREND(D357:E357,F357:G357,B357))</f>
        <v>3.0940917134846941</v>
      </c>
    </row>
    <row r="358" spans="1:8">
      <c r="A358" s="12">
        <f t="shared" si="46"/>
        <v>46539</v>
      </c>
      <c r="B358" s="155">
        <f t="shared" si="47"/>
        <v>46553</v>
      </c>
      <c r="C358" s="150">
        <f t="shared" si="48"/>
        <v>30</v>
      </c>
      <c r="D358" s="17">
        <f t="shared" si="49"/>
        <v>3.0157644611779371</v>
      </c>
      <c r="E358" s="17">
        <f t="shared" si="50"/>
        <v>3.1062373950132751</v>
      </c>
      <c r="F358" s="14">
        <f t="shared" si="51"/>
        <v>46206</v>
      </c>
      <c r="G358" s="14">
        <f t="shared" si="52"/>
        <v>46571</v>
      </c>
      <c r="H358" s="3">
        <f>CHOOSE(MATCH($A$2,{"D","C"},0),VLOOKUP($A358,$J$4:$M$39,COUNTA($J$4:$M$4)),TREND(D358:E358,F358:G358,B358))</f>
        <v>3.1017757160844077</v>
      </c>
    </row>
    <row r="359" spans="1:8">
      <c r="A359" s="12">
        <f t="shared" si="46"/>
        <v>46569</v>
      </c>
      <c r="B359" s="155">
        <f t="shared" si="47"/>
        <v>46583</v>
      </c>
      <c r="C359" s="150">
        <f t="shared" si="48"/>
        <v>31</v>
      </c>
      <c r="D359" s="17">
        <f t="shared" si="49"/>
        <v>3.1062373950132751</v>
      </c>
      <c r="E359" s="17">
        <f t="shared" si="50"/>
        <v>3.1994245168636732</v>
      </c>
      <c r="F359" s="14">
        <f t="shared" si="51"/>
        <v>46571</v>
      </c>
      <c r="G359" s="14">
        <f t="shared" si="52"/>
        <v>46936</v>
      </c>
      <c r="H359" s="3">
        <f>CHOOSE(MATCH($A$2,{"D","C"},0),VLOOKUP($A359,$J$4:$M$39,COUNTA($J$4:$M$4)),TREND(D359:E359,F359:G359,B359))</f>
        <v>3.1093010812110968</v>
      </c>
    </row>
    <row r="360" spans="1:8">
      <c r="A360" s="12">
        <f t="shared" si="46"/>
        <v>46600</v>
      </c>
      <c r="B360" s="155">
        <f t="shared" si="47"/>
        <v>46614</v>
      </c>
      <c r="C360" s="150">
        <f t="shared" si="48"/>
        <v>31</v>
      </c>
      <c r="D360" s="17">
        <f t="shared" si="49"/>
        <v>3.1062373950132751</v>
      </c>
      <c r="E360" s="17">
        <f t="shared" si="50"/>
        <v>3.1994245168636732</v>
      </c>
      <c r="F360" s="14">
        <f t="shared" si="51"/>
        <v>46571</v>
      </c>
      <c r="G360" s="14">
        <f t="shared" si="52"/>
        <v>46936</v>
      </c>
      <c r="H360" s="3">
        <f>CHOOSE(MATCH($A$2,{"D","C"},0),VLOOKUP($A360,$J$4:$M$39,COUNTA($J$4:$M$4)),TREND(D360:E360,F360:G360,B360))</f>
        <v>3.1172156038888019</v>
      </c>
    </row>
    <row r="361" spans="1:8">
      <c r="A361" s="12">
        <f t="shared" si="46"/>
        <v>46631</v>
      </c>
      <c r="B361" s="155">
        <f t="shared" si="47"/>
        <v>46645</v>
      </c>
      <c r="C361" s="150">
        <f t="shared" si="48"/>
        <v>31</v>
      </c>
      <c r="D361" s="17">
        <f t="shared" si="49"/>
        <v>3.1062373950132751</v>
      </c>
      <c r="E361" s="17">
        <f t="shared" si="50"/>
        <v>3.1994245168636732</v>
      </c>
      <c r="F361" s="14">
        <f t="shared" si="51"/>
        <v>46571</v>
      </c>
      <c r="G361" s="14">
        <f t="shared" si="52"/>
        <v>46936</v>
      </c>
      <c r="H361" s="3">
        <f>CHOOSE(MATCH($A$2,{"D","C"},0),VLOOKUP($A361,$J$4:$M$39,COUNTA($J$4:$M$4)),TREND(D361:E361,F361:G361,B361))</f>
        <v>3.125130126566507</v>
      </c>
    </row>
    <row r="362" spans="1:8">
      <c r="A362" s="12">
        <f t="shared" si="46"/>
        <v>46661</v>
      </c>
      <c r="B362" s="155">
        <f t="shared" si="47"/>
        <v>46675</v>
      </c>
      <c r="C362" s="150">
        <f t="shared" si="48"/>
        <v>31</v>
      </c>
      <c r="D362" s="17">
        <f t="shared" si="49"/>
        <v>3.1062373950132751</v>
      </c>
      <c r="E362" s="17">
        <f t="shared" si="50"/>
        <v>3.1994245168636732</v>
      </c>
      <c r="F362" s="14">
        <f t="shared" si="51"/>
        <v>46571</v>
      </c>
      <c r="G362" s="14">
        <f t="shared" si="52"/>
        <v>46936</v>
      </c>
      <c r="H362" s="3">
        <f>CHOOSE(MATCH($A$2,{"D","C"},0),VLOOKUP($A362,$J$4:$M$39,COUNTA($J$4:$M$4)),TREND(D362:E362,F362:G362,B362))</f>
        <v>3.1327893420610611</v>
      </c>
    </row>
    <row r="363" spans="1:8">
      <c r="A363" s="12">
        <f t="shared" si="46"/>
        <v>46692</v>
      </c>
      <c r="B363" s="155">
        <f t="shared" si="47"/>
        <v>46706</v>
      </c>
      <c r="C363" s="150">
        <f t="shared" si="48"/>
        <v>31</v>
      </c>
      <c r="D363" s="17">
        <f t="shared" si="49"/>
        <v>3.1062373950132751</v>
      </c>
      <c r="E363" s="17">
        <f t="shared" si="50"/>
        <v>3.1994245168636732</v>
      </c>
      <c r="F363" s="14">
        <f t="shared" si="51"/>
        <v>46571</v>
      </c>
      <c r="G363" s="14">
        <f t="shared" si="52"/>
        <v>46936</v>
      </c>
      <c r="H363" s="3">
        <f>CHOOSE(MATCH($A$2,{"D","C"},0),VLOOKUP($A363,$J$4:$M$39,COUNTA($J$4:$M$4)),TREND(D363:E363,F363:G363,B363))</f>
        <v>3.1407038647387662</v>
      </c>
    </row>
    <row r="364" spans="1:8">
      <c r="A364" s="12">
        <f t="shared" si="46"/>
        <v>46722</v>
      </c>
      <c r="B364" s="155">
        <f t="shared" si="47"/>
        <v>46736</v>
      </c>
      <c r="C364" s="150">
        <f t="shared" si="48"/>
        <v>31</v>
      </c>
      <c r="D364" s="17">
        <f t="shared" si="49"/>
        <v>3.1062373950132751</v>
      </c>
      <c r="E364" s="17">
        <f t="shared" si="50"/>
        <v>3.1994245168636732</v>
      </c>
      <c r="F364" s="14">
        <f t="shared" si="51"/>
        <v>46571</v>
      </c>
      <c r="G364" s="14">
        <f t="shared" si="52"/>
        <v>46936</v>
      </c>
      <c r="H364" s="3">
        <f>CHOOSE(MATCH($A$2,{"D","C"},0),VLOOKUP($A364,$J$4:$M$39,COUNTA($J$4:$M$4)),TREND(D364:E364,F364:G364,B364))</f>
        <v>3.1483630802333185</v>
      </c>
    </row>
    <row r="365" spans="1:8">
      <c r="A365" s="12">
        <f t="shared" si="46"/>
        <v>46753</v>
      </c>
      <c r="B365" s="155">
        <f t="shared" si="47"/>
        <v>46767</v>
      </c>
      <c r="C365" s="150">
        <f t="shared" si="48"/>
        <v>31</v>
      </c>
      <c r="D365" s="17">
        <f t="shared" si="49"/>
        <v>3.1062373950132751</v>
      </c>
      <c r="E365" s="17">
        <f t="shared" si="50"/>
        <v>3.1994245168636732</v>
      </c>
      <c r="F365" s="14">
        <f t="shared" si="51"/>
        <v>46571</v>
      </c>
      <c r="G365" s="14">
        <f t="shared" si="52"/>
        <v>46936</v>
      </c>
      <c r="H365" s="3">
        <f>CHOOSE(MATCH($A$2,{"D","C"},0),VLOOKUP($A365,$J$4:$M$39,COUNTA($J$4:$M$4)),TREND(D365:E365,F365:G365,B365))</f>
        <v>3.1562776029110235</v>
      </c>
    </row>
    <row r="366" spans="1:8">
      <c r="A366" s="12">
        <f t="shared" si="46"/>
        <v>46784</v>
      </c>
      <c r="B366" s="155">
        <f t="shared" si="47"/>
        <v>46798</v>
      </c>
      <c r="C366" s="150">
        <f t="shared" si="48"/>
        <v>31</v>
      </c>
      <c r="D366" s="17">
        <f t="shared" si="49"/>
        <v>3.1062373950132751</v>
      </c>
      <c r="E366" s="17">
        <f t="shared" si="50"/>
        <v>3.1994245168636732</v>
      </c>
      <c r="F366" s="14">
        <f t="shared" si="51"/>
        <v>46571</v>
      </c>
      <c r="G366" s="14">
        <f t="shared" si="52"/>
        <v>46936</v>
      </c>
      <c r="H366" s="3">
        <f>CHOOSE(MATCH($A$2,{"D","C"},0),VLOOKUP($A366,$J$4:$M$39,COUNTA($J$4:$M$4)),TREND(D366:E366,F366:G366,B366))</f>
        <v>3.1641921255887286</v>
      </c>
    </row>
    <row r="367" spans="1:8">
      <c r="A367" s="12">
        <f t="shared" si="46"/>
        <v>46813</v>
      </c>
      <c r="B367" s="155">
        <f t="shared" si="47"/>
        <v>46827</v>
      </c>
      <c r="C367" s="150">
        <f t="shared" si="48"/>
        <v>31</v>
      </c>
      <c r="D367" s="17">
        <f t="shared" si="49"/>
        <v>3.1062373950132751</v>
      </c>
      <c r="E367" s="17">
        <f t="shared" si="50"/>
        <v>3.1994245168636732</v>
      </c>
      <c r="F367" s="14">
        <f t="shared" si="51"/>
        <v>46571</v>
      </c>
      <c r="G367" s="14">
        <f t="shared" si="52"/>
        <v>46936</v>
      </c>
      <c r="H367" s="3">
        <f>CHOOSE(MATCH($A$2,{"D","C"},0),VLOOKUP($A367,$J$4:$M$39,COUNTA($J$4:$M$4)),TREND(D367:E367,F367:G367,B367))</f>
        <v>3.1715960339001299</v>
      </c>
    </row>
    <row r="368" spans="1:8">
      <c r="A368" s="12">
        <f t="shared" si="46"/>
        <v>46844</v>
      </c>
      <c r="B368" s="155">
        <f t="shared" si="47"/>
        <v>46858</v>
      </c>
      <c r="C368" s="150">
        <f t="shared" si="48"/>
        <v>31</v>
      </c>
      <c r="D368" s="17">
        <f t="shared" si="49"/>
        <v>3.1062373950132751</v>
      </c>
      <c r="E368" s="17">
        <f t="shared" si="50"/>
        <v>3.1994245168636732</v>
      </c>
      <c r="F368" s="14">
        <f t="shared" si="51"/>
        <v>46571</v>
      </c>
      <c r="G368" s="14">
        <f t="shared" si="52"/>
        <v>46936</v>
      </c>
      <c r="H368" s="3">
        <f>CHOOSE(MATCH($A$2,{"D","C"},0),VLOOKUP($A368,$J$4:$M$39,COUNTA($J$4:$M$4)),TREND(D368:E368,F368:G368,B368))</f>
        <v>3.179510556577835</v>
      </c>
    </row>
    <row r="369" spans="1:8">
      <c r="A369" s="12">
        <f t="shared" si="46"/>
        <v>46874</v>
      </c>
      <c r="B369" s="155">
        <f t="shared" si="47"/>
        <v>46888</v>
      </c>
      <c r="C369" s="150">
        <f t="shared" si="48"/>
        <v>31</v>
      </c>
      <c r="D369" s="17">
        <f t="shared" si="49"/>
        <v>3.1062373950132751</v>
      </c>
      <c r="E369" s="17">
        <f t="shared" si="50"/>
        <v>3.1994245168636732</v>
      </c>
      <c r="F369" s="14">
        <f t="shared" si="51"/>
        <v>46571</v>
      </c>
      <c r="G369" s="14">
        <f t="shared" si="52"/>
        <v>46936</v>
      </c>
      <c r="H369" s="3">
        <f>CHOOSE(MATCH($A$2,{"D","C"},0),VLOOKUP($A369,$J$4:$M$39,COUNTA($J$4:$M$4)),TREND(D369:E369,F369:G369,B369))</f>
        <v>3.1871697720723891</v>
      </c>
    </row>
    <row r="370" spans="1:8">
      <c r="A370" s="12">
        <f t="shared" si="46"/>
        <v>46905</v>
      </c>
      <c r="B370" s="155">
        <f t="shared" si="47"/>
        <v>46919</v>
      </c>
      <c r="C370" s="150">
        <f t="shared" si="48"/>
        <v>31</v>
      </c>
      <c r="D370" s="17">
        <f t="shared" si="49"/>
        <v>3.1062373950132751</v>
      </c>
      <c r="E370" s="17">
        <f t="shared" si="50"/>
        <v>3.1994245168636732</v>
      </c>
      <c r="F370" s="14">
        <f t="shared" si="51"/>
        <v>46571</v>
      </c>
      <c r="G370" s="14">
        <f t="shared" si="52"/>
        <v>46936</v>
      </c>
      <c r="H370" s="3">
        <f>CHOOSE(MATCH($A$2,{"D","C"},0),VLOOKUP($A370,$J$4:$M$39,COUNTA($J$4:$M$4)),TREND(D370:E370,F370:G370,B370))</f>
        <v>3.1950842947500941</v>
      </c>
    </row>
    <row r="371" spans="1:8">
      <c r="A371" s="12">
        <f t="shared" si="46"/>
        <v>46935</v>
      </c>
      <c r="B371" s="155">
        <f t="shared" si="47"/>
        <v>46949</v>
      </c>
      <c r="C371" s="150">
        <f t="shared" si="48"/>
        <v>32</v>
      </c>
      <c r="D371" s="17">
        <f t="shared" si="49"/>
        <v>3.1994245168636732</v>
      </c>
      <c r="E371" s="17">
        <f t="shared" si="50"/>
        <v>3.2954072523695834</v>
      </c>
      <c r="F371" s="14">
        <f t="shared" si="51"/>
        <v>46936</v>
      </c>
      <c r="G371" s="14">
        <f t="shared" si="52"/>
        <v>47302</v>
      </c>
      <c r="H371" s="3">
        <f>CHOOSE(MATCH($A$2,{"D","C"},0),VLOOKUP($A371,$J$4:$M$39,COUNTA($J$4:$M$4)),TREND(D371:E371,F371:G371,B371))</f>
        <v>3.2028337397095115</v>
      </c>
    </row>
    <row r="372" spans="1:8">
      <c r="A372" s="12">
        <f t="shared" si="46"/>
        <v>46966</v>
      </c>
      <c r="B372" s="155">
        <f t="shared" si="47"/>
        <v>46980</v>
      </c>
      <c r="C372" s="150">
        <f t="shared" si="48"/>
        <v>32</v>
      </c>
      <c r="D372" s="17">
        <f t="shared" si="49"/>
        <v>3.1994245168636732</v>
      </c>
      <c r="E372" s="17">
        <f t="shared" si="50"/>
        <v>3.2954072523695834</v>
      </c>
      <c r="F372" s="14">
        <f t="shared" si="51"/>
        <v>46936</v>
      </c>
      <c r="G372" s="14">
        <f t="shared" si="52"/>
        <v>47302</v>
      </c>
      <c r="H372" s="3">
        <f>CHOOSE(MATCH($A$2,{"D","C"},0),VLOOKUP($A372,$J$4:$M$39,COUNTA($J$4:$M$4)),TREND(D372:E372,F372:G372,B372))</f>
        <v>3.2109634249572796</v>
      </c>
    </row>
    <row r="373" spans="1:8">
      <c r="A373" s="12">
        <f t="shared" si="46"/>
        <v>46997</v>
      </c>
      <c r="B373" s="155">
        <f t="shared" si="47"/>
        <v>47011</v>
      </c>
      <c r="C373" s="150">
        <f t="shared" si="48"/>
        <v>32</v>
      </c>
      <c r="D373" s="17">
        <f t="shared" si="49"/>
        <v>3.1994245168636732</v>
      </c>
      <c r="E373" s="17">
        <f t="shared" si="50"/>
        <v>3.2954072523695834</v>
      </c>
      <c r="F373" s="14">
        <f t="shared" si="51"/>
        <v>46936</v>
      </c>
      <c r="G373" s="14">
        <f t="shared" si="52"/>
        <v>47302</v>
      </c>
      <c r="H373" s="3">
        <f>CHOOSE(MATCH($A$2,{"D","C"},0),VLOOKUP($A373,$J$4:$M$39,COUNTA($J$4:$M$4)),TREND(D373:E373,F373:G373,B373))</f>
        <v>3.2190931102050477</v>
      </c>
    </row>
    <row r="374" spans="1:8">
      <c r="A374" s="12">
        <f t="shared" si="46"/>
        <v>47027</v>
      </c>
      <c r="B374" s="155">
        <f t="shared" si="47"/>
        <v>47041</v>
      </c>
      <c r="C374" s="150">
        <f t="shared" si="48"/>
        <v>32</v>
      </c>
      <c r="D374" s="17">
        <f t="shared" si="49"/>
        <v>3.1994245168636732</v>
      </c>
      <c r="E374" s="17">
        <f t="shared" si="50"/>
        <v>3.2954072523695834</v>
      </c>
      <c r="F374" s="14">
        <f t="shared" si="51"/>
        <v>46936</v>
      </c>
      <c r="G374" s="14">
        <f t="shared" si="52"/>
        <v>47302</v>
      </c>
      <c r="H374" s="3">
        <f>CHOOSE(MATCH($A$2,{"D","C"},0),VLOOKUP($A374,$J$4:$M$39,COUNTA($J$4:$M$4)),TREND(D374:E374,F374:G374,B374))</f>
        <v>3.2269605475415979</v>
      </c>
    </row>
    <row r="375" spans="1:8">
      <c r="A375" s="12">
        <f t="shared" si="46"/>
        <v>47058</v>
      </c>
      <c r="B375" s="155">
        <f t="shared" si="47"/>
        <v>47072</v>
      </c>
      <c r="C375" s="150">
        <f t="shared" si="48"/>
        <v>32</v>
      </c>
      <c r="D375" s="17">
        <f t="shared" si="49"/>
        <v>3.1994245168636732</v>
      </c>
      <c r="E375" s="17">
        <f t="shared" si="50"/>
        <v>3.2954072523695834</v>
      </c>
      <c r="F375" s="14">
        <f t="shared" si="51"/>
        <v>46936</v>
      </c>
      <c r="G375" s="14">
        <f t="shared" si="52"/>
        <v>47302</v>
      </c>
      <c r="H375" s="3">
        <f>CHOOSE(MATCH($A$2,{"D","C"},0),VLOOKUP($A375,$J$4:$M$39,COUNTA($J$4:$M$4)),TREND(D375:E375,F375:G375,B375))</f>
        <v>3.235090232789366</v>
      </c>
    </row>
    <row r="376" spans="1:8">
      <c r="A376" s="12">
        <f t="shared" si="46"/>
        <v>47088</v>
      </c>
      <c r="B376" s="155">
        <f t="shared" si="47"/>
        <v>47102</v>
      </c>
      <c r="C376" s="150">
        <f t="shared" si="48"/>
        <v>32</v>
      </c>
      <c r="D376" s="17">
        <f t="shared" si="49"/>
        <v>3.1994245168636732</v>
      </c>
      <c r="E376" s="17">
        <f t="shared" si="50"/>
        <v>3.2954072523695834</v>
      </c>
      <c r="F376" s="14">
        <f t="shared" si="51"/>
        <v>46936</v>
      </c>
      <c r="G376" s="14">
        <f t="shared" si="52"/>
        <v>47302</v>
      </c>
      <c r="H376" s="3">
        <f>CHOOSE(MATCH($A$2,{"D","C"},0),VLOOKUP($A376,$J$4:$M$39,COUNTA($J$4:$M$4)),TREND(D376:E376,F376:G376,B376))</f>
        <v>3.2429576701259162</v>
      </c>
    </row>
    <row r="377" spans="1:8">
      <c r="A377" s="12">
        <f t="shared" si="46"/>
        <v>47119</v>
      </c>
      <c r="B377" s="155">
        <f t="shared" si="47"/>
        <v>47133</v>
      </c>
      <c r="C377" s="150">
        <f t="shared" si="48"/>
        <v>32</v>
      </c>
      <c r="D377" s="17">
        <f t="shared" si="49"/>
        <v>3.1994245168636732</v>
      </c>
      <c r="E377" s="17">
        <f t="shared" si="50"/>
        <v>3.2954072523695834</v>
      </c>
      <c r="F377" s="14">
        <f t="shared" si="51"/>
        <v>46936</v>
      </c>
      <c r="G377" s="14">
        <f t="shared" si="52"/>
        <v>47302</v>
      </c>
      <c r="H377" s="3">
        <f>CHOOSE(MATCH($A$2,{"D","C"},0),VLOOKUP($A377,$J$4:$M$39,COUNTA($J$4:$M$4)),TREND(D377:E377,F377:G377,B377))</f>
        <v>3.2510873553736843</v>
      </c>
    </row>
    <row r="378" spans="1:8">
      <c r="A378" s="12">
        <f t="shared" si="46"/>
        <v>47150</v>
      </c>
      <c r="B378" s="155">
        <f t="shared" si="47"/>
        <v>47164</v>
      </c>
      <c r="C378" s="150">
        <f t="shared" si="48"/>
        <v>32</v>
      </c>
      <c r="D378" s="17">
        <f t="shared" si="49"/>
        <v>3.1994245168636732</v>
      </c>
      <c r="E378" s="17">
        <f t="shared" si="50"/>
        <v>3.2954072523695834</v>
      </c>
      <c r="F378" s="14">
        <f t="shared" si="51"/>
        <v>46936</v>
      </c>
      <c r="G378" s="14">
        <f t="shared" si="52"/>
        <v>47302</v>
      </c>
      <c r="H378" s="3">
        <f>CHOOSE(MATCH($A$2,{"D","C"},0),VLOOKUP($A378,$J$4:$M$39,COUNTA($J$4:$M$4)),TREND(D378:E378,F378:G378,B378))</f>
        <v>3.2592170406214525</v>
      </c>
    </row>
    <row r="379" spans="1:8">
      <c r="A379" s="12">
        <f t="shared" si="46"/>
        <v>47178</v>
      </c>
      <c r="B379" s="155">
        <f t="shared" si="47"/>
        <v>47192</v>
      </c>
      <c r="C379" s="150">
        <f t="shared" si="48"/>
        <v>32</v>
      </c>
      <c r="D379" s="17">
        <f t="shared" si="49"/>
        <v>3.1994245168636732</v>
      </c>
      <c r="E379" s="17">
        <f t="shared" si="50"/>
        <v>3.2954072523695834</v>
      </c>
      <c r="F379" s="14">
        <f t="shared" si="51"/>
        <v>46936</v>
      </c>
      <c r="G379" s="14">
        <f t="shared" si="52"/>
        <v>47302</v>
      </c>
      <c r="H379" s="3">
        <f>CHOOSE(MATCH($A$2,{"D","C"},0),VLOOKUP($A379,$J$4:$M$39,COUNTA($J$4:$M$4)),TREND(D379:E379,F379:G379,B379))</f>
        <v>3.2665599821355666</v>
      </c>
    </row>
    <row r="380" spans="1:8">
      <c r="A380" s="12">
        <f t="shared" si="46"/>
        <v>47209</v>
      </c>
      <c r="B380" s="155">
        <f t="shared" si="47"/>
        <v>47223</v>
      </c>
      <c r="C380" s="150">
        <f t="shared" si="48"/>
        <v>32</v>
      </c>
      <c r="D380" s="17">
        <f t="shared" si="49"/>
        <v>3.1994245168636732</v>
      </c>
      <c r="E380" s="17">
        <f t="shared" si="50"/>
        <v>3.2954072523695834</v>
      </c>
      <c r="F380" s="14">
        <f t="shared" si="51"/>
        <v>46936</v>
      </c>
      <c r="G380" s="14">
        <f t="shared" si="52"/>
        <v>47302</v>
      </c>
      <c r="H380" s="3">
        <f>CHOOSE(MATCH($A$2,{"D","C"},0),VLOOKUP($A380,$J$4:$M$39,COUNTA($J$4:$M$4)),TREND(D380:E380,F380:G380,B380))</f>
        <v>3.2746896673833348</v>
      </c>
    </row>
    <row r="381" spans="1:8">
      <c r="A381" s="12">
        <f t="shared" si="46"/>
        <v>47239</v>
      </c>
      <c r="B381" s="155">
        <f t="shared" si="47"/>
        <v>47253</v>
      </c>
      <c r="C381" s="150">
        <f t="shared" si="48"/>
        <v>32</v>
      </c>
      <c r="D381" s="17">
        <f t="shared" si="49"/>
        <v>3.1994245168636732</v>
      </c>
      <c r="E381" s="17">
        <f t="shared" si="50"/>
        <v>3.2954072523695834</v>
      </c>
      <c r="F381" s="14">
        <f t="shared" si="51"/>
        <v>46936</v>
      </c>
      <c r="G381" s="14">
        <f t="shared" si="52"/>
        <v>47302</v>
      </c>
      <c r="H381" s="3">
        <f>CHOOSE(MATCH($A$2,{"D","C"},0),VLOOKUP($A381,$J$4:$M$39,COUNTA($J$4:$M$4)),TREND(D381:E381,F381:G381,B381))</f>
        <v>3.2825571047198849</v>
      </c>
    </row>
    <row r="382" spans="1:8">
      <c r="A382" s="12">
        <f t="shared" si="46"/>
        <v>47270</v>
      </c>
      <c r="B382" s="155">
        <f t="shared" si="47"/>
        <v>47284</v>
      </c>
      <c r="C382" s="150">
        <f t="shared" si="48"/>
        <v>32</v>
      </c>
      <c r="D382" s="17">
        <f t="shared" si="49"/>
        <v>3.1994245168636732</v>
      </c>
      <c r="E382" s="17">
        <f t="shared" si="50"/>
        <v>3.2954072523695834</v>
      </c>
      <c r="F382" s="14">
        <f t="shared" si="51"/>
        <v>46936</v>
      </c>
      <c r="G382" s="14">
        <f t="shared" si="52"/>
        <v>47302</v>
      </c>
      <c r="H382" s="3">
        <f>CHOOSE(MATCH($A$2,{"D","C"},0),VLOOKUP($A382,$J$4:$M$39,COUNTA($J$4:$M$4)),TREND(D382:E382,F382:G382,B382))</f>
        <v>3.2906867899676531</v>
      </c>
    </row>
    <row r="383" spans="1:8">
      <c r="A383" s="12">
        <f t="shared" si="46"/>
        <v>47300</v>
      </c>
      <c r="B383" s="155">
        <f t="shared" si="47"/>
        <v>47314</v>
      </c>
      <c r="C383" s="150">
        <f t="shared" si="48"/>
        <v>33</v>
      </c>
      <c r="D383" s="17">
        <f t="shared" si="49"/>
        <v>3.2954072523695834</v>
      </c>
      <c r="E383" s="17">
        <f t="shared" si="50"/>
        <v>3.3942694699406708</v>
      </c>
      <c r="F383" s="14">
        <f t="shared" si="51"/>
        <v>47302</v>
      </c>
      <c r="G383" s="14">
        <f t="shared" si="52"/>
        <v>47667</v>
      </c>
      <c r="H383" s="3">
        <f>CHOOSE(MATCH($A$2,{"D","C"},0),VLOOKUP($A383,$J$4:$M$39,COUNTA($J$4:$M$4)),TREND(D383:E383,F383:G383,B383))</f>
        <v>3.2986575170568546</v>
      </c>
    </row>
    <row r="384" spans="1:8">
      <c r="A384" s="12">
        <f t="shared" si="46"/>
        <v>47331</v>
      </c>
      <c r="B384" s="155">
        <f t="shared" si="47"/>
        <v>47345</v>
      </c>
      <c r="C384" s="150">
        <f t="shared" si="48"/>
        <v>33</v>
      </c>
      <c r="D384" s="17">
        <f t="shared" si="49"/>
        <v>3.2954072523695834</v>
      </c>
      <c r="E384" s="17">
        <f t="shared" si="50"/>
        <v>3.3942694699406708</v>
      </c>
      <c r="F384" s="14">
        <f t="shared" si="51"/>
        <v>47302</v>
      </c>
      <c r="G384" s="14">
        <f t="shared" si="52"/>
        <v>47667</v>
      </c>
      <c r="H384" s="3">
        <f>CHOOSE(MATCH($A$2,{"D","C"},0),VLOOKUP($A384,$J$4:$M$39,COUNTA($J$4:$M$4)),TREND(D384:E384,F384:G384,B384))</f>
        <v>3.3070540341656312</v>
      </c>
    </row>
    <row r="385" spans="1:8">
      <c r="A385" s="12">
        <f t="shared" si="46"/>
        <v>47362</v>
      </c>
      <c r="B385" s="155">
        <f t="shared" si="47"/>
        <v>47376</v>
      </c>
      <c r="C385" s="150">
        <f t="shared" si="48"/>
        <v>33</v>
      </c>
      <c r="D385" s="17">
        <f t="shared" si="49"/>
        <v>3.2954072523695834</v>
      </c>
      <c r="E385" s="17">
        <f t="shared" si="50"/>
        <v>3.3942694699406708</v>
      </c>
      <c r="F385" s="14">
        <f t="shared" si="51"/>
        <v>47302</v>
      </c>
      <c r="G385" s="14">
        <f t="shared" si="52"/>
        <v>47667</v>
      </c>
      <c r="H385" s="3">
        <f>CHOOSE(MATCH($A$2,{"D","C"},0),VLOOKUP($A385,$J$4:$M$39,COUNTA($J$4:$M$4)),TREND(D385:E385,F385:G385,B385))</f>
        <v>3.3154505512744077</v>
      </c>
    </row>
    <row r="386" spans="1:8">
      <c r="A386" s="12">
        <f t="shared" si="46"/>
        <v>47392</v>
      </c>
      <c r="B386" s="155">
        <f t="shared" si="47"/>
        <v>47406</v>
      </c>
      <c r="C386" s="150">
        <f t="shared" si="48"/>
        <v>33</v>
      </c>
      <c r="D386" s="17">
        <f t="shared" si="49"/>
        <v>3.2954072523695834</v>
      </c>
      <c r="E386" s="17">
        <f t="shared" si="50"/>
        <v>3.3942694699406708</v>
      </c>
      <c r="F386" s="14">
        <f t="shared" si="51"/>
        <v>47302</v>
      </c>
      <c r="G386" s="14">
        <f t="shared" si="52"/>
        <v>47667</v>
      </c>
      <c r="H386" s="3">
        <f>CHOOSE(MATCH($A$2,{"D","C"},0),VLOOKUP($A386,$J$4:$M$39,COUNTA($J$4:$M$4)),TREND(D386:E386,F386:G386,B386))</f>
        <v>3.3235762129925792</v>
      </c>
    </row>
    <row r="387" spans="1:8">
      <c r="A387" s="12">
        <f t="shared" si="46"/>
        <v>47423</v>
      </c>
      <c r="B387" s="155">
        <f t="shared" si="47"/>
        <v>47437</v>
      </c>
      <c r="C387" s="150">
        <f t="shared" si="48"/>
        <v>33</v>
      </c>
      <c r="D387" s="17">
        <f t="shared" si="49"/>
        <v>3.2954072523695834</v>
      </c>
      <c r="E387" s="17">
        <f t="shared" si="50"/>
        <v>3.3942694699406708</v>
      </c>
      <c r="F387" s="14">
        <f t="shared" si="51"/>
        <v>47302</v>
      </c>
      <c r="G387" s="14">
        <f t="shared" si="52"/>
        <v>47667</v>
      </c>
      <c r="H387" s="3">
        <f>CHOOSE(MATCH($A$2,{"D","C"},0),VLOOKUP($A387,$J$4:$M$39,COUNTA($J$4:$M$4)),TREND(D387:E387,F387:G387,B387))</f>
        <v>3.3319727301013575</v>
      </c>
    </row>
    <row r="388" spans="1:8">
      <c r="A388" s="12">
        <f t="shared" si="46"/>
        <v>47453</v>
      </c>
      <c r="B388" s="155">
        <f t="shared" si="47"/>
        <v>47467</v>
      </c>
      <c r="C388" s="150">
        <f t="shared" si="48"/>
        <v>33</v>
      </c>
      <c r="D388" s="17">
        <f t="shared" si="49"/>
        <v>3.2954072523695834</v>
      </c>
      <c r="E388" s="17">
        <f t="shared" si="50"/>
        <v>3.3942694699406708</v>
      </c>
      <c r="F388" s="14">
        <f t="shared" si="51"/>
        <v>47302</v>
      </c>
      <c r="G388" s="14">
        <f t="shared" si="52"/>
        <v>47667</v>
      </c>
      <c r="H388" s="3">
        <f>CHOOSE(MATCH($A$2,{"D","C"},0),VLOOKUP($A388,$J$4:$M$39,COUNTA($J$4:$M$4)),TREND(D388:E388,F388:G388,B388))</f>
        <v>3.3400983918195291</v>
      </c>
    </row>
    <row r="389" spans="1:8">
      <c r="A389" s="12">
        <f t="shared" si="46"/>
        <v>47484</v>
      </c>
      <c r="B389" s="155">
        <f t="shared" si="47"/>
        <v>47498</v>
      </c>
      <c r="C389" s="150">
        <f t="shared" si="48"/>
        <v>33</v>
      </c>
      <c r="D389" s="17">
        <f t="shared" si="49"/>
        <v>3.2954072523695834</v>
      </c>
      <c r="E389" s="17">
        <f t="shared" si="50"/>
        <v>3.3942694699406708</v>
      </c>
      <c r="F389" s="14">
        <f t="shared" si="51"/>
        <v>47302</v>
      </c>
      <c r="G389" s="14">
        <f t="shared" si="52"/>
        <v>47667</v>
      </c>
      <c r="H389" s="3">
        <f>CHOOSE(MATCH($A$2,{"D","C"},0),VLOOKUP($A389,$J$4:$M$39,COUNTA($J$4:$M$4)),TREND(D389:E389,F389:G389,B389))</f>
        <v>3.3484949089283056</v>
      </c>
    </row>
    <row r="390" spans="1:8">
      <c r="A390" s="51"/>
      <c r="B390" s="52"/>
      <c r="C390" s="53"/>
      <c r="D390" s="53"/>
      <c r="E390" s="53"/>
      <c r="F390" s="53"/>
      <c r="G390" s="53"/>
      <c r="H390" s="53"/>
    </row>
  </sheetData>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N390"/>
  <sheetViews>
    <sheetView zoomScale="90" zoomScaleNormal="90" workbookViewId="0">
      <selection activeCell="L5" sqref="L5:L38"/>
    </sheetView>
  </sheetViews>
  <sheetFormatPr defaultRowHeight="12.3"/>
  <cols>
    <col min="2" max="2" width="9.6640625" customWidth="1"/>
  </cols>
  <sheetData>
    <row r="1" spans="1:14">
      <c r="J1" s="49" t="s">
        <v>21</v>
      </c>
      <c r="K1" t="s">
        <v>17</v>
      </c>
      <c r="M1" s="1" t="str">
        <f>CHOOSE(MATCH($J$1,{"P","C","A"},0),"Policy","Calendar","Accident")</f>
        <v>Accident</v>
      </c>
    </row>
    <row r="2" spans="1:14">
      <c r="A2" s="22" t="s">
        <v>31</v>
      </c>
      <c r="B2" t="s">
        <v>39</v>
      </c>
      <c r="J2" s="49">
        <v>12</v>
      </c>
      <c r="K2" t="s">
        <v>19</v>
      </c>
      <c r="M2" s="1">
        <f>CHOOSE(MATCH($J$1,{"P","C","A"},0),$J$2,0,0)</f>
        <v>0</v>
      </c>
    </row>
    <row r="3" spans="1:14">
      <c r="A3" s="49">
        <v>1</v>
      </c>
      <c r="B3" s="5" t="s">
        <v>18</v>
      </c>
    </row>
    <row r="4" spans="1:14" ht="24.6">
      <c r="A4" s="38" t="str">
        <f>$M$1&amp;" Period"</f>
        <v>Accident Period</v>
      </c>
      <c r="B4" s="19" t="s">
        <v>3</v>
      </c>
      <c r="C4" s="26" t="s">
        <v>15</v>
      </c>
      <c r="D4" s="27"/>
      <c r="E4" s="27"/>
      <c r="F4" s="27"/>
      <c r="G4" s="28"/>
      <c r="H4" s="38" t="s">
        <v>22</v>
      </c>
      <c r="I4" s="16"/>
      <c r="J4" s="38" t="str">
        <f>$M$1&amp;" Period"</f>
        <v>Accident Period</v>
      </c>
      <c r="K4" s="38" t="s">
        <v>3</v>
      </c>
      <c r="L4" s="38" t="s">
        <v>40</v>
      </c>
      <c r="M4" s="38" t="s">
        <v>41</v>
      </c>
    </row>
    <row r="5" spans="1:14">
      <c r="A5" s="31">
        <v>35796</v>
      </c>
      <c r="B5" s="34">
        <f t="shared" ref="B5:B68" si="0">DATE(YEAR(A5),MONTH(A5)+FLOOR(($N$2+$A$3)/2,1),1+14*MOD($N$2+$A$3,2))</f>
        <v>35810</v>
      </c>
      <c r="C5" s="35">
        <f t="shared" ref="C5:C68" si="1">MATCH($B5,$K$5:$K$39,1)</f>
        <v>1</v>
      </c>
      <c r="D5" s="17">
        <f t="shared" ref="D5:D68" si="2">INDEX($M$5:$M$39,C5)</f>
        <v>1</v>
      </c>
      <c r="E5" s="17">
        <f t="shared" ref="E5:E68" si="3">INDEX($M$5:$M$39,C5+1)</f>
        <v>0.99045149614900752</v>
      </c>
      <c r="F5" s="14">
        <f t="shared" ref="F5:F68" si="4">INDEX($K$5:$K$39,C5)</f>
        <v>35614</v>
      </c>
      <c r="G5" s="14">
        <f t="shared" ref="G5:G68" si="5">INDEX($K$5:$K$39,C5+1)</f>
        <v>35979</v>
      </c>
      <c r="H5" s="3">
        <f>CHOOSE(MATCH($A$2,{"D","C"},0),VLOOKUP($A5,$J$4:$M$39,COUNTA($J$4:$M$4)),TREND(D5:E5,F5:G5,B5))</f>
        <v>0.99487258423343972</v>
      </c>
      <c r="J5" s="32">
        <v>35431</v>
      </c>
      <c r="K5" s="60">
        <f>EDATE(J5+ROUND((J6-J5)/2,0),$M$2/2)+ROUND(30.5*MOD($M$2,1),0)</f>
        <v>35614</v>
      </c>
      <c r="L5" s="171">
        <f>IF(YEAR($J5)&lt;MIN('Trend data'!$A$12:$A$36),$L6,IF(YEAR($J5)&gt;MAX('Trend data'!$A$12:$A$36),'Trend data'!$Y$43,_xlfn.XLOOKUP(YEAR($J5),'Trend data'!$A$12:$A$36,'Trend data'!$X$12:$X$36,,0)))</f>
        <v>-9.5485038509924847E-3</v>
      </c>
      <c r="M5" s="18">
        <v>1</v>
      </c>
      <c r="N5" s="153"/>
    </row>
    <row r="6" spans="1:14">
      <c r="A6" s="12">
        <f t="shared" ref="A6:A69" si="6">EOMONTH(A5,$A$3-1)+1</f>
        <v>35827</v>
      </c>
      <c r="B6" s="34">
        <f t="shared" si="0"/>
        <v>35841</v>
      </c>
      <c r="C6" s="35">
        <f t="shared" si="1"/>
        <v>1</v>
      </c>
      <c r="D6" s="17">
        <f t="shared" si="2"/>
        <v>1</v>
      </c>
      <c r="E6" s="17">
        <f t="shared" si="3"/>
        <v>0.99045149614900752</v>
      </c>
      <c r="F6" s="14">
        <f t="shared" si="4"/>
        <v>35614</v>
      </c>
      <c r="G6" s="14">
        <f t="shared" si="5"/>
        <v>35979</v>
      </c>
      <c r="H6" s="3">
        <f>CHOOSE(MATCH($A$2,{"D","C"},0),VLOOKUP($A6,$J$4:$M$39,COUNTA($J$4:$M$4)),TREND(D6:E6,F6:G6,B6))</f>
        <v>0.99406161541321847</v>
      </c>
      <c r="J6" s="32">
        <v>35796</v>
      </c>
      <c r="K6" s="60">
        <f t="shared" ref="K6:K27" si="7">EDATE(J6+ROUND((J7-J6)/2,0),$M$2/2)+ROUND(30.5*MOD($M$2,1),0)</f>
        <v>35979</v>
      </c>
      <c r="L6" s="171">
        <f>IF(YEAR($J6)&lt;MIN('Trend data'!$A$12:$A$36),$L7,IF(YEAR($J6)&gt;MAX('Trend data'!$A$12:$A$36),'Trend data'!$Y$43,_xlfn.XLOOKUP(YEAR($J6),'Trend data'!$A$12:$A$36,'Trend data'!$X$12:$X$36,,0)))</f>
        <v>-9.5485038509924847E-3</v>
      </c>
      <c r="M6" s="18">
        <f t="shared" ref="M6:M18" si="8">(1+L6)*M5</f>
        <v>0.99045149614900752</v>
      </c>
      <c r="N6" s="153"/>
    </row>
    <row r="7" spans="1:14">
      <c r="A7" s="12">
        <f t="shared" si="6"/>
        <v>35855</v>
      </c>
      <c r="B7" s="34">
        <f t="shared" si="0"/>
        <v>35869</v>
      </c>
      <c r="C7" s="35">
        <f t="shared" si="1"/>
        <v>1</v>
      </c>
      <c r="D7" s="17">
        <f t="shared" si="2"/>
        <v>1</v>
      </c>
      <c r="E7" s="17">
        <f t="shared" si="3"/>
        <v>0.99045149614900752</v>
      </c>
      <c r="F7" s="14">
        <f t="shared" si="4"/>
        <v>35614</v>
      </c>
      <c r="G7" s="14">
        <f t="shared" si="5"/>
        <v>35979</v>
      </c>
      <c r="H7" s="3">
        <f>CHOOSE(MATCH($A$2,{"D","C"},0),VLOOKUP($A7,$J$4:$M$39,COUNTA($J$4:$M$4)),TREND(D7:E7,F7:G7,B7))</f>
        <v>0.99332912744656698</v>
      </c>
      <c r="J7" s="32">
        <v>36161</v>
      </c>
      <c r="K7" s="60">
        <f t="shared" si="7"/>
        <v>36344</v>
      </c>
      <c r="L7" s="171">
        <f>IF(YEAR($J7)&lt;MIN('Trend data'!$A$12:$A$36),$L8,IF(YEAR($J7)&gt;MAX('Trend data'!$A$12:$A$36),'Trend data'!$Y$43,_xlfn.XLOOKUP(YEAR($J7),'Trend data'!$A$12:$A$36,'Trend data'!$X$12:$X$36,,0)))</f>
        <v>-9.5485038509924847E-3</v>
      </c>
      <c r="M7" s="18">
        <f t="shared" si="8"/>
        <v>0.98099416622380742</v>
      </c>
      <c r="N7" s="153"/>
    </row>
    <row r="8" spans="1:14">
      <c r="A8" s="12">
        <f t="shared" si="6"/>
        <v>35886</v>
      </c>
      <c r="B8" s="34">
        <f t="shared" si="0"/>
        <v>35900</v>
      </c>
      <c r="C8" s="35">
        <f t="shared" si="1"/>
        <v>1</v>
      </c>
      <c r="D8" s="17">
        <f t="shared" si="2"/>
        <v>1</v>
      </c>
      <c r="E8" s="17">
        <f t="shared" si="3"/>
        <v>0.99045149614900752</v>
      </c>
      <c r="F8" s="14">
        <f t="shared" si="4"/>
        <v>35614</v>
      </c>
      <c r="G8" s="14">
        <f t="shared" si="5"/>
        <v>35979</v>
      </c>
      <c r="H8" s="3">
        <f>CHOOSE(MATCH($A$2,{"D","C"},0),VLOOKUP($A8,$J$4:$M$39,COUNTA($J$4:$M$4)),TREND(D8:E8,F8:G8,B8))</f>
        <v>0.99251815862634574</v>
      </c>
      <c r="J8" s="32">
        <v>36526</v>
      </c>
      <c r="K8" s="60">
        <f t="shared" si="7"/>
        <v>36709</v>
      </c>
      <c r="L8" s="461">
        <f>IF(YEAR($J8)&lt;MIN('Trend data'!$A$12:$A$36),$L9,IF(YEAR($J8)&gt;MAX('Trend data'!$A$12:$A$36),'Trend data'!$Y$43,_xlfn.XLOOKUP(YEAR($J8),'Trend data'!$A$12:$A$36,'Trend data'!$X$12:$X$36,,0)))</f>
        <v>-9.5485038509924847E-3</v>
      </c>
      <c r="M8" s="18">
        <f t="shared" si="8"/>
        <v>0.97162713964981828</v>
      </c>
      <c r="N8" s="153"/>
    </row>
    <row r="9" spans="1:14">
      <c r="A9" s="12">
        <f t="shared" si="6"/>
        <v>35916</v>
      </c>
      <c r="B9" s="34">
        <f t="shared" si="0"/>
        <v>35930</v>
      </c>
      <c r="C9" s="35">
        <f t="shared" si="1"/>
        <v>1</v>
      </c>
      <c r="D9" s="17">
        <f t="shared" si="2"/>
        <v>1</v>
      </c>
      <c r="E9" s="17">
        <f t="shared" si="3"/>
        <v>0.99045149614900752</v>
      </c>
      <c r="F9" s="14">
        <f t="shared" si="4"/>
        <v>35614</v>
      </c>
      <c r="G9" s="14">
        <f t="shared" si="5"/>
        <v>35979</v>
      </c>
      <c r="H9" s="3">
        <f>CHOOSE(MATCH($A$2,{"D","C"},0),VLOOKUP($A9,$J$4:$M$39,COUNTA($J$4:$M$4)),TREND(D9:E9,F9:G9,B9))</f>
        <v>0.99173335009064767</v>
      </c>
      <c r="J9" s="32">
        <v>36892</v>
      </c>
      <c r="K9" s="60">
        <f t="shared" si="7"/>
        <v>37075</v>
      </c>
      <c r="L9" s="461">
        <f>IF(YEAR($J9)&lt;MIN('Trend data'!$A$12:$A$36),$L10,IF(YEAR($J9)&gt;MAX('Trend data'!$A$12:$A$36),'Trend data'!$Y$43,_xlfn.XLOOKUP(YEAR($J9),'Trend data'!$A$12:$A$36,'Trend data'!$X$12:$X$36,,0)))</f>
        <v>-1.167627692917661E-2</v>
      </c>
      <c r="M9" s="18">
        <f t="shared" si="8"/>
        <v>0.96028215209536327</v>
      </c>
      <c r="N9" s="153"/>
    </row>
    <row r="10" spans="1:14">
      <c r="A10" s="12">
        <f t="shared" si="6"/>
        <v>35947</v>
      </c>
      <c r="B10" s="34">
        <f t="shared" si="0"/>
        <v>35961</v>
      </c>
      <c r="C10" s="35">
        <f t="shared" si="1"/>
        <v>1</v>
      </c>
      <c r="D10" s="17">
        <f t="shared" si="2"/>
        <v>1</v>
      </c>
      <c r="E10" s="17">
        <f t="shared" si="3"/>
        <v>0.99045149614900752</v>
      </c>
      <c r="F10" s="14">
        <f t="shared" si="4"/>
        <v>35614</v>
      </c>
      <c r="G10" s="14">
        <f t="shared" si="5"/>
        <v>35979</v>
      </c>
      <c r="H10" s="3">
        <f>CHOOSE(MATCH($A$2,{"D","C"},0),VLOOKUP($A10,$J$4:$M$39,COUNTA($J$4:$M$4)),TREND(D10:E10,F10:G10,B10))</f>
        <v>0.99092238127042642</v>
      </c>
      <c r="J10" s="32">
        <v>37257</v>
      </c>
      <c r="K10" s="60">
        <f t="shared" si="7"/>
        <v>37440</v>
      </c>
      <c r="L10" s="461">
        <f>IF(YEAR($J10)&lt;MIN('Trend data'!$A$12:$A$36),$L11,IF(YEAR($J10)&gt;MAX('Trend data'!$A$12:$A$36),'Trend data'!$Y$43,_xlfn.XLOOKUP(YEAR($J10),'Trend data'!$A$12:$A$36,'Trend data'!$X$12:$X$36,,0)))</f>
        <v>-2.6499461090796039E-2</v>
      </c>
      <c r="M10" s="18">
        <f t="shared" si="8"/>
        <v>0.93483519256972636</v>
      </c>
      <c r="N10" s="153"/>
    </row>
    <row r="11" spans="1:14">
      <c r="A11" s="12">
        <f t="shared" si="6"/>
        <v>35977</v>
      </c>
      <c r="B11" s="34">
        <f t="shared" si="0"/>
        <v>35991</v>
      </c>
      <c r="C11" s="35">
        <f t="shared" si="1"/>
        <v>2</v>
      </c>
      <c r="D11" s="17">
        <f t="shared" si="2"/>
        <v>0.99045149614900752</v>
      </c>
      <c r="E11" s="17">
        <f t="shared" si="3"/>
        <v>0.98099416622380742</v>
      </c>
      <c r="F11" s="14">
        <f t="shared" si="4"/>
        <v>35979</v>
      </c>
      <c r="G11" s="14">
        <f t="shared" si="5"/>
        <v>36344</v>
      </c>
      <c r="H11" s="3">
        <f>CHOOSE(MATCH($A$2,{"D","C"},0),VLOOKUP($A11,$J$4:$M$39,COUNTA($J$4:$M$4)),TREND(D11:E11,F11:G11,B11))</f>
        <v>0.99014057023365865</v>
      </c>
      <c r="J11" s="32">
        <v>37622</v>
      </c>
      <c r="K11" s="60">
        <f t="shared" si="7"/>
        <v>37805</v>
      </c>
      <c r="L11" s="461">
        <f>IF(YEAR($J11)&lt;MIN('Trend data'!$A$12:$A$36),$L12,IF(YEAR($J11)&gt;MAX('Trend data'!$A$12:$A$36),'Trend data'!$Y$43,_xlfn.XLOOKUP(YEAR($J11),'Trend data'!$A$12:$A$36,'Trend data'!$X$12:$X$36,,0)))</f>
        <v>-2.0496193687505548E-2</v>
      </c>
      <c r="M11" s="18">
        <f t="shared" si="8"/>
        <v>0.91567462939692068</v>
      </c>
      <c r="N11" s="153"/>
    </row>
    <row r="12" spans="1:14">
      <c r="A12" s="12">
        <f t="shared" si="6"/>
        <v>36008</v>
      </c>
      <c r="B12" s="34">
        <f t="shared" si="0"/>
        <v>36022</v>
      </c>
      <c r="C12" s="35">
        <f t="shared" si="1"/>
        <v>2</v>
      </c>
      <c r="D12" s="17">
        <f t="shared" si="2"/>
        <v>0.99045149614900752</v>
      </c>
      <c r="E12" s="17">
        <f t="shared" si="3"/>
        <v>0.98099416622380742</v>
      </c>
      <c r="F12" s="14">
        <f t="shared" si="4"/>
        <v>35979</v>
      </c>
      <c r="G12" s="14">
        <f t="shared" si="5"/>
        <v>36344</v>
      </c>
      <c r="H12" s="3">
        <f>CHOOSE(MATCH($A$2,{"D","C"},0),VLOOKUP($A12,$J$4:$M$39,COUNTA($J$4:$M$4)),TREND(D12:E12,F12:G12,B12))</f>
        <v>0.98933734495234027</v>
      </c>
      <c r="J12" s="32">
        <v>37987</v>
      </c>
      <c r="K12" s="60">
        <f t="shared" si="7"/>
        <v>38170</v>
      </c>
      <c r="L12" s="461">
        <f>IF(YEAR($J12)&lt;MIN('Trend data'!$A$12:$A$36),$L13,IF(YEAR($J12)&gt;MAX('Trend data'!$A$12:$A$36),'Trend data'!$Y$43,_xlfn.XLOOKUP(YEAR($J12),'Trend data'!$A$12:$A$36,'Trend data'!$X$12:$X$36,,0)))</f>
        <v>-2.539741867010592E-2</v>
      </c>
      <c r="M12" s="18">
        <f t="shared" si="8"/>
        <v>0.892418857468533</v>
      </c>
      <c r="N12" s="153"/>
    </row>
    <row r="13" spans="1:14">
      <c r="A13" s="12">
        <f t="shared" si="6"/>
        <v>36039</v>
      </c>
      <c r="B13" s="34">
        <f t="shared" si="0"/>
        <v>36053</v>
      </c>
      <c r="C13" s="35">
        <f t="shared" si="1"/>
        <v>2</v>
      </c>
      <c r="D13" s="17">
        <f t="shared" si="2"/>
        <v>0.99045149614900752</v>
      </c>
      <c r="E13" s="17">
        <f t="shared" si="3"/>
        <v>0.98099416622380742</v>
      </c>
      <c r="F13" s="14">
        <f t="shared" si="4"/>
        <v>35979</v>
      </c>
      <c r="G13" s="14">
        <f t="shared" si="5"/>
        <v>36344</v>
      </c>
      <c r="H13" s="3">
        <f>CHOOSE(MATCH($A$2,{"D","C"},0),VLOOKUP($A13,$J$4:$M$39,COUNTA($J$4:$M$4)),TREND(D13:E13,F13:G13,B13))</f>
        <v>0.98853411967102189</v>
      </c>
      <c r="J13" s="32">
        <v>38353</v>
      </c>
      <c r="K13" s="60">
        <f t="shared" si="7"/>
        <v>38536</v>
      </c>
      <c r="L13" s="461">
        <f>IF(YEAR($J13)&lt;MIN('Trend data'!$A$12:$A$36),$L14,IF(YEAR($J13)&gt;MAX('Trend data'!$A$12:$A$36),'Trend data'!$Y$43,_xlfn.XLOOKUP(YEAR($J13),'Trend data'!$A$12:$A$36,'Trend data'!$X$12:$X$36,,0)))</f>
        <v>-4.785589544972102E-3</v>
      </c>
      <c r="M13" s="18">
        <f t="shared" si="8"/>
        <v>0.88814810711449566</v>
      </c>
      <c r="N13" s="153"/>
    </row>
    <row r="14" spans="1:14">
      <c r="A14" s="12">
        <f t="shared" si="6"/>
        <v>36069</v>
      </c>
      <c r="B14" s="34">
        <f t="shared" si="0"/>
        <v>36083</v>
      </c>
      <c r="C14" s="35">
        <f t="shared" si="1"/>
        <v>2</v>
      </c>
      <c r="D14" s="17">
        <f t="shared" si="2"/>
        <v>0.99045149614900752</v>
      </c>
      <c r="E14" s="17">
        <f t="shared" si="3"/>
        <v>0.98099416622380742</v>
      </c>
      <c r="F14" s="14">
        <f t="shared" si="4"/>
        <v>35979</v>
      </c>
      <c r="G14" s="14">
        <f t="shared" si="5"/>
        <v>36344</v>
      </c>
      <c r="H14" s="3">
        <f>CHOOSE(MATCH($A$2,{"D","C"},0),VLOOKUP($A14,$J$4:$M$39,COUNTA($J$4:$M$4)),TREND(D14:E14,F14:G14,B14))</f>
        <v>0.98775680488264928</v>
      </c>
      <c r="J14" s="32">
        <v>38718</v>
      </c>
      <c r="K14" s="60">
        <f t="shared" si="7"/>
        <v>38901</v>
      </c>
      <c r="L14" s="461">
        <f>IF(YEAR($J14)&lt;MIN('Trend data'!$A$12:$A$36),$L15,IF(YEAR($J14)&gt;MAX('Trend data'!$A$12:$A$36),'Trend data'!$Y$43,_xlfn.XLOOKUP(YEAR($J14),'Trend data'!$A$12:$A$36,'Trend data'!$X$12:$X$36,,0)))</f>
        <v>-2.9550799438760045E-4</v>
      </c>
      <c r="M14" s="18">
        <f t="shared" si="8"/>
        <v>0.88788565224864313</v>
      </c>
      <c r="N14" s="153"/>
    </row>
    <row r="15" spans="1:14">
      <c r="A15" s="12">
        <f t="shared" si="6"/>
        <v>36100</v>
      </c>
      <c r="B15" s="34">
        <f t="shared" si="0"/>
        <v>36114</v>
      </c>
      <c r="C15" s="35">
        <f t="shared" si="1"/>
        <v>2</v>
      </c>
      <c r="D15" s="17">
        <f t="shared" si="2"/>
        <v>0.99045149614900752</v>
      </c>
      <c r="E15" s="17">
        <f t="shared" si="3"/>
        <v>0.98099416622380742</v>
      </c>
      <c r="F15" s="14">
        <f t="shared" si="4"/>
        <v>35979</v>
      </c>
      <c r="G15" s="14">
        <f t="shared" si="5"/>
        <v>36344</v>
      </c>
      <c r="H15" s="3">
        <f>CHOOSE(MATCH($A$2,{"D","C"},0),VLOOKUP($A15,$J$4:$M$39,COUNTA($J$4:$M$4)),TREND(D15:E15,F15:G15,B15))</f>
        <v>0.9869535796013309</v>
      </c>
      <c r="J15" s="32">
        <v>39083</v>
      </c>
      <c r="K15" s="60">
        <f t="shared" si="7"/>
        <v>39266</v>
      </c>
      <c r="L15" s="461">
        <f>IF(YEAR($J15)&lt;MIN('Trend data'!$A$12:$A$36),$L16,IF(YEAR($J15)&gt;MAX('Trend data'!$A$12:$A$36),'Trend data'!$Y$43,_xlfn.XLOOKUP(YEAR($J15),'Trend data'!$A$12:$A$36,'Trend data'!$X$12:$X$36,,0)))</f>
        <v>8.5528214659444934E-3</v>
      </c>
      <c r="M15" s="18">
        <f t="shared" si="8"/>
        <v>0.89547957971449943</v>
      </c>
      <c r="N15" s="153"/>
    </row>
    <row r="16" spans="1:14">
      <c r="A16" s="12">
        <f t="shared" si="6"/>
        <v>36130</v>
      </c>
      <c r="B16" s="34">
        <f t="shared" si="0"/>
        <v>36144</v>
      </c>
      <c r="C16" s="35">
        <f t="shared" si="1"/>
        <v>2</v>
      </c>
      <c r="D16" s="17">
        <f t="shared" si="2"/>
        <v>0.99045149614900752</v>
      </c>
      <c r="E16" s="17">
        <f t="shared" si="3"/>
        <v>0.98099416622380742</v>
      </c>
      <c r="F16" s="14">
        <f t="shared" si="4"/>
        <v>35979</v>
      </c>
      <c r="G16" s="14">
        <f t="shared" si="5"/>
        <v>36344</v>
      </c>
      <c r="H16" s="3">
        <f>CHOOSE(MATCH($A$2,{"D","C"},0),VLOOKUP($A16,$J$4:$M$39,COUNTA($J$4:$M$4)),TREND(D16:E16,F16:G16,B16))</f>
        <v>0.98617626481295828</v>
      </c>
      <c r="J16" s="32">
        <v>39448</v>
      </c>
      <c r="K16" s="60">
        <f t="shared" si="7"/>
        <v>39631</v>
      </c>
      <c r="L16" s="461">
        <f>IF(YEAR($J16)&lt;MIN('Trend data'!$A$12:$A$36),$L17,IF(YEAR($J16)&gt;MAX('Trend data'!$A$12:$A$36),'Trend data'!$Y$43,_xlfn.XLOOKUP(YEAR($J16),'Trend data'!$A$12:$A$36,'Trend data'!$X$12:$X$36,,0)))</f>
        <v>-1.1529234363421459E-2</v>
      </c>
      <c r="M16" s="18">
        <f t="shared" si="8"/>
        <v>0.88515538577231279</v>
      </c>
      <c r="N16" s="153"/>
    </row>
    <row r="17" spans="1:14">
      <c r="A17" s="12">
        <f t="shared" si="6"/>
        <v>36161</v>
      </c>
      <c r="B17" s="34">
        <f t="shared" si="0"/>
        <v>36175</v>
      </c>
      <c r="C17" s="35">
        <f t="shared" si="1"/>
        <v>2</v>
      </c>
      <c r="D17" s="17">
        <f t="shared" si="2"/>
        <v>0.99045149614900752</v>
      </c>
      <c r="E17" s="17">
        <f t="shared" si="3"/>
        <v>0.98099416622380742</v>
      </c>
      <c r="F17" s="14">
        <f t="shared" si="4"/>
        <v>35979</v>
      </c>
      <c r="G17" s="14">
        <f t="shared" si="5"/>
        <v>36344</v>
      </c>
      <c r="H17" s="3">
        <f>CHOOSE(MATCH($A$2,{"D","C"},0),VLOOKUP($A17,$J$4:$M$39,COUNTA($J$4:$M$4)),TREND(D17:E17,F17:G17,B17))</f>
        <v>0.9853730395316399</v>
      </c>
      <c r="J17" s="32">
        <v>39814</v>
      </c>
      <c r="K17" s="60">
        <f t="shared" si="7"/>
        <v>39997</v>
      </c>
      <c r="L17" s="461">
        <f>IF(YEAR($J17)&lt;MIN('Trend data'!$A$12:$A$36),$L18,IF(YEAR($J17)&gt;MAX('Trend data'!$A$12:$A$36),'Trend data'!$Y$43,_xlfn.XLOOKUP(YEAR($J17),'Trend data'!$A$12:$A$36,'Trend data'!$X$12:$X$36,,0)))</f>
        <v>-0.11320405043173043</v>
      </c>
      <c r="M17" s="18">
        <f t="shared" si="8"/>
        <v>0.78495221084142608</v>
      </c>
      <c r="N17" s="153"/>
    </row>
    <row r="18" spans="1:14">
      <c r="A18" s="12">
        <f t="shared" si="6"/>
        <v>36192</v>
      </c>
      <c r="B18" s="34">
        <f t="shared" si="0"/>
        <v>36206</v>
      </c>
      <c r="C18" s="35">
        <f t="shared" si="1"/>
        <v>2</v>
      </c>
      <c r="D18" s="17">
        <f t="shared" si="2"/>
        <v>0.99045149614900752</v>
      </c>
      <c r="E18" s="17">
        <f t="shared" si="3"/>
        <v>0.98099416622380742</v>
      </c>
      <c r="F18" s="14">
        <f t="shared" si="4"/>
        <v>35979</v>
      </c>
      <c r="G18" s="14">
        <f t="shared" si="5"/>
        <v>36344</v>
      </c>
      <c r="H18" s="3">
        <f>CHOOSE(MATCH($A$2,{"D","C"},0),VLOOKUP($A18,$J$4:$M$39,COUNTA($J$4:$M$4)),TREND(D18:E18,F18:G18,B18))</f>
        <v>0.98456981425032153</v>
      </c>
      <c r="J18" s="32">
        <v>40179</v>
      </c>
      <c r="K18" s="60">
        <f t="shared" si="7"/>
        <v>40362</v>
      </c>
      <c r="L18" s="461">
        <f>IF(YEAR($J18)&lt;MIN('Trend data'!$A$12:$A$36),$L19,IF(YEAR($J18)&gt;MAX('Trend data'!$A$12:$A$36),'Trend data'!$Y$43,_xlfn.XLOOKUP(YEAR($J18),'Trend data'!$A$12:$A$36,'Trend data'!$X$12:$X$36,,0)))</f>
        <v>-6.0391402983805964E-4</v>
      </c>
      <c r="M18" s="18">
        <f t="shared" si="8"/>
        <v>0.78447816718854657</v>
      </c>
      <c r="N18" s="153"/>
    </row>
    <row r="19" spans="1:14">
      <c r="A19" s="12">
        <f t="shared" si="6"/>
        <v>36220</v>
      </c>
      <c r="B19" s="34">
        <f t="shared" si="0"/>
        <v>36234</v>
      </c>
      <c r="C19" s="35">
        <f t="shared" si="1"/>
        <v>2</v>
      </c>
      <c r="D19" s="17">
        <f t="shared" si="2"/>
        <v>0.99045149614900752</v>
      </c>
      <c r="E19" s="17">
        <f t="shared" si="3"/>
        <v>0.98099416622380742</v>
      </c>
      <c r="F19" s="14">
        <f t="shared" si="4"/>
        <v>35979</v>
      </c>
      <c r="G19" s="14">
        <f t="shared" si="5"/>
        <v>36344</v>
      </c>
      <c r="H19" s="3">
        <f>CHOOSE(MATCH($A$2,{"D","C"},0),VLOOKUP($A19,$J$4:$M$39,COUNTA($J$4:$M$4)),TREND(D19:E19,F19:G19,B19))</f>
        <v>0.98384432044784043</v>
      </c>
      <c r="J19" s="32">
        <v>40544</v>
      </c>
      <c r="K19" s="60">
        <f t="shared" si="7"/>
        <v>40727</v>
      </c>
      <c r="L19" s="461">
        <f>IF(YEAR($J19)&lt;MIN('Trend data'!$A$12:$A$36),$L20,IF(YEAR($J19)&gt;MAX('Trend data'!$A$12:$A$36),'Trend data'!$Y$43,_xlfn.XLOOKUP(YEAR($J19),'Trend data'!$A$12:$A$36,'Trend data'!$X$12:$X$36,,0)))</f>
        <v>-1.6149057513445531E-2</v>
      </c>
      <c r="M19" s="18">
        <f>(1+L19)*M18</f>
        <v>0.77180958414857637</v>
      </c>
      <c r="N19" s="153"/>
    </row>
    <row r="20" spans="1:14">
      <c r="A20" s="12">
        <f t="shared" si="6"/>
        <v>36251</v>
      </c>
      <c r="B20" s="34">
        <f t="shared" si="0"/>
        <v>36265</v>
      </c>
      <c r="C20" s="35">
        <f t="shared" si="1"/>
        <v>2</v>
      </c>
      <c r="D20" s="17">
        <f t="shared" si="2"/>
        <v>0.99045149614900752</v>
      </c>
      <c r="E20" s="17">
        <f t="shared" si="3"/>
        <v>0.98099416622380742</v>
      </c>
      <c r="F20" s="14">
        <f t="shared" si="4"/>
        <v>35979</v>
      </c>
      <c r="G20" s="14">
        <f t="shared" si="5"/>
        <v>36344</v>
      </c>
      <c r="H20" s="3">
        <f>CHOOSE(MATCH($A$2,{"D","C"},0),VLOOKUP($A20,$J$4:$M$39,COUNTA($J$4:$M$4)),TREND(D20:E20,F20:G20,B20))</f>
        <v>0.98304109516652205</v>
      </c>
      <c r="J20" s="32">
        <v>40909</v>
      </c>
      <c r="K20" s="60">
        <f t="shared" si="7"/>
        <v>41092</v>
      </c>
      <c r="L20" s="461">
        <f>IF(YEAR($J20)&lt;MIN('Trend data'!$A$12:$A$36),$L21,IF(YEAR($J20)&gt;MAX('Trend data'!$A$12:$A$36),'Trend data'!$Y$43,_xlfn.XLOOKUP(YEAR($J20),'Trend data'!$A$12:$A$36,'Trend data'!$X$12:$X$36,,0)))</f>
        <v>-4.0211659460583693E-2</v>
      </c>
      <c r="M20" s="18">
        <f t="shared" ref="M20:M27" si="9">(1+L20)*M19</f>
        <v>0.74077383998237911</v>
      </c>
      <c r="N20" s="153"/>
    </row>
    <row r="21" spans="1:14">
      <c r="A21" s="12">
        <f t="shared" si="6"/>
        <v>36281</v>
      </c>
      <c r="B21" s="34">
        <f t="shared" si="0"/>
        <v>36295</v>
      </c>
      <c r="C21" s="35">
        <f t="shared" si="1"/>
        <v>2</v>
      </c>
      <c r="D21" s="17">
        <f t="shared" si="2"/>
        <v>0.99045149614900752</v>
      </c>
      <c r="E21" s="17">
        <f t="shared" si="3"/>
        <v>0.98099416622380742</v>
      </c>
      <c r="F21" s="14">
        <f t="shared" si="4"/>
        <v>35979</v>
      </c>
      <c r="G21" s="14">
        <f t="shared" si="5"/>
        <v>36344</v>
      </c>
      <c r="H21" s="3">
        <f>CHOOSE(MATCH($A$2,{"D","C"},0),VLOOKUP($A21,$J$4:$M$39,COUNTA($J$4:$M$4)),TREND(D21:E21,F21:G21,B21))</f>
        <v>0.98226378037814943</v>
      </c>
      <c r="J21" s="32">
        <v>41275</v>
      </c>
      <c r="K21" s="60">
        <f t="shared" si="7"/>
        <v>41458</v>
      </c>
      <c r="L21" s="461">
        <f>IF(YEAR($J21)&lt;MIN('Trend data'!$A$12:$A$36),$L22,IF(YEAR($J21)&gt;MAX('Trend data'!$A$12:$A$36),'Trend data'!$Y$43,_xlfn.XLOOKUP(YEAR($J21),'Trend data'!$A$12:$A$36,'Trend data'!$X$12:$X$36,,0)))</f>
        <v>-2.7915577376396716E-2</v>
      </c>
      <c r="M21" s="18">
        <f t="shared" si="9"/>
        <v>0.72009471053394047</v>
      </c>
      <c r="N21" s="153"/>
    </row>
    <row r="22" spans="1:14">
      <c r="A22" s="12">
        <f t="shared" si="6"/>
        <v>36312</v>
      </c>
      <c r="B22" s="34">
        <f t="shared" si="0"/>
        <v>36326</v>
      </c>
      <c r="C22" s="35">
        <f t="shared" si="1"/>
        <v>2</v>
      </c>
      <c r="D22" s="17">
        <f t="shared" si="2"/>
        <v>0.99045149614900752</v>
      </c>
      <c r="E22" s="17">
        <f t="shared" si="3"/>
        <v>0.98099416622380742</v>
      </c>
      <c r="F22" s="14">
        <f t="shared" si="4"/>
        <v>35979</v>
      </c>
      <c r="G22" s="14">
        <f t="shared" si="5"/>
        <v>36344</v>
      </c>
      <c r="H22" s="3">
        <f>CHOOSE(MATCH($A$2,{"D","C"},0),VLOOKUP($A22,$J$4:$M$39,COUNTA($J$4:$M$4)),TREND(D22:E22,F22:G22,B22))</f>
        <v>0.98146055509683106</v>
      </c>
      <c r="J22" s="32">
        <v>41640</v>
      </c>
      <c r="K22" s="60">
        <f t="shared" si="7"/>
        <v>41823</v>
      </c>
      <c r="L22" s="461">
        <f>IF(YEAR($J22)&lt;MIN('Trend data'!$A$12:$A$36),$L23,IF(YEAR($J22)&gt;MAX('Trend data'!$A$12:$A$36),'Trend data'!$Y$43,_xlfn.XLOOKUP(YEAR($J22),'Trend data'!$A$12:$A$36,'Trend data'!$X$12:$X$36,,0)))</f>
        <v>-1.4246641383784286E-2</v>
      </c>
      <c r="M22" s="151">
        <f t="shared" si="9"/>
        <v>0.7098357794306035</v>
      </c>
      <c r="N22" s="153"/>
    </row>
    <row r="23" spans="1:14">
      <c r="A23" s="12">
        <f t="shared" si="6"/>
        <v>36342</v>
      </c>
      <c r="B23" s="34">
        <f t="shared" si="0"/>
        <v>36356</v>
      </c>
      <c r="C23" s="35">
        <f t="shared" si="1"/>
        <v>3</v>
      </c>
      <c r="D23" s="17">
        <f t="shared" si="2"/>
        <v>0.98099416622380742</v>
      </c>
      <c r="E23" s="17">
        <f t="shared" si="3"/>
        <v>0.97162713964981828</v>
      </c>
      <c r="F23" s="14">
        <f t="shared" si="4"/>
        <v>36344</v>
      </c>
      <c r="G23" s="14">
        <f t="shared" si="5"/>
        <v>36709</v>
      </c>
      <c r="H23" s="3">
        <f>CHOOSE(MATCH($A$2,{"D","C"},0),VLOOKUP($A23,$J$4:$M$39,COUNTA($J$4:$M$4)),TREND(D23:E23,F23:G23,B23))</f>
        <v>0.98068620918575844</v>
      </c>
      <c r="J23" s="32">
        <v>42005</v>
      </c>
      <c r="K23" s="60">
        <f t="shared" si="7"/>
        <v>42188</v>
      </c>
      <c r="L23" s="461">
        <f>IF(YEAR($J23)&lt;MIN('Trend data'!$A$12:$A$36),$L24,IF(YEAR($J23)&gt;MAX('Trend data'!$A$12:$A$36),'Trend data'!$Y$43,_xlfn.XLOOKUP(YEAR($J23),'Trend data'!$A$12:$A$36,'Trend data'!$X$12:$X$36,,0)))</f>
        <v>-6.6089511550713076E-2</v>
      </c>
      <c r="M23" s="151">
        <f t="shared" si="9"/>
        <v>0.66292307948681517</v>
      </c>
      <c r="N23" s="153"/>
    </row>
    <row r="24" spans="1:14">
      <c r="A24" s="12">
        <f t="shared" si="6"/>
        <v>36373</v>
      </c>
      <c r="B24" s="34">
        <f t="shared" si="0"/>
        <v>36387</v>
      </c>
      <c r="C24" s="35">
        <f t="shared" si="1"/>
        <v>3</v>
      </c>
      <c r="D24" s="17">
        <f t="shared" si="2"/>
        <v>0.98099416622380742</v>
      </c>
      <c r="E24" s="17">
        <f t="shared" si="3"/>
        <v>0.97162713964981828</v>
      </c>
      <c r="F24" s="14">
        <f t="shared" si="4"/>
        <v>36344</v>
      </c>
      <c r="G24" s="14">
        <f t="shared" si="5"/>
        <v>36709</v>
      </c>
      <c r="H24" s="3">
        <f>CHOOSE(MATCH($A$2,{"D","C"},0),VLOOKUP($A24,$J$4:$M$39,COUNTA($J$4:$M$4)),TREND(D24:E24,F24:G24,B24))</f>
        <v>0.97989065350413196</v>
      </c>
      <c r="J24" s="32">
        <v>42370</v>
      </c>
      <c r="K24" s="60">
        <f t="shared" si="7"/>
        <v>42553</v>
      </c>
      <c r="L24" s="461">
        <f>IF(YEAR($J24)&lt;MIN('Trend data'!$A$12:$A$36),$L25,IF(YEAR($J24)&gt;MAX('Trend data'!$A$12:$A$36),'Trend data'!$Y$43,_xlfn.XLOOKUP(YEAR($J24),'Trend data'!$A$12:$A$36,'Trend data'!$X$12:$X$36,,0)))</f>
        <v>-8.3189759943731456E-2</v>
      </c>
      <c r="M24" s="151">
        <f t="shared" si="9"/>
        <v>0.6077746676431478</v>
      </c>
      <c r="N24" s="153"/>
    </row>
    <row r="25" spans="1:14">
      <c r="A25" s="12">
        <f t="shared" si="6"/>
        <v>36404</v>
      </c>
      <c r="B25" s="34">
        <f t="shared" si="0"/>
        <v>36418</v>
      </c>
      <c r="C25" s="35">
        <f t="shared" si="1"/>
        <v>3</v>
      </c>
      <c r="D25" s="17">
        <f t="shared" si="2"/>
        <v>0.98099416622380742</v>
      </c>
      <c r="E25" s="17">
        <f t="shared" si="3"/>
        <v>0.97162713964981828</v>
      </c>
      <c r="F25" s="14">
        <f t="shared" si="4"/>
        <v>36344</v>
      </c>
      <c r="G25" s="14">
        <f t="shared" si="5"/>
        <v>36709</v>
      </c>
      <c r="H25" s="3">
        <f>CHOOSE(MATCH($A$2,{"D","C"},0),VLOOKUP($A25,$J$4:$M$39,COUNTA($J$4:$M$4)),TREND(D25:E25,F25:G25,B25))</f>
        <v>0.97909509782250548</v>
      </c>
      <c r="J25" s="32">
        <v>42736</v>
      </c>
      <c r="K25" s="60">
        <f t="shared" si="7"/>
        <v>42919</v>
      </c>
      <c r="L25" s="461">
        <f>IF(YEAR($J25)&lt;MIN('Trend data'!$A$12:$A$36),$L26,IF(YEAR($J25)&gt;MAX('Trend data'!$A$12:$A$36),'Trend data'!$Y$43,_xlfn.XLOOKUP(YEAR($J25),'Trend data'!$A$12:$A$36,'Trend data'!$X$12:$X$36,,0)))</f>
        <v>-2.4345626729522007E-2</v>
      </c>
      <c r="M25" s="151">
        <f t="shared" si="9"/>
        <v>0.59297801244904846</v>
      </c>
      <c r="N25" s="153"/>
    </row>
    <row r="26" spans="1:14">
      <c r="A26" s="12">
        <f t="shared" si="6"/>
        <v>36434</v>
      </c>
      <c r="B26" s="34">
        <f t="shared" si="0"/>
        <v>36448</v>
      </c>
      <c r="C26" s="35">
        <f t="shared" si="1"/>
        <v>3</v>
      </c>
      <c r="D26" s="17">
        <f t="shared" si="2"/>
        <v>0.98099416622380742</v>
      </c>
      <c r="E26" s="17">
        <f t="shared" si="3"/>
        <v>0.97162713964981828</v>
      </c>
      <c r="F26" s="14">
        <f t="shared" si="4"/>
        <v>36344</v>
      </c>
      <c r="G26" s="14">
        <f t="shared" si="5"/>
        <v>36709</v>
      </c>
      <c r="H26" s="3">
        <f>CHOOSE(MATCH($A$2,{"D","C"},0),VLOOKUP($A26,$J$4:$M$39,COUNTA($J$4:$M$4)),TREND(D26:E26,F26:G26,B26))</f>
        <v>0.97832520522738309</v>
      </c>
      <c r="J26" s="32">
        <v>43101</v>
      </c>
      <c r="K26" s="60">
        <f t="shared" si="7"/>
        <v>43284</v>
      </c>
      <c r="L26" s="461">
        <f>IF(YEAR($J26)&lt;MIN('Trend data'!$A$12:$A$36),$L27,IF(YEAR($J26)&gt;MAX('Trend data'!$A$12:$A$36),'Trend data'!$Y$43,_xlfn.XLOOKUP(YEAR($J26),'Trend data'!$A$12:$A$36,'Trend data'!$X$12:$X$36,,0)))</f>
        <v>-4.728096562972417E-2</v>
      </c>
      <c r="M26" s="18">
        <f t="shared" si="9"/>
        <v>0.5649414394232628</v>
      </c>
      <c r="N26" s="153"/>
    </row>
    <row r="27" spans="1:14">
      <c r="A27" s="12">
        <f t="shared" si="6"/>
        <v>36465</v>
      </c>
      <c r="B27" s="34">
        <f t="shared" si="0"/>
        <v>36479</v>
      </c>
      <c r="C27" s="35">
        <f t="shared" si="1"/>
        <v>3</v>
      </c>
      <c r="D27" s="17">
        <f t="shared" si="2"/>
        <v>0.98099416622380742</v>
      </c>
      <c r="E27" s="17">
        <f t="shared" si="3"/>
        <v>0.97162713964981828</v>
      </c>
      <c r="F27" s="14">
        <f t="shared" si="4"/>
        <v>36344</v>
      </c>
      <c r="G27" s="14">
        <f t="shared" si="5"/>
        <v>36709</v>
      </c>
      <c r="H27" s="3">
        <f>CHOOSE(MATCH($A$2,{"D","C"},0),VLOOKUP($A27,$J$4:$M$39,COUNTA($J$4:$M$4)),TREND(D27:E27,F27:G27,B27))</f>
        <v>0.97752964954575661</v>
      </c>
      <c r="J27" s="32">
        <v>43466</v>
      </c>
      <c r="K27" s="60">
        <f t="shared" si="7"/>
        <v>43649</v>
      </c>
      <c r="L27" s="461">
        <f>IF(YEAR($J27)&lt;MIN('Trend data'!$A$12:$A$36),$L28,IF(YEAR($J27)&gt;MAX('Trend data'!$A$12:$A$36),'Trend data'!$Y$43,_xlfn.XLOOKUP(YEAR($J27),'Trend data'!$A$12:$A$36,'Trend data'!$X$12:$X$36,,0)))</f>
        <v>1.81648682851554E-2</v>
      </c>
      <c r="M27" s="18">
        <f t="shared" si="9"/>
        <v>0.57520352625921245</v>
      </c>
      <c r="N27" s="153"/>
    </row>
    <row r="28" spans="1:14">
      <c r="A28" s="12">
        <f t="shared" si="6"/>
        <v>36495</v>
      </c>
      <c r="B28" s="34">
        <f t="shared" si="0"/>
        <v>36509</v>
      </c>
      <c r="C28" s="35">
        <f t="shared" si="1"/>
        <v>3</v>
      </c>
      <c r="D28" s="17">
        <f t="shared" si="2"/>
        <v>0.98099416622380742</v>
      </c>
      <c r="E28" s="17">
        <f t="shared" si="3"/>
        <v>0.97162713964981828</v>
      </c>
      <c r="F28" s="14">
        <f t="shared" si="4"/>
        <v>36344</v>
      </c>
      <c r="G28" s="14">
        <f t="shared" si="5"/>
        <v>36709</v>
      </c>
      <c r="H28" s="3">
        <f>CHOOSE(MATCH($A$2,{"D","C"},0),VLOOKUP($A28,$J$4:$M$39,COUNTA($J$4:$M$4)),TREND(D28:E28,F28:G28,B28))</f>
        <v>0.97675975695063422</v>
      </c>
      <c r="J28" s="32">
        <v>43831</v>
      </c>
      <c r="K28" s="60">
        <f t="shared" ref="K28:K38" si="10">EDATE(J28+ROUND((J29-J28)/2,0),$M$2/2)+ROUND(30.5*MOD($M$2,1),0)</f>
        <v>44014</v>
      </c>
      <c r="L28" s="461">
        <f>IF(YEAR($J28)&lt;MIN('Trend data'!$A$12:$A$36),$L29,IF(YEAR($J28)&gt;MAX('Trend data'!$A$12:$A$36),'Trend data'!$Y$43,_xlfn.XLOOKUP(YEAR($J28),'Trend data'!$A$12:$A$36,'Trend data'!$X$12:$X$36,,0)))</f>
        <v>-9.9834156173950195E-4</v>
      </c>
      <c r="M28" s="151">
        <f t="shared" ref="M28:M38" si="11">(1+L28)*M27</f>
        <v>0.57462927667248875</v>
      </c>
      <c r="N28" s="153"/>
    </row>
    <row r="29" spans="1:14">
      <c r="A29" s="12">
        <f t="shared" si="6"/>
        <v>36526</v>
      </c>
      <c r="B29" s="34">
        <f t="shared" si="0"/>
        <v>36540</v>
      </c>
      <c r="C29" s="35">
        <f t="shared" si="1"/>
        <v>3</v>
      </c>
      <c r="D29" s="17">
        <f t="shared" si="2"/>
        <v>0.98099416622380742</v>
      </c>
      <c r="E29" s="17">
        <f t="shared" si="3"/>
        <v>0.97162713964981828</v>
      </c>
      <c r="F29" s="14">
        <f t="shared" si="4"/>
        <v>36344</v>
      </c>
      <c r="G29" s="14">
        <f t="shared" si="5"/>
        <v>36709</v>
      </c>
      <c r="H29" s="3">
        <f>CHOOSE(MATCH($A$2,{"D","C"},0),VLOOKUP($A29,$J$4:$M$39,COUNTA($J$4:$M$4)),TREND(D29:E29,F29:G29,B29))</f>
        <v>0.97596420126900774</v>
      </c>
      <c r="J29" s="32">
        <v>44197</v>
      </c>
      <c r="K29" s="60">
        <f t="shared" si="10"/>
        <v>44380</v>
      </c>
      <c r="L29" s="461">
        <f>IF(YEAR($J29)&lt;MIN('Trend data'!$A$12:$A$36),$L30,IF(YEAR($J29)&gt;MAX('Trend data'!$A$12:$A$36),'Trend data'!$Y$43,_xlfn.XLOOKUP(YEAR($J29),'Trend data'!$A$12:$A$36,'Trend data'!$X$12:$X$36,,0)))</f>
        <v>-6.0671760482866599E-4</v>
      </c>
      <c r="M29" s="151">
        <f t="shared" si="11"/>
        <v>0.57428063897408155</v>
      </c>
      <c r="N29" s="153"/>
    </row>
    <row r="30" spans="1:14">
      <c r="A30" s="12">
        <f t="shared" si="6"/>
        <v>36557</v>
      </c>
      <c r="B30" s="34">
        <f t="shared" si="0"/>
        <v>36571</v>
      </c>
      <c r="C30" s="35">
        <f t="shared" si="1"/>
        <v>3</v>
      </c>
      <c r="D30" s="17">
        <f t="shared" si="2"/>
        <v>0.98099416622380742</v>
      </c>
      <c r="E30" s="17">
        <f t="shared" si="3"/>
        <v>0.97162713964981828</v>
      </c>
      <c r="F30" s="14">
        <f t="shared" si="4"/>
        <v>36344</v>
      </c>
      <c r="G30" s="14">
        <f t="shared" si="5"/>
        <v>36709</v>
      </c>
      <c r="H30" s="3">
        <f>CHOOSE(MATCH($A$2,{"D","C"},0),VLOOKUP($A30,$J$4:$M$39,COUNTA($J$4:$M$4)),TREND(D30:E30,F30:G30,B30))</f>
        <v>0.97516864558738126</v>
      </c>
      <c r="J30" s="32">
        <v>44562</v>
      </c>
      <c r="K30" s="60">
        <f t="shared" si="10"/>
        <v>44745</v>
      </c>
      <c r="L30" s="461">
        <f>IF(YEAR($J30)&lt;MIN('Trend data'!$A$12:$A$36),$L31,IF(YEAR($J30)&gt;MAX('Trend data'!$A$12:$A$36),'Trend data'!$Y$43,_xlfn.XLOOKUP(YEAR($J30),'Trend data'!$A$12:$A$36,'Trend data'!$X$12:$X$36,,0)))</f>
        <v>-2.1469652146655083E-4</v>
      </c>
      <c r="M30" s="151">
        <f t="shared" si="11"/>
        <v>0.57415734291854825</v>
      </c>
      <c r="N30" s="153"/>
    </row>
    <row r="31" spans="1:14">
      <c r="A31" s="12">
        <f t="shared" si="6"/>
        <v>36586</v>
      </c>
      <c r="B31" s="34">
        <f t="shared" si="0"/>
        <v>36600</v>
      </c>
      <c r="C31" s="35">
        <f t="shared" si="1"/>
        <v>3</v>
      </c>
      <c r="D31" s="17">
        <f t="shared" si="2"/>
        <v>0.98099416622380742</v>
      </c>
      <c r="E31" s="17">
        <f t="shared" si="3"/>
        <v>0.97162713964981828</v>
      </c>
      <c r="F31" s="14">
        <f t="shared" si="4"/>
        <v>36344</v>
      </c>
      <c r="G31" s="14">
        <f t="shared" si="5"/>
        <v>36709</v>
      </c>
      <c r="H31" s="3">
        <f>CHOOSE(MATCH($A$2,{"D","C"},0),VLOOKUP($A31,$J$4:$M$39,COUNTA($J$4:$M$4)),TREND(D31:E31,F31:G31,B31))</f>
        <v>0.97442441607876296</v>
      </c>
      <c r="J31" s="32">
        <v>44927</v>
      </c>
      <c r="K31" s="60">
        <f t="shared" si="10"/>
        <v>45110</v>
      </c>
      <c r="L31" s="461">
        <f>IF(YEAR($J31)&lt;MIN('Trend data'!$A$12:$A$36),$L32,IF(YEAR($J31)&gt;MAX('Trend data'!$A$12:$A$36),'Trend data'!$Y$43,_xlfn.XLOOKUP(YEAR($J31),'Trend data'!$A$12:$A$36,'Trend data'!$X$12:$X$36,,0)))</f>
        <v>1.7741450811548098E-4</v>
      </c>
      <c r="M31" s="151">
        <f t="shared" si="11"/>
        <v>0.57425920676112308</v>
      </c>
      <c r="N31" s="153"/>
    </row>
    <row r="32" spans="1:14">
      <c r="A32" s="12">
        <f t="shared" si="6"/>
        <v>36617</v>
      </c>
      <c r="B32" s="34">
        <f t="shared" si="0"/>
        <v>36631</v>
      </c>
      <c r="C32" s="35">
        <f t="shared" si="1"/>
        <v>3</v>
      </c>
      <c r="D32" s="17">
        <f t="shared" si="2"/>
        <v>0.98099416622380742</v>
      </c>
      <c r="E32" s="17">
        <f t="shared" si="3"/>
        <v>0.97162713964981828</v>
      </c>
      <c r="F32" s="14">
        <f t="shared" si="4"/>
        <v>36344</v>
      </c>
      <c r="G32" s="14">
        <f t="shared" si="5"/>
        <v>36709</v>
      </c>
      <c r="H32" s="3">
        <f>CHOOSE(MATCH($A$2,{"D","C"},0),VLOOKUP($A32,$J$4:$M$39,COUNTA($J$4:$M$4)),TREND(D32:E32,F32:G32,B32))</f>
        <v>0.97362886039713648</v>
      </c>
      <c r="J32" s="32">
        <v>45292</v>
      </c>
      <c r="K32" s="60">
        <f t="shared" si="10"/>
        <v>45475</v>
      </c>
      <c r="L32" s="171">
        <f>IF(YEAR($J32)&lt;MIN('Trend data'!$A$12:$A$36),$L33,IF(YEAR($J32)&gt;MAX('Trend data'!$A$12:$A$36),'Trend data'!$Y$43,_xlfn.XLOOKUP(YEAR($J32),'Trend data'!$A$12:$A$36,'Trend data'!$X$12:$X$36,,0)))</f>
        <v>1.7741450811548098E-4</v>
      </c>
      <c r="M32" s="151">
        <f t="shared" si="11"/>
        <v>0.57436108867582136</v>
      </c>
      <c r="N32" s="153"/>
    </row>
    <row r="33" spans="1:14">
      <c r="A33" s="12">
        <f t="shared" si="6"/>
        <v>36647</v>
      </c>
      <c r="B33" s="34">
        <f t="shared" si="0"/>
        <v>36661</v>
      </c>
      <c r="C33" s="35">
        <f t="shared" si="1"/>
        <v>3</v>
      </c>
      <c r="D33" s="17">
        <f t="shared" si="2"/>
        <v>0.98099416622380742</v>
      </c>
      <c r="E33" s="17">
        <f t="shared" si="3"/>
        <v>0.97162713964981828</v>
      </c>
      <c r="F33" s="14">
        <f t="shared" si="4"/>
        <v>36344</v>
      </c>
      <c r="G33" s="14">
        <f t="shared" si="5"/>
        <v>36709</v>
      </c>
      <c r="H33" s="3">
        <f>CHOOSE(MATCH($A$2,{"D","C"},0),VLOOKUP($A33,$J$4:$M$39,COUNTA($J$4:$M$4)),TREND(D33:E33,F33:G33,B33))</f>
        <v>0.97285896780201409</v>
      </c>
      <c r="J33" s="32">
        <v>45658</v>
      </c>
      <c r="K33" s="60">
        <f t="shared" si="10"/>
        <v>45841</v>
      </c>
      <c r="L33" s="171">
        <f>IF(YEAR($J33)&lt;MIN('Trend data'!$A$12:$A$36),$L34,IF(YEAR($J33)&gt;MAX('Trend data'!$A$12:$A$36),'Trend data'!$Y$43,_xlfn.XLOOKUP(YEAR($J33),'Trend data'!$A$12:$A$36,'Trend data'!$X$12:$X$36,,0)))</f>
        <v>1.7741450811548098E-4</v>
      </c>
      <c r="M33" s="151">
        <f t="shared" si="11"/>
        <v>0.57446298866584944</v>
      </c>
      <c r="N33" s="153"/>
    </row>
    <row r="34" spans="1:14">
      <c r="A34" s="12">
        <f t="shared" si="6"/>
        <v>36678</v>
      </c>
      <c r="B34" s="34">
        <f t="shared" si="0"/>
        <v>36692</v>
      </c>
      <c r="C34" s="35">
        <f t="shared" si="1"/>
        <v>3</v>
      </c>
      <c r="D34" s="17">
        <f t="shared" si="2"/>
        <v>0.98099416622380742</v>
      </c>
      <c r="E34" s="17">
        <f t="shared" si="3"/>
        <v>0.97162713964981828</v>
      </c>
      <c r="F34" s="14">
        <f t="shared" si="4"/>
        <v>36344</v>
      </c>
      <c r="G34" s="14">
        <f t="shared" si="5"/>
        <v>36709</v>
      </c>
      <c r="H34" s="3">
        <f>CHOOSE(MATCH($A$2,{"D","C"},0),VLOOKUP($A34,$J$4:$M$39,COUNTA($J$4:$M$4)),TREND(D34:E34,F34:G34,B34))</f>
        <v>0.9720634121203876</v>
      </c>
      <c r="J34" s="32">
        <v>46023</v>
      </c>
      <c r="K34" s="60">
        <f t="shared" si="10"/>
        <v>46206</v>
      </c>
      <c r="L34" s="171">
        <f>IF(YEAR($J34)&lt;MIN('Trend data'!$A$12:$A$36),$L35,IF(YEAR($J34)&gt;MAX('Trend data'!$A$12:$A$36),'Trend data'!$Y$43,_xlfn.XLOOKUP(YEAR($J34),'Trend data'!$A$12:$A$36,'Trend data'!$X$12:$X$36,,0)))</f>
        <v>1.7741450811548098E-4</v>
      </c>
      <c r="M34" s="151">
        <f t="shared" si="11"/>
        <v>0.57456490673441418</v>
      </c>
      <c r="N34" s="153"/>
    </row>
    <row r="35" spans="1:14">
      <c r="A35" s="12">
        <f t="shared" si="6"/>
        <v>36708</v>
      </c>
      <c r="B35" s="34">
        <f t="shared" si="0"/>
        <v>36722</v>
      </c>
      <c r="C35" s="35">
        <f t="shared" si="1"/>
        <v>4</v>
      </c>
      <c r="D35" s="17">
        <f t="shared" si="2"/>
        <v>0.97162713964981828</v>
      </c>
      <c r="E35" s="17">
        <f t="shared" si="3"/>
        <v>0.96028215209536327</v>
      </c>
      <c r="F35" s="14">
        <f t="shared" si="4"/>
        <v>36709</v>
      </c>
      <c r="G35" s="14">
        <f t="shared" si="5"/>
        <v>37075</v>
      </c>
      <c r="H35" s="3">
        <f>CHOOSE(MATCH($A$2,{"D","C"},0),VLOOKUP($A35,$J$4:$M$39,COUNTA($J$4:$M$4)),TREND(D35:E35,F35:G35,B35))</f>
        <v>0.97122417561099894</v>
      </c>
      <c r="J35" s="32">
        <v>46388</v>
      </c>
      <c r="K35" s="60">
        <f t="shared" si="10"/>
        <v>46571</v>
      </c>
      <c r="L35" s="171">
        <f>IF(YEAR($J35)&lt;MIN('Trend data'!$A$12:$A$36),$L36,IF(YEAR($J35)&gt;MAX('Trend data'!$A$12:$A$36),'Trend data'!$Y$43,_xlfn.XLOOKUP(YEAR($J35),'Trend data'!$A$12:$A$36,'Trend data'!$X$12:$X$36,,0)))</f>
        <v>1.7741450811548098E-4</v>
      </c>
      <c r="M35" s="151">
        <f t="shared" si="11"/>
        <v>0.57466684288472292</v>
      </c>
      <c r="N35" s="153"/>
    </row>
    <row r="36" spans="1:14">
      <c r="A36" s="12">
        <f t="shared" si="6"/>
        <v>36739</v>
      </c>
      <c r="B36" s="34">
        <f t="shared" si="0"/>
        <v>36753</v>
      </c>
      <c r="C36" s="35">
        <f t="shared" si="1"/>
        <v>4</v>
      </c>
      <c r="D36" s="17">
        <f t="shared" si="2"/>
        <v>0.97162713964981828</v>
      </c>
      <c r="E36" s="17">
        <f t="shared" si="3"/>
        <v>0.96028215209536327</v>
      </c>
      <c r="F36" s="14">
        <f t="shared" si="4"/>
        <v>36709</v>
      </c>
      <c r="G36" s="14">
        <f t="shared" si="5"/>
        <v>37075</v>
      </c>
      <c r="H36" s="3">
        <f>CHOOSE(MATCH($A$2,{"D","C"},0),VLOOKUP($A36,$J$4:$M$39,COUNTA($J$4:$M$4)),TREND(D36:E36,F36:G36,B36))</f>
        <v>0.97026326136458341</v>
      </c>
      <c r="J36" s="32">
        <v>46753</v>
      </c>
      <c r="K36" s="60">
        <f t="shared" si="10"/>
        <v>46936</v>
      </c>
      <c r="L36" s="171">
        <f>IF(YEAR($J36)&lt;MIN('Trend data'!$A$12:$A$36),$L37,IF(YEAR($J36)&gt;MAX('Trend data'!$A$12:$A$36),'Trend data'!$Y$43,_xlfn.XLOOKUP(YEAR($J36),'Trend data'!$A$12:$A$36,'Trend data'!$X$12:$X$36,,0)))</f>
        <v>1.7741450811548098E-4</v>
      </c>
      <c r="M36" s="151">
        <f t="shared" si="11"/>
        <v>0.57476879711998363</v>
      </c>
      <c r="N36" s="153"/>
    </row>
    <row r="37" spans="1:14">
      <c r="A37" s="12">
        <f t="shared" si="6"/>
        <v>36770</v>
      </c>
      <c r="B37" s="34">
        <f t="shared" si="0"/>
        <v>36784</v>
      </c>
      <c r="C37" s="35">
        <f t="shared" si="1"/>
        <v>4</v>
      </c>
      <c r="D37" s="17">
        <f t="shared" si="2"/>
        <v>0.97162713964981828</v>
      </c>
      <c r="E37" s="17">
        <f t="shared" si="3"/>
        <v>0.96028215209536327</v>
      </c>
      <c r="F37" s="14">
        <f t="shared" si="4"/>
        <v>36709</v>
      </c>
      <c r="G37" s="14">
        <f t="shared" si="5"/>
        <v>37075</v>
      </c>
      <c r="H37" s="3">
        <f>CHOOSE(MATCH($A$2,{"D","C"},0),VLOOKUP($A37,$J$4:$M$39,COUNTA($J$4:$M$4)),TREND(D37:E37,F37:G37,B37))</f>
        <v>0.96930234711816765</v>
      </c>
      <c r="J37" s="32">
        <v>47119</v>
      </c>
      <c r="K37" s="60">
        <f t="shared" si="10"/>
        <v>47302</v>
      </c>
      <c r="L37" s="171">
        <f>IF(YEAR($J37)&lt;MIN('Trend data'!$A$12:$A$36),$L38,IF(YEAR($J37)&gt;MAX('Trend data'!$A$12:$A$36),'Trend data'!$Y$43,_xlfn.XLOOKUP(YEAR($J37),'Trend data'!$A$12:$A$36,'Trend data'!$X$12:$X$36,,0)))</f>
        <v>1.7741450811548098E-4</v>
      </c>
      <c r="M37" s="151">
        <f t="shared" si="11"/>
        <v>0.57487076944340476</v>
      </c>
      <c r="N37" s="153"/>
    </row>
    <row r="38" spans="1:14">
      <c r="A38" s="12">
        <f t="shared" si="6"/>
        <v>36800</v>
      </c>
      <c r="B38" s="34">
        <f t="shared" si="0"/>
        <v>36814</v>
      </c>
      <c r="C38" s="35">
        <f t="shared" si="1"/>
        <v>4</v>
      </c>
      <c r="D38" s="17">
        <f t="shared" si="2"/>
        <v>0.97162713964981828</v>
      </c>
      <c r="E38" s="17">
        <f t="shared" si="3"/>
        <v>0.96028215209536327</v>
      </c>
      <c r="F38" s="14">
        <f t="shared" si="4"/>
        <v>36709</v>
      </c>
      <c r="G38" s="14">
        <f t="shared" si="5"/>
        <v>37075</v>
      </c>
      <c r="H38" s="3">
        <f>CHOOSE(MATCH($A$2,{"D","C"},0),VLOOKUP($A38,$J$4:$M$39,COUNTA($J$4:$M$4)),TREND(D38:E38,F38:G38,B38))</f>
        <v>0.96837243010550744</v>
      </c>
      <c r="J38" s="32">
        <v>47484</v>
      </c>
      <c r="K38" s="60">
        <f t="shared" si="10"/>
        <v>47667</v>
      </c>
      <c r="L38" s="171">
        <f>IF(YEAR($J38)&lt;MIN('Trend data'!$A$12:$A$36),$L39,IF(YEAR($J38)&gt;MAX('Trend data'!$A$12:$A$36),'Trend data'!$Y$43,_xlfn.XLOOKUP(YEAR($J38),'Trend data'!$A$12:$A$36,'Trend data'!$X$12:$X$36,,0)))</f>
        <v>1.7741450811548098E-4</v>
      </c>
      <c r="M38" s="151">
        <f t="shared" si="11"/>
        <v>0.57497275985819551</v>
      </c>
      <c r="N38" s="153"/>
    </row>
    <row r="39" spans="1:14">
      <c r="A39" s="12">
        <f t="shared" si="6"/>
        <v>36831</v>
      </c>
      <c r="B39" s="34">
        <f t="shared" si="0"/>
        <v>36845</v>
      </c>
      <c r="C39" s="35">
        <f t="shared" si="1"/>
        <v>4</v>
      </c>
      <c r="D39" s="17">
        <f t="shared" si="2"/>
        <v>0.97162713964981828</v>
      </c>
      <c r="E39" s="17">
        <f t="shared" si="3"/>
        <v>0.96028215209536327</v>
      </c>
      <c r="F39" s="14">
        <f t="shared" si="4"/>
        <v>36709</v>
      </c>
      <c r="G39" s="14">
        <f t="shared" si="5"/>
        <v>37075</v>
      </c>
      <c r="H39" s="3">
        <f>CHOOSE(MATCH($A$2,{"D","C"},0),VLOOKUP($A39,$J$4:$M$39,COUNTA($J$4:$M$4)),TREND(D39:E39,F39:G39,B39))</f>
        <v>0.96741151585909191</v>
      </c>
      <c r="J39" s="51">
        <v>47849</v>
      </c>
      <c r="K39" s="52"/>
      <c r="L39" s="52"/>
      <c r="M39" s="52"/>
    </row>
    <row r="40" spans="1:14">
      <c r="A40" s="12">
        <f t="shared" si="6"/>
        <v>36861</v>
      </c>
      <c r="B40" s="34">
        <f t="shared" si="0"/>
        <v>36875</v>
      </c>
      <c r="C40" s="35">
        <f t="shared" si="1"/>
        <v>4</v>
      </c>
      <c r="D40" s="17">
        <f t="shared" si="2"/>
        <v>0.97162713964981828</v>
      </c>
      <c r="E40" s="17">
        <f t="shared" si="3"/>
        <v>0.96028215209536327</v>
      </c>
      <c r="F40" s="14">
        <f t="shared" si="4"/>
        <v>36709</v>
      </c>
      <c r="G40" s="14">
        <f t="shared" si="5"/>
        <v>37075</v>
      </c>
      <c r="H40" s="3">
        <f>CHOOSE(MATCH($A$2,{"D","C"},0),VLOOKUP($A40,$J$4:$M$39,COUNTA($J$4:$M$4)),TREND(D40:E40,F40:G40,B40))</f>
        <v>0.9664815988464317</v>
      </c>
    </row>
    <row r="41" spans="1:14">
      <c r="A41" s="12">
        <f t="shared" si="6"/>
        <v>36892</v>
      </c>
      <c r="B41" s="34">
        <f t="shared" si="0"/>
        <v>36906</v>
      </c>
      <c r="C41" s="35">
        <f t="shared" si="1"/>
        <v>4</v>
      </c>
      <c r="D41" s="17">
        <f t="shared" si="2"/>
        <v>0.97162713964981828</v>
      </c>
      <c r="E41" s="17">
        <f t="shared" si="3"/>
        <v>0.96028215209536327</v>
      </c>
      <c r="F41" s="14">
        <f t="shared" si="4"/>
        <v>36709</v>
      </c>
      <c r="G41" s="14">
        <f t="shared" si="5"/>
        <v>37075</v>
      </c>
      <c r="H41" s="3">
        <f>CHOOSE(MATCH($A$2,{"D","C"},0),VLOOKUP($A41,$J$4:$M$39,COUNTA($J$4:$M$4)),TREND(D41:E41,F41:G41,B41))</f>
        <v>0.96552068460001594</v>
      </c>
    </row>
    <row r="42" spans="1:14">
      <c r="A42" s="12">
        <f t="shared" si="6"/>
        <v>36923</v>
      </c>
      <c r="B42" s="34">
        <f t="shared" si="0"/>
        <v>36937</v>
      </c>
      <c r="C42" s="35">
        <f t="shared" si="1"/>
        <v>4</v>
      </c>
      <c r="D42" s="17">
        <f t="shared" si="2"/>
        <v>0.97162713964981828</v>
      </c>
      <c r="E42" s="17">
        <f t="shared" si="3"/>
        <v>0.96028215209536327</v>
      </c>
      <c r="F42" s="14">
        <f t="shared" si="4"/>
        <v>36709</v>
      </c>
      <c r="G42" s="14">
        <f t="shared" si="5"/>
        <v>37075</v>
      </c>
      <c r="H42" s="3">
        <f>CHOOSE(MATCH($A$2,{"D","C"},0),VLOOKUP($A42,$J$4:$M$39,COUNTA($J$4:$M$4)),TREND(D42:E42,F42:G42,B42))</f>
        <v>0.96455977035360041</v>
      </c>
    </row>
    <row r="43" spans="1:14">
      <c r="A43" s="12">
        <f t="shared" si="6"/>
        <v>36951</v>
      </c>
      <c r="B43" s="34">
        <f t="shared" si="0"/>
        <v>36965</v>
      </c>
      <c r="C43" s="35">
        <f t="shared" si="1"/>
        <v>4</v>
      </c>
      <c r="D43" s="17">
        <f t="shared" si="2"/>
        <v>0.97162713964981828</v>
      </c>
      <c r="E43" s="17">
        <f t="shared" si="3"/>
        <v>0.96028215209536327</v>
      </c>
      <c r="F43" s="14">
        <f t="shared" si="4"/>
        <v>36709</v>
      </c>
      <c r="G43" s="14">
        <f t="shared" si="5"/>
        <v>37075</v>
      </c>
      <c r="H43" s="3">
        <f>CHOOSE(MATCH($A$2,{"D","C"},0),VLOOKUP($A43,$J$4:$M$39,COUNTA($J$4:$M$4)),TREND(D43:E43,F43:G43,B43))</f>
        <v>0.96369184780845085</v>
      </c>
    </row>
    <row r="44" spans="1:14">
      <c r="A44" s="12">
        <f t="shared" si="6"/>
        <v>36982</v>
      </c>
      <c r="B44" s="34">
        <f t="shared" si="0"/>
        <v>36996</v>
      </c>
      <c r="C44" s="35">
        <f t="shared" si="1"/>
        <v>4</v>
      </c>
      <c r="D44" s="17">
        <f t="shared" si="2"/>
        <v>0.97162713964981828</v>
      </c>
      <c r="E44" s="17">
        <f t="shared" si="3"/>
        <v>0.96028215209536327</v>
      </c>
      <c r="F44" s="14">
        <f t="shared" si="4"/>
        <v>36709</v>
      </c>
      <c r="G44" s="14">
        <f t="shared" si="5"/>
        <v>37075</v>
      </c>
      <c r="H44" s="3">
        <f>CHOOSE(MATCH($A$2,{"D","C"},0),VLOOKUP($A44,$J$4:$M$39,COUNTA($J$4:$M$4)),TREND(D44:E44,F44:G44,B44))</f>
        <v>0.96273093356203532</v>
      </c>
    </row>
    <row r="45" spans="1:14">
      <c r="A45" s="12">
        <f t="shared" si="6"/>
        <v>37012</v>
      </c>
      <c r="B45" s="34">
        <f t="shared" si="0"/>
        <v>37026</v>
      </c>
      <c r="C45" s="35">
        <f t="shared" si="1"/>
        <v>4</v>
      </c>
      <c r="D45" s="17">
        <f t="shared" si="2"/>
        <v>0.97162713964981828</v>
      </c>
      <c r="E45" s="17">
        <f t="shared" si="3"/>
        <v>0.96028215209536327</v>
      </c>
      <c r="F45" s="14">
        <f t="shared" si="4"/>
        <v>36709</v>
      </c>
      <c r="G45" s="14">
        <f t="shared" si="5"/>
        <v>37075</v>
      </c>
      <c r="H45" s="3">
        <f>CHOOSE(MATCH($A$2,{"D","C"},0),VLOOKUP($A45,$J$4:$M$39,COUNTA($J$4:$M$4)),TREND(D45:E45,F45:G45,B45))</f>
        <v>0.96180101654937511</v>
      </c>
    </row>
    <row r="46" spans="1:14">
      <c r="A46" s="12">
        <f t="shared" si="6"/>
        <v>37043</v>
      </c>
      <c r="B46" s="34">
        <f t="shared" si="0"/>
        <v>37057</v>
      </c>
      <c r="C46" s="35">
        <f t="shared" si="1"/>
        <v>4</v>
      </c>
      <c r="D46" s="17">
        <f t="shared" si="2"/>
        <v>0.97162713964981828</v>
      </c>
      <c r="E46" s="17">
        <f t="shared" si="3"/>
        <v>0.96028215209536327</v>
      </c>
      <c r="F46" s="14">
        <f t="shared" si="4"/>
        <v>36709</v>
      </c>
      <c r="G46" s="14">
        <f t="shared" si="5"/>
        <v>37075</v>
      </c>
      <c r="H46" s="3">
        <f>CHOOSE(MATCH($A$2,{"D","C"},0),VLOOKUP($A46,$J$4:$M$39,COUNTA($J$4:$M$4)),TREND(D46:E46,F46:G46,B46))</f>
        <v>0.96084010230295958</v>
      </c>
    </row>
    <row r="47" spans="1:14">
      <c r="A47" s="12">
        <f t="shared" si="6"/>
        <v>37073</v>
      </c>
      <c r="B47" s="34">
        <f t="shared" si="0"/>
        <v>37087</v>
      </c>
      <c r="C47" s="35">
        <f t="shared" si="1"/>
        <v>5</v>
      </c>
      <c r="D47" s="17">
        <f t="shared" si="2"/>
        <v>0.96028215209536327</v>
      </c>
      <c r="E47" s="17">
        <f t="shared" si="3"/>
        <v>0.93483519256972636</v>
      </c>
      <c r="F47" s="14">
        <f t="shared" si="4"/>
        <v>37075</v>
      </c>
      <c r="G47" s="14">
        <f t="shared" si="5"/>
        <v>37440</v>
      </c>
      <c r="H47" s="3">
        <f>CHOOSE(MATCH($A$2,{"D","C"},0),VLOOKUP($A47,$J$4:$M$39,COUNTA($J$4:$M$4)),TREND(D47:E47,F47:G47,B47))</f>
        <v>0.95944553972739754</v>
      </c>
    </row>
    <row r="48" spans="1:14">
      <c r="A48" s="12">
        <f t="shared" si="6"/>
        <v>37104</v>
      </c>
      <c r="B48" s="34">
        <f t="shared" si="0"/>
        <v>37118</v>
      </c>
      <c r="C48" s="35">
        <f t="shared" si="1"/>
        <v>5</v>
      </c>
      <c r="D48" s="17">
        <f t="shared" si="2"/>
        <v>0.96028215209536327</v>
      </c>
      <c r="E48" s="17">
        <f t="shared" si="3"/>
        <v>0.93483519256972636</v>
      </c>
      <c r="F48" s="14">
        <f t="shared" si="4"/>
        <v>37075</v>
      </c>
      <c r="G48" s="14">
        <f t="shared" si="5"/>
        <v>37440</v>
      </c>
      <c r="H48" s="3">
        <f>CHOOSE(MATCH($A$2,{"D","C"},0),VLOOKUP($A48,$J$4:$M$39,COUNTA($J$4:$M$4)),TREND(D48:E48,F48:G48,B48))</f>
        <v>0.95728429111015156</v>
      </c>
    </row>
    <row r="49" spans="1:13">
      <c r="A49" s="12">
        <f t="shared" si="6"/>
        <v>37135</v>
      </c>
      <c r="B49" s="34">
        <f t="shared" si="0"/>
        <v>37149</v>
      </c>
      <c r="C49" s="35">
        <f t="shared" si="1"/>
        <v>5</v>
      </c>
      <c r="D49" s="17">
        <f t="shared" si="2"/>
        <v>0.96028215209536327</v>
      </c>
      <c r="E49" s="17">
        <f t="shared" si="3"/>
        <v>0.93483519256972636</v>
      </c>
      <c r="F49" s="14">
        <f t="shared" si="4"/>
        <v>37075</v>
      </c>
      <c r="G49" s="14">
        <f t="shared" si="5"/>
        <v>37440</v>
      </c>
      <c r="H49" s="3">
        <f>CHOOSE(MATCH($A$2,{"D","C"},0),VLOOKUP($A49,$J$4:$M$39,COUNTA($J$4:$M$4)),TREND(D49:E49,F49:G49,B49))</f>
        <v>0.95512304249290558</v>
      </c>
    </row>
    <row r="50" spans="1:13">
      <c r="A50" s="12">
        <f t="shared" si="6"/>
        <v>37165</v>
      </c>
      <c r="B50" s="34">
        <f t="shared" si="0"/>
        <v>37179</v>
      </c>
      <c r="C50" s="35">
        <f t="shared" si="1"/>
        <v>5</v>
      </c>
      <c r="D50" s="17">
        <f t="shared" si="2"/>
        <v>0.96028215209536327</v>
      </c>
      <c r="E50" s="17">
        <f t="shared" si="3"/>
        <v>0.93483519256972636</v>
      </c>
      <c r="F50" s="14">
        <f t="shared" si="4"/>
        <v>37075</v>
      </c>
      <c r="G50" s="14">
        <f t="shared" si="5"/>
        <v>37440</v>
      </c>
      <c r="H50" s="3">
        <f>CHOOSE(MATCH($A$2,{"D","C"},0),VLOOKUP($A50,$J$4:$M$39,COUNTA($J$4:$M$4)),TREND(D50:E50,F50:G50,B50))</f>
        <v>0.95303151157299038</v>
      </c>
      <c r="M50" s="50"/>
    </row>
    <row r="51" spans="1:13">
      <c r="A51" s="12">
        <f t="shared" si="6"/>
        <v>37196</v>
      </c>
      <c r="B51" s="34">
        <f t="shared" si="0"/>
        <v>37210</v>
      </c>
      <c r="C51" s="35">
        <f t="shared" si="1"/>
        <v>5</v>
      </c>
      <c r="D51" s="17">
        <f t="shared" si="2"/>
        <v>0.96028215209536327</v>
      </c>
      <c r="E51" s="17">
        <f t="shared" si="3"/>
        <v>0.93483519256972636</v>
      </c>
      <c r="F51" s="14">
        <f t="shared" si="4"/>
        <v>37075</v>
      </c>
      <c r="G51" s="14">
        <f t="shared" si="5"/>
        <v>37440</v>
      </c>
      <c r="H51" s="3">
        <f>CHOOSE(MATCH($A$2,{"D","C"},0),VLOOKUP($A51,$J$4:$M$39,COUNTA($J$4:$M$4)),TREND(D51:E51,F51:G51,B51))</f>
        <v>0.95087026295574439</v>
      </c>
      <c r="M51" s="50"/>
    </row>
    <row r="52" spans="1:13">
      <c r="A52" s="12">
        <f t="shared" si="6"/>
        <v>37226</v>
      </c>
      <c r="B52" s="34">
        <f t="shared" si="0"/>
        <v>37240</v>
      </c>
      <c r="C52" s="35">
        <f t="shared" si="1"/>
        <v>5</v>
      </c>
      <c r="D52" s="17">
        <f t="shared" si="2"/>
        <v>0.96028215209536327</v>
      </c>
      <c r="E52" s="17">
        <f t="shared" si="3"/>
        <v>0.93483519256972636</v>
      </c>
      <c r="F52" s="14">
        <f t="shared" si="4"/>
        <v>37075</v>
      </c>
      <c r="G52" s="14">
        <f t="shared" si="5"/>
        <v>37440</v>
      </c>
      <c r="H52" s="3">
        <f>CHOOSE(MATCH($A$2,{"D","C"},0),VLOOKUP($A52,$J$4:$M$39,COUNTA($J$4:$M$4)),TREND(D52:E52,F52:G52,B52))</f>
        <v>0.94877873203582919</v>
      </c>
    </row>
    <row r="53" spans="1:13">
      <c r="A53" s="12">
        <f t="shared" si="6"/>
        <v>37257</v>
      </c>
      <c r="B53" s="34">
        <f t="shared" si="0"/>
        <v>37271</v>
      </c>
      <c r="C53" s="35">
        <f t="shared" si="1"/>
        <v>5</v>
      </c>
      <c r="D53" s="17">
        <f t="shared" si="2"/>
        <v>0.96028215209536327</v>
      </c>
      <c r="E53" s="17">
        <f t="shared" si="3"/>
        <v>0.93483519256972636</v>
      </c>
      <c r="F53" s="14">
        <f t="shared" si="4"/>
        <v>37075</v>
      </c>
      <c r="G53" s="14">
        <f t="shared" si="5"/>
        <v>37440</v>
      </c>
      <c r="H53" s="3">
        <f>CHOOSE(MATCH($A$2,{"D","C"},0),VLOOKUP($A53,$J$4:$M$39,COUNTA($J$4:$M$4)),TREND(D53:E53,F53:G53,B53))</f>
        <v>0.94661748341858321</v>
      </c>
    </row>
    <row r="54" spans="1:13">
      <c r="A54" s="12">
        <f t="shared" si="6"/>
        <v>37288</v>
      </c>
      <c r="B54" s="34">
        <f t="shared" si="0"/>
        <v>37302</v>
      </c>
      <c r="C54" s="35">
        <f t="shared" si="1"/>
        <v>5</v>
      </c>
      <c r="D54" s="17">
        <f t="shared" si="2"/>
        <v>0.96028215209536327</v>
      </c>
      <c r="E54" s="17">
        <f t="shared" si="3"/>
        <v>0.93483519256972636</v>
      </c>
      <c r="F54" s="14">
        <f t="shared" si="4"/>
        <v>37075</v>
      </c>
      <c r="G54" s="14">
        <f t="shared" si="5"/>
        <v>37440</v>
      </c>
      <c r="H54" s="3">
        <f>CHOOSE(MATCH($A$2,{"D","C"},0),VLOOKUP($A54,$J$4:$M$39,COUNTA($J$4:$M$4)),TREND(D54:E54,F54:G54,B54))</f>
        <v>0.94445623480133722</v>
      </c>
    </row>
    <row r="55" spans="1:13">
      <c r="A55" s="12">
        <f t="shared" si="6"/>
        <v>37316</v>
      </c>
      <c r="B55" s="34">
        <f t="shared" si="0"/>
        <v>37330</v>
      </c>
      <c r="C55" s="35">
        <f t="shared" si="1"/>
        <v>5</v>
      </c>
      <c r="D55" s="17">
        <f t="shared" si="2"/>
        <v>0.96028215209536327</v>
      </c>
      <c r="E55" s="17">
        <f t="shared" si="3"/>
        <v>0.93483519256972636</v>
      </c>
      <c r="F55" s="14">
        <f t="shared" si="4"/>
        <v>37075</v>
      </c>
      <c r="G55" s="14">
        <f t="shared" si="5"/>
        <v>37440</v>
      </c>
      <c r="H55" s="3">
        <f>CHOOSE(MATCH($A$2,{"D","C"},0),VLOOKUP($A55,$J$4:$M$39,COUNTA($J$4:$M$4)),TREND(D55:E55,F55:G55,B55))</f>
        <v>0.94250413927608312</v>
      </c>
    </row>
    <row r="56" spans="1:13">
      <c r="A56" s="12">
        <f t="shared" si="6"/>
        <v>37347</v>
      </c>
      <c r="B56" s="34">
        <f t="shared" si="0"/>
        <v>37361</v>
      </c>
      <c r="C56" s="35">
        <f t="shared" si="1"/>
        <v>5</v>
      </c>
      <c r="D56" s="17">
        <f t="shared" si="2"/>
        <v>0.96028215209536327</v>
      </c>
      <c r="E56" s="17">
        <f t="shared" si="3"/>
        <v>0.93483519256972636</v>
      </c>
      <c r="F56" s="14">
        <f t="shared" si="4"/>
        <v>37075</v>
      </c>
      <c r="G56" s="14">
        <f t="shared" si="5"/>
        <v>37440</v>
      </c>
      <c r="H56" s="3">
        <f>CHOOSE(MATCH($A$2,{"D","C"},0),VLOOKUP($A56,$J$4:$M$39,COUNTA($J$4:$M$4)),TREND(D56:E56,F56:G56,B56))</f>
        <v>0.94034289065883714</v>
      </c>
    </row>
    <row r="57" spans="1:13">
      <c r="A57" s="12">
        <f t="shared" si="6"/>
        <v>37377</v>
      </c>
      <c r="B57" s="34">
        <f t="shared" si="0"/>
        <v>37391</v>
      </c>
      <c r="C57" s="35">
        <f t="shared" si="1"/>
        <v>5</v>
      </c>
      <c r="D57" s="17">
        <f t="shared" si="2"/>
        <v>0.96028215209536327</v>
      </c>
      <c r="E57" s="17">
        <f t="shared" si="3"/>
        <v>0.93483519256972636</v>
      </c>
      <c r="F57" s="14">
        <f t="shared" si="4"/>
        <v>37075</v>
      </c>
      <c r="G57" s="14">
        <f t="shared" si="5"/>
        <v>37440</v>
      </c>
      <c r="H57" s="3">
        <f>CHOOSE(MATCH($A$2,{"D","C"},0),VLOOKUP($A57,$J$4:$M$39,COUNTA($J$4:$M$4)),TREND(D57:E57,F57:G57,B57))</f>
        <v>0.93825135973892193</v>
      </c>
    </row>
    <row r="58" spans="1:13">
      <c r="A58" s="12">
        <f t="shared" si="6"/>
        <v>37408</v>
      </c>
      <c r="B58" s="34">
        <f t="shared" si="0"/>
        <v>37422</v>
      </c>
      <c r="C58" s="35">
        <f t="shared" si="1"/>
        <v>5</v>
      </c>
      <c r="D58" s="17">
        <f t="shared" si="2"/>
        <v>0.96028215209536327</v>
      </c>
      <c r="E58" s="17">
        <f t="shared" si="3"/>
        <v>0.93483519256972636</v>
      </c>
      <c r="F58" s="14">
        <f t="shared" si="4"/>
        <v>37075</v>
      </c>
      <c r="G58" s="14">
        <f t="shared" si="5"/>
        <v>37440</v>
      </c>
      <c r="H58" s="3">
        <f>CHOOSE(MATCH($A$2,{"D","C"},0),VLOOKUP($A58,$J$4:$M$39,COUNTA($J$4:$M$4)),TREND(D58:E58,F58:G58,B58))</f>
        <v>0.93609011112167595</v>
      </c>
    </row>
    <row r="59" spans="1:13">
      <c r="A59" s="12">
        <f t="shared" si="6"/>
        <v>37438</v>
      </c>
      <c r="B59" s="34">
        <f t="shared" si="0"/>
        <v>37452</v>
      </c>
      <c r="C59" s="35">
        <f t="shared" si="1"/>
        <v>6</v>
      </c>
      <c r="D59" s="17">
        <f t="shared" si="2"/>
        <v>0.93483519256972636</v>
      </c>
      <c r="E59" s="17">
        <f t="shared" si="3"/>
        <v>0.91567462939692068</v>
      </c>
      <c r="F59" s="14">
        <f t="shared" si="4"/>
        <v>37440</v>
      </c>
      <c r="G59" s="14">
        <f t="shared" si="5"/>
        <v>37805</v>
      </c>
      <c r="H59" s="3">
        <f>CHOOSE(MATCH($A$2,{"D","C"},0),VLOOKUP($A59,$J$4:$M$39,COUNTA($J$4:$M$4)),TREND(D59:E59,F59:G59,B59))</f>
        <v>0.93420525624623685</v>
      </c>
    </row>
    <row r="60" spans="1:13">
      <c r="A60" s="12">
        <f t="shared" si="6"/>
        <v>37469</v>
      </c>
      <c r="B60" s="34">
        <f t="shared" si="0"/>
        <v>37483</v>
      </c>
      <c r="C60" s="35">
        <f t="shared" si="1"/>
        <v>6</v>
      </c>
      <c r="D60" s="17">
        <f t="shared" si="2"/>
        <v>0.93483519256972636</v>
      </c>
      <c r="E60" s="17">
        <f t="shared" si="3"/>
        <v>0.91567462939692068</v>
      </c>
      <c r="F60" s="14">
        <f t="shared" si="4"/>
        <v>37440</v>
      </c>
      <c r="G60" s="14">
        <f t="shared" si="5"/>
        <v>37805</v>
      </c>
      <c r="H60" s="3">
        <f>CHOOSE(MATCH($A$2,{"D","C"},0),VLOOKUP($A60,$J$4:$M$39,COUNTA($J$4:$M$4)),TREND(D60:E60,F60:G60,B60))</f>
        <v>0.9325779207438889</v>
      </c>
    </row>
    <row r="61" spans="1:13">
      <c r="A61" s="12">
        <f t="shared" si="6"/>
        <v>37500</v>
      </c>
      <c r="B61" s="34">
        <f t="shared" si="0"/>
        <v>37514</v>
      </c>
      <c r="C61" s="35">
        <f t="shared" si="1"/>
        <v>6</v>
      </c>
      <c r="D61" s="17">
        <f t="shared" si="2"/>
        <v>0.93483519256972636</v>
      </c>
      <c r="E61" s="17">
        <f t="shared" si="3"/>
        <v>0.91567462939692068</v>
      </c>
      <c r="F61" s="14">
        <f t="shared" si="4"/>
        <v>37440</v>
      </c>
      <c r="G61" s="14">
        <f t="shared" si="5"/>
        <v>37805</v>
      </c>
      <c r="H61" s="3">
        <f>CHOOSE(MATCH($A$2,{"D","C"},0),VLOOKUP($A61,$J$4:$M$39,COUNTA($J$4:$M$4)),TREND(D61:E61,F61:G61,B61))</f>
        <v>0.93095058524154117</v>
      </c>
    </row>
    <row r="62" spans="1:13">
      <c r="A62" s="12">
        <f t="shared" si="6"/>
        <v>37530</v>
      </c>
      <c r="B62" s="34">
        <f t="shared" si="0"/>
        <v>37544</v>
      </c>
      <c r="C62" s="35">
        <f t="shared" si="1"/>
        <v>6</v>
      </c>
      <c r="D62" s="17">
        <f t="shared" si="2"/>
        <v>0.93483519256972636</v>
      </c>
      <c r="E62" s="17">
        <f t="shared" si="3"/>
        <v>0.91567462939692068</v>
      </c>
      <c r="F62" s="14">
        <f t="shared" si="4"/>
        <v>37440</v>
      </c>
      <c r="G62" s="14">
        <f t="shared" si="5"/>
        <v>37805</v>
      </c>
      <c r="H62" s="3">
        <f>CHOOSE(MATCH($A$2,{"D","C"},0),VLOOKUP($A62,$J$4:$M$39,COUNTA($J$4:$M$4)),TREND(D62:E62,F62:G62,B62))</f>
        <v>0.92937574443281723</v>
      </c>
    </row>
    <row r="63" spans="1:13">
      <c r="A63" s="12">
        <f t="shared" si="6"/>
        <v>37561</v>
      </c>
      <c r="B63" s="34">
        <f t="shared" si="0"/>
        <v>37575</v>
      </c>
      <c r="C63" s="35">
        <f t="shared" si="1"/>
        <v>6</v>
      </c>
      <c r="D63" s="17">
        <f t="shared" si="2"/>
        <v>0.93483519256972636</v>
      </c>
      <c r="E63" s="17">
        <f t="shared" si="3"/>
        <v>0.91567462939692068</v>
      </c>
      <c r="F63" s="14">
        <f t="shared" si="4"/>
        <v>37440</v>
      </c>
      <c r="G63" s="14">
        <f t="shared" si="5"/>
        <v>37805</v>
      </c>
      <c r="H63" s="3">
        <f>CHOOSE(MATCH($A$2,{"D","C"},0),VLOOKUP($A63,$J$4:$M$39,COUNTA($J$4:$M$4)),TREND(D63:E63,F63:G63,B63))</f>
        <v>0.9277484089304695</v>
      </c>
    </row>
    <row r="64" spans="1:13">
      <c r="A64" s="12">
        <f t="shared" si="6"/>
        <v>37591</v>
      </c>
      <c r="B64" s="34">
        <f t="shared" si="0"/>
        <v>37605</v>
      </c>
      <c r="C64" s="35">
        <f t="shared" si="1"/>
        <v>6</v>
      </c>
      <c r="D64" s="17">
        <f t="shared" si="2"/>
        <v>0.93483519256972636</v>
      </c>
      <c r="E64" s="17">
        <f t="shared" si="3"/>
        <v>0.91567462939692068</v>
      </c>
      <c r="F64" s="14">
        <f t="shared" si="4"/>
        <v>37440</v>
      </c>
      <c r="G64" s="14">
        <f t="shared" si="5"/>
        <v>37805</v>
      </c>
      <c r="H64" s="3">
        <f>CHOOSE(MATCH($A$2,{"D","C"},0),VLOOKUP($A64,$J$4:$M$39,COUNTA($J$4:$M$4)),TREND(D64:E64,F64:G64,B64))</f>
        <v>0.92617356812174578</v>
      </c>
    </row>
    <row r="65" spans="1:8">
      <c r="A65" s="12">
        <f t="shared" si="6"/>
        <v>37622</v>
      </c>
      <c r="B65" s="34">
        <f t="shared" si="0"/>
        <v>37636</v>
      </c>
      <c r="C65" s="35">
        <f t="shared" si="1"/>
        <v>6</v>
      </c>
      <c r="D65" s="17">
        <f t="shared" si="2"/>
        <v>0.93483519256972636</v>
      </c>
      <c r="E65" s="17">
        <f t="shared" si="3"/>
        <v>0.91567462939692068</v>
      </c>
      <c r="F65" s="14">
        <f t="shared" si="4"/>
        <v>37440</v>
      </c>
      <c r="G65" s="14">
        <f t="shared" si="5"/>
        <v>37805</v>
      </c>
      <c r="H65" s="3">
        <f>CHOOSE(MATCH($A$2,{"D","C"},0),VLOOKUP($A65,$J$4:$M$39,COUNTA($J$4:$M$4)),TREND(D65:E65,F65:G65,B65))</f>
        <v>0.92454623261939783</v>
      </c>
    </row>
    <row r="66" spans="1:8">
      <c r="A66" s="12">
        <f t="shared" si="6"/>
        <v>37653</v>
      </c>
      <c r="B66" s="34">
        <f t="shared" si="0"/>
        <v>37667</v>
      </c>
      <c r="C66" s="35">
        <f t="shared" si="1"/>
        <v>6</v>
      </c>
      <c r="D66" s="17">
        <f t="shared" si="2"/>
        <v>0.93483519256972636</v>
      </c>
      <c r="E66" s="17">
        <f t="shared" si="3"/>
        <v>0.91567462939692068</v>
      </c>
      <c r="F66" s="14">
        <f t="shared" si="4"/>
        <v>37440</v>
      </c>
      <c r="G66" s="14">
        <f t="shared" si="5"/>
        <v>37805</v>
      </c>
      <c r="H66" s="3">
        <f>CHOOSE(MATCH($A$2,{"D","C"},0),VLOOKUP($A66,$J$4:$M$39,COUNTA($J$4:$M$4)),TREND(D66:E66,F66:G66,B66))</f>
        <v>0.92291889711704989</v>
      </c>
    </row>
    <row r="67" spans="1:8">
      <c r="A67" s="12">
        <f t="shared" si="6"/>
        <v>37681</v>
      </c>
      <c r="B67" s="34">
        <f t="shared" si="0"/>
        <v>37695</v>
      </c>
      <c r="C67" s="35">
        <f t="shared" si="1"/>
        <v>6</v>
      </c>
      <c r="D67" s="17">
        <f t="shared" si="2"/>
        <v>0.93483519256972636</v>
      </c>
      <c r="E67" s="17">
        <f t="shared" si="3"/>
        <v>0.91567462939692068</v>
      </c>
      <c r="F67" s="14">
        <f t="shared" si="4"/>
        <v>37440</v>
      </c>
      <c r="G67" s="14">
        <f t="shared" si="5"/>
        <v>37805</v>
      </c>
      <c r="H67" s="3">
        <f>CHOOSE(MATCH($A$2,{"D","C"},0),VLOOKUP($A67,$J$4:$M$39,COUNTA($J$4:$M$4)),TREND(D67:E67,F67:G67,B67))</f>
        <v>0.9214490456955744</v>
      </c>
    </row>
    <row r="68" spans="1:8">
      <c r="A68" s="12">
        <f t="shared" si="6"/>
        <v>37712</v>
      </c>
      <c r="B68" s="34">
        <f t="shared" si="0"/>
        <v>37726</v>
      </c>
      <c r="C68" s="35">
        <f t="shared" si="1"/>
        <v>6</v>
      </c>
      <c r="D68" s="17">
        <f t="shared" si="2"/>
        <v>0.93483519256972636</v>
      </c>
      <c r="E68" s="17">
        <f t="shared" si="3"/>
        <v>0.91567462939692068</v>
      </c>
      <c r="F68" s="14">
        <f t="shared" si="4"/>
        <v>37440</v>
      </c>
      <c r="G68" s="14">
        <f t="shared" si="5"/>
        <v>37805</v>
      </c>
      <c r="H68" s="3">
        <f>CHOOSE(MATCH($A$2,{"D","C"},0),VLOOKUP($A68,$J$4:$M$39,COUNTA($J$4:$M$4)),TREND(D68:E68,F68:G68,B68))</f>
        <v>0.91982171019322667</v>
      </c>
    </row>
    <row r="69" spans="1:8">
      <c r="A69" s="12">
        <f t="shared" si="6"/>
        <v>37742</v>
      </c>
      <c r="B69" s="34">
        <f t="shared" ref="B69:B132" si="12">DATE(YEAR(A69),MONTH(A69)+FLOOR(($N$2+$A$3)/2,1),1+14*MOD($N$2+$A$3,2))</f>
        <v>37756</v>
      </c>
      <c r="C69" s="35">
        <f t="shared" ref="C69:C132" si="13">MATCH($B69,$K$5:$K$39,1)</f>
        <v>6</v>
      </c>
      <c r="D69" s="17">
        <f t="shared" ref="D69:D132" si="14">INDEX($M$5:$M$39,C69)</f>
        <v>0.93483519256972636</v>
      </c>
      <c r="E69" s="17">
        <f t="shared" ref="E69:E132" si="15">INDEX($M$5:$M$39,C69+1)</f>
        <v>0.91567462939692068</v>
      </c>
      <c r="F69" s="14">
        <f t="shared" ref="F69:F132" si="16">INDEX($K$5:$K$39,C69)</f>
        <v>37440</v>
      </c>
      <c r="G69" s="14">
        <f t="shared" ref="G69:G132" si="17">INDEX($K$5:$K$39,C69+1)</f>
        <v>37805</v>
      </c>
      <c r="H69" s="3">
        <f>CHOOSE(MATCH($A$2,{"D","C"},0),VLOOKUP($A69,$J$4:$M$39,COUNTA($J$4:$M$4)),TREND(D69:E69,F69:G69,B69))</f>
        <v>0.91824686938450273</v>
      </c>
    </row>
    <row r="70" spans="1:8">
      <c r="A70" s="12">
        <f t="shared" ref="A70:A133" si="18">EOMONTH(A69,$A$3-1)+1</f>
        <v>37773</v>
      </c>
      <c r="B70" s="34">
        <f t="shared" si="12"/>
        <v>37787</v>
      </c>
      <c r="C70" s="35">
        <f t="shared" si="13"/>
        <v>6</v>
      </c>
      <c r="D70" s="17">
        <f t="shared" si="14"/>
        <v>0.93483519256972636</v>
      </c>
      <c r="E70" s="17">
        <f t="shared" si="15"/>
        <v>0.91567462939692068</v>
      </c>
      <c r="F70" s="14">
        <f t="shared" si="16"/>
        <v>37440</v>
      </c>
      <c r="G70" s="14">
        <f t="shared" si="17"/>
        <v>37805</v>
      </c>
      <c r="H70" s="3">
        <f>CHOOSE(MATCH($A$2,{"D","C"},0),VLOOKUP($A70,$J$4:$M$39,COUNTA($J$4:$M$4)),TREND(D70:E70,F70:G70,B70))</f>
        <v>0.916619533882155</v>
      </c>
    </row>
    <row r="71" spans="1:8">
      <c r="A71" s="12">
        <f t="shared" si="18"/>
        <v>37803</v>
      </c>
      <c r="B71" s="34">
        <f t="shared" si="12"/>
        <v>37817</v>
      </c>
      <c r="C71" s="35">
        <f t="shared" si="13"/>
        <v>7</v>
      </c>
      <c r="D71" s="17">
        <f t="shared" si="14"/>
        <v>0.91567462939692068</v>
      </c>
      <c r="E71" s="17">
        <f t="shared" si="15"/>
        <v>0.892418857468533</v>
      </c>
      <c r="F71" s="14">
        <f t="shared" si="16"/>
        <v>37805</v>
      </c>
      <c r="G71" s="14">
        <f t="shared" si="17"/>
        <v>38170</v>
      </c>
      <c r="H71" s="3">
        <f>CHOOSE(MATCH($A$2,{"D","C"},0),VLOOKUP($A71,$J$4:$M$39,COUNTA($J$4:$M$4)),TREND(D71:E71,F71:G71,B71))</f>
        <v>0.91491005607324727</v>
      </c>
    </row>
    <row r="72" spans="1:8">
      <c r="A72" s="12">
        <f t="shared" si="18"/>
        <v>37834</v>
      </c>
      <c r="B72" s="34">
        <f t="shared" si="12"/>
        <v>37848</v>
      </c>
      <c r="C72" s="35">
        <f t="shared" si="13"/>
        <v>7</v>
      </c>
      <c r="D72" s="17">
        <f t="shared" si="14"/>
        <v>0.91567462939692068</v>
      </c>
      <c r="E72" s="17">
        <f t="shared" si="15"/>
        <v>0.892418857468533</v>
      </c>
      <c r="F72" s="14">
        <f t="shared" si="16"/>
        <v>37805</v>
      </c>
      <c r="G72" s="14">
        <f t="shared" si="17"/>
        <v>38170</v>
      </c>
      <c r="H72" s="3">
        <f>CHOOSE(MATCH($A$2,{"D","C"},0),VLOOKUP($A72,$J$4:$M$39,COUNTA($J$4:$M$4)),TREND(D72:E72,F72:G72,B72))</f>
        <v>0.91293490832042545</v>
      </c>
    </row>
    <row r="73" spans="1:8">
      <c r="A73" s="12">
        <f t="shared" si="18"/>
        <v>37865</v>
      </c>
      <c r="B73" s="34">
        <f t="shared" si="12"/>
        <v>37879</v>
      </c>
      <c r="C73" s="35">
        <f t="shared" si="13"/>
        <v>7</v>
      </c>
      <c r="D73" s="17">
        <f t="shared" si="14"/>
        <v>0.91567462939692068</v>
      </c>
      <c r="E73" s="17">
        <f t="shared" si="15"/>
        <v>0.892418857468533</v>
      </c>
      <c r="F73" s="14">
        <f t="shared" si="16"/>
        <v>37805</v>
      </c>
      <c r="G73" s="14">
        <f t="shared" si="17"/>
        <v>38170</v>
      </c>
      <c r="H73" s="3">
        <f>CHOOSE(MATCH($A$2,{"D","C"},0),VLOOKUP($A73,$J$4:$M$39,COUNTA($J$4:$M$4)),TREND(D73:E73,F73:G73,B73))</f>
        <v>0.91095976056760364</v>
      </c>
    </row>
    <row r="74" spans="1:8">
      <c r="A74" s="12">
        <f t="shared" si="18"/>
        <v>37895</v>
      </c>
      <c r="B74" s="34">
        <f t="shared" si="12"/>
        <v>37909</v>
      </c>
      <c r="C74" s="35">
        <f t="shared" si="13"/>
        <v>7</v>
      </c>
      <c r="D74" s="17">
        <f t="shared" si="14"/>
        <v>0.91567462939692068</v>
      </c>
      <c r="E74" s="17">
        <f t="shared" si="15"/>
        <v>0.892418857468533</v>
      </c>
      <c r="F74" s="14">
        <f t="shared" si="16"/>
        <v>37805</v>
      </c>
      <c r="G74" s="14">
        <f t="shared" si="17"/>
        <v>38170</v>
      </c>
      <c r="H74" s="3">
        <f>CHOOSE(MATCH($A$2,{"D","C"},0),VLOOKUP($A74,$J$4:$M$39,COUNTA($J$4:$M$4)),TREND(D74:E74,F74:G74,B74))</f>
        <v>0.90904832725842111</v>
      </c>
    </row>
    <row r="75" spans="1:8">
      <c r="A75" s="12">
        <f t="shared" si="18"/>
        <v>37926</v>
      </c>
      <c r="B75" s="34">
        <f t="shared" si="12"/>
        <v>37940</v>
      </c>
      <c r="C75" s="35">
        <f t="shared" si="13"/>
        <v>7</v>
      </c>
      <c r="D75" s="17">
        <f t="shared" si="14"/>
        <v>0.91567462939692068</v>
      </c>
      <c r="E75" s="17">
        <f t="shared" si="15"/>
        <v>0.892418857468533</v>
      </c>
      <c r="F75" s="14">
        <f t="shared" si="16"/>
        <v>37805</v>
      </c>
      <c r="G75" s="14">
        <f t="shared" si="17"/>
        <v>38170</v>
      </c>
      <c r="H75" s="3">
        <f>CHOOSE(MATCH($A$2,{"D","C"},0),VLOOKUP($A75,$J$4:$M$39,COUNTA($J$4:$M$4)),TREND(D75:E75,F75:G75,B75))</f>
        <v>0.90707317950559885</v>
      </c>
    </row>
    <row r="76" spans="1:8">
      <c r="A76" s="12">
        <f t="shared" si="18"/>
        <v>37956</v>
      </c>
      <c r="B76" s="34">
        <f t="shared" si="12"/>
        <v>37970</v>
      </c>
      <c r="C76" s="35">
        <f t="shared" si="13"/>
        <v>7</v>
      </c>
      <c r="D76" s="17">
        <f t="shared" si="14"/>
        <v>0.91567462939692068</v>
      </c>
      <c r="E76" s="17">
        <f t="shared" si="15"/>
        <v>0.892418857468533</v>
      </c>
      <c r="F76" s="14">
        <f t="shared" si="16"/>
        <v>37805</v>
      </c>
      <c r="G76" s="14">
        <f t="shared" si="17"/>
        <v>38170</v>
      </c>
      <c r="H76" s="3">
        <f>CHOOSE(MATCH($A$2,{"D","C"},0),VLOOKUP($A76,$J$4:$M$39,COUNTA($J$4:$M$4)),TREND(D76:E76,F76:G76,B76))</f>
        <v>0.90516174619641632</v>
      </c>
    </row>
    <row r="77" spans="1:8">
      <c r="A77" s="12">
        <f t="shared" si="18"/>
        <v>37987</v>
      </c>
      <c r="B77" s="34">
        <f t="shared" si="12"/>
        <v>38001</v>
      </c>
      <c r="C77" s="35">
        <f t="shared" si="13"/>
        <v>7</v>
      </c>
      <c r="D77" s="17">
        <f t="shared" si="14"/>
        <v>0.91567462939692068</v>
      </c>
      <c r="E77" s="17">
        <f t="shared" si="15"/>
        <v>0.892418857468533</v>
      </c>
      <c r="F77" s="14">
        <f t="shared" si="16"/>
        <v>37805</v>
      </c>
      <c r="G77" s="14">
        <f t="shared" si="17"/>
        <v>38170</v>
      </c>
      <c r="H77" s="3">
        <f>CHOOSE(MATCH($A$2,{"D","C"},0),VLOOKUP($A77,$J$4:$M$39,COUNTA($J$4:$M$4)),TREND(D77:E77,F77:G77,B77))</f>
        <v>0.9031865984435945</v>
      </c>
    </row>
    <row r="78" spans="1:8">
      <c r="A78" s="12">
        <f t="shared" si="18"/>
        <v>38018</v>
      </c>
      <c r="B78" s="34">
        <f t="shared" si="12"/>
        <v>38032</v>
      </c>
      <c r="C78" s="35">
        <f t="shared" si="13"/>
        <v>7</v>
      </c>
      <c r="D78" s="17">
        <f t="shared" si="14"/>
        <v>0.91567462939692068</v>
      </c>
      <c r="E78" s="17">
        <f t="shared" si="15"/>
        <v>0.892418857468533</v>
      </c>
      <c r="F78" s="14">
        <f t="shared" si="16"/>
        <v>37805</v>
      </c>
      <c r="G78" s="14">
        <f t="shared" si="17"/>
        <v>38170</v>
      </c>
      <c r="H78" s="3">
        <f>CHOOSE(MATCH($A$2,{"D","C"},0),VLOOKUP($A78,$J$4:$M$39,COUNTA($J$4:$M$4)),TREND(D78:E78,F78:G78,B78))</f>
        <v>0.90121145069077224</v>
      </c>
    </row>
    <row r="79" spans="1:8">
      <c r="A79" s="12">
        <f t="shared" si="18"/>
        <v>38047</v>
      </c>
      <c r="B79" s="34">
        <f t="shared" si="12"/>
        <v>38061</v>
      </c>
      <c r="C79" s="35">
        <f t="shared" si="13"/>
        <v>7</v>
      </c>
      <c r="D79" s="17">
        <f t="shared" si="14"/>
        <v>0.91567462939692068</v>
      </c>
      <c r="E79" s="17">
        <f t="shared" si="15"/>
        <v>0.892418857468533</v>
      </c>
      <c r="F79" s="14">
        <f t="shared" si="16"/>
        <v>37805</v>
      </c>
      <c r="G79" s="14">
        <f t="shared" si="17"/>
        <v>38170</v>
      </c>
      <c r="H79" s="3">
        <f>CHOOSE(MATCH($A$2,{"D","C"},0),VLOOKUP($A79,$J$4:$M$39,COUNTA($J$4:$M$4)),TREND(D79:E79,F79:G79,B79))</f>
        <v>0.89936373182522944</v>
      </c>
    </row>
    <row r="80" spans="1:8">
      <c r="A80" s="12">
        <f t="shared" si="18"/>
        <v>38078</v>
      </c>
      <c r="B80" s="34">
        <f t="shared" si="12"/>
        <v>38092</v>
      </c>
      <c r="C80" s="35">
        <f t="shared" si="13"/>
        <v>7</v>
      </c>
      <c r="D80" s="17">
        <f t="shared" si="14"/>
        <v>0.91567462939692068</v>
      </c>
      <c r="E80" s="17">
        <f t="shared" si="15"/>
        <v>0.892418857468533</v>
      </c>
      <c r="F80" s="14">
        <f t="shared" si="16"/>
        <v>37805</v>
      </c>
      <c r="G80" s="14">
        <f t="shared" si="17"/>
        <v>38170</v>
      </c>
      <c r="H80" s="3">
        <f>CHOOSE(MATCH($A$2,{"D","C"},0),VLOOKUP($A80,$J$4:$M$39,COUNTA($J$4:$M$4)),TREND(D80:E80,F80:G80,B80))</f>
        <v>0.89738858407240718</v>
      </c>
    </row>
    <row r="81" spans="1:8">
      <c r="A81" s="12">
        <f t="shared" si="18"/>
        <v>38108</v>
      </c>
      <c r="B81" s="34">
        <f t="shared" si="12"/>
        <v>38122</v>
      </c>
      <c r="C81" s="35">
        <f t="shared" si="13"/>
        <v>7</v>
      </c>
      <c r="D81" s="17">
        <f t="shared" si="14"/>
        <v>0.91567462939692068</v>
      </c>
      <c r="E81" s="17">
        <f t="shared" si="15"/>
        <v>0.892418857468533</v>
      </c>
      <c r="F81" s="14">
        <f t="shared" si="16"/>
        <v>37805</v>
      </c>
      <c r="G81" s="14">
        <f t="shared" si="17"/>
        <v>38170</v>
      </c>
      <c r="H81" s="3">
        <f>CHOOSE(MATCH($A$2,{"D","C"},0),VLOOKUP($A81,$J$4:$M$39,COUNTA($J$4:$M$4)),TREND(D81:E81,F81:G81,B81))</f>
        <v>0.89547715076322465</v>
      </c>
    </row>
    <row r="82" spans="1:8">
      <c r="A82" s="12">
        <f t="shared" si="18"/>
        <v>38139</v>
      </c>
      <c r="B82" s="34">
        <f t="shared" si="12"/>
        <v>38153</v>
      </c>
      <c r="C82" s="35">
        <f t="shared" si="13"/>
        <v>7</v>
      </c>
      <c r="D82" s="17">
        <f t="shared" si="14"/>
        <v>0.91567462939692068</v>
      </c>
      <c r="E82" s="17">
        <f t="shared" si="15"/>
        <v>0.892418857468533</v>
      </c>
      <c r="F82" s="14">
        <f t="shared" si="16"/>
        <v>37805</v>
      </c>
      <c r="G82" s="14">
        <f t="shared" si="17"/>
        <v>38170</v>
      </c>
      <c r="H82" s="3">
        <f>CHOOSE(MATCH($A$2,{"D","C"},0),VLOOKUP($A82,$J$4:$M$39,COUNTA($J$4:$M$4)),TREND(D82:E82,F82:G82,B82))</f>
        <v>0.89350200301040283</v>
      </c>
    </row>
    <row r="83" spans="1:8">
      <c r="A83" s="12">
        <f t="shared" si="18"/>
        <v>38169</v>
      </c>
      <c r="B83" s="34">
        <f t="shared" si="12"/>
        <v>38183</v>
      </c>
      <c r="C83" s="35">
        <f t="shared" si="13"/>
        <v>8</v>
      </c>
      <c r="D83" s="17">
        <f t="shared" si="14"/>
        <v>0.892418857468533</v>
      </c>
      <c r="E83" s="17">
        <f t="shared" si="15"/>
        <v>0.88814810711449566</v>
      </c>
      <c r="F83" s="14">
        <f t="shared" si="16"/>
        <v>38170</v>
      </c>
      <c r="G83" s="14">
        <f t="shared" si="17"/>
        <v>38536</v>
      </c>
      <c r="H83" s="3">
        <f>CHOOSE(MATCH($A$2,{"D","C"},0),VLOOKUP($A83,$J$4:$M$39,COUNTA($J$4:$M$4)),TREND(D83:E83,F83:G83,B83))</f>
        <v>0.89226716414994711</v>
      </c>
    </row>
    <row r="84" spans="1:8">
      <c r="A84" s="12">
        <f t="shared" si="18"/>
        <v>38200</v>
      </c>
      <c r="B84" s="34">
        <f t="shared" si="12"/>
        <v>38214</v>
      </c>
      <c r="C84" s="35">
        <f t="shared" si="13"/>
        <v>8</v>
      </c>
      <c r="D84" s="17">
        <f t="shared" si="14"/>
        <v>0.892418857468533</v>
      </c>
      <c r="E84" s="17">
        <f t="shared" si="15"/>
        <v>0.88814810711449566</v>
      </c>
      <c r="F84" s="14">
        <f t="shared" si="16"/>
        <v>38170</v>
      </c>
      <c r="G84" s="14">
        <f t="shared" si="17"/>
        <v>38536</v>
      </c>
      <c r="H84" s="3">
        <f>CHOOSE(MATCH($A$2,{"D","C"},0),VLOOKUP($A84,$J$4:$M$39,COUNTA($J$4:$M$4)),TREND(D84:E84,F84:G84,B84))</f>
        <v>0.89190543392870347</v>
      </c>
    </row>
    <row r="85" spans="1:8">
      <c r="A85" s="12">
        <f t="shared" si="18"/>
        <v>38231</v>
      </c>
      <c r="B85" s="34">
        <f t="shared" si="12"/>
        <v>38245</v>
      </c>
      <c r="C85" s="35">
        <f t="shared" si="13"/>
        <v>8</v>
      </c>
      <c r="D85" s="17">
        <f t="shared" si="14"/>
        <v>0.892418857468533</v>
      </c>
      <c r="E85" s="17">
        <f t="shared" si="15"/>
        <v>0.88814810711449566</v>
      </c>
      <c r="F85" s="14">
        <f t="shared" si="16"/>
        <v>38170</v>
      </c>
      <c r="G85" s="14">
        <f t="shared" si="17"/>
        <v>38536</v>
      </c>
      <c r="H85" s="3">
        <f>CHOOSE(MATCH($A$2,{"D","C"},0),VLOOKUP($A85,$J$4:$M$39,COUNTA($J$4:$M$4)),TREND(D85:E85,F85:G85,B85))</f>
        <v>0.89154370370745983</v>
      </c>
    </row>
    <row r="86" spans="1:8">
      <c r="A86" s="12">
        <f t="shared" si="18"/>
        <v>38261</v>
      </c>
      <c r="B86" s="34">
        <f t="shared" si="12"/>
        <v>38275</v>
      </c>
      <c r="C86" s="35">
        <f t="shared" si="13"/>
        <v>8</v>
      </c>
      <c r="D86" s="17">
        <f t="shared" si="14"/>
        <v>0.892418857468533</v>
      </c>
      <c r="E86" s="17">
        <f t="shared" si="15"/>
        <v>0.88814810711449566</v>
      </c>
      <c r="F86" s="14">
        <f t="shared" si="16"/>
        <v>38170</v>
      </c>
      <c r="G86" s="14">
        <f t="shared" si="17"/>
        <v>38536</v>
      </c>
      <c r="H86" s="3">
        <f>CHOOSE(MATCH($A$2,{"D","C"},0),VLOOKUP($A86,$J$4:$M$39,COUNTA($J$4:$M$4)),TREND(D86:E86,F86:G86,B86))</f>
        <v>0.89119364220303054</v>
      </c>
    </row>
    <row r="87" spans="1:8">
      <c r="A87" s="12">
        <f t="shared" si="18"/>
        <v>38292</v>
      </c>
      <c r="B87" s="34">
        <f t="shared" si="12"/>
        <v>38306</v>
      </c>
      <c r="C87" s="35">
        <f t="shared" si="13"/>
        <v>8</v>
      </c>
      <c r="D87" s="17">
        <f t="shared" si="14"/>
        <v>0.892418857468533</v>
      </c>
      <c r="E87" s="17">
        <f t="shared" si="15"/>
        <v>0.88814810711449566</v>
      </c>
      <c r="F87" s="14">
        <f t="shared" si="16"/>
        <v>38170</v>
      </c>
      <c r="G87" s="14">
        <f t="shared" si="17"/>
        <v>38536</v>
      </c>
      <c r="H87" s="3">
        <f>CHOOSE(MATCH($A$2,{"D","C"},0),VLOOKUP($A87,$J$4:$M$39,COUNTA($J$4:$M$4)),TREND(D87:E87,F87:G87,B87))</f>
        <v>0.89083191198178691</v>
      </c>
    </row>
    <row r="88" spans="1:8">
      <c r="A88" s="12">
        <f t="shared" si="18"/>
        <v>38322</v>
      </c>
      <c r="B88" s="34">
        <f t="shared" si="12"/>
        <v>38336</v>
      </c>
      <c r="C88" s="35">
        <f t="shared" si="13"/>
        <v>8</v>
      </c>
      <c r="D88" s="17">
        <f t="shared" si="14"/>
        <v>0.892418857468533</v>
      </c>
      <c r="E88" s="17">
        <f t="shared" si="15"/>
        <v>0.88814810711449566</v>
      </c>
      <c r="F88" s="14">
        <f t="shared" si="16"/>
        <v>38170</v>
      </c>
      <c r="G88" s="14">
        <f t="shared" si="17"/>
        <v>38536</v>
      </c>
      <c r="H88" s="3">
        <f>CHOOSE(MATCH($A$2,{"D","C"},0),VLOOKUP($A88,$J$4:$M$39,COUNTA($J$4:$M$4)),TREND(D88:E88,F88:G88,B88))</f>
        <v>0.89048185047735773</v>
      </c>
    </row>
    <row r="89" spans="1:8">
      <c r="A89" s="12">
        <f t="shared" si="18"/>
        <v>38353</v>
      </c>
      <c r="B89" s="34">
        <f t="shared" si="12"/>
        <v>38367</v>
      </c>
      <c r="C89" s="35">
        <f t="shared" si="13"/>
        <v>8</v>
      </c>
      <c r="D89" s="17">
        <f t="shared" si="14"/>
        <v>0.892418857468533</v>
      </c>
      <c r="E89" s="17">
        <f t="shared" si="15"/>
        <v>0.88814810711449566</v>
      </c>
      <c r="F89" s="14">
        <f t="shared" si="16"/>
        <v>38170</v>
      </c>
      <c r="G89" s="14">
        <f t="shared" si="17"/>
        <v>38536</v>
      </c>
      <c r="H89" s="3">
        <f>CHOOSE(MATCH($A$2,{"D","C"},0),VLOOKUP($A89,$J$4:$M$39,COUNTA($J$4:$M$4)),TREND(D89:E89,F89:G89,B89))</f>
        <v>0.89012012025611409</v>
      </c>
    </row>
    <row r="90" spans="1:8">
      <c r="A90" s="12">
        <f t="shared" si="18"/>
        <v>38384</v>
      </c>
      <c r="B90" s="34">
        <f t="shared" si="12"/>
        <v>38398</v>
      </c>
      <c r="C90" s="35">
        <f t="shared" si="13"/>
        <v>8</v>
      </c>
      <c r="D90" s="17">
        <f t="shared" si="14"/>
        <v>0.892418857468533</v>
      </c>
      <c r="E90" s="17">
        <f t="shared" si="15"/>
        <v>0.88814810711449566</v>
      </c>
      <c r="F90" s="14">
        <f t="shared" si="16"/>
        <v>38170</v>
      </c>
      <c r="G90" s="14">
        <f t="shared" si="17"/>
        <v>38536</v>
      </c>
      <c r="H90" s="3">
        <f>CHOOSE(MATCH($A$2,{"D","C"},0),VLOOKUP($A90,$J$4:$M$39,COUNTA($J$4:$M$4)),TREND(D90:E90,F90:G90,B90))</f>
        <v>0.88975839003487045</v>
      </c>
    </row>
    <row r="91" spans="1:8">
      <c r="A91" s="12">
        <f t="shared" si="18"/>
        <v>38412</v>
      </c>
      <c r="B91" s="34">
        <f t="shared" si="12"/>
        <v>38426</v>
      </c>
      <c r="C91" s="35">
        <f t="shared" si="13"/>
        <v>8</v>
      </c>
      <c r="D91" s="17">
        <f t="shared" si="14"/>
        <v>0.892418857468533</v>
      </c>
      <c r="E91" s="17">
        <f t="shared" si="15"/>
        <v>0.88814810711449566</v>
      </c>
      <c r="F91" s="14">
        <f t="shared" si="16"/>
        <v>38170</v>
      </c>
      <c r="G91" s="14">
        <f t="shared" si="17"/>
        <v>38536</v>
      </c>
      <c r="H91" s="3">
        <f>CHOOSE(MATCH($A$2,{"D","C"},0),VLOOKUP($A91,$J$4:$M$39,COUNTA($J$4:$M$4)),TREND(D91:E91,F91:G91,B91))</f>
        <v>0.88943166596406975</v>
      </c>
    </row>
    <row r="92" spans="1:8">
      <c r="A92" s="12">
        <f t="shared" si="18"/>
        <v>38443</v>
      </c>
      <c r="B92" s="34">
        <f t="shared" si="12"/>
        <v>38457</v>
      </c>
      <c r="C92" s="35">
        <f t="shared" si="13"/>
        <v>8</v>
      </c>
      <c r="D92" s="17">
        <f t="shared" si="14"/>
        <v>0.892418857468533</v>
      </c>
      <c r="E92" s="17">
        <f t="shared" si="15"/>
        <v>0.88814810711449566</v>
      </c>
      <c r="F92" s="14">
        <f t="shared" si="16"/>
        <v>38170</v>
      </c>
      <c r="G92" s="14">
        <f t="shared" si="17"/>
        <v>38536</v>
      </c>
      <c r="H92" s="3">
        <f>CHOOSE(MATCH($A$2,{"D","C"},0),VLOOKUP($A92,$J$4:$M$39,COUNTA($J$4:$M$4)),TREND(D92:E92,F92:G92,B92))</f>
        <v>0.88906993574282622</v>
      </c>
    </row>
    <row r="93" spans="1:8">
      <c r="A93" s="12">
        <f t="shared" si="18"/>
        <v>38473</v>
      </c>
      <c r="B93" s="34">
        <f t="shared" si="12"/>
        <v>38487</v>
      </c>
      <c r="C93" s="35">
        <f t="shared" si="13"/>
        <v>8</v>
      </c>
      <c r="D93" s="17">
        <f t="shared" si="14"/>
        <v>0.892418857468533</v>
      </c>
      <c r="E93" s="17">
        <f t="shared" si="15"/>
        <v>0.88814810711449566</v>
      </c>
      <c r="F93" s="14">
        <f t="shared" si="16"/>
        <v>38170</v>
      </c>
      <c r="G93" s="14">
        <f t="shared" si="17"/>
        <v>38536</v>
      </c>
      <c r="H93" s="3">
        <f>CHOOSE(MATCH($A$2,{"D","C"},0),VLOOKUP($A93,$J$4:$M$39,COUNTA($J$4:$M$4)),TREND(D93:E93,F93:G93,B93))</f>
        <v>0.88871987423839693</v>
      </c>
    </row>
    <row r="94" spans="1:8">
      <c r="A94" s="12">
        <f t="shared" si="18"/>
        <v>38504</v>
      </c>
      <c r="B94" s="34">
        <f t="shared" si="12"/>
        <v>38518</v>
      </c>
      <c r="C94" s="35">
        <f t="shared" si="13"/>
        <v>8</v>
      </c>
      <c r="D94" s="17">
        <f t="shared" si="14"/>
        <v>0.892418857468533</v>
      </c>
      <c r="E94" s="17">
        <f t="shared" si="15"/>
        <v>0.88814810711449566</v>
      </c>
      <c r="F94" s="14">
        <f t="shared" si="16"/>
        <v>38170</v>
      </c>
      <c r="G94" s="14">
        <f t="shared" si="17"/>
        <v>38536</v>
      </c>
      <c r="H94" s="3">
        <f>CHOOSE(MATCH($A$2,{"D","C"},0),VLOOKUP($A94,$J$4:$M$39,COUNTA($J$4:$M$4)),TREND(D94:E94,F94:G94,B94))</f>
        <v>0.8883581440171533</v>
      </c>
    </row>
    <row r="95" spans="1:8">
      <c r="A95" s="12">
        <f t="shared" si="18"/>
        <v>38534</v>
      </c>
      <c r="B95" s="34">
        <f t="shared" si="12"/>
        <v>38548</v>
      </c>
      <c r="C95" s="35">
        <f t="shared" si="13"/>
        <v>9</v>
      </c>
      <c r="D95" s="17">
        <f t="shared" si="14"/>
        <v>0.88814810711449566</v>
      </c>
      <c r="E95" s="17">
        <f t="shared" si="15"/>
        <v>0.88788565224864313</v>
      </c>
      <c r="F95" s="14">
        <f t="shared" si="16"/>
        <v>38536</v>
      </c>
      <c r="G95" s="14">
        <f t="shared" si="17"/>
        <v>38901</v>
      </c>
      <c r="H95" s="3">
        <f>CHOOSE(MATCH($A$2,{"D","C"},0),VLOOKUP($A95,$J$4:$M$39,COUNTA($J$4:$M$4)),TREND(D95:E95,F95:G95,B95))</f>
        <v>0.88813947846137176</v>
      </c>
    </row>
    <row r="96" spans="1:8">
      <c r="A96" s="12">
        <f t="shared" si="18"/>
        <v>38565</v>
      </c>
      <c r="B96" s="34">
        <f t="shared" si="12"/>
        <v>38579</v>
      </c>
      <c r="C96" s="35">
        <f t="shared" si="13"/>
        <v>9</v>
      </c>
      <c r="D96" s="17">
        <f t="shared" si="14"/>
        <v>0.88814810711449566</v>
      </c>
      <c r="E96" s="17">
        <f t="shared" si="15"/>
        <v>0.88788565224864313</v>
      </c>
      <c r="F96" s="14">
        <f t="shared" si="16"/>
        <v>38536</v>
      </c>
      <c r="G96" s="14">
        <f t="shared" si="17"/>
        <v>38901</v>
      </c>
      <c r="H96" s="3">
        <f>CHOOSE(MATCH($A$2,{"D","C"},0),VLOOKUP($A96,$J$4:$M$39,COUNTA($J$4:$M$4)),TREND(D96:E96,F96:G96,B96))</f>
        <v>0.88811718777413495</v>
      </c>
    </row>
    <row r="97" spans="1:8">
      <c r="A97" s="12">
        <f t="shared" si="18"/>
        <v>38596</v>
      </c>
      <c r="B97" s="34">
        <f t="shared" si="12"/>
        <v>38610</v>
      </c>
      <c r="C97" s="35">
        <f t="shared" si="13"/>
        <v>9</v>
      </c>
      <c r="D97" s="17">
        <f t="shared" si="14"/>
        <v>0.88814810711449566</v>
      </c>
      <c r="E97" s="17">
        <f t="shared" si="15"/>
        <v>0.88788565224864313</v>
      </c>
      <c r="F97" s="14">
        <f t="shared" si="16"/>
        <v>38536</v>
      </c>
      <c r="G97" s="14">
        <f t="shared" si="17"/>
        <v>38901</v>
      </c>
      <c r="H97" s="3">
        <f>CHOOSE(MATCH($A$2,{"D","C"},0),VLOOKUP($A97,$J$4:$M$39,COUNTA($J$4:$M$4)),TREND(D97:E97,F97:G97,B97))</f>
        <v>0.88809489708689815</v>
      </c>
    </row>
    <row r="98" spans="1:8">
      <c r="A98" s="12">
        <f t="shared" si="18"/>
        <v>38626</v>
      </c>
      <c r="B98" s="34">
        <f t="shared" si="12"/>
        <v>38640</v>
      </c>
      <c r="C98" s="35">
        <f t="shared" si="13"/>
        <v>9</v>
      </c>
      <c r="D98" s="17">
        <f t="shared" si="14"/>
        <v>0.88814810711449566</v>
      </c>
      <c r="E98" s="17">
        <f t="shared" si="15"/>
        <v>0.88788565224864313</v>
      </c>
      <c r="F98" s="14">
        <f t="shared" si="16"/>
        <v>38536</v>
      </c>
      <c r="G98" s="14">
        <f t="shared" si="17"/>
        <v>38901</v>
      </c>
      <c r="H98" s="3">
        <f>CHOOSE(MATCH($A$2,{"D","C"},0),VLOOKUP($A98,$J$4:$M$39,COUNTA($J$4:$M$4)),TREND(D98:E98,F98:G98,B98))</f>
        <v>0.88807332545408846</v>
      </c>
    </row>
    <row r="99" spans="1:8">
      <c r="A99" s="12">
        <f t="shared" si="18"/>
        <v>38657</v>
      </c>
      <c r="B99" s="34">
        <f t="shared" si="12"/>
        <v>38671</v>
      </c>
      <c r="C99" s="35">
        <f t="shared" si="13"/>
        <v>9</v>
      </c>
      <c r="D99" s="17">
        <f t="shared" si="14"/>
        <v>0.88814810711449566</v>
      </c>
      <c r="E99" s="17">
        <f t="shared" si="15"/>
        <v>0.88788565224864313</v>
      </c>
      <c r="F99" s="14">
        <f t="shared" si="16"/>
        <v>38536</v>
      </c>
      <c r="G99" s="14">
        <f t="shared" si="17"/>
        <v>38901</v>
      </c>
      <c r="H99" s="3">
        <f>CHOOSE(MATCH($A$2,{"D","C"},0),VLOOKUP($A99,$J$4:$M$39,COUNTA($J$4:$M$4)),TREND(D99:E99,F99:G99,B99))</f>
        <v>0.88805103476685165</v>
      </c>
    </row>
    <row r="100" spans="1:8">
      <c r="A100" s="12">
        <f t="shared" si="18"/>
        <v>38687</v>
      </c>
      <c r="B100" s="34">
        <f t="shared" si="12"/>
        <v>38701</v>
      </c>
      <c r="C100" s="35">
        <f t="shared" si="13"/>
        <v>9</v>
      </c>
      <c r="D100" s="17">
        <f t="shared" si="14"/>
        <v>0.88814810711449566</v>
      </c>
      <c r="E100" s="17">
        <f t="shared" si="15"/>
        <v>0.88788565224864313</v>
      </c>
      <c r="F100" s="14">
        <f t="shared" si="16"/>
        <v>38536</v>
      </c>
      <c r="G100" s="14">
        <f t="shared" si="17"/>
        <v>38901</v>
      </c>
      <c r="H100" s="3">
        <f>CHOOSE(MATCH($A$2,{"D","C"},0),VLOOKUP($A100,$J$4:$M$39,COUNTA($J$4:$M$4)),TREND(D100:E100,F100:G100,B100))</f>
        <v>0.88802946313404185</v>
      </c>
    </row>
    <row r="101" spans="1:8">
      <c r="A101" s="12">
        <f t="shared" si="18"/>
        <v>38718</v>
      </c>
      <c r="B101" s="34">
        <f t="shared" si="12"/>
        <v>38732</v>
      </c>
      <c r="C101" s="35">
        <f t="shared" si="13"/>
        <v>9</v>
      </c>
      <c r="D101" s="17">
        <f t="shared" si="14"/>
        <v>0.88814810711449566</v>
      </c>
      <c r="E101" s="17">
        <f t="shared" si="15"/>
        <v>0.88788565224864313</v>
      </c>
      <c r="F101" s="14">
        <f t="shared" si="16"/>
        <v>38536</v>
      </c>
      <c r="G101" s="14">
        <f t="shared" si="17"/>
        <v>38901</v>
      </c>
      <c r="H101" s="3">
        <f>CHOOSE(MATCH($A$2,{"D","C"},0),VLOOKUP($A101,$J$4:$M$39,COUNTA($J$4:$M$4)),TREND(D101:E101,F101:G101,B101))</f>
        <v>0.88800717244680505</v>
      </c>
    </row>
    <row r="102" spans="1:8">
      <c r="A102" s="12">
        <f t="shared" si="18"/>
        <v>38749</v>
      </c>
      <c r="B102" s="34">
        <f t="shared" si="12"/>
        <v>38763</v>
      </c>
      <c r="C102" s="35">
        <f t="shared" si="13"/>
        <v>9</v>
      </c>
      <c r="D102" s="17">
        <f t="shared" si="14"/>
        <v>0.88814810711449566</v>
      </c>
      <c r="E102" s="17">
        <f t="shared" si="15"/>
        <v>0.88788565224864313</v>
      </c>
      <c r="F102" s="14">
        <f t="shared" si="16"/>
        <v>38536</v>
      </c>
      <c r="G102" s="14">
        <f t="shared" si="17"/>
        <v>38901</v>
      </c>
      <c r="H102" s="3">
        <f>CHOOSE(MATCH($A$2,{"D","C"},0),VLOOKUP($A102,$J$4:$M$39,COUNTA($J$4:$M$4)),TREND(D102:E102,F102:G102,B102))</f>
        <v>0.88798488175956825</v>
      </c>
    </row>
    <row r="103" spans="1:8">
      <c r="A103" s="12">
        <f t="shared" si="18"/>
        <v>38777</v>
      </c>
      <c r="B103" s="34">
        <f t="shared" si="12"/>
        <v>38791</v>
      </c>
      <c r="C103" s="35">
        <f t="shared" si="13"/>
        <v>9</v>
      </c>
      <c r="D103" s="17">
        <f t="shared" si="14"/>
        <v>0.88814810711449566</v>
      </c>
      <c r="E103" s="17">
        <f t="shared" si="15"/>
        <v>0.88788565224864313</v>
      </c>
      <c r="F103" s="14">
        <f t="shared" si="16"/>
        <v>38536</v>
      </c>
      <c r="G103" s="14">
        <f t="shared" si="17"/>
        <v>38901</v>
      </c>
      <c r="H103" s="3">
        <f>CHOOSE(MATCH($A$2,{"D","C"},0),VLOOKUP($A103,$J$4:$M$39,COUNTA($J$4:$M$4)),TREND(D103:E103,F103:G103,B103))</f>
        <v>0.88796474823561244</v>
      </c>
    </row>
    <row r="104" spans="1:8">
      <c r="A104" s="12">
        <f t="shared" si="18"/>
        <v>38808</v>
      </c>
      <c r="B104" s="34">
        <f t="shared" si="12"/>
        <v>38822</v>
      </c>
      <c r="C104" s="35">
        <f t="shared" si="13"/>
        <v>9</v>
      </c>
      <c r="D104" s="17">
        <f t="shared" si="14"/>
        <v>0.88814810711449566</v>
      </c>
      <c r="E104" s="17">
        <f t="shared" si="15"/>
        <v>0.88788565224864313</v>
      </c>
      <c r="F104" s="14">
        <f t="shared" si="16"/>
        <v>38536</v>
      </c>
      <c r="G104" s="14">
        <f t="shared" si="17"/>
        <v>38901</v>
      </c>
      <c r="H104" s="3">
        <f>CHOOSE(MATCH($A$2,{"D","C"},0),VLOOKUP($A104,$J$4:$M$39,COUNTA($J$4:$M$4)),TREND(D104:E104,F104:G104,B104))</f>
        <v>0.88794245754837564</v>
      </c>
    </row>
    <row r="105" spans="1:8">
      <c r="A105" s="12">
        <f t="shared" si="18"/>
        <v>38838</v>
      </c>
      <c r="B105" s="34">
        <f t="shared" si="12"/>
        <v>38852</v>
      </c>
      <c r="C105" s="35">
        <f t="shared" si="13"/>
        <v>9</v>
      </c>
      <c r="D105" s="17">
        <f t="shared" si="14"/>
        <v>0.88814810711449566</v>
      </c>
      <c r="E105" s="17">
        <f t="shared" si="15"/>
        <v>0.88788565224864313</v>
      </c>
      <c r="F105" s="14">
        <f t="shared" si="16"/>
        <v>38536</v>
      </c>
      <c r="G105" s="14">
        <f t="shared" si="17"/>
        <v>38901</v>
      </c>
      <c r="H105" s="3">
        <f>CHOOSE(MATCH($A$2,{"D","C"},0),VLOOKUP($A105,$J$4:$M$39,COUNTA($J$4:$M$4)),TREND(D105:E105,F105:G105,B105))</f>
        <v>0.88792088591556584</v>
      </c>
    </row>
    <row r="106" spans="1:8">
      <c r="A106" s="12">
        <f t="shared" si="18"/>
        <v>38869</v>
      </c>
      <c r="B106" s="34">
        <f t="shared" si="12"/>
        <v>38883</v>
      </c>
      <c r="C106" s="35">
        <f t="shared" si="13"/>
        <v>9</v>
      </c>
      <c r="D106" s="17">
        <f t="shared" si="14"/>
        <v>0.88814810711449566</v>
      </c>
      <c r="E106" s="17">
        <f t="shared" si="15"/>
        <v>0.88788565224864313</v>
      </c>
      <c r="F106" s="14">
        <f t="shared" si="16"/>
        <v>38536</v>
      </c>
      <c r="G106" s="14">
        <f t="shared" si="17"/>
        <v>38901</v>
      </c>
      <c r="H106" s="3">
        <f>CHOOSE(MATCH($A$2,{"D","C"},0),VLOOKUP($A106,$J$4:$M$39,COUNTA($J$4:$M$4)),TREND(D106:E106,F106:G106,B106))</f>
        <v>0.88789859522832904</v>
      </c>
    </row>
    <row r="107" spans="1:8">
      <c r="A107" s="12">
        <f t="shared" si="18"/>
        <v>38899</v>
      </c>
      <c r="B107" s="34">
        <f t="shared" si="12"/>
        <v>38913</v>
      </c>
      <c r="C107" s="35">
        <f t="shared" si="13"/>
        <v>10</v>
      </c>
      <c r="D107" s="17">
        <f t="shared" si="14"/>
        <v>0.88788565224864313</v>
      </c>
      <c r="E107" s="17">
        <f t="shared" si="15"/>
        <v>0.89547957971449943</v>
      </c>
      <c r="F107" s="14">
        <f t="shared" si="16"/>
        <v>38901</v>
      </c>
      <c r="G107" s="14">
        <f t="shared" si="17"/>
        <v>39266</v>
      </c>
      <c r="H107" s="3">
        <f>CHOOSE(MATCH($A$2,{"D","C"},0),VLOOKUP($A107,$J$4:$M$39,COUNTA($J$4:$M$4)),TREND(D107:E107,F107:G107,B107))</f>
        <v>0.88813531561738357</v>
      </c>
    </row>
    <row r="108" spans="1:8">
      <c r="A108" s="12">
        <f t="shared" si="18"/>
        <v>38930</v>
      </c>
      <c r="B108" s="34">
        <f t="shared" si="12"/>
        <v>38944</v>
      </c>
      <c r="C108" s="35">
        <f t="shared" si="13"/>
        <v>10</v>
      </c>
      <c r="D108" s="17">
        <f t="shared" si="14"/>
        <v>0.88788565224864313</v>
      </c>
      <c r="E108" s="17">
        <f t="shared" si="15"/>
        <v>0.89547957971449943</v>
      </c>
      <c r="F108" s="14">
        <f t="shared" si="16"/>
        <v>38901</v>
      </c>
      <c r="G108" s="14">
        <f t="shared" si="17"/>
        <v>39266</v>
      </c>
      <c r="H108" s="3">
        <f>CHOOSE(MATCH($A$2,{"D","C"},0),VLOOKUP($A108,$J$4:$M$39,COUNTA($J$4:$M$4)),TREND(D108:E108,F108:G108,B108))</f>
        <v>0.88878027931996317</v>
      </c>
    </row>
    <row r="109" spans="1:8">
      <c r="A109" s="12">
        <f t="shared" si="18"/>
        <v>38961</v>
      </c>
      <c r="B109" s="34">
        <f t="shared" si="12"/>
        <v>38975</v>
      </c>
      <c r="C109" s="35">
        <f t="shared" si="13"/>
        <v>10</v>
      </c>
      <c r="D109" s="17">
        <f t="shared" si="14"/>
        <v>0.88788565224864313</v>
      </c>
      <c r="E109" s="17">
        <f t="shared" si="15"/>
        <v>0.89547957971449943</v>
      </c>
      <c r="F109" s="14">
        <f t="shared" si="16"/>
        <v>38901</v>
      </c>
      <c r="G109" s="14">
        <f t="shared" si="17"/>
        <v>39266</v>
      </c>
      <c r="H109" s="3">
        <f>CHOOSE(MATCH($A$2,{"D","C"},0),VLOOKUP($A109,$J$4:$M$39,COUNTA($J$4:$M$4)),TREND(D109:E109,F109:G109,B109))</f>
        <v>0.88942524302254278</v>
      </c>
    </row>
    <row r="110" spans="1:8">
      <c r="A110" s="12">
        <f t="shared" si="18"/>
        <v>38991</v>
      </c>
      <c r="B110" s="34">
        <f t="shared" si="12"/>
        <v>39005</v>
      </c>
      <c r="C110" s="35">
        <f t="shared" si="13"/>
        <v>10</v>
      </c>
      <c r="D110" s="17">
        <f t="shared" si="14"/>
        <v>0.88788565224864313</v>
      </c>
      <c r="E110" s="17">
        <f t="shared" si="15"/>
        <v>0.89547957971449943</v>
      </c>
      <c r="F110" s="14">
        <f t="shared" si="16"/>
        <v>38901</v>
      </c>
      <c r="G110" s="14">
        <f t="shared" si="17"/>
        <v>39266</v>
      </c>
      <c r="H110" s="3">
        <f>CHOOSE(MATCH($A$2,{"D","C"},0),VLOOKUP($A110,$J$4:$M$39,COUNTA($J$4:$M$4)),TREND(D110:E110,F110:G110,B110))</f>
        <v>0.89004940144439393</v>
      </c>
    </row>
    <row r="111" spans="1:8">
      <c r="A111" s="12">
        <f t="shared" si="18"/>
        <v>39022</v>
      </c>
      <c r="B111" s="34">
        <f t="shared" si="12"/>
        <v>39036</v>
      </c>
      <c r="C111" s="35">
        <f t="shared" si="13"/>
        <v>10</v>
      </c>
      <c r="D111" s="17">
        <f t="shared" si="14"/>
        <v>0.88788565224864313</v>
      </c>
      <c r="E111" s="17">
        <f t="shared" si="15"/>
        <v>0.89547957971449943</v>
      </c>
      <c r="F111" s="14">
        <f t="shared" si="16"/>
        <v>38901</v>
      </c>
      <c r="G111" s="14">
        <f t="shared" si="17"/>
        <v>39266</v>
      </c>
      <c r="H111" s="3">
        <f>CHOOSE(MATCH($A$2,{"D","C"},0),VLOOKUP($A111,$J$4:$M$39,COUNTA($J$4:$M$4)),TREND(D111:E111,F111:G111,B111))</f>
        <v>0.89069436514697353</v>
      </c>
    </row>
    <row r="112" spans="1:8">
      <c r="A112" s="12">
        <f t="shared" si="18"/>
        <v>39052</v>
      </c>
      <c r="B112" s="34">
        <f t="shared" si="12"/>
        <v>39066</v>
      </c>
      <c r="C112" s="35">
        <f t="shared" si="13"/>
        <v>10</v>
      </c>
      <c r="D112" s="17">
        <f t="shared" si="14"/>
        <v>0.88788565224864313</v>
      </c>
      <c r="E112" s="17">
        <f t="shared" si="15"/>
        <v>0.89547957971449943</v>
      </c>
      <c r="F112" s="14">
        <f t="shared" si="16"/>
        <v>38901</v>
      </c>
      <c r="G112" s="14">
        <f t="shared" si="17"/>
        <v>39266</v>
      </c>
      <c r="H112" s="3">
        <f>CHOOSE(MATCH($A$2,{"D","C"},0),VLOOKUP($A112,$J$4:$M$39,COUNTA($J$4:$M$4)),TREND(D112:E112,F112:G112,B112))</f>
        <v>0.89131852356882468</v>
      </c>
    </row>
    <row r="113" spans="1:8">
      <c r="A113" s="12">
        <f t="shared" si="18"/>
        <v>39083</v>
      </c>
      <c r="B113" s="34">
        <f t="shared" si="12"/>
        <v>39097</v>
      </c>
      <c r="C113" s="35">
        <f t="shared" si="13"/>
        <v>10</v>
      </c>
      <c r="D113" s="17">
        <f t="shared" si="14"/>
        <v>0.88788565224864313</v>
      </c>
      <c r="E113" s="17">
        <f t="shared" si="15"/>
        <v>0.89547957971449943</v>
      </c>
      <c r="F113" s="14">
        <f t="shared" si="16"/>
        <v>38901</v>
      </c>
      <c r="G113" s="14">
        <f t="shared" si="17"/>
        <v>39266</v>
      </c>
      <c r="H113" s="3">
        <f>CHOOSE(MATCH($A$2,{"D","C"},0),VLOOKUP($A113,$J$4:$M$39,COUNTA($J$4:$M$4)),TREND(D113:E113,F113:G113,B113))</f>
        <v>0.89196348727140429</v>
      </c>
    </row>
    <row r="114" spans="1:8">
      <c r="A114" s="12">
        <f t="shared" si="18"/>
        <v>39114</v>
      </c>
      <c r="B114" s="34">
        <f t="shared" si="12"/>
        <v>39128</v>
      </c>
      <c r="C114" s="35">
        <f t="shared" si="13"/>
        <v>10</v>
      </c>
      <c r="D114" s="17">
        <f t="shared" si="14"/>
        <v>0.88788565224864313</v>
      </c>
      <c r="E114" s="17">
        <f t="shared" si="15"/>
        <v>0.89547957971449943</v>
      </c>
      <c r="F114" s="14">
        <f t="shared" si="16"/>
        <v>38901</v>
      </c>
      <c r="G114" s="14">
        <f t="shared" si="17"/>
        <v>39266</v>
      </c>
      <c r="H114" s="3">
        <f>CHOOSE(MATCH($A$2,{"D","C"},0),VLOOKUP($A114,$J$4:$M$39,COUNTA($J$4:$M$4)),TREND(D114:E114,F114:G114,B114))</f>
        <v>0.89260845097398389</v>
      </c>
    </row>
    <row r="115" spans="1:8">
      <c r="A115" s="12">
        <f t="shared" si="18"/>
        <v>39142</v>
      </c>
      <c r="B115" s="34">
        <f t="shared" si="12"/>
        <v>39156</v>
      </c>
      <c r="C115" s="35">
        <f t="shared" si="13"/>
        <v>10</v>
      </c>
      <c r="D115" s="17">
        <f t="shared" si="14"/>
        <v>0.88788565224864313</v>
      </c>
      <c r="E115" s="17">
        <f t="shared" si="15"/>
        <v>0.89547957971449943</v>
      </c>
      <c r="F115" s="14">
        <f t="shared" si="16"/>
        <v>38901</v>
      </c>
      <c r="G115" s="14">
        <f t="shared" si="17"/>
        <v>39266</v>
      </c>
      <c r="H115" s="3">
        <f>CHOOSE(MATCH($A$2,{"D","C"},0),VLOOKUP($A115,$J$4:$M$39,COUNTA($J$4:$M$4)),TREND(D115:E115,F115:G115,B115))</f>
        <v>0.89319099883437836</v>
      </c>
    </row>
    <row r="116" spans="1:8">
      <c r="A116" s="12">
        <f t="shared" si="18"/>
        <v>39173</v>
      </c>
      <c r="B116" s="34">
        <f t="shared" si="12"/>
        <v>39187</v>
      </c>
      <c r="C116" s="35">
        <f t="shared" si="13"/>
        <v>10</v>
      </c>
      <c r="D116" s="17">
        <f t="shared" si="14"/>
        <v>0.88788565224864313</v>
      </c>
      <c r="E116" s="17">
        <f t="shared" si="15"/>
        <v>0.89547957971449943</v>
      </c>
      <c r="F116" s="14">
        <f t="shared" si="16"/>
        <v>38901</v>
      </c>
      <c r="G116" s="14">
        <f t="shared" si="17"/>
        <v>39266</v>
      </c>
      <c r="H116" s="3">
        <f>CHOOSE(MATCH($A$2,{"D","C"},0),VLOOKUP($A116,$J$4:$M$39,COUNTA($J$4:$M$4)),TREND(D116:E116,F116:G116,B116))</f>
        <v>0.89383596253695785</v>
      </c>
    </row>
    <row r="117" spans="1:8">
      <c r="A117" s="12">
        <f t="shared" si="18"/>
        <v>39203</v>
      </c>
      <c r="B117" s="34">
        <f t="shared" si="12"/>
        <v>39217</v>
      </c>
      <c r="C117" s="35">
        <f t="shared" si="13"/>
        <v>10</v>
      </c>
      <c r="D117" s="17">
        <f t="shared" si="14"/>
        <v>0.88788565224864313</v>
      </c>
      <c r="E117" s="17">
        <f t="shared" si="15"/>
        <v>0.89547957971449943</v>
      </c>
      <c r="F117" s="14">
        <f t="shared" si="16"/>
        <v>38901</v>
      </c>
      <c r="G117" s="14">
        <f t="shared" si="17"/>
        <v>39266</v>
      </c>
      <c r="H117" s="3">
        <f>CHOOSE(MATCH($A$2,{"D","C"},0),VLOOKUP($A117,$J$4:$M$39,COUNTA($J$4:$M$4)),TREND(D117:E117,F117:G117,B117))</f>
        <v>0.89446012095880911</v>
      </c>
    </row>
    <row r="118" spans="1:8">
      <c r="A118" s="12">
        <f t="shared" si="18"/>
        <v>39234</v>
      </c>
      <c r="B118" s="34">
        <f t="shared" si="12"/>
        <v>39248</v>
      </c>
      <c r="C118" s="35">
        <f t="shared" si="13"/>
        <v>10</v>
      </c>
      <c r="D118" s="17">
        <f t="shared" si="14"/>
        <v>0.88788565224864313</v>
      </c>
      <c r="E118" s="17">
        <f t="shared" si="15"/>
        <v>0.89547957971449943</v>
      </c>
      <c r="F118" s="14">
        <f t="shared" si="16"/>
        <v>38901</v>
      </c>
      <c r="G118" s="14">
        <f t="shared" si="17"/>
        <v>39266</v>
      </c>
      <c r="H118" s="3">
        <f>CHOOSE(MATCH($A$2,{"D","C"},0),VLOOKUP($A118,$J$4:$M$39,COUNTA($J$4:$M$4)),TREND(D118:E118,F118:G118,B118))</f>
        <v>0.89510508466138872</v>
      </c>
    </row>
    <row r="119" spans="1:8">
      <c r="A119" s="12">
        <f t="shared" si="18"/>
        <v>39264</v>
      </c>
      <c r="B119" s="34">
        <f t="shared" si="12"/>
        <v>39278</v>
      </c>
      <c r="C119" s="35">
        <f t="shared" si="13"/>
        <v>11</v>
      </c>
      <c r="D119" s="17">
        <f t="shared" si="14"/>
        <v>0.89547957971449943</v>
      </c>
      <c r="E119" s="17">
        <f t="shared" si="15"/>
        <v>0.88515538577231279</v>
      </c>
      <c r="F119" s="14">
        <f t="shared" si="16"/>
        <v>39266</v>
      </c>
      <c r="G119" s="14">
        <f t="shared" si="17"/>
        <v>39631</v>
      </c>
      <c r="H119" s="3">
        <f>CHOOSE(MATCH($A$2,{"D","C"},0),VLOOKUP($A119,$J$4:$M$39,COUNTA($J$4:$M$4)),TREND(D119:E119,F119:G119,B119))</f>
        <v>0.89514015416023551</v>
      </c>
    </row>
    <row r="120" spans="1:8">
      <c r="A120" s="12">
        <f t="shared" si="18"/>
        <v>39295</v>
      </c>
      <c r="B120" s="34">
        <f t="shared" si="12"/>
        <v>39309</v>
      </c>
      <c r="C120" s="35">
        <f t="shared" si="13"/>
        <v>11</v>
      </c>
      <c r="D120" s="17">
        <f t="shared" si="14"/>
        <v>0.89547957971449943</v>
      </c>
      <c r="E120" s="17">
        <f t="shared" si="15"/>
        <v>0.88515538577231279</v>
      </c>
      <c r="F120" s="14">
        <f t="shared" si="16"/>
        <v>39266</v>
      </c>
      <c r="G120" s="14">
        <f t="shared" si="17"/>
        <v>39631</v>
      </c>
      <c r="H120" s="3">
        <f>CHOOSE(MATCH($A$2,{"D","C"},0),VLOOKUP($A120,$J$4:$M$39,COUNTA($J$4:$M$4)),TREND(D120:E120,F120:G120,B120))</f>
        <v>0.894263304811721</v>
      </c>
    </row>
    <row r="121" spans="1:8">
      <c r="A121" s="12">
        <f t="shared" si="18"/>
        <v>39326</v>
      </c>
      <c r="B121" s="34">
        <f t="shared" si="12"/>
        <v>39340</v>
      </c>
      <c r="C121" s="35">
        <f t="shared" si="13"/>
        <v>11</v>
      </c>
      <c r="D121" s="17">
        <f t="shared" si="14"/>
        <v>0.89547957971449943</v>
      </c>
      <c r="E121" s="17">
        <f t="shared" si="15"/>
        <v>0.88515538577231279</v>
      </c>
      <c r="F121" s="14">
        <f t="shared" si="16"/>
        <v>39266</v>
      </c>
      <c r="G121" s="14">
        <f t="shared" si="17"/>
        <v>39631</v>
      </c>
      <c r="H121" s="3">
        <f>CHOOSE(MATCH($A$2,{"D","C"},0),VLOOKUP($A121,$J$4:$M$39,COUNTA($J$4:$M$4)),TREND(D121:E121,F121:G121,B121))</f>
        <v>0.89338645546320672</v>
      </c>
    </row>
    <row r="122" spans="1:8">
      <c r="A122" s="12">
        <f t="shared" si="18"/>
        <v>39356</v>
      </c>
      <c r="B122" s="34">
        <f t="shared" si="12"/>
        <v>39370</v>
      </c>
      <c r="C122" s="35">
        <f t="shared" si="13"/>
        <v>11</v>
      </c>
      <c r="D122" s="17">
        <f t="shared" si="14"/>
        <v>0.89547957971449943</v>
      </c>
      <c r="E122" s="17">
        <f t="shared" si="15"/>
        <v>0.88515538577231279</v>
      </c>
      <c r="F122" s="14">
        <f t="shared" si="16"/>
        <v>39266</v>
      </c>
      <c r="G122" s="14">
        <f t="shared" si="17"/>
        <v>39631</v>
      </c>
      <c r="H122" s="3">
        <f>CHOOSE(MATCH($A$2,{"D","C"},0),VLOOKUP($A122,$J$4:$M$39,COUNTA($J$4:$M$4)),TREND(D122:E122,F122:G122,B122))</f>
        <v>0.89253789157754748</v>
      </c>
    </row>
    <row r="123" spans="1:8">
      <c r="A123" s="12">
        <f t="shared" si="18"/>
        <v>39387</v>
      </c>
      <c r="B123" s="34">
        <f t="shared" si="12"/>
        <v>39401</v>
      </c>
      <c r="C123" s="35">
        <f t="shared" si="13"/>
        <v>11</v>
      </c>
      <c r="D123" s="17">
        <f t="shared" si="14"/>
        <v>0.89547957971449943</v>
      </c>
      <c r="E123" s="17">
        <f t="shared" si="15"/>
        <v>0.88515538577231279</v>
      </c>
      <c r="F123" s="14">
        <f t="shared" si="16"/>
        <v>39266</v>
      </c>
      <c r="G123" s="14">
        <f t="shared" si="17"/>
        <v>39631</v>
      </c>
      <c r="H123" s="3">
        <f>CHOOSE(MATCH($A$2,{"D","C"},0),VLOOKUP($A123,$J$4:$M$39,COUNTA($J$4:$M$4)),TREND(D123:E123,F123:G123,B123))</f>
        <v>0.89166104222903297</v>
      </c>
    </row>
    <row r="124" spans="1:8">
      <c r="A124" s="12">
        <f t="shared" si="18"/>
        <v>39417</v>
      </c>
      <c r="B124" s="34">
        <f t="shared" si="12"/>
        <v>39431</v>
      </c>
      <c r="C124" s="35">
        <f t="shared" si="13"/>
        <v>11</v>
      </c>
      <c r="D124" s="17">
        <f t="shared" si="14"/>
        <v>0.89547957971449943</v>
      </c>
      <c r="E124" s="17">
        <f t="shared" si="15"/>
        <v>0.88515538577231279</v>
      </c>
      <c r="F124" s="14">
        <f t="shared" si="16"/>
        <v>39266</v>
      </c>
      <c r="G124" s="14">
        <f t="shared" si="17"/>
        <v>39631</v>
      </c>
      <c r="H124" s="3">
        <f>CHOOSE(MATCH($A$2,{"D","C"},0),VLOOKUP($A124,$J$4:$M$39,COUNTA($J$4:$M$4)),TREND(D124:E124,F124:G124,B124))</f>
        <v>0.89081247834337374</v>
      </c>
    </row>
    <row r="125" spans="1:8">
      <c r="A125" s="12">
        <f t="shared" si="18"/>
        <v>39448</v>
      </c>
      <c r="B125" s="34">
        <f t="shared" si="12"/>
        <v>39462</v>
      </c>
      <c r="C125" s="35">
        <f t="shared" si="13"/>
        <v>11</v>
      </c>
      <c r="D125" s="17">
        <f t="shared" si="14"/>
        <v>0.89547957971449943</v>
      </c>
      <c r="E125" s="17">
        <f t="shared" si="15"/>
        <v>0.88515538577231279</v>
      </c>
      <c r="F125" s="14">
        <f t="shared" si="16"/>
        <v>39266</v>
      </c>
      <c r="G125" s="14">
        <f t="shared" si="17"/>
        <v>39631</v>
      </c>
      <c r="H125" s="3">
        <f>CHOOSE(MATCH($A$2,{"D","C"},0),VLOOKUP($A125,$J$4:$M$39,COUNTA($J$4:$M$4)),TREND(D125:E125,F125:G125,B125))</f>
        <v>0.88993562899485923</v>
      </c>
    </row>
    <row r="126" spans="1:8">
      <c r="A126" s="12">
        <f t="shared" si="18"/>
        <v>39479</v>
      </c>
      <c r="B126" s="34">
        <f t="shared" si="12"/>
        <v>39493</v>
      </c>
      <c r="C126" s="35">
        <f t="shared" si="13"/>
        <v>11</v>
      </c>
      <c r="D126" s="17">
        <f t="shared" si="14"/>
        <v>0.89547957971449943</v>
      </c>
      <c r="E126" s="17">
        <f t="shared" si="15"/>
        <v>0.88515538577231279</v>
      </c>
      <c r="F126" s="14">
        <f t="shared" si="16"/>
        <v>39266</v>
      </c>
      <c r="G126" s="14">
        <f t="shared" si="17"/>
        <v>39631</v>
      </c>
      <c r="H126" s="3">
        <f>CHOOSE(MATCH($A$2,{"D","C"},0),VLOOKUP($A126,$J$4:$M$39,COUNTA($J$4:$M$4)),TREND(D126:E126,F126:G126,B126))</f>
        <v>0.88905877964634472</v>
      </c>
    </row>
    <row r="127" spans="1:8">
      <c r="A127" s="12">
        <f t="shared" si="18"/>
        <v>39508</v>
      </c>
      <c r="B127" s="34">
        <f t="shared" si="12"/>
        <v>39522</v>
      </c>
      <c r="C127" s="35">
        <f t="shared" si="13"/>
        <v>11</v>
      </c>
      <c r="D127" s="17">
        <f t="shared" si="14"/>
        <v>0.89547957971449943</v>
      </c>
      <c r="E127" s="17">
        <f t="shared" si="15"/>
        <v>0.88515538577231279</v>
      </c>
      <c r="F127" s="14">
        <f t="shared" si="16"/>
        <v>39266</v>
      </c>
      <c r="G127" s="14">
        <f t="shared" si="17"/>
        <v>39631</v>
      </c>
      <c r="H127" s="3">
        <f>CHOOSE(MATCH($A$2,{"D","C"},0),VLOOKUP($A127,$J$4:$M$39,COUNTA($J$4:$M$4)),TREND(D127:E127,F127:G127,B127))</f>
        <v>0.88823850122354098</v>
      </c>
    </row>
    <row r="128" spans="1:8">
      <c r="A128" s="12">
        <f t="shared" si="18"/>
        <v>39539</v>
      </c>
      <c r="B128" s="34">
        <f t="shared" si="12"/>
        <v>39553</v>
      </c>
      <c r="C128" s="35">
        <f t="shared" si="13"/>
        <v>11</v>
      </c>
      <c r="D128" s="17">
        <f t="shared" si="14"/>
        <v>0.89547957971449943</v>
      </c>
      <c r="E128" s="17">
        <f t="shared" si="15"/>
        <v>0.88515538577231279</v>
      </c>
      <c r="F128" s="14">
        <f t="shared" si="16"/>
        <v>39266</v>
      </c>
      <c r="G128" s="14">
        <f t="shared" si="17"/>
        <v>39631</v>
      </c>
      <c r="H128" s="3">
        <f>CHOOSE(MATCH($A$2,{"D","C"},0),VLOOKUP($A128,$J$4:$M$39,COUNTA($J$4:$M$4)),TREND(D128:E128,F128:G128,B128))</f>
        <v>0.88736165187502647</v>
      </c>
    </row>
    <row r="129" spans="1:8">
      <c r="A129" s="12">
        <f t="shared" si="18"/>
        <v>39569</v>
      </c>
      <c r="B129" s="34">
        <f t="shared" si="12"/>
        <v>39583</v>
      </c>
      <c r="C129" s="35">
        <f t="shared" si="13"/>
        <v>11</v>
      </c>
      <c r="D129" s="17">
        <f t="shared" si="14"/>
        <v>0.89547957971449943</v>
      </c>
      <c r="E129" s="17">
        <f t="shared" si="15"/>
        <v>0.88515538577231279</v>
      </c>
      <c r="F129" s="14">
        <f t="shared" si="16"/>
        <v>39266</v>
      </c>
      <c r="G129" s="14">
        <f t="shared" si="17"/>
        <v>39631</v>
      </c>
      <c r="H129" s="3">
        <f>CHOOSE(MATCH($A$2,{"D","C"},0),VLOOKUP($A129,$J$4:$M$39,COUNTA($J$4:$M$4)),TREND(D129:E129,F129:G129,B129))</f>
        <v>0.88651308798936723</v>
      </c>
    </row>
    <row r="130" spans="1:8">
      <c r="A130" s="12">
        <f t="shared" si="18"/>
        <v>39600</v>
      </c>
      <c r="B130" s="34">
        <f t="shared" si="12"/>
        <v>39614</v>
      </c>
      <c r="C130" s="35">
        <f t="shared" si="13"/>
        <v>11</v>
      </c>
      <c r="D130" s="17">
        <f t="shared" si="14"/>
        <v>0.89547957971449943</v>
      </c>
      <c r="E130" s="17">
        <f t="shared" si="15"/>
        <v>0.88515538577231279</v>
      </c>
      <c r="F130" s="14">
        <f t="shared" si="16"/>
        <v>39266</v>
      </c>
      <c r="G130" s="14">
        <f t="shared" si="17"/>
        <v>39631</v>
      </c>
      <c r="H130" s="3">
        <f>CHOOSE(MATCH($A$2,{"D","C"},0),VLOOKUP($A130,$J$4:$M$39,COUNTA($J$4:$M$4)),TREND(D130:E130,F130:G130,B130))</f>
        <v>0.88563623864085272</v>
      </c>
    </row>
    <row r="131" spans="1:8">
      <c r="A131" s="12">
        <f t="shared" si="18"/>
        <v>39630</v>
      </c>
      <c r="B131" s="34">
        <f t="shared" si="12"/>
        <v>39644</v>
      </c>
      <c r="C131" s="35">
        <f t="shared" si="13"/>
        <v>12</v>
      </c>
      <c r="D131" s="17">
        <f t="shared" si="14"/>
        <v>0.88515538577231279</v>
      </c>
      <c r="E131" s="17">
        <f t="shared" si="15"/>
        <v>0.78495221084142608</v>
      </c>
      <c r="F131" s="14">
        <f t="shared" si="16"/>
        <v>39631</v>
      </c>
      <c r="G131" s="14">
        <f t="shared" si="17"/>
        <v>39997</v>
      </c>
      <c r="H131" s="3">
        <f>CHOOSE(MATCH($A$2,{"D","C"},0),VLOOKUP($A131,$J$4:$M$39,COUNTA($J$4:$M$4)),TREND(D131:E131,F131:G131,B131))</f>
        <v>0.88159625660810192</v>
      </c>
    </row>
    <row r="132" spans="1:8">
      <c r="A132" s="12">
        <f t="shared" si="18"/>
        <v>39661</v>
      </c>
      <c r="B132" s="34">
        <f t="shared" si="12"/>
        <v>39675</v>
      </c>
      <c r="C132" s="35">
        <f t="shared" si="13"/>
        <v>12</v>
      </c>
      <c r="D132" s="17">
        <f t="shared" si="14"/>
        <v>0.88515538577231279</v>
      </c>
      <c r="E132" s="17">
        <f t="shared" si="15"/>
        <v>0.78495221084142608</v>
      </c>
      <c r="F132" s="14">
        <f t="shared" si="16"/>
        <v>39631</v>
      </c>
      <c r="G132" s="14">
        <f t="shared" si="17"/>
        <v>39997</v>
      </c>
      <c r="H132" s="3">
        <f>CHOOSE(MATCH($A$2,{"D","C"},0),VLOOKUP($A132,$J$4:$M$39,COUNTA($J$4:$M$4)),TREND(D132:E132,F132:G132,B132))</f>
        <v>0.87310910244728746</v>
      </c>
    </row>
    <row r="133" spans="1:8">
      <c r="A133" s="12">
        <f t="shared" si="18"/>
        <v>39692</v>
      </c>
      <c r="B133" s="34">
        <f t="shared" ref="B133:B164" si="19">DATE(YEAR(A133),MONTH(A133)+FLOOR(($N$2+$A$3)/2,1),1+14*MOD($N$2+$A$3,2))</f>
        <v>39706</v>
      </c>
      <c r="C133" s="35">
        <f t="shared" ref="C133:C196" si="20">MATCH($B133,$K$5:$K$39,1)</f>
        <v>12</v>
      </c>
      <c r="D133" s="17">
        <f t="shared" ref="D133:D196" si="21">INDEX($M$5:$M$39,C133)</f>
        <v>0.88515538577231279</v>
      </c>
      <c r="E133" s="17">
        <f t="shared" ref="E133:E196" si="22">INDEX($M$5:$M$39,C133+1)</f>
        <v>0.78495221084142608</v>
      </c>
      <c r="F133" s="14">
        <f t="shared" ref="F133:F196" si="23">INDEX($K$5:$K$39,C133)</f>
        <v>39631</v>
      </c>
      <c r="G133" s="14">
        <f t="shared" ref="G133:G196" si="24">INDEX($K$5:$K$39,C133+1)</f>
        <v>39997</v>
      </c>
      <c r="H133" s="3">
        <f>CHOOSE(MATCH($A$2,{"D","C"},0),VLOOKUP($A133,$J$4:$M$39,COUNTA($J$4:$M$4)),TREND(D133:E133,F133:G133,B133))</f>
        <v>0.86462194828647476</v>
      </c>
    </row>
    <row r="134" spans="1:8">
      <c r="A134" s="12">
        <f t="shared" ref="A134:A197" si="25">EOMONTH(A133,$A$3-1)+1</f>
        <v>39722</v>
      </c>
      <c r="B134" s="34">
        <f t="shared" si="19"/>
        <v>39736</v>
      </c>
      <c r="C134" s="35">
        <f t="shared" si="20"/>
        <v>12</v>
      </c>
      <c r="D134" s="17">
        <f t="shared" si="21"/>
        <v>0.88515538577231279</v>
      </c>
      <c r="E134" s="17">
        <f t="shared" si="22"/>
        <v>0.78495221084142608</v>
      </c>
      <c r="F134" s="14">
        <f t="shared" si="23"/>
        <v>39631</v>
      </c>
      <c r="G134" s="14">
        <f t="shared" si="24"/>
        <v>39997</v>
      </c>
      <c r="H134" s="3">
        <f>CHOOSE(MATCH($A$2,{"D","C"},0),VLOOKUP($A134,$J$4:$M$39,COUNTA($J$4:$M$4)),TREND(D134:E134,F134:G134,B134))</f>
        <v>0.85640857329214093</v>
      </c>
    </row>
    <row r="135" spans="1:8">
      <c r="A135" s="12">
        <f t="shared" si="25"/>
        <v>39753</v>
      </c>
      <c r="B135" s="34">
        <f t="shared" si="19"/>
        <v>39767</v>
      </c>
      <c r="C135" s="35">
        <f t="shared" si="20"/>
        <v>12</v>
      </c>
      <c r="D135" s="17">
        <f t="shared" si="21"/>
        <v>0.88515538577231279</v>
      </c>
      <c r="E135" s="17">
        <f t="shared" si="22"/>
        <v>0.78495221084142608</v>
      </c>
      <c r="F135" s="14">
        <f t="shared" si="23"/>
        <v>39631</v>
      </c>
      <c r="G135" s="14">
        <f t="shared" si="24"/>
        <v>39997</v>
      </c>
      <c r="H135" s="3">
        <f>CHOOSE(MATCH($A$2,{"D","C"},0),VLOOKUP($A135,$J$4:$M$39,COUNTA($J$4:$M$4)),TREND(D135:E135,F135:G135,B135))</f>
        <v>0.84792141913132824</v>
      </c>
    </row>
    <row r="136" spans="1:8">
      <c r="A136" s="12">
        <f t="shared" si="25"/>
        <v>39783</v>
      </c>
      <c r="B136" s="34">
        <f t="shared" si="19"/>
        <v>39797</v>
      </c>
      <c r="C136" s="35">
        <f t="shared" si="20"/>
        <v>12</v>
      </c>
      <c r="D136" s="17">
        <f t="shared" si="21"/>
        <v>0.88515538577231279</v>
      </c>
      <c r="E136" s="17">
        <f t="shared" si="22"/>
        <v>0.78495221084142608</v>
      </c>
      <c r="F136" s="14">
        <f t="shared" si="23"/>
        <v>39631</v>
      </c>
      <c r="G136" s="14">
        <f t="shared" si="24"/>
        <v>39997</v>
      </c>
      <c r="H136" s="3">
        <f>CHOOSE(MATCH($A$2,{"D","C"},0),VLOOKUP($A136,$J$4:$M$39,COUNTA($J$4:$M$4)),TREND(D136:E136,F136:G136,B136))</f>
        <v>0.83970804413699263</v>
      </c>
    </row>
    <row r="137" spans="1:8">
      <c r="A137" s="12">
        <f t="shared" si="25"/>
        <v>39814</v>
      </c>
      <c r="B137" s="34">
        <f t="shared" si="19"/>
        <v>39828</v>
      </c>
      <c r="C137" s="35">
        <f t="shared" si="20"/>
        <v>12</v>
      </c>
      <c r="D137" s="17">
        <f t="shared" si="21"/>
        <v>0.88515538577231279</v>
      </c>
      <c r="E137" s="17">
        <f t="shared" si="22"/>
        <v>0.78495221084142608</v>
      </c>
      <c r="F137" s="14">
        <f t="shared" si="23"/>
        <v>39631</v>
      </c>
      <c r="G137" s="14">
        <f t="shared" si="24"/>
        <v>39997</v>
      </c>
      <c r="H137" s="3">
        <f>CHOOSE(MATCH($A$2,{"D","C"},0),VLOOKUP($A137,$J$4:$M$39,COUNTA($J$4:$M$4)),TREND(D137:E137,F137:G137,B137))</f>
        <v>0.83122088997617993</v>
      </c>
    </row>
    <row r="138" spans="1:8">
      <c r="A138" s="12">
        <f t="shared" si="25"/>
        <v>39845</v>
      </c>
      <c r="B138" s="34">
        <f t="shared" si="19"/>
        <v>39859</v>
      </c>
      <c r="C138" s="35">
        <f t="shared" si="20"/>
        <v>12</v>
      </c>
      <c r="D138" s="17">
        <f t="shared" si="21"/>
        <v>0.88515538577231279</v>
      </c>
      <c r="E138" s="17">
        <f t="shared" si="22"/>
        <v>0.78495221084142608</v>
      </c>
      <c r="F138" s="14">
        <f t="shared" si="23"/>
        <v>39631</v>
      </c>
      <c r="G138" s="14">
        <f t="shared" si="24"/>
        <v>39997</v>
      </c>
      <c r="H138" s="3">
        <f>CHOOSE(MATCH($A$2,{"D","C"},0),VLOOKUP($A138,$J$4:$M$39,COUNTA($J$4:$M$4)),TREND(D138:E138,F138:G138,B138))</f>
        <v>0.82273373581536724</v>
      </c>
    </row>
    <row r="139" spans="1:8">
      <c r="A139" s="12">
        <f t="shared" si="25"/>
        <v>39873</v>
      </c>
      <c r="B139" s="34">
        <f t="shared" si="19"/>
        <v>39887</v>
      </c>
      <c r="C139" s="35">
        <f t="shared" si="20"/>
        <v>12</v>
      </c>
      <c r="D139" s="17">
        <f t="shared" si="21"/>
        <v>0.88515538577231279</v>
      </c>
      <c r="E139" s="17">
        <f t="shared" si="22"/>
        <v>0.78495221084142608</v>
      </c>
      <c r="F139" s="14">
        <f t="shared" si="23"/>
        <v>39631</v>
      </c>
      <c r="G139" s="14">
        <f t="shared" si="24"/>
        <v>39997</v>
      </c>
      <c r="H139" s="3">
        <f>CHOOSE(MATCH($A$2,{"D","C"},0),VLOOKUP($A139,$J$4:$M$39,COUNTA($J$4:$M$4)),TREND(D139:E139,F139:G139,B139))</f>
        <v>0.81506791915398757</v>
      </c>
    </row>
    <row r="140" spans="1:8">
      <c r="A140" s="12">
        <f t="shared" si="25"/>
        <v>39904</v>
      </c>
      <c r="B140" s="34">
        <f t="shared" si="19"/>
        <v>39918</v>
      </c>
      <c r="C140" s="35">
        <f t="shared" si="20"/>
        <v>12</v>
      </c>
      <c r="D140" s="17">
        <f t="shared" si="21"/>
        <v>0.88515538577231279</v>
      </c>
      <c r="E140" s="17">
        <f t="shared" si="22"/>
        <v>0.78495221084142608</v>
      </c>
      <c r="F140" s="14">
        <f t="shared" si="23"/>
        <v>39631</v>
      </c>
      <c r="G140" s="14">
        <f t="shared" si="24"/>
        <v>39997</v>
      </c>
      <c r="H140" s="3">
        <f>CHOOSE(MATCH($A$2,{"D","C"},0),VLOOKUP($A140,$J$4:$M$39,COUNTA($J$4:$M$4)),TREND(D140:E140,F140:G140,B140))</f>
        <v>0.80658076499317488</v>
      </c>
    </row>
    <row r="141" spans="1:8">
      <c r="A141" s="12">
        <f t="shared" si="25"/>
        <v>39934</v>
      </c>
      <c r="B141" s="34">
        <f t="shared" si="19"/>
        <v>39948</v>
      </c>
      <c r="C141" s="35">
        <f t="shared" si="20"/>
        <v>12</v>
      </c>
      <c r="D141" s="17">
        <f t="shared" si="21"/>
        <v>0.88515538577231279</v>
      </c>
      <c r="E141" s="17">
        <f t="shared" si="22"/>
        <v>0.78495221084142608</v>
      </c>
      <c r="F141" s="14">
        <f t="shared" si="23"/>
        <v>39631</v>
      </c>
      <c r="G141" s="14">
        <f t="shared" si="24"/>
        <v>39997</v>
      </c>
      <c r="H141" s="3">
        <f>CHOOSE(MATCH($A$2,{"D","C"},0),VLOOKUP($A141,$J$4:$M$39,COUNTA($J$4:$M$4)),TREND(D141:E141,F141:G141,B141))</f>
        <v>0.79836738999883927</v>
      </c>
    </row>
    <row r="142" spans="1:8">
      <c r="A142" s="12">
        <f t="shared" si="25"/>
        <v>39965</v>
      </c>
      <c r="B142" s="34">
        <f t="shared" si="19"/>
        <v>39979</v>
      </c>
      <c r="C142" s="35">
        <f t="shared" si="20"/>
        <v>12</v>
      </c>
      <c r="D142" s="17">
        <f t="shared" si="21"/>
        <v>0.88515538577231279</v>
      </c>
      <c r="E142" s="17">
        <f t="shared" si="22"/>
        <v>0.78495221084142608</v>
      </c>
      <c r="F142" s="14">
        <f t="shared" si="23"/>
        <v>39631</v>
      </c>
      <c r="G142" s="14">
        <f t="shared" si="24"/>
        <v>39997</v>
      </c>
      <c r="H142" s="3">
        <f>CHOOSE(MATCH($A$2,{"D","C"},0),VLOOKUP($A142,$J$4:$M$39,COUNTA($J$4:$M$4)),TREND(D142:E142,F142:G142,B142))</f>
        <v>0.78988023583802658</v>
      </c>
    </row>
    <row r="143" spans="1:8">
      <c r="A143" s="12">
        <f t="shared" si="25"/>
        <v>39995</v>
      </c>
      <c r="B143" s="34">
        <f t="shared" si="19"/>
        <v>40009</v>
      </c>
      <c r="C143" s="35">
        <f t="shared" si="20"/>
        <v>13</v>
      </c>
      <c r="D143" s="17">
        <f t="shared" si="21"/>
        <v>0.78495221084142608</v>
      </c>
      <c r="E143" s="17">
        <f t="shared" si="22"/>
        <v>0.78447816718854657</v>
      </c>
      <c r="F143" s="14">
        <f t="shared" si="23"/>
        <v>39997</v>
      </c>
      <c r="G143" s="14">
        <f t="shared" si="24"/>
        <v>40362</v>
      </c>
      <c r="H143" s="3">
        <f>CHOOSE(MATCH($A$2,{"D","C"},0),VLOOKUP($A143,$J$4:$M$39,COUNTA($J$4:$M$4)),TREND(D143:E143,F143:G143,B143))</f>
        <v>0.7849366258446191</v>
      </c>
    </row>
    <row r="144" spans="1:8">
      <c r="A144" s="12">
        <f t="shared" si="25"/>
        <v>40026</v>
      </c>
      <c r="B144" s="34">
        <f t="shared" si="19"/>
        <v>40040</v>
      </c>
      <c r="C144" s="35">
        <f t="shared" si="20"/>
        <v>13</v>
      </c>
      <c r="D144" s="17">
        <f t="shared" si="21"/>
        <v>0.78495221084142608</v>
      </c>
      <c r="E144" s="17">
        <f t="shared" si="22"/>
        <v>0.78447816718854657</v>
      </c>
      <c r="F144" s="14">
        <f t="shared" si="23"/>
        <v>39997</v>
      </c>
      <c r="G144" s="14">
        <f t="shared" si="24"/>
        <v>40362</v>
      </c>
      <c r="H144" s="3">
        <f>CHOOSE(MATCH($A$2,{"D","C"},0),VLOOKUP($A144,$J$4:$M$39,COUNTA($J$4:$M$4)),TREND(D144:E144,F144:G144,B144))</f>
        <v>0.78489636460286771</v>
      </c>
    </row>
    <row r="145" spans="1:8">
      <c r="A145" s="12">
        <f t="shared" si="25"/>
        <v>40057</v>
      </c>
      <c r="B145" s="34">
        <f t="shared" si="19"/>
        <v>40071</v>
      </c>
      <c r="C145" s="35">
        <f t="shared" si="20"/>
        <v>13</v>
      </c>
      <c r="D145" s="17">
        <f t="shared" si="21"/>
        <v>0.78495221084142608</v>
      </c>
      <c r="E145" s="17">
        <f t="shared" si="22"/>
        <v>0.78447816718854657</v>
      </c>
      <c r="F145" s="14">
        <f t="shared" si="23"/>
        <v>39997</v>
      </c>
      <c r="G145" s="14">
        <f t="shared" si="24"/>
        <v>40362</v>
      </c>
      <c r="H145" s="3">
        <f>CHOOSE(MATCH($A$2,{"D","C"},0),VLOOKUP($A145,$J$4:$M$39,COUNTA($J$4:$M$4)),TREND(D145:E145,F145:G145,B145))</f>
        <v>0.78485610336111633</v>
      </c>
    </row>
    <row r="146" spans="1:8">
      <c r="A146" s="12">
        <f t="shared" si="25"/>
        <v>40087</v>
      </c>
      <c r="B146" s="34">
        <f t="shared" si="19"/>
        <v>40101</v>
      </c>
      <c r="C146" s="35">
        <f t="shared" si="20"/>
        <v>13</v>
      </c>
      <c r="D146" s="17">
        <f t="shared" si="21"/>
        <v>0.78495221084142608</v>
      </c>
      <c r="E146" s="17">
        <f t="shared" si="22"/>
        <v>0.78447816718854657</v>
      </c>
      <c r="F146" s="14">
        <f t="shared" si="23"/>
        <v>39997</v>
      </c>
      <c r="G146" s="14">
        <f t="shared" si="24"/>
        <v>40362</v>
      </c>
      <c r="H146" s="3">
        <f>CHOOSE(MATCH($A$2,{"D","C"},0),VLOOKUP($A146,$J$4:$M$39,COUNTA($J$4:$M$4)),TREND(D146:E146,F146:G146,B146))</f>
        <v>0.78481714086909882</v>
      </c>
    </row>
    <row r="147" spans="1:8">
      <c r="A147" s="12">
        <f t="shared" si="25"/>
        <v>40118</v>
      </c>
      <c r="B147" s="34">
        <f t="shared" si="19"/>
        <v>40132</v>
      </c>
      <c r="C147" s="35">
        <f t="shared" si="20"/>
        <v>13</v>
      </c>
      <c r="D147" s="17">
        <f t="shared" si="21"/>
        <v>0.78495221084142608</v>
      </c>
      <c r="E147" s="17">
        <f t="shared" si="22"/>
        <v>0.78447816718854657</v>
      </c>
      <c r="F147" s="14">
        <f t="shared" si="23"/>
        <v>39997</v>
      </c>
      <c r="G147" s="14">
        <f t="shared" si="24"/>
        <v>40362</v>
      </c>
      <c r="H147" s="3">
        <f>CHOOSE(MATCH($A$2,{"D","C"},0),VLOOKUP($A147,$J$4:$M$39,COUNTA($J$4:$M$4)),TREND(D147:E147,F147:G147,B147))</f>
        <v>0.78477687962734743</v>
      </c>
    </row>
    <row r="148" spans="1:8">
      <c r="A148" s="12">
        <f t="shared" si="25"/>
        <v>40148</v>
      </c>
      <c r="B148" s="34">
        <f t="shared" si="19"/>
        <v>40162</v>
      </c>
      <c r="C148" s="35">
        <f t="shared" si="20"/>
        <v>13</v>
      </c>
      <c r="D148" s="17">
        <f t="shared" si="21"/>
        <v>0.78495221084142608</v>
      </c>
      <c r="E148" s="17">
        <f t="shared" si="22"/>
        <v>0.78447816718854657</v>
      </c>
      <c r="F148" s="14">
        <f t="shared" si="23"/>
        <v>39997</v>
      </c>
      <c r="G148" s="14">
        <f t="shared" si="24"/>
        <v>40362</v>
      </c>
      <c r="H148" s="3">
        <f>CHOOSE(MATCH($A$2,{"D","C"},0),VLOOKUP($A148,$J$4:$M$39,COUNTA($J$4:$M$4)),TREND(D148:E148,F148:G148,B148))</f>
        <v>0.78473791713532992</v>
      </c>
    </row>
    <row r="149" spans="1:8">
      <c r="A149" s="12">
        <f t="shared" si="25"/>
        <v>40179</v>
      </c>
      <c r="B149" s="34">
        <f t="shared" si="19"/>
        <v>40193</v>
      </c>
      <c r="C149" s="35">
        <f t="shared" si="20"/>
        <v>13</v>
      </c>
      <c r="D149" s="17">
        <f t="shared" si="21"/>
        <v>0.78495221084142608</v>
      </c>
      <c r="E149" s="17">
        <f t="shared" si="22"/>
        <v>0.78447816718854657</v>
      </c>
      <c r="F149" s="14">
        <f t="shared" si="23"/>
        <v>39997</v>
      </c>
      <c r="G149" s="14">
        <f t="shared" si="24"/>
        <v>40362</v>
      </c>
      <c r="H149" s="3">
        <f>CHOOSE(MATCH($A$2,{"D","C"},0),VLOOKUP($A149,$J$4:$M$39,COUNTA($J$4:$M$4)),TREND(D149:E149,F149:G149,B149))</f>
        <v>0.78469765589357854</v>
      </c>
    </row>
    <row r="150" spans="1:8">
      <c r="A150" s="12">
        <f t="shared" si="25"/>
        <v>40210</v>
      </c>
      <c r="B150" s="34">
        <f t="shared" si="19"/>
        <v>40224</v>
      </c>
      <c r="C150" s="35">
        <f t="shared" si="20"/>
        <v>13</v>
      </c>
      <c r="D150" s="17">
        <f t="shared" si="21"/>
        <v>0.78495221084142608</v>
      </c>
      <c r="E150" s="17">
        <f t="shared" si="22"/>
        <v>0.78447816718854657</v>
      </c>
      <c r="F150" s="14">
        <f t="shared" si="23"/>
        <v>39997</v>
      </c>
      <c r="G150" s="14">
        <f t="shared" si="24"/>
        <v>40362</v>
      </c>
      <c r="H150" s="3">
        <f>CHOOSE(MATCH($A$2,{"D","C"},0),VLOOKUP($A150,$J$4:$M$39,COUNTA($J$4:$M$4)),TREND(D150:E150,F150:G150,B150))</f>
        <v>0.78465739465182704</v>
      </c>
    </row>
    <row r="151" spans="1:8">
      <c r="A151" s="12">
        <f t="shared" si="25"/>
        <v>40238</v>
      </c>
      <c r="B151" s="34">
        <f t="shared" si="19"/>
        <v>40252</v>
      </c>
      <c r="C151" s="35">
        <f t="shared" si="20"/>
        <v>13</v>
      </c>
      <c r="D151" s="17">
        <f t="shared" si="21"/>
        <v>0.78495221084142608</v>
      </c>
      <c r="E151" s="17">
        <f t="shared" si="22"/>
        <v>0.78447816718854657</v>
      </c>
      <c r="F151" s="14">
        <f t="shared" si="23"/>
        <v>39997</v>
      </c>
      <c r="G151" s="14">
        <f t="shared" si="24"/>
        <v>40362</v>
      </c>
      <c r="H151" s="3">
        <f>CHOOSE(MATCH($A$2,{"D","C"},0),VLOOKUP($A151,$J$4:$M$39,COUNTA($J$4:$M$4)),TREND(D151:E151,F151:G151,B151))</f>
        <v>0.78462102965927738</v>
      </c>
    </row>
    <row r="152" spans="1:8">
      <c r="A152" s="12">
        <f t="shared" si="25"/>
        <v>40269</v>
      </c>
      <c r="B152" s="34">
        <f t="shared" si="19"/>
        <v>40283</v>
      </c>
      <c r="C152" s="35">
        <f t="shared" si="20"/>
        <v>13</v>
      </c>
      <c r="D152" s="17">
        <f t="shared" si="21"/>
        <v>0.78495221084142608</v>
      </c>
      <c r="E152" s="17">
        <f t="shared" si="22"/>
        <v>0.78447816718854657</v>
      </c>
      <c r="F152" s="14">
        <f t="shared" si="23"/>
        <v>39997</v>
      </c>
      <c r="G152" s="14">
        <f t="shared" si="24"/>
        <v>40362</v>
      </c>
      <c r="H152" s="3">
        <f>CHOOSE(MATCH($A$2,{"D","C"},0),VLOOKUP($A152,$J$4:$M$39,COUNTA($J$4:$M$4)),TREND(D152:E152,F152:G152,B152))</f>
        <v>0.784580768417526</v>
      </c>
    </row>
    <row r="153" spans="1:8">
      <c r="A153" s="12">
        <f t="shared" si="25"/>
        <v>40299</v>
      </c>
      <c r="B153" s="34">
        <f t="shared" si="19"/>
        <v>40313</v>
      </c>
      <c r="C153" s="35">
        <f t="shared" si="20"/>
        <v>13</v>
      </c>
      <c r="D153" s="17">
        <f t="shared" si="21"/>
        <v>0.78495221084142608</v>
      </c>
      <c r="E153" s="17">
        <f t="shared" si="22"/>
        <v>0.78447816718854657</v>
      </c>
      <c r="F153" s="14">
        <f t="shared" si="23"/>
        <v>39997</v>
      </c>
      <c r="G153" s="14">
        <f t="shared" si="24"/>
        <v>40362</v>
      </c>
      <c r="H153" s="3">
        <f>CHOOSE(MATCH($A$2,{"D","C"},0),VLOOKUP($A153,$J$4:$M$39,COUNTA($J$4:$M$4)),TREND(D153:E153,F153:G153,B153))</f>
        <v>0.78454180592550848</v>
      </c>
    </row>
    <row r="154" spans="1:8">
      <c r="A154" s="12">
        <f t="shared" si="25"/>
        <v>40330</v>
      </c>
      <c r="B154" s="34">
        <f t="shared" si="19"/>
        <v>40344</v>
      </c>
      <c r="C154" s="35">
        <f t="shared" si="20"/>
        <v>13</v>
      </c>
      <c r="D154" s="17">
        <f t="shared" si="21"/>
        <v>0.78495221084142608</v>
      </c>
      <c r="E154" s="17">
        <f t="shared" si="22"/>
        <v>0.78447816718854657</v>
      </c>
      <c r="F154" s="14">
        <f t="shared" si="23"/>
        <v>39997</v>
      </c>
      <c r="G154" s="14">
        <f t="shared" si="24"/>
        <v>40362</v>
      </c>
      <c r="H154" s="3">
        <f>CHOOSE(MATCH($A$2,{"D","C"},0),VLOOKUP($A154,$J$4:$M$39,COUNTA($J$4:$M$4)),TREND(D154:E154,F154:G154,B154))</f>
        <v>0.7845015446837571</v>
      </c>
    </row>
    <row r="155" spans="1:8">
      <c r="A155" s="12">
        <f t="shared" si="25"/>
        <v>40360</v>
      </c>
      <c r="B155" s="34">
        <f t="shared" si="19"/>
        <v>40374</v>
      </c>
      <c r="C155" s="35">
        <f t="shared" si="20"/>
        <v>14</v>
      </c>
      <c r="D155" s="17">
        <f t="shared" si="21"/>
        <v>0.78447816718854657</v>
      </c>
      <c r="E155" s="17">
        <f t="shared" si="22"/>
        <v>0.77180958414857637</v>
      </c>
      <c r="F155" s="14">
        <f t="shared" si="23"/>
        <v>40362</v>
      </c>
      <c r="G155" s="14">
        <f t="shared" si="24"/>
        <v>40727</v>
      </c>
      <c r="H155" s="3">
        <f>CHOOSE(MATCH($A$2,{"D","C"},0),VLOOKUP($A155,$J$4:$M$39,COUNTA($J$4:$M$4)),TREND(D155:E155,F155:G155,B155))</f>
        <v>0.78406166582832859</v>
      </c>
    </row>
    <row r="156" spans="1:8">
      <c r="A156" s="12">
        <f t="shared" si="25"/>
        <v>40391</v>
      </c>
      <c r="B156" s="34">
        <f t="shared" si="19"/>
        <v>40405</v>
      </c>
      <c r="C156" s="35">
        <f t="shared" si="20"/>
        <v>14</v>
      </c>
      <c r="D156" s="17">
        <f t="shared" si="21"/>
        <v>0.78447816718854657</v>
      </c>
      <c r="E156" s="17">
        <f t="shared" si="22"/>
        <v>0.77180958414857637</v>
      </c>
      <c r="F156" s="14">
        <f t="shared" si="23"/>
        <v>40362</v>
      </c>
      <c r="G156" s="14">
        <f t="shared" si="24"/>
        <v>40727</v>
      </c>
      <c r="H156" s="3">
        <f>CHOOSE(MATCH($A$2,{"D","C"},0),VLOOKUP($A156,$J$4:$M$39,COUNTA($J$4:$M$4)),TREND(D156:E156,F156:G156,B156))</f>
        <v>0.78298570398109835</v>
      </c>
    </row>
    <row r="157" spans="1:8">
      <c r="A157" s="12">
        <f t="shared" si="25"/>
        <v>40422</v>
      </c>
      <c r="B157" s="34">
        <f t="shared" si="19"/>
        <v>40436</v>
      </c>
      <c r="C157" s="35">
        <f t="shared" si="20"/>
        <v>14</v>
      </c>
      <c r="D157" s="17">
        <f t="shared" si="21"/>
        <v>0.78447816718854657</v>
      </c>
      <c r="E157" s="17">
        <f t="shared" si="22"/>
        <v>0.77180958414857637</v>
      </c>
      <c r="F157" s="14">
        <f t="shared" si="23"/>
        <v>40362</v>
      </c>
      <c r="G157" s="14">
        <f t="shared" si="24"/>
        <v>40727</v>
      </c>
      <c r="H157" s="3">
        <f>CHOOSE(MATCH($A$2,{"D","C"},0),VLOOKUP($A157,$J$4:$M$39,COUNTA($J$4:$M$4)),TREND(D157:E157,F157:G157,B157))</f>
        <v>0.78190974213386788</v>
      </c>
    </row>
    <row r="158" spans="1:8">
      <c r="A158" s="12">
        <f t="shared" si="25"/>
        <v>40452</v>
      </c>
      <c r="B158" s="34">
        <f t="shared" si="19"/>
        <v>40466</v>
      </c>
      <c r="C158" s="35">
        <f t="shared" si="20"/>
        <v>14</v>
      </c>
      <c r="D158" s="17">
        <f t="shared" si="21"/>
        <v>0.78447816718854657</v>
      </c>
      <c r="E158" s="17">
        <f t="shared" si="22"/>
        <v>0.77180958414857637</v>
      </c>
      <c r="F158" s="14">
        <f t="shared" si="23"/>
        <v>40362</v>
      </c>
      <c r="G158" s="14">
        <f t="shared" si="24"/>
        <v>40727</v>
      </c>
      <c r="H158" s="3">
        <f>CHOOSE(MATCH($A$2,{"D","C"},0),VLOOKUP($A158,$J$4:$M$39,COUNTA($J$4:$M$4)),TREND(D158:E158,F158:G158,B158))</f>
        <v>0.78086848873332237</v>
      </c>
    </row>
    <row r="159" spans="1:8">
      <c r="A159" s="12">
        <f t="shared" si="25"/>
        <v>40483</v>
      </c>
      <c r="B159" s="34">
        <f t="shared" si="19"/>
        <v>40497</v>
      </c>
      <c r="C159" s="35">
        <f t="shared" si="20"/>
        <v>14</v>
      </c>
      <c r="D159" s="17">
        <f t="shared" si="21"/>
        <v>0.78447816718854657</v>
      </c>
      <c r="E159" s="17">
        <f t="shared" si="22"/>
        <v>0.77180958414857637</v>
      </c>
      <c r="F159" s="14">
        <f t="shared" si="23"/>
        <v>40362</v>
      </c>
      <c r="G159" s="14">
        <f t="shared" si="24"/>
        <v>40727</v>
      </c>
      <c r="H159" s="3">
        <f>CHOOSE(MATCH($A$2,{"D","C"},0),VLOOKUP($A159,$J$4:$M$39,COUNTA($J$4:$M$4)),TREND(D159:E159,F159:G159,B159))</f>
        <v>0.77979252688609213</v>
      </c>
    </row>
    <row r="160" spans="1:8">
      <c r="A160" s="12">
        <f t="shared" si="25"/>
        <v>40513</v>
      </c>
      <c r="B160" s="34">
        <f t="shared" si="19"/>
        <v>40527</v>
      </c>
      <c r="C160" s="35">
        <f t="shared" si="20"/>
        <v>14</v>
      </c>
      <c r="D160" s="17">
        <f t="shared" si="21"/>
        <v>0.78447816718854657</v>
      </c>
      <c r="E160" s="17">
        <f t="shared" si="22"/>
        <v>0.77180958414857637</v>
      </c>
      <c r="F160" s="14">
        <f t="shared" si="23"/>
        <v>40362</v>
      </c>
      <c r="G160" s="14">
        <f t="shared" si="24"/>
        <v>40727</v>
      </c>
      <c r="H160" s="3">
        <f>CHOOSE(MATCH($A$2,{"D","C"},0),VLOOKUP($A160,$J$4:$M$39,COUNTA($J$4:$M$4)),TREND(D160:E160,F160:G160,B160))</f>
        <v>0.77875127348554662</v>
      </c>
    </row>
    <row r="161" spans="1:8">
      <c r="A161" s="12">
        <f t="shared" si="25"/>
        <v>40544</v>
      </c>
      <c r="B161" s="34">
        <f t="shared" si="19"/>
        <v>40558</v>
      </c>
      <c r="C161" s="35">
        <f t="shared" si="20"/>
        <v>14</v>
      </c>
      <c r="D161" s="17">
        <f t="shared" si="21"/>
        <v>0.78447816718854657</v>
      </c>
      <c r="E161" s="17">
        <f t="shared" si="22"/>
        <v>0.77180958414857637</v>
      </c>
      <c r="F161" s="14">
        <f t="shared" si="23"/>
        <v>40362</v>
      </c>
      <c r="G161" s="14">
        <f t="shared" si="24"/>
        <v>40727</v>
      </c>
      <c r="H161" s="3">
        <f>CHOOSE(MATCH($A$2,{"D","C"},0),VLOOKUP($A161,$J$4:$M$39,COUNTA($J$4:$M$4)),TREND(D161:E161,F161:G161,B161))</f>
        <v>0.77767531163831616</v>
      </c>
    </row>
    <row r="162" spans="1:8">
      <c r="A162" s="12">
        <f t="shared" si="25"/>
        <v>40575</v>
      </c>
      <c r="B162" s="34">
        <f t="shared" si="19"/>
        <v>40589</v>
      </c>
      <c r="C162" s="35">
        <f t="shared" si="20"/>
        <v>14</v>
      </c>
      <c r="D162" s="17">
        <f t="shared" si="21"/>
        <v>0.78447816718854657</v>
      </c>
      <c r="E162" s="17">
        <f t="shared" si="22"/>
        <v>0.77180958414857637</v>
      </c>
      <c r="F162" s="14">
        <f t="shared" si="23"/>
        <v>40362</v>
      </c>
      <c r="G162" s="14">
        <f t="shared" si="24"/>
        <v>40727</v>
      </c>
      <c r="H162" s="3">
        <f>CHOOSE(MATCH($A$2,{"D","C"},0),VLOOKUP($A162,$J$4:$M$39,COUNTA($J$4:$M$4)),TREND(D162:E162,F162:G162,B162))</f>
        <v>0.77659934979108591</v>
      </c>
    </row>
    <row r="163" spans="1:8">
      <c r="A163" s="12">
        <f t="shared" si="25"/>
        <v>40603</v>
      </c>
      <c r="B163" s="34">
        <f t="shared" si="19"/>
        <v>40617</v>
      </c>
      <c r="C163" s="35">
        <f t="shared" si="20"/>
        <v>14</v>
      </c>
      <c r="D163" s="17">
        <f t="shared" si="21"/>
        <v>0.78447816718854657</v>
      </c>
      <c r="E163" s="17">
        <f t="shared" si="22"/>
        <v>0.77180958414857637</v>
      </c>
      <c r="F163" s="14">
        <f t="shared" si="23"/>
        <v>40362</v>
      </c>
      <c r="G163" s="14">
        <f t="shared" si="24"/>
        <v>40727</v>
      </c>
      <c r="H163" s="3">
        <f>CHOOSE(MATCH($A$2,{"D","C"},0),VLOOKUP($A163,$J$4:$M$39,COUNTA($J$4:$M$4)),TREND(D163:E163,F163:G163,B163))</f>
        <v>0.77562751328391011</v>
      </c>
    </row>
    <row r="164" spans="1:8">
      <c r="A164" s="12">
        <f t="shared" si="25"/>
        <v>40634</v>
      </c>
      <c r="B164" s="34">
        <f t="shared" si="19"/>
        <v>40648</v>
      </c>
      <c r="C164" s="35">
        <f t="shared" si="20"/>
        <v>14</v>
      </c>
      <c r="D164" s="17">
        <f t="shared" si="21"/>
        <v>0.78447816718854657</v>
      </c>
      <c r="E164" s="17">
        <f t="shared" si="22"/>
        <v>0.77180958414857637</v>
      </c>
      <c r="F164" s="14">
        <f t="shared" si="23"/>
        <v>40362</v>
      </c>
      <c r="G164" s="14">
        <f t="shared" si="24"/>
        <v>40727</v>
      </c>
      <c r="H164" s="3">
        <f>CHOOSE(MATCH($A$2,{"D","C"},0),VLOOKUP($A164,$J$4:$M$39,COUNTA($J$4:$M$4)),TREND(D164:E164,F164:G164,B164))</f>
        <v>0.77455155143667986</v>
      </c>
    </row>
    <row r="165" spans="1:8">
      <c r="A165" s="12">
        <f t="shared" si="25"/>
        <v>40664</v>
      </c>
      <c r="B165" s="34">
        <f>DATE(YEAR(A165),MONTH(A165)+FLOOR(($N$2+$A$3)/2,1),1+14*MOD($N$2+$A$3,2))</f>
        <v>40678</v>
      </c>
      <c r="C165" s="35">
        <f t="shared" si="20"/>
        <v>14</v>
      </c>
      <c r="D165" s="17">
        <f t="shared" si="21"/>
        <v>0.78447816718854657</v>
      </c>
      <c r="E165" s="17">
        <f t="shared" si="22"/>
        <v>0.77180958414857637</v>
      </c>
      <c r="F165" s="14">
        <f t="shared" si="23"/>
        <v>40362</v>
      </c>
      <c r="G165" s="14">
        <f t="shared" si="24"/>
        <v>40727</v>
      </c>
      <c r="H165" s="3">
        <f>CHOOSE(MATCH($A$2,{"D","C"},0),VLOOKUP($A165,$J$4:$M$39,COUNTA($J$4:$M$4)),TREND(D165:E165,F165:G165,B165))</f>
        <v>0.77351029803613436</v>
      </c>
    </row>
    <row r="166" spans="1:8">
      <c r="A166" s="12">
        <f t="shared" si="25"/>
        <v>40695</v>
      </c>
      <c r="B166" s="34">
        <f>DATE(YEAR(A166),MONTH(A166)+FLOOR(($N$2+$A$3)/2,1),1+14*MOD($N$2+$A$3,2))</f>
        <v>40709</v>
      </c>
      <c r="C166" s="35">
        <f t="shared" si="20"/>
        <v>14</v>
      </c>
      <c r="D166" s="17">
        <f t="shared" si="21"/>
        <v>0.78447816718854657</v>
      </c>
      <c r="E166" s="17">
        <f t="shared" si="22"/>
        <v>0.77180958414857637</v>
      </c>
      <c r="F166" s="14">
        <f t="shared" si="23"/>
        <v>40362</v>
      </c>
      <c r="G166" s="14">
        <f t="shared" si="24"/>
        <v>40727</v>
      </c>
      <c r="H166" s="3">
        <f>CHOOSE(MATCH($A$2,{"D","C"},0),VLOOKUP($A166,$J$4:$M$39,COUNTA($J$4:$M$4)),TREND(D166:E166,F166:G166,B166))</f>
        <v>0.77243433618890389</v>
      </c>
    </row>
    <row r="167" spans="1:8">
      <c r="A167" s="12">
        <f t="shared" si="25"/>
        <v>40725</v>
      </c>
      <c r="B167" s="34">
        <f t="shared" ref="B167:B230" si="26">DATE(YEAR(A167),MONTH(A167)+FLOOR(($N$2+$A$3)/2,1),1+14*MOD($N$2+$A$3,2))</f>
        <v>40739</v>
      </c>
      <c r="C167" s="35">
        <f t="shared" si="20"/>
        <v>15</v>
      </c>
      <c r="D167" s="17">
        <f t="shared" si="21"/>
        <v>0.77180958414857637</v>
      </c>
      <c r="E167" s="17">
        <f t="shared" si="22"/>
        <v>0.74077383998237911</v>
      </c>
      <c r="F167" s="14">
        <f t="shared" si="23"/>
        <v>40727</v>
      </c>
      <c r="G167" s="14">
        <f t="shared" si="24"/>
        <v>41092</v>
      </c>
      <c r="H167" s="3">
        <f>CHOOSE(MATCH($A$2,{"D","C"},0),VLOOKUP($A167,$J$4:$M$39,COUNTA($J$4:$M$4)),TREND(D167:E167,F167:G167,B167))</f>
        <v>0.77078923091571472</v>
      </c>
    </row>
    <row r="168" spans="1:8">
      <c r="A168" s="12">
        <f t="shared" si="25"/>
        <v>40756</v>
      </c>
      <c r="B168" s="34">
        <f t="shared" si="26"/>
        <v>40770</v>
      </c>
      <c r="C168" s="35">
        <f t="shared" si="20"/>
        <v>15</v>
      </c>
      <c r="D168" s="17">
        <f t="shared" si="21"/>
        <v>0.77180958414857637</v>
      </c>
      <c r="E168" s="17">
        <f t="shared" si="22"/>
        <v>0.74077383998237911</v>
      </c>
      <c r="F168" s="14">
        <f t="shared" si="23"/>
        <v>40727</v>
      </c>
      <c r="G168" s="14">
        <f t="shared" si="24"/>
        <v>41092</v>
      </c>
      <c r="H168" s="3">
        <f>CHOOSE(MATCH($A$2,{"D","C"},0),VLOOKUP($A168,$J$4:$M$39,COUNTA($J$4:$M$4)),TREND(D168:E168,F168:G168,B168))</f>
        <v>0.76815331839749001</v>
      </c>
    </row>
    <row r="169" spans="1:8">
      <c r="A169" s="12">
        <f t="shared" si="25"/>
        <v>40787</v>
      </c>
      <c r="B169" s="34">
        <f t="shared" si="26"/>
        <v>40801</v>
      </c>
      <c r="C169" s="35">
        <f t="shared" si="20"/>
        <v>15</v>
      </c>
      <c r="D169" s="17">
        <f t="shared" si="21"/>
        <v>0.77180958414857637</v>
      </c>
      <c r="E169" s="17">
        <f t="shared" si="22"/>
        <v>0.74077383998237911</v>
      </c>
      <c r="F169" s="14">
        <f t="shared" si="23"/>
        <v>40727</v>
      </c>
      <c r="G169" s="14">
        <f t="shared" si="24"/>
        <v>41092</v>
      </c>
      <c r="H169" s="3">
        <f>CHOOSE(MATCH($A$2,{"D","C"},0),VLOOKUP($A169,$J$4:$M$39,COUNTA($J$4:$M$4)),TREND(D169:E169,F169:G169,B169))</f>
        <v>0.76551740587926487</v>
      </c>
    </row>
    <row r="170" spans="1:8">
      <c r="A170" s="12">
        <f t="shared" si="25"/>
        <v>40817</v>
      </c>
      <c r="B170" s="34">
        <f t="shared" si="26"/>
        <v>40831</v>
      </c>
      <c r="C170" s="35">
        <f t="shared" si="20"/>
        <v>15</v>
      </c>
      <c r="D170" s="17">
        <f t="shared" si="21"/>
        <v>0.77180958414857637</v>
      </c>
      <c r="E170" s="17">
        <f t="shared" si="22"/>
        <v>0.74077383998237911</v>
      </c>
      <c r="F170" s="14">
        <f t="shared" si="23"/>
        <v>40727</v>
      </c>
      <c r="G170" s="14">
        <f t="shared" si="24"/>
        <v>41092</v>
      </c>
      <c r="H170" s="3">
        <f>CHOOSE(MATCH($A$2,{"D","C"},0),VLOOKUP($A170,$J$4:$M$39,COUNTA($J$4:$M$4)),TREND(D170:E170,F170:G170,B170))</f>
        <v>0.76296652279711186</v>
      </c>
    </row>
    <row r="171" spans="1:8">
      <c r="A171" s="12">
        <f t="shared" si="25"/>
        <v>40848</v>
      </c>
      <c r="B171" s="34">
        <f t="shared" si="26"/>
        <v>40862</v>
      </c>
      <c r="C171" s="35">
        <f t="shared" si="20"/>
        <v>15</v>
      </c>
      <c r="D171" s="17">
        <f t="shared" si="21"/>
        <v>0.77180958414857637</v>
      </c>
      <c r="E171" s="17">
        <f t="shared" si="22"/>
        <v>0.74077383998237911</v>
      </c>
      <c r="F171" s="14">
        <f t="shared" si="23"/>
        <v>40727</v>
      </c>
      <c r="G171" s="14">
        <f t="shared" si="24"/>
        <v>41092</v>
      </c>
      <c r="H171" s="3">
        <f>CHOOSE(MATCH($A$2,{"D","C"},0),VLOOKUP($A171,$J$4:$M$39,COUNTA($J$4:$M$4)),TREND(D171:E171,F171:G171,B171))</f>
        <v>0.76033061027888671</v>
      </c>
    </row>
    <row r="172" spans="1:8">
      <c r="A172" s="12">
        <f t="shared" si="25"/>
        <v>40878</v>
      </c>
      <c r="B172" s="34">
        <f t="shared" si="26"/>
        <v>40892</v>
      </c>
      <c r="C172" s="35">
        <f t="shared" si="20"/>
        <v>15</v>
      </c>
      <c r="D172" s="17">
        <f t="shared" si="21"/>
        <v>0.77180958414857637</v>
      </c>
      <c r="E172" s="17">
        <f t="shared" si="22"/>
        <v>0.74077383998237911</v>
      </c>
      <c r="F172" s="14">
        <f t="shared" si="23"/>
        <v>40727</v>
      </c>
      <c r="G172" s="14">
        <f t="shared" si="24"/>
        <v>41092</v>
      </c>
      <c r="H172" s="3">
        <f>CHOOSE(MATCH($A$2,{"D","C"},0),VLOOKUP($A172,$J$4:$M$39,COUNTA($J$4:$M$4)),TREND(D172:E172,F172:G172,B172))</f>
        <v>0.7577797271967337</v>
      </c>
    </row>
    <row r="173" spans="1:8">
      <c r="A173" s="12">
        <f t="shared" si="25"/>
        <v>40909</v>
      </c>
      <c r="B173" s="34">
        <f t="shared" si="26"/>
        <v>40923</v>
      </c>
      <c r="C173" s="35">
        <f t="shared" si="20"/>
        <v>15</v>
      </c>
      <c r="D173" s="17">
        <f t="shared" si="21"/>
        <v>0.77180958414857637</v>
      </c>
      <c r="E173" s="17">
        <f t="shared" si="22"/>
        <v>0.74077383998237911</v>
      </c>
      <c r="F173" s="14">
        <f t="shared" si="23"/>
        <v>40727</v>
      </c>
      <c r="G173" s="14">
        <f t="shared" si="24"/>
        <v>41092</v>
      </c>
      <c r="H173" s="3">
        <f>CHOOSE(MATCH($A$2,{"D","C"},0),VLOOKUP($A173,$J$4:$M$39,COUNTA($J$4:$M$4)),TREND(D173:E173,F173:G173,B173))</f>
        <v>0.75514381467850855</v>
      </c>
    </row>
    <row r="174" spans="1:8">
      <c r="A174" s="12">
        <f t="shared" si="25"/>
        <v>40940</v>
      </c>
      <c r="B174" s="34">
        <f t="shared" si="26"/>
        <v>40954</v>
      </c>
      <c r="C174" s="35">
        <f t="shared" si="20"/>
        <v>15</v>
      </c>
      <c r="D174" s="17">
        <f t="shared" si="21"/>
        <v>0.77180958414857637</v>
      </c>
      <c r="E174" s="17">
        <f t="shared" si="22"/>
        <v>0.74077383998237911</v>
      </c>
      <c r="F174" s="14">
        <f t="shared" si="23"/>
        <v>40727</v>
      </c>
      <c r="G174" s="14">
        <f t="shared" si="24"/>
        <v>41092</v>
      </c>
      <c r="H174" s="3">
        <f>CHOOSE(MATCH($A$2,{"D","C"},0),VLOOKUP($A174,$J$4:$M$39,COUNTA($J$4:$M$4)),TREND(D174:E174,F174:G174,B174))</f>
        <v>0.75250790216028385</v>
      </c>
    </row>
    <row r="175" spans="1:8">
      <c r="A175" s="12">
        <f t="shared" si="25"/>
        <v>40969</v>
      </c>
      <c r="B175" s="34">
        <f t="shared" si="26"/>
        <v>40983</v>
      </c>
      <c r="C175" s="35">
        <f t="shared" si="20"/>
        <v>15</v>
      </c>
      <c r="D175" s="17">
        <f t="shared" si="21"/>
        <v>0.77180958414857637</v>
      </c>
      <c r="E175" s="17">
        <f t="shared" si="22"/>
        <v>0.74077383998237911</v>
      </c>
      <c r="F175" s="14">
        <f t="shared" si="23"/>
        <v>40727</v>
      </c>
      <c r="G175" s="14">
        <f t="shared" si="24"/>
        <v>41092</v>
      </c>
      <c r="H175" s="3">
        <f>CHOOSE(MATCH($A$2,{"D","C"},0),VLOOKUP($A175,$J$4:$M$39,COUNTA($J$4:$M$4)),TREND(D175:E175,F175:G175,B175))</f>
        <v>0.75004204851420209</v>
      </c>
    </row>
    <row r="176" spans="1:8">
      <c r="A176" s="12">
        <f t="shared" si="25"/>
        <v>41000</v>
      </c>
      <c r="B176" s="34">
        <f t="shared" si="26"/>
        <v>41014</v>
      </c>
      <c r="C176" s="35">
        <f t="shared" si="20"/>
        <v>15</v>
      </c>
      <c r="D176" s="17">
        <f t="shared" si="21"/>
        <v>0.77180958414857637</v>
      </c>
      <c r="E176" s="17">
        <f t="shared" si="22"/>
        <v>0.74077383998237911</v>
      </c>
      <c r="F176" s="14">
        <f t="shared" si="23"/>
        <v>40727</v>
      </c>
      <c r="G176" s="14">
        <f t="shared" si="24"/>
        <v>41092</v>
      </c>
      <c r="H176" s="3">
        <f>CHOOSE(MATCH($A$2,{"D","C"},0),VLOOKUP($A176,$J$4:$M$39,COUNTA($J$4:$M$4)),TREND(D176:E176,F176:G176,B176))</f>
        <v>0.74740613599597738</v>
      </c>
    </row>
    <row r="177" spans="1:8">
      <c r="A177" s="12">
        <f t="shared" si="25"/>
        <v>41030</v>
      </c>
      <c r="B177" s="34">
        <f t="shared" si="26"/>
        <v>41044</v>
      </c>
      <c r="C177" s="35">
        <f t="shared" si="20"/>
        <v>15</v>
      </c>
      <c r="D177" s="17">
        <f t="shared" si="21"/>
        <v>0.77180958414857637</v>
      </c>
      <c r="E177" s="17">
        <f t="shared" si="22"/>
        <v>0.74077383998237911</v>
      </c>
      <c r="F177" s="14">
        <f t="shared" si="23"/>
        <v>40727</v>
      </c>
      <c r="G177" s="14">
        <f t="shared" si="24"/>
        <v>41092</v>
      </c>
      <c r="H177" s="3">
        <f>CHOOSE(MATCH($A$2,{"D","C"},0),VLOOKUP($A177,$J$4:$M$39,COUNTA($J$4:$M$4)),TREND(D177:E177,F177:G177,B177))</f>
        <v>0.74485525291382393</v>
      </c>
    </row>
    <row r="178" spans="1:8">
      <c r="A178" s="12">
        <f t="shared" si="25"/>
        <v>41061</v>
      </c>
      <c r="B178" s="34">
        <f t="shared" si="26"/>
        <v>41075</v>
      </c>
      <c r="C178" s="35">
        <f t="shared" si="20"/>
        <v>15</v>
      </c>
      <c r="D178" s="17">
        <f t="shared" si="21"/>
        <v>0.77180958414857637</v>
      </c>
      <c r="E178" s="17">
        <f t="shared" si="22"/>
        <v>0.74077383998237911</v>
      </c>
      <c r="F178" s="14">
        <f t="shared" si="23"/>
        <v>40727</v>
      </c>
      <c r="G178" s="14">
        <f t="shared" si="24"/>
        <v>41092</v>
      </c>
      <c r="H178" s="3">
        <f>CHOOSE(MATCH($A$2,{"D","C"},0),VLOOKUP($A178,$J$4:$M$39,COUNTA($J$4:$M$4)),TREND(D178:E178,F178:G178,B178))</f>
        <v>0.74221934039559923</v>
      </c>
    </row>
    <row r="179" spans="1:8">
      <c r="A179" s="12">
        <f t="shared" si="25"/>
        <v>41091</v>
      </c>
      <c r="B179" s="34">
        <f t="shared" si="26"/>
        <v>41105</v>
      </c>
      <c r="C179" s="35">
        <f t="shared" si="20"/>
        <v>16</v>
      </c>
      <c r="D179" s="17">
        <f t="shared" si="21"/>
        <v>0.74077383998237911</v>
      </c>
      <c r="E179" s="17">
        <f t="shared" si="22"/>
        <v>0.72009471053394047</v>
      </c>
      <c r="F179" s="14">
        <f t="shared" si="23"/>
        <v>41092</v>
      </c>
      <c r="G179" s="14">
        <f t="shared" si="24"/>
        <v>41458</v>
      </c>
      <c r="H179" s="3">
        <f>CHOOSE(MATCH($A$2,{"D","C"},0),VLOOKUP($A179,$J$4:$M$39,COUNTA($J$4:$M$4)),TREND(D179:E179,F179:G179,B179))</f>
        <v>0.74003933538448363</v>
      </c>
    </row>
    <row r="180" spans="1:8">
      <c r="A180" s="12">
        <f t="shared" si="25"/>
        <v>41122</v>
      </c>
      <c r="B180" s="34">
        <f t="shared" si="26"/>
        <v>41136</v>
      </c>
      <c r="C180" s="35">
        <f t="shared" si="20"/>
        <v>16</v>
      </c>
      <c r="D180" s="17">
        <f t="shared" si="21"/>
        <v>0.74077383998237911</v>
      </c>
      <c r="E180" s="17">
        <f t="shared" si="22"/>
        <v>0.72009471053394047</v>
      </c>
      <c r="F180" s="14">
        <f t="shared" si="23"/>
        <v>41092</v>
      </c>
      <c r="G180" s="14">
        <f t="shared" si="24"/>
        <v>41458</v>
      </c>
      <c r="H180" s="3">
        <f>CHOOSE(MATCH($A$2,{"D","C"},0),VLOOKUP($A180,$J$4:$M$39,COUNTA($J$4:$M$4)),TREND(D180:E180,F180:G180,B180))</f>
        <v>0.73828782442027174</v>
      </c>
    </row>
    <row r="181" spans="1:8">
      <c r="A181" s="12">
        <f t="shared" si="25"/>
        <v>41153</v>
      </c>
      <c r="B181" s="34">
        <f t="shared" si="26"/>
        <v>41167</v>
      </c>
      <c r="C181" s="35">
        <f t="shared" si="20"/>
        <v>16</v>
      </c>
      <c r="D181" s="17">
        <f t="shared" si="21"/>
        <v>0.74077383998237911</v>
      </c>
      <c r="E181" s="17">
        <f t="shared" si="22"/>
        <v>0.72009471053394047</v>
      </c>
      <c r="F181" s="14">
        <f t="shared" si="23"/>
        <v>41092</v>
      </c>
      <c r="G181" s="14">
        <f t="shared" si="24"/>
        <v>41458</v>
      </c>
      <c r="H181" s="3">
        <f>CHOOSE(MATCH($A$2,{"D","C"},0),VLOOKUP($A181,$J$4:$M$39,COUNTA($J$4:$M$4)),TREND(D181:E181,F181:G181,B181))</f>
        <v>0.73653631345605941</v>
      </c>
    </row>
    <row r="182" spans="1:8">
      <c r="A182" s="12">
        <f t="shared" si="25"/>
        <v>41183</v>
      </c>
      <c r="B182" s="34">
        <f t="shared" si="26"/>
        <v>41197</v>
      </c>
      <c r="C182" s="35">
        <f t="shared" si="20"/>
        <v>16</v>
      </c>
      <c r="D182" s="17">
        <f t="shared" si="21"/>
        <v>0.74077383998237911</v>
      </c>
      <c r="E182" s="17">
        <f t="shared" si="22"/>
        <v>0.72009471053394047</v>
      </c>
      <c r="F182" s="14">
        <f t="shared" si="23"/>
        <v>41092</v>
      </c>
      <c r="G182" s="14">
        <f t="shared" si="24"/>
        <v>41458</v>
      </c>
      <c r="H182" s="3">
        <f>CHOOSE(MATCH($A$2,{"D","C"},0),VLOOKUP($A182,$J$4:$M$39,COUNTA($J$4:$M$4)),TREND(D182:E182,F182:G182,B182))</f>
        <v>0.73484130284553162</v>
      </c>
    </row>
    <row r="183" spans="1:8">
      <c r="A183" s="12">
        <f t="shared" si="25"/>
        <v>41214</v>
      </c>
      <c r="B183" s="34">
        <f t="shared" si="26"/>
        <v>41228</v>
      </c>
      <c r="C183" s="35">
        <f t="shared" si="20"/>
        <v>16</v>
      </c>
      <c r="D183" s="17">
        <f t="shared" si="21"/>
        <v>0.74077383998237911</v>
      </c>
      <c r="E183" s="17">
        <f t="shared" si="22"/>
        <v>0.72009471053394047</v>
      </c>
      <c r="F183" s="14">
        <f t="shared" si="23"/>
        <v>41092</v>
      </c>
      <c r="G183" s="14">
        <f t="shared" si="24"/>
        <v>41458</v>
      </c>
      <c r="H183" s="3">
        <f>CHOOSE(MATCH($A$2,{"D","C"},0),VLOOKUP($A183,$J$4:$M$39,COUNTA($J$4:$M$4)),TREND(D183:E183,F183:G183,B183))</f>
        <v>0.73308979188131973</v>
      </c>
    </row>
    <row r="184" spans="1:8">
      <c r="A184" s="12">
        <f t="shared" si="25"/>
        <v>41244</v>
      </c>
      <c r="B184" s="34">
        <f t="shared" si="26"/>
        <v>41258</v>
      </c>
      <c r="C184" s="35">
        <f t="shared" si="20"/>
        <v>16</v>
      </c>
      <c r="D184" s="17">
        <f t="shared" si="21"/>
        <v>0.74077383998237911</v>
      </c>
      <c r="E184" s="17">
        <f t="shared" si="22"/>
        <v>0.72009471053394047</v>
      </c>
      <c r="F184" s="14">
        <f t="shared" si="23"/>
        <v>41092</v>
      </c>
      <c r="G184" s="14">
        <f t="shared" si="24"/>
        <v>41458</v>
      </c>
      <c r="H184" s="3">
        <f>CHOOSE(MATCH($A$2,{"D","C"},0),VLOOKUP($A184,$J$4:$M$39,COUNTA($J$4:$M$4)),TREND(D184:E184,F184:G184,B184))</f>
        <v>0.73139478127079194</v>
      </c>
    </row>
    <row r="185" spans="1:8">
      <c r="A185" s="12">
        <f t="shared" si="25"/>
        <v>41275</v>
      </c>
      <c r="B185" s="34">
        <f t="shared" si="26"/>
        <v>41289</v>
      </c>
      <c r="C185" s="35">
        <f t="shared" si="20"/>
        <v>16</v>
      </c>
      <c r="D185" s="17">
        <f t="shared" si="21"/>
        <v>0.74077383998237911</v>
      </c>
      <c r="E185" s="17">
        <f t="shared" si="22"/>
        <v>0.72009471053394047</v>
      </c>
      <c r="F185" s="14">
        <f t="shared" si="23"/>
        <v>41092</v>
      </c>
      <c r="G185" s="14">
        <f t="shared" si="24"/>
        <v>41458</v>
      </c>
      <c r="H185" s="3">
        <f>CHOOSE(MATCH($A$2,{"D","C"},0),VLOOKUP($A185,$J$4:$M$39,COUNTA($J$4:$M$4)),TREND(D185:E185,F185:G185,B185))</f>
        <v>0.72964327030658005</v>
      </c>
    </row>
    <row r="186" spans="1:8">
      <c r="A186" s="12">
        <f t="shared" si="25"/>
        <v>41306</v>
      </c>
      <c r="B186" s="34">
        <f t="shared" si="26"/>
        <v>41320</v>
      </c>
      <c r="C186" s="35">
        <f t="shared" si="20"/>
        <v>16</v>
      </c>
      <c r="D186" s="17">
        <f t="shared" si="21"/>
        <v>0.74077383998237911</v>
      </c>
      <c r="E186" s="17">
        <f t="shared" si="22"/>
        <v>0.72009471053394047</v>
      </c>
      <c r="F186" s="14">
        <f t="shared" si="23"/>
        <v>41092</v>
      </c>
      <c r="G186" s="14">
        <f t="shared" si="24"/>
        <v>41458</v>
      </c>
      <c r="H186" s="3">
        <f>CHOOSE(MATCH($A$2,{"D","C"},0),VLOOKUP($A186,$J$4:$M$39,COUNTA($J$4:$M$4)),TREND(D186:E186,F186:G186,B186))</f>
        <v>0.72789175934236816</v>
      </c>
    </row>
    <row r="187" spans="1:8">
      <c r="A187" s="12">
        <f t="shared" si="25"/>
        <v>41334</v>
      </c>
      <c r="B187" s="34">
        <f t="shared" si="26"/>
        <v>41348</v>
      </c>
      <c r="C187" s="35">
        <f t="shared" si="20"/>
        <v>16</v>
      </c>
      <c r="D187" s="17">
        <f t="shared" si="21"/>
        <v>0.74077383998237911</v>
      </c>
      <c r="E187" s="17">
        <f t="shared" si="22"/>
        <v>0.72009471053394047</v>
      </c>
      <c r="F187" s="14">
        <f t="shared" si="23"/>
        <v>41092</v>
      </c>
      <c r="G187" s="14">
        <f t="shared" si="24"/>
        <v>41458</v>
      </c>
      <c r="H187" s="3">
        <f>CHOOSE(MATCH($A$2,{"D","C"},0),VLOOKUP($A187,$J$4:$M$39,COUNTA($J$4:$M$4)),TREND(D187:E187,F187:G187,B187))</f>
        <v>0.72630974943920901</v>
      </c>
    </row>
    <row r="188" spans="1:8">
      <c r="A188" s="12">
        <f t="shared" si="25"/>
        <v>41365</v>
      </c>
      <c r="B188" s="34">
        <f t="shared" si="26"/>
        <v>41379</v>
      </c>
      <c r="C188" s="35">
        <f t="shared" si="20"/>
        <v>16</v>
      </c>
      <c r="D188" s="17">
        <f t="shared" si="21"/>
        <v>0.74077383998237911</v>
      </c>
      <c r="E188" s="17">
        <f t="shared" si="22"/>
        <v>0.72009471053394047</v>
      </c>
      <c r="F188" s="14">
        <f t="shared" si="23"/>
        <v>41092</v>
      </c>
      <c r="G188" s="14">
        <f t="shared" si="24"/>
        <v>41458</v>
      </c>
      <c r="H188" s="3">
        <f>CHOOSE(MATCH($A$2,{"D","C"},0),VLOOKUP($A188,$J$4:$M$39,COUNTA($J$4:$M$4)),TREND(D188:E188,F188:G188,B188))</f>
        <v>0.72455823847499667</v>
      </c>
    </row>
    <row r="189" spans="1:8">
      <c r="A189" s="12">
        <f t="shared" si="25"/>
        <v>41395</v>
      </c>
      <c r="B189" s="34">
        <f t="shared" si="26"/>
        <v>41409</v>
      </c>
      <c r="C189" s="35">
        <f t="shared" si="20"/>
        <v>16</v>
      </c>
      <c r="D189" s="17">
        <f t="shared" si="21"/>
        <v>0.74077383998237911</v>
      </c>
      <c r="E189" s="17">
        <f t="shared" si="22"/>
        <v>0.72009471053394047</v>
      </c>
      <c r="F189" s="14">
        <f t="shared" si="23"/>
        <v>41092</v>
      </c>
      <c r="G189" s="14">
        <f t="shared" si="24"/>
        <v>41458</v>
      </c>
      <c r="H189" s="3">
        <f>CHOOSE(MATCH($A$2,{"D","C"},0),VLOOKUP($A189,$J$4:$M$39,COUNTA($J$4:$M$4)),TREND(D189:E189,F189:G189,B189))</f>
        <v>0.72286322786446888</v>
      </c>
    </row>
    <row r="190" spans="1:8">
      <c r="A190" s="12">
        <f t="shared" si="25"/>
        <v>41426</v>
      </c>
      <c r="B190" s="34">
        <f t="shared" si="26"/>
        <v>41440</v>
      </c>
      <c r="C190" s="35">
        <f t="shared" si="20"/>
        <v>16</v>
      </c>
      <c r="D190" s="17">
        <f t="shared" si="21"/>
        <v>0.74077383998237911</v>
      </c>
      <c r="E190" s="17">
        <f t="shared" si="22"/>
        <v>0.72009471053394047</v>
      </c>
      <c r="F190" s="14">
        <f t="shared" si="23"/>
        <v>41092</v>
      </c>
      <c r="G190" s="14">
        <f t="shared" si="24"/>
        <v>41458</v>
      </c>
      <c r="H190" s="3">
        <f>CHOOSE(MATCH($A$2,{"D","C"},0),VLOOKUP($A190,$J$4:$M$39,COUNTA($J$4:$M$4)),TREND(D190:E190,F190:G190,B190))</f>
        <v>0.72111171690025699</v>
      </c>
    </row>
    <row r="191" spans="1:8">
      <c r="A191" s="12">
        <f t="shared" si="25"/>
        <v>41456</v>
      </c>
      <c r="B191" s="34">
        <f t="shared" si="26"/>
        <v>41470</v>
      </c>
      <c r="C191" s="35">
        <f t="shared" si="20"/>
        <v>17</v>
      </c>
      <c r="D191" s="17">
        <f t="shared" si="21"/>
        <v>0.72009471053394047</v>
      </c>
      <c r="E191" s="17">
        <f t="shared" si="22"/>
        <v>0.7098357794306035</v>
      </c>
      <c r="F191" s="14">
        <f t="shared" si="23"/>
        <v>41458</v>
      </c>
      <c r="G191" s="14">
        <f t="shared" si="24"/>
        <v>41823</v>
      </c>
      <c r="H191" s="3">
        <f>CHOOSE(MATCH($A$2,{"D","C"},0),VLOOKUP($A191,$J$4:$M$39,COUNTA($J$4:$M$4)),TREND(D191:E191,F191:G191,B191))</f>
        <v>0.71975743060725561</v>
      </c>
    </row>
    <row r="192" spans="1:8">
      <c r="A192" s="12">
        <f t="shared" si="25"/>
        <v>41487</v>
      </c>
      <c r="B192" s="34">
        <f t="shared" si="26"/>
        <v>41501</v>
      </c>
      <c r="C192" s="35">
        <f t="shared" si="20"/>
        <v>17</v>
      </c>
      <c r="D192" s="17">
        <f t="shared" si="21"/>
        <v>0.72009471053394047</v>
      </c>
      <c r="E192" s="17">
        <f t="shared" si="22"/>
        <v>0.7098357794306035</v>
      </c>
      <c r="F192" s="14">
        <f t="shared" si="23"/>
        <v>41458</v>
      </c>
      <c r="G192" s="14">
        <f t="shared" si="24"/>
        <v>41823</v>
      </c>
      <c r="H192" s="3">
        <f>CHOOSE(MATCH($A$2,{"D","C"},0),VLOOKUP($A192,$J$4:$M$39,COUNTA($J$4:$M$4)),TREND(D192:E192,F192:G192,B192))</f>
        <v>0.71888612412998576</v>
      </c>
    </row>
    <row r="193" spans="1:8">
      <c r="A193" s="12">
        <f t="shared" si="25"/>
        <v>41518</v>
      </c>
      <c r="B193" s="34">
        <f t="shared" si="26"/>
        <v>41532</v>
      </c>
      <c r="C193" s="35">
        <f t="shared" si="20"/>
        <v>17</v>
      </c>
      <c r="D193" s="17">
        <f t="shared" si="21"/>
        <v>0.72009471053394047</v>
      </c>
      <c r="E193" s="17">
        <f t="shared" si="22"/>
        <v>0.7098357794306035</v>
      </c>
      <c r="F193" s="14">
        <f t="shared" si="23"/>
        <v>41458</v>
      </c>
      <c r="G193" s="14">
        <f t="shared" si="24"/>
        <v>41823</v>
      </c>
      <c r="H193" s="3">
        <f>CHOOSE(MATCH($A$2,{"D","C"},0),VLOOKUP($A193,$J$4:$M$39,COUNTA($J$4:$M$4)),TREND(D193:E193,F193:G193,B193))</f>
        <v>0.71801481765271613</v>
      </c>
    </row>
    <row r="194" spans="1:8">
      <c r="A194" s="12">
        <f t="shared" si="25"/>
        <v>41548</v>
      </c>
      <c r="B194" s="34">
        <f t="shared" si="26"/>
        <v>41562</v>
      </c>
      <c r="C194" s="35">
        <f t="shared" si="20"/>
        <v>17</v>
      </c>
      <c r="D194" s="17">
        <f t="shared" si="21"/>
        <v>0.72009471053394047</v>
      </c>
      <c r="E194" s="17">
        <f t="shared" si="22"/>
        <v>0.7098357794306035</v>
      </c>
      <c r="F194" s="14">
        <f t="shared" si="23"/>
        <v>41458</v>
      </c>
      <c r="G194" s="14">
        <f t="shared" si="24"/>
        <v>41823</v>
      </c>
      <c r="H194" s="3">
        <f>CHOOSE(MATCH($A$2,{"D","C"},0),VLOOKUP($A194,$J$4:$M$39,COUNTA($J$4:$M$4)),TREND(D194:E194,F194:G194,B194))</f>
        <v>0.71717161783600347</v>
      </c>
    </row>
    <row r="195" spans="1:8">
      <c r="A195" s="12">
        <f t="shared" si="25"/>
        <v>41579</v>
      </c>
      <c r="B195" s="34">
        <f t="shared" si="26"/>
        <v>41593</v>
      </c>
      <c r="C195" s="35">
        <f t="shared" si="20"/>
        <v>17</v>
      </c>
      <c r="D195" s="17">
        <f t="shared" si="21"/>
        <v>0.72009471053394047</v>
      </c>
      <c r="E195" s="17">
        <f t="shared" si="22"/>
        <v>0.7098357794306035</v>
      </c>
      <c r="F195" s="14">
        <f t="shared" si="23"/>
        <v>41458</v>
      </c>
      <c r="G195" s="14">
        <f t="shared" si="24"/>
        <v>41823</v>
      </c>
      <c r="H195" s="3">
        <f>CHOOSE(MATCH($A$2,{"D","C"},0),VLOOKUP($A195,$J$4:$M$39,COUNTA($J$4:$M$4)),TREND(D195:E195,F195:G195,B195))</f>
        <v>0.71630031135873384</v>
      </c>
    </row>
    <row r="196" spans="1:8">
      <c r="A196" s="12">
        <f t="shared" si="25"/>
        <v>41609</v>
      </c>
      <c r="B196" s="34">
        <f t="shared" si="26"/>
        <v>41623</v>
      </c>
      <c r="C196" s="35">
        <f t="shared" si="20"/>
        <v>17</v>
      </c>
      <c r="D196" s="17">
        <f t="shared" si="21"/>
        <v>0.72009471053394047</v>
      </c>
      <c r="E196" s="17">
        <f t="shared" si="22"/>
        <v>0.7098357794306035</v>
      </c>
      <c r="F196" s="14">
        <f t="shared" si="23"/>
        <v>41458</v>
      </c>
      <c r="G196" s="14">
        <f t="shared" si="24"/>
        <v>41823</v>
      </c>
      <c r="H196" s="3">
        <f>CHOOSE(MATCH($A$2,{"D","C"},0),VLOOKUP($A196,$J$4:$M$39,COUNTA($J$4:$M$4)),TREND(D196:E196,F196:G196,B196))</f>
        <v>0.71545711154202118</v>
      </c>
    </row>
    <row r="197" spans="1:8">
      <c r="A197" s="12">
        <f t="shared" si="25"/>
        <v>41640</v>
      </c>
      <c r="B197" s="34">
        <f t="shared" si="26"/>
        <v>41654</v>
      </c>
      <c r="C197" s="35">
        <f t="shared" ref="C197:C260" si="27">MATCH($B197,$K$5:$K$39,1)</f>
        <v>17</v>
      </c>
      <c r="D197" s="17">
        <f t="shared" ref="D197:D260" si="28">INDEX($M$5:$M$39,C197)</f>
        <v>0.72009471053394047</v>
      </c>
      <c r="E197" s="17">
        <f t="shared" ref="E197:E260" si="29">INDEX($M$5:$M$39,C197+1)</f>
        <v>0.7098357794306035</v>
      </c>
      <c r="F197" s="14">
        <f t="shared" ref="F197:F260" si="30">INDEX($K$5:$K$39,C197)</f>
        <v>41458</v>
      </c>
      <c r="G197" s="14">
        <f t="shared" ref="G197:G260" si="31">INDEX($K$5:$K$39,C197+1)</f>
        <v>41823</v>
      </c>
      <c r="H197" s="3">
        <f>CHOOSE(MATCH($A$2,{"D","C"},0),VLOOKUP($A197,$J$4:$M$39,COUNTA($J$4:$M$4)),TREND(D197:E197,F197:G197,B197))</f>
        <v>0.71458580506475133</v>
      </c>
    </row>
    <row r="198" spans="1:8">
      <c r="A198" s="12">
        <f t="shared" ref="A198:A261" si="32">EOMONTH(A197,$A$3-1)+1</f>
        <v>41671</v>
      </c>
      <c r="B198" s="34">
        <f t="shared" si="26"/>
        <v>41685</v>
      </c>
      <c r="C198" s="35">
        <f t="shared" si="27"/>
        <v>17</v>
      </c>
      <c r="D198" s="17">
        <f t="shared" si="28"/>
        <v>0.72009471053394047</v>
      </c>
      <c r="E198" s="17">
        <f t="shared" si="29"/>
        <v>0.7098357794306035</v>
      </c>
      <c r="F198" s="14">
        <f t="shared" si="30"/>
        <v>41458</v>
      </c>
      <c r="G198" s="14">
        <f t="shared" si="31"/>
        <v>41823</v>
      </c>
      <c r="H198" s="3">
        <f>CHOOSE(MATCH($A$2,{"D","C"},0),VLOOKUP($A198,$J$4:$M$39,COUNTA($J$4:$M$4)),TREND(D198:E198,F198:G198,B198))</f>
        <v>0.7137144985874817</v>
      </c>
    </row>
    <row r="199" spans="1:8">
      <c r="A199" s="12">
        <f t="shared" si="32"/>
        <v>41699</v>
      </c>
      <c r="B199" s="34">
        <f t="shared" si="26"/>
        <v>41713</v>
      </c>
      <c r="C199" s="35">
        <f t="shared" si="27"/>
        <v>17</v>
      </c>
      <c r="D199" s="17">
        <f t="shared" si="28"/>
        <v>0.72009471053394047</v>
      </c>
      <c r="E199" s="17">
        <f t="shared" si="29"/>
        <v>0.7098357794306035</v>
      </c>
      <c r="F199" s="14">
        <f t="shared" si="30"/>
        <v>41458</v>
      </c>
      <c r="G199" s="14">
        <f t="shared" si="31"/>
        <v>41823</v>
      </c>
      <c r="H199" s="3">
        <f>CHOOSE(MATCH($A$2,{"D","C"},0),VLOOKUP($A199,$J$4:$M$39,COUNTA($J$4:$M$4)),TREND(D199:E199,F199:G199,B199))</f>
        <v>0.71292751209188321</v>
      </c>
    </row>
    <row r="200" spans="1:8">
      <c r="A200" s="12">
        <f t="shared" si="32"/>
        <v>41730</v>
      </c>
      <c r="B200" s="34">
        <f t="shared" si="26"/>
        <v>41744</v>
      </c>
      <c r="C200" s="35">
        <f t="shared" si="27"/>
        <v>17</v>
      </c>
      <c r="D200" s="17">
        <f t="shared" si="28"/>
        <v>0.72009471053394047</v>
      </c>
      <c r="E200" s="17">
        <f t="shared" si="29"/>
        <v>0.7098357794306035</v>
      </c>
      <c r="F200" s="14">
        <f t="shared" si="30"/>
        <v>41458</v>
      </c>
      <c r="G200" s="14">
        <f t="shared" si="31"/>
        <v>41823</v>
      </c>
      <c r="H200" s="3">
        <f>CHOOSE(MATCH($A$2,{"D","C"},0),VLOOKUP($A200,$J$4:$M$39,COUNTA($J$4:$M$4)),TREND(D200:E200,F200:G200,B200))</f>
        <v>0.71205620561461358</v>
      </c>
    </row>
    <row r="201" spans="1:8">
      <c r="A201" s="12">
        <f t="shared" si="32"/>
        <v>41760</v>
      </c>
      <c r="B201" s="34">
        <f t="shared" si="26"/>
        <v>41774</v>
      </c>
      <c r="C201" s="35">
        <f t="shared" si="27"/>
        <v>17</v>
      </c>
      <c r="D201" s="17">
        <f t="shared" si="28"/>
        <v>0.72009471053394047</v>
      </c>
      <c r="E201" s="17">
        <f t="shared" si="29"/>
        <v>0.7098357794306035</v>
      </c>
      <c r="F201" s="14">
        <f t="shared" si="30"/>
        <v>41458</v>
      </c>
      <c r="G201" s="14">
        <f t="shared" si="31"/>
        <v>41823</v>
      </c>
      <c r="H201" s="3">
        <f>CHOOSE(MATCH($A$2,{"D","C"},0),VLOOKUP($A201,$J$4:$M$39,COUNTA($J$4:$M$4)),TREND(D201:E201,F201:G201,B201))</f>
        <v>0.71121300579790092</v>
      </c>
    </row>
    <row r="202" spans="1:8">
      <c r="A202" s="12">
        <f t="shared" si="32"/>
        <v>41791</v>
      </c>
      <c r="B202" s="34">
        <f t="shared" si="26"/>
        <v>41805</v>
      </c>
      <c r="C202" s="35">
        <f t="shared" si="27"/>
        <v>17</v>
      </c>
      <c r="D202" s="17">
        <f t="shared" si="28"/>
        <v>0.72009471053394047</v>
      </c>
      <c r="E202" s="17">
        <f t="shared" si="29"/>
        <v>0.7098357794306035</v>
      </c>
      <c r="F202" s="14">
        <f t="shared" si="30"/>
        <v>41458</v>
      </c>
      <c r="G202" s="14">
        <f t="shared" si="31"/>
        <v>41823</v>
      </c>
      <c r="H202" s="3">
        <f>CHOOSE(MATCH($A$2,{"D","C"},0),VLOOKUP($A202,$J$4:$M$39,COUNTA($J$4:$M$4)),TREND(D202:E202,F202:G202,B202))</f>
        <v>0.71034169932063107</v>
      </c>
    </row>
    <row r="203" spans="1:8">
      <c r="A203" s="12">
        <f t="shared" si="32"/>
        <v>41821</v>
      </c>
      <c r="B203" s="34">
        <f t="shared" si="26"/>
        <v>41835</v>
      </c>
      <c r="C203" s="35">
        <f t="shared" si="27"/>
        <v>18</v>
      </c>
      <c r="D203" s="17">
        <f t="shared" si="28"/>
        <v>0.7098357794306035</v>
      </c>
      <c r="E203" s="17">
        <f t="shared" si="29"/>
        <v>0.66292307948681517</v>
      </c>
      <c r="F203" s="14">
        <f t="shared" si="30"/>
        <v>41823</v>
      </c>
      <c r="G203" s="14">
        <f t="shared" si="31"/>
        <v>42188</v>
      </c>
      <c r="H203" s="3">
        <f>CHOOSE(MATCH($A$2,{"D","C"},0),VLOOKUP($A203,$J$4:$M$39,COUNTA($J$4:$M$4)),TREND(D203:E203,F203:G203,B203))</f>
        <v>0.70829344408998551</v>
      </c>
    </row>
    <row r="204" spans="1:8">
      <c r="A204" s="12">
        <f t="shared" si="32"/>
        <v>41852</v>
      </c>
      <c r="B204" s="34">
        <f t="shared" si="26"/>
        <v>41866</v>
      </c>
      <c r="C204" s="35">
        <f t="shared" si="27"/>
        <v>18</v>
      </c>
      <c r="D204" s="17">
        <f t="shared" si="28"/>
        <v>0.7098357794306035</v>
      </c>
      <c r="E204" s="17">
        <f t="shared" si="29"/>
        <v>0.66292307948681517</v>
      </c>
      <c r="F204" s="14">
        <f t="shared" si="30"/>
        <v>41823</v>
      </c>
      <c r="G204" s="14">
        <f t="shared" si="31"/>
        <v>42188</v>
      </c>
      <c r="H204" s="3">
        <f>CHOOSE(MATCH($A$2,{"D","C"},0),VLOOKUP($A204,$J$4:$M$39,COUNTA($J$4:$M$4)),TREND(D204:E204,F204:G204,B204))</f>
        <v>0.7043090777933898</v>
      </c>
    </row>
    <row r="205" spans="1:8">
      <c r="A205" s="12">
        <f t="shared" si="32"/>
        <v>41883</v>
      </c>
      <c r="B205" s="34">
        <f t="shared" si="26"/>
        <v>41897</v>
      </c>
      <c r="C205" s="35">
        <f t="shared" si="27"/>
        <v>18</v>
      </c>
      <c r="D205" s="17">
        <f t="shared" si="28"/>
        <v>0.7098357794306035</v>
      </c>
      <c r="E205" s="17">
        <f t="shared" si="29"/>
        <v>0.66292307948681517</v>
      </c>
      <c r="F205" s="14">
        <f t="shared" si="30"/>
        <v>41823</v>
      </c>
      <c r="G205" s="14">
        <f t="shared" si="31"/>
        <v>42188</v>
      </c>
      <c r="H205" s="3">
        <f>CHOOSE(MATCH($A$2,{"D","C"},0),VLOOKUP($A205,$J$4:$M$39,COUNTA($J$4:$M$4)),TREND(D205:E205,F205:G205,B205))</f>
        <v>0.70032471149679409</v>
      </c>
    </row>
    <row r="206" spans="1:8">
      <c r="A206" s="12">
        <f t="shared" si="32"/>
        <v>41913</v>
      </c>
      <c r="B206" s="34">
        <f t="shared" si="26"/>
        <v>41927</v>
      </c>
      <c r="C206" s="35">
        <f t="shared" si="27"/>
        <v>18</v>
      </c>
      <c r="D206" s="17">
        <f t="shared" si="28"/>
        <v>0.7098357794306035</v>
      </c>
      <c r="E206" s="17">
        <f t="shared" si="29"/>
        <v>0.66292307948681517</v>
      </c>
      <c r="F206" s="14">
        <f t="shared" si="30"/>
        <v>41823</v>
      </c>
      <c r="G206" s="14">
        <f t="shared" si="31"/>
        <v>42188</v>
      </c>
      <c r="H206" s="3">
        <f>CHOOSE(MATCH($A$2,{"D","C"},0),VLOOKUP($A206,$J$4:$M$39,COUNTA($J$4:$M$4)),TREND(D206:E206,F206:G206,B206))</f>
        <v>0.69646887314524974</v>
      </c>
    </row>
    <row r="207" spans="1:8">
      <c r="A207" s="12">
        <f t="shared" si="32"/>
        <v>41944</v>
      </c>
      <c r="B207" s="34">
        <f t="shared" si="26"/>
        <v>41958</v>
      </c>
      <c r="C207" s="35">
        <f t="shared" si="27"/>
        <v>18</v>
      </c>
      <c r="D207" s="17">
        <f t="shared" si="28"/>
        <v>0.7098357794306035</v>
      </c>
      <c r="E207" s="17">
        <f t="shared" si="29"/>
        <v>0.66292307948681517</v>
      </c>
      <c r="F207" s="14">
        <f t="shared" si="30"/>
        <v>41823</v>
      </c>
      <c r="G207" s="14">
        <f t="shared" si="31"/>
        <v>42188</v>
      </c>
      <c r="H207" s="3">
        <f>CHOOSE(MATCH($A$2,{"D","C"},0),VLOOKUP($A207,$J$4:$M$39,COUNTA($J$4:$M$4)),TREND(D207:E207,F207:G207,B207))</f>
        <v>0.69248450684865404</v>
      </c>
    </row>
    <row r="208" spans="1:8">
      <c r="A208" s="12">
        <f t="shared" si="32"/>
        <v>41974</v>
      </c>
      <c r="B208" s="34">
        <f t="shared" si="26"/>
        <v>41988</v>
      </c>
      <c r="C208" s="35">
        <f t="shared" si="27"/>
        <v>18</v>
      </c>
      <c r="D208" s="17">
        <f t="shared" si="28"/>
        <v>0.7098357794306035</v>
      </c>
      <c r="E208" s="17">
        <f t="shared" si="29"/>
        <v>0.66292307948681517</v>
      </c>
      <c r="F208" s="14">
        <f t="shared" si="30"/>
        <v>41823</v>
      </c>
      <c r="G208" s="14">
        <f t="shared" si="31"/>
        <v>42188</v>
      </c>
      <c r="H208" s="3">
        <f>CHOOSE(MATCH($A$2,{"D","C"},0),VLOOKUP($A208,$J$4:$M$39,COUNTA($J$4:$M$4)),TREND(D208:E208,F208:G208,B208))</f>
        <v>0.68862866849710969</v>
      </c>
    </row>
    <row r="209" spans="1:8">
      <c r="A209" s="12">
        <f t="shared" si="32"/>
        <v>42005</v>
      </c>
      <c r="B209" s="34">
        <f t="shared" si="26"/>
        <v>42019</v>
      </c>
      <c r="C209" s="35">
        <f t="shared" si="27"/>
        <v>18</v>
      </c>
      <c r="D209" s="17">
        <f t="shared" si="28"/>
        <v>0.7098357794306035</v>
      </c>
      <c r="E209" s="17">
        <f t="shared" si="29"/>
        <v>0.66292307948681517</v>
      </c>
      <c r="F209" s="14">
        <f t="shared" si="30"/>
        <v>41823</v>
      </c>
      <c r="G209" s="14">
        <f t="shared" si="31"/>
        <v>42188</v>
      </c>
      <c r="H209" s="3">
        <f>CHOOSE(MATCH($A$2,{"D","C"},0),VLOOKUP($A209,$J$4:$M$39,COUNTA($J$4:$M$4)),TREND(D209:E209,F209:G209,B209))</f>
        <v>0.68464430220051398</v>
      </c>
    </row>
    <row r="210" spans="1:8">
      <c r="A210" s="12">
        <f t="shared" si="32"/>
        <v>42036</v>
      </c>
      <c r="B210" s="34">
        <f t="shared" si="26"/>
        <v>42050</v>
      </c>
      <c r="C210" s="35">
        <f t="shared" si="27"/>
        <v>18</v>
      </c>
      <c r="D210" s="17">
        <f t="shared" si="28"/>
        <v>0.7098357794306035</v>
      </c>
      <c r="E210" s="17">
        <f t="shared" si="29"/>
        <v>0.66292307948681517</v>
      </c>
      <c r="F210" s="14">
        <f t="shared" si="30"/>
        <v>41823</v>
      </c>
      <c r="G210" s="14">
        <f t="shared" si="31"/>
        <v>42188</v>
      </c>
      <c r="H210" s="3">
        <f>CHOOSE(MATCH($A$2,{"D","C"},0),VLOOKUP($A210,$J$4:$M$39,COUNTA($J$4:$M$4)),TREND(D210:E210,F210:G210,B210))</f>
        <v>0.68065993590391827</v>
      </c>
    </row>
    <row r="211" spans="1:8">
      <c r="A211" s="12">
        <f t="shared" si="32"/>
        <v>42064</v>
      </c>
      <c r="B211" s="34">
        <f t="shared" si="26"/>
        <v>42078</v>
      </c>
      <c r="C211" s="35">
        <f t="shared" si="27"/>
        <v>18</v>
      </c>
      <c r="D211" s="17">
        <f t="shared" si="28"/>
        <v>0.7098357794306035</v>
      </c>
      <c r="E211" s="17">
        <f t="shared" si="29"/>
        <v>0.66292307948681517</v>
      </c>
      <c r="F211" s="14">
        <f t="shared" si="30"/>
        <v>41823</v>
      </c>
      <c r="G211" s="14">
        <f t="shared" si="31"/>
        <v>42188</v>
      </c>
      <c r="H211" s="3">
        <f>CHOOSE(MATCH($A$2,{"D","C"},0),VLOOKUP($A211,$J$4:$M$39,COUNTA($J$4:$M$4)),TREND(D211:E211,F211:G211,B211))</f>
        <v>0.67706115344247753</v>
      </c>
    </row>
    <row r="212" spans="1:8">
      <c r="A212" s="12">
        <f t="shared" si="32"/>
        <v>42095</v>
      </c>
      <c r="B212" s="34">
        <f t="shared" si="26"/>
        <v>42109</v>
      </c>
      <c r="C212" s="35">
        <f t="shared" si="27"/>
        <v>18</v>
      </c>
      <c r="D212" s="17">
        <f t="shared" si="28"/>
        <v>0.7098357794306035</v>
      </c>
      <c r="E212" s="17">
        <f t="shared" si="29"/>
        <v>0.66292307948681517</v>
      </c>
      <c r="F212" s="14">
        <f t="shared" si="30"/>
        <v>41823</v>
      </c>
      <c r="G212" s="14">
        <f t="shared" si="31"/>
        <v>42188</v>
      </c>
      <c r="H212" s="3">
        <f>CHOOSE(MATCH($A$2,{"D","C"},0),VLOOKUP($A212,$J$4:$M$39,COUNTA($J$4:$M$4)),TREND(D212:E212,F212:G212,B212))</f>
        <v>0.67307678714588182</v>
      </c>
    </row>
    <row r="213" spans="1:8">
      <c r="A213" s="12">
        <f t="shared" si="32"/>
        <v>42125</v>
      </c>
      <c r="B213" s="34">
        <f t="shared" si="26"/>
        <v>42139</v>
      </c>
      <c r="C213" s="35">
        <f t="shared" si="27"/>
        <v>18</v>
      </c>
      <c r="D213" s="17">
        <f t="shared" si="28"/>
        <v>0.7098357794306035</v>
      </c>
      <c r="E213" s="17">
        <f t="shared" si="29"/>
        <v>0.66292307948681517</v>
      </c>
      <c r="F213" s="14">
        <f t="shared" si="30"/>
        <v>41823</v>
      </c>
      <c r="G213" s="14">
        <f t="shared" si="31"/>
        <v>42188</v>
      </c>
      <c r="H213" s="3">
        <f>CHOOSE(MATCH($A$2,{"D","C"},0),VLOOKUP($A213,$J$4:$M$39,COUNTA($J$4:$M$4)),TREND(D213:E213,F213:G213,B213))</f>
        <v>0.66922094879433747</v>
      </c>
    </row>
    <row r="214" spans="1:8">
      <c r="A214" s="12">
        <f t="shared" si="32"/>
        <v>42156</v>
      </c>
      <c r="B214" s="34">
        <f t="shared" si="26"/>
        <v>42170</v>
      </c>
      <c r="C214" s="35">
        <f t="shared" si="27"/>
        <v>18</v>
      </c>
      <c r="D214" s="17">
        <f t="shared" si="28"/>
        <v>0.7098357794306035</v>
      </c>
      <c r="E214" s="17">
        <f t="shared" si="29"/>
        <v>0.66292307948681517</v>
      </c>
      <c r="F214" s="14">
        <f t="shared" si="30"/>
        <v>41823</v>
      </c>
      <c r="G214" s="14">
        <f t="shared" si="31"/>
        <v>42188</v>
      </c>
      <c r="H214" s="3">
        <f>CHOOSE(MATCH($A$2,{"D","C"},0),VLOOKUP($A214,$J$4:$M$39,COUNTA($J$4:$M$4)),TREND(D214:E214,F214:G214,B214))</f>
        <v>0.66523658249774176</v>
      </c>
    </row>
    <row r="215" spans="1:8">
      <c r="A215" s="12">
        <f t="shared" si="32"/>
        <v>42186</v>
      </c>
      <c r="B215" s="34">
        <f t="shared" si="26"/>
        <v>42200</v>
      </c>
      <c r="C215" s="35">
        <f t="shared" si="27"/>
        <v>19</v>
      </c>
      <c r="D215" s="17">
        <f t="shared" si="28"/>
        <v>0.66292307948681517</v>
      </c>
      <c r="E215" s="17">
        <f t="shared" si="29"/>
        <v>0.6077746676431478</v>
      </c>
      <c r="F215" s="14">
        <f t="shared" si="30"/>
        <v>42188</v>
      </c>
      <c r="G215" s="14">
        <f t="shared" si="31"/>
        <v>42553</v>
      </c>
      <c r="H215" s="3">
        <f>CHOOSE(MATCH($A$2,{"D","C"},0),VLOOKUP($A215,$J$4:$M$39,COUNTA($J$4:$M$4)),TREND(D215:E215,F215:G215,B215))</f>
        <v>0.6611099810152421</v>
      </c>
    </row>
    <row r="216" spans="1:8">
      <c r="A216" s="12">
        <f t="shared" si="32"/>
        <v>42217</v>
      </c>
      <c r="B216" s="34">
        <f t="shared" si="26"/>
        <v>42231</v>
      </c>
      <c r="C216" s="35">
        <f t="shared" si="27"/>
        <v>19</v>
      </c>
      <c r="D216" s="17">
        <f t="shared" si="28"/>
        <v>0.66292307948681517</v>
      </c>
      <c r="E216" s="17">
        <f t="shared" si="29"/>
        <v>0.6077746676431478</v>
      </c>
      <c r="F216" s="14">
        <f t="shared" si="30"/>
        <v>42188</v>
      </c>
      <c r="G216" s="14">
        <f t="shared" si="31"/>
        <v>42553</v>
      </c>
      <c r="H216" s="3">
        <f>CHOOSE(MATCH($A$2,{"D","C"},0),VLOOKUP($A216,$J$4:$M$39,COUNTA($J$4:$M$4)),TREND(D216:E216,F216:G216,B216))</f>
        <v>0.6564261432970131</v>
      </c>
    </row>
    <row r="217" spans="1:8">
      <c r="A217" s="12">
        <f t="shared" si="32"/>
        <v>42248</v>
      </c>
      <c r="B217" s="34">
        <f t="shared" si="26"/>
        <v>42262</v>
      </c>
      <c r="C217" s="35">
        <f t="shared" si="27"/>
        <v>19</v>
      </c>
      <c r="D217" s="17">
        <f t="shared" si="28"/>
        <v>0.66292307948681517</v>
      </c>
      <c r="E217" s="17">
        <f t="shared" si="29"/>
        <v>0.6077746676431478</v>
      </c>
      <c r="F217" s="14">
        <f t="shared" si="30"/>
        <v>42188</v>
      </c>
      <c r="G217" s="14">
        <f t="shared" si="31"/>
        <v>42553</v>
      </c>
      <c r="H217" s="3">
        <f>CHOOSE(MATCH($A$2,{"D","C"},0),VLOOKUP($A217,$J$4:$M$39,COUNTA($J$4:$M$4)),TREND(D217:E217,F217:G217,B217))</f>
        <v>0.6517423055787841</v>
      </c>
    </row>
    <row r="218" spans="1:8">
      <c r="A218" s="12">
        <f t="shared" si="32"/>
        <v>42278</v>
      </c>
      <c r="B218" s="34">
        <f t="shared" si="26"/>
        <v>42292</v>
      </c>
      <c r="C218" s="35">
        <f t="shared" si="27"/>
        <v>19</v>
      </c>
      <c r="D218" s="17">
        <f t="shared" si="28"/>
        <v>0.66292307948681517</v>
      </c>
      <c r="E218" s="17">
        <f t="shared" si="29"/>
        <v>0.6077746676431478</v>
      </c>
      <c r="F218" s="14">
        <f t="shared" si="30"/>
        <v>42188</v>
      </c>
      <c r="G218" s="14">
        <f t="shared" si="31"/>
        <v>42553</v>
      </c>
      <c r="H218" s="3">
        <f>CHOOSE(MATCH($A$2,{"D","C"},0),VLOOKUP($A218,$J$4:$M$39,COUNTA($J$4:$M$4)),TREND(D218:E218,F218:G218,B218))</f>
        <v>0.64720955939985192</v>
      </c>
    </row>
    <row r="219" spans="1:8">
      <c r="A219" s="12">
        <f t="shared" si="32"/>
        <v>42309</v>
      </c>
      <c r="B219" s="34">
        <f t="shared" si="26"/>
        <v>42323</v>
      </c>
      <c r="C219" s="35">
        <f t="shared" si="27"/>
        <v>19</v>
      </c>
      <c r="D219" s="17">
        <f t="shared" si="28"/>
        <v>0.66292307948681517</v>
      </c>
      <c r="E219" s="17">
        <f t="shared" si="29"/>
        <v>0.6077746676431478</v>
      </c>
      <c r="F219" s="14">
        <f t="shared" si="30"/>
        <v>42188</v>
      </c>
      <c r="G219" s="14">
        <f t="shared" si="31"/>
        <v>42553</v>
      </c>
      <c r="H219" s="3">
        <f>CHOOSE(MATCH($A$2,{"D","C"},0),VLOOKUP($A219,$J$4:$M$39,COUNTA($J$4:$M$4)),TREND(D219:E219,F219:G219,B219))</f>
        <v>0.64252572168162292</v>
      </c>
    </row>
    <row r="220" spans="1:8">
      <c r="A220" s="12">
        <f t="shared" si="32"/>
        <v>42339</v>
      </c>
      <c r="B220" s="34">
        <f t="shared" si="26"/>
        <v>42353</v>
      </c>
      <c r="C220" s="35">
        <f t="shared" si="27"/>
        <v>19</v>
      </c>
      <c r="D220" s="17">
        <f t="shared" si="28"/>
        <v>0.66292307948681517</v>
      </c>
      <c r="E220" s="17">
        <f t="shared" si="29"/>
        <v>0.6077746676431478</v>
      </c>
      <c r="F220" s="14">
        <f t="shared" si="30"/>
        <v>42188</v>
      </c>
      <c r="G220" s="14">
        <f t="shared" si="31"/>
        <v>42553</v>
      </c>
      <c r="H220" s="3">
        <f>CHOOSE(MATCH($A$2,{"D","C"},0),VLOOKUP($A220,$J$4:$M$39,COUNTA($J$4:$M$4)),TREND(D220:E220,F220:G220,B220))</f>
        <v>0.63799297550269163</v>
      </c>
    </row>
    <row r="221" spans="1:8">
      <c r="A221" s="12">
        <f t="shared" si="32"/>
        <v>42370</v>
      </c>
      <c r="B221" s="34">
        <f t="shared" si="26"/>
        <v>42384</v>
      </c>
      <c r="C221" s="35">
        <f t="shared" si="27"/>
        <v>19</v>
      </c>
      <c r="D221" s="17">
        <f t="shared" si="28"/>
        <v>0.66292307948681517</v>
      </c>
      <c r="E221" s="17">
        <f t="shared" si="29"/>
        <v>0.6077746676431478</v>
      </c>
      <c r="F221" s="14">
        <f t="shared" si="30"/>
        <v>42188</v>
      </c>
      <c r="G221" s="14">
        <f t="shared" si="31"/>
        <v>42553</v>
      </c>
      <c r="H221" s="3">
        <f>CHOOSE(MATCH($A$2,{"D","C"},0),VLOOKUP($A221,$J$4:$M$39,COUNTA($J$4:$M$4)),TREND(D221:E221,F221:G221,B221))</f>
        <v>0.63330913778446263</v>
      </c>
    </row>
    <row r="222" spans="1:8">
      <c r="A222" s="12">
        <f t="shared" si="32"/>
        <v>42401</v>
      </c>
      <c r="B222" s="34">
        <f t="shared" si="26"/>
        <v>42415</v>
      </c>
      <c r="C222" s="35">
        <f t="shared" si="27"/>
        <v>19</v>
      </c>
      <c r="D222" s="17">
        <f t="shared" si="28"/>
        <v>0.66292307948681517</v>
      </c>
      <c r="E222" s="17">
        <f t="shared" si="29"/>
        <v>0.6077746676431478</v>
      </c>
      <c r="F222" s="14">
        <f t="shared" si="30"/>
        <v>42188</v>
      </c>
      <c r="G222" s="14">
        <f t="shared" si="31"/>
        <v>42553</v>
      </c>
      <c r="H222" s="3">
        <f>CHOOSE(MATCH($A$2,{"D","C"},0),VLOOKUP($A222,$J$4:$M$39,COUNTA($J$4:$M$4)),TREND(D222:E222,F222:G222,B222))</f>
        <v>0.62862530006623274</v>
      </c>
    </row>
    <row r="223" spans="1:8">
      <c r="A223" s="12">
        <f t="shared" si="32"/>
        <v>42430</v>
      </c>
      <c r="B223" s="34">
        <f t="shared" si="26"/>
        <v>42444</v>
      </c>
      <c r="C223" s="35">
        <f t="shared" si="27"/>
        <v>19</v>
      </c>
      <c r="D223" s="17">
        <f t="shared" si="28"/>
        <v>0.66292307948681517</v>
      </c>
      <c r="E223" s="17">
        <f t="shared" si="29"/>
        <v>0.6077746676431478</v>
      </c>
      <c r="F223" s="14">
        <f t="shared" si="30"/>
        <v>42188</v>
      </c>
      <c r="G223" s="14">
        <f t="shared" si="31"/>
        <v>42553</v>
      </c>
      <c r="H223" s="3">
        <f>CHOOSE(MATCH($A$2,{"D","C"},0),VLOOKUP($A223,$J$4:$M$39,COUNTA($J$4:$M$4)),TREND(D223:E223,F223:G223,B223))</f>
        <v>0.62424364542659916</v>
      </c>
    </row>
    <row r="224" spans="1:8">
      <c r="A224" s="12">
        <f t="shared" si="32"/>
        <v>42461</v>
      </c>
      <c r="B224" s="34">
        <f t="shared" si="26"/>
        <v>42475</v>
      </c>
      <c r="C224" s="35">
        <f t="shared" si="27"/>
        <v>19</v>
      </c>
      <c r="D224" s="17">
        <f t="shared" si="28"/>
        <v>0.66292307948681517</v>
      </c>
      <c r="E224" s="17">
        <f t="shared" si="29"/>
        <v>0.6077746676431478</v>
      </c>
      <c r="F224" s="14">
        <f t="shared" si="30"/>
        <v>42188</v>
      </c>
      <c r="G224" s="14">
        <f t="shared" si="31"/>
        <v>42553</v>
      </c>
      <c r="H224" s="3">
        <f>CHOOSE(MATCH($A$2,{"D","C"},0),VLOOKUP($A224,$J$4:$M$39,COUNTA($J$4:$M$4)),TREND(D224:E224,F224:G224,B224))</f>
        <v>0.61955980770837016</v>
      </c>
    </row>
    <row r="225" spans="1:8">
      <c r="A225" s="12">
        <f t="shared" si="32"/>
        <v>42491</v>
      </c>
      <c r="B225" s="34">
        <f t="shared" si="26"/>
        <v>42505</v>
      </c>
      <c r="C225" s="35">
        <f t="shared" si="27"/>
        <v>19</v>
      </c>
      <c r="D225" s="17">
        <f t="shared" si="28"/>
        <v>0.66292307948681517</v>
      </c>
      <c r="E225" s="17">
        <f t="shared" si="29"/>
        <v>0.6077746676431478</v>
      </c>
      <c r="F225" s="14">
        <f t="shared" si="30"/>
        <v>42188</v>
      </c>
      <c r="G225" s="14">
        <f t="shared" si="31"/>
        <v>42553</v>
      </c>
      <c r="H225" s="3">
        <f>CHOOSE(MATCH($A$2,{"D","C"},0),VLOOKUP($A225,$J$4:$M$39,COUNTA($J$4:$M$4)),TREND(D225:E225,F225:G225,B225))</f>
        <v>0.61502706152943798</v>
      </c>
    </row>
    <row r="226" spans="1:8">
      <c r="A226" s="12">
        <f t="shared" si="32"/>
        <v>42522</v>
      </c>
      <c r="B226" s="34">
        <f t="shared" si="26"/>
        <v>42536</v>
      </c>
      <c r="C226" s="35">
        <f t="shared" si="27"/>
        <v>19</v>
      </c>
      <c r="D226" s="17">
        <f t="shared" si="28"/>
        <v>0.66292307948681517</v>
      </c>
      <c r="E226" s="17">
        <f t="shared" si="29"/>
        <v>0.6077746676431478</v>
      </c>
      <c r="F226" s="14">
        <f t="shared" si="30"/>
        <v>42188</v>
      </c>
      <c r="G226" s="14">
        <f t="shared" si="31"/>
        <v>42553</v>
      </c>
      <c r="H226" s="3">
        <f>CHOOSE(MATCH($A$2,{"D","C"},0),VLOOKUP($A226,$J$4:$M$39,COUNTA($J$4:$M$4)),TREND(D226:E226,F226:G226,B226))</f>
        <v>0.61034322381120898</v>
      </c>
    </row>
    <row r="227" spans="1:8">
      <c r="A227" s="12">
        <f t="shared" si="32"/>
        <v>42552</v>
      </c>
      <c r="B227" s="34">
        <f t="shared" si="26"/>
        <v>42566</v>
      </c>
      <c r="C227" s="35">
        <f t="shared" si="27"/>
        <v>20</v>
      </c>
      <c r="D227" s="17">
        <f t="shared" si="28"/>
        <v>0.6077746676431478</v>
      </c>
      <c r="E227" s="17">
        <f t="shared" si="29"/>
        <v>0.59297801244904846</v>
      </c>
      <c r="F227" s="14">
        <f t="shared" si="30"/>
        <v>42553</v>
      </c>
      <c r="G227" s="14">
        <f t="shared" si="31"/>
        <v>42919</v>
      </c>
      <c r="H227" s="3">
        <f>CHOOSE(MATCH($A$2,{"D","C"},0),VLOOKUP($A227,$J$4:$M$39,COUNTA($J$4:$M$4)),TREND(D227:E227,F227:G227,B227))</f>
        <v>0.60724910338761973</v>
      </c>
    </row>
    <row r="228" spans="1:8">
      <c r="A228" s="12">
        <f t="shared" si="32"/>
        <v>42583</v>
      </c>
      <c r="B228" s="34">
        <f t="shared" si="26"/>
        <v>42597</v>
      </c>
      <c r="C228" s="35">
        <f t="shared" si="27"/>
        <v>20</v>
      </c>
      <c r="D228" s="17">
        <f t="shared" si="28"/>
        <v>0.6077746676431478</v>
      </c>
      <c r="E228" s="17">
        <f t="shared" si="29"/>
        <v>0.59297801244904846</v>
      </c>
      <c r="F228" s="14">
        <f t="shared" si="30"/>
        <v>42553</v>
      </c>
      <c r="G228" s="14">
        <f t="shared" si="31"/>
        <v>42919</v>
      </c>
      <c r="H228" s="3">
        <f>CHOOSE(MATCH($A$2,{"D","C"},0),VLOOKUP($A228,$J$4:$M$39,COUNTA($J$4:$M$4)),TREND(D228:E228,F228:G228,B228))</f>
        <v>0.60599583477828345</v>
      </c>
    </row>
    <row r="229" spans="1:8">
      <c r="A229" s="12">
        <f t="shared" si="32"/>
        <v>42614</v>
      </c>
      <c r="B229" s="34">
        <f t="shared" si="26"/>
        <v>42628</v>
      </c>
      <c r="C229" s="35">
        <f t="shared" si="27"/>
        <v>20</v>
      </c>
      <c r="D229" s="17">
        <f t="shared" si="28"/>
        <v>0.6077746676431478</v>
      </c>
      <c r="E229" s="17">
        <f t="shared" si="29"/>
        <v>0.59297801244904846</v>
      </c>
      <c r="F229" s="14">
        <f t="shared" si="30"/>
        <v>42553</v>
      </c>
      <c r="G229" s="14">
        <f t="shared" si="31"/>
        <v>42919</v>
      </c>
      <c r="H229" s="3">
        <f>CHOOSE(MATCH($A$2,{"D","C"},0),VLOOKUP($A229,$J$4:$M$39,COUNTA($J$4:$M$4)),TREND(D229:E229,F229:G229,B229))</f>
        <v>0.60474256616894717</v>
      </c>
    </row>
    <row r="230" spans="1:8">
      <c r="A230" s="12">
        <f t="shared" si="32"/>
        <v>42644</v>
      </c>
      <c r="B230" s="34">
        <f t="shared" si="26"/>
        <v>42658</v>
      </c>
      <c r="C230" s="35">
        <f t="shared" si="27"/>
        <v>20</v>
      </c>
      <c r="D230" s="17">
        <f t="shared" si="28"/>
        <v>0.6077746676431478</v>
      </c>
      <c r="E230" s="17">
        <f t="shared" si="29"/>
        <v>0.59297801244904846</v>
      </c>
      <c r="F230" s="14">
        <f t="shared" si="30"/>
        <v>42553</v>
      </c>
      <c r="G230" s="14">
        <f t="shared" si="31"/>
        <v>42919</v>
      </c>
      <c r="H230" s="3">
        <f>CHOOSE(MATCH($A$2,{"D","C"},0),VLOOKUP($A230,$J$4:$M$39,COUNTA($J$4:$M$4)),TREND(D230:E230,F230:G230,B230))</f>
        <v>0.60352972557926687</v>
      </c>
    </row>
    <row r="231" spans="1:8">
      <c r="A231" s="12">
        <f t="shared" si="32"/>
        <v>42675</v>
      </c>
      <c r="B231" s="34">
        <f t="shared" ref="B231:B274" si="33">DATE(YEAR(A231),MONTH(A231)+FLOOR(($N$2+$A$3)/2,1),1+14*MOD($N$2+$A$3,2))</f>
        <v>42689</v>
      </c>
      <c r="C231" s="35">
        <f t="shared" si="27"/>
        <v>20</v>
      </c>
      <c r="D231" s="17">
        <f t="shared" si="28"/>
        <v>0.6077746676431478</v>
      </c>
      <c r="E231" s="17">
        <f t="shared" si="29"/>
        <v>0.59297801244904846</v>
      </c>
      <c r="F231" s="14">
        <f t="shared" si="30"/>
        <v>42553</v>
      </c>
      <c r="G231" s="14">
        <f t="shared" si="31"/>
        <v>42919</v>
      </c>
      <c r="H231" s="3">
        <f>CHOOSE(MATCH($A$2,{"D","C"},0),VLOOKUP($A231,$J$4:$M$39,COUNTA($J$4:$M$4)),TREND(D231:E231,F231:G231,B231))</f>
        <v>0.6022764569699306</v>
      </c>
    </row>
    <row r="232" spans="1:8">
      <c r="A232" s="12">
        <f t="shared" si="32"/>
        <v>42705</v>
      </c>
      <c r="B232" s="34">
        <f t="shared" si="33"/>
        <v>42719</v>
      </c>
      <c r="C232" s="35">
        <f t="shared" si="27"/>
        <v>20</v>
      </c>
      <c r="D232" s="17">
        <f t="shared" si="28"/>
        <v>0.6077746676431478</v>
      </c>
      <c r="E232" s="17">
        <f t="shared" si="29"/>
        <v>0.59297801244904846</v>
      </c>
      <c r="F232" s="14">
        <f t="shared" si="30"/>
        <v>42553</v>
      </c>
      <c r="G232" s="14">
        <f t="shared" si="31"/>
        <v>42919</v>
      </c>
      <c r="H232" s="3">
        <f>CHOOSE(MATCH($A$2,{"D","C"},0),VLOOKUP($A232,$J$4:$M$39,COUNTA($J$4:$M$4)),TREND(D232:E232,F232:G232,B232))</f>
        <v>0.6010636163802503</v>
      </c>
    </row>
    <row r="233" spans="1:8">
      <c r="A233" s="12">
        <f t="shared" si="32"/>
        <v>42736</v>
      </c>
      <c r="B233" s="34">
        <f t="shared" si="33"/>
        <v>42750</v>
      </c>
      <c r="C233" s="35">
        <f t="shared" si="27"/>
        <v>20</v>
      </c>
      <c r="D233" s="17">
        <f t="shared" si="28"/>
        <v>0.6077746676431478</v>
      </c>
      <c r="E233" s="17">
        <f t="shared" si="29"/>
        <v>0.59297801244904846</v>
      </c>
      <c r="F233" s="14">
        <f t="shared" si="30"/>
        <v>42553</v>
      </c>
      <c r="G233" s="14">
        <f t="shared" si="31"/>
        <v>42919</v>
      </c>
      <c r="H233" s="3">
        <f>CHOOSE(MATCH($A$2,{"D","C"},0),VLOOKUP($A233,$J$4:$M$39,COUNTA($J$4:$M$4)),TREND(D233:E233,F233:G233,B233))</f>
        <v>0.59981034777091402</v>
      </c>
    </row>
    <row r="234" spans="1:8">
      <c r="A234" s="12">
        <f t="shared" si="32"/>
        <v>42767</v>
      </c>
      <c r="B234" s="34">
        <f t="shared" si="33"/>
        <v>42781</v>
      </c>
      <c r="C234" s="35">
        <f t="shared" si="27"/>
        <v>20</v>
      </c>
      <c r="D234" s="17">
        <f t="shared" si="28"/>
        <v>0.6077746676431478</v>
      </c>
      <c r="E234" s="17">
        <f t="shared" si="29"/>
        <v>0.59297801244904846</v>
      </c>
      <c r="F234" s="14">
        <f t="shared" si="30"/>
        <v>42553</v>
      </c>
      <c r="G234" s="14">
        <f t="shared" si="31"/>
        <v>42919</v>
      </c>
      <c r="H234" s="3">
        <f>CHOOSE(MATCH($A$2,{"D","C"},0),VLOOKUP($A234,$J$4:$M$39,COUNTA($J$4:$M$4)),TREND(D234:E234,F234:G234,B234))</f>
        <v>0.59855707916157774</v>
      </c>
    </row>
    <row r="235" spans="1:8">
      <c r="A235" s="12">
        <f t="shared" si="32"/>
        <v>42795</v>
      </c>
      <c r="B235" s="34">
        <f t="shared" si="33"/>
        <v>42809</v>
      </c>
      <c r="C235" s="35">
        <f t="shared" si="27"/>
        <v>20</v>
      </c>
      <c r="D235" s="17">
        <f t="shared" si="28"/>
        <v>0.6077746676431478</v>
      </c>
      <c r="E235" s="17">
        <f t="shared" si="29"/>
        <v>0.59297801244904846</v>
      </c>
      <c r="F235" s="14">
        <f t="shared" si="30"/>
        <v>42553</v>
      </c>
      <c r="G235" s="14">
        <f t="shared" si="31"/>
        <v>42919</v>
      </c>
      <c r="H235" s="3">
        <f>CHOOSE(MATCH($A$2,{"D","C"},0),VLOOKUP($A235,$J$4:$M$39,COUNTA($J$4:$M$4)),TREND(D235:E235,F235:G235,B235))</f>
        <v>0.59742509461120941</v>
      </c>
    </row>
    <row r="236" spans="1:8">
      <c r="A236" s="12">
        <f t="shared" si="32"/>
        <v>42826</v>
      </c>
      <c r="B236" s="34">
        <f t="shared" si="33"/>
        <v>42840</v>
      </c>
      <c r="C236" s="35">
        <f t="shared" si="27"/>
        <v>20</v>
      </c>
      <c r="D236" s="17">
        <f t="shared" si="28"/>
        <v>0.6077746676431478</v>
      </c>
      <c r="E236" s="17">
        <f t="shared" si="29"/>
        <v>0.59297801244904846</v>
      </c>
      <c r="F236" s="14">
        <f t="shared" si="30"/>
        <v>42553</v>
      </c>
      <c r="G236" s="14">
        <f t="shared" si="31"/>
        <v>42919</v>
      </c>
      <c r="H236" s="3">
        <f>CHOOSE(MATCH($A$2,{"D","C"},0),VLOOKUP($A236,$J$4:$M$39,COUNTA($J$4:$M$4)),TREND(D236:E236,F236:G236,B236))</f>
        <v>0.59617182600187313</v>
      </c>
    </row>
    <row r="237" spans="1:8">
      <c r="A237" s="12">
        <f t="shared" si="32"/>
        <v>42856</v>
      </c>
      <c r="B237" s="34">
        <f t="shared" si="33"/>
        <v>42870</v>
      </c>
      <c r="C237" s="35">
        <f t="shared" si="27"/>
        <v>20</v>
      </c>
      <c r="D237" s="17">
        <f t="shared" si="28"/>
        <v>0.6077746676431478</v>
      </c>
      <c r="E237" s="17">
        <f t="shared" si="29"/>
        <v>0.59297801244904846</v>
      </c>
      <c r="F237" s="14">
        <f t="shared" si="30"/>
        <v>42553</v>
      </c>
      <c r="G237" s="14">
        <f t="shared" si="31"/>
        <v>42919</v>
      </c>
      <c r="H237" s="3">
        <f>CHOOSE(MATCH($A$2,{"D","C"},0),VLOOKUP($A237,$J$4:$M$39,COUNTA($J$4:$M$4)),TREND(D237:E237,F237:G237,B237))</f>
        <v>0.59495898541219283</v>
      </c>
    </row>
    <row r="238" spans="1:8">
      <c r="A238" s="12">
        <f t="shared" si="32"/>
        <v>42887</v>
      </c>
      <c r="B238" s="34">
        <f t="shared" si="33"/>
        <v>42901</v>
      </c>
      <c r="C238" s="35">
        <f t="shared" si="27"/>
        <v>20</v>
      </c>
      <c r="D238" s="17">
        <f t="shared" si="28"/>
        <v>0.6077746676431478</v>
      </c>
      <c r="E238" s="17">
        <f t="shared" si="29"/>
        <v>0.59297801244904846</v>
      </c>
      <c r="F238" s="14">
        <f t="shared" si="30"/>
        <v>42553</v>
      </c>
      <c r="G238" s="14">
        <f t="shared" si="31"/>
        <v>42919</v>
      </c>
      <c r="H238" s="3">
        <f>CHOOSE(MATCH($A$2,{"D","C"},0),VLOOKUP($A238,$J$4:$M$39,COUNTA($J$4:$M$4)),TREND(D238:E238,F238:G238,B238))</f>
        <v>0.59370571680285655</v>
      </c>
    </row>
    <row r="239" spans="1:8">
      <c r="A239" s="12">
        <f t="shared" si="32"/>
        <v>42917</v>
      </c>
      <c r="B239" s="34">
        <f t="shared" si="33"/>
        <v>42931</v>
      </c>
      <c r="C239" s="35">
        <f t="shared" si="27"/>
        <v>21</v>
      </c>
      <c r="D239" s="17">
        <f t="shared" si="28"/>
        <v>0.59297801244904846</v>
      </c>
      <c r="E239" s="17">
        <f t="shared" si="29"/>
        <v>0.5649414394232628</v>
      </c>
      <c r="F239" s="14">
        <f t="shared" si="30"/>
        <v>42919</v>
      </c>
      <c r="G239" s="14">
        <f t="shared" si="31"/>
        <v>43284</v>
      </c>
      <c r="H239" s="3">
        <f>CHOOSE(MATCH($A$2,{"D","C"},0),VLOOKUP($A239,$J$4:$M$39,COUNTA($J$4:$M$4)),TREND(D239:E239,F239:G239,B239))</f>
        <v>0.59205626210299522</v>
      </c>
    </row>
    <row r="240" spans="1:8">
      <c r="A240" s="12">
        <f t="shared" si="32"/>
        <v>42948</v>
      </c>
      <c r="B240" s="34">
        <f t="shared" si="33"/>
        <v>42962</v>
      </c>
      <c r="C240" s="35">
        <f t="shared" si="27"/>
        <v>21</v>
      </c>
      <c r="D240" s="17">
        <f t="shared" si="28"/>
        <v>0.59297801244904846</v>
      </c>
      <c r="E240" s="17">
        <f t="shared" si="29"/>
        <v>0.5649414394232628</v>
      </c>
      <c r="F240" s="14">
        <f t="shared" si="30"/>
        <v>42919</v>
      </c>
      <c r="G240" s="14">
        <f t="shared" si="31"/>
        <v>43284</v>
      </c>
      <c r="H240" s="3">
        <f>CHOOSE(MATCH($A$2,{"D","C"},0),VLOOKUP($A240,$J$4:$M$39,COUNTA($J$4:$M$4)),TREND(D240:E240,F240:G240,B240))</f>
        <v>0.58967507370902439</v>
      </c>
    </row>
    <row r="241" spans="1:8">
      <c r="A241" s="12">
        <f t="shared" si="32"/>
        <v>42979</v>
      </c>
      <c r="B241" s="34">
        <f t="shared" si="33"/>
        <v>42993</v>
      </c>
      <c r="C241" s="35">
        <f t="shared" si="27"/>
        <v>21</v>
      </c>
      <c r="D241" s="17">
        <f t="shared" si="28"/>
        <v>0.59297801244904846</v>
      </c>
      <c r="E241" s="17">
        <f t="shared" si="29"/>
        <v>0.5649414394232628</v>
      </c>
      <c r="F241" s="14">
        <f t="shared" si="30"/>
        <v>42919</v>
      </c>
      <c r="G241" s="14">
        <f t="shared" si="31"/>
        <v>43284</v>
      </c>
      <c r="H241" s="3">
        <f>CHOOSE(MATCH($A$2,{"D","C"},0),VLOOKUP($A241,$J$4:$M$39,COUNTA($J$4:$M$4)),TREND(D241:E241,F241:G241,B241))</f>
        <v>0.58729388531505355</v>
      </c>
    </row>
    <row r="242" spans="1:8">
      <c r="A242" s="12">
        <f t="shared" si="32"/>
        <v>43009</v>
      </c>
      <c r="B242" s="34">
        <f t="shared" si="33"/>
        <v>43023</v>
      </c>
      <c r="C242" s="35">
        <f t="shared" si="27"/>
        <v>21</v>
      </c>
      <c r="D242" s="17">
        <f t="shared" si="28"/>
        <v>0.59297801244904846</v>
      </c>
      <c r="E242" s="17">
        <f t="shared" si="29"/>
        <v>0.5649414394232628</v>
      </c>
      <c r="F242" s="14">
        <f t="shared" si="30"/>
        <v>42919</v>
      </c>
      <c r="G242" s="14">
        <f t="shared" si="31"/>
        <v>43284</v>
      </c>
      <c r="H242" s="3">
        <f>CHOOSE(MATCH($A$2,{"D","C"},0),VLOOKUP($A242,$J$4:$M$39,COUNTA($J$4:$M$4)),TREND(D242:E242,F242:G242,B242))</f>
        <v>0.58498950944992023</v>
      </c>
    </row>
    <row r="243" spans="1:8">
      <c r="A243" s="12">
        <f t="shared" si="32"/>
        <v>43040</v>
      </c>
      <c r="B243" s="34">
        <f t="shared" si="33"/>
        <v>43054</v>
      </c>
      <c r="C243" s="35">
        <f t="shared" si="27"/>
        <v>21</v>
      </c>
      <c r="D243" s="17">
        <f t="shared" si="28"/>
        <v>0.59297801244904846</v>
      </c>
      <c r="E243" s="17">
        <f t="shared" si="29"/>
        <v>0.5649414394232628</v>
      </c>
      <c r="F243" s="14">
        <f t="shared" si="30"/>
        <v>42919</v>
      </c>
      <c r="G243" s="14">
        <f t="shared" si="31"/>
        <v>43284</v>
      </c>
      <c r="H243" s="3">
        <f>CHOOSE(MATCH($A$2,{"D","C"},0),VLOOKUP($A243,$J$4:$M$39,COUNTA($J$4:$M$4)),TREND(D243:E243,F243:G243,B243))</f>
        <v>0.5826083210559494</v>
      </c>
    </row>
    <row r="244" spans="1:8">
      <c r="A244" s="12">
        <f t="shared" si="32"/>
        <v>43070</v>
      </c>
      <c r="B244" s="34">
        <f t="shared" si="33"/>
        <v>43084</v>
      </c>
      <c r="C244" s="35">
        <f t="shared" si="27"/>
        <v>21</v>
      </c>
      <c r="D244" s="17">
        <f t="shared" si="28"/>
        <v>0.59297801244904846</v>
      </c>
      <c r="E244" s="17">
        <f t="shared" si="29"/>
        <v>0.5649414394232628</v>
      </c>
      <c r="F244" s="14">
        <f t="shared" si="30"/>
        <v>42919</v>
      </c>
      <c r="G244" s="14">
        <f t="shared" si="31"/>
        <v>43284</v>
      </c>
      <c r="H244" s="3">
        <f>CHOOSE(MATCH($A$2,{"D","C"},0),VLOOKUP($A244,$J$4:$M$39,COUNTA($J$4:$M$4)),TREND(D244:E244,F244:G244,B244))</f>
        <v>0.58030394519081652</v>
      </c>
    </row>
    <row r="245" spans="1:8">
      <c r="A245" s="12">
        <f t="shared" si="32"/>
        <v>43101</v>
      </c>
      <c r="B245" s="34">
        <f t="shared" si="33"/>
        <v>43115</v>
      </c>
      <c r="C245" s="35">
        <f t="shared" si="27"/>
        <v>21</v>
      </c>
      <c r="D245" s="17">
        <f t="shared" si="28"/>
        <v>0.59297801244904846</v>
      </c>
      <c r="E245" s="17">
        <f t="shared" si="29"/>
        <v>0.5649414394232628</v>
      </c>
      <c r="F245" s="14">
        <f t="shared" si="30"/>
        <v>42919</v>
      </c>
      <c r="G245" s="14">
        <f t="shared" si="31"/>
        <v>43284</v>
      </c>
      <c r="H245" s="3">
        <f>CHOOSE(MATCH($A$2,{"D","C"},0),VLOOKUP($A245,$J$4:$M$39,COUNTA($J$4:$M$4)),TREND(D245:E245,F245:G245,B245))</f>
        <v>0.57792275679684568</v>
      </c>
    </row>
    <row r="246" spans="1:8">
      <c r="A246" s="12">
        <f t="shared" si="32"/>
        <v>43132</v>
      </c>
      <c r="B246" s="34">
        <f t="shared" si="33"/>
        <v>43146</v>
      </c>
      <c r="C246" s="35">
        <f t="shared" si="27"/>
        <v>21</v>
      </c>
      <c r="D246" s="17">
        <f t="shared" si="28"/>
        <v>0.59297801244904846</v>
      </c>
      <c r="E246" s="17">
        <f t="shared" si="29"/>
        <v>0.5649414394232628</v>
      </c>
      <c r="F246" s="14">
        <f t="shared" si="30"/>
        <v>42919</v>
      </c>
      <c r="G246" s="14">
        <f t="shared" si="31"/>
        <v>43284</v>
      </c>
      <c r="H246" s="3">
        <f>CHOOSE(MATCH($A$2,{"D","C"},0),VLOOKUP($A246,$J$4:$M$39,COUNTA($J$4:$M$4)),TREND(D246:E246,F246:G246,B246))</f>
        <v>0.57554156840287485</v>
      </c>
    </row>
    <row r="247" spans="1:8">
      <c r="A247" s="12">
        <f t="shared" si="32"/>
        <v>43160</v>
      </c>
      <c r="B247" s="34">
        <f t="shared" si="33"/>
        <v>43174</v>
      </c>
      <c r="C247" s="35">
        <f t="shared" si="27"/>
        <v>21</v>
      </c>
      <c r="D247" s="17">
        <f t="shared" si="28"/>
        <v>0.59297801244904846</v>
      </c>
      <c r="E247" s="17">
        <f t="shared" si="29"/>
        <v>0.5649414394232628</v>
      </c>
      <c r="F247" s="14">
        <f t="shared" si="30"/>
        <v>42919</v>
      </c>
      <c r="G247" s="14">
        <f t="shared" si="31"/>
        <v>43284</v>
      </c>
      <c r="H247" s="3">
        <f>CHOOSE(MATCH($A$2,{"D","C"},0),VLOOKUP($A247,$J$4:$M$39,COUNTA($J$4:$M$4)),TREND(D247:E247,F247:G247,B247))</f>
        <v>0.57339081759541743</v>
      </c>
    </row>
    <row r="248" spans="1:8">
      <c r="A248" s="12">
        <f t="shared" si="32"/>
        <v>43191</v>
      </c>
      <c r="B248" s="34">
        <f t="shared" si="33"/>
        <v>43205</v>
      </c>
      <c r="C248" s="35">
        <f t="shared" si="27"/>
        <v>21</v>
      </c>
      <c r="D248" s="17">
        <f t="shared" si="28"/>
        <v>0.59297801244904846</v>
      </c>
      <c r="E248" s="17">
        <f t="shared" si="29"/>
        <v>0.5649414394232628</v>
      </c>
      <c r="F248" s="14">
        <f t="shared" si="30"/>
        <v>42919</v>
      </c>
      <c r="G248" s="14">
        <f t="shared" si="31"/>
        <v>43284</v>
      </c>
      <c r="H248" s="3">
        <f>CHOOSE(MATCH($A$2,{"D","C"},0),VLOOKUP($A248,$J$4:$M$39,COUNTA($J$4:$M$4)),TREND(D248:E248,F248:G248,B248))</f>
        <v>0.5710096292014466</v>
      </c>
    </row>
    <row r="249" spans="1:8">
      <c r="A249" s="12">
        <f t="shared" si="32"/>
        <v>43221</v>
      </c>
      <c r="B249" s="34">
        <f t="shared" si="33"/>
        <v>43235</v>
      </c>
      <c r="C249" s="35">
        <f t="shared" si="27"/>
        <v>21</v>
      </c>
      <c r="D249" s="17">
        <f t="shared" si="28"/>
        <v>0.59297801244904846</v>
      </c>
      <c r="E249" s="17">
        <f t="shared" si="29"/>
        <v>0.5649414394232628</v>
      </c>
      <c r="F249" s="14">
        <f t="shared" si="30"/>
        <v>42919</v>
      </c>
      <c r="G249" s="14">
        <f t="shared" si="31"/>
        <v>43284</v>
      </c>
      <c r="H249" s="3">
        <f>CHOOSE(MATCH($A$2,{"D","C"},0),VLOOKUP($A249,$J$4:$M$39,COUNTA($J$4:$M$4)),TREND(D249:E249,F249:G249,B249))</f>
        <v>0.56870525333631328</v>
      </c>
    </row>
    <row r="250" spans="1:8">
      <c r="A250" s="12">
        <f t="shared" si="32"/>
        <v>43252</v>
      </c>
      <c r="B250" s="34">
        <f t="shared" si="33"/>
        <v>43266</v>
      </c>
      <c r="C250" s="35">
        <f t="shared" si="27"/>
        <v>21</v>
      </c>
      <c r="D250" s="17">
        <f t="shared" si="28"/>
        <v>0.59297801244904846</v>
      </c>
      <c r="E250" s="17">
        <f t="shared" si="29"/>
        <v>0.5649414394232628</v>
      </c>
      <c r="F250" s="14">
        <f t="shared" si="30"/>
        <v>42919</v>
      </c>
      <c r="G250" s="14">
        <f t="shared" si="31"/>
        <v>43284</v>
      </c>
      <c r="H250" s="3">
        <f>CHOOSE(MATCH($A$2,{"D","C"},0),VLOOKUP($A250,$J$4:$M$39,COUNTA($J$4:$M$4)),TREND(D250:E250,F250:G250,B250))</f>
        <v>0.56632406494234244</v>
      </c>
    </row>
    <row r="251" spans="1:8">
      <c r="A251" s="12">
        <f t="shared" si="32"/>
        <v>43282</v>
      </c>
      <c r="B251" s="34">
        <f t="shared" si="33"/>
        <v>43296</v>
      </c>
      <c r="C251" s="35">
        <f t="shared" si="27"/>
        <v>22</v>
      </c>
      <c r="D251" s="17">
        <f t="shared" si="28"/>
        <v>0.5649414394232628</v>
      </c>
      <c r="E251" s="17">
        <f t="shared" si="29"/>
        <v>0.57520352625921245</v>
      </c>
      <c r="F251" s="14">
        <f t="shared" si="30"/>
        <v>43284</v>
      </c>
      <c r="G251" s="14">
        <f t="shared" si="31"/>
        <v>43649</v>
      </c>
      <c r="H251" s="3">
        <f>CHOOSE(MATCH($A$2,{"D","C"},0),VLOOKUP($A251,$J$4:$M$39,COUNTA($J$4:$M$4)),TREND(D251:E251,F251:G251,B251))</f>
        <v>0.56527882310006117</v>
      </c>
    </row>
    <row r="252" spans="1:8">
      <c r="A252" s="12">
        <f t="shared" si="32"/>
        <v>43313</v>
      </c>
      <c r="B252" s="34">
        <f t="shared" si="33"/>
        <v>43327</v>
      </c>
      <c r="C252" s="35">
        <f t="shared" si="27"/>
        <v>22</v>
      </c>
      <c r="D252" s="17">
        <f t="shared" si="28"/>
        <v>0.5649414394232628</v>
      </c>
      <c r="E252" s="17">
        <f t="shared" si="29"/>
        <v>0.57520352625921245</v>
      </c>
      <c r="F252" s="14">
        <f t="shared" si="30"/>
        <v>43284</v>
      </c>
      <c r="G252" s="14">
        <f t="shared" si="31"/>
        <v>43649</v>
      </c>
      <c r="H252" s="3">
        <f>CHOOSE(MATCH($A$2,{"D","C"},0),VLOOKUP($A252,$J$4:$M$39,COUNTA($J$4:$M$4)),TREND(D252:E252,F252:G252,B252))</f>
        <v>0.56615039759845676</v>
      </c>
    </row>
    <row r="253" spans="1:8">
      <c r="A253" s="12">
        <f t="shared" si="32"/>
        <v>43344</v>
      </c>
      <c r="B253" s="34">
        <f t="shared" si="33"/>
        <v>43358</v>
      </c>
      <c r="C253" s="35">
        <f t="shared" si="27"/>
        <v>22</v>
      </c>
      <c r="D253" s="17">
        <f t="shared" si="28"/>
        <v>0.5649414394232628</v>
      </c>
      <c r="E253" s="17">
        <f t="shared" si="29"/>
        <v>0.57520352625921245</v>
      </c>
      <c r="F253" s="14">
        <f t="shared" si="30"/>
        <v>43284</v>
      </c>
      <c r="G253" s="14">
        <f t="shared" si="31"/>
        <v>43649</v>
      </c>
      <c r="H253" s="3">
        <f>CHOOSE(MATCH($A$2,{"D","C"},0),VLOOKUP($A253,$J$4:$M$39,COUNTA($J$4:$M$4)),TREND(D253:E253,F253:G253,B253))</f>
        <v>0.56702197209685257</v>
      </c>
    </row>
    <row r="254" spans="1:8">
      <c r="A254" s="12">
        <f t="shared" si="32"/>
        <v>43374</v>
      </c>
      <c r="B254" s="34">
        <f t="shared" si="33"/>
        <v>43388</v>
      </c>
      <c r="C254" s="35">
        <f t="shared" si="27"/>
        <v>22</v>
      </c>
      <c r="D254" s="17">
        <f t="shared" si="28"/>
        <v>0.5649414394232628</v>
      </c>
      <c r="E254" s="17">
        <f t="shared" si="29"/>
        <v>0.57520352625921245</v>
      </c>
      <c r="F254" s="14">
        <f t="shared" si="30"/>
        <v>43284</v>
      </c>
      <c r="G254" s="14">
        <f t="shared" si="31"/>
        <v>43649</v>
      </c>
      <c r="H254" s="3">
        <f>CHOOSE(MATCH($A$2,{"D","C"},0),VLOOKUP($A254,$J$4:$M$39,COUNTA($J$4:$M$4)),TREND(D254:E254,F254:G254,B254))</f>
        <v>0.56786543128884848</v>
      </c>
    </row>
    <row r="255" spans="1:8">
      <c r="A255" s="12">
        <f t="shared" si="32"/>
        <v>43405</v>
      </c>
      <c r="B255" s="34">
        <f t="shared" si="33"/>
        <v>43419</v>
      </c>
      <c r="C255" s="35">
        <f t="shared" si="27"/>
        <v>22</v>
      </c>
      <c r="D255" s="17">
        <f t="shared" si="28"/>
        <v>0.5649414394232628</v>
      </c>
      <c r="E255" s="17">
        <f t="shared" si="29"/>
        <v>0.57520352625921245</v>
      </c>
      <c r="F255" s="14">
        <f t="shared" si="30"/>
        <v>43284</v>
      </c>
      <c r="G255" s="14">
        <f t="shared" si="31"/>
        <v>43649</v>
      </c>
      <c r="H255" s="3">
        <f>CHOOSE(MATCH($A$2,{"D","C"},0),VLOOKUP($A255,$J$4:$M$39,COUNTA($J$4:$M$4)),TREND(D255:E255,F255:G255,B255))</f>
        <v>0.56873700578724407</v>
      </c>
    </row>
    <row r="256" spans="1:8">
      <c r="A256" s="12">
        <f t="shared" si="32"/>
        <v>43435</v>
      </c>
      <c r="B256" s="34">
        <f t="shared" si="33"/>
        <v>43449</v>
      </c>
      <c r="C256" s="35">
        <f t="shared" si="27"/>
        <v>22</v>
      </c>
      <c r="D256" s="17">
        <f t="shared" si="28"/>
        <v>0.5649414394232628</v>
      </c>
      <c r="E256" s="17">
        <f t="shared" si="29"/>
        <v>0.57520352625921245</v>
      </c>
      <c r="F256" s="14">
        <f t="shared" si="30"/>
        <v>43284</v>
      </c>
      <c r="G256" s="14">
        <f t="shared" si="31"/>
        <v>43649</v>
      </c>
      <c r="H256" s="3">
        <f>CHOOSE(MATCH($A$2,{"D","C"},0),VLOOKUP($A256,$J$4:$M$39,COUNTA($J$4:$M$4)),TREND(D256:E256,F256:G256,B256))</f>
        <v>0.56958046497923998</v>
      </c>
    </row>
    <row r="257" spans="1:8">
      <c r="A257" s="12">
        <f t="shared" si="32"/>
        <v>43466</v>
      </c>
      <c r="B257" s="34">
        <f t="shared" si="33"/>
        <v>43480</v>
      </c>
      <c r="C257" s="35">
        <f t="shared" si="27"/>
        <v>22</v>
      </c>
      <c r="D257" s="17">
        <f t="shared" si="28"/>
        <v>0.5649414394232628</v>
      </c>
      <c r="E257" s="17">
        <f t="shared" si="29"/>
        <v>0.57520352625921245</v>
      </c>
      <c r="F257" s="14">
        <f t="shared" si="30"/>
        <v>43284</v>
      </c>
      <c r="G257" s="14">
        <f t="shared" si="31"/>
        <v>43649</v>
      </c>
      <c r="H257" s="3">
        <f>CHOOSE(MATCH($A$2,{"D","C"},0),VLOOKUP($A257,$J$4:$M$39,COUNTA($J$4:$M$4)),TREND(D257:E257,F257:G257,B257))</f>
        <v>0.57045203947763579</v>
      </c>
    </row>
    <row r="258" spans="1:8">
      <c r="A258" s="12">
        <f t="shared" si="32"/>
        <v>43497</v>
      </c>
      <c r="B258" s="34">
        <f t="shared" si="33"/>
        <v>43511</v>
      </c>
      <c r="C258" s="35">
        <f t="shared" si="27"/>
        <v>22</v>
      </c>
      <c r="D258" s="17">
        <f t="shared" si="28"/>
        <v>0.5649414394232628</v>
      </c>
      <c r="E258" s="17">
        <f t="shared" si="29"/>
        <v>0.57520352625921245</v>
      </c>
      <c r="F258" s="14">
        <f t="shared" si="30"/>
        <v>43284</v>
      </c>
      <c r="G258" s="14">
        <f t="shared" si="31"/>
        <v>43649</v>
      </c>
      <c r="H258" s="3">
        <f>CHOOSE(MATCH($A$2,{"D","C"},0),VLOOKUP($A258,$J$4:$M$39,COUNTA($J$4:$M$4)),TREND(D258:E258,F258:G258,B258))</f>
        <v>0.57132361397603137</v>
      </c>
    </row>
    <row r="259" spans="1:8">
      <c r="A259" s="12">
        <f t="shared" si="32"/>
        <v>43525</v>
      </c>
      <c r="B259" s="34">
        <f t="shared" si="33"/>
        <v>43539</v>
      </c>
      <c r="C259" s="35">
        <f t="shared" si="27"/>
        <v>22</v>
      </c>
      <c r="D259" s="17">
        <f t="shared" si="28"/>
        <v>0.5649414394232628</v>
      </c>
      <c r="E259" s="17">
        <f t="shared" si="29"/>
        <v>0.57520352625921245</v>
      </c>
      <c r="F259" s="14">
        <f t="shared" si="30"/>
        <v>43284</v>
      </c>
      <c r="G259" s="14">
        <f t="shared" si="31"/>
        <v>43649</v>
      </c>
      <c r="H259" s="3">
        <f>CHOOSE(MATCH($A$2,{"D","C"},0),VLOOKUP($A259,$J$4:$M$39,COUNTA($J$4:$M$4)),TREND(D259:E259,F259:G259,B259))</f>
        <v>0.57211084255522748</v>
      </c>
    </row>
    <row r="260" spans="1:8">
      <c r="A260" s="12">
        <f t="shared" si="32"/>
        <v>43556</v>
      </c>
      <c r="B260" s="34">
        <f t="shared" si="33"/>
        <v>43570</v>
      </c>
      <c r="C260" s="35">
        <f t="shared" si="27"/>
        <v>22</v>
      </c>
      <c r="D260" s="17">
        <f t="shared" si="28"/>
        <v>0.5649414394232628</v>
      </c>
      <c r="E260" s="17">
        <f t="shared" si="29"/>
        <v>0.57520352625921245</v>
      </c>
      <c r="F260" s="14">
        <f t="shared" si="30"/>
        <v>43284</v>
      </c>
      <c r="G260" s="14">
        <f t="shared" si="31"/>
        <v>43649</v>
      </c>
      <c r="H260" s="3">
        <f>CHOOSE(MATCH($A$2,{"D","C"},0),VLOOKUP($A260,$J$4:$M$39,COUNTA($J$4:$M$4)),TREND(D260:E260,F260:G260,B260))</f>
        <v>0.57298241705362329</v>
      </c>
    </row>
    <row r="261" spans="1:8">
      <c r="A261" s="12">
        <f t="shared" si="32"/>
        <v>43586</v>
      </c>
      <c r="B261" s="34">
        <f t="shared" si="33"/>
        <v>43600</v>
      </c>
      <c r="C261" s="35">
        <f t="shared" ref="C261:C274" si="34">MATCH($B261,$K$5:$K$39,1)</f>
        <v>22</v>
      </c>
      <c r="D261" s="17">
        <f t="shared" ref="D261:D274" si="35">INDEX($M$5:$M$39,C261)</f>
        <v>0.5649414394232628</v>
      </c>
      <c r="E261" s="17">
        <f t="shared" ref="E261:E274" si="36">INDEX($M$5:$M$39,C261+1)</f>
        <v>0.57520352625921245</v>
      </c>
      <c r="F261" s="14">
        <f t="shared" ref="F261:F274" si="37">INDEX($K$5:$K$39,C261)</f>
        <v>43284</v>
      </c>
      <c r="G261" s="14">
        <f t="shared" ref="G261:G274" si="38">INDEX($K$5:$K$39,C261+1)</f>
        <v>43649</v>
      </c>
      <c r="H261" s="3">
        <f>CHOOSE(MATCH($A$2,{"D","C"},0),VLOOKUP($A261,$J$4:$M$39,COUNTA($J$4:$M$4)),TREND(D261:E261,F261:G261,B261))</f>
        <v>0.5738258762456192</v>
      </c>
    </row>
    <row r="262" spans="1:8">
      <c r="A262" s="12">
        <f t="shared" ref="A262:A325" si="39">EOMONTH(A261,$A$3-1)+1</f>
        <v>43617</v>
      </c>
      <c r="B262" s="34">
        <f t="shared" si="33"/>
        <v>43631</v>
      </c>
      <c r="C262" s="35">
        <f t="shared" si="34"/>
        <v>22</v>
      </c>
      <c r="D262" s="17">
        <f t="shared" si="35"/>
        <v>0.5649414394232628</v>
      </c>
      <c r="E262" s="17">
        <f t="shared" si="36"/>
        <v>0.57520352625921245</v>
      </c>
      <c r="F262" s="14">
        <f t="shared" si="37"/>
        <v>43284</v>
      </c>
      <c r="G262" s="14">
        <f t="shared" si="38"/>
        <v>43649</v>
      </c>
      <c r="H262" s="3">
        <f>CHOOSE(MATCH($A$2,{"D","C"},0),VLOOKUP($A262,$J$4:$M$39,COUNTA($J$4:$M$4)),TREND(D262:E262,F262:G262,B262))</f>
        <v>0.57469745074401479</v>
      </c>
    </row>
    <row r="263" spans="1:8">
      <c r="A263" s="12">
        <f t="shared" si="39"/>
        <v>43647</v>
      </c>
      <c r="B263" s="34">
        <f t="shared" si="33"/>
        <v>43661</v>
      </c>
      <c r="C263" s="35">
        <f t="shared" si="34"/>
        <v>23</v>
      </c>
      <c r="D263" s="17">
        <f t="shared" si="35"/>
        <v>0.57520352625921245</v>
      </c>
      <c r="E263" s="17">
        <f t="shared" si="36"/>
        <v>0.57462927667248875</v>
      </c>
      <c r="F263" s="14">
        <f t="shared" si="37"/>
        <v>43649</v>
      </c>
      <c r="G263" s="14">
        <f t="shared" si="38"/>
        <v>44014</v>
      </c>
      <c r="H263" s="3">
        <f>CHOOSE(MATCH($A$2,{"D","C"},0),VLOOKUP($A263,$J$4:$M$39,COUNTA($J$4:$M$4)),TREND(D263:E263,F263:G263,B263))</f>
        <v>0.57518464682074477</v>
      </c>
    </row>
    <row r="264" spans="1:8">
      <c r="A264" s="12">
        <f t="shared" si="39"/>
        <v>43678</v>
      </c>
      <c r="B264" s="34">
        <f t="shared" si="33"/>
        <v>43692</v>
      </c>
      <c r="C264" s="35">
        <f t="shared" si="34"/>
        <v>23</v>
      </c>
      <c r="D264" s="17">
        <f t="shared" si="35"/>
        <v>0.57520352625921245</v>
      </c>
      <c r="E264" s="17">
        <f t="shared" si="36"/>
        <v>0.57462927667248875</v>
      </c>
      <c r="F264" s="14">
        <f t="shared" si="37"/>
        <v>43649</v>
      </c>
      <c r="G264" s="14">
        <f t="shared" si="38"/>
        <v>44014</v>
      </c>
      <c r="H264" s="3">
        <f>CHOOSE(MATCH($A$2,{"D","C"},0),VLOOKUP($A264,$J$4:$M$39,COUNTA($J$4:$M$4)),TREND(D264:E264,F264:G264,B264))</f>
        <v>0.57513587493803675</v>
      </c>
    </row>
    <row r="265" spans="1:8">
      <c r="A265" s="12">
        <f t="shared" si="39"/>
        <v>43709</v>
      </c>
      <c r="B265" s="34">
        <f t="shared" si="33"/>
        <v>43723</v>
      </c>
      <c r="C265" s="35">
        <f t="shared" si="34"/>
        <v>23</v>
      </c>
      <c r="D265" s="17">
        <f t="shared" si="35"/>
        <v>0.57520352625921245</v>
      </c>
      <c r="E265" s="17">
        <f t="shared" si="36"/>
        <v>0.57462927667248875</v>
      </c>
      <c r="F265" s="14">
        <f t="shared" si="37"/>
        <v>43649</v>
      </c>
      <c r="G265" s="14">
        <f t="shared" si="38"/>
        <v>44014</v>
      </c>
      <c r="H265" s="3">
        <f>CHOOSE(MATCH($A$2,{"D","C"},0),VLOOKUP($A265,$J$4:$M$39,COUNTA($J$4:$M$4)),TREND(D265:E265,F265:G265,B265))</f>
        <v>0.57508710305532873</v>
      </c>
    </row>
    <row r="266" spans="1:8">
      <c r="A266" s="12">
        <f t="shared" si="39"/>
        <v>43739</v>
      </c>
      <c r="B266" s="34">
        <f t="shared" si="33"/>
        <v>43753</v>
      </c>
      <c r="C266" s="35">
        <f t="shared" si="34"/>
        <v>23</v>
      </c>
      <c r="D266" s="17">
        <f t="shared" si="35"/>
        <v>0.57520352625921245</v>
      </c>
      <c r="E266" s="17">
        <f t="shared" si="36"/>
        <v>0.57462927667248875</v>
      </c>
      <c r="F266" s="14">
        <f t="shared" si="37"/>
        <v>43649</v>
      </c>
      <c r="G266" s="14">
        <f t="shared" si="38"/>
        <v>44014</v>
      </c>
      <c r="H266" s="3">
        <f>CHOOSE(MATCH($A$2,{"D","C"},0),VLOOKUP($A266,$J$4:$M$39,COUNTA($J$4:$M$4)),TREND(D266:E266,F266:G266,B266))</f>
        <v>0.57503990445915965</v>
      </c>
    </row>
    <row r="267" spans="1:8">
      <c r="A267" s="12">
        <f t="shared" si="39"/>
        <v>43770</v>
      </c>
      <c r="B267" s="34">
        <f t="shared" si="33"/>
        <v>43784</v>
      </c>
      <c r="C267" s="35">
        <f t="shared" si="34"/>
        <v>23</v>
      </c>
      <c r="D267" s="17">
        <f t="shared" si="35"/>
        <v>0.57520352625921245</v>
      </c>
      <c r="E267" s="17">
        <f t="shared" si="36"/>
        <v>0.57462927667248875</v>
      </c>
      <c r="F267" s="14">
        <f t="shared" si="37"/>
        <v>43649</v>
      </c>
      <c r="G267" s="14">
        <f t="shared" si="38"/>
        <v>44014</v>
      </c>
      <c r="H267" s="3">
        <f>CHOOSE(MATCH($A$2,{"D","C"},0),VLOOKUP($A267,$J$4:$M$39,COUNTA($J$4:$M$4)),TREND(D267:E267,F267:G267,B267))</f>
        <v>0.57499113257645162</v>
      </c>
    </row>
    <row r="268" spans="1:8">
      <c r="A268" s="12">
        <f t="shared" si="39"/>
        <v>43800</v>
      </c>
      <c r="B268" s="34">
        <f t="shared" si="33"/>
        <v>43814</v>
      </c>
      <c r="C268" s="35">
        <f t="shared" si="34"/>
        <v>23</v>
      </c>
      <c r="D268" s="17">
        <f t="shared" si="35"/>
        <v>0.57520352625921245</v>
      </c>
      <c r="E268" s="17">
        <f t="shared" si="36"/>
        <v>0.57462927667248875</v>
      </c>
      <c r="F268" s="14">
        <f t="shared" si="37"/>
        <v>43649</v>
      </c>
      <c r="G268" s="14">
        <f t="shared" si="38"/>
        <v>44014</v>
      </c>
      <c r="H268" s="3">
        <f>CHOOSE(MATCH($A$2,{"D","C"},0),VLOOKUP($A268,$J$4:$M$39,COUNTA($J$4:$M$4)),TREND(D268:E268,F268:G268,B268))</f>
        <v>0.57494393398028254</v>
      </c>
    </row>
    <row r="269" spans="1:8">
      <c r="A269" s="12">
        <f t="shared" si="39"/>
        <v>43831</v>
      </c>
      <c r="B269" s="34">
        <f t="shared" si="33"/>
        <v>43845</v>
      </c>
      <c r="C269" s="35">
        <f t="shared" si="34"/>
        <v>23</v>
      </c>
      <c r="D269" s="17">
        <f t="shared" si="35"/>
        <v>0.57520352625921245</v>
      </c>
      <c r="E269" s="17">
        <f t="shared" si="36"/>
        <v>0.57462927667248875</v>
      </c>
      <c r="F269" s="14">
        <f t="shared" si="37"/>
        <v>43649</v>
      </c>
      <c r="G269" s="14">
        <f t="shared" si="38"/>
        <v>44014</v>
      </c>
      <c r="H269" s="3">
        <f>CHOOSE(MATCH($A$2,{"D","C"},0),VLOOKUP($A269,$J$4:$M$39,COUNTA($J$4:$M$4)),TREND(D269:E269,F269:G269,B269))</f>
        <v>0.57489516209757452</v>
      </c>
    </row>
    <row r="270" spans="1:8">
      <c r="A270" s="12">
        <f t="shared" si="39"/>
        <v>43862</v>
      </c>
      <c r="B270" s="34">
        <f t="shared" si="33"/>
        <v>43876</v>
      </c>
      <c r="C270" s="35">
        <f t="shared" si="34"/>
        <v>23</v>
      </c>
      <c r="D270" s="17">
        <f t="shared" si="35"/>
        <v>0.57520352625921245</v>
      </c>
      <c r="E270" s="17">
        <f t="shared" si="36"/>
        <v>0.57462927667248875</v>
      </c>
      <c r="F270" s="14">
        <f t="shared" si="37"/>
        <v>43649</v>
      </c>
      <c r="G270" s="14">
        <f t="shared" si="38"/>
        <v>44014</v>
      </c>
      <c r="H270" s="3">
        <f>CHOOSE(MATCH($A$2,{"D","C"},0),VLOOKUP($A270,$J$4:$M$39,COUNTA($J$4:$M$4)),TREND(D270:E270,F270:G270,B270))</f>
        <v>0.57484639021486639</v>
      </c>
    </row>
    <row r="271" spans="1:8">
      <c r="A271" s="12">
        <f t="shared" si="39"/>
        <v>43891</v>
      </c>
      <c r="B271" s="34">
        <f t="shared" si="33"/>
        <v>43905</v>
      </c>
      <c r="C271" s="35">
        <f t="shared" si="34"/>
        <v>23</v>
      </c>
      <c r="D271" s="17">
        <f t="shared" si="35"/>
        <v>0.57520352625921245</v>
      </c>
      <c r="E271" s="17">
        <f t="shared" si="36"/>
        <v>0.57462927667248875</v>
      </c>
      <c r="F271" s="14">
        <f t="shared" si="37"/>
        <v>43649</v>
      </c>
      <c r="G271" s="14">
        <f t="shared" si="38"/>
        <v>44014</v>
      </c>
      <c r="H271" s="3">
        <f>CHOOSE(MATCH($A$2,{"D","C"},0),VLOOKUP($A271,$J$4:$M$39,COUNTA($J$4:$M$4)),TREND(D271:E271,F271:G271,B271))</f>
        <v>0.57480076490523635</v>
      </c>
    </row>
    <row r="272" spans="1:8">
      <c r="A272" s="12">
        <f t="shared" si="39"/>
        <v>43922</v>
      </c>
      <c r="B272" s="34">
        <f t="shared" si="33"/>
        <v>43936</v>
      </c>
      <c r="C272" s="35">
        <f t="shared" si="34"/>
        <v>23</v>
      </c>
      <c r="D272" s="17">
        <f t="shared" si="35"/>
        <v>0.57520352625921245</v>
      </c>
      <c r="E272" s="17">
        <f t="shared" si="36"/>
        <v>0.57462927667248875</v>
      </c>
      <c r="F272" s="14">
        <f t="shared" si="37"/>
        <v>43649</v>
      </c>
      <c r="G272" s="14">
        <f t="shared" si="38"/>
        <v>44014</v>
      </c>
      <c r="H272" s="3">
        <f>CHOOSE(MATCH($A$2,{"D","C"},0),VLOOKUP($A272,$J$4:$M$39,COUNTA($J$4:$M$4)),TREND(D272:E272,F272:G272,B272))</f>
        <v>0.57475199302252833</v>
      </c>
    </row>
    <row r="273" spans="1:8">
      <c r="A273" s="12">
        <f t="shared" si="39"/>
        <v>43952</v>
      </c>
      <c r="B273" s="34">
        <f t="shared" si="33"/>
        <v>43966</v>
      </c>
      <c r="C273" s="35">
        <f t="shared" si="34"/>
        <v>23</v>
      </c>
      <c r="D273" s="17">
        <f t="shared" si="35"/>
        <v>0.57520352625921245</v>
      </c>
      <c r="E273" s="17">
        <f t="shared" si="36"/>
        <v>0.57462927667248875</v>
      </c>
      <c r="F273" s="14">
        <f t="shared" si="37"/>
        <v>43649</v>
      </c>
      <c r="G273" s="14">
        <f t="shared" si="38"/>
        <v>44014</v>
      </c>
      <c r="H273" s="3">
        <f>CHOOSE(MATCH($A$2,{"D","C"},0),VLOOKUP($A273,$J$4:$M$39,COUNTA($J$4:$M$4)),TREND(D273:E273,F273:G273,B273))</f>
        <v>0.57470479442635924</v>
      </c>
    </row>
    <row r="274" spans="1:8">
      <c r="A274" s="12">
        <f t="shared" si="39"/>
        <v>43983</v>
      </c>
      <c r="B274" s="34">
        <f t="shared" si="33"/>
        <v>43997</v>
      </c>
      <c r="C274" s="35">
        <f t="shared" si="34"/>
        <v>23</v>
      </c>
      <c r="D274" s="17">
        <f t="shared" si="35"/>
        <v>0.57520352625921245</v>
      </c>
      <c r="E274" s="17">
        <f t="shared" si="36"/>
        <v>0.57462927667248875</v>
      </c>
      <c r="F274" s="14">
        <f t="shared" si="37"/>
        <v>43649</v>
      </c>
      <c r="G274" s="14">
        <f t="shared" si="38"/>
        <v>44014</v>
      </c>
      <c r="H274" s="3">
        <f>CHOOSE(MATCH($A$2,{"D","C"},0),VLOOKUP($A274,$J$4:$M$39,COUNTA($J$4:$M$4)),TREND(D274:E274,F274:G274,B274))</f>
        <v>0.57465602254365122</v>
      </c>
    </row>
    <row r="275" spans="1:8">
      <c r="A275" s="12">
        <f t="shared" si="39"/>
        <v>44013</v>
      </c>
      <c r="B275" s="155">
        <f t="shared" ref="B275:B338" si="40">DATE(YEAR(A275),MONTH(A275)+FLOOR(($N$2+$A$3)/2,1),1+14*MOD($N$2+$A$3,2))</f>
        <v>44027</v>
      </c>
      <c r="C275" s="150">
        <f t="shared" ref="C275:C338" si="41">MATCH($B275,$K$5:$K$39,1)</f>
        <v>24</v>
      </c>
      <c r="D275" s="17">
        <f t="shared" ref="D275:D338" si="42">INDEX($M$5:$M$39,C275)</f>
        <v>0.57462927667248875</v>
      </c>
      <c r="E275" s="17">
        <f t="shared" ref="E275:E338" si="43">INDEX($M$5:$M$39,C275+1)</f>
        <v>0.57428063897408155</v>
      </c>
      <c r="F275" s="14">
        <f t="shared" ref="F275:F338" si="44">INDEX($K$5:$K$39,C275)</f>
        <v>44014</v>
      </c>
      <c r="G275" s="14">
        <f t="shared" ref="G275:G338" si="45">INDEX($K$5:$K$39,C275+1)</f>
        <v>44380</v>
      </c>
      <c r="H275" s="3">
        <f>CHOOSE(MATCH($A$2,{"D","C"},0),VLOOKUP($A275,$J$4:$M$39,COUNTA($J$4:$M$4)),TREND(D275:E275,F275:G275,B275))</f>
        <v>0.57461689336626109</v>
      </c>
    </row>
    <row r="276" spans="1:8">
      <c r="A276" s="12">
        <f t="shared" si="39"/>
        <v>44044</v>
      </c>
      <c r="B276" s="155">
        <f t="shared" si="40"/>
        <v>44058</v>
      </c>
      <c r="C276" s="150">
        <f t="shared" si="41"/>
        <v>24</v>
      </c>
      <c r="D276" s="17">
        <f t="shared" si="42"/>
        <v>0.57462927667248875</v>
      </c>
      <c r="E276" s="17">
        <f t="shared" si="43"/>
        <v>0.57428063897408155</v>
      </c>
      <c r="F276" s="14">
        <f t="shared" si="44"/>
        <v>44014</v>
      </c>
      <c r="G276" s="14">
        <f t="shared" si="45"/>
        <v>44380</v>
      </c>
      <c r="H276" s="3">
        <f>CHOOSE(MATCH($A$2,{"D","C"},0),VLOOKUP($A276,$J$4:$M$39,COUNTA($J$4:$M$4)),TREND(D276:E276,F276:G276,B276))</f>
        <v>0.57458736394371845</v>
      </c>
    </row>
    <row r="277" spans="1:8">
      <c r="A277" s="12">
        <f t="shared" si="39"/>
        <v>44075</v>
      </c>
      <c r="B277" s="155">
        <f t="shared" si="40"/>
        <v>44089</v>
      </c>
      <c r="C277" s="150">
        <f t="shared" si="41"/>
        <v>24</v>
      </c>
      <c r="D277" s="17">
        <f t="shared" si="42"/>
        <v>0.57462927667248875</v>
      </c>
      <c r="E277" s="17">
        <f t="shared" si="43"/>
        <v>0.57428063897408155</v>
      </c>
      <c r="F277" s="14">
        <f t="shared" si="44"/>
        <v>44014</v>
      </c>
      <c r="G277" s="14">
        <f t="shared" si="45"/>
        <v>44380</v>
      </c>
      <c r="H277" s="3">
        <f>CHOOSE(MATCH($A$2,{"D","C"},0),VLOOKUP($A277,$J$4:$M$39,COUNTA($J$4:$M$4)),TREND(D277:E277,F277:G277,B277))</f>
        <v>0.5745578345211757</v>
      </c>
    </row>
    <row r="278" spans="1:8">
      <c r="A278" s="12">
        <f t="shared" si="39"/>
        <v>44105</v>
      </c>
      <c r="B278" s="155">
        <f t="shared" si="40"/>
        <v>44119</v>
      </c>
      <c r="C278" s="150">
        <f t="shared" si="41"/>
        <v>24</v>
      </c>
      <c r="D278" s="17">
        <f t="shared" si="42"/>
        <v>0.57462927667248875</v>
      </c>
      <c r="E278" s="17">
        <f t="shared" si="43"/>
        <v>0.57428063897408155</v>
      </c>
      <c r="F278" s="14">
        <f t="shared" si="44"/>
        <v>44014</v>
      </c>
      <c r="G278" s="14">
        <f t="shared" si="45"/>
        <v>44380</v>
      </c>
      <c r="H278" s="3">
        <f>CHOOSE(MATCH($A$2,{"D","C"},0),VLOOKUP($A278,$J$4:$M$39,COUNTA($J$4:$M$4)),TREND(D278:E278,F278:G278,B278))</f>
        <v>0.57452925766065055</v>
      </c>
    </row>
    <row r="279" spans="1:8">
      <c r="A279" s="12">
        <f t="shared" si="39"/>
        <v>44136</v>
      </c>
      <c r="B279" s="155">
        <f t="shared" si="40"/>
        <v>44150</v>
      </c>
      <c r="C279" s="150">
        <f t="shared" si="41"/>
        <v>24</v>
      </c>
      <c r="D279" s="17">
        <f t="shared" si="42"/>
        <v>0.57462927667248875</v>
      </c>
      <c r="E279" s="17">
        <f t="shared" si="43"/>
        <v>0.57428063897408155</v>
      </c>
      <c r="F279" s="14">
        <f t="shared" si="44"/>
        <v>44014</v>
      </c>
      <c r="G279" s="14">
        <f t="shared" si="45"/>
        <v>44380</v>
      </c>
      <c r="H279" s="3">
        <f>CHOOSE(MATCH($A$2,{"D","C"},0),VLOOKUP($A279,$J$4:$M$39,COUNTA($J$4:$M$4)),TREND(D279:E279,F279:G279,B279))</f>
        <v>0.57449972823810791</v>
      </c>
    </row>
    <row r="280" spans="1:8">
      <c r="A280" s="12">
        <f t="shared" si="39"/>
        <v>44166</v>
      </c>
      <c r="B280" s="155">
        <f t="shared" si="40"/>
        <v>44180</v>
      </c>
      <c r="C280" s="150">
        <f t="shared" si="41"/>
        <v>24</v>
      </c>
      <c r="D280" s="17">
        <f t="shared" si="42"/>
        <v>0.57462927667248875</v>
      </c>
      <c r="E280" s="17">
        <f t="shared" si="43"/>
        <v>0.57428063897408155</v>
      </c>
      <c r="F280" s="14">
        <f t="shared" si="44"/>
        <v>44014</v>
      </c>
      <c r="G280" s="14">
        <f t="shared" si="45"/>
        <v>44380</v>
      </c>
      <c r="H280" s="3">
        <f>CHOOSE(MATCH($A$2,{"D","C"},0),VLOOKUP($A280,$J$4:$M$39,COUNTA($J$4:$M$4)),TREND(D280:E280,F280:G280,B280))</f>
        <v>0.57447115137758276</v>
      </c>
    </row>
    <row r="281" spans="1:8">
      <c r="A281" s="12">
        <f t="shared" si="39"/>
        <v>44197</v>
      </c>
      <c r="B281" s="155">
        <f t="shared" si="40"/>
        <v>44211</v>
      </c>
      <c r="C281" s="150">
        <f t="shared" si="41"/>
        <v>24</v>
      </c>
      <c r="D281" s="17">
        <f t="shared" si="42"/>
        <v>0.57462927667248875</v>
      </c>
      <c r="E281" s="17">
        <f t="shared" si="43"/>
        <v>0.57428063897408155</v>
      </c>
      <c r="F281" s="14">
        <f t="shared" si="44"/>
        <v>44014</v>
      </c>
      <c r="G281" s="14">
        <f t="shared" si="45"/>
        <v>44380</v>
      </c>
      <c r="H281" s="3">
        <f>CHOOSE(MATCH($A$2,{"D","C"},0),VLOOKUP($A281,$J$4:$M$39,COUNTA($J$4:$M$4)),TREND(D281:E281,F281:G281,B281))</f>
        <v>0.57444162195504</v>
      </c>
    </row>
    <row r="282" spans="1:8">
      <c r="A282" s="12">
        <f t="shared" si="39"/>
        <v>44228</v>
      </c>
      <c r="B282" s="155">
        <f t="shared" si="40"/>
        <v>44242</v>
      </c>
      <c r="C282" s="150">
        <f t="shared" si="41"/>
        <v>24</v>
      </c>
      <c r="D282" s="17">
        <f t="shared" si="42"/>
        <v>0.57462927667248875</v>
      </c>
      <c r="E282" s="17">
        <f t="shared" si="43"/>
        <v>0.57428063897408155</v>
      </c>
      <c r="F282" s="14">
        <f t="shared" si="44"/>
        <v>44014</v>
      </c>
      <c r="G282" s="14">
        <f t="shared" si="45"/>
        <v>44380</v>
      </c>
      <c r="H282" s="3">
        <f>CHOOSE(MATCH($A$2,{"D","C"},0),VLOOKUP($A282,$J$4:$M$39,COUNTA($J$4:$M$4)),TREND(D282:E282,F282:G282,B282))</f>
        <v>0.57441209253249736</v>
      </c>
    </row>
    <row r="283" spans="1:8">
      <c r="A283" s="12">
        <f t="shared" si="39"/>
        <v>44256</v>
      </c>
      <c r="B283" s="155">
        <f t="shared" si="40"/>
        <v>44270</v>
      </c>
      <c r="C283" s="150">
        <f t="shared" si="41"/>
        <v>24</v>
      </c>
      <c r="D283" s="17">
        <f t="shared" si="42"/>
        <v>0.57462927667248875</v>
      </c>
      <c r="E283" s="17">
        <f t="shared" si="43"/>
        <v>0.57428063897408155</v>
      </c>
      <c r="F283" s="14">
        <f t="shared" si="44"/>
        <v>44014</v>
      </c>
      <c r="G283" s="14">
        <f t="shared" si="45"/>
        <v>44380</v>
      </c>
      <c r="H283" s="3">
        <f>CHOOSE(MATCH($A$2,{"D","C"},0),VLOOKUP($A283,$J$4:$M$39,COUNTA($J$4:$M$4)),TREND(D283:E283,F283:G283,B283))</f>
        <v>0.57438542079600718</v>
      </c>
    </row>
    <row r="284" spans="1:8">
      <c r="A284" s="12">
        <f t="shared" si="39"/>
        <v>44287</v>
      </c>
      <c r="B284" s="155">
        <f t="shared" si="40"/>
        <v>44301</v>
      </c>
      <c r="C284" s="150">
        <f t="shared" si="41"/>
        <v>24</v>
      </c>
      <c r="D284" s="17">
        <f t="shared" si="42"/>
        <v>0.57462927667248875</v>
      </c>
      <c r="E284" s="17">
        <f t="shared" si="43"/>
        <v>0.57428063897408155</v>
      </c>
      <c r="F284" s="14">
        <f t="shared" si="44"/>
        <v>44014</v>
      </c>
      <c r="G284" s="14">
        <f t="shared" si="45"/>
        <v>44380</v>
      </c>
      <c r="H284" s="3">
        <f>CHOOSE(MATCH($A$2,{"D","C"},0),VLOOKUP($A284,$J$4:$M$39,COUNTA($J$4:$M$4)),TREND(D284:E284,F284:G284,B284))</f>
        <v>0.57435589137346443</v>
      </c>
    </row>
    <row r="285" spans="1:8">
      <c r="A285" s="12">
        <f t="shared" si="39"/>
        <v>44317</v>
      </c>
      <c r="B285" s="155">
        <f t="shared" si="40"/>
        <v>44331</v>
      </c>
      <c r="C285" s="150">
        <f t="shared" si="41"/>
        <v>24</v>
      </c>
      <c r="D285" s="17">
        <f t="shared" si="42"/>
        <v>0.57462927667248875</v>
      </c>
      <c r="E285" s="17">
        <f t="shared" si="43"/>
        <v>0.57428063897408155</v>
      </c>
      <c r="F285" s="14">
        <f t="shared" si="44"/>
        <v>44014</v>
      </c>
      <c r="G285" s="14">
        <f t="shared" si="45"/>
        <v>44380</v>
      </c>
      <c r="H285" s="3">
        <f>CHOOSE(MATCH($A$2,{"D","C"},0),VLOOKUP($A285,$J$4:$M$39,COUNTA($J$4:$M$4)),TREND(D285:E285,F285:G285,B285))</f>
        <v>0.57432731451293928</v>
      </c>
    </row>
    <row r="286" spans="1:8">
      <c r="A286" s="12">
        <f t="shared" si="39"/>
        <v>44348</v>
      </c>
      <c r="B286" s="155">
        <f t="shared" si="40"/>
        <v>44362</v>
      </c>
      <c r="C286" s="150">
        <f t="shared" si="41"/>
        <v>24</v>
      </c>
      <c r="D286" s="17">
        <f t="shared" si="42"/>
        <v>0.57462927667248875</v>
      </c>
      <c r="E286" s="17">
        <f t="shared" si="43"/>
        <v>0.57428063897408155</v>
      </c>
      <c r="F286" s="14">
        <f t="shared" si="44"/>
        <v>44014</v>
      </c>
      <c r="G286" s="14">
        <f t="shared" si="45"/>
        <v>44380</v>
      </c>
      <c r="H286" s="3">
        <f>CHOOSE(MATCH($A$2,{"D","C"},0),VLOOKUP($A286,$J$4:$M$39,COUNTA($J$4:$M$4)),TREND(D286:E286,F286:G286,B286))</f>
        <v>0.57429778509039664</v>
      </c>
    </row>
    <row r="287" spans="1:8">
      <c r="A287" s="12">
        <f t="shared" si="39"/>
        <v>44378</v>
      </c>
      <c r="B287" s="155">
        <f t="shared" si="40"/>
        <v>44392</v>
      </c>
      <c r="C287" s="150">
        <f t="shared" si="41"/>
        <v>25</v>
      </c>
      <c r="D287" s="17">
        <f t="shared" si="42"/>
        <v>0.57428063897408155</v>
      </c>
      <c r="E287" s="17">
        <f t="shared" si="43"/>
        <v>0.57415734291854825</v>
      </c>
      <c r="F287" s="14">
        <f t="shared" si="44"/>
        <v>44380</v>
      </c>
      <c r="G287" s="14">
        <f t="shared" si="45"/>
        <v>44745</v>
      </c>
      <c r="H287" s="3">
        <f>CHOOSE(MATCH($A$2,{"D","C"},0),VLOOKUP($A287,$J$4:$M$39,COUNTA($J$4:$M$4)),TREND(D287:E287,F287:G287,B287))</f>
        <v>0.5742765854051326</v>
      </c>
    </row>
    <row r="288" spans="1:8">
      <c r="A288" s="12">
        <f t="shared" si="39"/>
        <v>44409</v>
      </c>
      <c r="B288" s="155">
        <f t="shared" si="40"/>
        <v>44423</v>
      </c>
      <c r="C288" s="150">
        <f t="shared" si="41"/>
        <v>25</v>
      </c>
      <c r="D288" s="17">
        <f t="shared" si="42"/>
        <v>0.57428063897408155</v>
      </c>
      <c r="E288" s="17">
        <f t="shared" si="43"/>
        <v>0.57415734291854825</v>
      </c>
      <c r="F288" s="14">
        <f t="shared" si="44"/>
        <v>44380</v>
      </c>
      <c r="G288" s="14">
        <f t="shared" si="45"/>
        <v>44745</v>
      </c>
      <c r="H288" s="3">
        <f>CHOOSE(MATCH($A$2,{"D","C"},0),VLOOKUP($A288,$J$4:$M$39,COUNTA($J$4:$M$4)),TREND(D288:E288,F288:G288,B288))</f>
        <v>0.57426611368534752</v>
      </c>
    </row>
    <row r="289" spans="1:8">
      <c r="A289" s="12">
        <f t="shared" si="39"/>
        <v>44440</v>
      </c>
      <c r="B289" s="155">
        <f t="shared" si="40"/>
        <v>44454</v>
      </c>
      <c r="C289" s="150">
        <f t="shared" si="41"/>
        <v>25</v>
      </c>
      <c r="D289" s="17">
        <f t="shared" si="42"/>
        <v>0.57428063897408155</v>
      </c>
      <c r="E289" s="17">
        <f t="shared" si="43"/>
        <v>0.57415734291854825</v>
      </c>
      <c r="F289" s="14">
        <f t="shared" si="44"/>
        <v>44380</v>
      </c>
      <c r="G289" s="14">
        <f t="shared" si="45"/>
        <v>44745</v>
      </c>
      <c r="H289" s="3">
        <f>CHOOSE(MATCH($A$2,{"D","C"},0),VLOOKUP($A289,$J$4:$M$39,COUNTA($J$4:$M$4)),TREND(D289:E289,F289:G289,B289))</f>
        <v>0.57425564196556256</v>
      </c>
    </row>
    <row r="290" spans="1:8">
      <c r="A290" s="12">
        <f t="shared" si="39"/>
        <v>44470</v>
      </c>
      <c r="B290" s="155">
        <f t="shared" si="40"/>
        <v>44484</v>
      </c>
      <c r="C290" s="150">
        <f t="shared" si="41"/>
        <v>25</v>
      </c>
      <c r="D290" s="17">
        <f t="shared" si="42"/>
        <v>0.57428063897408155</v>
      </c>
      <c r="E290" s="17">
        <f t="shared" si="43"/>
        <v>0.57415734291854825</v>
      </c>
      <c r="F290" s="14">
        <f t="shared" si="44"/>
        <v>44380</v>
      </c>
      <c r="G290" s="14">
        <f t="shared" si="45"/>
        <v>44745</v>
      </c>
      <c r="H290" s="3">
        <f>CHOOSE(MATCH($A$2,{"D","C"},0),VLOOKUP($A290,$J$4:$M$39,COUNTA($J$4:$M$4)),TREND(D290:E290,F290:G290,B290))</f>
        <v>0.57424550804318997</v>
      </c>
    </row>
    <row r="291" spans="1:8">
      <c r="A291" s="12">
        <f t="shared" si="39"/>
        <v>44501</v>
      </c>
      <c r="B291" s="155">
        <f t="shared" si="40"/>
        <v>44515</v>
      </c>
      <c r="C291" s="150">
        <f t="shared" si="41"/>
        <v>25</v>
      </c>
      <c r="D291" s="17">
        <f t="shared" si="42"/>
        <v>0.57428063897408155</v>
      </c>
      <c r="E291" s="17">
        <f t="shared" si="43"/>
        <v>0.57415734291854825</v>
      </c>
      <c r="F291" s="14">
        <f t="shared" si="44"/>
        <v>44380</v>
      </c>
      <c r="G291" s="14">
        <f t="shared" si="45"/>
        <v>44745</v>
      </c>
      <c r="H291" s="3">
        <f>CHOOSE(MATCH($A$2,{"D","C"},0),VLOOKUP($A291,$J$4:$M$39,COUNTA($J$4:$M$4)),TREND(D291:E291,F291:G291,B291))</f>
        <v>0.57423503632340489</v>
      </c>
    </row>
    <row r="292" spans="1:8">
      <c r="A292" s="12">
        <f t="shared" si="39"/>
        <v>44531</v>
      </c>
      <c r="B292" s="155">
        <f t="shared" si="40"/>
        <v>44545</v>
      </c>
      <c r="C292" s="150">
        <f t="shared" si="41"/>
        <v>25</v>
      </c>
      <c r="D292" s="17">
        <f t="shared" si="42"/>
        <v>0.57428063897408155</v>
      </c>
      <c r="E292" s="17">
        <f t="shared" si="43"/>
        <v>0.57415734291854825</v>
      </c>
      <c r="F292" s="14">
        <f t="shared" si="44"/>
        <v>44380</v>
      </c>
      <c r="G292" s="14">
        <f t="shared" si="45"/>
        <v>44745</v>
      </c>
      <c r="H292" s="3">
        <f>CHOOSE(MATCH($A$2,{"D","C"},0),VLOOKUP($A292,$J$4:$M$39,COUNTA($J$4:$M$4)),TREND(D292:E292,F292:G292,B292))</f>
        <v>0.5742249024010323</v>
      </c>
    </row>
    <row r="293" spans="1:8">
      <c r="A293" s="12">
        <f t="shared" si="39"/>
        <v>44562</v>
      </c>
      <c r="B293" s="155">
        <f t="shared" si="40"/>
        <v>44576</v>
      </c>
      <c r="C293" s="150">
        <f t="shared" si="41"/>
        <v>25</v>
      </c>
      <c r="D293" s="17">
        <f t="shared" si="42"/>
        <v>0.57428063897408155</v>
      </c>
      <c r="E293" s="17">
        <f t="shared" si="43"/>
        <v>0.57415734291854825</v>
      </c>
      <c r="F293" s="14">
        <f t="shared" si="44"/>
        <v>44380</v>
      </c>
      <c r="G293" s="14">
        <f t="shared" si="45"/>
        <v>44745</v>
      </c>
      <c r="H293" s="3">
        <f>CHOOSE(MATCH($A$2,{"D","C"},0),VLOOKUP($A293,$J$4:$M$39,COUNTA($J$4:$M$4)),TREND(D293:E293,F293:G293,B293))</f>
        <v>0.57421443068124722</v>
      </c>
    </row>
    <row r="294" spans="1:8">
      <c r="A294" s="12">
        <f t="shared" si="39"/>
        <v>44593</v>
      </c>
      <c r="B294" s="155">
        <f t="shared" si="40"/>
        <v>44607</v>
      </c>
      <c r="C294" s="150">
        <f t="shared" si="41"/>
        <v>25</v>
      </c>
      <c r="D294" s="17">
        <f t="shared" si="42"/>
        <v>0.57428063897408155</v>
      </c>
      <c r="E294" s="17">
        <f t="shared" si="43"/>
        <v>0.57415734291854825</v>
      </c>
      <c r="F294" s="14">
        <f t="shared" si="44"/>
        <v>44380</v>
      </c>
      <c r="G294" s="14">
        <f t="shared" si="45"/>
        <v>44745</v>
      </c>
      <c r="H294" s="3">
        <f>CHOOSE(MATCH($A$2,{"D","C"},0),VLOOKUP($A294,$J$4:$M$39,COUNTA($J$4:$M$4)),TREND(D294:E294,F294:G294,B294))</f>
        <v>0.57420395896146226</v>
      </c>
    </row>
    <row r="295" spans="1:8">
      <c r="A295" s="12">
        <f t="shared" si="39"/>
        <v>44621</v>
      </c>
      <c r="B295" s="155">
        <f t="shared" si="40"/>
        <v>44635</v>
      </c>
      <c r="C295" s="150">
        <f t="shared" si="41"/>
        <v>25</v>
      </c>
      <c r="D295" s="17">
        <f t="shared" si="42"/>
        <v>0.57428063897408155</v>
      </c>
      <c r="E295" s="17">
        <f t="shared" si="43"/>
        <v>0.57415734291854825</v>
      </c>
      <c r="F295" s="14">
        <f t="shared" si="44"/>
        <v>44380</v>
      </c>
      <c r="G295" s="14">
        <f t="shared" si="45"/>
        <v>44745</v>
      </c>
      <c r="H295" s="3">
        <f>CHOOSE(MATCH($A$2,{"D","C"},0),VLOOKUP($A295,$J$4:$M$39,COUNTA($J$4:$M$4)),TREND(D295:E295,F295:G295,B295))</f>
        <v>0.57419450063391453</v>
      </c>
    </row>
    <row r="296" spans="1:8">
      <c r="A296" s="12">
        <f t="shared" si="39"/>
        <v>44652</v>
      </c>
      <c r="B296" s="155">
        <f t="shared" si="40"/>
        <v>44666</v>
      </c>
      <c r="C296" s="150">
        <f t="shared" si="41"/>
        <v>25</v>
      </c>
      <c r="D296" s="17">
        <f t="shared" si="42"/>
        <v>0.57428063897408155</v>
      </c>
      <c r="E296" s="17">
        <f t="shared" si="43"/>
        <v>0.57415734291854825</v>
      </c>
      <c r="F296" s="14">
        <f t="shared" si="44"/>
        <v>44380</v>
      </c>
      <c r="G296" s="14">
        <f t="shared" si="45"/>
        <v>44745</v>
      </c>
      <c r="H296" s="3">
        <f>CHOOSE(MATCH($A$2,{"D","C"},0),VLOOKUP($A296,$J$4:$M$39,COUNTA($J$4:$M$4)),TREND(D296:E296,F296:G296,B296))</f>
        <v>0.57418402891412945</v>
      </c>
    </row>
    <row r="297" spans="1:8">
      <c r="A297" s="12">
        <f t="shared" si="39"/>
        <v>44682</v>
      </c>
      <c r="B297" s="155">
        <f t="shared" si="40"/>
        <v>44696</v>
      </c>
      <c r="C297" s="150">
        <f t="shared" si="41"/>
        <v>25</v>
      </c>
      <c r="D297" s="17">
        <f t="shared" si="42"/>
        <v>0.57428063897408155</v>
      </c>
      <c r="E297" s="17">
        <f t="shared" si="43"/>
        <v>0.57415734291854825</v>
      </c>
      <c r="F297" s="14">
        <f t="shared" si="44"/>
        <v>44380</v>
      </c>
      <c r="G297" s="14">
        <f t="shared" si="45"/>
        <v>44745</v>
      </c>
      <c r="H297" s="3">
        <f>CHOOSE(MATCH($A$2,{"D","C"},0),VLOOKUP($A297,$J$4:$M$39,COUNTA($J$4:$M$4)),TREND(D297:E297,F297:G297,B297))</f>
        <v>0.57417389499175686</v>
      </c>
    </row>
    <row r="298" spans="1:8">
      <c r="A298" s="12">
        <f t="shared" si="39"/>
        <v>44713</v>
      </c>
      <c r="B298" s="155">
        <f t="shared" si="40"/>
        <v>44727</v>
      </c>
      <c r="C298" s="150">
        <f t="shared" si="41"/>
        <v>25</v>
      </c>
      <c r="D298" s="17">
        <f t="shared" si="42"/>
        <v>0.57428063897408155</v>
      </c>
      <c r="E298" s="17">
        <f t="shared" si="43"/>
        <v>0.57415734291854825</v>
      </c>
      <c r="F298" s="14">
        <f t="shared" si="44"/>
        <v>44380</v>
      </c>
      <c r="G298" s="14">
        <f t="shared" si="45"/>
        <v>44745</v>
      </c>
      <c r="H298" s="3">
        <f>CHOOSE(MATCH($A$2,{"D","C"},0),VLOOKUP($A298,$J$4:$M$39,COUNTA($J$4:$M$4)),TREND(D298:E298,F298:G298,B298))</f>
        <v>0.5741634232719719</v>
      </c>
    </row>
    <row r="299" spans="1:8">
      <c r="A299" s="12">
        <f t="shared" si="39"/>
        <v>44743</v>
      </c>
      <c r="B299" s="155">
        <f t="shared" si="40"/>
        <v>44757</v>
      </c>
      <c r="C299" s="150">
        <f t="shared" si="41"/>
        <v>26</v>
      </c>
      <c r="D299" s="17">
        <f t="shared" si="42"/>
        <v>0.57415734291854825</v>
      </c>
      <c r="E299" s="17">
        <f t="shared" si="43"/>
        <v>0.57425920676112308</v>
      </c>
      <c r="F299" s="14">
        <f t="shared" si="44"/>
        <v>44745</v>
      </c>
      <c r="G299" s="14">
        <f t="shared" si="45"/>
        <v>45110</v>
      </c>
      <c r="H299" s="3">
        <f>CHOOSE(MATCH($A$2,{"D","C"},0),VLOOKUP($A299,$J$4:$M$39,COUNTA($J$4:$M$4)),TREND(D299:E299,F299:G299,B299))</f>
        <v>0.57416069186679719</v>
      </c>
    </row>
    <row r="300" spans="1:8">
      <c r="A300" s="12">
        <f t="shared" si="39"/>
        <v>44774</v>
      </c>
      <c r="B300" s="155">
        <f t="shared" si="40"/>
        <v>44788</v>
      </c>
      <c r="C300" s="150">
        <f t="shared" si="41"/>
        <v>26</v>
      </c>
      <c r="D300" s="17">
        <f t="shared" si="42"/>
        <v>0.57415734291854825</v>
      </c>
      <c r="E300" s="17">
        <f t="shared" si="43"/>
        <v>0.57425920676112308</v>
      </c>
      <c r="F300" s="14">
        <f t="shared" si="44"/>
        <v>44745</v>
      </c>
      <c r="G300" s="14">
        <f t="shared" si="45"/>
        <v>45110</v>
      </c>
      <c r="H300" s="3">
        <f>CHOOSE(MATCH($A$2,{"D","C"},0),VLOOKUP($A300,$J$4:$M$39,COUNTA($J$4:$M$4)),TREND(D300:E300,F300:G300,B300))</f>
        <v>0.57416934331644054</v>
      </c>
    </row>
    <row r="301" spans="1:8">
      <c r="A301" s="12">
        <f t="shared" si="39"/>
        <v>44805</v>
      </c>
      <c r="B301" s="155">
        <f t="shared" si="40"/>
        <v>44819</v>
      </c>
      <c r="C301" s="150">
        <f t="shared" si="41"/>
        <v>26</v>
      </c>
      <c r="D301" s="17">
        <f t="shared" si="42"/>
        <v>0.57415734291854825</v>
      </c>
      <c r="E301" s="17">
        <f t="shared" si="43"/>
        <v>0.57425920676112308</v>
      </c>
      <c r="F301" s="14">
        <f t="shared" si="44"/>
        <v>44745</v>
      </c>
      <c r="G301" s="14">
        <f t="shared" si="45"/>
        <v>45110</v>
      </c>
      <c r="H301" s="3">
        <f>CHOOSE(MATCH($A$2,{"D","C"},0),VLOOKUP($A301,$J$4:$M$39,COUNTA($J$4:$M$4)),TREND(D301:E301,F301:G301,B301))</f>
        <v>0.57417799476608389</v>
      </c>
    </row>
    <row r="302" spans="1:8">
      <c r="A302" s="12">
        <f t="shared" si="39"/>
        <v>44835</v>
      </c>
      <c r="B302" s="155">
        <f t="shared" si="40"/>
        <v>44849</v>
      </c>
      <c r="C302" s="150">
        <f t="shared" si="41"/>
        <v>26</v>
      </c>
      <c r="D302" s="17">
        <f t="shared" si="42"/>
        <v>0.57415734291854825</v>
      </c>
      <c r="E302" s="17">
        <f t="shared" si="43"/>
        <v>0.57425920676112308</v>
      </c>
      <c r="F302" s="14">
        <f t="shared" si="44"/>
        <v>44745</v>
      </c>
      <c r="G302" s="14">
        <f t="shared" si="45"/>
        <v>45110</v>
      </c>
      <c r="H302" s="3">
        <f>CHOOSE(MATCH($A$2,{"D","C"},0),VLOOKUP($A302,$J$4:$M$39,COUNTA($J$4:$M$4)),TREND(D302:E302,F302:G302,B302))</f>
        <v>0.57418636713670645</v>
      </c>
    </row>
    <row r="303" spans="1:8">
      <c r="A303" s="12">
        <f t="shared" si="39"/>
        <v>44866</v>
      </c>
      <c r="B303" s="155">
        <f t="shared" si="40"/>
        <v>44880</v>
      </c>
      <c r="C303" s="150">
        <f t="shared" si="41"/>
        <v>26</v>
      </c>
      <c r="D303" s="17">
        <f t="shared" si="42"/>
        <v>0.57415734291854825</v>
      </c>
      <c r="E303" s="17">
        <f t="shared" si="43"/>
        <v>0.57425920676112308</v>
      </c>
      <c r="F303" s="14">
        <f t="shared" si="44"/>
        <v>44745</v>
      </c>
      <c r="G303" s="14">
        <f t="shared" si="45"/>
        <v>45110</v>
      </c>
      <c r="H303" s="3">
        <f>CHOOSE(MATCH($A$2,{"D","C"},0),VLOOKUP($A303,$J$4:$M$39,COUNTA($J$4:$M$4)),TREND(D303:E303,F303:G303,B303))</f>
        <v>0.5741950185863498</v>
      </c>
    </row>
    <row r="304" spans="1:8">
      <c r="A304" s="12">
        <f t="shared" si="39"/>
        <v>44896</v>
      </c>
      <c r="B304" s="155">
        <f t="shared" si="40"/>
        <v>44910</v>
      </c>
      <c r="C304" s="150">
        <f t="shared" si="41"/>
        <v>26</v>
      </c>
      <c r="D304" s="17">
        <f t="shared" si="42"/>
        <v>0.57415734291854825</v>
      </c>
      <c r="E304" s="17">
        <f t="shared" si="43"/>
        <v>0.57425920676112308</v>
      </c>
      <c r="F304" s="14">
        <f t="shared" si="44"/>
        <v>44745</v>
      </c>
      <c r="G304" s="14">
        <f t="shared" si="45"/>
        <v>45110</v>
      </c>
      <c r="H304" s="3">
        <f>CHOOSE(MATCH($A$2,{"D","C"},0),VLOOKUP($A304,$J$4:$M$39,COUNTA($J$4:$M$4)),TREND(D304:E304,F304:G304,B304))</f>
        <v>0.57420339095697237</v>
      </c>
    </row>
    <row r="305" spans="1:8">
      <c r="A305" s="12">
        <f t="shared" si="39"/>
        <v>44927</v>
      </c>
      <c r="B305" s="155">
        <f t="shared" si="40"/>
        <v>44941</v>
      </c>
      <c r="C305" s="150">
        <f t="shared" si="41"/>
        <v>26</v>
      </c>
      <c r="D305" s="17">
        <f t="shared" si="42"/>
        <v>0.57415734291854825</v>
      </c>
      <c r="E305" s="17">
        <f t="shared" si="43"/>
        <v>0.57425920676112308</v>
      </c>
      <c r="F305" s="14">
        <f t="shared" si="44"/>
        <v>44745</v>
      </c>
      <c r="G305" s="14">
        <f t="shared" si="45"/>
        <v>45110</v>
      </c>
      <c r="H305" s="3">
        <f>CHOOSE(MATCH($A$2,{"D","C"},0),VLOOKUP($A305,$J$4:$M$39,COUNTA($J$4:$M$4)),TREND(D305:E305,F305:G305,B305))</f>
        <v>0.57421204240661572</v>
      </c>
    </row>
    <row r="306" spans="1:8">
      <c r="A306" s="12">
        <f t="shared" si="39"/>
        <v>44958</v>
      </c>
      <c r="B306" s="155">
        <f t="shared" si="40"/>
        <v>44972</v>
      </c>
      <c r="C306" s="150">
        <f t="shared" si="41"/>
        <v>26</v>
      </c>
      <c r="D306" s="17">
        <f t="shared" si="42"/>
        <v>0.57415734291854825</v>
      </c>
      <c r="E306" s="17">
        <f t="shared" si="43"/>
        <v>0.57425920676112308</v>
      </c>
      <c r="F306" s="14">
        <f t="shared" si="44"/>
        <v>44745</v>
      </c>
      <c r="G306" s="14">
        <f t="shared" si="45"/>
        <v>45110</v>
      </c>
      <c r="H306" s="3">
        <f>CHOOSE(MATCH($A$2,{"D","C"},0),VLOOKUP($A306,$J$4:$M$39,COUNTA($J$4:$M$4)),TREND(D306:E306,F306:G306,B306))</f>
        <v>0.57422069385625907</v>
      </c>
    </row>
    <row r="307" spans="1:8">
      <c r="A307" s="12">
        <f t="shared" si="39"/>
        <v>44986</v>
      </c>
      <c r="B307" s="155">
        <f t="shared" si="40"/>
        <v>45000</v>
      </c>
      <c r="C307" s="150">
        <f t="shared" si="41"/>
        <v>26</v>
      </c>
      <c r="D307" s="17">
        <f t="shared" si="42"/>
        <v>0.57415734291854825</v>
      </c>
      <c r="E307" s="17">
        <f t="shared" si="43"/>
        <v>0.57425920676112308</v>
      </c>
      <c r="F307" s="14">
        <f t="shared" si="44"/>
        <v>44745</v>
      </c>
      <c r="G307" s="14">
        <f t="shared" si="45"/>
        <v>45110</v>
      </c>
      <c r="H307" s="3">
        <f>CHOOSE(MATCH($A$2,{"D","C"},0),VLOOKUP($A307,$J$4:$M$39,COUNTA($J$4:$M$4)),TREND(D307:E307,F307:G307,B307))</f>
        <v>0.57422850806884018</v>
      </c>
    </row>
    <row r="308" spans="1:8">
      <c r="A308" s="12">
        <f t="shared" si="39"/>
        <v>45017</v>
      </c>
      <c r="B308" s="155">
        <f t="shared" si="40"/>
        <v>45031</v>
      </c>
      <c r="C308" s="150">
        <f t="shared" si="41"/>
        <v>26</v>
      </c>
      <c r="D308" s="17">
        <f t="shared" si="42"/>
        <v>0.57415734291854825</v>
      </c>
      <c r="E308" s="17">
        <f t="shared" si="43"/>
        <v>0.57425920676112308</v>
      </c>
      <c r="F308" s="14">
        <f t="shared" si="44"/>
        <v>44745</v>
      </c>
      <c r="G308" s="14">
        <f t="shared" si="45"/>
        <v>45110</v>
      </c>
      <c r="H308" s="3">
        <f>CHOOSE(MATCH($A$2,{"D","C"},0),VLOOKUP($A308,$J$4:$M$39,COUNTA($J$4:$M$4)),TREND(D308:E308,F308:G308,B308))</f>
        <v>0.57423715951848353</v>
      </c>
    </row>
    <row r="309" spans="1:8">
      <c r="A309" s="12">
        <f t="shared" si="39"/>
        <v>45047</v>
      </c>
      <c r="B309" s="155">
        <f t="shared" si="40"/>
        <v>45061</v>
      </c>
      <c r="C309" s="150">
        <f t="shared" si="41"/>
        <v>26</v>
      </c>
      <c r="D309" s="17">
        <f t="shared" si="42"/>
        <v>0.57415734291854825</v>
      </c>
      <c r="E309" s="17">
        <f t="shared" si="43"/>
        <v>0.57425920676112308</v>
      </c>
      <c r="F309" s="14">
        <f t="shared" si="44"/>
        <v>44745</v>
      </c>
      <c r="G309" s="14">
        <f t="shared" si="45"/>
        <v>45110</v>
      </c>
      <c r="H309" s="3">
        <f>CHOOSE(MATCH($A$2,{"D","C"},0),VLOOKUP($A309,$J$4:$M$39,COUNTA($J$4:$M$4)),TREND(D309:E309,F309:G309,B309))</f>
        <v>0.5742455318891061</v>
      </c>
    </row>
    <row r="310" spans="1:8">
      <c r="A310" s="12">
        <f t="shared" si="39"/>
        <v>45078</v>
      </c>
      <c r="B310" s="155">
        <f t="shared" si="40"/>
        <v>45092</v>
      </c>
      <c r="C310" s="150">
        <f t="shared" si="41"/>
        <v>26</v>
      </c>
      <c r="D310" s="17">
        <f t="shared" si="42"/>
        <v>0.57415734291854825</v>
      </c>
      <c r="E310" s="17">
        <f t="shared" si="43"/>
        <v>0.57425920676112308</v>
      </c>
      <c r="F310" s="14">
        <f t="shared" si="44"/>
        <v>44745</v>
      </c>
      <c r="G310" s="14">
        <f t="shared" si="45"/>
        <v>45110</v>
      </c>
      <c r="H310" s="3">
        <f>CHOOSE(MATCH($A$2,{"D","C"},0),VLOOKUP($A310,$J$4:$M$39,COUNTA($J$4:$M$4)),TREND(D310:E310,F310:G310,B310))</f>
        <v>0.57425418333874945</v>
      </c>
    </row>
    <row r="311" spans="1:8">
      <c r="A311" s="12">
        <f t="shared" si="39"/>
        <v>45108</v>
      </c>
      <c r="B311" s="155">
        <f t="shared" si="40"/>
        <v>45122</v>
      </c>
      <c r="C311" s="150">
        <f t="shared" si="41"/>
        <v>27</v>
      </c>
      <c r="D311" s="17">
        <f t="shared" si="42"/>
        <v>0.57425920676112308</v>
      </c>
      <c r="E311" s="17">
        <f t="shared" si="43"/>
        <v>0.57436108867582136</v>
      </c>
      <c r="F311" s="14">
        <f t="shared" si="44"/>
        <v>45110</v>
      </c>
      <c r="G311" s="14">
        <f t="shared" si="45"/>
        <v>45475</v>
      </c>
      <c r="H311" s="3">
        <f>CHOOSE(MATCH($A$2,{"D","C"},0),VLOOKUP($A311,$J$4:$M$39,COUNTA($J$4:$M$4)),TREND(D311:E311,F311:G311,B311))</f>
        <v>0.57426255630352419</v>
      </c>
    </row>
    <row r="312" spans="1:8">
      <c r="A312" s="12">
        <f t="shared" si="39"/>
        <v>45139</v>
      </c>
      <c r="B312" s="155">
        <f t="shared" si="40"/>
        <v>45153</v>
      </c>
      <c r="C312" s="150">
        <f t="shared" si="41"/>
        <v>27</v>
      </c>
      <c r="D312" s="17">
        <f t="shared" si="42"/>
        <v>0.57425920676112308</v>
      </c>
      <c r="E312" s="17">
        <f t="shared" si="43"/>
        <v>0.57436108867582136</v>
      </c>
      <c r="F312" s="14">
        <f t="shared" si="44"/>
        <v>45110</v>
      </c>
      <c r="G312" s="14">
        <f t="shared" si="45"/>
        <v>45475</v>
      </c>
      <c r="H312" s="3">
        <f>CHOOSE(MATCH($A$2,{"D","C"},0),VLOOKUP($A312,$J$4:$M$39,COUNTA($J$4:$M$4)),TREND(D312:E312,F312:G312,B312))</f>
        <v>0.57427120928806019</v>
      </c>
    </row>
    <row r="313" spans="1:8">
      <c r="A313" s="12">
        <f t="shared" si="39"/>
        <v>45170</v>
      </c>
      <c r="B313" s="155">
        <f t="shared" si="40"/>
        <v>45184</v>
      </c>
      <c r="C313" s="150">
        <f t="shared" si="41"/>
        <v>27</v>
      </c>
      <c r="D313" s="17">
        <f t="shared" si="42"/>
        <v>0.57425920676112308</v>
      </c>
      <c r="E313" s="17">
        <f t="shared" si="43"/>
        <v>0.57436108867582136</v>
      </c>
      <c r="F313" s="14">
        <f t="shared" si="44"/>
        <v>45110</v>
      </c>
      <c r="G313" s="14">
        <f t="shared" si="45"/>
        <v>45475</v>
      </c>
      <c r="H313" s="3">
        <f>CHOOSE(MATCH($A$2,{"D","C"},0),VLOOKUP($A313,$J$4:$M$39,COUNTA($J$4:$M$4)),TREND(D313:E313,F313:G313,B313))</f>
        <v>0.5742798622725962</v>
      </c>
    </row>
    <row r="314" spans="1:8">
      <c r="A314" s="12">
        <f t="shared" si="39"/>
        <v>45200</v>
      </c>
      <c r="B314" s="155">
        <f t="shared" si="40"/>
        <v>45214</v>
      </c>
      <c r="C314" s="150">
        <f t="shared" si="41"/>
        <v>27</v>
      </c>
      <c r="D314" s="17">
        <f t="shared" si="42"/>
        <v>0.57425920676112308</v>
      </c>
      <c r="E314" s="17">
        <f t="shared" si="43"/>
        <v>0.57436108867582136</v>
      </c>
      <c r="F314" s="14">
        <f t="shared" si="44"/>
        <v>45110</v>
      </c>
      <c r="G314" s="14">
        <f t="shared" si="45"/>
        <v>45475</v>
      </c>
      <c r="H314" s="3">
        <f>CHOOSE(MATCH($A$2,{"D","C"},0),VLOOKUP($A314,$J$4:$M$39,COUNTA($J$4:$M$4)),TREND(D314:E314,F314:G314,B314))</f>
        <v>0.57428823612859881</v>
      </c>
    </row>
    <row r="315" spans="1:8">
      <c r="A315" s="12">
        <f t="shared" si="39"/>
        <v>45231</v>
      </c>
      <c r="B315" s="155">
        <f t="shared" si="40"/>
        <v>45245</v>
      </c>
      <c r="C315" s="150">
        <f t="shared" si="41"/>
        <v>27</v>
      </c>
      <c r="D315" s="17">
        <f t="shared" si="42"/>
        <v>0.57425920676112308</v>
      </c>
      <c r="E315" s="17">
        <f t="shared" si="43"/>
        <v>0.57436108867582136</v>
      </c>
      <c r="F315" s="14">
        <f t="shared" si="44"/>
        <v>45110</v>
      </c>
      <c r="G315" s="14">
        <f t="shared" si="45"/>
        <v>45475</v>
      </c>
      <c r="H315" s="3">
        <f>CHOOSE(MATCH($A$2,{"D","C"},0),VLOOKUP($A315,$J$4:$M$39,COUNTA($J$4:$M$4)),TREND(D315:E315,F315:G315,B315))</f>
        <v>0.57429688911313481</v>
      </c>
    </row>
    <row r="316" spans="1:8">
      <c r="A316" s="12">
        <f t="shared" si="39"/>
        <v>45261</v>
      </c>
      <c r="B316" s="155">
        <f t="shared" si="40"/>
        <v>45275</v>
      </c>
      <c r="C316" s="150">
        <f t="shared" si="41"/>
        <v>27</v>
      </c>
      <c r="D316" s="17">
        <f t="shared" si="42"/>
        <v>0.57425920676112308</v>
      </c>
      <c r="E316" s="17">
        <f t="shared" si="43"/>
        <v>0.57436108867582136</v>
      </c>
      <c r="F316" s="14">
        <f t="shared" si="44"/>
        <v>45110</v>
      </c>
      <c r="G316" s="14">
        <f t="shared" si="45"/>
        <v>45475</v>
      </c>
      <c r="H316" s="3">
        <f>CHOOSE(MATCH($A$2,{"D","C"},0),VLOOKUP($A316,$J$4:$M$39,COUNTA($J$4:$M$4)),TREND(D316:E316,F316:G316,B316))</f>
        <v>0.57430526296913742</v>
      </c>
    </row>
    <row r="317" spans="1:8">
      <c r="A317" s="12">
        <f t="shared" si="39"/>
        <v>45292</v>
      </c>
      <c r="B317" s="155">
        <f t="shared" si="40"/>
        <v>45306</v>
      </c>
      <c r="C317" s="150">
        <f t="shared" si="41"/>
        <v>27</v>
      </c>
      <c r="D317" s="17">
        <f t="shared" si="42"/>
        <v>0.57425920676112308</v>
      </c>
      <c r="E317" s="17">
        <f t="shared" si="43"/>
        <v>0.57436108867582136</v>
      </c>
      <c r="F317" s="14">
        <f t="shared" si="44"/>
        <v>45110</v>
      </c>
      <c r="G317" s="14">
        <f t="shared" si="45"/>
        <v>45475</v>
      </c>
      <c r="H317" s="3">
        <f>CHOOSE(MATCH($A$2,{"D","C"},0),VLOOKUP($A317,$J$4:$M$39,COUNTA($J$4:$M$4)),TREND(D317:E317,F317:G317,B317))</f>
        <v>0.57431391595367343</v>
      </c>
    </row>
    <row r="318" spans="1:8">
      <c r="A318" s="12">
        <f t="shared" si="39"/>
        <v>45323</v>
      </c>
      <c r="B318" s="155">
        <f t="shared" si="40"/>
        <v>45337</v>
      </c>
      <c r="C318" s="150">
        <f t="shared" si="41"/>
        <v>27</v>
      </c>
      <c r="D318" s="17">
        <f t="shared" si="42"/>
        <v>0.57425920676112308</v>
      </c>
      <c r="E318" s="17">
        <f t="shared" si="43"/>
        <v>0.57436108867582136</v>
      </c>
      <c r="F318" s="14">
        <f t="shared" si="44"/>
        <v>45110</v>
      </c>
      <c r="G318" s="14">
        <f t="shared" si="45"/>
        <v>45475</v>
      </c>
      <c r="H318" s="3">
        <f>CHOOSE(MATCH($A$2,{"D","C"},0),VLOOKUP($A318,$J$4:$M$39,COUNTA($J$4:$M$4)),TREND(D318:E318,F318:G318,B318))</f>
        <v>0.57432256893820943</v>
      </c>
    </row>
    <row r="319" spans="1:8">
      <c r="A319" s="12">
        <f t="shared" si="39"/>
        <v>45352</v>
      </c>
      <c r="B319" s="155">
        <f t="shared" si="40"/>
        <v>45366</v>
      </c>
      <c r="C319" s="150">
        <f t="shared" si="41"/>
        <v>27</v>
      </c>
      <c r="D319" s="17">
        <f t="shared" si="42"/>
        <v>0.57425920676112308</v>
      </c>
      <c r="E319" s="17">
        <f t="shared" si="43"/>
        <v>0.57436108867582136</v>
      </c>
      <c r="F319" s="14">
        <f t="shared" si="44"/>
        <v>45110</v>
      </c>
      <c r="G319" s="14">
        <f t="shared" si="45"/>
        <v>45475</v>
      </c>
      <c r="H319" s="3">
        <f>CHOOSE(MATCH($A$2,{"D","C"},0),VLOOKUP($A319,$J$4:$M$39,COUNTA($J$4:$M$4)),TREND(D319:E319,F319:G319,B319))</f>
        <v>0.57433066366567864</v>
      </c>
    </row>
    <row r="320" spans="1:8">
      <c r="A320" s="12">
        <f t="shared" si="39"/>
        <v>45383</v>
      </c>
      <c r="B320" s="155">
        <f t="shared" si="40"/>
        <v>45397</v>
      </c>
      <c r="C320" s="150">
        <f t="shared" si="41"/>
        <v>27</v>
      </c>
      <c r="D320" s="17">
        <f t="shared" si="42"/>
        <v>0.57425920676112308</v>
      </c>
      <c r="E320" s="17">
        <f t="shared" si="43"/>
        <v>0.57436108867582136</v>
      </c>
      <c r="F320" s="14">
        <f t="shared" si="44"/>
        <v>45110</v>
      </c>
      <c r="G320" s="14">
        <f t="shared" si="45"/>
        <v>45475</v>
      </c>
      <c r="H320" s="3">
        <f>CHOOSE(MATCH($A$2,{"D","C"},0),VLOOKUP($A320,$J$4:$M$39,COUNTA($J$4:$M$4)),TREND(D320:E320,F320:G320,B320))</f>
        <v>0.57433931665021465</v>
      </c>
    </row>
    <row r="321" spans="1:8">
      <c r="A321" s="12">
        <f t="shared" si="39"/>
        <v>45413</v>
      </c>
      <c r="B321" s="155">
        <f t="shared" si="40"/>
        <v>45427</v>
      </c>
      <c r="C321" s="150">
        <f t="shared" si="41"/>
        <v>27</v>
      </c>
      <c r="D321" s="17">
        <f t="shared" si="42"/>
        <v>0.57425920676112308</v>
      </c>
      <c r="E321" s="17">
        <f t="shared" si="43"/>
        <v>0.57436108867582136</v>
      </c>
      <c r="F321" s="14">
        <f t="shared" si="44"/>
        <v>45110</v>
      </c>
      <c r="G321" s="14">
        <f t="shared" si="45"/>
        <v>45475</v>
      </c>
      <c r="H321" s="3">
        <f>CHOOSE(MATCH($A$2,{"D","C"},0),VLOOKUP($A321,$J$4:$M$39,COUNTA($J$4:$M$4)),TREND(D321:E321,F321:G321,B321))</f>
        <v>0.57434769050621726</v>
      </c>
    </row>
    <row r="322" spans="1:8">
      <c r="A322" s="12">
        <f t="shared" si="39"/>
        <v>45444</v>
      </c>
      <c r="B322" s="155">
        <f t="shared" si="40"/>
        <v>45458</v>
      </c>
      <c r="C322" s="150">
        <f t="shared" si="41"/>
        <v>27</v>
      </c>
      <c r="D322" s="17">
        <f t="shared" si="42"/>
        <v>0.57425920676112308</v>
      </c>
      <c r="E322" s="17">
        <f t="shared" si="43"/>
        <v>0.57436108867582136</v>
      </c>
      <c r="F322" s="14">
        <f t="shared" si="44"/>
        <v>45110</v>
      </c>
      <c r="G322" s="14">
        <f t="shared" si="45"/>
        <v>45475</v>
      </c>
      <c r="H322" s="3">
        <f>CHOOSE(MATCH($A$2,{"D","C"},0),VLOOKUP($A322,$J$4:$M$39,COUNTA($J$4:$M$4)),TREND(D322:E322,F322:G322,B322))</f>
        <v>0.57435634349075326</v>
      </c>
    </row>
    <row r="323" spans="1:8">
      <c r="A323" s="12">
        <f t="shared" si="39"/>
        <v>45474</v>
      </c>
      <c r="B323" s="155">
        <f t="shared" si="40"/>
        <v>45488</v>
      </c>
      <c r="C323" s="150">
        <f t="shared" si="41"/>
        <v>28</v>
      </c>
      <c r="D323" s="17">
        <f t="shared" si="42"/>
        <v>0.57436108867582136</v>
      </c>
      <c r="E323" s="17">
        <f t="shared" si="43"/>
        <v>0.57446298866584944</v>
      </c>
      <c r="F323" s="14">
        <f t="shared" si="44"/>
        <v>45475</v>
      </c>
      <c r="G323" s="14">
        <f t="shared" si="45"/>
        <v>45841</v>
      </c>
      <c r="H323" s="3">
        <f>CHOOSE(MATCH($A$2,{"D","C"},0),VLOOKUP($A323,$J$4:$M$39,COUNTA($J$4:$M$4)),TREND(D323:E323,F323:G323,B323))</f>
        <v>0.57436470807437423</v>
      </c>
    </row>
    <row r="324" spans="1:8">
      <c r="A324" s="12">
        <f t="shared" si="39"/>
        <v>45505</v>
      </c>
      <c r="B324" s="155">
        <f t="shared" si="40"/>
        <v>45519</v>
      </c>
      <c r="C324" s="150">
        <f t="shared" si="41"/>
        <v>28</v>
      </c>
      <c r="D324" s="17">
        <f t="shared" si="42"/>
        <v>0.57436108867582136</v>
      </c>
      <c r="E324" s="17">
        <f t="shared" si="43"/>
        <v>0.57446298866584944</v>
      </c>
      <c r="F324" s="14">
        <f t="shared" si="44"/>
        <v>45475</v>
      </c>
      <c r="G324" s="14">
        <f t="shared" si="45"/>
        <v>45841</v>
      </c>
      <c r="H324" s="3">
        <f>CHOOSE(MATCH($A$2,{"D","C"},0),VLOOKUP($A324,$J$4:$M$39,COUNTA($J$4:$M$4)),TREND(D324:E324,F324:G324,B324))</f>
        <v>0.57437333894784659</v>
      </c>
    </row>
    <row r="325" spans="1:8">
      <c r="A325" s="12">
        <f t="shared" si="39"/>
        <v>45536</v>
      </c>
      <c r="B325" s="155">
        <f t="shared" si="40"/>
        <v>45550</v>
      </c>
      <c r="C325" s="150">
        <f t="shared" si="41"/>
        <v>28</v>
      </c>
      <c r="D325" s="17">
        <f t="shared" si="42"/>
        <v>0.57436108867582136</v>
      </c>
      <c r="E325" s="17">
        <f t="shared" si="43"/>
        <v>0.57446298866584944</v>
      </c>
      <c r="F325" s="14">
        <f t="shared" si="44"/>
        <v>45475</v>
      </c>
      <c r="G325" s="14">
        <f t="shared" si="45"/>
        <v>45841</v>
      </c>
      <c r="H325" s="3">
        <f>CHOOSE(MATCH($A$2,{"D","C"},0),VLOOKUP($A325,$J$4:$M$39,COUNTA($J$4:$M$4)),TREND(D325:E325,F325:G325,B325))</f>
        <v>0.57438196982131884</v>
      </c>
    </row>
    <row r="326" spans="1:8">
      <c r="A326" s="12">
        <f t="shared" ref="A326:A389" si="46">EOMONTH(A325,$A$3-1)+1</f>
        <v>45566</v>
      </c>
      <c r="B326" s="155">
        <f t="shared" si="40"/>
        <v>45580</v>
      </c>
      <c r="C326" s="150">
        <f t="shared" si="41"/>
        <v>28</v>
      </c>
      <c r="D326" s="17">
        <f t="shared" si="42"/>
        <v>0.57436108867582136</v>
      </c>
      <c r="E326" s="17">
        <f t="shared" si="43"/>
        <v>0.57446298866584944</v>
      </c>
      <c r="F326" s="14">
        <f t="shared" si="44"/>
        <v>45475</v>
      </c>
      <c r="G326" s="14">
        <f t="shared" si="45"/>
        <v>45841</v>
      </c>
      <c r="H326" s="3">
        <f>CHOOSE(MATCH($A$2,{"D","C"},0),VLOOKUP($A326,$J$4:$M$39,COUNTA($J$4:$M$4)),TREND(D326:E326,F326:G326,B326))</f>
        <v>0.57439032227951792</v>
      </c>
    </row>
    <row r="327" spans="1:8">
      <c r="A327" s="12">
        <f t="shared" si="46"/>
        <v>45597</v>
      </c>
      <c r="B327" s="155">
        <f t="shared" si="40"/>
        <v>45611</v>
      </c>
      <c r="C327" s="150">
        <f t="shared" si="41"/>
        <v>28</v>
      </c>
      <c r="D327" s="17">
        <f t="shared" si="42"/>
        <v>0.57436108867582136</v>
      </c>
      <c r="E327" s="17">
        <f t="shared" si="43"/>
        <v>0.57446298866584944</v>
      </c>
      <c r="F327" s="14">
        <f t="shared" si="44"/>
        <v>45475</v>
      </c>
      <c r="G327" s="14">
        <f t="shared" si="45"/>
        <v>45841</v>
      </c>
      <c r="H327" s="3">
        <f>CHOOSE(MATCH($A$2,{"D","C"},0),VLOOKUP($A327,$J$4:$M$39,COUNTA($J$4:$M$4)),TREND(D327:E327,F327:G327,B327))</f>
        <v>0.57439895315299028</v>
      </c>
    </row>
    <row r="328" spans="1:8">
      <c r="A328" s="12">
        <f t="shared" si="46"/>
        <v>45627</v>
      </c>
      <c r="B328" s="155">
        <f t="shared" si="40"/>
        <v>45641</v>
      </c>
      <c r="C328" s="150">
        <f t="shared" si="41"/>
        <v>28</v>
      </c>
      <c r="D328" s="17">
        <f t="shared" si="42"/>
        <v>0.57436108867582136</v>
      </c>
      <c r="E328" s="17">
        <f t="shared" si="43"/>
        <v>0.57446298866584944</v>
      </c>
      <c r="F328" s="14">
        <f t="shared" si="44"/>
        <v>45475</v>
      </c>
      <c r="G328" s="14">
        <f t="shared" si="45"/>
        <v>45841</v>
      </c>
      <c r="H328" s="3">
        <f>CHOOSE(MATCH($A$2,{"D","C"},0),VLOOKUP($A328,$J$4:$M$39,COUNTA($J$4:$M$4)),TREND(D328:E328,F328:G328,B328))</f>
        <v>0.57440730561118925</v>
      </c>
    </row>
    <row r="329" spans="1:8">
      <c r="A329" s="12">
        <f t="shared" si="46"/>
        <v>45658</v>
      </c>
      <c r="B329" s="155">
        <f t="shared" si="40"/>
        <v>45672</v>
      </c>
      <c r="C329" s="150">
        <f t="shared" si="41"/>
        <v>28</v>
      </c>
      <c r="D329" s="17">
        <f t="shared" si="42"/>
        <v>0.57436108867582136</v>
      </c>
      <c r="E329" s="17">
        <f t="shared" si="43"/>
        <v>0.57446298866584944</v>
      </c>
      <c r="F329" s="14">
        <f t="shared" si="44"/>
        <v>45475</v>
      </c>
      <c r="G329" s="14">
        <f t="shared" si="45"/>
        <v>45841</v>
      </c>
      <c r="H329" s="3">
        <f>CHOOSE(MATCH($A$2,{"D","C"},0),VLOOKUP($A329,$J$4:$M$39,COUNTA($J$4:$M$4)),TREND(D329:E329,F329:G329,B329))</f>
        <v>0.5744159364846616</v>
      </c>
    </row>
    <row r="330" spans="1:8">
      <c r="A330" s="12">
        <f t="shared" si="46"/>
        <v>45689</v>
      </c>
      <c r="B330" s="155">
        <f t="shared" si="40"/>
        <v>45703</v>
      </c>
      <c r="C330" s="150">
        <f t="shared" si="41"/>
        <v>28</v>
      </c>
      <c r="D330" s="17">
        <f t="shared" si="42"/>
        <v>0.57436108867582136</v>
      </c>
      <c r="E330" s="17">
        <f t="shared" si="43"/>
        <v>0.57446298866584944</v>
      </c>
      <c r="F330" s="14">
        <f t="shared" si="44"/>
        <v>45475</v>
      </c>
      <c r="G330" s="14">
        <f t="shared" si="45"/>
        <v>45841</v>
      </c>
      <c r="H330" s="3">
        <f>CHOOSE(MATCH($A$2,{"D","C"},0),VLOOKUP($A330,$J$4:$M$39,COUNTA($J$4:$M$4)),TREND(D330:E330,F330:G330,B330))</f>
        <v>0.57442456735813385</v>
      </c>
    </row>
    <row r="331" spans="1:8">
      <c r="A331" s="12">
        <f t="shared" si="46"/>
        <v>45717</v>
      </c>
      <c r="B331" s="155">
        <f t="shared" si="40"/>
        <v>45731</v>
      </c>
      <c r="C331" s="150">
        <f t="shared" si="41"/>
        <v>28</v>
      </c>
      <c r="D331" s="17">
        <f t="shared" si="42"/>
        <v>0.57436108867582136</v>
      </c>
      <c r="E331" s="17">
        <f t="shared" si="43"/>
        <v>0.57446298866584944</v>
      </c>
      <c r="F331" s="14">
        <f t="shared" si="44"/>
        <v>45475</v>
      </c>
      <c r="G331" s="14">
        <f t="shared" si="45"/>
        <v>45841</v>
      </c>
      <c r="H331" s="3">
        <f>CHOOSE(MATCH($A$2,{"D","C"},0),VLOOKUP($A331,$J$4:$M$39,COUNTA($J$4:$M$4)),TREND(D331:E331,F331:G331,B331))</f>
        <v>0.57443236298578637</v>
      </c>
    </row>
    <row r="332" spans="1:8">
      <c r="A332" s="12">
        <f t="shared" si="46"/>
        <v>45748</v>
      </c>
      <c r="B332" s="155">
        <f t="shared" si="40"/>
        <v>45762</v>
      </c>
      <c r="C332" s="150">
        <f t="shared" si="41"/>
        <v>28</v>
      </c>
      <c r="D332" s="17">
        <f t="shared" si="42"/>
        <v>0.57436108867582136</v>
      </c>
      <c r="E332" s="17">
        <f t="shared" si="43"/>
        <v>0.57446298866584944</v>
      </c>
      <c r="F332" s="14">
        <f t="shared" si="44"/>
        <v>45475</v>
      </c>
      <c r="G332" s="14">
        <f t="shared" si="45"/>
        <v>45841</v>
      </c>
      <c r="H332" s="3">
        <f>CHOOSE(MATCH($A$2,{"D","C"},0),VLOOKUP($A332,$J$4:$M$39,COUNTA($J$4:$M$4)),TREND(D332:E332,F332:G332,B332))</f>
        <v>0.57444099385925862</v>
      </c>
    </row>
    <row r="333" spans="1:8">
      <c r="A333" s="12">
        <f t="shared" si="46"/>
        <v>45778</v>
      </c>
      <c r="B333" s="155">
        <f t="shared" si="40"/>
        <v>45792</v>
      </c>
      <c r="C333" s="150">
        <f t="shared" si="41"/>
        <v>28</v>
      </c>
      <c r="D333" s="17">
        <f t="shared" si="42"/>
        <v>0.57436108867582136</v>
      </c>
      <c r="E333" s="17">
        <f t="shared" si="43"/>
        <v>0.57446298866584944</v>
      </c>
      <c r="F333" s="14">
        <f t="shared" si="44"/>
        <v>45475</v>
      </c>
      <c r="G333" s="14">
        <f t="shared" si="45"/>
        <v>45841</v>
      </c>
      <c r="H333" s="3">
        <f>CHOOSE(MATCH($A$2,{"D","C"},0),VLOOKUP($A333,$J$4:$M$39,COUNTA($J$4:$M$4)),TREND(D333:E333,F333:G333,B333))</f>
        <v>0.5744493463174577</v>
      </c>
    </row>
    <row r="334" spans="1:8">
      <c r="A334" s="12">
        <f t="shared" si="46"/>
        <v>45809</v>
      </c>
      <c r="B334" s="155">
        <f t="shared" si="40"/>
        <v>45823</v>
      </c>
      <c r="C334" s="150">
        <f t="shared" si="41"/>
        <v>28</v>
      </c>
      <c r="D334" s="17">
        <f t="shared" si="42"/>
        <v>0.57436108867582136</v>
      </c>
      <c r="E334" s="17">
        <f t="shared" si="43"/>
        <v>0.57446298866584944</v>
      </c>
      <c r="F334" s="14">
        <f t="shared" si="44"/>
        <v>45475</v>
      </c>
      <c r="G334" s="14">
        <f t="shared" si="45"/>
        <v>45841</v>
      </c>
      <c r="H334" s="3">
        <f>CHOOSE(MATCH($A$2,{"D","C"},0),VLOOKUP($A334,$J$4:$M$39,COUNTA($J$4:$M$4)),TREND(D334:E334,F334:G334,B334))</f>
        <v>0.57445797719092995</v>
      </c>
    </row>
    <row r="335" spans="1:8">
      <c r="A335" s="12">
        <f t="shared" si="46"/>
        <v>45839</v>
      </c>
      <c r="B335" s="155">
        <f t="shared" si="40"/>
        <v>45853</v>
      </c>
      <c r="C335" s="150">
        <f t="shared" si="41"/>
        <v>29</v>
      </c>
      <c r="D335" s="17">
        <f t="shared" si="42"/>
        <v>0.57446298866584944</v>
      </c>
      <c r="E335" s="17">
        <f t="shared" si="43"/>
        <v>0.57456490673441418</v>
      </c>
      <c r="F335" s="14">
        <f t="shared" si="44"/>
        <v>45841</v>
      </c>
      <c r="G335" s="14">
        <f t="shared" si="45"/>
        <v>46206</v>
      </c>
      <c r="H335" s="3">
        <f>CHOOSE(MATCH($A$2,{"D","C"},0),VLOOKUP($A335,$J$4:$M$39,COUNTA($J$4:$M$4)),TREND(D335:E335,F335:G335,B335))</f>
        <v>0.57446633939687064</v>
      </c>
    </row>
    <row r="336" spans="1:8">
      <c r="A336" s="12">
        <f t="shared" si="46"/>
        <v>45870</v>
      </c>
      <c r="B336" s="155">
        <f t="shared" si="40"/>
        <v>45884</v>
      </c>
      <c r="C336" s="150">
        <f t="shared" si="41"/>
        <v>29</v>
      </c>
      <c r="D336" s="17">
        <f t="shared" si="42"/>
        <v>0.57446298866584944</v>
      </c>
      <c r="E336" s="17">
        <f t="shared" si="43"/>
        <v>0.57456490673441418</v>
      </c>
      <c r="F336" s="14">
        <f t="shared" si="44"/>
        <v>45841</v>
      </c>
      <c r="G336" s="14">
        <f t="shared" si="45"/>
        <v>46206</v>
      </c>
      <c r="H336" s="3">
        <f>CHOOSE(MATCH($A$2,{"D","C"},0),VLOOKUP($A336,$J$4:$M$39,COUNTA($J$4:$M$4)),TREND(D336:E336,F336:G336,B336))</f>
        <v>0.57447499545200897</v>
      </c>
    </row>
    <row r="337" spans="1:8">
      <c r="A337" s="12">
        <f t="shared" si="46"/>
        <v>45901</v>
      </c>
      <c r="B337" s="155">
        <f t="shared" si="40"/>
        <v>45915</v>
      </c>
      <c r="C337" s="150">
        <f t="shared" si="41"/>
        <v>29</v>
      </c>
      <c r="D337" s="17">
        <f t="shared" si="42"/>
        <v>0.57446298866584944</v>
      </c>
      <c r="E337" s="17">
        <f t="shared" si="43"/>
        <v>0.57456490673441418</v>
      </c>
      <c r="F337" s="14">
        <f t="shared" si="44"/>
        <v>45841</v>
      </c>
      <c r="G337" s="14">
        <f t="shared" si="45"/>
        <v>46206</v>
      </c>
      <c r="H337" s="3">
        <f>CHOOSE(MATCH($A$2,{"D","C"},0),VLOOKUP($A337,$J$4:$M$39,COUNTA($J$4:$M$4)),TREND(D337:E337,F337:G337,B337))</f>
        <v>0.57448365150714742</v>
      </c>
    </row>
    <row r="338" spans="1:8">
      <c r="A338" s="12">
        <f t="shared" si="46"/>
        <v>45931</v>
      </c>
      <c r="B338" s="155">
        <f t="shared" si="40"/>
        <v>45945</v>
      </c>
      <c r="C338" s="150">
        <f t="shared" si="41"/>
        <v>29</v>
      </c>
      <c r="D338" s="17">
        <f t="shared" si="42"/>
        <v>0.57446298866584944</v>
      </c>
      <c r="E338" s="17">
        <f t="shared" si="43"/>
        <v>0.57456490673441418</v>
      </c>
      <c r="F338" s="14">
        <f t="shared" si="44"/>
        <v>45841</v>
      </c>
      <c r="G338" s="14">
        <f t="shared" si="45"/>
        <v>46206</v>
      </c>
      <c r="H338" s="3">
        <f>CHOOSE(MATCH($A$2,{"D","C"},0),VLOOKUP($A338,$J$4:$M$39,COUNTA($J$4:$M$4)),TREND(D338:E338,F338:G338,B338))</f>
        <v>0.5744920283347007</v>
      </c>
    </row>
    <row r="339" spans="1:8">
      <c r="A339" s="12">
        <f t="shared" si="46"/>
        <v>45962</v>
      </c>
      <c r="B339" s="155">
        <f t="shared" ref="B339:B389" si="47">DATE(YEAR(A339),MONTH(A339)+FLOOR(($N$2+$A$3)/2,1),1+14*MOD($N$2+$A$3,2))</f>
        <v>45976</v>
      </c>
      <c r="C339" s="150">
        <f t="shared" ref="C339:C389" si="48">MATCH($B339,$K$5:$K$39,1)</f>
        <v>29</v>
      </c>
      <c r="D339" s="17">
        <f t="shared" ref="D339:D389" si="49">INDEX($M$5:$M$39,C339)</f>
        <v>0.57446298866584944</v>
      </c>
      <c r="E339" s="17">
        <f t="shared" ref="E339:E389" si="50">INDEX($M$5:$M$39,C339+1)</f>
        <v>0.57456490673441418</v>
      </c>
      <c r="F339" s="14">
        <f t="shared" ref="F339:F389" si="51">INDEX($K$5:$K$39,C339)</f>
        <v>45841</v>
      </c>
      <c r="G339" s="14">
        <f t="shared" ref="G339:G389" si="52">INDEX($K$5:$K$39,C339+1)</f>
        <v>46206</v>
      </c>
      <c r="H339" s="3">
        <f>CHOOSE(MATCH($A$2,{"D","C"},0),VLOOKUP($A339,$J$4:$M$39,COUNTA($J$4:$M$4)),TREND(D339:E339,F339:G339,B339))</f>
        <v>0.57450068438983903</v>
      </c>
    </row>
    <row r="340" spans="1:8">
      <c r="A340" s="12">
        <f t="shared" si="46"/>
        <v>45992</v>
      </c>
      <c r="B340" s="155">
        <f t="shared" si="47"/>
        <v>46006</v>
      </c>
      <c r="C340" s="150">
        <f t="shared" si="48"/>
        <v>29</v>
      </c>
      <c r="D340" s="17">
        <f t="shared" si="49"/>
        <v>0.57446298866584944</v>
      </c>
      <c r="E340" s="17">
        <f t="shared" si="50"/>
        <v>0.57456490673441418</v>
      </c>
      <c r="F340" s="14">
        <f t="shared" si="51"/>
        <v>45841</v>
      </c>
      <c r="G340" s="14">
        <f t="shared" si="52"/>
        <v>46206</v>
      </c>
      <c r="H340" s="3">
        <f>CHOOSE(MATCH($A$2,{"D","C"},0),VLOOKUP($A340,$J$4:$M$39,COUNTA($J$4:$M$4)),TREND(D340:E340,F340:G340,B340))</f>
        <v>0.57450906121739231</v>
      </c>
    </row>
    <row r="341" spans="1:8">
      <c r="A341" s="12">
        <f t="shared" si="46"/>
        <v>46023</v>
      </c>
      <c r="B341" s="155">
        <f t="shared" si="47"/>
        <v>46037</v>
      </c>
      <c r="C341" s="150">
        <f t="shared" si="48"/>
        <v>29</v>
      </c>
      <c r="D341" s="17">
        <f t="shared" si="49"/>
        <v>0.57446298866584944</v>
      </c>
      <c r="E341" s="17">
        <f t="shared" si="50"/>
        <v>0.57456490673441418</v>
      </c>
      <c r="F341" s="14">
        <f t="shared" si="51"/>
        <v>45841</v>
      </c>
      <c r="G341" s="14">
        <f t="shared" si="52"/>
        <v>46206</v>
      </c>
      <c r="H341" s="3">
        <f>CHOOSE(MATCH($A$2,{"D","C"},0),VLOOKUP($A341,$J$4:$M$39,COUNTA($J$4:$M$4)),TREND(D341:E341,F341:G341,B341))</f>
        <v>0.57451771727253065</v>
      </c>
    </row>
    <row r="342" spans="1:8">
      <c r="A342" s="12">
        <f t="shared" si="46"/>
        <v>46054</v>
      </c>
      <c r="B342" s="155">
        <f t="shared" si="47"/>
        <v>46068</v>
      </c>
      <c r="C342" s="150">
        <f t="shared" si="48"/>
        <v>29</v>
      </c>
      <c r="D342" s="17">
        <f t="shared" si="49"/>
        <v>0.57446298866584944</v>
      </c>
      <c r="E342" s="17">
        <f t="shared" si="50"/>
        <v>0.57456490673441418</v>
      </c>
      <c r="F342" s="14">
        <f t="shared" si="51"/>
        <v>45841</v>
      </c>
      <c r="G342" s="14">
        <f t="shared" si="52"/>
        <v>46206</v>
      </c>
      <c r="H342" s="3">
        <f>CHOOSE(MATCH($A$2,{"D","C"},0),VLOOKUP($A342,$J$4:$M$39,COUNTA($J$4:$M$4)),TREND(D342:E342,F342:G342,B342))</f>
        <v>0.57452637332766909</v>
      </c>
    </row>
    <row r="343" spans="1:8">
      <c r="A343" s="12">
        <f t="shared" si="46"/>
        <v>46082</v>
      </c>
      <c r="B343" s="155">
        <f t="shared" si="47"/>
        <v>46096</v>
      </c>
      <c r="C343" s="150">
        <f t="shared" si="48"/>
        <v>29</v>
      </c>
      <c r="D343" s="17">
        <f t="shared" si="49"/>
        <v>0.57446298866584944</v>
      </c>
      <c r="E343" s="17">
        <f t="shared" si="50"/>
        <v>0.57456490673441418</v>
      </c>
      <c r="F343" s="14">
        <f t="shared" si="51"/>
        <v>45841</v>
      </c>
      <c r="G343" s="14">
        <f t="shared" si="52"/>
        <v>46206</v>
      </c>
      <c r="H343" s="3">
        <f>CHOOSE(MATCH($A$2,{"D","C"},0),VLOOKUP($A343,$J$4:$M$39,COUNTA($J$4:$M$4)),TREND(D343:E343,F343:G343,B343))</f>
        <v>0.57453419170005215</v>
      </c>
    </row>
    <row r="344" spans="1:8">
      <c r="A344" s="12">
        <f t="shared" si="46"/>
        <v>46113</v>
      </c>
      <c r="B344" s="155">
        <f t="shared" si="47"/>
        <v>46127</v>
      </c>
      <c r="C344" s="150">
        <f t="shared" si="48"/>
        <v>29</v>
      </c>
      <c r="D344" s="17">
        <f t="shared" si="49"/>
        <v>0.57446298866584944</v>
      </c>
      <c r="E344" s="17">
        <f t="shared" si="50"/>
        <v>0.57456490673441418</v>
      </c>
      <c r="F344" s="14">
        <f t="shared" si="51"/>
        <v>45841</v>
      </c>
      <c r="G344" s="14">
        <f t="shared" si="52"/>
        <v>46206</v>
      </c>
      <c r="H344" s="3">
        <f>CHOOSE(MATCH($A$2,{"D","C"},0),VLOOKUP($A344,$J$4:$M$39,COUNTA($J$4:$M$4)),TREND(D344:E344,F344:G344,B344))</f>
        <v>0.57454284775519049</v>
      </c>
    </row>
    <row r="345" spans="1:8">
      <c r="A345" s="12">
        <f t="shared" si="46"/>
        <v>46143</v>
      </c>
      <c r="B345" s="155">
        <f t="shared" si="47"/>
        <v>46157</v>
      </c>
      <c r="C345" s="150">
        <f t="shared" si="48"/>
        <v>29</v>
      </c>
      <c r="D345" s="17">
        <f t="shared" si="49"/>
        <v>0.57446298866584944</v>
      </c>
      <c r="E345" s="17">
        <f t="shared" si="50"/>
        <v>0.57456490673441418</v>
      </c>
      <c r="F345" s="14">
        <f t="shared" si="51"/>
        <v>45841</v>
      </c>
      <c r="G345" s="14">
        <f t="shared" si="52"/>
        <v>46206</v>
      </c>
      <c r="H345" s="3">
        <f>CHOOSE(MATCH($A$2,{"D","C"},0),VLOOKUP($A345,$J$4:$M$39,COUNTA($J$4:$M$4)),TREND(D345:E345,F345:G345,B345))</f>
        <v>0.57455122458274377</v>
      </c>
    </row>
    <row r="346" spans="1:8">
      <c r="A346" s="12">
        <f t="shared" si="46"/>
        <v>46174</v>
      </c>
      <c r="B346" s="155">
        <f t="shared" si="47"/>
        <v>46188</v>
      </c>
      <c r="C346" s="150">
        <f t="shared" si="48"/>
        <v>29</v>
      </c>
      <c r="D346" s="17">
        <f t="shared" si="49"/>
        <v>0.57446298866584944</v>
      </c>
      <c r="E346" s="17">
        <f t="shared" si="50"/>
        <v>0.57456490673441418</v>
      </c>
      <c r="F346" s="14">
        <f t="shared" si="51"/>
        <v>45841</v>
      </c>
      <c r="G346" s="14">
        <f t="shared" si="52"/>
        <v>46206</v>
      </c>
      <c r="H346" s="3">
        <f>CHOOSE(MATCH($A$2,{"D","C"},0),VLOOKUP($A346,$J$4:$M$39,COUNTA($J$4:$M$4)),TREND(D346:E346,F346:G346,B346))</f>
        <v>0.5745598806378821</v>
      </c>
    </row>
    <row r="347" spans="1:8">
      <c r="A347" s="12">
        <f t="shared" si="46"/>
        <v>46204</v>
      </c>
      <c r="B347" s="155">
        <f t="shared" si="47"/>
        <v>46218</v>
      </c>
      <c r="C347" s="150">
        <f t="shared" si="48"/>
        <v>30</v>
      </c>
      <c r="D347" s="17">
        <f t="shared" si="49"/>
        <v>0.57456490673441418</v>
      </c>
      <c r="E347" s="17">
        <f t="shared" si="50"/>
        <v>0.57466684288472292</v>
      </c>
      <c r="F347" s="14">
        <f t="shared" si="51"/>
        <v>46206</v>
      </c>
      <c r="G347" s="14">
        <f t="shared" si="52"/>
        <v>46571</v>
      </c>
      <c r="H347" s="3">
        <f>CHOOSE(MATCH($A$2,{"D","C"},0),VLOOKUP($A347,$J$4:$M$39,COUNTA($J$4:$M$4)),TREND(D347:E347,F347:G347,B347))</f>
        <v>0.57456825805990375</v>
      </c>
    </row>
    <row r="348" spans="1:8">
      <c r="A348" s="12">
        <f t="shared" si="46"/>
        <v>46235</v>
      </c>
      <c r="B348" s="155">
        <f t="shared" si="47"/>
        <v>46249</v>
      </c>
      <c r="C348" s="150">
        <f t="shared" si="48"/>
        <v>30</v>
      </c>
      <c r="D348" s="17">
        <f t="shared" si="49"/>
        <v>0.57456490673441418</v>
      </c>
      <c r="E348" s="17">
        <f t="shared" si="50"/>
        <v>0.57466684288472292</v>
      </c>
      <c r="F348" s="14">
        <f t="shared" si="51"/>
        <v>46206</v>
      </c>
      <c r="G348" s="14">
        <f t="shared" si="52"/>
        <v>46571</v>
      </c>
      <c r="H348" s="3">
        <f>CHOOSE(MATCH($A$2,{"D","C"},0),VLOOKUP($A348,$J$4:$M$39,COUNTA($J$4:$M$4)),TREND(D348:E348,F348:G348,B348))</f>
        <v>0.57457691565075197</v>
      </c>
    </row>
    <row r="349" spans="1:8">
      <c r="A349" s="12">
        <f t="shared" si="46"/>
        <v>46266</v>
      </c>
      <c r="B349" s="155">
        <f t="shared" si="47"/>
        <v>46280</v>
      </c>
      <c r="C349" s="150">
        <f t="shared" si="48"/>
        <v>30</v>
      </c>
      <c r="D349" s="17">
        <f t="shared" si="49"/>
        <v>0.57456490673441418</v>
      </c>
      <c r="E349" s="17">
        <f t="shared" si="50"/>
        <v>0.57466684288472292</v>
      </c>
      <c r="F349" s="14">
        <f t="shared" si="51"/>
        <v>46206</v>
      </c>
      <c r="G349" s="14">
        <f t="shared" si="52"/>
        <v>46571</v>
      </c>
      <c r="H349" s="3">
        <f>CHOOSE(MATCH($A$2,{"D","C"},0),VLOOKUP($A349,$J$4:$M$39,COUNTA($J$4:$M$4)),TREND(D349:E349,F349:G349,B349))</f>
        <v>0.57458557324160009</v>
      </c>
    </row>
    <row r="350" spans="1:8">
      <c r="A350" s="12">
        <f t="shared" si="46"/>
        <v>46296</v>
      </c>
      <c r="B350" s="155">
        <f t="shared" si="47"/>
        <v>46310</v>
      </c>
      <c r="C350" s="150">
        <f t="shared" si="48"/>
        <v>30</v>
      </c>
      <c r="D350" s="17">
        <f t="shared" si="49"/>
        <v>0.57456490673441418</v>
      </c>
      <c r="E350" s="17">
        <f t="shared" si="50"/>
        <v>0.57466684288472292</v>
      </c>
      <c r="F350" s="14">
        <f t="shared" si="51"/>
        <v>46206</v>
      </c>
      <c r="G350" s="14">
        <f t="shared" si="52"/>
        <v>46571</v>
      </c>
      <c r="H350" s="3">
        <f>CHOOSE(MATCH($A$2,{"D","C"},0),VLOOKUP($A350,$J$4:$M$39,COUNTA($J$4:$M$4)),TREND(D350:E350,F350:G350,B350))</f>
        <v>0.57459395155532411</v>
      </c>
    </row>
    <row r="351" spans="1:8">
      <c r="A351" s="12">
        <f t="shared" si="46"/>
        <v>46327</v>
      </c>
      <c r="B351" s="155">
        <f t="shared" si="47"/>
        <v>46341</v>
      </c>
      <c r="C351" s="150">
        <f t="shared" si="48"/>
        <v>30</v>
      </c>
      <c r="D351" s="17">
        <f t="shared" si="49"/>
        <v>0.57456490673441418</v>
      </c>
      <c r="E351" s="17">
        <f t="shared" si="50"/>
        <v>0.57466684288472292</v>
      </c>
      <c r="F351" s="14">
        <f t="shared" si="51"/>
        <v>46206</v>
      </c>
      <c r="G351" s="14">
        <f t="shared" si="52"/>
        <v>46571</v>
      </c>
      <c r="H351" s="3">
        <f>CHOOSE(MATCH($A$2,{"D","C"},0),VLOOKUP($A351,$J$4:$M$39,COUNTA($J$4:$M$4)),TREND(D351:E351,F351:G351,B351))</f>
        <v>0.57460260914617223</v>
      </c>
    </row>
    <row r="352" spans="1:8">
      <c r="A352" s="12">
        <f t="shared" si="46"/>
        <v>46357</v>
      </c>
      <c r="B352" s="155">
        <f t="shared" si="47"/>
        <v>46371</v>
      </c>
      <c r="C352" s="150">
        <f t="shared" si="48"/>
        <v>30</v>
      </c>
      <c r="D352" s="17">
        <f t="shared" si="49"/>
        <v>0.57456490673441418</v>
      </c>
      <c r="E352" s="17">
        <f t="shared" si="50"/>
        <v>0.57466684288472292</v>
      </c>
      <c r="F352" s="14">
        <f t="shared" si="51"/>
        <v>46206</v>
      </c>
      <c r="G352" s="14">
        <f t="shared" si="52"/>
        <v>46571</v>
      </c>
      <c r="H352" s="3">
        <f>CHOOSE(MATCH($A$2,{"D","C"},0),VLOOKUP($A352,$J$4:$M$39,COUNTA($J$4:$M$4)),TREND(D352:E352,F352:G352,B352))</f>
        <v>0.57461098745989625</v>
      </c>
    </row>
    <row r="353" spans="1:8">
      <c r="A353" s="12">
        <f t="shared" si="46"/>
        <v>46388</v>
      </c>
      <c r="B353" s="155">
        <f t="shared" si="47"/>
        <v>46402</v>
      </c>
      <c r="C353" s="150">
        <f t="shared" si="48"/>
        <v>30</v>
      </c>
      <c r="D353" s="17">
        <f t="shared" si="49"/>
        <v>0.57456490673441418</v>
      </c>
      <c r="E353" s="17">
        <f t="shared" si="50"/>
        <v>0.57466684288472292</v>
      </c>
      <c r="F353" s="14">
        <f t="shared" si="51"/>
        <v>46206</v>
      </c>
      <c r="G353" s="14">
        <f t="shared" si="52"/>
        <v>46571</v>
      </c>
      <c r="H353" s="3">
        <f>CHOOSE(MATCH($A$2,{"D","C"},0),VLOOKUP($A353,$J$4:$M$39,COUNTA($J$4:$M$4)),TREND(D353:E353,F353:G353,B353))</f>
        <v>0.57461964505074437</v>
      </c>
    </row>
    <row r="354" spans="1:8">
      <c r="A354" s="12">
        <f t="shared" si="46"/>
        <v>46419</v>
      </c>
      <c r="B354" s="155">
        <f t="shared" si="47"/>
        <v>46433</v>
      </c>
      <c r="C354" s="150">
        <f t="shared" si="48"/>
        <v>30</v>
      </c>
      <c r="D354" s="17">
        <f t="shared" si="49"/>
        <v>0.57456490673441418</v>
      </c>
      <c r="E354" s="17">
        <f t="shared" si="50"/>
        <v>0.57466684288472292</v>
      </c>
      <c r="F354" s="14">
        <f t="shared" si="51"/>
        <v>46206</v>
      </c>
      <c r="G354" s="14">
        <f t="shared" si="52"/>
        <v>46571</v>
      </c>
      <c r="H354" s="3">
        <f>CHOOSE(MATCH($A$2,{"D","C"},0),VLOOKUP($A354,$J$4:$M$39,COUNTA($J$4:$M$4)),TREND(D354:E354,F354:G354,B354))</f>
        <v>0.57462830264159248</v>
      </c>
    </row>
    <row r="355" spans="1:8">
      <c r="A355" s="12">
        <f t="shared" si="46"/>
        <v>46447</v>
      </c>
      <c r="B355" s="155">
        <f t="shared" si="47"/>
        <v>46461</v>
      </c>
      <c r="C355" s="150">
        <f t="shared" si="48"/>
        <v>30</v>
      </c>
      <c r="D355" s="17">
        <f t="shared" si="49"/>
        <v>0.57456490673441418</v>
      </c>
      <c r="E355" s="17">
        <f t="shared" si="50"/>
        <v>0.57466684288472292</v>
      </c>
      <c r="F355" s="14">
        <f t="shared" si="51"/>
        <v>46206</v>
      </c>
      <c r="G355" s="14">
        <f t="shared" si="52"/>
        <v>46571</v>
      </c>
      <c r="H355" s="3">
        <f>CHOOSE(MATCH($A$2,{"D","C"},0),VLOOKUP($A355,$J$4:$M$39,COUNTA($J$4:$M$4)),TREND(D355:E355,F355:G355,B355))</f>
        <v>0.57463612240106821</v>
      </c>
    </row>
    <row r="356" spans="1:8">
      <c r="A356" s="12">
        <f t="shared" si="46"/>
        <v>46478</v>
      </c>
      <c r="B356" s="155">
        <f t="shared" si="47"/>
        <v>46492</v>
      </c>
      <c r="C356" s="150">
        <f t="shared" si="48"/>
        <v>30</v>
      </c>
      <c r="D356" s="17">
        <f t="shared" si="49"/>
        <v>0.57456490673441418</v>
      </c>
      <c r="E356" s="17">
        <f t="shared" si="50"/>
        <v>0.57466684288472292</v>
      </c>
      <c r="F356" s="14">
        <f t="shared" si="51"/>
        <v>46206</v>
      </c>
      <c r="G356" s="14">
        <f t="shared" si="52"/>
        <v>46571</v>
      </c>
      <c r="H356" s="3">
        <f>CHOOSE(MATCH($A$2,{"D","C"},0),VLOOKUP($A356,$J$4:$M$39,COUNTA($J$4:$M$4)),TREND(D356:E356,F356:G356,B356))</f>
        <v>0.57464477999191643</v>
      </c>
    </row>
    <row r="357" spans="1:8">
      <c r="A357" s="12">
        <f t="shared" si="46"/>
        <v>46508</v>
      </c>
      <c r="B357" s="155">
        <f t="shared" si="47"/>
        <v>46522</v>
      </c>
      <c r="C357" s="150">
        <f t="shared" si="48"/>
        <v>30</v>
      </c>
      <c r="D357" s="17">
        <f t="shared" si="49"/>
        <v>0.57456490673441418</v>
      </c>
      <c r="E357" s="17">
        <f t="shared" si="50"/>
        <v>0.57466684288472292</v>
      </c>
      <c r="F357" s="14">
        <f t="shared" si="51"/>
        <v>46206</v>
      </c>
      <c r="G357" s="14">
        <f t="shared" si="52"/>
        <v>46571</v>
      </c>
      <c r="H357" s="3">
        <f>CHOOSE(MATCH($A$2,{"D","C"},0),VLOOKUP($A357,$J$4:$M$39,COUNTA($J$4:$M$4)),TREND(D357:E357,F357:G357,B357))</f>
        <v>0.57465315830564034</v>
      </c>
    </row>
    <row r="358" spans="1:8">
      <c r="A358" s="12">
        <f t="shared" si="46"/>
        <v>46539</v>
      </c>
      <c r="B358" s="155">
        <f t="shared" si="47"/>
        <v>46553</v>
      </c>
      <c r="C358" s="150">
        <f t="shared" si="48"/>
        <v>30</v>
      </c>
      <c r="D358" s="17">
        <f t="shared" si="49"/>
        <v>0.57456490673441418</v>
      </c>
      <c r="E358" s="17">
        <f t="shared" si="50"/>
        <v>0.57466684288472292</v>
      </c>
      <c r="F358" s="14">
        <f t="shared" si="51"/>
        <v>46206</v>
      </c>
      <c r="G358" s="14">
        <f t="shared" si="52"/>
        <v>46571</v>
      </c>
      <c r="H358" s="3">
        <f>CHOOSE(MATCH($A$2,{"D","C"},0),VLOOKUP($A358,$J$4:$M$39,COUNTA($J$4:$M$4)),TREND(D358:E358,F358:G358,B358))</f>
        <v>0.57466181589648857</v>
      </c>
    </row>
    <row r="359" spans="1:8">
      <c r="A359" s="12">
        <f t="shared" si="46"/>
        <v>46569</v>
      </c>
      <c r="B359" s="155">
        <f t="shared" si="47"/>
        <v>46583</v>
      </c>
      <c r="C359" s="150">
        <f t="shared" si="48"/>
        <v>31</v>
      </c>
      <c r="D359" s="17">
        <f t="shared" si="49"/>
        <v>0.57466684288472292</v>
      </c>
      <c r="E359" s="17">
        <f t="shared" si="50"/>
        <v>0.57476879711998363</v>
      </c>
      <c r="F359" s="14">
        <f t="shared" si="51"/>
        <v>46571</v>
      </c>
      <c r="G359" s="14">
        <f t="shared" si="52"/>
        <v>46936</v>
      </c>
      <c r="H359" s="3">
        <f>CHOOSE(MATCH($A$2,{"D","C"},0),VLOOKUP($A359,$J$4:$M$39,COUNTA($J$4:$M$4)),TREND(D359:E359,F359:G359,B359))</f>
        <v>0.57467019480478621</v>
      </c>
    </row>
    <row r="360" spans="1:8">
      <c r="A360" s="12">
        <f t="shared" si="46"/>
        <v>46600</v>
      </c>
      <c r="B360" s="155">
        <f t="shared" si="47"/>
        <v>46614</v>
      </c>
      <c r="C360" s="150">
        <f t="shared" si="48"/>
        <v>31</v>
      </c>
      <c r="D360" s="17">
        <f t="shared" si="49"/>
        <v>0.57466684288472292</v>
      </c>
      <c r="E360" s="17">
        <f t="shared" si="50"/>
        <v>0.57476879711998363</v>
      </c>
      <c r="F360" s="14">
        <f t="shared" si="51"/>
        <v>46571</v>
      </c>
      <c r="G360" s="14">
        <f t="shared" si="52"/>
        <v>46936</v>
      </c>
      <c r="H360" s="3">
        <f>CHOOSE(MATCH($A$2,{"D","C"},0),VLOOKUP($A360,$J$4:$M$39,COUNTA($J$4:$M$4)),TREND(D360:E360,F360:G360,B360))</f>
        <v>0.57467885393161666</v>
      </c>
    </row>
    <row r="361" spans="1:8">
      <c r="A361" s="12">
        <f t="shared" si="46"/>
        <v>46631</v>
      </c>
      <c r="B361" s="155">
        <f t="shared" si="47"/>
        <v>46645</v>
      </c>
      <c r="C361" s="150">
        <f t="shared" si="48"/>
        <v>31</v>
      </c>
      <c r="D361" s="17">
        <f t="shared" si="49"/>
        <v>0.57466684288472292</v>
      </c>
      <c r="E361" s="17">
        <f t="shared" si="50"/>
        <v>0.57476879711998363</v>
      </c>
      <c r="F361" s="14">
        <f t="shared" si="51"/>
        <v>46571</v>
      </c>
      <c r="G361" s="14">
        <f t="shared" si="52"/>
        <v>46936</v>
      </c>
      <c r="H361" s="3">
        <f>CHOOSE(MATCH($A$2,{"D","C"},0),VLOOKUP($A361,$J$4:$M$39,COUNTA($J$4:$M$4)),TREND(D361:E361,F361:G361,B361))</f>
        <v>0.57468751305844701</v>
      </c>
    </row>
    <row r="362" spans="1:8">
      <c r="A362" s="12">
        <f t="shared" si="46"/>
        <v>46661</v>
      </c>
      <c r="B362" s="155">
        <f t="shared" si="47"/>
        <v>46675</v>
      </c>
      <c r="C362" s="150">
        <f t="shared" si="48"/>
        <v>31</v>
      </c>
      <c r="D362" s="17">
        <f t="shared" si="49"/>
        <v>0.57466684288472292</v>
      </c>
      <c r="E362" s="17">
        <f t="shared" si="50"/>
        <v>0.57476879711998363</v>
      </c>
      <c r="F362" s="14">
        <f t="shared" si="51"/>
        <v>46571</v>
      </c>
      <c r="G362" s="14">
        <f t="shared" si="52"/>
        <v>46936</v>
      </c>
      <c r="H362" s="3">
        <f>CHOOSE(MATCH($A$2,{"D","C"},0),VLOOKUP($A362,$J$4:$M$39,COUNTA($J$4:$M$4)),TREND(D362:E362,F362:G362,B362))</f>
        <v>0.57469589285860534</v>
      </c>
    </row>
    <row r="363" spans="1:8">
      <c r="A363" s="12">
        <f t="shared" si="46"/>
        <v>46692</v>
      </c>
      <c r="B363" s="155">
        <f t="shared" si="47"/>
        <v>46706</v>
      </c>
      <c r="C363" s="150">
        <f t="shared" si="48"/>
        <v>31</v>
      </c>
      <c r="D363" s="17">
        <f t="shared" si="49"/>
        <v>0.57466684288472292</v>
      </c>
      <c r="E363" s="17">
        <f t="shared" si="50"/>
        <v>0.57476879711998363</v>
      </c>
      <c r="F363" s="14">
        <f t="shared" si="51"/>
        <v>46571</v>
      </c>
      <c r="G363" s="14">
        <f t="shared" si="52"/>
        <v>46936</v>
      </c>
      <c r="H363" s="3">
        <f>CHOOSE(MATCH($A$2,{"D","C"},0),VLOOKUP($A363,$J$4:$M$39,COUNTA($J$4:$M$4)),TREND(D363:E363,F363:G363,B363))</f>
        <v>0.5747045519854358</v>
      </c>
    </row>
    <row r="364" spans="1:8">
      <c r="A364" s="12">
        <f t="shared" si="46"/>
        <v>46722</v>
      </c>
      <c r="B364" s="155">
        <f t="shared" si="47"/>
        <v>46736</v>
      </c>
      <c r="C364" s="150">
        <f t="shared" si="48"/>
        <v>31</v>
      </c>
      <c r="D364" s="17">
        <f t="shared" si="49"/>
        <v>0.57466684288472292</v>
      </c>
      <c r="E364" s="17">
        <f t="shared" si="50"/>
        <v>0.57476879711998363</v>
      </c>
      <c r="F364" s="14">
        <f t="shared" si="51"/>
        <v>46571</v>
      </c>
      <c r="G364" s="14">
        <f t="shared" si="52"/>
        <v>46936</v>
      </c>
      <c r="H364" s="3">
        <f>CHOOSE(MATCH($A$2,{"D","C"},0),VLOOKUP($A364,$J$4:$M$39,COUNTA($J$4:$M$4)),TREND(D364:E364,F364:G364,B364))</f>
        <v>0.57471293178559413</v>
      </c>
    </row>
    <row r="365" spans="1:8">
      <c r="A365" s="12">
        <f t="shared" si="46"/>
        <v>46753</v>
      </c>
      <c r="B365" s="155">
        <f t="shared" si="47"/>
        <v>46767</v>
      </c>
      <c r="C365" s="150">
        <f t="shared" si="48"/>
        <v>31</v>
      </c>
      <c r="D365" s="17">
        <f t="shared" si="49"/>
        <v>0.57466684288472292</v>
      </c>
      <c r="E365" s="17">
        <f t="shared" si="50"/>
        <v>0.57476879711998363</v>
      </c>
      <c r="F365" s="14">
        <f t="shared" si="51"/>
        <v>46571</v>
      </c>
      <c r="G365" s="14">
        <f t="shared" si="52"/>
        <v>46936</v>
      </c>
      <c r="H365" s="3">
        <f>CHOOSE(MATCH($A$2,{"D","C"},0),VLOOKUP($A365,$J$4:$M$39,COUNTA($J$4:$M$4)),TREND(D365:E365,F365:G365,B365))</f>
        <v>0.57472159091242447</v>
      </c>
    </row>
    <row r="366" spans="1:8">
      <c r="A366" s="12">
        <f t="shared" si="46"/>
        <v>46784</v>
      </c>
      <c r="B366" s="155">
        <f t="shared" si="47"/>
        <v>46798</v>
      </c>
      <c r="C366" s="150">
        <f t="shared" si="48"/>
        <v>31</v>
      </c>
      <c r="D366" s="17">
        <f t="shared" si="49"/>
        <v>0.57466684288472292</v>
      </c>
      <c r="E366" s="17">
        <f t="shared" si="50"/>
        <v>0.57476879711998363</v>
      </c>
      <c r="F366" s="14">
        <f t="shared" si="51"/>
        <v>46571</v>
      </c>
      <c r="G366" s="14">
        <f t="shared" si="52"/>
        <v>46936</v>
      </c>
      <c r="H366" s="3">
        <f>CHOOSE(MATCH($A$2,{"D","C"},0),VLOOKUP($A366,$J$4:$M$39,COUNTA($J$4:$M$4)),TREND(D366:E366,F366:G366,B366))</f>
        <v>0.57473025003925493</v>
      </c>
    </row>
    <row r="367" spans="1:8">
      <c r="A367" s="12">
        <f t="shared" si="46"/>
        <v>46813</v>
      </c>
      <c r="B367" s="155">
        <f t="shared" si="47"/>
        <v>46827</v>
      </c>
      <c r="C367" s="150">
        <f t="shared" si="48"/>
        <v>31</v>
      </c>
      <c r="D367" s="17">
        <f t="shared" si="49"/>
        <v>0.57466684288472292</v>
      </c>
      <c r="E367" s="17">
        <f t="shared" si="50"/>
        <v>0.57476879711998363</v>
      </c>
      <c r="F367" s="14">
        <f t="shared" si="51"/>
        <v>46571</v>
      </c>
      <c r="G367" s="14">
        <f t="shared" si="52"/>
        <v>46936</v>
      </c>
      <c r="H367" s="3">
        <f>CHOOSE(MATCH($A$2,{"D","C"},0),VLOOKUP($A367,$J$4:$M$39,COUNTA($J$4:$M$4)),TREND(D367:E367,F367:G367,B367))</f>
        <v>0.57473835051274136</v>
      </c>
    </row>
    <row r="368" spans="1:8">
      <c r="A368" s="12">
        <f t="shared" si="46"/>
        <v>46844</v>
      </c>
      <c r="B368" s="155">
        <f t="shared" si="47"/>
        <v>46858</v>
      </c>
      <c r="C368" s="150">
        <f t="shared" si="48"/>
        <v>31</v>
      </c>
      <c r="D368" s="17">
        <f t="shared" si="49"/>
        <v>0.57466684288472292</v>
      </c>
      <c r="E368" s="17">
        <f t="shared" si="50"/>
        <v>0.57476879711998363</v>
      </c>
      <c r="F368" s="14">
        <f t="shared" si="51"/>
        <v>46571</v>
      </c>
      <c r="G368" s="14">
        <f t="shared" si="52"/>
        <v>46936</v>
      </c>
      <c r="H368" s="3">
        <f>CHOOSE(MATCH($A$2,{"D","C"},0),VLOOKUP($A368,$J$4:$M$39,COUNTA($J$4:$M$4)),TREND(D368:E368,F368:G368,B368))</f>
        <v>0.5747470096395717</v>
      </c>
    </row>
    <row r="369" spans="1:8">
      <c r="A369" s="12">
        <f t="shared" si="46"/>
        <v>46874</v>
      </c>
      <c r="B369" s="155">
        <f t="shared" si="47"/>
        <v>46888</v>
      </c>
      <c r="C369" s="150">
        <f t="shared" si="48"/>
        <v>31</v>
      </c>
      <c r="D369" s="17">
        <f t="shared" si="49"/>
        <v>0.57466684288472292</v>
      </c>
      <c r="E369" s="17">
        <f t="shared" si="50"/>
        <v>0.57476879711998363</v>
      </c>
      <c r="F369" s="14">
        <f t="shared" si="51"/>
        <v>46571</v>
      </c>
      <c r="G369" s="14">
        <f t="shared" si="52"/>
        <v>46936</v>
      </c>
      <c r="H369" s="3">
        <f>CHOOSE(MATCH($A$2,{"D","C"},0),VLOOKUP($A369,$J$4:$M$39,COUNTA($J$4:$M$4)),TREND(D369:E369,F369:G369,B369))</f>
        <v>0.57475538943973015</v>
      </c>
    </row>
    <row r="370" spans="1:8">
      <c r="A370" s="12">
        <f t="shared" si="46"/>
        <v>46905</v>
      </c>
      <c r="B370" s="155">
        <f t="shared" si="47"/>
        <v>46919</v>
      </c>
      <c r="C370" s="150">
        <f t="shared" si="48"/>
        <v>31</v>
      </c>
      <c r="D370" s="17">
        <f t="shared" si="49"/>
        <v>0.57466684288472292</v>
      </c>
      <c r="E370" s="17">
        <f t="shared" si="50"/>
        <v>0.57476879711998363</v>
      </c>
      <c r="F370" s="14">
        <f t="shared" si="51"/>
        <v>46571</v>
      </c>
      <c r="G370" s="14">
        <f t="shared" si="52"/>
        <v>46936</v>
      </c>
      <c r="H370" s="3">
        <f>CHOOSE(MATCH($A$2,{"D","C"},0),VLOOKUP($A370,$J$4:$M$39,COUNTA($J$4:$M$4)),TREND(D370:E370,F370:G370,B370))</f>
        <v>0.57476404856656049</v>
      </c>
    </row>
    <row r="371" spans="1:8">
      <c r="A371" s="12">
        <f t="shared" si="46"/>
        <v>46935</v>
      </c>
      <c r="B371" s="155">
        <f t="shared" si="47"/>
        <v>46949</v>
      </c>
      <c r="C371" s="150">
        <f t="shared" si="48"/>
        <v>32</v>
      </c>
      <c r="D371" s="17">
        <f t="shared" si="49"/>
        <v>0.57476879711998363</v>
      </c>
      <c r="E371" s="17">
        <f t="shared" si="50"/>
        <v>0.57487076944340476</v>
      </c>
      <c r="F371" s="14">
        <f t="shared" si="51"/>
        <v>46936</v>
      </c>
      <c r="G371" s="14">
        <f t="shared" si="52"/>
        <v>47302</v>
      </c>
      <c r="H371" s="3">
        <f>CHOOSE(MATCH($A$2,{"D","C"},0),VLOOKUP($A371,$J$4:$M$39,COUNTA($J$4:$M$4)),TREND(D371:E371,F371:G371,B371))</f>
        <v>0.57477241908775534</v>
      </c>
    </row>
    <row r="372" spans="1:8">
      <c r="A372" s="12">
        <f t="shared" si="46"/>
        <v>46966</v>
      </c>
      <c r="B372" s="155">
        <f t="shared" si="47"/>
        <v>46980</v>
      </c>
      <c r="C372" s="150">
        <f t="shared" si="48"/>
        <v>32</v>
      </c>
      <c r="D372" s="17">
        <f t="shared" si="49"/>
        <v>0.57476879711998363</v>
      </c>
      <c r="E372" s="17">
        <f t="shared" si="50"/>
        <v>0.57487076944340476</v>
      </c>
      <c r="F372" s="14">
        <f t="shared" si="51"/>
        <v>46936</v>
      </c>
      <c r="G372" s="14">
        <f t="shared" si="52"/>
        <v>47302</v>
      </c>
      <c r="H372" s="3">
        <f>CHOOSE(MATCH($A$2,{"D","C"},0),VLOOKUP($A372,$J$4:$M$39,COUNTA($J$4:$M$4)),TREND(D372:E372,F372:G372,B372))</f>
        <v>0.57478105608782648</v>
      </c>
    </row>
    <row r="373" spans="1:8">
      <c r="A373" s="12">
        <f t="shared" si="46"/>
        <v>46997</v>
      </c>
      <c r="B373" s="155">
        <f t="shared" si="47"/>
        <v>47011</v>
      </c>
      <c r="C373" s="150">
        <f t="shared" si="48"/>
        <v>32</v>
      </c>
      <c r="D373" s="17">
        <f t="shared" si="49"/>
        <v>0.57476879711998363</v>
      </c>
      <c r="E373" s="17">
        <f t="shared" si="50"/>
        <v>0.57487076944340476</v>
      </c>
      <c r="F373" s="14">
        <f t="shared" si="51"/>
        <v>46936</v>
      </c>
      <c r="G373" s="14">
        <f t="shared" si="52"/>
        <v>47302</v>
      </c>
      <c r="H373" s="3">
        <f>CHOOSE(MATCH($A$2,{"D","C"},0),VLOOKUP($A373,$J$4:$M$39,COUNTA($J$4:$M$4)),TREND(D373:E373,F373:G373,B373))</f>
        <v>0.57478969308789774</v>
      </c>
    </row>
    <row r="374" spans="1:8">
      <c r="A374" s="12">
        <f t="shared" si="46"/>
        <v>47027</v>
      </c>
      <c r="B374" s="155">
        <f t="shared" si="47"/>
        <v>47041</v>
      </c>
      <c r="C374" s="150">
        <f t="shared" si="48"/>
        <v>32</v>
      </c>
      <c r="D374" s="17">
        <f t="shared" si="49"/>
        <v>0.57476879711998363</v>
      </c>
      <c r="E374" s="17">
        <f t="shared" si="50"/>
        <v>0.57487076944340476</v>
      </c>
      <c r="F374" s="14">
        <f t="shared" si="51"/>
        <v>46936</v>
      </c>
      <c r="G374" s="14">
        <f t="shared" si="52"/>
        <v>47302</v>
      </c>
      <c r="H374" s="3">
        <f>CHOOSE(MATCH($A$2,{"D","C"},0),VLOOKUP($A374,$J$4:$M$39,COUNTA($J$4:$M$4)),TREND(D374:E374,F374:G374,B374))</f>
        <v>0.57479805147506335</v>
      </c>
    </row>
    <row r="375" spans="1:8">
      <c r="A375" s="12">
        <f t="shared" si="46"/>
        <v>47058</v>
      </c>
      <c r="B375" s="155">
        <f t="shared" si="47"/>
        <v>47072</v>
      </c>
      <c r="C375" s="150">
        <f t="shared" si="48"/>
        <v>32</v>
      </c>
      <c r="D375" s="17">
        <f t="shared" si="49"/>
        <v>0.57476879711998363</v>
      </c>
      <c r="E375" s="17">
        <f t="shared" si="50"/>
        <v>0.57487076944340476</v>
      </c>
      <c r="F375" s="14">
        <f t="shared" si="51"/>
        <v>46936</v>
      </c>
      <c r="G375" s="14">
        <f t="shared" si="52"/>
        <v>47302</v>
      </c>
      <c r="H375" s="3">
        <f>CHOOSE(MATCH($A$2,{"D","C"},0),VLOOKUP($A375,$J$4:$M$39,COUNTA($J$4:$M$4)),TREND(D375:E375,F375:G375,B375))</f>
        <v>0.57480668847513461</v>
      </c>
    </row>
    <row r="376" spans="1:8">
      <c r="A376" s="12">
        <f t="shared" si="46"/>
        <v>47088</v>
      </c>
      <c r="B376" s="155">
        <f t="shared" si="47"/>
        <v>47102</v>
      </c>
      <c r="C376" s="150">
        <f t="shared" si="48"/>
        <v>32</v>
      </c>
      <c r="D376" s="17">
        <f t="shared" si="49"/>
        <v>0.57476879711998363</v>
      </c>
      <c r="E376" s="17">
        <f t="shared" si="50"/>
        <v>0.57487076944340476</v>
      </c>
      <c r="F376" s="14">
        <f t="shared" si="51"/>
        <v>46936</v>
      </c>
      <c r="G376" s="14">
        <f t="shared" si="52"/>
        <v>47302</v>
      </c>
      <c r="H376" s="3">
        <f>CHOOSE(MATCH($A$2,{"D","C"},0),VLOOKUP($A376,$J$4:$M$39,COUNTA($J$4:$M$4)),TREND(D376:E376,F376:G376,B376))</f>
        <v>0.57481504686230023</v>
      </c>
    </row>
    <row r="377" spans="1:8">
      <c r="A377" s="12">
        <f t="shared" si="46"/>
        <v>47119</v>
      </c>
      <c r="B377" s="155">
        <f t="shared" si="47"/>
        <v>47133</v>
      </c>
      <c r="C377" s="150">
        <f t="shared" si="48"/>
        <v>32</v>
      </c>
      <c r="D377" s="17">
        <f t="shared" si="49"/>
        <v>0.57476879711998363</v>
      </c>
      <c r="E377" s="17">
        <f t="shared" si="50"/>
        <v>0.57487076944340476</v>
      </c>
      <c r="F377" s="14">
        <f t="shared" si="51"/>
        <v>46936</v>
      </c>
      <c r="G377" s="14">
        <f t="shared" si="52"/>
        <v>47302</v>
      </c>
      <c r="H377" s="3">
        <f>CHOOSE(MATCH($A$2,{"D","C"},0),VLOOKUP($A377,$J$4:$M$39,COUNTA($J$4:$M$4)),TREND(D377:E377,F377:G377,B377))</f>
        <v>0.57482368386237148</v>
      </c>
    </row>
    <row r="378" spans="1:8">
      <c r="A378" s="12">
        <f t="shared" si="46"/>
        <v>47150</v>
      </c>
      <c r="B378" s="155">
        <f t="shared" si="47"/>
        <v>47164</v>
      </c>
      <c r="C378" s="150">
        <f t="shared" si="48"/>
        <v>32</v>
      </c>
      <c r="D378" s="17">
        <f t="shared" si="49"/>
        <v>0.57476879711998363</v>
      </c>
      <c r="E378" s="17">
        <f t="shared" si="50"/>
        <v>0.57487076944340476</v>
      </c>
      <c r="F378" s="14">
        <f t="shared" si="51"/>
        <v>46936</v>
      </c>
      <c r="G378" s="14">
        <f t="shared" si="52"/>
        <v>47302</v>
      </c>
      <c r="H378" s="3">
        <f>CHOOSE(MATCH($A$2,{"D","C"},0),VLOOKUP($A378,$J$4:$M$39,COUNTA($J$4:$M$4)),TREND(D378:E378,F378:G378,B378))</f>
        <v>0.57483232086244263</v>
      </c>
    </row>
    <row r="379" spans="1:8">
      <c r="A379" s="12">
        <f t="shared" si="46"/>
        <v>47178</v>
      </c>
      <c r="B379" s="155">
        <f t="shared" si="47"/>
        <v>47192</v>
      </c>
      <c r="C379" s="150">
        <f t="shared" si="48"/>
        <v>32</v>
      </c>
      <c r="D379" s="17">
        <f t="shared" si="49"/>
        <v>0.57476879711998363</v>
      </c>
      <c r="E379" s="17">
        <f t="shared" si="50"/>
        <v>0.57487076944340476</v>
      </c>
      <c r="F379" s="14">
        <f t="shared" si="51"/>
        <v>46936</v>
      </c>
      <c r="G379" s="14">
        <f t="shared" si="52"/>
        <v>47302</v>
      </c>
      <c r="H379" s="3">
        <f>CHOOSE(MATCH($A$2,{"D","C"},0),VLOOKUP($A379,$J$4:$M$39,COUNTA($J$4:$M$4)),TREND(D379:E379,F379:G379,B379))</f>
        <v>0.5748401220237972</v>
      </c>
    </row>
    <row r="380" spans="1:8">
      <c r="A380" s="12">
        <f t="shared" si="46"/>
        <v>47209</v>
      </c>
      <c r="B380" s="155">
        <f t="shared" si="47"/>
        <v>47223</v>
      </c>
      <c r="C380" s="150">
        <f t="shared" si="48"/>
        <v>32</v>
      </c>
      <c r="D380" s="17">
        <f t="shared" si="49"/>
        <v>0.57476879711998363</v>
      </c>
      <c r="E380" s="17">
        <f t="shared" si="50"/>
        <v>0.57487076944340476</v>
      </c>
      <c r="F380" s="14">
        <f t="shared" si="51"/>
        <v>46936</v>
      </c>
      <c r="G380" s="14">
        <f t="shared" si="52"/>
        <v>47302</v>
      </c>
      <c r="H380" s="3">
        <f>CHOOSE(MATCH($A$2,{"D","C"},0),VLOOKUP($A380,$J$4:$M$39,COUNTA($J$4:$M$4)),TREND(D380:E380,F380:G380,B380))</f>
        <v>0.57484875902386845</v>
      </c>
    </row>
    <row r="381" spans="1:8">
      <c r="A381" s="12">
        <f t="shared" si="46"/>
        <v>47239</v>
      </c>
      <c r="B381" s="155">
        <f t="shared" si="47"/>
        <v>47253</v>
      </c>
      <c r="C381" s="150">
        <f t="shared" si="48"/>
        <v>32</v>
      </c>
      <c r="D381" s="17">
        <f t="shared" si="49"/>
        <v>0.57476879711998363</v>
      </c>
      <c r="E381" s="17">
        <f t="shared" si="50"/>
        <v>0.57487076944340476</v>
      </c>
      <c r="F381" s="14">
        <f t="shared" si="51"/>
        <v>46936</v>
      </c>
      <c r="G381" s="14">
        <f t="shared" si="52"/>
        <v>47302</v>
      </c>
      <c r="H381" s="3">
        <f>CHOOSE(MATCH($A$2,{"D","C"},0),VLOOKUP($A381,$J$4:$M$39,COUNTA($J$4:$M$4)),TREND(D381:E381,F381:G381,B381))</f>
        <v>0.57485711741103407</v>
      </c>
    </row>
    <row r="382" spans="1:8">
      <c r="A382" s="12">
        <f t="shared" si="46"/>
        <v>47270</v>
      </c>
      <c r="B382" s="155">
        <f t="shared" si="47"/>
        <v>47284</v>
      </c>
      <c r="C382" s="150">
        <f t="shared" si="48"/>
        <v>32</v>
      </c>
      <c r="D382" s="17">
        <f t="shared" si="49"/>
        <v>0.57476879711998363</v>
      </c>
      <c r="E382" s="17">
        <f t="shared" si="50"/>
        <v>0.57487076944340476</v>
      </c>
      <c r="F382" s="14">
        <f t="shared" si="51"/>
        <v>46936</v>
      </c>
      <c r="G382" s="14">
        <f t="shared" si="52"/>
        <v>47302</v>
      </c>
      <c r="H382" s="3">
        <f>CHOOSE(MATCH($A$2,{"D","C"},0),VLOOKUP($A382,$J$4:$M$39,COUNTA($J$4:$M$4)),TREND(D382:E382,F382:G382,B382))</f>
        <v>0.57486575441110532</v>
      </c>
    </row>
    <row r="383" spans="1:8">
      <c r="A383" s="12">
        <f t="shared" si="46"/>
        <v>47300</v>
      </c>
      <c r="B383" s="155">
        <f t="shared" si="47"/>
        <v>47314</v>
      </c>
      <c r="C383" s="150">
        <f t="shared" si="48"/>
        <v>33</v>
      </c>
      <c r="D383" s="17">
        <f t="shared" si="49"/>
        <v>0.57487076944340476</v>
      </c>
      <c r="E383" s="17">
        <f t="shared" si="50"/>
        <v>0.57497275985819551</v>
      </c>
      <c r="F383" s="14">
        <f t="shared" si="51"/>
        <v>47302</v>
      </c>
      <c r="G383" s="14">
        <f t="shared" si="52"/>
        <v>47667</v>
      </c>
      <c r="H383" s="3">
        <f>CHOOSE(MATCH($A$2,{"D","C"},0),VLOOKUP($A383,$J$4:$M$39,COUNTA($J$4:$M$4)),TREND(D383:E383,F383:G383,B383))</f>
        <v>0.57487412255293213</v>
      </c>
    </row>
    <row r="384" spans="1:8">
      <c r="A384" s="12">
        <f t="shared" si="46"/>
        <v>47331</v>
      </c>
      <c r="B384" s="155">
        <f t="shared" si="47"/>
        <v>47345</v>
      </c>
      <c r="C384" s="150">
        <f t="shared" si="48"/>
        <v>33</v>
      </c>
      <c r="D384" s="17">
        <f t="shared" si="49"/>
        <v>0.57487076944340476</v>
      </c>
      <c r="E384" s="17">
        <f t="shared" si="50"/>
        <v>0.57497275985819551</v>
      </c>
      <c r="F384" s="14">
        <f t="shared" si="51"/>
        <v>47302</v>
      </c>
      <c r="G384" s="14">
        <f t="shared" si="52"/>
        <v>47667</v>
      </c>
      <c r="H384" s="3">
        <f>CHOOSE(MATCH($A$2,{"D","C"},0),VLOOKUP($A384,$J$4:$M$39,COUNTA($J$4:$M$4)),TREND(D384:E384,F384:G384,B384))</f>
        <v>0.57488278475254451</v>
      </c>
    </row>
    <row r="385" spans="1:8">
      <c r="A385" s="12">
        <f t="shared" si="46"/>
        <v>47362</v>
      </c>
      <c r="B385" s="155">
        <f t="shared" si="47"/>
        <v>47376</v>
      </c>
      <c r="C385" s="150">
        <f t="shared" si="48"/>
        <v>33</v>
      </c>
      <c r="D385" s="17">
        <f t="shared" si="49"/>
        <v>0.57487076944340476</v>
      </c>
      <c r="E385" s="17">
        <f t="shared" si="50"/>
        <v>0.57497275985819551</v>
      </c>
      <c r="F385" s="14">
        <f t="shared" si="51"/>
        <v>47302</v>
      </c>
      <c r="G385" s="14">
        <f t="shared" si="52"/>
        <v>47667</v>
      </c>
      <c r="H385" s="3">
        <f>CHOOSE(MATCH($A$2,{"D","C"},0),VLOOKUP($A385,$J$4:$M$39,COUNTA($J$4:$M$4)),TREND(D385:E385,F385:G385,B385))</f>
        <v>0.57489144695215688</v>
      </c>
    </row>
    <row r="386" spans="1:8">
      <c r="A386" s="12">
        <f t="shared" si="46"/>
        <v>47392</v>
      </c>
      <c r="B386" s="155">
        <f t="shared" si="47"/>
        <v>47406</v>
      </c>
      <c r="C386" s="150">
        <f t="shared" si="48"/>
        <v>33</v>
      </c>
      <c r="D386" s="17">
        <f t="shared" si="49"/>
        <v>0.57487076944340476</v>
      </c>
      <c r="E386" s="17">
        <f t="shared" si="50"/>
        <v>0.57497275985819551</v>
      </c>
      <c r="F386" s="14">
        <f t="shared" si="51"/>
        <v>47302</v>
      </c>
      <c r="G386" s="14">
        <f t="shared" si="52"/>
        <v>47667</v>
      </c>
      <c r="H386" s="3">
        <f>CHOOSE(MATCH($A$2,{"D","C"},0),VLOOKUP($A386,$J$4:$M$39,COUNTA($J$4:$M$4)),TREND(D386:E386,F386:G386,B386))</f>
        <v>0.57489982972597531</v>
      </c>
    </row>
    <row r="387" spans="1:8">
      <c r="A387" s="12">
        <f t="shared" si="46"/>
        <v>47423</v>
      </c>
      <c r="B387" s="155">
        <f t="shared" si="47"/>
        <v>47437</v>
      </c>
      <c r="C387" s="150">
        <f t="shared" si="48"/>
        <v>33</v>
      </c>
      <c r="D387" s="17">
        <f t="shared" si="49"/>
        <v>0.57487076944340476</v>
      </c>
      <c r="E387" s="17">
        <f t="shared" si="50"/>
        <v>0.57497275985819551</v>
      </c>
      <c r="F387" s="14">
        <f t="shared" si="51"/>
        <v>47302</v>
      </c>
      <c r="G387" s="14">
        <f t="shared" si="52"/>
        <v>47667</v>
      </c>
      <c r="H387" s="3">
        <f>CHOOSE(MATCH($A$2,{"D","C"},0),VLOOKUP($A387,$J$4:$M$39,COUNTA($J$4:$M$4)),TREND(D387:E387,F387:G387,B387))</f>
        <v>0.57490849192558768</v>
      </c>
    </row>
    <row r="388" spans="1:8">
      <c r="A388" s="12">
        <f t="shared" si="46"/>
        <v>47453</v>
      </c>
      <c r="B388" s="155">
        <f t="shared" si="47"/>
        <v>47467</v>
      </c>
      <c r="C388" s="150">
        <f t="shared" si="48"/>
        <v>33</v>
      </c>
      <c r="D388" s="17">
        <f t="shared" si="49"/>
        <v>0.57487076944340476</v>
      </c>
      <c r="E388" s="17">
        <f t="shared" si="50"/>
        <v>0.57497275985819551</v>
      </c>
      <c r="F388" s="14">
        <f t="shared" si="51"/>
        <v>47302</v>
      </c>
      <c r="G388" s="14">
        <f t="shared" si="52"/>
        <v>47667</v>
      </c>
      <c r="H388" s="3">
        <f>CHOOSE(MATCH($A$2,{"D","C"},0),VLOOKUP($A388,$J$4:$M$39,COUNTA($J$4:$M$4)),TREND(D388:E388,F388:G388,B388))</f>
        <v>0.57491687469940611</v>
      </c>
    </row>
    <row r="389" spans="1:8">
      <c r="A389" s="12">
        <f t="shared" si="46"/>
        <v>47484</v>
      </c>
      <c r="B389" s="155">
        <f t="shared" si="47"/>
        <v>47498</v>
      </c>
      <c r="C389" s="150">
        <f t="shared" si="48"/>
        <v>33</v>
      </c>
      <c r="D389" s="17">
        <f t="shared" si="49"/>
        <v>0.57487076944340476</v>
      </c>
      <c r="E389" s="17">
        <f t="shared" si="50"/>
        <v>0.57497275985819551</v>
      </c>
      <c r="F389" s="14">
        <f t="shared" si="51"/>
        <v>47302</v>
      </c>
      <c r="G389" s="14">
        <f t="shared" si="52"/>
        <v>47667</v>
      </c>
      <c r="H389" s="3">
        <f>CHOOSE(MATCH($A$2,{"D","C"},0),VLOOKUP($A389,$J$4:$M$39,COUNTA($J$4:$M$4)),TREND(D389:E389,F389:G389,B389))</f>
        <v>0.57492553689901849</v>
      </c>
    </row>
    <row r="390" spans="1:8">
      <c r="A390" s="51"/>
      <c r="B390" s="52"/>
      <c r="C390" s="53"/>
      <c r="D390" s="53"/>
      <c r="E390" s="53"/>
      <c r="F390" s="53"/>
      <c r="G390" s="53"/>
      <c r="H390" s="53"/>
    </row>
  </sheetData>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3">
    <pageSetUpPr fitToPage="1"/>
  </sheetPr>
  <dimension ref="A1:BE93"/>
  <sheetViews>
    <sheetView zoomScale="85" zoomScaleNormal="85" workbookViewId="0">
      <selection activeCell="I31" sqref="I31"/>
    </sheetView>
  </sheetViews>
  <sheetFormatPr defaultColWidth="9.109375" defaultRowHeight="12.3"/>
  <cols>
    <col min="1" max="1" width="7" style="64" customWidth="1"/>
    <col min="2" max="2" width="10.6640625" style="64" customWidth="1"/>
    <col min="3" max="5" width="12.6640625" style="64" customWidth="1"/>
    <col min="6" max="6" width="13.109375" style="64" customWidth="1"/>
    <col min="7" max="25" width="12.6640625" style="64" customWidth="1"/>
    <col min="26" max="16384" width="9.109375" style="64"/>
  </cols>
  <sheetData>
    <row r="1" spans="1:25">
      <c r="A1" s="63"/>
      <c r="B1" s="63"/>
    </row>
    <row r="2" spans="1:25">
      <c r="C2" s="66" t="s">
        <v>68</v>
      </c>
      <c r="E2" s="66" t="s">
        <v>44</v>
      </c>
      <c r="F2" s="66"/>
      <c r="G2" s="66"/>
      <c r="H2" s="67"/>
      <c r="I2" s="74" t="s">
        <v>3</v>
      </c>
      <c r="J2" s="67"/>
      <c r="K2" s="67"/>
      <c r="L2" s="67"/>
      <c r="M2" s="66" t="s">
        <v>45</v>
      </c>
      <c r="N2" s="66"/>
      <c r="O2" s="66"/>
      <c r="P2" s="67"/>
      <c r="Q2" s="67"/>
      <c r="R2" s="67"/>
      <c r="S2" s="67"/>
      <c r="T2" s="65" t="s">
        <v>100</v>
      </c>
      <c r="X2" s="65" t="s">
        <v>43</v>
      </c>
    </row>
    <row r="3" spans="1:25">
      <c r="A3" s="68"/>
      <c r="B3" s="68"/>
      <c r="C3" s="68"/>
      <c r="E3" s="67"/>
      <c r="F3" s="67"/>
      <c r="G3" s="67"/>
      <c r="H3" s="67"/>
      <c r="I3" s="110">
        <f>'On Level Factors'!D5</f>
        <v>44972</v>
      </c>
      <c r="J3" s="102"/>
      <c r="K3" s="67"/>
      <c r="L3" s="67"/>
      <c r="M3" s="67"/>
      <c r="N3" s="67"/>
      <c r="O3" s="67"/>
      <c r="P3" s="67"/>
      <c r="Q3" s="67"/>
      <c r="R3" s="70"/>
      <c r="S3" s="71"/>
      <c r="Y3" s="69"/>
    </row>
    <row r="4" spans="1:25" ht="14.1">
      <c r="A4" s="68"/>
      <c r="B4" s="68"/>
      <c r="C4" s="73"/>
      <c r="D4" s="73"/>
      <c r="E4" s="72" t="s">
        <v>87</v>
      </c>
      <c r="F4" s="127"/>
      <c r="G4" s="127"/>
      <c r="H4" s="127"/>
      <c r="I4" s="104">
        <f>VLOOKUP($I$3,'Indem BL'!$B$4:$H$390,7)</f>
        <v>1.0891393947059715</v>
      </c>
      <c r="J4" s="104">
        <f>VLOOKUP($I$3,SAWW!$B$4:$H$390,7)</f>
        <v>2.2238969192762212</v>
      </c>
      <c r="K4" s="72" t="s">
        <v>66</v>
      </c>
      <c r="L4" s="72"/>
      <c r="M4" s="72" t="s">
        <v>47</v>
      </c>
      <c r="N4" s="72"/>
      <c r="O4" s="72"/>
      <c r="P4" s="72"/>
      <c r="Q4" s="104">
        <f>VLOOKUP($I$3,'Med BL'!$B$4:$H$390,7)</f>
        <v>0.9849</v>
      </c>
      <c r="R4" s="72" t="s">
        <v>46</v>
      </c>
      <c r="S4" s="72"/>
      <c r="T4" s="72" t="s">
        <v>47</v>
      </c>
      <c r="U4" s="72"/>
      <c r="V4" s="72" t="s">
        <v>66</v>
      </c>
      <c r="W4" s="72"/>
      <c r="Y4" s="69"/>
    </row>
    <row r="5" spans="1:25">
      <c r="C5" s="124"/>
      <c r="E5" s="128"/>
      <c r="F5" s="128"/>
      <c r="G5" s="128"/>
      <c r="H5" s="128"/>
      <c r="T5" s="74" t="s">
        <v>48</v>
      </c>
      <c r="Y5" s="69"/>
    </row>
    <row r="6" spans="1:25">
      <c r="C6" s="124" t="s">
        <v>85</v>
      </c>
      <c r="D6" s="73" t="s">
        <v>52</v>
      </c>
      <c r="E6" s="129" t="s">
        <v>98</v>
      </c>
      <c r="F6" s="129"/>
      <c r="G6" s="129"/>
      <c r="H6" s="128"/>
      <c r="I6" s="74" t="s">
        <v>64</v>
      </c>
      <c r="J6" s="74" t="s">
        <v>63</v>
      </c>
      <c r="K6" s="74"/>
      <c r="L6" s="74" t="s">
        <v>52</v>
      </c>
      <c r="M6" s="103" t="s">
        <v>98</v>
      </c>
      <c r="N6" s="103"/>
      <c r="O6" s="103"/>
      <c r="Q6" s="74" t="s">
        <v>65</v>
      </c>
      <c r="R6" s="74"/>
      <c r="S6" s="74" t="s">
        <v>52</v>
      </c>
      <c r="T6" s="74" t="s">
        <v>50</v>
      </c>
      <c r="V6" s="75"/>
      <c r="W6" s="74" t="s">
        <v>52</v>
      </c>
      <c r="X6" s="74" t="s">
        <v>52</v>
      </c>
      <c r="Y6" s="69"/>
    </row>
    <row r="7" spans="1:25">
      <c r="C7" s="124" t="s">
        <v>49</v>
      </c>
      <c r="D7" s="73" t="s">
        <v>49</v>
      </c>
      <c r="E7" s="124" t="s">
        <v>60</v>
      </c>
      <c r="F7" s="124" t="s">
        <v>62</v>
      </c>
      <c r="G7" s="124"/>
      <c r="H7" s="124" t="s">
        <v>51</v>
      </c>
      <c r="I7" s="74" t="s">
        <v>53</v>
      </c>
      <c r="J7" s="74" t="s">
        <v>53</v>
      </c>
      <c r="K7" s="74" t="s">
        <v>54</v>
      </c>
      <c r="L7" s="74" t="s">
        <v>54</v>
      </c>
      <c r="M7" s="74" t="s">
        <v>60</v>
      </c>
      <c r="N7" s="74" t="s">
        <v>62</v>
      </c>
      <c r="O7" s="74"/>
      <c r="P7" s="74" t="s">
        <v>51</v>
      </c>
      <c r="Q7" s="74" t="s">
        <v>53</v>
      </c>
      <c r="R7" s="74" t="s">
        <v>54</v>
      </c>
      <c r="S7" s="74" t="s">
        <v>54</v>
      </c>
      <c r="T7" s="74" t="s">
        <v>54</v>
      </c>
      <c r="U7" s="74" t="s">
        <v>51</v>
      </c>
      <c r="V7" s="74" t="s">
        <v>54</v>
      </c>
      <c r="W7" s="74" t="s">
        <v>54</v>
      </c>
      <c r="X7" s="74" t="s">
        <v>67</v>
      </c>
      <c r="Y7" s="76"/>
    </row>
    <row r="8" spans="1:25" ht="12.6" thickBot="1">
      <c r="A8" s="77" t="s">
        <v>86</v>
      </c>
      <c r="B8" s="77" t="s">
        <v>3</v>
      </c>
      <c r="C8" s="125" t="s">
        <v>193</v>
      </c>
      <c r="D8" s="77" t="s">
        <v>55</v>
      </c>
      <c r="E8" s="125" t="s">
        <v>61</v>
      </c>
      <c r="F8" s="125" t="s">
        <v>61</v>
      </c>
      <c r="G8" s="125" t="s">
        <v>59</v>
      </c>
      <c r="H8" s="125" t="s">
        <v>55</v>
      </c>
      <c r="I8" s="78" t="s">
        <v>57</v>
      </c>
      <c r="J8" s="78" t="s">
        <v>57</v>
      </c>
      <c r="K8" s="78" t="s">
        <v>99</v>
      </c>
      <c r="L8" s="78" t="s">
        <v>55</v>
      </c>
      <c r="M8" s="78" t="s">
        <v>61</v>
      </c>
      <c r="N8" s="78" t="s">
        <v>61</v>
      </c>
      <c r="O8" s="78" t="s">
        <v>59</v>
      </c>
      <c r="P8" s="78" t="s">
        <v>55</v>
      </c>
      <c r="Q8" s="78" t="s">
        <v>57</v>
      </c>
      <c r="R8" s="78" t="s">
        <v>99</v>
      </c>
      <c r="S8" s="78" t="s">
        <v>55</v>
      </c>
      <c r="T8" s="78" t="s">
        <v>99</v>
      </c>
      <c r="U8" s="78" t="s">
        <v>55</v>
      </c>
      <c r="V8" s="78" t="s">
        <v>99</v>
      </c>
      <c r="W8" s="78" t="s">
        <v>55</v>
      </c>
      <c r="X8" s="77" t="s">
        <v>55</v>
      </c>
      <c r="Y8" s="77" t="s">
        <v>56</v>
      </c>
    </row>
    <row r="9" spans="1:25">
      <c r="T9" s="79"/>
      <c r="U9" s="79"/>
      <c r="V9" s="79"/>
      <c r="W9" s="79"/>
      <c r="X9" s="80"/>
      <c r="Y9" s="81"/>
    </row>
    <row r="10" spans="1:25">
      <c r="A10" s="73">
        <f t="shared" ref="A10:A31" si="0">A11-1</f>
        <v>1998</v>
      </c>
      <c r="B10" s="60">
        <f>DATE(A10,7,1)</f>
        <v>35977</v>
      </c>
      <c r="C10" s="133" t="str">
        <f t="shared" ref="C10:C35" si="1">IFERROR(VLOOKUP($A10,$B$53:$D$62,3,0),"")</f>
        <v/>
      </c>
      <c r="D10" s="101"/>
      <c r="E10" s="99"/>
      <c r="F10" s="99"/>
      <c r="G10" s="328">
        <f t="shared" ref="G10:G12" si="2">G11/(1+H11)</f>
        <v>0.5694525408544896</v>
      </c>
      <c r="H10" s="83"/>
      <c r="I10" s="85"/>
      <c r="J10" s="85"/>
      <c r="K10" s="86"/>
      <c r="L10" s="83"/>
      <c r="M10" s="99"/>
      <c r="N10" s="99"/>
      <c r="O10" s="328">
        <v>0.45297646157266763</v>
      </c>
      <c r="P10" s="83"/>
      <c r="Q10" s="85"/>
      <c r="R10" s="86"/>
      <c r="S10" s="71"/>
      <c r="T10" s="137">
        <f t="shared" ref="T10:T33" si="3">G10+O10</f>
        <v>1.0224290024271572</v>
      </c>
      <c r="U10" s="71"/>
      <c r="V10" s="82"/>
      <c r="W10" s="71"/>
      <c r="X10" s="71"/>
      <c r="Y10" s="87"/>
    </row>
    <row r="11" spans="1:25">
      <c r="A11" s="73">
        <f t="shared" si="0"/>
        <v>1999</v>
      </c>
      <c r="B11" s="60">
        <f t="shared" ref="B11:B31" si="4">DATE(A11,7,1)</f>
        <v>36342</v>
      </c>
      <c r="C11" s="133" t="str">
        <f t="shared" si="1"/>
        <v/>
      </c>
      <c r="D11" s="370">
        <v>-1.6243811881188064E-2</v>
      </c>
      <c r="E11" s="328"/>
      <c r="F11" s="99"/>
      <c r="G11" s="328">
        <f t="shared" si="2"/>
        <v>0.59223064248866919</v>
      </c>
      <c r="H11" s="369">
        <v>4.0000000000000036E-2</v>
      </c>
      <c r="I11" s="85">
        <f>I$4/VLOOKUP($B11,'Indem BL'!$B$4:$H$390,7)</f>
        <v>1.1788563345501395</v>
      </c>
      <c r="J11" s="85">
        <f>J$4/VLOOKUP($B11,SAWW!$B$4:$H$390,7)</f>
        <v>2.0615713070109174</v>
      </c>
      <c r="K11" s="135">
        <f t="shared" ref="K11:K12" si="5">G11*I11*J11</f>
        <v>1.4392959950914126</v>
      </c>
      <c r="L11" s="83"/>
      <c r="M11" s="99"/>
      <c r="N11" s="99"/>
      <c r="O11" s="328">
        <v>0.48468481388275442</v>
      </c>
      <c r="P11" s="371">
        <v>7.0000000000000062E-2</v>
      </c>
      <c r="Q11" s="85">
        <f>Q$4/VLOOKUP($B11,'Med BL'!$B$4:$H$390,7)</f>
        <v>0.9849</v>
      </c>
      <c r="R11" s="136">
        <f t="shared" ref="R11:R12" si="6">O11*Q11</f>
        <v>0.47736607319312485</v>
      </c>
      <c r="S11" s="71"/>
      <c r="T11" s="137">
        <f t="shared" si="3"/>
        <v>1.0769154563714236</v>
      </c>
      <c r="U11" s="71">
        <f t="shared" ref="U11:U24" si="7">T11/T10-1</f>
        <v>5.3291185808423291E-2</v>
      </c>
      <c r="V11" s="137">
        <f t="shared" ref="V11:V33" si="8">K11+R11</f>
        <v>1.9166620682845374</v>
      </c>
      <c r="W11" s="71"/>
      <c r="X11" s="71"/>
      <c r="Y11" s="105">
        <v>1</v>
      </c>
    </row>
    <row r="12" spans="1:25">
      <c r="A12" s="73">
        <f t="shared" si="0"/>
        <v>2000</v>
      </c>
      <c r="B12" s="60">
        <f t="shared" si="4"/>
        <v>36708</v>
      </c>
      <c r="C12" s="133" t="str">
        <f t="shared" si="1"/>
        <v/>
      </c>
      <c r="D12" s="370">
        <v>-1.8713634219216901E-2</v>
      </c>
      <c r="E12" s="328"/>
      <c r="F12" s="329"/>
      <c r="G12" s="328">
        <f t="shared" si="2"/>
        <v>0.61591986818821598</v>
      </c>
      <c r="H12" s="369">
        <v>4.0000000000000036E-2</v>
      </c>
      <c r="I12" s="85">
        <f>I$4/VLOOKUP($B12,'Indem BL'!$B$4:$H$390,7)</f>
        <v>1.1681097250794088</v>
      </c>
      <c r="J12" s="85">
        <f>J$4/VLOOKUP($B12,SAWW!$B$4:$H$390,7)</f>
        <v>1.9789535138723608</v>
      </c>
      <c r="K12" s="135">
        <f t="shared" si="5"/>
        <v>1.4237818290528583</v>
      </c>
      <c r="L12" s="83">
        <f t="shared" ref="L12:L24" si="9">K12/K11-1</f>
        <v>-1.0778996183873124E-2</v>
      </c>
      <c r="M12" s="99"/>
      <c r="N12" s="99"/>
      <c r="O12" s="328">
        <v>0.51861275085454728</v>
      </c>
      <c r="P12" s="371">
        <v>7.0000000000000062E-2</v>
      </c>
      <c r="Q12" s="85">
        <f>Q$4/VLOOKUP($B12,'Med BL'!$B$4:$H$390,7)</f>
        <v>0.9849</v>
      </c>
      <c r="R12" s="136">
        <f t="shared" si="6"/>
        <v>0.51078169831664366</v>
      </c>
      <c r="S12" s="71">
        <f t="shared" ref="S12:S19" si="10">R12/R11-1</f>
        <v>7.0000000000000062E-2</v>
      </c>
      <c r="T12" s="137">
        <f t="shared" si="3"/>
        <v>1.1345326190427634</v>
      </c>
      <c r="U12" s="71">
        <f t="shared" si="7"/>
        <v>5.3502029644440174E-2</v>
      </c>
      <c r="V12" s="137">
        <f t="shared" si="8"/>
        <v>1.9345635273695021</v>
      </c>
      <c r="W12" s="71">
        <f t="shared" ref="W12:W24" si="11">V12/V11-1</f>
        <v>9.3399141044132605E-3</v>
      </c>
      <c r="X12" s="71">
        <f t="shared" ref="X12:X34" si="12">(W12+1)*(D12+1)-1</f>
        <v>-9.5485038509924847E-3</v>
      </c>
      <c r="Y12" s="87">
        <f t="shared" ref="Y12:Y20" si="13">Y11*(X12+1)</f>
        <v>0.99045149614900752</v>
      </c>
    </row>
    <row r="13" spans="1:25">
      <c r="A13" s="73">
        <f t="shared" si="0"/>
        <v>2001</v>
      </c>
      <c r="B13" s="60">
        <f t="shared" si="4"/>
        <v>37073</v>
      </c>
      <c r="C13" s="133" t="str">
        <f t="shared" si="1"/>
        <v/>
      </c>
      <c r="D13" s="370">
        <v>-3.0162412993039456E-2</v>
      </c>
      <c r="E13" s="328"/>
      <c r="F13" s="329"/>
      <c r="G13" s="328">
        <f>G14/(1+H14)</f>
        <v>0.64055666291574465</v>
      </c>
      <c r="H13" s="369">
        <v>4.0000000000000036E-2</v>
      </c>
      <c r="I13" s="85">
        <f>I$4/VLOOKUP($B13,'Indem BL'!$B$4:$H$390,7)</f>
        <v>1.1540305523408505</v>
      </c>
      <c r="J13" s="85">
        <f>J$4/VLOOKUP($B13,SAWW!$B$4:$H$390,7)</f>
        <v>1.9275698327737749</v>
      </c>
      <c r="K13" s="135">
        <f>G13*I13*J13</f>
        <v>1.4249019488759112</v>
      </c>
      <c r="L13" s="83">
        <f t="shared" si="9"/>
        <v>7.8672153288961155E-4</v>
      </c>
      <c r="M13" s="99"/>
      <c r="N13" s="99"/>
      <c r="O13" s="328">
        <v>0.55491564341436561</v>
      </c>
      <c r="P13" s="371">
        <v>7.0000000000000062E-2</v>
      </c>
      <c r="Q13" s="85">
        <f>Q$4/VLOOKUP($B13,'Med BL'!$B$4:$H$390,7)</f>
        <v>0.9849</v>
      </c>
      <c r="R13" s="136">
        <f>O13*Q13</f>
        <v>0.54653641719880874</v>
      </c>
      <c r="S13" s="71">
        <f t="shared" si="10"/>
        <v>7.0000000000000062E-2</v>
      </c>
      <c r="T13" s="137">
        <f t="shared" si="3"/>
        <v>1.1954723063301103</v>
      </c>
      <c r="U13" s="71">
        <f t="shared" si="7"/>
        <v>5.3713473076484552E-2</v>
      </c>
      <c r="V13" s="137">
        <f t="shared" si="8"/>
        <v>1.9714383660747199</v>
      </c>
      <c r="W13" s="71">
        <f t="shared" si="11"/>
        <v>1.9061063740490214E-2</v>
      </c>
      <c r="X13" s="71">
        <f t="shared" si="12"/>
        <v>-1.167627692917661E-2</v>
      </c>
      <c r="Y13" s="87">
        <f t="shared" si="13"/>
        <v>0.97888671019505435</v>
      </c>
    </row>
    <row r="14" spans="1:25">
      <c r="A14" s="73">
        <f t="shared" si="0"/>
        <v>2002</v>
      </c>
      <c r="B14" s="60">
        <f t="shared" si="4"/>
        <v>37438</v>
      </c>
      <c r="C14" s="133" t="str">
        <f t="shared" si="1"/>
        <v/>
      </c>
      <c r="D14" s="370">
        <v>-3.9473684210526327E-2</v>
      </c>
      <c r="E14" s="328"/>
      <c r="F14" s="329"/>
      <c r="G14" s="328">
        <f>G15/(1+H15)</f>
        <v>0.66000524980069142</v>
      </c>
      <c r="H14" s="369">
        <v>3.0362008563643572E-2</v>
      </c>
      <c r="I14" s="85">
        <f>I$4/VLOOKUP($B14,'Indem BL'!$B$4:$H$390,7)</f>
        <v>1.1472617082621039</v>
      </c>
      <c r="J14" s="85">
        <f>J$4/VLOOKUP($B14,SAWW!$B$4:$H$390,7)</f>
        <v>1.8902958625026645</v>
      </c>
      <c r="K14" s="135">
        <f>G14*I14*J14</f>
        <v>1.4313296648755753</v>
      </c>
      <c r="L14" s="83">
        <f t="shared" si="9"/>
        <v>4.5109882857097272E-3</v>
      </c>
      <c r="M14" s="99"/>
      <c r="N14" s="99"/>
      <c r="O14" s="328">
        <v>0.57542667096283373</v>
      </c>
      <c r="P14" s="371">
        <v>3.6962424454760168E-2</v>
      </c>
      <c r="Q14" s="85">
        <f>Q$4/VLOOKUP($B14,'Med BL'!$B$4:$H$390,7)</f>
        <v>0.9849</v>
      </c>
      <c r="R14" s="136">
        <f t="shared" ref="R14:R24" si="14">O14*Q14</f>
        <v>0.56673772823129498</v>
      </c>
      <c r="S14" s="71">
        <f t="shared" si="10"/>
        <v>3.6962424454760168E-2</v>
      </c>
      <c r="T14" s="137">
        <f t="shared" si="3"/>
        <v>1.2354319207635251</v>
      </c>
      <c r="U14" s="71">
        <f t="shared" si="7"/>
        <v>3.3425796835130361E-2</v>
      </c>
      <c r="V14" s="137">
        <f t="shared" si="8"/>
        <v>1.9980673931068704</v>
      </c>
      <c r="W14" s="71">
        <f t="shared" si="11"/>
        <v>1.3507410371226047E-2</v>
      </c>
      <c r="X14" s="71">
        <f t="shared" si="12"/>
        <v>-2.6499461090796039E-2</v>
      </c>
      <c r="Y14" s="87">
        <f t="shared" si="13"/>
        <v>0.95294673990594314</v>
      </c>
    </row>
    <row r="15" spans="1:25">
      <c r="A15" s="73">
        <f t="shared" si="0"/>
        <v>2003</v>
      </c>
      <c r="B15" s="60">
        <f t="shared" si="4"/>
        <v>37803</v>
      </c>
      <c r="C15" s="133" t="str">
        <f t="shared" si="1"/>
        <v/>
      </c>
      <c r="D15" s="370">
        <v>-3.3268101761252389E-2</v>
      </c>
      <c r="E15" s="328"/>
      <c r="F15" s="329"/>
      <c r="G15" s="328">
        <f>G16/(1+H16)</f>
        <v>0.6734316861523475</v>
      </c>
      <c r="H15" s="369">
        <v>2.034292356873002E-2</v>
      </c>
      <c r="I15" s="85">
        <f>I$4/VLOOKUP($B15,'Indem BL'!$B$4:$H$390,7)</f>
        <v>1.1431463812894618</v>
      </c>
      <c r="J15" s="85">
        <f>J$4/VLOOKUP($B15,SAWW!$B$4:$H$390,7)</f>
        <v>1.8348870061453106</v>
      </c>
      <c r="K15" s="135">
        <f t="shared" ref="K15:K24" si="15">G15*I15*J15</f>
        <v>1.4125528897831725</v>
      </c>
      <c r="L15" s="83">
        <f t="shared" si="9"/>
        <v>-1.311841398468816E-2</v>
      </c>
      <c r="M15" s="99"/>
      <c r="N15" s="99"/>
      <c r="O15" s="328">
        <v>0.62129335484157289</v>
      </c>
      <c r="P15" s="371">
        <v>7.9708998892930483E-2</v>
      </c>
      <c r="Q15" s="85">
        <f>Q$4/VLOOKUP($B15,'Med BL'!$B$4:$H$390,7)</f>
        <v>0.9849</v>
      </c>
      <c r="R15" s="136">
        <f t="shared" si="14"/>
        <v>0.6119118251834651</v>
      </c>
      <c r="S15" s="71">
        <f t="shared" si="10"/>
        <v>7.9708998892930261E-2</v>
      </c>
      <c r="T15" s="137">
        <f t="shared" si="3"/>
        <v>1.2947250409939204</v>
      </c>
      <c r="U15" s="71">
        <f t="shared" si="7"/>
        <v>4.799383861941231E-2</v>
      </c>
      <c r="V15" s="137">
        <f t="shared" si="8"/>
        <v>2.0244647149666375</v>
      </c>
      <c r="W15" s="71">
        <f t="shared" si="11"/>
        <v>1.3211427177499235E-2</v>
      </c>
      <c r="X15" s="71">
        <f t="shared" si="12"/>
        <v>-2.0496193687505548E-2</v>
      </c>
      <c r="Y15" s="87">
        <f t="shared" si="13"/>
        <v>0.93341495895095394</v>
      </c>
    </row>
    <row r="16" spans="1:25">
      <c r="A16" s="73">
        <f t="shared" si="0"/>
        <v>2004</v>
      </c>
      <c r="B16" s="60">
        <f t="shared" si="4"/>
        <v>38169</v>
      </c>
      <c r="C16" s="133" t="str">
        <f t="shared" si="1"/>
        <v/>
      </c>
      <c r="D16" s="370">
        <v>-6.0398949011856606E-2</v>
      </c>
      <c r="E16" s="328"/>
      <c r="F16" s="329"/>
      <c r="G16" s="328">
        <f t="shared" ref="G16:G18" si="16">G17/(1+H17)</f>
        <v>0.70873720129467688</v>
      </c>
      <c r="H16" s="369">
        <v>5.2426275550007784E-2</v>
      </c>
      <c r="I16" s="85">
        <f>I$4/VLOOKUP($B16,'Indem BL'!$B$4:$H$390,7)</f>
        <v>1.1382518981275136</v>
      </c>
      <c r="J16" s="85">
        <f>J$4/VLOOKUP($B16,SAWW!$B$4:$H$390,7)</f>
        <v>1.767555368795056</v>
      </c>
      <c r="K16" s="135">
        <f t="shared" si="15"/>
        <v>1.4259248559594535</v>
      </c>
      <c r="L16" s="83">
        <f t="shared" si="9"/>
        <v>9.4665242434452956E-3</v>
      </c>
      <c r="M16" s="99"/>
      <c r="N16" s="99"/>
      <c r="O16" s="328">
        <v>0.68428689928252329</v>
      </c>
      <c r="P16" s="371">
        <v>0.10139098374392486</v>
      </c>
      <c r="Q16" s="85">
        <f>Q$4/VLOOKUP($B16,'Med BL'!$B$4:$H$390,7)</f>
        <v>0.9849</v>
      </c>
      <c r="R16" s="136">
        <f t="shared" si="14"/>
        <v>0.6739541671033572</v>
      </c>
      <c r="S16" s="71">
        <f t="shared" si="10"/>
        <v>0.10139098374392486</v>
      </c>
      <c r="T16" s="137">
        <f t="shared" si="3"/>
        <v>1.3930241005772002</v>
      </c>
      <c r="U16" s="71">
        <f t="shared" si="7"/>
        <v>7.5922729900874231E-2</v>
      </c>
      <c r="V16" s="137">
        <f t="shared" si="8"/>
        <v>2.0998790230628108</v>
      </c>
      <c r="W16" s="71">
        <f t="shared" si="11"/>
        <v>3.7251480620355659E-2</v>
      </c>
      <c r="X16" s="71">
        <f t="shared" si="12"/>
        <v>-2.539741867010592E-2</v>
      </c>
      <c r="Y16" s="87">
        <f t="shared" si="13"/>
        <v>0.90970862844553679</v>
      </c>
    </row>
    <row r="17" spans="1:25">
      <c r="A17" s="73">
        <f t="shared" si="0"/>
        <v>2005</v>
      </c>
      <c r="B17" s="60">
        <f t="shared" si="4"/>
        <v>38534</v>
      </c>
      <c r="C17" s="133" t="str">
        <f t="shared" si="1"/>
        <v/>
      </c>
      <c r="D17" s="370">
        <v>-2.1266829865361103E-2</v>
      </c>
      <c r="E17" s="328"/>
      <c r="F17" s="329"/>
      <c r="G17" s="328">
        <f t="shared" si="16"/>
        <v>0.7358817367949867</v>
      </c>
      <c r="H17" s="369">
        <v>3.8299859878561326E-2</v>
      </c>
      <c r="I17" s="85">
        <f>I$4/VLOOKUP($B17,'Indem BL'!$B$4:$H$390,7)</f>
        <v>1.1279872144757839</v>
      </c>
      <c r="J17" s="85">
        <f>J$4/VLOOKUP($B17,SAWW!$B$4:$H$390,7)</f>
        <v>1.6961234991914627</v>
      </c>
      <c r="K17" s="135">
        <f t="shared" si="15"/>
        <v>1.4078930754186649</v>
      </c>
      <c r="L17" s="83">
        <f t="shared" si="9"/>
        <v>-1.2645673764243082E-2</v>
      </c>
      <c r="M17" s="99"/>
      <c r="N17" s="99"/>
      <c r="O17" s="328">
        <v>0.73849788479761724</v>
      </c>
      <c r="P17" s="371">
        <v>7.9222597381207072E-2</v>
      </c>
      <c r="Q17" s="85">
        <f>Q$4/VLOOKUP($B17,'Med BL'!$B$4:$H$390,7)</f>
        <v>0.9849</v>
      </c>
      <c r="R17" s="136">
        <f t="shared" si="14"/>
        <v>0.72734656673717324</v>
      </c>
      <c r="S17" s="71">
        <f t="shared" si="10"/>
        <v>7.9222597381207072E-2</v>
      </c>
      <c r="T17" s="137">
        <f t="shared" si="3"/>
        <v>1.4743796215926039</v>
      </c>
      <c r="U17" s="71">
        <f t="shared" si="7"/>
        <v>5.8402091522820054E-2</v>
      </c>
      <c r="V17" s="137">
        <f t="shared" si="8"/>
        <v>2.1352396421558382</v>
      </c>
      <c r="W17" s="71">
        <f t="shared" si="11"/>
        <v>1.6839360127256953E-2</v>
      </c>
      <c r="X17" s="71">
        <f t="shared" si="12"/>
        <v>-4.785589544972102E-3</v>
      </c>
      <c r="Y17" s="87">
        <f t="shared" si="13"/>
        <v>0.90535513634427689</v>
      </c>
    </row>
    <row r="18" spans="1:25">
      <c r="A18" s="73">
        <f t="shared" si="0"/>
        <v>2006</v>
      </c>
      <c r="B18" s="60">
        <f t="shared" si="4"/>
        <v>38899</v>
      </c>
      <c r="C18" s="133" t="str">
        <f t="shared" si="1"/>
        <v/>
      </c>
      <c r="D18" s="370">
        <v>-1.5632327653587574E-2</v>
      </c>
      <c r="E18" s="328"/>
      <c r="F18" s="99"/>
      <c r="G18" s="328">
        <f t="shared" si="16"/>
        <v>0.76633658150265138</v>
      </c>
      <c r="H18" s="369">
        <v>4.1385515069725543E-2</v>
      </c>
      <c r="I18" s="85">
        <f>I$4/VLOOKUP($B18,'Indem BL'!$B$4:$H$390,7)</f>
        <v>1.1175935940511086</v>
      </c>
      <c r="J18" s="85">
        <f>J$4/VLOOKUP($B18,SAWW!$B$4:$H$390,7)</f>
        <v>1.6296994250720032</v>
      </c>
      <c r="K18" s="135">
        <f t="shared" si="15"/>
        <v>1.3957607243752168</v>
      </c>
      <c r="L18" s="83">
        <f t="shared" si="9"/>
        <v>-8.6173810037671883E-3</v>
      </c>
      <c r="M18" s="99"/>
      <c r="N18" s="99"/>
      <c r="O18" s="328">
        <v>0.78459412819818586</v>
      </c>
      <c r="P18" s="371">
        <v>6.2418924074780779E-2</v>
      </c>
      <c r="Q18" s="85">
        <f>Q$4/VLOOKUP($B18,'Med BL'!$B$4:$H$390,7)</f>
        <v>0.9849</v>
      </c>
      <c r="R18" s="136">
        <f t="shared" si="14"/>
        <v>0.77274675686239325</v>
      </c>
      <c r="S18" s="71">
        <f t="shared" si="10"/>
        <v>6.2418924074780779E-2</v>
      </c>
      <c r="T18" s="137">
        <f t="shared" si="3"/>
        <v>1.5509307097008374</v>
      </c>
      <c r="U18" s="71">
        <f t="shared" si="7"/>
        <v>5.1920880475507358E-2</v>
      </c>
      <c r="V18" s="137">
        <f t="shared" si="8"/>
        <v>2.1685074812376102</v>
      </c>
      <c r="W18" s="71">
        <f t="shared" si="11"/>
        <v>1.5580377220883346E-2</v>
      </c>
      <c r="X18" s="71">
        <f t="shared" si="12"/>
        <v>-2.9550799438760045E-4</v>
      </c>
      <c r="Y18" s="87">
        <f t="shared" si="13"/>
        <v>0.90508759666372729</v>
      </c>
    </row>
    <row r="19" spans="1:25">
      <c r="A19" s="73">
        <f t="shared" si="0"/>
        <v>2007</v>
      </c>
      <c r="B19" s="60">
        <f t="shared" si="4"/>
        <v>39264</v>
      </c>
      <c r="C19" s="133" t="str">
        <f t="shared" si="1"/>
        <v/>
      </c>
      <c r="D19" s="370">
        <v>-1.3498491345084962E-2</v>
      </c>
      <c r="E19" s="328"/>
      <c r="F19" s="99"/>
      <c r="G19" s="328">
        <v>0.80115000000000003</v>
      </c>
      <c r="H19" s="369">
        <v>4.5428365730741493E-2</v>
      </c>
      <c r="I19" s="85">
        <f>I$4/VLOOKUP($B19,'Indem BL'!$B$4:$H$390,7)</f>
        <v>1.1067474688563166</v>
      </c>
      <c r="J19" s="85">
        <f>J$4/VLOOKUP($B19,SAWW!$B$4:$H$390,7)</f>
        <v>1.5755586345043275</v>
      </c>
      <c r="K19" s="135">
        <f t="shared" si="15"/>
        <v>1.3970017319782915</v>
      </c>
      <c r="L19" s="83">
        <f t="shared" si="9"/>
        <v>8.8912632473614472E-4</v>
      </c>
      <c r="M19" s="99"/>
      <c r="N19" s="99"/>
      <c r="O19" s="328">
        <v>0.8325499999999999</v>
      </c>
      <c r="P19" s="371">
        <v>6.1121884651296421E-2</v>
      </c>
      <c r="Q19" s="85">
        <f>Q$4/VLOOKUP($B19,'Med BL'!$B$4:$H$390,7)</f>
        <v>0.9849</v>
      </c>
      <c r="R19" s="136">
        <f t="shared" si="14"/>
        <v>0.81997849499999986</v>
      </c>
      <c r="S19" s="71">
        <f t="shared" si="10"/>
        <v>6.1121884651296421E-2</v>
      </c>
      <c r="T19" s="137">
        <f t="shared" si="3"/>
        <v>1.6336999999999999</v>
      </c>
      <c r="U19" s="71">
        <f t="shared" si="7"/>
        <v>5.3367497194718672E-2</v>
      </c>
      <c r="V19" s="137">
        <f t="shared" si="8"/>
        <v>2.2169802269782912</v>
      </c>
      <c r="W19" s="71">
        <f t="shared" si="11"/>
        <v>2.2353045198173271E-2</v>
      </c>
      <c r="X19" s="71">
        <f t="shared" si="12"/>
        <v>8.5528214659444934E-3</v>
      </c>
      <c r="Y19" s="87">
        <f t="shared" si="13"/>
        <v>0.91282864928903296</v>
      </c>
    </row>
    <row r="20" spans="1:25">
      <c r="A20" s="73">
        <f t="shared" si="0"/>
        <v>2008</v>
      </c>
      <c r="B20" s="60">
        <f t="shared" si="4"/>
        <v>39630</v>
      </c>
      <c r="C20" s="133" t="str">
        <f t="shared" si="1"/>
        <v/>
      </c>
      <c r="D20" s="370">
        <v>-4.3947198969735979E-2</v>
      </c>
      <c r="E20" s="328"/>
      <c r="F20" s="99"/>
      <c r="G20" s="328">
        <v>0.84575</v>
      </c>
      <c r="H20" s="369">
        <v>5.5669974411783008E-2</v>
      </c>
      <c r="I20" s="85">
        <f>I$4/VLOOKUP($B20,'Indem BL'!$B$4:$H$390,7)</f>
        <v>1.0986176978919162</v>
      </c>
      <c r="J20" s="85">
        <f>J$4/VLOOKUP($B20,SAWW!$B$4:$H$390,7)</f>
        <v>1.5372525886853521</v>
      </c>
      <c r="K20" s="135">
        <f t="shared" si="15"/>
        <v>1.4283473402256524</v>
      </c>
      <c r="L20" s="83">
        <f t="shared" si="9"/>
        <v>2.2437773361220215E-2</v>
      </c>
      <c r="M20" s="99"/>
      <c r="N20" s="99"/>
      <c r="O20" s="328">
        <v>0.87705</v>
      </c>
      <c r="P20" s="371">
        <v>5.3450243228635008E-2</v>
      </c>
      <c r="Q20" s="85">
        <f>Q$4/VLOOKUP($B20,'Med BL'!$B$4:$H$390,7)</f>
        <v>0.9849</v>
      </c>
      <c r="R20" s="136">
        <f t="shared" si="14"/>
        <v>0.86380654499999998</v>
      </c>
      <c r="S20" s="71">
        <f>R20/R19-1</f>
        <v>5.3450243228635008E-2</v>
      </c>
      <c r="T20" s="137">
        <f t="shared" si="3"/>
        <v>1.7227999999999999</v>
      </c>
      <c r="U20" s="71">
        <f t="shared" si="7"/>
        <v>5.45387770092427E-2</v>
      </c>
      <c r="V20" s="137">
        <f t="shared" si="8"/>
        <v>2.2921538852256522</v>
      </c>
      <c r="W20" s="71">
        <f t="shared" si="11"/>
        <v>3.3908132031390092E-2</v>
      </c>
      <c r="X20" s="71">
        <f t="shared" si="12"/>
        <v>-1.1529234363421459E-2</v>
      </c>
      <c r="Y20" s="87">
        <f t="shared" si="13"/>
        <v>0.90230443385773429</v>
      </c>
    </row>
    <row r="21" spans="1:25" s="436" customFormat="1">
      <c r="A21" s="482">
        <f t="shared" si="0"/>
        <v>2009</v>
      </c>
      <c r="B21" s="483">
        <f t="shared" si="4"/>
        <v>39995</v>
      </c>
      <c r="C21" s="484" t="str">
        <f t="shared" si="1"/>
        <v/>
      </c>
      <c r="D21" s="479">
        <v>-3.9063815457147766E-2</v>
      </c>
      <c r="E21" s="328"/>
      <c r="F21" s="99"/>
      <c r="G21" s="328">
        <v>0.81673640167364003</v>
      </c>
      <c r="H21" s="369">
        <v>2.0455217262784542E-2</v>
      </c>
      <c r="I21" s="85">
        <f>I$4/VLOOKUP($B21,'Indem BL'!$B$4:$H$390,7)</f>
        <v>1.0907641956829985</v>
      </c>
      <c r="J21" s="85">
        <f>J$4/VLOOKUP($B21,SAWW!$B$4:$H$390,7)</f>
        <v>1.5132798592913159</v>
      </c>
      <c r="K21" s="135">
        <f t="shared" si="15"/>
        <v>1.3481308224582904</v>
      </c>
      <c r="L21" s="83">
        <f t="shared" si="9"/>
        <v>-5.6160371856532665E-2</v>
      </c>
      <c r="M21" s="99"/>
      <c r="N21" s="99"/>
      <c r="O21" s="328">
        <v>0.77893575926376113</v>
      </c>
      <c r="P21" s="371">
        <v>-1.0945784162818439E-2</v>
      </c>
      <c r="Q21" s="85">
        <f>Q$4/VLOOKUP($B21,'Med BL'!$B$4:$H$390,7)</f>
        <v>0.9849</v>
      </c>
      <c r="R21" s="136">
        <f t="shared" si="14"/>
        <v>0.76717382929887834</v>
      </c>
      <c r="S21" s="83">
        <f t="shared" ref="S21:S24" si="17">R21/R20-1</f>
        <v>-0.11186846899975922</v>
      </c>
      <c r="T21" s="136">
        <f t="shared" si="3"/>
        <v>1.5956721609374012</v>
      </c>
      <c r="U21" s="83">
        <f t="shared" si="7"/>
        <v>-7.3791408789527946E-2</v>
      </c>
      <c r="V21" s="136">
        <f t="shared" si="8"/>
        <v>2.1153046517571688</v>
      </c>
      <c r="W21" s="83">
        <f t="shared" si="11"/>
        <v>-7.7154171283344453E-2</v>
      </c>
      <c r="X21" s="83">
        <f t="shared" si="12"/>
        <v>-0.11320405043173043</v>
      </c>
      <c r="Y21" s="485">
        <f t="shared" ref="Y21:Y24" si="18">Y20*(X21+1)</f>
        <v>0.80015991722252933</v>
      </c>
    </row>
    <row r="22" spans="1:25" s="436" customFormat="1">
      <c r="A22" s="482">
        <f t="shared" si="0"/>
        <v>2010</v>
      </c>
      <c r="B22" s="483">
        <f t="shared" si="4"/>
        <v>40360</v>
      </c>
      <c r="C22" s="484">
        <f t="shared" si="1"/>
        <v>28.24</v>
      </c>
      <c r="D22" s="479">
        <v>5.9652928416484841E-3</v>
      </c>
      <c r="E22" s="99"/>
      <c r="F22" s="99"/>
      <c r="G22" s="135">
        <f t="shared" ref="G22:G35" si="19">IFERROR(VLOOKUP($A22,N$55:Q$65,4,0),G21*I21*J21/I22/J22*(1+$L$43))</f>
        <v>0.82071717212042172</v>
      </c>
      <c r="H22" s="369">
        <v>-4.4714721598306806E-3</v>
      </c>
      <c r="I22" s="85">
        <f>I$4/VLOOKUP($B22,'Indem BL'!$B$4:$H$390,7)</f>
        <v>1.0888043478568563</v>
      </c>
      <c r="J22" s="85">
        <f>J$4/VLOOKUP($B22,SAWW!$B$4:$H$390,7)</f>
        <v>1.477563389147279</v>
      </c>
      <c r="K22" s="135">
        <f t="shared" si="15"/>
        <v>1.320351273046497</v>
      </c>
      <c r="L22" s="83">
        <f t="shared" si="9"/>
        <v>-2.0605974545658601E-2</v>
      </c>
      <c r="M22" s="100"/>
      <c r="N22" s="100"/>
      <c r="O22" s="135">
        <f t="shared" ref="O22:O35" si="20">IFERROR(VLOOKUP($A22,T$55:W$65,4,0),O21*Q21/Q22*(1+$S$43))</f>
        <v>0.79311595721937</v>
      </c>
      <c r="P22" s="371">
        <v>2.86557354013528E-2</v>
      </c>
      <c r="Q22" s="85">
        <f>Q$4/VLOOKUP($B22,'Med BL'!$B$4:$H$390,7)</f>
        <v>0.9849</v>
      </c>
      <c r="R22" s="136">
        <f t="shared" si="14"/>
        <v>0.78113990626535756</v>
      </c>
      <c r="S22" s="83">
        <f t="shared" si="17"/>
        <v>1.8204579500897378E-2</v>
      </c>
      <c r="T22" s="136">
        <f t="shared" si="3"/>
        <v>1.6138331293397918</v>
      </c>
      <c r="U22" s="83">
        <f t="shared" si="7"/>
        <v>1.138139076871636E-2</v>
      </c>
      <c r="V22" s="136">
        <f t="shared" si="8"/>
        <v>2.1014911793118545</v>
      </c>
      <c r="W22" s="83">
        <f t="shared" si="11"/>
        <v>-6.5302520059413727E-3</v>
      </c>
      <c r="X22" s="83">
        <f t="shared" si="12"/>
        <v>-6.0391402983805964E-4</v>
      </c>
      <c r="Y22" s="485">
        <f t="shared" si="18"/>
        <v>0.79967668942240455</v>
      </c>
    </row>
    <row r="23" spans="1:25" s="436" customFormat="1">
      <c r="A23" s="482">
        <f t="shared" si="0"/>
        <v>2011</v>
      </c>
      <c r="B23" s="483">
        <f t="shared" si="4"/>
        <v>40725</v>
      </c>
      <c r="C23" s="484">
        <f t="shared" si="1"/>
        <v>27.75</v>
      </c>
      <c r="D23" s="480">
        <f t="shared" ref="D23:D31" si="21">C23/C22-1</f>
        <v>-1.7351274787535398E-2</v>
      </c>
      <c r="E23" s="99"/>
      <c r="F23" s="99"/>
      <c r="G23" s="135">
        <f t="shared" si="19"/>
        <v>0.8202565706947309</v>
      </c>
      <c r="H23" s="83">
        <f t="shared" ref="H23:H24" si="22">G23/G22-1</f>
        <v>-5.6121821418797513E-4</v>
      </c>
      <c r="I23" s="85">
        <f>I$4/VLOOKUP($B23,'Indem BL'!$B$4:$H$390,7)</f>
        <v>1.0858724921281104</v>
      </c>
      <c r="J23" s="85">
        <f>J$4/VLOOKUP($B23,SAWW!$B$4:$H$390,7)</f>
        <v>1.432192700944787</v>
      </c>
      <c r="K23" s="135">
        <f t="shared" si="15"/>
        <v>1.2756455123222918</v>
      </c>
      <c r="L23" s="83">
        <f t="shared" si="9"/>
        <v>-3.3858990131507838E-2</v>
      </c>
      <c r="M23" s="100"/>
      <c r="N23" s="100"/>
      <c r="O23" s="135">
        <f t="shared" si="20"/>
        <v>0.84111760296289928</v>
      </c>
      <c r="P23" s="83">
        <f t="shared" ref="P23:P24" si="23">O23/O22-1</f>
        <v>6.0522859622974767E-2</v>
      </c>
      <c r="Q23" s="85">
        <f>Q$4/VLOOKUP($B23,'Med BL'!$B$4:$H$390,7)</f>
        <v>0.9849</v>
      </c>
      <c r="R23" s="136">
        <f t="shared" si="14"/>
        <v>0.8284167271581595</v>
      </c>
      <c r="S23" s="83">
        <f t="shared" si="17"/>
        <v>6.0522859622974767E-2</v>
      </c>
      <c r="T23" s="136">
        <f t="shared" si="3"/>
        <v>1.6613741736576302</v>
      </c>
      <c r="U23" s="83">
        <f t="shared" si="7"/>
        <v>2.9458463488903019E-2</v>
      </c>
      <c r="V23" s="136">
        <f t="shared" si="8"/>
        <v>2.1040622394804513</v>
      </c>
      <c r="W23" s="83">
        <f t="shared" si="11"/>
        <v>1.2234456151458684E-3</v>
      </c>
      <c r="X23" s="83">
        <f t="shared" si="12"/>
        <v>-1.6149057513445531E-2</v>
      </c>
      <c r="Y23" s="485">
        <f t="shared" si="18"/>
        <v>0.78676266457276045</v>
      </c>
    </row>
    <row r="24" spans="1:25" s="436" customFormat="1">
      <c r="A24" s="482">
        <f t="shared" si="0"/>
        <v>2012</v>
      </c>
      <c r="B24" s="483">
        <f t="shared" si="4"/>
        <v>41091</v>
      </c>
      <c r="C24" s="484">
        <f t="shared" si="1"/>
        <v>26.65</v>
      </c>
      <c r="D24" s="480">
        <f t="shared" si="21"/>
        <v>-3.9639639639639679E-2</v>
      </c>
      <c r="E24" s="99"/>
      <c r="F24" s="99"/>
      <c r="G24" s="135">
        <f t="shared" si="19"/>
        <v>0.82589367838603578</v>
      </c>
      <c r="H24" s="83">
        <f t="shared" si="22"/>
        <v>6.8723712710163642E-3</v>
      </c>
      <c r="I24" s="85">
        <f>I$4/VLOOKUP($B24,'Indem BL'!$B$4:$H$390,7)</f>
        <v>1.0804701414210056</v>
      </c>
      <c r="J24" s="85">
        <f>J$4/VLOOKUP($B24,SAWW!$B$4:$H$390,7)</f>
        <v>1.3975023533503208</v>
      </c>
      <c r="K24" s="135">
        <f t="shared" si="15"/>
        <v>1.2470660596498535</v>
      </c>
      <c r="L24" s="83">
        <f t="shared" si="9"/>
        <v>-2.2403914250762269E-2</v>
      </c>
      <c r="M24" s="100"/>
      <c r="N24" s="100"/>
      <c r="O24" s="135">
        <f t="shared" si="20"/>
        <v>0.86886276414604602</v>
      </c>
      <c r="P24" s="83">
        <f t="shared" si="23"/>
        <v>3.2986066497018296E-2</v>
      </c>
      <c r="Q24" s="85">
        <f>Q$4/VLOOKUP($B24,'Med BL'!$B$4:$H$390,7)</f>
        <v>0.9849</v>
      </c>
      <c r="R24" s="136">
        <f t="shared" si="14"/>
        <v>0.8557429364074407</v>
      </c>
      <c r="S24" s="83">
        <f t="shared" si="17"/>
        <v>3.2986066497018074E-2</v>
      </c>
      <c r="T24" s="136">
        <f t="shared" si="3"/>
        <v>1.6947564425320818</v>
      </c>
      <c r="U24" s="83">
        <f t="shared" si="7"/>
        <v>2.0093167092490871E-2</v>
      </c>
      <c r="V24" s="136">
        <f t="shared" si="8"/>
        <v>2.102808996057294</v>
      </c>
      <c r="W24" s="83">
        <f t="shared" si="11"/>
        <v>-5.9563039516685734E-4</v>
      </c>
      <c r="X24" s="83">
        <f t="shared" si="12"/>
        <v>-4.0211659460583693E-2</v>
      </c>
      <c r="Y24" s="485">
        <f t="shared" si="18"/>
        <v>0.75512563222865914</v>
      </c>
    </row>
    <row r="25" spans="1:25" s="436" customFormat="1">
      <c r="A25" s="482">
        <f t="shared" si="0"/>
        <v>2013</v>
      </c>
      <c r="B25" s="483">
        <f t="shared" si="4"/>
        <v>41456</v>
      </c>
      <c r="C25" s="484">
        <f t="shared" si="1"/>
        <v>26.035</v>
      </c>
      <c r="D25" s="480">
        <f t="shared" si="21"/>
        <v>-2.3076923076922995E-2</v>
      </c>
      <c r="E25" s="99"/>
      <c r="F25" s="99"/>
      <c r="G25" s="135">
        <f t="shared" si="19"/>
        <v>0.83434695606345244</v>
      </c>
      <c r="H25" s="83">
        <f t="shared" ref="H25" si="24">G25/G24-1</f>
        <v>1.0235309820915584E-2</v>
      </c>
      <c r="I25" s="85">
        <f>I$4/VLOOKUP($B25,'Indem BL'!$B$4:$H$390,7)</f>
        <v>1.0729594254429053</v>
      </c>
      <c r="J25" s="85">
        <f>J$4/VLOOKUP($B25,SAWW!$B$4:$H$390,7)</f>
        <v>1.3705663497072307</v>
      </c>
      <c r="K25" s="135">
        <f t="shared" ref="K25" si="25">G25*I25*J25</f>
        <v>1.2269589977478701</v>
      </c>
      <c r="L25" s="83">
        <f t="shared" ref="L25" si="26">K25/K24-1</f>
        <v>-1.61234938168624E-2</v>
      </c>
      <c r="M25" s="100"/>
      <c r="N25" s="100"/>
      <c r="O25" s="135">
        <f t="shared" si="20"/>
        <v>0.87870330360594595</v>
      </c>
      <c r="P25" s="83">
        <f t="shared" ref="P25" si="27">O25/O24-1</f>
        <v>1.1325769576017608E-2</v>
      </c>
      <c r="Q25" s="85">
        <f>Q$4/VLOOKUP($B25,'Med BL'!$B$4:$H$390,7)</f>
        <v>0.9849</v>
      </c>
      <c r="R25" s="136">
        <f t="shared" ref="R25" si="28">O25*Q25</f>
        <v>0.86543488372149613</v>
      </c>
      <c r="S25" s="83">
        <f t="shared" ref="S25" si="29">R25/R24-1</f>
        <v>1.1325769576017608E-2</v>
      </c>
      <c r="T25" s="136">
        <f t="shared" si="3"/>
        <v>1.7130502596693984</v>
      </c>
      <c r="U25" s="83">
        <f t="shared" ref="U25" si="30">T25/T24-1</f>
        <v>1.0794363531071438E-2</v>
      </c>
      <c r="V25" s="136">
        <f t="shared" si="8"/>
        <v>2.0923938814693663</v>
      </c>
      <c r="W25" s="83">
        <f t="shared" ref="W25" si="31">V25/V24-1</f>
        <v>-4.9529532199337201E-3</v>
      </c>
      <c r="X25" s="83">
        <f t="shared" si="12"/>
        <v>-2.7915577376396716E-2</v>
      </c>
      <c r="Y25" s="485">
        <f t="shared" ref="Y25" si="32">Y24*(X25+1)</f>
        <v>0.73404586421327955</v>
      </c>
    </row>
    <row r="26" spans="1:25" s="436" customFormat="1">
      <c r="A26" s="482">
        <f t="shared" si="0"/>
        <v>2014</v>
      </c>
      <c r="B26" s="483">
        <f t="shared" si="4"/>
        <v>41821</v>
      </c>
      <c r="C26" s="484">
        <f t="shared" si="1"/>
        <v>25.22</v>
      </c>
      <c r="D26" s="480">
        <f t="shared" si="21"/>
        <v>-3.1304013827539889E-2</v>
      </c>
      <c r="E26" s="99"/>
      <c r="F26" s="99"/>
      <c r="G26" s="135">
        <f t="shared" si="19"/>
        <v>0.85561361804307112</v>
      </c>
      <c r="H26" s="83">
        <f t="shared" ref="H26" si="33">G26/G25-1</f>
        <v>2.5488990910876419E-2</v>
      </c>
      <c r="I26" s="85">
        <f>I$4/VLOOKUP($B26,'Indem BL'!$B$4:$H$390,7)</f>
        <v>1.0695369073394192</v>
      </c>
      <c r="J26" s="85">
        <f>J$4/VLOOKUP($B26,SAWW!$B$4:$H$390,7)</f>
        <v>1.3395368453405636</v>
      </c>
      <c r="K26" s="135">
        <f t="shared" ref="K26" si="34">G26*I26*J26</f>
        <v>1.2258240218926102</v>
      </c>
      <c r="L26" s="83">
        <f t="shared" ref="L26" si="35">K26/K25-1</f>
        <v>-9.250316085078758E-4</v>
      </c>
      <c r="M26" s="100"/>
      <c r="N26" s="100"/>
      <c r="O26" s="135">
        <f t="shared" si="20"/>
        <v>0.91726466631074677</v>
      </c>
      <c r="P26" s="83">
        <f t="shared" ref="P26" si="36">O26/O25-1</f>
        <v>4.3884394819680317E-2</v>
      </c>
      <c r="Q26" s="85">
        <f>Q$4/VLOOKUP($B26,'Med BL'!$B$4:$H$390,7)</f>
        <v>0.9849</v>
      </c>
      <c r="R26" s="136">
        <f t="shared" ref="R26" si="37">O26*Q26</f>
        <v>0.90341396984945443</v>
      </c>
      <c r="S26" s="83">
        <f t="shared" ref="S26" si="38">R26/R25-1</f>
        <v>4.3884394819680317E-2</v>
      </c>
      <c r="T26" s="136">
        <f t="shared" si="3"/>
        <v>1.7728782843538178</v>
      </c>
      <c r="U26" s="83">
        <f t="shared" ref="U26" si="39">T26/T25-1</f>
        <v>3.4924850772309224E-2</v>
      </c>
      <c r="V26" s="136">
        <f t="shared" si="8"/>
        <v>2.1292379917420647</v>
      </c>
      <c r="W26" s="83">
        <f t="shared" ref="W26" si="40">V26/V25-1</f>
        <v>1.7608592052861916E-2</v>
      </c>
      <c r="X26" s="83">
        <f t="shared" si="12"/>
        <v>-1.4246641383784286E-2</v>
      </c>
      <c r="Y26" s="485">
        <f t="shared" ref="Y26" si="41">Y25*(X26+1)</f>
        <v>0.72358817602658299</v>
      </c>
    </row>
    <row r="27" spans="1:25" s="436" customFormat="1">
      <c r="A27" s="482">
        <f t="shared" si="0"/>
        <v>2015</v>
      </c>
      <c r="B27" s="483">
        <f t="shared" si="4"/>
        <v>42186</v>
      </c>
      <c r="C27" s="484">
        <f t="shared" si="1"/>
        <v>23.689999999999998</v>
      </c>
      <c r="D27" s="480">
        <f t="shared" si="21"/>
        <v>-6.0666137985725621E-2</v>
      </c>
      <c r="E27" s="99"/>
      <c r="F27" s="99"/>
      <c r="G27" s="135">
        <f t="shared" si="19"/>
        <v>0.86052519005934203</v>
      </c>
      <c r="H27" s="83">
        <f t="shared" ref="H27:H28" si="42">G27/G26-1</f>
        <v>5.740408886319992E-3</v>
      </c>
      <c r="I27" s="85">
        <f>I$4/VLOOKUP($B27,'Indem BL'!$B$4:$H$390,7)</f>
        <v>1.064745552353827</v>
      </c>
      <c r="J27" s="85">
        <f>J$4/VLOOKUP($B27,SAWW!$B$4:$H$390,7)</f>
        <v>1.3083527941806967</v>
      </c>
      <c r="K27" s="135">
        <f t="shared" ref="K27:K28" si="43">G27*I27*J27</f>
        <v>1.1987656466660173</v>
      </c>
      <c r="L27" s="83">
        <f t="shared" ref="L27:L28" si="44">K27/K26-1</f>
        <v>-2.2073621289307233E-2</v>
      </c>
      <c r="M27" s="100"/>
      <c r="N27" s="100"/>
      <c r="O27" s="135">
        <f t="shared" si="20"/>
        <v>0.91817889595752145</v>
      </c>
      <c r="P27" s="83">
        <f t="shared" ref="P27:P28" si="45">O27/O26-1</f>
        <v>9.9669122811829602E-4</v>
      </c>
      <c r="Q27" s="85">
        <f>Q$4/VLOOKUP($B27,'Med BL'!$B$4:$H$390,7)</f>
        <v>1</v>
      </c>
      <c r="R27" s="136">
        <f t="shared" ref="R27:R28" si="46">O27*Q27</f>
        <v>0.91817889595752145</v>
      </c>
      <c r="S27" s="83">
        <f t="shared" ref="S27:S28" si="47">R27/R26-1</f>
        <v>1.6343477742022827E-2</v>
      </c>
      <c r="T27" s="136">
        <f t="shared" si="3"/>
        <v>1.7787040860168635</v>
      </c>
      <c r="U27" s="83">
        <f t="shared" ref="U27:U28" si="48">T27/T26-1</f>
        <v>3.2860697287908636E-3</v>
      </c>
      <c r="V27" s="136">
        <f t="shared" si="8"/>
        <v>2.1169445426235387</v>
      </c>
      <c r="W27" s="83">
        <f t="shared" ref="W27:W28" si="49">V27/V26-1</f>
        <v>-5.7736378771204855E-3</v>
      </c>
      <c r="X27" s="83">
        <f t="shared" si="12"/>
        <v>-6.6089511550713076E-2</v>
      </c>
      <c r="Y27" s="485">
        <f t="shared" ref="Y27:Y28" si="50">Y26*(X27+1)</f>
        <v>0.67576658690911473</v>
      </c>
    </row>
    <row r="28" spans="1:25" s="436" customFormat="1">
      <c r="A28" s="482">
        <f t="shared" si="0"/>
        <v>2016</v>
      </c>
      <c r="B28" s="483">
        <f t="shared" si="4"/>
        <v>42552</v>
      </c>
      <c r="C28" s="484">
        <f t="shared" si="1"/>
        <v>22.53</v>
      </c>
      <c r="D28" s="480">
        <f t="shared" si="21"/>
        <v>-4.896580835795683E-2</v>
      </c>
      <c r="E28" s="99"/>
      <c r="F28" s="99"/>
      <c r="G28" s="135">
        <f t="shared" si="19"/>
        <v>0.84631585752291394</v>
      </c>
      <c r="H28" s="83">
        <f t="shared" si="42"/>
        <v>-1.6512395802670499E-2</v>
      </c>
      <c r="I28" s="85">
        <f>I$4/VLOOKUP($B28,'Indem BL'!$B$4:$H$390,7)</f>
        <v>1.0585003999938631</v>
      </c>
      <c r="J28" s="85">
        <f>J$4/VLOOKUP($B28,SAWW!$B$4:$H$390,7)</f>
        <v>1.2784452730572129</v>
      </c>
      <c r="K28" s="135">
        <f t="shared" si="43"/>
        <v>1.1452640980367608</v>
      </c>
      <c r="L28" s="83">
        <f t="shared" si="44"/>
        <v>-4.4630532062754691E-2</v>
      </c>
      <c r="M28" s="100"/>
      <c r="N28" s="100"/>
      <c r="O28" s="135">
        <f t="shared" si="20"/>
        <v>0.89549999999999996</v>
      </c>
      <c r="P28" s="83">
        <f t="shared" si="45"/>
        <v>-2.4699866286809868E-2</v>
      </c>
      <c r="Q28" s="85">
        <f>Q$4/VLOOKUP($B28,'Med BL'!$B$4:$H$390,7)</f>
        <v>1</v>
      </c>
      <c r="R28" s="136">
        <f t="shared" si="46"/>
        <v>0.89549999999999996</v>
      </c>
      <c r="S28" s="83">
        <f t="shared" si="47"/>
        <v>-2.4699866286809868E-2</v>
      </c>
      <c r="T28" s="136">
        <f t="shared" si="3"/>
        <v>1.7418158575229139</v>
      </c>
      <c r="U28" s="83">
        <f t="shared" si="48"/>
        <v>-2.0738822597835882E-2</v>
      </c>
      <c r="V28" s="136">
        <f t="shared" si="8"/>
        <v>2.0407640980367607</v>
      </c>
      <c r="W28" s="83">
        <f t="shared" si="49"/>
        <v>-3.5986036975898861E-2</v>
      </c>
      <c r="X28" s="83">
        <f t="shared" si="12"/>
        <v>-8.3189759943731456E-2</v>
      </c>
      <c r="Y28" s="485">
        <f t="shared" si="50"/>
        <v>0.61954972676615072</v>
      </c>
    </row>
    <row r="29" spans="1:25" s="436" customFormat="1">
      <c r="A29" s="482">
        <f t="shared" si="0"/>
        <v>2017</v>
      </c>
      <c r="B29" s="483">
        <f t="shared" si="4"/>
        <v>42917</v>
      </c>
      <c r="C29" s="484">
        <f t="shared" si="1"/>
        <v>21.744999999999997</v>
      </c>
      <c r="D29" s="480">
        <f t="shared" si="21"/>
        <v>-3.4842432312472416E-2</v>
      </c>
      <c r="E29" s="99"/>
      <c r="F29" s="99"/>
      <c r="G29" s="135">
        <f t="shared" si="19"/>
        <v>0.86166222567650785</v>
      </c>
      <c r="H29" s="83">
        <f t="shared" ref="H29:H31" si="51">G29/G28-1</f>
        <v>1.8133144992120709E-2</v>
      </c>
      <c r="I29" s="85">
        <f>I$4/VLOOKUP($B29,'Indem BL'!$B$4:$H$390,7)</f>
        <v>1.0543882856797122</v>
      </c>
      <c r="J29" s="85">
        <f>J$4/VLOOKUP($B29,SAWW!$B$4:$H$390,7)</f>
        <v>1.245432965113219</v>
      </c>
      <c r="K29" s="135">
        <f t="shared" ref="K29" si="52">G29*I29*J29</f>
        <v>1.1315089237262923</v>
      </c>
      <c r="L29" s="83">
        <f t="shared" ref="L29" si="53">K29/K28-1</f>
        <v>-1.2010482415407919E-2</v>
      </c>
      <c r="M29" s="100"/>
      <c r="N29" s="100"/>
      <c r="O29" s="135">
        <f t="shared" si="20"/>
        <v>0.93145</v>
      </c>
      <c r="P29" s="83">
        <f t="shared" ref="P29:P31" si="54">O29/O28-1</f>
        <v>4.0145170295924126E-2</v>
      </c>
      <c r="Q29" s="85">
        <f>Q$4/VLOOKUP($B29,'Med BL'!$B$4:$H$390,7)</f>
        <v>1</v>
      </c>
      <c r="R29" s="136">
        <f t="shared" ref="R29" si="55">O29*Q29</f>
        <v>0.93145</v>
      </c>
      <c r="S29" s="83">
        <f t="shared" ref="S29" si="56">R29/R28-1</f>
        <v>4.0145170295924126E-2</v>
      </c>
      <c r="T29" s="136">
        <f t="shared" si="3"/>
        <v>1.793112225676508</v>
      </c>
      <c r="U29" s="83">
        <f t="shared" ref="U29" si="57">T29/T28-1</f>
        <v>2.9449937507483703E-2</v>
      </c>
      <c r="V29" s="136">
        <f t="shared" si="8"/>
        <v>2.0629589237262924</v>
      </c>
      <c r="W29" s="83">
        <f t="shared" ref="W29" si="58">V29/V28-1</f>
        <v>1.0875742919469911E-2</v>
      </c>
      <c r="X29" s="83">
        <f t="shared" si="12"/>
        <v>-2.4345626729522007E-2</v>
      </c>
      <c r="Y29" s="485">
        <f t="shared" ref="Y29" si="59">Y28*(X29+1)</f>
        <v>0.60446640037792465</v>
      </c>
    </row>
    <row r="30" spans="1:25" s="436" customFormat="1">
      <c r="A30" s="482">
        <f t="shared" si="0"/>
        <v>2018</v>
      </c>
      <c r="B30" s="483">
        <f t="shared" si="4"/>
        <v>43282</v>
      </c>
      <c r="C30" s="484">
        <f t="shared" si="1"/>
        <v>21.305</v>
      </c>
      <c r="D30" s="480">
        <f t="shared" si="21"/>
        <v>-2.023453667509767E-2</v>
      </c>
      <c r="E30" s="99"/>
      <c r="F30" s="99"/>
      <c r="G30" s="135">
        <f t="shared" si="19"/>
        <v>0.90029804201102603</v>
      </c>
      <c r="H30" s="83">
        <f t="shared" si="51"/>
        <v>4.4838702664706576E-2</v>
      </c>
      <c r="I30" s="85">
        <f>I$4/VLOOKUP($B30,'Indem BL'!$B$4:$H$390,7)</f>
        <v>0.92394368087068179</v>
      </c>
      <c r="J30" s="85">
        <f>J$4/VLOOKUP($B30,SAWW!$B$4:$H$390,7)</f>
        <v>1.2105446635145876</v>
      </c>
      <c r="K30" s="135">
        <f t="shared" ref="K30:K31" si="60">G30*I30*J30</f>
        <v>1.0069609356052076</v>
      </c>
      <c r="L30" s="83">
        <f t="shared" ref="L30:L31" si="61">K30/K29-1</f>
        <v>-0.11007247535522957</v>
      </c>
      <c r="M30" s="100"/>
      <c r="N30" s="100"/>
      <c r="O30" s="135">
        <f t="shared" si="20"/>
        <v>0.99904999999999999</v>
      </c>
      <c r="P30" s="83">
        <f t="shared" si="54"/>
        <v>7.2575017445917656E-2</v>
      </c>
      <c r="Q30" s="85">
        <f>Q$4/VLOOKUP($B30,'Med BL'!$B$4:$H$390,7)</f>
        <v>1</v>
      </c>
      <c r="R30" s="136">
        <f t="shared" ref="R30:R31" si="62">O30*Q30</f>
        <v>0.99904999999999999</v>
      </c>
      <c r="S30" s="83">
        <f t="shared" ref="S30:S31" si="63">R30/R29-1</f>
        <v>7.2575017445917656E-2</v>
      </c>
      <c r="T30" s="136">
        <f t="shared" si="3"/>
        <v>1.899348042011026</v>
      </c>
      <c r="U30" s="83">
        <f t="shared" ref="U30:U31" si="64">T30/T29-1</f>
        <v>5.9246607553767205E-2</v>
      </c>
      <c r="V30" s="136">
        <f t="shared" si="8"/>
        <v>2.0060109356052074</v>
      </c>
      <c r="W30" s="83">
        <f t="shared" ref="W30:W31" si="65">V30/V29-1</f>
        <v>-2.7605003408512241E-2</v>
      </c>
      <c r="X30" s="83">
        <f t="shared" si="12"/>
        <v>-4.728096562972417E-2</v>
      </c>
      <c r="Y30" s="485">
        <f t="shared" ref="Y30:Y31" si="66">Y29*(X30+1)</f>
        <v>0.57588664527733291</v>
      </c>
    </row>
    <row r="31" spans="1:25" s="436" customFormat="1">
      <c r="A31" s="482">
        <f t="shared" si="0"/>
        <v>2019</v>
      </c>
      <c r="B31" s="483">
        <f t="shared" si="4"/>
        <v>43647</v>
      </c>
      <c r="C31" s="484">
        <f t="shared" si="1"/>
        <v>20.315000000000001</v>
      </c>
      <c r="D31" s="480">
        <f t="shared" si="21"/>
        <v>-4.6467965266369315E-2</v>
      </c>
      <c r="E31" s="99"/>
      <c r="F31" s="99"/>
      <c r="G31" s="135">
        <f t="shared" si="19"/>
        <v>0.93560853890576912</v>
      </c>
      <c r="H31" s="83">
        <f t="shared" si="51"/>
        <v>3.9220897132985932E-2</v>
      </c>
      <c r="I31" s="85">
        <f>I$4/VLOOKUP($B31,'Indem BL'!$B$4:$H$390,7)</f>
        <v>1.0260444510112499</v>
      </c>
      <c r="J31" s="85">
        <f>J$4/VLOOKUP($B31,SAWW!$B$4:$H$390,7)</f>
        <v>1.1662620027912465</v>
      </c>
      <c r="K31" s="135">
        <f t="shared" si="60"/>
        <v>1.119583473685408</v>
      </c>
      <c r="L31" s="83">
        <f t="shared" si="61"/>
        <v>0.11184399920391308</v>
      </c>
      <c r="M31" s="100"/>
      <c r="N31" s="100"/>
      <c r="O31" s="135">
        <f t="shared" si="20"/>
        <v>1.0224</v>
      </c>
      <c r="P31" s="83">
        <f t="shared" si="54"/>
        <v>2.3372203593413632E-2</v>
      </c>
      <c r="Q31" s="85">
        <f>Q$4/VLOOKUP($B31,'Med BL'!$B$4:$H$390,7)</f>
        <v>1</v>
      </c>
      <c r="R31" s="136">
        <f t="shared" si="62"/>
        <v>1.0224</v>
      </c>
      <c r="S31" s="83">
        <f t="shared" si="63"/>
        <v>2.3372203593413632E-2</v>
      </c>
      <c r="T31" s="136">
        <f t="shared" si="3"/>
        <v>1.9580085389057691</v>
      </c>
      <c r="U31" s="83">
        <f t="shared" si="64"/>
        <v>3.0884543326052727E-2</v>
      </c>
      <c r="V31" s="136">
        <f t="shared" si="8"/>
        <v>2.141983473685408</v>
      </c>
      <c r="W31" s="83">
        <f t="shared" si="65"/>
        <v>6.7782550766194216E-2</v>
      </c>
      <c r="X31" s="83">
        <f t="shared" si="12"/>
        <v>1.81648682851554E-2</v>
      </c>
      <c r="Y31" s="485">
        <f t="shared" si="66"/>
        <v>0.58634755033597563</v>
      </c>
    </row>
    <row r="32" spans="1:25" s="436" customFormat="1">
      <c r="A32" s="482">
        <f t="shared" ref="A32:A34" si="67">A33-1</f>
        <v>2020</v>
      </c>
      <c r="B32" s="483">
        <f t="shared" ref="B32:B33" si="68">DATE(A32,7,1)</f>
        <v>44013</v>
      </c>
      <c r="C32" s="484" t="str">
        <f t="shared" si="1"/>
        <v/>
      </c>
      <c r="D32" s="481">
        <f t="shared" ref="D32:D35" si="69">$D$43</f>
        <v>-0.01</v>
      </c>
      <c r="E32" s="99"/>
      <c r="F32" s="99"/>
      <c r="G32" s="135">
        <f t="shared" si="19"/>
        <v>1.0076441941375007</v>
      </c>
      <c r="H32" s="83">
        <f t="shared" ref="H32:H33" si="70">G32/G31-1</f>
        <v>7.6993370877076472E-2</v>
      </c>
      <c r="I32" s="85">
        <f>I$4/VLOOKUP($B32,'Indem BL'!$B$4:$H$390,7)</f>
        <v>1.0194182324999999</v>
      </c>
      <c r="J32" s="85">
        <f>J$4/VLOOKUP($B32,SAWW!$B$4:$H$390,7)</f>
        <v>1.0790263990250071</v>
      </c>
      <c r="K32" s="135">
        <f t="shared" ref="K32:K33" si="71">G32*I32*J32</f>
        <v>1.1083876389485541</v>
      </c>
      <c r="L32" s="83">
        <f t="shared" ref="L32:L34" si="72">K32/K31-1</f>
        <v>-9.9999999999998979E-3</v>
      </c>
      <c r="M32" s="100"/>
      <c r="N32" s="100"/>
      <c r="O32" s="135">
        <f t="shared" si="20"/>
        <v>1.053072</v>
      </c>
      <c r="P32" s="83">
        <f t="shared" ref="P32:P33" si="73">O32/O31-1</f>
        <v>3.0000000000000027E-2</v>
      </c>
      <c r="Q32" s="85">
        <f>Q$4/VLOOKUP($B32,'Med BL'!$B$4:$H$390,7)</f>
        <v>1</v>
      </c>
      <c r="R32" s="136">
        <f t="shared" ref="R32:R33" si="74">O32*Q32</f>
        <v>1.053072</v>
      </c>
      <c r="S32" s="83">
        <f t="shared" ref="S32:S33" si="75">R32/R31-1</f>
        <v>3.0000000000000027E-2</v>
      </c>
      <c r="T32" s="136">
        <f t="shared" si="3"/>
        <v>2.060716194137501</v>
      </c>
      <c r="U32" s="83">
        <f t="shared" ref="U32:U33" si="76">T32/T31-1</f>
        <v>5.2455162064374727E-2</v>
      </c>
      <c r="V32" s="136">
        <f t="shared" si="8"/>
        <v>2.1614596389485543</v>
      </c>
      <c r="W32" s="83">
        <f t="shared" ref="W32:W34" si="77">V32/V31-1</f>
        <v>9.092584281071181E-3</v>
      </c>
      <c r="X32" s="83">
        <f t="shared" si="12"/>
        <v>-9.9834156173950195E-4</v>
      </c>
      <c r="Y32" s="485">
        <f t="shared" ref="Y32:Y33" si="78">Y31*(X32+1)</f>
        <v>0.58576217520685103</v>
      </c>
    </row>
    <row r="33" spans="1:57" s="436" customFormat="1">
      <c r="A33" s="482">
        <f t="shared" si="67"/>
        <v>2021</v>
      </c>
      <c r="B33" s="483">
        <f t="shared" si="68"/>
        <v>44378</v>
      </c>
      <c r="C33" s="484" t="str">
        <f t="shared" si="1"/>
        <v/>
      </c>
      <c r="D33" s="481">
        <f t="shared" si="69"/>
        <v>-0.01</v>
      </c>
      <c r="E33" s="99"/>
      <c r="F33" s="99"/>
      <c r="G33" s="135">
        <f t="shared" si="19"/>
        <v>1.0373418608411202</v>
      </c>
      <c r="H33" s="83">
        <f t="shared" si="70"/>
        <v>2.9472374153894032E-2</v>
      </c>
      <c r="I33" s="85">
        <f>I$4/VLOOKUP($B33,'Indem BL'!$B$4:$H$390,7)</f>
        <v>1.0100249999999997</v>
      </c>
      <c r="J33" s="85">
        <f>J$4/VLOOKUP($B33,SAWW!$B$4:$H$390,7)</f>
        <v>1.0473041901456663</v>
      </c>
      <c r="K33" s="135">
        <f t="shared" si="71"/>
        <v>1.0973037625590685</v>
      </c>
      <c r="L33" s="83">
        <f t="shared" si="72"/>
        <v>-1.0000000000000009E-2</v>
      </c>
      <c r="M33" s="100"/>
      <c r="N33" s="100"/>
      <c r="O33" s="135">
        <f t="shared" si="20"/>
        <v>1.08466416</v>
      </c>
      <c r="P33" s="83">
        <f t="shared" si="73"/>
        <v>3.0000000000000027E-2</v>
      </c>
      <c r="Q33" s="85">
        <f>Q$4/VLOOKUP($B33,'Med BL'!$B$4:$H$390,7)</f>
        <v>1</v>
      </c>
      <c r="R33" s="136">
        <f t="shared" si="74"/>
        <v>1.08466416</v>
      </c>
      <c r="S33" s="83">
        <f t="shared" si="75"/>
        <v>3.0000000000000027E-2</v>
      </c>
      <c r="T33" s="136">
        <f t="shared" si="3"/>
        <v>2.1220060208411202</v>
      </c>
      <c r="U33" s="83">
        <f t="shared" si="76"/>
        <v>2.9742002745444474E-2</v>
      </c>
      <c r="V33" s="136">
        <f t="shared" si="8"/>
        <v>2.1819679225590685</v>
      </c>
      <c r="W33" s="83">
        <f t="shared" si="77"/>
        <v>9.4881640355266583E-3</v>
      </c>
      <c r="X33" s="83">
        <f t="shared" si="12"/>
        <v>-6.0671760482866599E-4</v>
      </c>
      <c r="Y33" s="485">
        <f t="shared" si="78"/>
        <v>0.58540678298291027</v>
      </c>
    </row>
    <row r="34" spans="1:57" s="436" customFormat="1">
      <c r="A34" s="482">
        <f t="shared" si="67"/>
        <v>2022</v>
      </c>
      <c r="B34" s="483">
        <f t="shared" ref="B34" si="79">DATE(A34,7,1)</f>
        <v>44743</v>
      </c>
      <c r="C34" s="484" t="str">
        <f t="shared" si="1"/>
        <v/>
      </c>
      <c r="D34" s="481">
        <f t="shared" si="69"/>
        <v>-0.01</v>
      </c>
      <c r="E34" s="99"/>
      <c r="F34" s="99"/>
      <c r="G34" s="135">
        <f t="shared" si="19"/>
        <v>1.0609982773305773</v>
      </c>
      <c r="H34" s="83">
        <f t="shared" ref="H34" si="80">G34/G33-1</f>
        <v>2.2804841279880028E-2</v>
      </c>
      <c r="I34" s="85">
        <f>I$4/VLOOKUP($B34,'Indem BL'!$B$4:$H$390,7)</f>
        <v>1.0049999999999999</v>
      </c>
      <c r="J34" s="85">
        <f>J$4/VLOOKUP($B34,SAWW!$B$4:$H$390,7)</f>
        <v>1.0187821390066083</v>
      </c>
      <c r="K34" s="135">
        <f t="shared" ref="K34" si="81">G34*I34*J34</f>
        <v>1.0863307249334779</v>
      </c>
      <c r="L34" s="83">
        <f t="shared" si="72"/>
        <v>-9.9999999999998979E-3</v>
      </c>
      <c r="M34" s="100"/>
      <c r="N34" s="100"/>
      <c r="O34" s="135">
        <f t="shared" si="20"/>
        <v>1.1172040848</v>
      </c>
      <c r="P34" s="83">
        <f t="shared" ref="P34" si="82">O34/O33-1</f>
        <v>3.0000000000000027E-2</v>
      </c>
      <c r="Q34" s="85">
        <f>Q$4/VLOOKUP($B34,'Med BL'!$B$4:$H$390,7)</f>
        <v>1</v>
      </c>
      <c r="R34" s="136">
        <f t="shared" ref="R34" si="83">O34*Q34</f>
        <v>1.1172040848</v>
      </c>
      <c r="S34" s="83">
        <f t="shared" ref="S34" si="84">R34/R33-1</f>
        <v>3.0000000000000027E-2</v>
      </c>
      <c r="T34" s="136">
        <f t="shared" ref="T34" si="85">G34+O34</f>
        <v>2.1782023621305773</v>
      </c>
      <c r="U34" s="83">
        <f t="shared" ref="U34" si="86">T34/T33-1</f>
        <v>2.648264931273947E-2</v>
      </c>
      <c r="V34" s="136">
        <f t="shared" ref="V34" si="87">K34+R34</f>
        <v>2.2035348097334779</v>
      </c>
      <c r="W34" s="83">
        <f t="shared" si="77"/>
        <v>9.8841449278115334E-3</v>
      </c>
      <c r="X34" s="83">
        <f t="shared" si="12"/>
        <v>-2.1469652146655083E-4</v>
      </c>
      <c r="Y34" s="485">
        <f t="shared" ref="Y34" si="88">Y33*(X34+1)</f>
        <v>0.58528109818296092</v>
      </c>
    </row>
    <row r="35" spans="1:57" s="436" customFormat="1">
      <c r="A35" s="486">
        <v>2023</v>
      </c>
      <c r="B35" s="483">
        <f t="shared" ref="B35" si="89">DATE(A35,7,1)</f>
        <v>45108</v>
      </c>
      <c r="C35" s="484" t="str">
        <f t="shared" si="1"/>
        <v/>
      </c>
      <c r="D35" s="481">
        <f t="shared" si="69"/>
        <v>-0.01</v>
      </c>
      <c r="E35" s="99"/>
      <c r="F35" s="99"/>
      <c r="G35" s="135">
        <f t="shared" si="19"/>
        <v>1.0851981626388998</v>
      </c>
      <c r="H35" s="83">
        <f t="shared" ref="H35" si="90">G35/G34-1</f>
        <v>2.280860000000029E-2</v>
      </c>
      <c r="I35" s="85">
        <f>I$4/VLOOKUP($B35,'Indem BL'!$B$4:$H$390,7)</f>
        <v>1</v>
      </c>
      <c r="J35" s="85">
        <f>J$4/VLOOKUP($B35,SAWW!$B$4:$H$390,7)</f>
        <v>0.99103320915039683</v>
      </c>
      <c r="K35" s="135">
        <f t="shared" ref="K35" si="91">G35*I35*J35</f>
        <v>1.0754674176841432</v>
      </c>
      <c r="L35" s="83">
        <f t="shared" ref="L35" si="92">K35/K34-1</f>
        <v>-9.9999999999998979E-3</v>
      </c>
      <c r="M35" s="100"/>
      <c r="N35" s="100"/>
      <c r="O35" s="135">
        <f t="shared" si="20"/>
        <v>1.1507202073439999</v>
      </c>
      <c r="P35" s="83">
        <f t="shared" ref="P35" si="93">O35/O34-1</f>
        <v>3.0000000000000027E-2</v>
      </c>
      <c r="Q35" s="85">
        <f>Q$4/VLOOKUP($B35,'Med BL'!$B$4:$H$390,7)</f>
        <v>1</v>
      </c>
      <c r="R35" s="136">
        <f t="shared" ref="R35" si="94">O35*Q35</f>
        <v>1.1507202073439999</v>
      </c>
      <c r="S35" s="83">
        <f t="shared" ref="S35" si="95">R35/R34-1</f>
        <v>3.0000000000000027E-2</v>
      </c>
      <c r="T35" s="136">
        <f t="shared" ref="T35" si="96">G35+O35</f>
        <v>2.2359183699828997</v>
      </c>
      <c r="U35" s="83">
        <f t="shared" ref="U35" si="97">T35/T34-1</f>
        <v>2.6497082574030717E-2</v>
      </c>
      <c r="V35" s="136">
        <f t="shared" ref="V35" si="98">K35+R35</f>
        <v>2.2261876250281434</v>
      </c>
      <c r="W35" s="83">
        <f t="shared" ref="W35" si="99">V35/V34-1</f>
        <v>1.0280216674864118E-2</v>
      </c>
      <c r="X35" s="83">
        <f t="shared" ref="X35" si="100">(W35+1)*(D35+1)-1</f>
        <v>1.7741450811548098E-4</v>
      </c>
      <c r="Y35" s="485">
        <f t="shared" ref="Y35" si="101">Y34*(X35+1)</f>
        <v>0.58538493554110438</v>
      </c>
    </row>
    <row r="36" spans="1:57" s="455" customFormat="1">
      <c r="A36" s="443"/>
      <c r="B36" s="444"/>
      <c r="C36" s="445"/>
      <c r="D36" s="446"/>
      <c r="E36" s="447"/>
      <c r="F36" s="447"/>
      <c r="G36" s="448"/>
      <c r="H36" s="449"/>
      <c r="I36" s="450"/>
      <c r="J36" s="450"/>
      <c r="K36" s="451"/>
      <c r="L36" s="449"/>
      <c r="M36" s="452"/>
      <c r="N36" s="452"/>
      <c r="O36" s="448"/>
      <c r="P36" s="449"/>
      <c r="Q36" s="450"/>
      <c r="R36" s="453"/>
      <c r="S36" s="449"/>
      <c r="T36" s="453"/>
      <c r="U36" s="449"/>
      <c r="V36" s="453"/>
      <c r="W36" s="449"/>
      <c r="X36" s="449"/>
      <c r="Y36" s="454"/>
    </row>
    <row r="37" spans="1:57">
      <c r="A37" s="73"/>
      <c r="B37" s="124" t="s">
        <v>310</v>
      </c>
      <c r="C37" s="124" t="s">
        <v>311</v>
      </c>
      <c r="D37" s="71"/>
      <c r="E37" s="98"/>
      <c r="F37" s="98"/>
      <c r="G37" s="98"/>
      <c r="H37" s="67"/>
      <c r="I37" s="73"/>
      <c r="J37" s="124" t="s">
        <v>310</v>
      </c>
      <c r="K37" s="124" t="s">
        <v>311</v>
      </c>
      <c r="L37" s="71"/>
      <c r="M37" s="98"/>
      <c r="N37" s="98"/>
      <c r="O37" s="98"/>
      <c r="P37" s="73"/>
      <c r="Q37" s="124" t="s">
        <v>310</v>
      </c>
      <c r="R37" s="124" t="s">
        <v>311</v>
      </c>
      <c r="S37" s="71"/>
      <c r="T37" s="82"/>
      <c r="U37" s="71"/>
      <c r="V37" s="82"/>
      <c r="W37" s="79"/>
      <c r="X37" s="71"/>
      <c r="Y37" s="88"/>
      <c r="AF37" s="462" t="s">
        <v>417</v>
      </c>
    </row>
    <row r="38" spans="1:57">
      <c r="A38" s="124" t="s">
        <v>308</v>
      </c>
      <c r="B38" s="487">
        <f>C38-9</f>
        <v>2009</v>
      </c>
      <c r="C38" s="486">
        <v>2018</v>
      </c>
      <c r="D38" s="126">
        <f>AVERAGE(INDEX(D$10:D$36,MATCH(B$38,$A$10:$A$36,0),1):INDEX(D$10:D$36,MATCH(C$38,$A$10:$A$36,0)))</f>
        <v>-3.0917928927838977E-2</v>
      </c>
      <c r="E38" s="126" t="s">
        <v>409</v>
      </c>
      <c r="F38" s="98"/>
      <c r="G38" s="98"/>
      <c r="H38" s="67"/>
      <c r="I38" s="124" t="s">
        <v>309</v>
      </c>
      <c r="J38" s="487">
        <f>$K38-10</f>
        <v>2008</v>
      </c>
      <c r="K38" s="486">
        <v>2018</v>
      </c>
      <c r="L38" s="126">
        <f>LOGEST(INDEX(K$10:K$36,MATCH(J38,$A$10:$A$36,0),1):INDEX(K$10:K$36,MATCH(K38,$A$10:$A$36,0)),INDEX($A$10:$A$36,MATCH(J38,$A$10:$A$36,0),1):INDEX($A$10:$A$36,MATCH(K38,$A$10:$A$36,0)))-1</f>
        <v>-2.7053340343731302E-2</v>
      </c>
      <c r="M38" s="98"/>
      <c r="N38" s="98"/>
      <c r="O38" s="98"/>
      <c r="P38" s="124" t="s">
        <v>309</v>
      </c>
      <c r="Q38" s="487">
        <f t="shared" ref="Q38" si="102">J38</f>
        <v>2008</v>
      </c>
      <c r="R38" s="487">
        <f>K38</f>
        <v>2018</v>
      </c>
      <c r="S38" s="126">
        <f>LOGEST(INDEX(R$10:R$36,MATCH(Q38,$A$10:$A$36,0),1):INDEX(R$10:R$36,MATCH(R38,$A$10:$A$36,0)),INDEX($A$10:$A$36,MATCH(Q38,$A$10:$A$36,0),1):INDEX($A$10:$A$36,MATCH(R38,$A$10:$A$36,0)))-1</f>
        <v>1.9953210119273646E-2</v>
      </c>
      <c r="T38" s="82"/>
      <c r="U38" s="71"/>
      <c r="V38" s="91"/>
      <c r="W38" s="83"/>
      <c r="X38" s="71"/>
      <c r="Y38" s="88"/>
      <c r="AF38" s="128" t="s">
        <v>141</v>
      </c>
      <c r="AM38" s="128" t="s">
        <v>415</v>
      </c>
      <c r="AS38" s="128" t="s">
        <v>422</v>
      </c>
    </row>
    <row r="39" spans="1:57">
      <c r="A39" s="124" t="s">
        <v>309</v>
      </c>
      <c r="B39" s="487">
        <f>$C39-8</f>
        <v>2010</v>
      </c>
      <c r="C39" s="486">
        <v>2018</v>
      </c>
      <c r="D39" s="126">
        <f>LOGEST(INDEX(C$10:C$36,MATCH(B39,$A$10:$A$36,0),1):INDEX(C$10:C$36,MATCH(C39,$A$10:$A$36,0)),INDEX($A$10:$A$36,MATCH(B39,$A$10:$A$36,0),1):INDEX($A$10:$A$36,MATCH(C39,$A$10:$A$36,0)))-1</f>
        <v>-3.7431744726852068E-2</v>
      </c>
      <c r="E39" s="126" t="s">
        <v>409</v>
      </c>
      <c r="G39" s="98"/>
      <c r="H39" s="67"/>
      <c r="I39" s="124" t="s">
        <v>309</v>
      </c>
      <c r="J39" s="487">
        <f>$K39-20</f>
        <v>1999</v>
      </c>
      <c r="K39" s="486">
        <v>2019</v>
      </c>
      <c r="L39" s="126">
        <f>LOGEST(INDEX(K$10:K$36,MATCH(J39,$A$10:$A$36,0),1):INDEX(K$10:K$36,MATCH(K39,$A$10:$A$36,0)),INDEX($A$10:$A$36,MATCH(J39,$A$10:$A$36,0),1):INDEX($A$10:$A$36,MATCH(K39,$A$10:$A$36,0)))-1</f>
        <v>-1.5366153115199954E-2</v>
      </c>
      <c r="P39" s="124" t="s">
        <v>309</v>
      </c>
      <c r="Q39" s="486">
        <v>2015</v>
      </c>
      <c r="R39" s="487">
        <f t="shared" ref="R39:R40" si="103">K39</f>
        <v>2019</v>
      </c>
      <c r="S39" s="126">
        <f>LOGEST(INDEX(R$10:R$36,MATCH(Q39,$A$10:$A$36,0),1):INDEX(R$10:R$36,MATCH(R39,$A$10:$A$36,0)),INDEX($A$10:$A$36,MATCH(Q39,$A$10:$A$36,0),1):INDEX($A$10:$A$36,MATCH(R39,$A$10:$A$36,0)))-1</f>
        <v>3.2977519789342713E-2</v>
      </c>
      <c r="T39" s="89"/>
      <c r="U39" s="90"/>
      <c r="V39" s="91"/>
      <c r="W39" s="83"/>
      <c r="X39" s="93"/>
      <c r="Y39" s="92"/>
      <c r="AG39" s="128" t="s">
        <v>419</v>
      </c>
      <c r="AH39" s="128" t="s">
        <v>96</v>
      </c>
      <c r="AI39" s="128" t="s">
        <v>418</v>
      </c>
      <c r="AJ39" s="128" t="s">
        <v>420</v>
      </c>
      <c r="AK39" s="128" t="s">
        <v>421</v>
      </c>
      <c r="AM39" s="128" t="s">
        <v>419</v>
      </c>
      <c r="AN39" s="128" t="s">
        <v>96</v>
      </c>
      <c r="AO39" s="128" t="s">
        <v>418</v>
      </c>
      <c r="AP39" s="128" t="s">
        <v>420</v>
      </c>
      <c r="AQ39" s="128" t="s">
        <v>421</v>
      </c>
      <c r="AS39" s="128" t="s">
        <v>96</v>
      </c>
      <c r="AT39" s="128" t="s">
        <v>423</v>
      </c>
      <c r="AU39" s="128" t="s">
        <v>424</v>
      </c>
      <c r="AV39" s="128" t="s">
        <v>416</v>
      </c>
      <c r="AW39" s="128" t="s">
        <v>425</v>
      </c>
      <c r="AX39" s="128" t="s">
        <v>426</v>
      </c>
      <c r="AY39" s="128" t="s">
        <v>425</v>
      </c>
      <c r="AZ39" s="128" t="s">
        <v>427</v>
      </c>
      <c r="BA39" s="128" t="s">
        <v>425</v>
      </c>
      <c r="BB39" s="128" t="s">
        <v>428</v>
      </c>
      <c r="BC39" s="128" t="s">
        <v>429</v>
      </c>
      <c r="BD39" s="128" t="s">
        <v>428</v>
      </c>
      <c r="BE39" s="128" t="s">
        <v>429</v>
      </c>
    </row>
    <row r="40" spans="1:57">
      <c r="A40" s="124" t="s">
        <v>309</v>
      </c>
      <c r="B40" s="487">
        <f>C40-3</f>
        <v>2015</v>
      </c>
      <c r="C40" s="486">
        <v>2018</v>
      </c>
      <c r="D40" s="126">
        <f>LOGEST(INDEX(C$10:C$36,MATCH(B40,$A$10:$A$36,0),1):INDEX(C$10:C$36,MATCH(C40,$A$10:$A$36,0)),INDEX($A$10:$A$36,MATCH(B40,$A$10:$A$36,0),1):INDEX($A$10:$A$36,MATCH(C40,$A$10:$A$36,0)))-1</f>
        <v>-3.4761212633420357E-2</v>
      </c>
      <c r="E40" s="126" t="s">
        <v>409</v>
      </c>
      <c r="G40" s="98"/>
      <c r="H40" s="67"/>
      <c r="I40" s="124" t="s">
        <v>309</v>
      </c>
      <c r="J40" s="487">
        <f>$K40-3</f>
        <v>2016</v>
      </c>
      <c r="K40" s="486">
        <v>2019</v>
      </c>
      <c r="L40" s="126">
        <f>LOGEST(INDEX(K$10:K$36,MATCH(J40,$A$10:$A$36,0),1):INDEX(K$10:K$36,MATCH(K40,$A$10:$A$36,0)),INDEX($A$10:$A$36,MATCH(J40,$A$10:$A$36,0),1):INDEX($A$10:$A$36,MATCH(K40,$A$10:$A$36,0)))-1</f>
        <v>-1.8295653803071632E-2</v>
      </c>
      <c r="P40" s="124" t="s">
        <v>309</v>
      </c>
      <c r="Q40" s="487">
        <f>J40-2</f>
        <v>2014</v>
      </c>
      <c r="R40" s="487">
        <f t="shared" si="103"/>
        <v>2019</v>
      </c>
      <c r="S40" s="126">
        <f>LOGEST(INDEX(R$10:R$36,MATCH(Q40,$A$10:$A$36,0),1):INDEX(R$10:R$36,MATCH(R40,$A$10:$A$36,0)),INDEX($A$10:$A$36,MATCH(Q40,$A$10:$A$36,0),1):INDEX($A$10:$A$36,MATCH(R40,$A$10:$A$36,0)))-1</f>
        <v>2.6377135394365814E-2</v>
      </c>
      <c r="T40" s="89"/>
      <c r="U40" s="90"/>
      <c r="V40" s="91"/>
      <c r="W40" s="83"/>
      <c r="X40" s="93"/>
      <c r="Y40" s="92"/>
      <c r="AG40" s="64" t="s">
        <v>402</v>
      </c>
      <c r="AH40" s="64">
        <v>2001</v>
      </c>
      <c r="AI40" s="256">
        <v>622129886</v>
      </c>
      <c r="AJ40" s="256">
        <v>621800845</v>
      </c>
      <c r="AK40" s="256">
        <v>622458927</v>
      </c>
      <c r="AM40" s="64" t="s">
        <v>402</v>
      </c>
      <c r="AN40" s="64">
        <v>2001</v>
      </c>
      <c r="AO40" s="256">
        <v>489895580</v>
      </c>
      <c r="AP40" s="256">
        <v>489443428</v>
      </c>
      <c r="AQ40" s="256">
        <v>490347731</v>
      </c>
      <c r="AS40" s="64">
        <v>2009</v>
      </c>
      <c r="AT40" s="256">
        <v>23110</v>
      </c>
      <c r="AU40" s="64">
        <v>1</v>
      </c>
      <c r="AV40" s="256">
        <v>23110</v>
      </c>
      <c r="AX40" s="256">
        <v>828607426</v>
      </c>
      <c r="AZ40" s="64">
        <v>27.89</v>
      </c>
      <c r="BB40" s="64" t="s">
        <v>380</v>
      </c>
      <c r="BC40" s="84">
        <v>-6.0999999999999999E-2</v>
      </c>
      <c r="BD40" s="64" t="s">
        <v>393</v>
      </c>
      <c r="BE40" s="84">
        <v>-5.8000000000000003E-2</v>
      </c>
    </row>
    <row r="41" spans="1:57">
      <c r="A41" s="124"/>
      <c r="B41" s="334"/>
      <c r="C41" s="334"/>
      <c r="D41" s="126"/>
      <c r="E41" s="126"/>
      <c r="G41" s="98"/>
      <c r="H41" s="67"/>
      <c r="I41" s="124"/>
      <c r="J41" s="334"/>
      <c r="K41" s="124"/>
      <c r="L41" s="126"/>
      <c r="P41" s="124"/>
      <c r="Q41" s="334"/>
      <c r="R41" s="124"/>
      <c r="S41" s="126"/>
      <c r="T41" s="89"/>
      <c r="U41" s="90"/>
      <c r="V41" s="91"/>
      <c r="W41" s="83"/>
      <c r="X41" s="93"/>
      <c r="Y41" s="92"/>
      <c r="AG41" s="64" t="s">
        <v>403</v>
      </c>
      <c r="AH41" s="64">
        <v>2002</v>
      </c>
      <c r="AI41" s="256">
        <v>657935365</v>
      </c>
      <c r="AJ41" s="256">
        <v>658940555</v>
      </c>
      <c r="AK41" s="256">
        <v>656930174</v>
      </c>
      <c r="AM41" s="64" t="s">
        <v>403</v>
      </c>
      <c r="AN41" s="64">
        <v>2002</v>
      </c>
      <c r="AO41" s="256">
        <v>564680244</v>
      </c>
      <c r="AP41" s="256">
        <v>566782022</v>
      </c>
      <c r="AQ41" s="256">
        <v>562578466</v>
      </c>
      <c r="AS41" s="64">
        <v>2010</v>
      </c>
      <c r="AT41" s="256">
        <v>23909</v>
      </c>
      <c r="AU41" s="64">
        <v>1</v>
      </c>
      <c r="AV41" s="256">
        <v>23909</v>
      </c>
      <c r="AW41" s="84">
        <v>3.5000000000000003E-2</v>
      </c>
      <c r="AX41" s="256">
        <v>873904071</v>
      </c>
      <c r="AY41" s="84">
        <v>5.5E-2</v>
      </c>
      <c r="AZ41" s="64">
        <v>27.36</v>
      </c>
      <c r="BA41" s="84">
        <v>-1.9E-2</v>
      </c>
      <c r="BB41" s="64" t="s">
        <v>381</v>
      </c>
      <c r="BC41" s="84">
        <v>-6.3E-2</v>
      </c>
      <c r="BD41" s="64" t="s">
        <v>394</v>
      </c>
      <c r="BE41" s="84">
        <v>-6.0999999999999999E-2</v>
      </c>
    </row>
    <row r="42" spans="1:57">
      <c r="C42" s="107" t="s">
        <v>186</v>
      </c>
      <c r="D42" s="400">
        <v>-0.01</v>
      </c>
      <c r="E42" s="94"/>
      <c r="F42" s="94"/>
      <c r="G42" s="98"/>
      <c r="H42" s="67"/>
      <c r="I42" s="67"/>
      <c r="J42" s="67"/>
      <c r="K42" s="107" t="s">
        <v>186</v>
      </c>
      <c r="L42" s="108">
        <v>-0.01</v>
      </c>
      <c r="P42" s="71"/>
      <c r="Q42" s="67"/>
      <c r="R42" s="107" t="s">
        <v>186</v>
      </c>
      <c r="S42" s="108">
        <v>0.03</v>
      </c>
      <c r="U42" s="71"/>
      <c r="V42" s="107"/>
      <c r="X42" s="107"/>
      <c r="AG42" s="64" t="s">
        <v>404</v>
      </c>
      <c r="AH42" s="64">
        <v>2003</v>
      </c>
      <c r="AI42" s="256">
        <v>648193937</v>
      </c>
      <c r="AJ42" s="256">
        <v>648060043</v>
      </c>
      <c r="AK42" s="256">
        <v>648327831</v>
      </c>
      <c r="AM42" s="64" t="s">
        <v>404</v>
      </c>
      <c r="AN42" s="64">
        <v>2003</v>
      </c>
      <c r="AO42" s="256">
        <v>586374090</v>
      </c>
      <c r="AP42" s="256">
        <v>584830745</v>
      </c>
      <c r="AQ42" s="256">
        <v>587917434</v>
      </c>
      <c r="AS42" s="64">
        <v>2011</v>
      </c>
      <c r="AT42" s="256">
        <v>23154</v>
      </c>
      <c r="AU42" s="64">
        <v>1</v>
      </c>
      <c r="AV42" s="256">
        <v>23154</v>
      </c>
      <c r="AW42" s="84">
        <v>-3.2000000000000001E-2</v>
      </c>
      <c r="AX42" s="256">
        <v>903829025</v>
      </c>
      <c r="AY42" s="84">
        <v>3.4000000000000002E-2</v>
      </c>
      <c r="AZ42" s="64">
        <v>25.62</v>
      </c>
      <c r="BA42" s="84">
        <v>-6.4000000000000001E-2</v>
      </c>
      <c r="BB42" s="64" t="s">
        <v>382</v>
      </c>
      <c r="BC42" s="84">
        <v>-6.4000000000000001E-2</v>
      </c>
      <c r="BD42" s="64" t="s">
        <v>395</v>
      </c>
      <c r="BE42" s="84">
        <v>-6.0999999999999999E-2</v>
      </c>
    </row>
    <row r="43" spans="1:57">
      <c r="C43" s="70" t="s">
        <v>58</v>
      </c>
      <c r="D43" s="95">
        <v>-0.01</v>
      </c>
      <c r="K43" s="70" t="s">
        <v>69</v>
      </c>
      <c r="L43" s="95">
        <v>-0.01</v>
      </c>
      <c r="R43" s="91" t="s">
        <v>70</v>
      </c>
      <c r="S43" s="95">
        <v>0.03</v>
      </c>
      <c r="V43" s="70" t="s">
        <v>71</v>
      </c>
      <c r="W43" s="109" cm="1">
        <f t="array" ref="W43">INDEX($W$12:$W$35,COUNTA($W$12:$W$35))</f>
        <v>1.0280216674864118E-2</v>
      </c>
      <c r="X43" s="70" t="s">
        <v>164</v>
      </c>
      <c r="Y43" s="96">
        <f>(1+W43)*(1+D43)-1</f>
        <v>1.7741450811548098E-4</v>
      </c>
      <c r="AG43" s="64" t="s">
        <v>405</v>
      </c>
      <c r="AH43" s="64">
        <v>2004</v>
      </c>
      <c r="AI43" s="256">
        <v>686693503</v>
      </c>
      <c r="AJ43" s="256">
        <v>686713752</v>
      </c>
      <c r="AK43" s="256">
        <v>686673254</v>
      </c>
      <c r="AM43" s="64" t="s">
        <v>405</v>
      </c>
      <c r="AN43" s="64">
        <v>2004</v>
      </c>
      <c r="AO43" s="256">
        <v>645012036</v>
      </c>
      <c r="AP43" s="256">
        <v>640051264</v>
      </c>
      <c r="AQ43" s="256">
        <v>649972808</v>
      </c>
      <c r="AS43" s="64">
        <v>2012</v>
      </c>
      <c r="AT43" s="256">
        <v>21388</v>
      </c>
      <c r="AU43" s="64">
        <v>1</v>
      </c>
      <c r="AV43" s="256">
        <v>21388</v>
      </c>
      <c r="AW43" s="84">
        <v>-7.5999999999999998E-2</v>
      </c>
      <c r="AX43" s="256">
        <v>890319162</v>
      </c>
      <c r="AY43" s="84">
        <v>-1.4999999999999999E-2</v>
      </c>
      <c r="AZ43" s="64">
        <v>24.02</v>
      </c>
      <c r="BA43" s="84">
        <v>-6.2E-2</v>
      </c>
      <c r="BB43" s="64" t="s">
        <v>383</v>
      </c>
      <c r="BC43" s="84">
        <v>-6.5000000000000002E-2</v>
      </c>
      <c r="BD43" s="64" t="s">
        <v>396</v>
      </c>
      <c r="BE43" s="84">
        <v>-6.2E-2</v>
      </c>
    </row>
    <row r="44" spans="1:57" ht="12.6" thickBot="1">
      <c r="A44" s="97"/>
      <c r="B44" s="97"/>
      <c r="D44" s="130"/>
      <c r="L44" s="130"/>
      <c r="S44" s="130"/>
      <c r="W44" s="130"/>
      <c r="Y44" s="130"/>
      <c r="AG44" s="64" t="s">
        <v>406</v>
      </c>
      <c r="AH44" s="64">
        <v>2005</v>
      </c>
      <c r="AI44" s="256">
        <v>700966879</v>
      </c>
      <c r="AJ44" s="256">
        <v>698159011</v>
      </c>
      <c r="AK44" s="256">
        <v>703774747</v>
      </c>
      <c r="AM44" s="64" t="s">
        <v>406</v>
      </c>
      <c r="AN44" s="64">
        <v>2005</v>
      </c>
      <c r="AO44" s="256">
        <v>681472403</v>
      </c>
      <c r="AP44" s="256">
        <v>680412639</v>
      </c>
      <c r="AQ44" s="256">
        <v>682532166</v>
      </c>
      <c r="AS44" s="64">
        <v>2013</v>
      </c>
      <c r="AT44" s="256">
        <v>21537</v>
      </c>
      <c r="AU44" s="64">
        <v>1</v>
      </c>
      <c r="AV44" s="256">
        <v>21537</v>
      </c>
      <c r="AW44" s="84">
        <v>7.0000000000000001E-3</v>
      </c>
      <c r="AX44" s="256">
        <v>915821809</v>
      </c>
      <c r="AY44" s="84">
        <v>2.9000000000000001E-2</v>
      </c>
      <c r="AZ44" s="64">
        <v>23.52</v>
      </c>
      <c r="BA44" s="84">
        <v>-2.1000000000000001E-2</v>
      </c>
      <c r="BB44" s="64" t="s">
        <v>384</v>
      </c>
      <c r="BC44" s="84">
        <v>-6.8000000000000005E-2</v>
      </c>
      <c r="BD44" s="64" t="s">
        <v>397</v>
      </c>
      <c r="BE44" s="84">
        <v>-6.5000000000000002E-2</v>
      </c>
    </row>
    <row r="45" spans="1:57" ht="12.6" thickBot="1">
      <c r="A45" s="458" t="s">
        <v>178</v>
      </c>
      <c r="B45" s="217" t="s">
        <v>392</v>
      </c>
      <c r="C45" s="217"/>
      <c r="D45" s="217"/>
      <c r="E45" s="217"/>
      <c r="F45" s="217"/>
      <c r="G45" s="217"/>
      <c r="H45" s="217"/>
      <c r="I45" s="217"/>
      <c r="X45" s="243" t="s">
        <v>135</v>
      </c>
      <c r="Y45" s="244">
        <f>Severity!$R$11</f>
        <v>72200</v>
      </c>
      <c r="AG45" s="64" t="s">
        <v>407</v>
      </c>
      <c r="AH45" s="64">
        <v>2006</v>
      </c>
      <c r="AI45" s="256">
        <v>728193927</v>
      </c>
      <c r="AJ45" s="256">
        <v>724816149</v>
      </c>
      <c r="AK45" s="256">
        <v>731571705</v>
      </c>
      <c r="AM45" s="64" t="s">
        <v>407</v>
      </c>
      <c r="AN45" s="64">
        <v>2006</v>
      </c>
      <c r="AO45" s="256">
        <v>702209601</v>
      </c>
      <c r="AP45" s="256">
        <v>696311115</v>
      </c>
      <c r="AQ45" s="256">
        <v>708108087</v>
      </c>
      <c r="AS45" s="64">
        <v>2014</v>
      </c>
      <c r="AT45" s="256">
        <v>20612</v>
      </c>
      <c r="AU45" s="64">
        <v>1</v>
      </c>
      <c r="AV45" s="256">
        <v>20612</v>
      </c>
      <c r="AW45" s="84">
        <v>-4.2999999999999997E-2</v>
      </c>
      <c r="AX45" s="256">
        <v>958872048</v>
      </c>
      <c r="AY45" s="84">
        <v>4.7E-2</v>
      </c>
      <c r="AZ45" s="64">
        <v>21.5</v>
      </c>
      <c r="BA45" s="84">
        <v>-8.5999999999999993E-2</v>
      </c>
      <c r="BB45" s="64" t="s">
        <v>385</v>
      </c>
      <c r="BC45" s="84">
        <v>-6.5000000000000002E-2</v>
      </c>
      <c r="BD45" s="64" t="s">
        <v>398</v>
      </c>
      <c r="BE45" s="84">
        <v>-5.8999999999999997E-2</v>
      </c>
    </row>
    <row r="46" spans="1:57">
      <c r="A46" s="106"/>
      <c r="B46" s="218" t="s">
        <v>435</v>
      </c>
      <c r="C46" s="218"/>
      <c r="D46" s="218"/>
      <c r="E46" s="218"/>
      <c r="F46" s="218"/>
      <c r="G46" s="218"/>
      <c r="H46" s="218"/>
      <c r="I46" s="218"/>
      <c r="J46" s="128"/>
      <c r="K46" s="128"/>
      <c r="L46" s="128"/>
      <c r="AG46" s="64" t="s">
        <v>408</v>
      </c>
      <c r="AH46" s="64">
        <v>2007</v>
      </c>
      <c r="AI46" s="256">
        <v>768004380</v>
      </c>
      <c r="AJ46" s="256">
        <v>763203690</v>
      </c>
      <c r="AK46" s="256">
        <v>772805069</v>
      </c>
      <c r="AM46" s="64" t="s">
        <v>408</v>
      </c>
      <c r="AN46" s="64">
        <v>2007</v>
      </c>
      <c r="AO46" s="256">
        <v>756817275</v>
      </c>
      <c r="AP46" s="256">
        <v>744924528</v>
      </c>
      <c r="AQ46" s="256">
        <v>768710022</v>
      </c>
      <c r="AS46" s="64">
        <v>2015</v>
      </c>
      <c r="AT46" s="256">
        <v>19930</v>
      </c>
      <c r="AU46" s="64">
        <v>1</v>
      </c>
      <c r="AV46" s="256">
        <v>19930</v>
      </c>
      <c r="AW46" s="84">
        <v>-3.3000000000000002E-2</v>
      </c>
      <c r="AX46" s="256">
        <v>1005362429</v>
      </c>
      <c r="AY46" s="84">
        <v>4.8000000000000001E-2</v>
      </c>
      <c r="AZ46" s="64">
        <v>19.82</v>
      </c>
      <c r="BA46" s="84">
        <v>-7.8E-2</v>
      </c>
      <c r="BB46" s="64" t="s">
        <v>386</v>
      </c>
      <c r="BC46" s="84">
        <v>-6.3E-2</v>
      </c>
      <c r="BD46" s="64" t="s">
        <v>399</v>
      </c>
      <c r="BE46" s="84">
        <v>-5.2999999999999999E-2</v>
      </c>
    </row>
    <row r="47" spans="1:57">
      <c r="A47" s="106"/>
      <c r="B47" s="327" t="s">
        <v>410</v>
      </c>
      <c r="C47" s="327"/>
      <c r="D47" s="327"/>
      <c r="E47" s="327"/>
      <c r="F47" s="327"/>
      <c r="G47" s="327"/>
      <c r="H47" s="327"/>
      <c r="I47" s="327"/>
      <c r="J47" s="128"/>
      <c r="K47" s="128"/>
      <c r="L47" s="128"/>
      <c r="AG47" s="416">
        <v>44543</v>
      </c>
      <c r="AH47" s="64">
        <v>2008</v>
      </c>
      <c r="AI47" s="256">
        <v>714610991</v>
      </c>
      <c r="AJ47" s="256">
        <v>706616752</v>
      </c>
      <c r="AK47" s="256">
        <v>722605229</v>
      </c>
      <c r="AM47" s="416">
        <v>44543</v>
      </c>
      <c r="AN47" s="64">
        <v>2008</v>
      </c>
      <c r="AO47" s="256">
        <v>684831570</v>
      </c>
      <c r="AP47" s="256">
        <v>673030996</v>
      </c>
      <c r="AQ47" s="256">
        <v>696632143</v>
      </c>
      <c r="AS47" s="64">
        <v>2016</v>
      </c>
      <c r="AT47" s="256">
        <v>19124</v>
      </c>
      <c r="AU47" s="64">
        <v>1.002</v>
      </c>
      <c r="AV47" s="256">
        <v>19166</v>
      </c>
      <c r="AW47" s="84">
        <v>-3.7999999999999999E-2</v>
      </c>
      <c r="AX47" s="256">
        <v>1033136841</v>
      </c>
      <c r="AY47" s="84">
        <v>2.8000000000000001E-2</v>
      </c>
      <c r="AZ47" s="64">
        <v>18.55</v>
      </c>
      <c r="BA47" s="84">
        <v>-6.4000000000000001E-2</v>
      </c>
      <c r="BB47" s="64" t="s">
        <v>387</v>
      </c>
      <c r="BC47" s="84">
        <v>-6.6000000000000003E-2</v>
      </c>
      <c r="BD47" s="64" t="s">
        <v>400</v>
      </c>
      <c r="BE47" s="84">
        <v>-4.5999999999999999E-2</v>
      </c>
    </row>
    <row r="48" spans="1:57">
      <c r="B48" s="219" t="s">
        <v>287</v>
      </c>
      <c r="C48" s="219"/>
      <c r="D48" s="219"/>
      <c r="E48" s="219"/>
      <c r="F48" s="219"/>
      <c r="G48" s="219"/>
      <c r="H48" s="219"/>
      <c r="I48" s="219"/>
      <c r="N48" s="243" t="s">
        <v>367</v>
      </c>
      <c r="AG48" s="416">
        <v>44512</v>
      </c>
      <c r="AH48" s="64">
        <v>2009</v>
      </c>
      <c r="AI48" s="256">
        <v>653275597</v>
      </c>
      <c r="AJ48" s="256">
        <v>644237571</v>
      </c>
      <c r="AK48" s="256">
        <v>662313623</v>
      </c>
      <c r="AM48" s="416">
        <v>44512</v>
      </c>
      <c r="AN48" s="64">
        <v>2009</v>
      </c>
      <c r="AO48" s="256">
        <v>603684911</v>
      </c>
      <c r="AP48" s="256">
        <v>591891101</v>
      </c>
      <c r="AQ48" s="256">
        <v>615478720</v>
      </c>
      <c r="AS48" s="64">
        <v>2017</v>
      </c>
      <c r="AT48" s="256">
        <v>18819</v>
      </c>
      <c r="AU48" s="64">
        <v>1.008</v>
      </c>
      <c r="AV48" s="256">
        <v>18970</v>
      </c>
      <c r="AW48" s="84">
        <v>-0.01</v>
      </c>
      <c r="AX48" s="256">
        <v>1082239657</v>
      </c>
      <c r="AY48" s="84">
        <v>4.8000000000000001E-2</v>
      </c>
      <c r="AZ48" s="64">
        <v>17.53</v>
      </c>
      <c r="BA48" s="84">
        <v>-5.5E-2</v>
      </c>
      <c r="BB48" s="64" t="s">
        <v>388</v>
      </c>
      <c r="BC48" s="84">
        <v>-7.5999999999999998E-2</v>
      </c>
      <c r="BD48" s="64" t="s">
        <v>401</v>
      </c>
      <c r="BE48" s="84">
        <v>-3.7999999999999999E-2</v>
      </c>
    </row>
    <row r="49" spans="1:55">
      <c r="A49" s="258"/>
      <c r="B49" s="100"/>
      <c r="E49" s="100"/>
      <c r="F49" s="100"/>
      <c r="G49" s="100"/>
      <c r="H49" s="100"/>
      <c r="N49" s="243" t="s">
        <v>368</v>
      </c>
      <c r="AG49" s="416">
        <v>44480</v>
      </c>
      <c r="AH49" s="64">
        <v>2010</v>
      </c>
      <c r="AI49" s="256">
        <v>673989813</v>
      </c>
      <c r="AJ49" s="256">
        <v>665035512</v>
      </c>
      <c r="AK49" s="256">
        <v>682944114</v>
      </c>
      <c r="AM49" s="416">
        <v>44480</v>
      </c>
      <c r="AN49" s="64">
        <v>2010</v>
      </c>
      <c r="AO49" s="256">
        <v>657335028</v>
      </c>
      <c r="AP49" s="256">
        <v>651262132</v>
      </c>
      <c r="AQ49" s="256">
        <v>663407924</v>
      </c>
      <c r="AS49" s="64">
        <v>2018</v>
      </c>
      <c r="AT49" s="256">
        <v>18581</v>
      </c>
      <c r="AU49" s="64">
        <v>1.032</v>
      </c>
      <c r="AV49" s="256">
        <v>19170</v>
      </c>
      <c r="AW49" s="84">
        <v>1.0999999999999999E-2</v>
      </c>
      <c r="AX49" s="256">
        <v>1136162091</v>
      </c>
      <c r="AY49" s="84">
        <v>0.05</v>
      </c>
      <c r="AZ49" s="64">
        <v>16.87</v>
      </c>
      <c r="BA49" s="84">
        <v>-3.7999999999999999E-2</v>
      </c>
      <c r="BB49" s="64" t="s">
        <v>389</v>
      </c>
      <c r="BC49" s="84">
        <v>-0.112</v>
      </c>
    </row>
    <row r="50" spans="1:55">
      <c r="C50" s="341" t="s">
        <v>300</v>
      </c>
      <c r="D50" s="342"/>
      <c r="E50" s="342"/>
      <c r="H50" s="341" t="s">
        <v>339</v>
      </c>
      <c r="AA50"/>
      <c r="AG50" s="416">
        <v>44449</v>
      </c>
      <c r="AH50" s="64">
        <v>2011</v>
      </c>
      <c r="AI50" s="256">
        <v>649736573</v>
      </c>
      <c r="AJ50" s="256">
        <v>641556748</v>
      </c>
      <c r="AK50" s="256">
        <v>657916398</v>
      </c>
      <c r="AM50" s="416">
        <v>44449</v>
      </c>
      <c r="AN50" s="64">
        <v>2011</v>
      </c>
      <c r="AO50" s="256">
        <v>667649425</v>
      </c>
      <c r="AP50" s="256">
        <v>658340846</v>
      </c>
      <c r="AQ50" s="256">
        <v>676958003</v>
      </c>
      <c r="AS50" s="64">
        <v>2019</v>
      </c>
      <c r="AT50" s="256">
        <v>16489</v>
      </c>
      <c r="AU50" s="64">
        <v>1.032</v>
      </c>
      <c r="AV50" s="256">
        <v>17012</v>
      </c>
      <c r="AW50" s="84">
        <v>-0.113</v>
      </c>
      <c r="AX50" s="256">
        <v>1135281252</v>
      </c>
      <c r="AY50" s="84">
        <v>-1E-3</v>
      </c>
      <c r="AZ50" s="64">
        <v>14.98</v>
      </c>
      <c r="BA50" s="84">
        <v>-0.112</v>
      </c>
    </row>
    <row r="51" spans="1:55">
      <c r="B51" s="124" t="s">
        <v>293</v>
      </c>
      <c r="C51" s="341" t="s">
        <v>301</v>
      </c>
      <c r="D51" s="342"/>
      <c r="E51" s="343"/>
      <c r="H51" s="341" t="s">
        <v>340</v>
      </c>
      <c r="AA51"/>
      <c r="AG51" s="416">
        <v>44417</v>
      </c>
      <c r="AH51" s="64">
        <v>2012</v>
      </c>
      <c r="AI51" s="256">
        <v>597648354</v>
      </c>
      <c r="AJ51" s="256">
        <v>593653111</v>
      </c>
      <c r="AK51" s="256">
        <v>601643596</v>
      </c>
      <c r="AM51" s="416">
        <v>44417</v>
      </c>
      <c r="AN51" s="64">
        <v>2012</v>
      </c>
      <c r="AO51" s="256">
        <v>614608209</v>
      </c>
      <c r="AP51" s="256">
        <v>613249556</v>
      </c>
      <c r="AQ51" s="256">
        <v>615966862</v>
      </c>
    </row>
    <row r="52" spans="1:55">
      <c r="B52" s="418" t="s">
        <v>150</v>
      </c>
      <c r="C52" s="418" t="s">
        <v>96</v>
      </c>
      <c r="D52" s="418" t="s">
        <v>86</v>
      </c>
      <c r="E52" s="419" t="s">
        <v>289</v>
      </c>
      <c r="G52" s="420"/>
      <c r="H52" s="418" t="s">
        <v>96</v>
      </c>
      <c r="I52" s="418" t="s">
        <v>289</v>
      </c>
      <c r="N52" s="341" t="s">
        <v>298</v>
      </c>
      <c r="O52" s="342"/>
      <c r="P52" s="342"/>
      <c r="Q52" s="342"/>
      <c r="R52" s="342"/>
      <c r="T52" s="341" t="s">
        <v>299</v>
      </c>
      <c r="U52" s="342"/>
      <c r="V52" s="342"/>
      <c r="W52" s="342"/>
      <c r="X52" s="342"/>
      <c r="AA52"/>
      <c r="AG52" s="416">
        <v>44385</v>
      </c>
      <c r="AH52" s="64">
        <v>2013</v>
      </c>
      <c r="AI52" s="256">
        <v>608247618</v>
      </c>
      <c r="AJ52" s="256">
        <v>596396726</v>
      </c>
      <c r="AK52" s="256">
        <v>620098510</v>
      </c>
      <c r="AM52" s="416">
        <v>44385</v>
      </c>
      <c r="AN52" s="64">
        <v>2013</v>
      </c>
      <c r="AO52" s="256">
        <v>627691389</v>
      </c>
      <c r="AP52" s="256">
        <v>613709020</v>
      </c>
      <c r="AQ52" s="256">
        <v>641673757</v>
      </c>
    </row>
    <row r="53" spans="1:55">
      <c r="B53" s="64">
        <f t="shared" ref="B53:B61" si="104">B54-1</f>
        <v>2010</v>
      </c>
      <c r="C53" s="340">
        <v>28.24</v>
      </c>
      <c r="D53" s="257">
        <f>AVERAGE(C53:C53)</f>
        <v>28.24</v>
      </c>
      <c r="E53" s="339"/>
      <c r="G53" s="141">
        <f t="shared" ref="G53:G62" si="105">B53</f>
        <v>2010</v>
      </c>
      <c r="H53" s="374">
        <v>27.36</v>
      </c>
      <c r="I53" s="339"/>
      <c r="N53" s="341" t="s">
        <v>434</v>
      </c>
      <c r="O53" s="342"/>
      <c r="P53" s="343"/>
      <c r="Q53" s="342"/>
      <c r="R53" s="342"/>
      <c r="T53" s="341" t="s">
        <v>297</v>
      </c>
      <c r="U53" s="342"/>
      <c r="V53" s="343"/>
      <c r="W53" s="342"/>
      <c r="X53" s="342"/>
      <c r="AA53"/>
      <c r="AG53" s="416">
        <v>44354</v>
      </c>
      <c r="AH53" s="64">
        <v>2014</v>
      </c>
      <c r="AI53" s="256">
        <v>607154076</v>
      </c>
      <c r="AJ53" s="256">
        <v>594906200</v>
      </c>
      <c r="AK53" s="256">
        <v>619401952</v>
      </c>
      <c r="AM53" s="416">
        <v>44354</v>
      </c>
      <c r="AN53" s="64">
        <v>2014</v>
      </c>
      <c r="AO53" s="256">
        <v>650548878</v>
      </c>
      <c r="AP53" s="256">
        <v>639028373</v>
      </c>
      <c r="AQ53" s="256">
        <v>662069383</v>
      </c>
    </row>
    <row r="54" spans="1:55">
      <c r="B54" s="64">
        <f t="shared" si="104"/>
        <v>2011</v>
      </c>
      <c r="C54" s="340">
        <v>27.26</v>
      </c>
      <c r="D54" s="257">
        <f t="shared" ref="D54:D62" si="106">AVERAGE(C53:C54)</f>
        <v>27.75</v>
      </c>
      <c r="E54" s="339">
        <f t="shared" ref="E54:E62" si="107">D54/D53-1</f>
        <v>-1.7351274787535398E-2</v>
      </c>
      <c r="G54" s="141">
        <f t="shared" si="105"/>
        <v>2011</v>
      </c>
      <c r="H54" s="374">
        <v>25.62</v>
      </c>
      <c r="I54" s="339"/>
      <c r="N54" s="418" t="s">
        <v>150</v>
      </c>
      <c r="O54" s="417" t="s">
        <v>96</v>
      </c>
      <c r="P54" s="434" t="s">
        <v>363</v>
      </c>
      <c r="Q54" s="418" t="s">
        <v>86</v>
      </c>
      <c r="R54" s="418" t="s">
        <v>289</v>
      </c>
      <c r="T54" s="418" t="s">
        <v>150</v>
      </c>
      <c r="U54" s="417" t="s">
        <v>96</v>
      </c>
      <c r="V54" s="430" t="s">
        <v>363</v>
      </c>
      <c r="W54" s="417" t="s">
        <v>86</v>
      </c>
      <c r="X54" s="418" t="s">
        <v>289</v>
      </c>
      <c r="AA54"/>
      <c r="AG54" s="416">
        <v>44322</v>
      </c>
      <c r="AH54" s="64">
        <v>2015</v>
      </c>
      <c r="AI54" s="256">
        <v>574773812</v>
      </c>
      <c r="AJ54" s="256">
        <v>562078330</v>
      </c>
      <c r="AK54" s="256">
        <v>587469293</v>
      </c>
      <c r="AM54" s="416">
        <v>44322</v>
      </c>
      <c r="AN54" s="64">
        <v>2015</v>
      </c>
      <c r="AO54" s="256">
        <v>592079494</v>
      </c>
      <c r="AP54" s="256">
        <v>582567765</v>
      </c>
      <c r="AQ54" s="256">
        <v>601591222</v>
      </c>
    </row>
    <row r="55" spans="1:55">
      <c r="B55" s="64">
        <f t="shared" si="104"/>
        <v>2012</v>
      </c>
      <c r="C55" s="340">
        <v>26.04</v>
      </c>
      <c r="D55" s="257">
        <f t="shared" si="106"/>
        <v>26.65</v>
      </c>
      <c r="E55" s="339">
        <f t="shared" si="107"/>
        <v>-3.9639639639639679E-2</v>
      </c>
      <c r="G55" s="141">
        <f t="shared" si="105"/>
        <v>2012</v>
      </c>
      <c r="H55" s="374">
        <v>24.02</v>
      </c>
      <c r="I55" s="339"/>
      <c r="N55" s="64">
        <f t="shared" ref="N55:N64" si="108">N56-1</f>
        <v>2009</v>
      </c>
      <c r="O55" s="250">
        <v>0.8357</v>
      </c>
      <c r="P55" s="431">
        <f t="shared" ref="P55:P65" si="109">O55/VLOOKUP($N55,$N$72:$Q$90,4,0)</f>
        <v>0.82282282282282282</v>
      </c>
      <c r="Q55" s="134"/>
      <c r="T55" s="64">
        <f t="shared" ref="T55:T65" si="110">N55</f>
        <v>2009</v>
      </c>
      <c r="U55" s="327">
        <v>0.77229999999999999</v>
      </c>
      <c r="V55" s="431">
        <f t="shared" ref="V55:V65" si="111">U55/VLOOKUP($N55,$T$72:$W$90,4,0)</f>
        <v>0.76868717029959199</v>
      </c>
      <c r="W55" s="134"/>
      <c r="AA55"/>
      <c r="AG55" s="416">
        <v>44291</v>
      </c>
      <c r="AH55" s="64">
        <v>2016</v>
      </c>
      <c r="AI55" s="256">
        <v>550847173</v>
      </c>
      <c r="AJ55" s="256">
        <v>536973699</v>
      </c>
      <c r="AK55" s="256">
        <v>564720646</v>
      </c>
      <c r="AM55" s="416">
        <v>44291</v>
      </c>
      <c r="AN55" s="64">
        <v>2016</v>
      </c>
      <c r="AO55" s="256">
        <v>584141595</v>
      </c>
      <c r="AP55" s="256">
        <v>568069964</v>
      </c>
      <c r="AQ55" s="256">
        <v>600213225</v>
      </c>
    </row>
    <row r="56" spans="1:55">
      <c r="B56" s="64">
        <f t="shared" si="104"/>
        <v>2013</v>
      </c>
      <c r="C56" s="340">
        <v>26.03</v>
      </c>
      <c r="D56" s="257">
        <f t="shared" si="106"/>
        <v>26.035</v>
      </c>
      <c r="E56" s="339">
        <f t="shared" si="107"/>
        <v>-2.3076923076922995E-2</v>
      </c>
      <c r="G56" s="141">
        <f t="shared" si="105"/>
        <v>2013</v>
      </c>
      <c r="H56" s="374">
        <v>23.52</v>
      </c>
      <c r="I56" s="339"/>
      <c r="N56" s="64">
        <f t="shared" si="108"/>
        <v>2010</v>
      </c>
      <c r="O56" s="250">
        <v>0.83130000000000004</v>
      </c>
      <c r="P56" s="431">
        <f t="shared" si="109"/>
        <v>0.81861152141802063</v>
      </c>
      <c r="Q56" s="134">
        <f>AVERAGE(P55:P56)</f>
        <v>0.82071717212042172</v>
      </c>
      <c r="R56" s="339"/>
      <c r="T56" s="64">
        <f t="shared" si="110"/>
        <v>2010</v>
      </c>
      <c r="U56" s="327">
        <v>0.81079999999999997</v>
      </c>
      <c r="V56" s="431">
        <f t="shared" si="111"/>
        <v>0.81754474413914791</v>
      </c>
      <c r="W56" s="134">
        <f t="shared" ref="W56:W65" si="112">AVERAGE(V55:V56)</f>
        <v>0.79311595721937</v>
      </c>
      <c r="X56" s="339"/>
      <c r="AA56"/>
      <c r="AG56" s="416">
        <v>44259</v>
      </c>
      <c r="AH56" s="64">
        <v>2017</v>
      </c>
      <c r="AI56" s="256">
        <v>591618138</v>
      </c>
      <c r="AJ56" s="256">
        <v>578554582</v>
      </c>
      <c r="AK56" s="256">
        <v>604681693</v>
      </c>
      <c r="AM56" s="416">
        <v>44259</v>
      </c>
      <c r="AN56" s="64">
        <v>2017</v>
      </c>
      <c r="AO56" s="256">
        <v>640852109</v>
      </c>
      <c r="AP56" s="256">
        <v>624797597</v>
      </c>
      <c r="AQ56" s="256">
        <v>656906621</v>
      </c>
    </row>
    <row r="57" spans="1:55">
      <c r="B57" s="64">
        <f t="shared" si="104"/>
        <v>2014</v>
      </c>
      <c r="C57" s="340">
        <v>24.41</v>
      </c>
      <c r="D57" s="257">
        <f t="shared" si="106"/>
        <v>25.22</v>
      </c>
      <c r="E57" s="339">
        <f t="shared" si="107"/>
        <v>-3.1304013827539889E-2</v>
      </c>
      <c r="G57" s="141">
        <f t="shared" si="105"/>
        <v>2014</v>
      </c>
      <c r="H57" s="374">
        <v>21.5</v>
      </c>
      <c r="I57" s="339"/>
      <c r="N57" s="64">
        <f t="shared" si="108"/>
        <v>2011</v>
      </c>
      <c r="O57" s="250">
        <v>0.83460000000000001</v>
      </c>
      <c r="P57" s="431">
        <f t="shared" si="109"/>
        <v>0.82190161997144129</v>
      </c>
      <c r="Q57" s="134">
        <f t="shared" ref="Q57:Q65" si="113">AVERAGE(P56:P57)</f>
        <v>0.8202565706947309</v>
      </c>
      <c r="R57" s="339">
        <f t="shared" ref="R57:R65" si="114">Q57/Q56-1</f>
        <v>-5.6121821418797513E-4</v>
      </c>
      <c r="T57" s="64">
        <f t="shared" si="110"/>
        <v>2011</v>
      </c>
      <c r="U57" s="327">
        <v>0.85760000000000003</v>
      </c>
      <c r="V57" s="431">
        <f t="shared" si="111"/>
        <v>0.86469046178665054</v>
      </c>
      <c r="W57" s="134">
        <f t="shared" si="112"/>
        <v>0.84111760296289928</v>
      </c>
      <c r="X57" s="339">
        <f t="shared" ref="X57:X65" si="115">W57/W56-1</f>
        <v>6.0522859622974767E-2</v>
      </c>
      <c r="AA57"/>
      <c r="AG57" s="416">
        <v>44230</v>
      </c>
      <c r="AH57" s="64">
        <v>2018</v>
      </c>
      <c r="AI57" s="256">
        <v>627642994</v>
      </c>
      <c r="AJ57" s="256">
        <v>614212171</v>
      </c>
      <c r="AK57" s="256">
        <v>641073816</v>
      </c>
      <c r="AM57" s="416">
        <v>44230</v>
      </c>
      <c r="AN57" s="64">
        <v>2018</v>
      </c>
      <c r="AO57" s="256">
        <v>707475241</v>
      </c>
      <c r="AP57" s="256">
        <v>709293436</v>
      </c>
      <c r="AQ57" s="256">
        <v>705657045</v>
      </c>
    </row>
    <row r="58" spans="1:55">
      <c r="B58" s="64">
        <f t="shared" si="104"/>
        <v>2015</v>
      </c>
      <c r="C58" s="340">
        <v>22.97</v>
      </c>
      <c r="D58" s="257">
        <f t="shared" si="106"/>
        <v>23.689999999999998</v>
      </c>
      <c r="E58" s="339">
        <f t="shared" si="107"/>
        <v>-6.0666137985725621E-2</v>
      </c>
      <c r="G58" s="141">
        <f t="shared" si="105"/>
        <v>2015</v>
      </c>
      <c r="H58" s="374">
        <v>19.82</v>
      </c>
      <c r="I58" s="339"/>
      <c r="N58" s="64">
        <f t="shared" si="108"/>
        <v>2012</v>
      </c>
      <c r="O58" s="250">
        <v>0.84250000000000003</v>
      </c>
      <c r="P58" s="431">
        <f t="shared" si="109"/>
        <v>0.82988573680063038</v>
      </c>
      <c r="Q58" s="134">
        <f t="shared" si="113"/>
        <v>0.82589367838603578</v>
      </c>
      <c r="R58" s="339">
        <f t="shared" si="114"/>
        <v>6.8723712710163642E-3</v>
      </c>
      <c r="T58" s="64">
        <f t="shared" si="110"/>
        <v>2012</v>
      </c>
      <c r="U58" s="327">
        <v>0.86639999999999995</v>
      </c>
      <c r="V58" s="431">
        <f t="shared" si="111"/>
        <v>0.87303506650544138</v>
      </c>
      <c r="W58" s="134">
        <f t="shared" si="112"/>
        <v>0.86886276414604602</v>
      </c>
      <c r="X58" s="339">
        <f t="shared" si="115"/>
        <v>3.2986066497018296E-2</v>
      </c>
      <c r="AA58"/>
      <c r="AG58" s="416">
        <v>44198</v>
      </c>
      <c r="AH58" s="64">
        <v>2019</v>
      </c>
      <c r="AI58" s="256">
        <v>596701419</v>
      </c>
      <c r="AJ58" s="256">
        <v>581042281</v>
      </c>
      <c r="AK58" s="256">
        <v>612360557</v>
      </c>
      <c r="AM58" s="416">
        <v>44198</v>
      </c>
      <c r="AN58" s="64">
        <v>2019</v>
      </c>
      <c r="AO58" s="256">
        <v>630612155</v>
      </c>
      <c r="AP58" s="256">
        <v>611368483</v>
      </c>
      <c r="AQ58" s="256">
        <v>649855826</v>
      </c>
    </row>
    <row r="59" spans="1:55">
      <c r="B59" s="64">
        <f t="shared" si="104"/>
        <v>2016</v>
      </c>
      <c r="C59" s="340">
        <v>22.09</v>
      </c>
      <c r="D59" s="257">
        <f t="shared" si="106"/>
        <v>22.53</v>
      </c>
      <c r="E59" s="339">
        <f t="shared" si="107"/>
        <v>-4.896580835795683E-2</v>
      </c>
      <c r="G59" s="141">
        <f t="shared" si="105"/>
        <v>2016</v>
      </c>
      <c r="H59" s="374">
        <v>18.55</v>
      </c>
      <c r="I59" s="339"/>
      <c r="N59" s="64">
        <f t="shared" si="108"/>
        <v>2013</v>
      </c>
      <c r="O59" s="250">
        <v>0.85160000000000002</v>
      </c>
      <c r="P59" s="431">
        <f t="shared" si="109"/>
        <v>0.83880817532627439</v>
      </c>
      <c r="Q59" s="134">
        <f t="shared" si="113"/>
        <v>0.83434695606345244</v>
      </c>
      <c r="R59" s="339">
        <f t="shared" si="114"/>
        <v>1.0235309820915584E-2</v>
      </c>
      <c r="T59" s="64">
        <f t="shared" si="110"/>
        <v>2013</v>
      </c>
      <c r="U59" s="327">
        <v>0.87880000000000003</v>
      </c>
      <c r="V59" s="431">
        <f t="shared" si="111"/>
        <v>0.88437154070645063</v>
      </c>
      <c r="W59" s="134">
        <f t="shared" si="112"/>
        <v>0.87870330360594595</v>
      </c>
      <c r="X59" s="339">
        <f t="shared" si="115"/>
        <v>1.1325769576017608E-2</v>
      </c>
      <c r="AA59"/>
    </row>
    <row r="60" spans="1:55">
      <c r="B60" s="64">
        <f t="shared" si="104"/>
        <v>2017</v>
      </c>
      <c r="C60" s="340">
        <v>21.4</v>
      </c>
      <c r="D60" s="257">
        <f t="shared" si="106"/>
        <v>21.744999999999997</v>
      </c>
      <c r="E60" s="339">
        <f t="shared" si="107"/>
        <v>-3.4842432312472416E-2</v>
      </c>
      <c r="G60" s="141">
        <f t="shared" si="105"/>
        <v>2017</v>
      </c>
      <c r="H60" s="374">
        <v>17.53</v>
      </c>
      <c r="I60" s="339"/>
      <c r="N60" s="64">
        <f t="shared" si="108"/>
        <v>2014</v>
      </c>
      <c r="O60" s="250">
        <v>0.88519999999999999</v>
      </c>
      <c r="P60" s="431">
        <f t="shared" si="109"/>
        <v>0.87241906075986786</v>
      </c>
      <c r="Q60" s="134">
        <f t="shared" si="113"/>
        <v>0.85561361804307112</v>
      </c>
      <c r="R60" s="339">
        <f t="shared" si="114"/>
        <v>2.5488990910876419E-2</v>
      </c>
      <c r="T60" s="64">
        <f t="shared" si="110"/>
        <v>2014</v>
      </c>
      <c r="U60" s="327">
        <v>0.94840000000000002</v>
      </c>
      <c r="V60" s="431">
        <f t="shared" si="111"/>
        <v>0.9501577919150429</v>
      </c>
      <c r="W60" s="134">
        <f t="shared" si="112"/>
        <v>0.91726466631074677</v>
      </c>
      <c r="X60" s="339">
        <f t="shared" si="115"/>
        <v>4.3884394819680317E-2</v>
      </c>
      <c r="AA60"/>
      <c r="AI60" s="64">
        <f>AI48/$AV40</f>
        <v>28268.091605365644</v>
      </c>
      <c r="AJ60" s="64">
        <f t="shared" ref="AJ60:AK60" si="116">AJ48/$AV40</f>
        <v>27877.004370402425</v>
      </c>
      <c r="AK60" s="64">
        <f t="shared" si="116"/>
        <v>28659.178840328863</v>
      </c>
      <c r="AO60" s="64">
        <f t="shared" ref="AO60:AQ70" si="117">AO48/$AV40</f>
        <v>26122.237602769364</v>
      </c>
      <c r="AP60" s="64">
        <f t="shared" si="117"/>
        <v>25611.903980960622</v>
      </c>
      <c r="AQ60" s="64">
        <f t="shared" si="117"/>
        <v>26632.571181306794</v>
      </c>
    </row>
    <row r="61" spans="1:55">
      <c r="B61" s="64">
        <f t="shared" si="104"/>
        <v>2018</v>
      </c>
      <c r="C61" s="340">
        <v>21.21</v>
      </c>
      <c r="D61" s="257">
        <f t="shared" si="106"/>
        <v>21.305</v>
      </c>
      <c r="E61" s="339">
        <f t="shared" si="107"/>
        <v>-2.023453667509767E-2</v>
      </c>
      <c r="G61" s="141">
        <f t="shared" si="105"/>
        <v>2018</v>
      </c>
      <c r="H61" s="374">
        <v>16.87</v>
      </c>
      <c r="I61" s="339"/>
      <c r="N61" s="64">
        <f t="shared" si="108"/>
        <v>2015</v>
      </c>
      <c r="O61" s="250">
        <v>0.86029999999999995</v>
      </c>
      <c r="P61" s="431">
        <f t="shared" si="109"/>
        <v>0.84863131935881631</v>
      </c>
      <c r="Q61" s="134">
        <f t="shared" si="113"/>
        <v>0.86052519005934203</v>
      </c>
      <c r="R61" s="339">
        <f t="shared" si="114"/>
        <v>5.740408886319992E-3</v>
      </c>
      <c r="T61" s="64">
        <f t="shared" si="110"/>
        <v>2015</v>
      </c>
      <c r="U61" s="327">
        <v>0.88619999999999999</v>
      </c>
      <c r="V61" s="431">
        <f t="shared" si="111"/>
        <v>0.88619999999999999</v>
      </c>
      <c r="W61" s="134">
        <f t="shared" si="112"/>
        <v>0.91817889595752145</v>
      </c>
      <c r="X61" s="339">
        <f t="shared" si="115"/>
        <v>9.9669122811829602E-4</v>
      </c>
      <c r="AI61" s="64">
        <f t="shared" ref="AI61:AK70" si="118">AI49/$AV41</f>
        <v>28189.795181730729</v>
      </c>
      <c r="AJ61" s="64">
        <f t="shared" si="118"/>
        <v>27815.279267221547</v>
      </c>
      <c r="AK61" s="64">
        <f t="shared" si="118"/>
        <v>28564.311096239911</v>
      </c>
      <c r="AO61" s="64">
        <f t="shared" si="117"/>
        <v>27493.204567317745</v>
      </c>
      <c r="AP61" s="64">
        <f t="shared" si="117"/>
        <v>27239.204149065205</v>
      </c>
      <c r="AQ61" s="64">
        <f t="shared" si="117"/>
        <v>27747.204985570286</v>
      </c>
    </row>
    <row r="62" spans="1:55">
      <c r="B62" s="456">
        <v>2019</v>
      </c>
      <c r="C62" s="340">
        <v>19.420000000000002</v>
      </c>
      <c r="D62" s="257">
        <f t="shared" si="106"/>
        <v>20.315000000000001</v>
      </c>
      <c r="E62" s="339">
        <f t="shared" si="107"/>
        <v>-4.6467965266369315E-2</v>
      </c>
      <c r="G62" s="141">
        <f t="shared" si="105"/>
        <v>2019</v>
      </c>
      <c r="H62" s="374">
        <v>14.98</v>
      </c>
      <c r="I62" s="339"/>
      <c r="N62" s="64">
        <f t="shared" si="108"/>
        <v>2016</v>
      </c>
      <c r="O62" s="250">
        <v>0.85319999999999996</v>
      </c>
      <c r="P62" s="431">
        <f t="shared" si="109"/>
        <v>0.84400039568701157</v>
      </c>
      <c r="Q62" s="134">
        <f t="shared" si="113"/>
        <v>0.84631585752291394</v>
      </c>
      <c r="R62" s="339">
        <f t="shared" si="114"/>
        <v>-1.6512395802670499E-2</v>
      </c>
      <c r="T62" s="64">
        <f t="shared" si="110"/>
        <v>2016</v>
      </c>
      <c r="U62" s="327">
        <v>0.90480000000000005</v>
      </c>
      <c r="V62" s="431">
        <f t="shared" si="111"/>
        <v>0.90480000000000005</v>
      </c>
      <c r="W62" s="134">
        <f t="shared" si="112"/>
        <v>0.89549999999999996</v>
      </c>
      <c r="X62" s="339">
        <f t="shared" si="115"/>
        <v>-2.4699866286809868E-2</v>
      </c>
      <c r="AI62" s="64">
        <f t="shared" si="118"/>
        <v>28061.525999827245</v>
      </c>
      <c r="AJ62" s="64">
        <f t="shared" si="118"/>
        <v>27708.246868791568</v>
      </c>
      <c r="AK62" s="64">
        <f t="shared" si="118"/>
        <v>28414.805130862918</v>
      </c>
      <c r="AO62" s="64">
        <f t="shared" si="117"/>
        <v>28835.165630128704</v>
      </c>
      <c r="AP62" s="64">
        <f t="shared" si="117"/>
        <v>28433.136650254815</v>
      </c>
      <c r="AQ62" s="64">
        <f t="shared" si="117"/>
        <v>29237.194566813509</v>
      </c>
    </row>
    <row r="63" spans="1:55">
      <c r="F63" s="337"/>
      <c r="H63" s="372" t="s">
        <v>437</v>
      </c>
      <c r="I63" s="373">
        <f>LOGEST(H55:H61)-1</f>
        <v>-6.2112503512878225E-2</v>
      </c>
      <c r="N63" s="64">
        <f t="shared" si="108"/>
        <v>2017</v>
      </c>
      <c r="O63" s="250">
        <v>0.88460000000000005</v>
      </c>
      <c r="P63" s="431">
        <f t="shared" si="109"/>
        <v>0.87932405566600402</v>
      </c>
      <c r="Q63" s="134">
        <f t="shared" si="113"/>
        <v>0.86166222567650785</v>
      </c>
      <c r="R63" s="339">
        <f t="shared" si="114"/>
        <v>1.8133144992120709E-2</v>
      </c>
      <c r="T63" s="64">
        <f t="shared" si="110"/>
        <v>2017</v>
      </c>
      <c r="U63" s="327">
        <v>0.95809999999999995</v>
      </c>
      <c r="V63" s="431">
        <f t="shared" si="111"/>
        <v>0.95809999999999995</v>
      </c>
      <c r="W63" s="134">
        <f t="shared" si="112"/>
        <v>0.93145</v>
      </c>
      <c r="X63" s="339">
        <f t="shared" si="115"/>
        <v>4.0145170295924126E-2</v>
      </c>
      <c r="AI63" s="64">
        <f t="shared" si="118"/>
        <v>27943.162240508696</v>
      </c>
      <c r="AJ63" s="64">
        <f t="shared" si="118"/>
        <v>27756.363895642415</v>
      </c>
      <c r="AK63" s="64">
        <f t="shared" si="118"/>
        <v>28129.960538619787</v>
      </c>
      <c r="AO63" s="64">
        <f t="shared" si="117"/>
        <v>28736.123480456332</v>
      </c>
      <c r="AP63" s="64">
        <f t="shared" si="117"/>
        <v>28672.599401533571</v>
      </c>
      <c r="AQ63" s="64">
        <f t="shared" si="117"/>
        <v>28799.647559379093</v>
      </c>
    </row>
    <row r="64" spans="1:55">
      <c r="N64" s="64">
        <f t="shared" si="108"/>
        <v>2018</v>
      </c>
      <c r="O64" s="250">
        <v>0.92269999999999996</v>
      </c>
      <c r="P64" s="431">
        <f t="shared" si="109"/>
        <v>0.92127202835604816</v>
      </c>
      <c r="Q64" s="134">
        <f t="shared" si="113"/>
        <v>0.90029804201102603</v>
      </c>
      <c r="R64" s="339">
        <f t="shared" si="114"/>
        <v>4.4838702664706576E-2</v>
      </c>
      <c r="T64" s="64">
        <f t="shared" si="110"/>
        <v>2018</v>
      </c>
      <c r="U64" s="421">
        <v>1.04</v>
      </c>
      <c r="V64" s="431">
        <f t="shared" si="111"/>
        <v>1.04</v>
      </c>
      <c r="W64" s="134">
        <f t="shared" si="112"/>
        <v>0.99904999999999999</v>
      </c>
      <c r="X64" s="339">
        <f t="shared" si="115"/>
        <v>7.2575017445917656E-2</v>
      </c>
      <c r="AI64" s="64">
        <f t="shared" si="118"/>
        <v>28241.984398941357</v>
      </c>
      <c r="AJ64" s="64">
        <f t="shared" si="118"/>
        <v>27691.727074337188</v>
      </c>
      <c r="AK64" s="64">
        <f t="shared" si="118"/>
        <v>28792.241723545525</v>
      </c>
      <c r="AO64" s="64">
        <f t="shared" si="117"/>
        <v>29144.792171611643</v>
      </c>
      <c r="AP64" s="64">
        <f t="shared" si="117"/>
        <v>28495.56669916887</v>
      </c>
      <c r="AQ64" s="64">
        <f t="shared" si="117"/>
        <v>29794.017597622696</v>
      </c>
    </row>
    <row r="65" spans="1:43">
      <c r="A65" s="243" t="s">
        <v>294</v>
      </c>
      <c r="N65" s="457">
        <f>$B$62</f>
        <v>2019</v>
      </c>
      <c r="O65" s="250">
        <v>0.95079999999999998</v>
      </c>
      <c r="P65" s="431">
        <f t="shared" si="109"/>
        <v>0.94994504945548996</v>
      </c>
      <c r="Q65" s="134">
        <f t="shared" si="113"/>
        <v>0.93560853890576912</v>
      </c>
      <c r="R65" s="339">
        <f t="shared" si="114"/>
        <v>3.9220897132985932E-2</v>
      </c>
      <c r="T65" s="64">
        <f t="shared" si="110"/>
        <v>2019</v>
      </c>
      <c r="U65" s="327">
        <v>1.0047999999999999</v>
      </c>
      <c r="V65" s="431">
        <f t="shared" si="111"/>
        <v>1.0047999999999999</v>
      </c>
      <c r="W65" s="134">
        <f t="shared" si="112"/>
        <v>1.0224</v>
      </c>
      <c r="X65" s="339">
        <f t="shared" si="115"/>
        <v>2.3372203593413632E-2</v>
      </c>
      <c r="AI65" s="64">
        <f t="shared" si="118"/>
        <v>29456.339802057053</v>
      </c>
      <c r="AJ65" s="64">
        <f t="shared" si="118"/>
        <v>28862.12885697652</v>
      </c>
      <c r="AK65" s="64">
        <f t="shared" si="118"/>
        <v>30050.550747137589</v>
      </c>
      <c r="AO65" s="64">
        <f t="shared" si="117"/>
        <v>31561.657189986414</v>
      </c>
      <c r="AP65" s="64">
        <f t="shared" si="117"/>
        <v>31002.734960217349</v>
      </c>
      <c r="AQ65" s="64">
        <f t="shared" si="117"/>
        <v>32120.579419755482</v>
      </c>
    </row>
    <row r="66" spans="1:43">
      <c r="A66" s="243" t="s">
        <v>295</v>
      </c>
      <c r="Y66" s="84"/>
      <c r="AI66" s="64">
        <f t="shared" si="118"/>
        <v>28839.629302558955</v>
      </c>
      <c r="AJ66" s="64">
        <f t="shared" si="118"/>
        <v>28202.625689914701</v>
      </c>
      <c r="AK66" s="64">
        <f t="shared" si="118"/>
        <v>29476.632865027597</v>
      </c>
      <c r="AO66" s="64">
        <f t="shared" si="117"/>
        <v>29707.952533868542</v>
      </c>
      <c r="AP66" s="64">
        <f t="shared" si="117"/>
        <v>29230.695684897139</v>
      </c>
      <c r="AQ66" s="64">
        <f t="shared" si="117"/>
        <v>30185.209332664326</v>
      </c>
    </row>
    <row r="67" spans="1:43">
      <c r="A67" s="243" t="s">
        <v>296</v>
      </c>
      <c r="P67" s="372" t="s">
        <v>436</v>
      </c>
      <c r="Q67" s="373">
        <f>LOGEST(O59:O65)-1</f>
        <v>1.5889048830895591E-2</v>
      </c>
      <c r="V67" s="372" t="str">
        <f>P67</f>
        <v>PCRB Selected Trend (Exh 1, page 3)</v>
      </c>
      <c r="W67" s="373">
        <f>LOGEST(U59:U65)-1</f>
        <v>2.4011168759618728E-2</v>
      </c>
      <c r="AI67" s="64">
        <f t="shared" si="118"/>
        <v>28740.852186162996</v>
      </c>
      <c r="AJ67" s="64">
        <f t="shared" si="118"/>
        <v>28016.993582385476</v>
      </c>
      <c r="AK67" s="64">
        <f t="shared" si="118"/>
        <v>29464.710737764792</v>
      </c>
      <c r="AO67" s="64">
        <f t="shared" si="117"/>
        <v>30478.01288740478</v>
      </c>
      <c r="AP67" s="64">
        <f t="shared" si="117"/>
        <v>29639.463842220601</v>
      </c>
      <c r="AQ67" s="64">
        <f t="shared" si="117"/>
        <v>31316.561880413232</v>
      </c>
    </row>
    <row r="68" spans="1:43">
      <c r="P68" s="372" t="s">
        <v>364</v>
      </c>
      <c r="Q68" s="373">
        <f>LOGEST(Q59:Q65)-1</f>
        <v>1.6084335771122893E-2</v>
      </c>
      <c r="V68" s="372" t="s">
        <v>364</v>
      </c>
      <c r="W68" s="373">
        <f>LOGEST(W59:W65)-1</f>
        <v>2.3103931974059133E-2</v>
      </c>
      <c r="AI68" s="64">
        <f t="shared" si="118"/>
        <v>31187.039430680023</v>
      </c>
      <c r="AJ68" s="64">
        <f t="shared" si="118"/>
        <v>30498.396520822353</v>
      </c>
      <c r="AK68" s="64">
        <f t="shared" si="118"/>
        <v>31875.682287822878</v>
      </c>
      <c r="AO68" s="64">
        <f t="shared" si="117"/>
        <v>33782.398998418554</v>
      </c>
      <c r="AP68" s="64">
        <f t="shared" si="117"/>
        <v>32936.088402741167</v>
      </c>
      <c r="AQ68" s="64">
        <f t="shared" si="117"/>
        <v>34628.709594095941</v>
      </c>
    </row>
    <row r="69" spans="1:43">
      <c r="N69" s="84"/>
      <c r="S69" s="84"/>
      <c r="AI69" s="64">
        <f t="shared" si="118"/>
        <v>32740.896922274387</v>
      </c>
      <c r="AJ69" s="64">
        <f t="shared" si="118"/>
        <v>32040.280177360459</v>
      </c>
      <c r="AK69" s="64">
        <f t="shared" si="118"/>
        <v>33441.513615023476</v>
      </c>
      <c r="AO69" s="64">
        <f t="shared" si="117"/>
        <v>36905.333385498176</v>
      </c>
      <c r="AP69" s="64">
        <f t="shared" si="117"/>
        <v>37000.179238393321</v>
      </c>
      <c r="AQ69" s="64">
        <f t="shared" si="117"/>
        <v>36810.487480438183</v>
      </c>
    </row>
    <row r="70" spans="1:43">
      <c r="N70" s="436"/>
      <c r="O70" s="433" t="s">
        <v>365</v>
      </c>
      <c r="P70" s="432"/>
      <c r="Q70" s="436"/>
      <c r="S70" s="84"/>
      <c r="T70" s="432" t="s">
        <v>366</v>
      </c>
      <c r="U70" s="433"/>
      <c r="V70" s="432"/>
      <c r="W70" s="432"/>
      <c r="AA70" s="256"/>
      <c r="AI70" s="64">
        <f t="shared" si="118"/>
        <v>35075.32441805784</v>
      </c>
      <c r="AJ70" s="64">
        <f t="shared" si="118"/>
        <v>34154.848401128613</v>
      </c>
      <c r="AK70" s="64">
        <f t="shared" si="118"/>
        <v>35995.800434987068</v>
      </c>
      <c r="AO70" s="64">
        <f t="shared" si="117"/>
        <v>37068.666529508584</v>
      </c>
      <c r="AP70" s="64">
        <f t="shared" si="117"/>
        <v>35937.484305196333</v>
      </c>
      <c r="AQ70" s="64">
        <f t="shared" si="117"/>
        <v>38199.848695038796</v>
      </c>
    </row>
    <row r="71" spans="1:43">
      <c r="M71" s="84"/>
      <c r="N71" s="434" t="s">
        <v>150</v>
      </c>
      <c r="O71" s="435" t="s">
        <v>62</v>
      </c>
      <c r="P71" s="434" t="s">
        <v>60</v>
      </c>
      <c r="Q71" s="434" t="s">
        <v>433</v>
      </c>
      <c r="S71" s="84"/>
      <c r="T71" s="434" t="s">
        <v>150</v>
      </c>
      <c r="U71" s="435" t="s">
        <v>62</v>
      </c>
      <c r="V71" s="434" t="s">
        <v>60</v>
      </c>
      <c r="W71" s="434" t="s">
        <v>433</v>
      </c>
    </row>
    <row r="72" spans="1:43">
      <c r="M72" s="84"/>
      <c r="N72" s="436">
        <f t="shared" ref="N72:N88" si="119">N73-1</f>
        <v>2001</v>
      </c>
      <c r="O72" s="250">
        <v>1.0157</v>
      </c>
      <c r="P72" s="250">
        <v>1.0158</v>
      </c>
      <c r="Q72" s="431">
        <f>AVERAGE(O72:P72)</f>
        <v>1.0157500000000002</v>
      </c>
      <c r="S72" s="84"/>
      <c r="T72" s="436">
        <f t="shared" ref="T72:T89" si="120">N72</f>
        <v>2001</v>
      </c>
      <c r="U72" s="421">
        <v>0.98299999999999998</v>
      </c>
      <c r="V72" s="421">
        <v>0.98260000000000003</v>
      </c>
      <c r="W72" s="431">
        <f>AVERAGE(U72:V72)</f>
        <v>0.98280000000000001</v>
      </c>
      <c r="AI72" s="339">
        <f>LOGEST(AI68:AI70)-1</f>
        <v>6.0507571742039357E-2</v>
      </c>
      <c r="AO72" s="339">
        <f>LOGEST(AO68:AO70)-1</f>
        <v>4.7510146151763966E-2</v>
      </c>
    </row>
    <row r="73" spans="1:43">
      <c r="J73" s="84"/>
      <c r="M73" s="84"/>
      <c r="N73" s="436">
        <f t="shared" si="119"/>
        <v>2002</v>
      </c>
      <c r="O73" s="250">
        <v>1.0156000000000001</v>
      </c>
      <c r="P73" s="250">
        <v>1.0158</v>
      </c>
      <c r="Q73" s="431">
        <f t="shared" ref="Q73:Q90" si="121">AVERAGE(O73:P73)</f>
        <v>1.0157</v>
      </c>
      <c r="S73" s="84"/>
      <c r="T73" s="436">
        <f t="shared" si="120"/>
        <v>2002</v>
      </c>
      <c r="U73" s="421">
        <v>0.99529999999999996</v>
      </c>
      <c r="V73" s="421">
        <v>0.99509999999999998</v>
      </c>
      <c r="W73" s="431">
        <f t="shared" ref="W73:W90" si="122">AVERAGE(U73:V73)</f>
        <v>0.99519999999999997</v>
      </c>
    </row>
    <row r="74" spans="1:43">
      <c r="J74" s="84"/>
      <c r="M74" s="84"/>
      <c r="N74" s="436">
        <f t="shared" si="119"/>
        <v>2003</v>
      </c>
      <c r="O74" s="250">
        <v>1.0156000000000001</v>
      </c>
      <c r="P74" s="250">
        <v>1.0158</v>
      </c>
      <c r="Q74" s="431">
        <f t="shared" si="121"/>
        <v>1.0157</v>
      </c>
      <c r="S74" s="84"/>
      <c r="T74" s="436">
        <f t="shared" si="120"/>
        <v>2003</v>
      </c>
      <c r="U74" s="421">
        <v>1.0059</v>
      </c>
      <c r="V74" s="421">
        <v>1.0062</v>
      </c>
      <c r="W74" s="431">
        <f t="shared" si="122"/>
        <v>1.0060500000000001</v>
      </c>
    </row>
    <row r="75" spans="1:43">
      <c r="J75" s="84"/>
      <c r="K75" s="84"/>
      <c r="M75" s="84"/>
      <c r="N75" s="436">
        <f t="shared" si="119"/>
        <v>2004</v>
      </c>
      <c r="O75" s="250">
        <v>1.0155000000000001</v>
      </c>
      <c r="P75" s="250">
        <v>1.0157</v>
      </c>
      <c r="Q75" s="431">
        <f t="shared" si="121"/>
        <v>1.0156000000000001</v>
      </c>
      <c r="S75" s="84"/>
      <c r="T75" s="436">
        <f t="shared" si="120"/>
        <v>2004</v>
      </c>
      <c r="U75" s="421">
        <v>1.0159</v>
      </c>
      <c r="V75" s="421">
        <v>1.0164</v>
      </c>
      <c r="W75" s="431">
        <f t="shared" si="122"/>
        <v>1.0161500000000001</v>
      </c>
      <c r="AI75" s="64">
        <f t="shared" ref="AI75:AI85" si="123">AI60+AO60</f>
        <v>54390.329208135008</v>
      </c>
      <c r="AJ75" s="64">
        <f t="shared" ref="AJ75:AJ85" si="124">AJ60+AP60</f>
        <v>53488.908351363047</v>
      </c>
      <c r="AK75" s="64">
        <f t="shared" ref="AK75:AK85" si="125">AK60+AQ60</f>
        <v>55291.750021635657</v>
      </c>
    </row>
    <row r="76" spans="1:43">
      <c r="J76" s="84"/>
      <c r="K76" s="84"/>
      <c r="M76" s="84"/>
      <c r="N76" s="436">
        <f t="shared" si="119"/>
        <v>2005</v>
      </c>
      <c r="O76" s="250">
        <v>1.0156000000000001</v>
      </c>
      <c r="P76" s="250">
        <v>1.0158</v>
      </c>
      <c r="Q76" s="431">
        <f t="shared" si="121"/>
        <v>1.0157</v>
      </c>
      <c r="S76" s="84"/>
      <c r="T76" s="436">
        <f t="shared" si="120"/>
        <v>2005</v>
      </c>
      <c r="U76" s="421">
        <v>1.024</v>
      </c>
      <c r="V76" s="421">
        <v>1.0255000000000001</v>
      </c>
      <c r="W76" s="431">
        <f t="shared" si="122"/>
        <v>1.02475</v>
      </c>
      <c r="AI76" s="64">
        <f t="shared" si="123"/>
        <v>55682.999749048475</v>
      </c>
      <c r="AJ76" s="64">
        <f t="shared" si="124"/>
        <v>55054.483416286748</v>
      </c>
      <c r="AK76" s="64">
        <f t="shared" si="125"/>
        <v>56311.516081810201</v>
      </c>
      <c r="AM76" s="64">
        <f t="shared" ref="AM76:AM84" si="126">AVERAGE(AI75:AI76)</f>
        <v>55036.664478591745</v>
      </c>
      <c r="AN76" s="64">
        <f t="shared" ref="AN76:AN85" si="127">AVERAGE(AJ75:AJ76)</f>
        <v>54271.695883824897</v>
      </c>
      <c r="AO76" s="64">
        <f t="shared" ref="AO76:AO85" si="128">AVERAGE(AK75:AK76)</f>
        <v>55801.633051722929</v>
      </c>
    </row>
    <row r="77" spans="1:43">
      <c r="J77" s="84"/>
      <c r="K77" s="84"/>
      <c r="M77" s="84"/>
      <c r="N77" s="436">
        <f t="shared" si="119"/>
        <v>2006</v>
      </c>
      <c r="O77" s="250">
        <v>1.0155000000000001</v>
      </c>
      <c r="P77" s="250">
        <v>1.0158</v>
      </c>
      <c r="Q77" s="431">
        <f t="shared" si="121"/>
        <v>1.0156499999999999</v>
      </c>
      <c r="T77" s="436">
        <f t="shared" si="120"/>
        <v>2006</v>
      </c>
      <c r="U77" s="421">
        <v>1.0309999999999999</v>
      </c>
      <c r="V77" s="421">
        <v>1.0325</v>
      </c>
      <c r="W77" s="431">
        <f t="shared" si="122"/>
        <v>1.0317499999999999</v>
      </c>
      <c r="AI77" s="64">
        <f t="shared" si="123"/>
        <v>56896.691629955953</v>
      </c>
      <c r="AJ77" s="64">
        <f t="shared" si="124"/>
        <v>56141.383519046387</v>
      </c>
      <c r="AK77" s="64">
        <f t="shared" si="125"/>
        <v>57651.999697676423</v>
      </c>
      <c r="AM77" s="64">
        <f t="shared" si="126"/>
        <v>56289.84568950221</v>
      </c>
      <c r="AN77" s="64">
        <f t="shared" si="127"/>
        <v>55597.933467666568</v>
      </c>
      <c r="AO77" s="64">
        <f t="shared" si="128"/>
        <v>56981.757889743312</v>
      </c>
    </row>
    <row r="78" spans="1:43">
      <c r="J78" s="84"/>
      <c r="K78" s="84"/>
      <c r="M78" s="84"/>
      <c r="N78" s="436">
        <f t="shared" si="119"/>
        <v>2007</v>
      </c>
      <c r="O78" s="250">
        <v>1.0155000000000001</v>
      </c>
      <c r="P78" s="250">
        <v>1.0157</v>
      </c>
      <c r="Q78" s="431">
        <f t="shared" si="121"/>
        <v>1.0156000000000001</v>
      </c>
      <c r="T78" s="436">
        <f t="shared" si="120"/>
        <v>2007</v>
      </c>
      <c r="U78" s="421">
        <v>1.0356000000000001</v>
      </c>
      <c r="V78" s="421">
        <v>1.0368999999999999</v>
      </c>
      <c r="W78" s="431">
        <f t="shared" si="122"/>
        <v>1.0362499999999999</v>
      </c>
      <c r="AI78" s="64">
        <f t="shared" si="123"/>
        <v>56679.285720965025</v>
      </c>
      <c r="AJ78" s="64">
        <f t="shared" si="124"/>
        <v>56428.963297175986</v>
      </c>
      <c r="AK78" s="64">
        <f t="shared" si="125"/>
        <v>56929.608097998876</v>
      </c>
      <c r="AM78" s="64">
        <f t="shared" si="126"/>
        <v>56787.988675460489</v>
      </c>
      <c r="AN78" s="64">
        <f t="shared" si="127"/>
        <v>56285.173408111186</v>
      </c>
      <c r="AO78" s="64">
        <f t="shared" si="128"/>
        <v>57290.80389783765</v>
      </c>
    </row>
    <row r="79" spans="1:43">
      <c r="J79" s="84"/>
      <c r="K79" s="84"/>
      <c r="M79" s="84"/>
      <c r="N79" s="436">
        <f t="shared" si="119"/>
        <v>2008</v>
      </c>
      <c r="O79" s="250">
        <v>1.0156000000000001</v>
      </c>
      <c r="P79" s="250">
        <v>1.0158</v>
      </c>
      <c r="Q79" s="431">
        <f t="shared" si="121"/>
        <v>1.0157</v>
      </c>
      <c r="R79" s="256"/>
      <c r="S79" s="84"/>
      <c r="T79" s="436">
        <f t="shared" si="120"/>
        <v>2008</v>
      </c>
      <c r="U79" s="421">
        <v>1.0324</v>
      </c>
      <c r="V79" s="421">
        <v>1.0336000000000001</v>
      </c>
      <c r="W79" s="431">
        <f t="shared" si="122"/>
        <v>1.0329999999999999</v>
      </c>
      <c r="Z79" s="416"/>
      <c r="AI79" s="64">
        <f t="shared" si="123"/>
        <v>57386.776570553004</v>
      </c>
      <c r="AJ79" s="64">
        <f t="shared" si="124"/>
        <v>56187.293773506055</v>
      </c>
      <c r="AK79" s="64">
        <f t="shared" si="125"/>
        <v>58586.259321168225</v>
      </c>
      <c r="AM79" s="64">
        <f t="shared" si="126"/>
        <v>57033.031145759014</v>
      </c>
      <c r="AN79" s="64">
        <f t="shared" si="127"/>
        <v>56308.12853534102</v>
      </c>
      <c r="AO79" s="64">
        <f t="shared" si="128"/>
        <v>57757.933709583551</v>
      </c>
    </row>
    <row r="80" spans="1:43">
      <c r="J80" s="84"/>
      <c r="K80" s="84"/>
      <c r="M80" s="84"/>
      <c r="N80" s="436">
        <f t="shared" si="119"/>
        <v>2009</v>
      </c>
      <c r="O80" s="250">
        <v>1.0156000000000001</v>
      </c>
      <c r="P80" s="250">
        <v>1.0157</v>
      </c>
      <c r="Q80" s="431">
        <f t="shared" si="121"/>
        <v>1.0156499999999999</v>
      </c>
      <c r="T80" s="436">
        <f t="shared" si="120"/>
        <v>2009</v>
      </c>
      <c r="U80" s="421">
        <v>1.0045999999999999</v>
      </c>
      <c r="V80" s="421">
        <v>1.0047999999999999</v>
      </c>
      <c r="W80" s="431">
        <f t="shared" si="122"/>
        <v>1.0046999999999999</v>
      </c>
      <c r="Z80" s="416"/>
      <c r="AI80" s="64">
        <f t="shared" si="123"/>
        <v>61017.996992043467</v>
      </c>
      <c r="AJ80" s="64">
        <f t="shared" si="124"/>
        <v>59864.863817193866</v>
      </c>
      <c r="AK80" s="64">
        <f t="shared" si="125"/>
        <v>62171.130166893068</v>
      </c>
      <c r="AM80" s="64">
        <f t="shared" si="126"/>
        <v>59202.386781298235</v>
      </c>
      <c r="AN80" s="64">
        <f t="shared" si="127"/>
        <v>58026.07879534996</v>
      </c>
      <c r="AO80" s="64">
        <f t="shared" si="128"/>
        <v>60378.694744030647</v>
      </c>
    </row>
    <row r="81" spans="5:41">
      <c r="J81" s="84"/>
      <c r="K81" s="84"/>
      <c r="M81" s="84"/>
      <c r="N81" s="436">
        <f t="shared" si="119"/>
        <v>2010</v>
      </c>
      <c r="O81" s="250">
        <v>1.0154000000000001</v>
      </c>
      <c r="P81" s="250">
        <v>1.0156000000000001</v>
      </c>
      <c r="Q81" s="431">
        <f t="shared" si="121"/>
        <v>1.0155000000000001</v>
      </c>
      <c r="T81" s="436">
        <f t="shared" si="120"/>
        <v>2010</v>
      </c>
      <c r="U81" s="421">
        <v>0.99199999999999999</v>
      </c>
      <c r="V81" s="421">
        <v>0.99150000000000005</v>
      </c>
      <c r="W81" s="431">
        <f t="shared" si="122"/>
        <v>0.99175000000000002</v>
      </c>
      <c r="Z81" s="416"/>
      <c r="AI81" s="64">
        <f t="shared" si="123"/>
        <v>58547.581836427496</v>
      </c>
      <c r="AJ81" s="64">
        <f t="shared" si="124"/>
        <v>57433.321374811843</v>
      </c>
      <c r="AK81" s="64">
        <f t="shared" si="125"/>
        <v>59661.84219769192</v>
      </c>
      <c r="AM81" s="64">
        <f t="shared" si="126"/>
        <v>59782.789414235478</v>
      </c>
      <c r="AN81" s="64">
        <f t="shared" si="127"/>
        <v>58649.092596002854</v>
      </c>
      <c r="AO81" s="64">
        <f t="shared" si="128"/>
        <v>60916.486182292494</v>
      </c>
    </row>
    <row r="82" spans="5:41">
      <c r="E82" s="416"/>
      <c r="J82" s="84"/>
      <c r="K82" s="84"/>
      <c r="M82" s="84"/>
      <c r="N82" s="436">
        <f t="shared" si="119"/>
        <v>2011</v>
      </c>
      <c r="O82" s="250">
        <v>1.0153000000000001</v>
      </c>
      <c r="P82" s="250">
        <v>1.0156000000000001</v>
      </c>
      <c r="Q82" s="431">
        <f t="shared" si="121"/>
        <v>1.01545</v>
      </c>
      <c r="T82" s="436">
        <f t="shared" si="120"/>
        <v>2011</v>
      </c>
      <c r="U82" s="421">
        <v>0.99199999999999999</v>
      </c>
      <c r="V82" s="421">
        <v>0.99160000000000004</v>
      </c>
      <c r="W82" s="431">
        <f t="shared" si="122"/>
        <v>0.99180000000000001</v>
      </c>
      <c r="Z82" s="416"/>
      <c r="AI82" s="64">
        <f t="shared" si="123"/>
        <v>59218.86507356778</v>
      </c>
      <c r="AJ82" s="64">
        <f t="shared" si="124"/>
        <v>57656.45742460608</v>
      </c>
      <c r="AK82" s="64">
        <f t="shared" si="125"/>
        <v>60781.272618178024</v>
      </c>
      <c r="AM82" s="64">
        <f t="shared" si="126"/>
        <v>58883.223454997642</v>
      </c>
      <c r="AN82" s="64">
        <f t="shared" si="127"/>
        <v>57544.889399708962</v>
      </c>
      <c r="AO82" s="64">
        <f t="shared" si="128"/>
        <v>60221.557407934975</v>
      </c>
    </row>
    <row r="83" spans="5:41">
      <c r="E83" s="416"/>
      <c r="J83" s="84"/>
      <c r="K83" s="84"/>
      <c r="N83" s="436">
        <f t="shared" si="119"/>
        <v>2012</v>
      </c>
      <c r="O83" s="250">
        <v>1.0149999999999999</v>
      </c>
      <c r="P83" s="250">
        <v>1.0154000000000001</v>
      </c>
      <c r="Q83" s="431">
        <f t="shared" si="121"/>
        <v>1.0152000000000001</v>
      </c>
      <c r="T83" s="436">
        <f t="shared" si="120"/>
        <v>2012</v>
      </c>
      <c r="U83" s="421">
        <v>0.99270000000000003</v>
      </c>
      <c r="V83" s="421">
        <v>0.99209999999999998</v>
      </c>
      <c r="W83" s="431">
        <f t="shared" si="122"/>
        <v>0.99239999999999995</v>
      </c>
      <c r="Z83" s="416"/>
      <c r="AI83" s="64">
        <f t="shared" si="123"/>
        <v>64969.438429098576</v>
      </c>
      <c r="AJ83" s="64">
        <f t="shared" si="124"/>
        <v>63434.484923563519</v>
      </c>
      <c r="AK83" s="64">
        <f t="shared" si="125"/>
        <v>66504.391881918826</v>
      </c>
      <c r="AM83" s="64">
        <f t="shared" si="126"/>
        <v>62094.151751333178</v>
      </c>
      <c r="AN83" s="64">
        <f t="shared" si="127"/>
        <v>60545.4711740848</v>
      </c>
      <c r="AO83" s="64">
        <f t="shared" si="128"/>
        <v>63642.832250048421</v>
      </c>
    </row>
    <row r="84" spans="5:41">
      <c r="E84" s="416"/>
      <c r="J84" s="84"/>
      <c r="K84" s="84"/>
      <c r="N84" s="436">
        <f t="shared" si="119"/>
        <v>2013</v>
      </c>
      <c r="O84" s="250">
        <v>1.0150999999999999</v>
      </c>
      <c r="P84" s="250">
        <v>1.0154000000000001</v>
      </c>
      <c r="Q84" s="431">
        <f t="shared" si="121"/>
        <v>1.01525</v>
      </c>
      <c r="T84" s="436">
        <f t="shared" si="120"/>
        <v>2013</v>
      </c>
      <c r="U84" s="421">
        <v>0.99390000000000001</v>
      </c>
      <c r="V84" s="421">
        <v>0.99350000000000005</v>
      </c>
      <c r="W84" s="431">
        <f t="shared" si="122"/>
        <v>0.99370000000000003</v>
      </c>
      <c r="Z84" s="416"/>
      <c r="AI84" s="64">
        <f t="shared" si="123"/>
        <v>69646.230307772566</v>
      </c>
      <c r="AJ84" s="64">
        <f t="shared" si="124"/>
        <v>69040.459415753779</v>
      </c>
      <c r="AK84" s="64">
        <f t="shared" si="125"/>
        <v>70252.001095461659</v>
      </c>
      <c r="AM84" s="64">
        <f t="shared" si="126"/>
        <v>67307.834368435579</v>
      </c>
      <c r="AN84" s="64">
        <f t="shared" si="127"/>
        <v>66237.472169658649</v>
      </c>
      <c r="AO84" s="64">
        <f t="shared" si="128"/>
        <v>68378.196488690242</v>
      </c>
    </row>
    <row r="85" spans="5:41">
      <c r="E85" s="416"/>
      <c r="J85" s="84"/>
      <c r="K85" s="84"/>
      <c r="N85" s="436">
        <f t="shared" si="119"/>
        <v>2014</v>
      </c>
      <c r="O85" s="250">
        <v>1.0145</v>
      </c>
      <c r="P85" s="250">
        <v>1.0147999999999999</v>
      </c>
      <c r="Q85" s="431">
        <f t="shared" si="121"/>
        <v>1.0146500000000001</v>
      </c>
      <c r="T85" s="436">
        <f t="shared" si="120"/>
        <v>2014</v>
      </c>
      <c r="U85" s="421">
        <v>0.99819999999999998</v>
      </c>
      <c r="V85" s="421">
        <v>0.99809999999999999</v>
      </c>
      <c r="W85" s="431">
        <f t="shared" si="122"/>
        <v>0.99814999999999998</v>
      </c>
      <c r="Z85" s="416"/>
      <c r="AI85" s="64">
        <f t="shared" si="123"/>
        <v>72143.990947566432</v>
      </c>
      <c r="AJ85" s="64">
        <f t="shared" si="124"/>
        <v>70092.332706324945</v>
      </c>
      <c r="AK85" s="64">
        <f t="shared" si="125"/>
        <v>74195.649130025864</v>
      </c>
      <c r="AM85" s="64">
        <f>AVERAGE(AI84:AI85)</f>
        <v>70895.110627669492</v>
      </c>
      <c r="AN85" s="64">
        <f t="shared" si="127"/>
        <v>69566.396061039355</v>
      </c>
      <c r="AO85" s="64">
        <f t="shared" si="128"/>
        <v>72223.825112743769</v>
      </c>
    </row>
    <row r="86" spans="5:41">
      <c r="E86" s="416"/>
      <c r="J86" s="84"/>
      <c r="K86" s="84"/>
      <c r="N86" s="436">
        <f t="shared" si="119"/>
        <v>2015</v>
      </c>
      <c r="O86" s="250">
        <v>1.0135000000000001</v>
      </c>
      <c r="P86" s="250">
        <v>1.014</v>
      </c>
      <c r="Q86" s="431">
        <f t="shared" si="121"/>
        <v>1.0137499999999999</v>
      </c>
      <c r="T86" s="436">
        <f t="shared" si="120"/>
        <v>2015</v>
      </c>
      <c r="U86" s="421">
        <v>1</v>
      </c>
      <c r="V86" s="421">
        <v>1</v>
      </c>
      <c r="W86" s="431">
        <f t="shared" si="122"/>
        <v>1</v>
      </c>
      <c r="Z86" s="416"/>
    </row>
    <row r="87" spans="5:41">
      <c r="E87" s="416"/>
      <c r="K87" s="84"/>
      <c r="N87" s="436">
        <f t="shared" si="119"/>
        <v>2016</v>
      </c>
      <c r="O87" s="250">
        <v>1.0106999999999999</v>
      </c>
      <c r="P87" s="250">
        <v>1.0111000000000001</v>
      </c>
      <c r="Q87" s="431">
        <f t="shared" si="121"/>
        <v>1.0108999999999999</v>
      </c>
      <c r="T87" s="436">
        <f t="shared" si="120"/>
        <v>2016</v>
      </c>
      <c r="U87" s="421">
        <v>1</v>
      </c>
      <c r="V87" s="421">
        <v>1</v>
      </c>
      <c r="W87" s="431">
        <f t="shared" si="122"/>
        <v>1</v>
      </c>
      <c r="Z87" s="416"/>
      <c r="AM87" s="339">
        <f>LOGEST(AM83:AM85)-1</f>
        <v>6.8520338166845551E-2</v>
      </c>
    </row>
    <row r="88" spans="5:41">
      <c r="E88" s="416"/>
      <c r="N88" s="436">
        <f t="shared" si="119"/>
        <v>2017</v>
      </c>
      <c r="O88" s="250">
        <v>1.0059</v>
      </c>
      <c r="P88" s="250">
        <v>1.0061</v>
      </c>
      <c r="Q88" s="431">
        <f t="shared" si="121"/>
        <v>1.006</v>
      </c>
      <c r="T88" s="436">
        <f t="shared" si="120"/>
        <v>2017</v>
      </c>
      <c r="U88" s="421">
        <v>1</v>
      </c>
      <c r="V88" s="421">
        <v>1</v>
      </c>
      <c r="W88" s="431">
        <f t="shared" si="122"/>
        <v>1</v>
      </c>
      <c r="Z88" s="416"/>
    </row>
    <row r="89" spans="5:41">
      <c r="E89" s="416"/>
      <c r="N89" s="436">
        <f>N90-1</f>
        <v>2018</v>
      </c>
      <c r="O89" s="250">
        <v>1.0019</v>
      </c>
      <c r="P89" s="250">
        <v>1.0012000000000001</v>
      </c>
      <c r="Q89" s="431">
        <f t="shared" si="121"/>
        <v>1.0015499999999999</v>
      </c>
      <c r="T89" s="436">
        <f t="shared" si="120"/>
        <v>2018</v>
      </c>
      <c r="U89" s="421">
        <v>1</v>
      </c>
      <c r="V89" s="421">
        <v>1</v>
      </c>
      <c r="W89" s="431">
        <f t="shared" si="122"/>
        <v>1</v>
      </c>
      <c r="Z89" s="416"/>
    </row>
    <row r="90" spans="5:41">
      <c r="E90" s="416"/>
      <c r="N90" s="457">
        <f>$B$62</f>
        <v>2019</v>
      </c>
      <c r="O90" s="250">
        <v>1.0018</v>
      </c>
      <c r="P90" s="250">
        <v>1</v>
      </c>
      <c r="Q90" s="431">
        <f t="shared" si="121"/>
        <v>1.0009000000000001</v>
      </c>
      <c r="T90" s="436">
        <f>N90</f>
        <v>2019</v>
      </c>
      <c r="U90" s="421">
        <v>1</v>
      </c>
      <c r="V90" s="421">
        <v>1</v>
      </c>
      <c r="W90" s="431">
        <f t="shared" si="122"/>
        <v>1</v>
      </c>
      <c r="Z90" s="416"/>
    </row>
    <row r="91" spans="5:41">
      <c r="E91" s="416"/>
    </row>
    <row r="92" spans="5:41">
      <c r="E92" s="416"/>
      <c r="L92" s="84"/>
    </row>
    <row r="93" spans="5:41">
      <c r="E93" s="416"/>
      <c r="L93" s="84"/>
    </row>
  </sheetData>
  <phoneticPr fontId="9" type="noConversion"/>
  <printOptions horizontalCentered="1"/>
  <pageMargins left="0.5" right="0.5" top="0.5" bottom="0.5" header="0.25" footer="0.25"/>
  <pageSetup orientation="landscape" blackAndWhite="1" r:id="rId1"/>
  <headerFooter alignWithMargins="0"/>
  <drawing r:id="rId2"/>
  <legacyDrawing r:id="rId3"/>
  <legacyDrawingHF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S47"/>
  <sheetViews>
    <sheetView zoomScale="85" zoomScaleNormal="85" workbookViewId="0"/>
  </sheetViews>
  <sheetFormatPr defaultColWidth="12.6640625" defaultRowHeight="12.3"/>
  <cols>
    <col min="2" max="2" width="9.109375" customWidth="1"/>
    <col min="3" max="3" width="10.33203125" bestFit="1" customWidth="1"/>
    <col min="4" max="4" width="12.6640625" style="138" customWidth="1"/>
    <col min="5" max="6" width="12.6640625" style="138"/>
    <col min="15" max="15" width="15.44140625" customWidth="1"/>
    <col min="19" max="19" width="14.6640625" bestFit="1" customWidth="1"/>
  </cols>
  <sheetData>
    <row r="1" spans="1:19">
      <c r="A1" t="s">
        <v>16</v>
      </c>
      <c r="B1" s="193" t="s">
        <v>411</v>
      </c>
      <c r="Q1" s="140">
        <f>'Trend data'!$I$3</f>
        <v>44972</v>
      </c>
      <c r="R1" s="1" t="s">
        <v>85</v>
      </c>
    </row>
    <row r="2" spans="1:19">
      <c r="K2" s="74" t="s">
        <v>64</v>
      </c>
      <c r="N2" s="74" t="s">
        <v>65</v>
      </c>
      <c r="P2" s="1" t="s">
        <v>85</v>
      </c>
      <c r="Q2" s="1" t="s">
        <v>108</v>
      </c>
      <c r="R2" s="1" t="s">
        <v>110</v>
      </c>
    </row>
    <row r="3" spans="1:19">
      <c r="B3" s="1" t="s">
        <v>96</v>
      </c>
      <c r="C3" s="1" t="s">
        <v>3</v>
      </c>
      <c r="D3" s="139" t="s">
        <v>106</v>
      </c>
      <c r="E3" s="139" t="s">
        <v>107</v>
      </c>
      <c r="F3" s="194" t="s">
        <v>141</v>
      </c>
      <c r="H3" s="139" t="s">
        <v>86</v>
      </c>
      <c r="I3" s="139" t="s">
        <v>3</v>
      </c>
      <c r="J3" s="139"/>
      <c r="K3" s="74" t="s">
        <v>53</v>
      </c>
      <c r="L3" s="139"/>
      <c r="M3" s="139"/>
      <c r="N3" s="74" t="s">
        <v>53</v>
      </c>
      <c r="O3" s="139"/>
      <c r="P3" s="194" t="s">
        <v>141</v>
      </c>
      <c r="Q3" s="1" t="s">
        <v>57</v>
      </c>
      <c r="R3" s="1" t="s">
        <v>108</v>
      </c>
    </row>
    <row r="4" spans="1:19">
      <c r="A4" t="s">
        <v>105</v>
      </c>
      <c r="B4" s="375">
        <f>B5</f>
        <v>2013</v>
      </c>
      <c r="C4" s="344">
        <f>DATE(B4+1,1,1)</f>
        <v>41640</v>
      </c>
      <c r="D4" s="488">
        <v>30386</v>
      </c>
      <c r="E4" s="488">
        <v>27623</v>
      </c>
      <c r="F4" s="489">
        <f>D4+E4</f>
        <v>58009</v>
      </c>
      <c r="H4" s="139"/>
      <c r="I4" s="139"/>
      <c r="J4" s="194" t="s">
        <v>182</v>
      </c>
      <c r="K4" s="139" t="s">
        <v>57</v>
      </c>
      <c r="L4" s="194" t="s">
        <v>184</v>
      </c>
      <c r="M4" s="194" t="s">
        <v>183</v>
      </c>
      <c r="N4" s="139" t="s">
        <v>57</v>
      </c>
      <c r="O4" s="194" t="s">
        <v>185</v>
      </c>
      <c r="P4" s="194"/>
      <c r="Q4" s="1"/>
      <c r="R4" s="1"/>
    </row>
    <row r="5" spans="1:19">
      <c r="A5" t="s">
        <v>105</v>
      </c>
      <c r="B5" s="376">
        <f>B9-4</f>
        <v>2013</v>
      </c>
      <c r="C5" s="344">
        <f>DATE(B5+1,1,1)</f>
        <v>41640</v>
      </c>
      <c r="D5" s="490">
        <v>32548</v>
      </c>
      <c r="E5" s="490">
        <v>28288</v>
      </c>
      <c r="F5" s="489">
        <f t="shared" ref="F5:F9" si="0">D5+E5</f>
        <v>60836</v>
      </c>
      <c r="H5" s="1">
        <f>B5</f>
        <v>2013</v>
      </c>
      <c r="I5" s="55">
        <f>DATE(H5,7,1)</f>
        <v>41456</v>
      </c>
      <c r="J5" s="138">
        <f>AVERAGE(D4:D4)</f>
        <v>30386</v>
      </c>
      <c r="K5" s="207">
        <f>INDEX('Trend data'!$I$10:$I$36,MATCH($H5,'Trend data'!$A$10:$A$36,0),0)*INDEX('Trend data'!$J$10:$J$36,MATCH($H5,'Trend data'!$A$10:$A$36,0),0)</f>
        <v>1.4705620831132502</v>
      </c>
      <c r="L5" s="138">
        <f>J5*K5</f>
        <v>44684.499457479222</v>
      </c>
      <c r="M5" s="138">
        <f>AVERAGE(E4:E4)</f>
        <v>27623</v>
      </c>
      <c r="N5" s="207">
        <f>INDEX('Trend data'!$Q$10:$Q$36,MATCH($H5,'Trend data'!$A$10:$A$36,0),0)</f>
        <v>0.9849</v>
      </c>
      <c r="O5" s="138">
        <f>M5*N5</f>
        <v>27205.8927</v>
      </c>
      <c r="P5" s="138">
        <f>L5+O5</f>
        <v>71890.392157479218</v>
      </c>
      <c r="Q5" s="3">
        <f t="shared" ref="Q5" si="1">(1+$P$12)^(($Q$1-I5)/365.25)</f>
        <v>1.1034648264967692</v>
      </c>
      <c r="R5" s="138">
        <f>P5*Q5</f>
        <v>79328.5191088375</v>
      </c>
    </row>
    <row r="6" spans="1:19">
      <c r="A6" t="s">
        <v>104</v>
      </c>
      <c r="B6" s="376">
        <f>B9-3</f>
        <v>2014</v>
      </c>
      <c r="C6" s="344">
        <f t="shared" ref="C6:C8" si="2">DATE(B6+1,1,1)</f>
        <v>42005</v>
      </c>
      <c r="D6" s="490">
        <v>32000</v>
      </c>
      <c r="E6" s="490">
        <v>27337</v>
      </c>
      <c r="F6" s="489">
        <f t="shared" si="0"/>
        <v>59337</v>
      </c>
      <c r="H6" s="1">
        <f t="shared" ref="H6:H9" si="3">B6</f>
        <v>2014</v>
      </c>
      <c r="I6" s="55">
        <f t="shared" ref="I6:I9" si="4">DATE(H6,7,1)</f>
        <v>41821</v>
      </c>
      <c r="J6" s="138">
        <f t="shared" ref="J6:J9" si="5">AVERAGE(D5:D6)</f>
        <v>32274</v>
      </c>
      <c r="K6" s="207">
        <f>INDEX('Trend data'!$I$10:$I$36,MATCH($H6,'Trend data'!$A$10:$A$36,0),0)*INDEX('Trend data'!$J$10:$J$36,MATCH($H6,'Trend data'!$A$10:$A$36,0),0)</f>
        <v>1.4326840948327484</v>
      </c>
      <c r="L6" s="138">
        <f t="shared" ref="L6:L9" si="6">J6*K6</f>
        <v>46238.446476632118</v>
      </c>
      <c r="M6" s="138">
        <f t="shared" ref="M6:M9" si="7">AVERAGE(E5:E6)</f>
        <v>27812.5</v>
      </c>
      <c r="N6" s="207">
        <f>INDEX('Trend data'!$Q$10:$Q$36,MATCH($H6,'Trend data'!$A$10:$A$36,0),0)</f>
        <v>0.9849</v>
      </c>
      <c r="O6" s="138">
        <f t="shared" ref="O6:O9" si="8">M6*N6</f>
        <v>27392.53125</v>
      </c>
      <c r="P6" s="138">
        <f t="shared" ref="P6:P9" si="9">L6+O6</f>
        <v>73630.977726632118</v>
      </c>
      <c r="Q6" s="3">
        <f t="shared" ref="Q6:Q9" si="10">(1+$P$12)^(($Q$1-I6)/365.25)</f>
        <v>1.0922440458789757</v>
      </c>
      <c r="R6" s="138">
        <f t="shared" ref="R6:R8" si="11">P6*Q6</f>
        <v>80422.997014161418</v>
      </c>
    </row>
    <row r="7" spans="1:19">
      <c r="A7" t="s">
        <v>103</v>
      </c>
      <c r="B7" s="376">
        <f>B9-2</f>
        <v>2015</v>
      </c>
      <c r="C7" s="344">
        <f t="shared" si="2"/>
        <v>42370</v>
      </c>
      <c r="D7" s="490">
        <v>31383</v>
      </c>
      <c r="E7" s="490">
        <v>26196</v>
      </c>
      <c r="F7" s="489">
        <f t="shared" si="0"/>
        <v>57579</v>
      </c>
      <c r="H7" s="1">
        <f t="shared" si="3"/>
        <v>2015</v>
      </c>
      <c r="I7" s="55">
        <f t="shared" si="4"/>
        <v>42186</v>
      </c>
      <c r="J7" s="138">
        <f t="shared" si="5"/>
        <v>31691.5</v>
      </c>
      <c r="K7" s="207">
        <f>INDEX('Trend data'!$I$10:$I$36,MATCH($H7,'Trend data'!$A$10:$A$36,0),0)*INDEX('Trend data'!$J$10:$J$36,MATCH($H7,'Trend data'!$A$10:$A$36,0),0)</f>
        <v>1.3930628185135987</v>
      </c>
      <c r="L7" s="138">
        <f t="shared" si="6"/>
        <v>44148.250312923716</v>
      </c>
      <c r="M7" s="138">
        <f t="shared" si="7"/>
        <v>26766.5</v>
      </c>
      <c r="N7" s="207">
        <f>INDEX('Trend data'!$Q$10:$Q$36,MATCH($H7,'Trend data'!$A$10:$A$36,0),0)</f>
        <v>1</v>
      </c>
      <c r="O7" s="138">
        <f t="shared" si="8"/>
        <v>26766.5</v>
      </c>
      <c r="P7" s="138">
        <f t="shared" si="9"/>
        <v>70914.750312923716</v>
      </c>
      <c r="Q7" s="3">
        <f t="shared" si="10"/>
        <v>1.0811373657876779</v>
      </c>
      <c r="R7" s="138">
        <f t="shared" si="11"/>
        <v>76668.586348805256</v>
      </c>
    </row>
    <row r="8" spans="1:19">
      <c r="A8" t="s">
        <v>102</v>
      </c>
      <c r="B8" s="376">
        <f>B9-1</f>
        <v>2016</v>
      </c>
      <c r="C8" s="344">
        <f t="shared" si="2"/>
        <v>42736</v>
      </c>
      <c r="D8" s="490">
        <v>31384</v>
      </c>
      <c r="E8" s="490">
        <v>28125</v>
      </c>
      <c r="F8" s="489">
        <f t="shared" si="0"/>
        <v>59509</v>
      </c>
      <c r="H8" s="1">
        <f t="shared" si="3"/>
        <v>2016</v>
      </c>
      <c r="I8" s="55">
        <f t="shared" si="4"/>
        <v>42552</v>
      </c>
      <c r="J8" s="138">
        <f t="shared" si="5"/>
        <v>31383.5</v>
      </c>
      <c r="K8" s="207">
        <f>INDEX('Trend data'!$I$10:$I$36,MATCH($H8,'Trend data'!$A$10:$A$36,0),0)*INDEX('Trend data'!$J$10:$J$36,MATCH($H8,'Trend data'!$A$10:$A$36,0),0)</f>
        <v>1.3532348329013235</v>
      </c>
      <c r="L8" s="138">
        <f t="shared" si="6"/>
        <v>42469.24537835869</v>
      </c>
      <c r="M8" s="138">
        <f t="shared" si="7"/>
        <v>27160.5</v>
      </c>
      <c r="N8" s="207">
        <f>INDEX('Trend data'!$Q$10:$Q$36,MATCH($H8,'Trend data'!$A$10:$A$36,0),0)</f>
        <v>1</v>
      </c>
      <c r="O8" s="138">
        <f t="shared" si="8"/>
        <v>27160.5</v>
      </c>
      <c r="P8" s="138">
        <f t="shared" si="9"/>
        <v>69629.745378358697</v>
      </c>
      <c r="Q8" s="3">
        <f t="shared" si="10"/>
        <v>1.0701136602167944</v>
      </c>
      <c r="R8" s="138">
        <f t="shared" si="11"/>
        <v>74511.74168679885</v>
      </c>
    </row>
    <row r="9" spans="1:19">
      <c r="A9" t="s">
        <v>101</v>
      </c>
      <c r="B9" s="491">
        <v>2017</v>
      </c>
      <c r="C9" s="344">
        <f>DATE(B9+1,1,1)</f>
        <v>43101</v>
      </c>
      <c r="D9" s="490">
        <v>30598</v>
      </c>
      <c r="E9" s="490">
        <v>26873</v>
      </c>
      <c r="F9" s="489">
        <f t="shared" si="0"/>
        <v>57471</v>
      </c>
      <c r="H9" s="1">
        <f t="shared" si="3"/>
        <v>2017</v>
      </c>
      <c r="I9" s="55">
        <f t="shared" si="4"/>
        <v>42917</v>
      </c>
      <c r="J9" s="138">
        <f t="shared" si="5"/>
        <v>30991</v>
      </c>
      <c r="K9" s="207">
        <f>INDEX('Trend data'!$I$10:$I$36,MATCH($H9,'Trend data'!$A$10:$A$36,0),0)*INDEX('Trend data'!$J$10:$J$36,MATCH($H9,'Trend data'!$A$10:$A$36,0),0)</f>
        <v>1.3131699290147278</v>
      </c>
      <c r="L9" s="138">
        <f t="shared" si="6"/>
        <v>40696.449270095429</v>
      </c>
      <c r="M9" s="138">
        <f t="shared" si="7"/>
        <v>27499</v>
      </c>
      <c r="N9" s="207">
        <f>INDEX('Trend data'!$Q$10:$Q$36,MATCH($H9,'Trend data'!$A$10:$A$36,0),0)</f>
        <v>1</v>
      </c>
      <c r="O9" s="138">
        <f t="shared" si="8"/>
        <v>27499</v>
      </c>
      <c r="P9" s="138">
        <f t="shared" si="9"/>
        <v>68195.449270095429</v>
      </c>
      <c r="Q9" s="3">
        <f t="shared" si="10"/>
        <v>1.0592320169336846</v>
      </c>
      <c r="R9" s="138">
        <f>P9*Q9</f>
        <v>72234.803276061954</v>
      </c>
    </row>
    <row r="11" spans="1:19">
      <c r="C11" s="338"/>
      <c r="D11" s="112">
        <f>LOGEST(D5:D9)-1</f>
        <v>-1.4198264769882729E-2</v>
      </c>
      <c r="E11" s="112">
        <f>LOGEST(E5:E9)-1</f>
        <v>-7.3938776134750972E-3</v>
      </c>
      <c r="K11" s="162" t="s">
        <v>159</v>
      </c>
      <c r="L11" s="112">
        <f>LOGEST(L6:L9)-1</f>
        <v>-4.1301406421234477E-2</v>
      </c>
      <c r="M11" s="112"/>
      <c r="O11" s="112">
        <f>LOGEST(O6:O9)-1</f>
        <v>2.628482929489584E-3</v>
      </c>
      <c r="P11" s="112">
        <f>LOGEST(P6:P9)-1</f>
        <v>-2.4529205636914297E-2</v>
      </c>
      <c r="R11" s="346">
        <f>ROUND(R9,-2)</f>
        <v>72200</v>
      </c>
      <c r="S11" s="336" t="s">
        <v>135</v>
      </c>
    </row>
    <row r="12" spans="1:19">
      <c r="O12" s="1" t="s">
        <v>109</v>
      </c>
      <c r="P12" s="112">
        <f>'Trend data'!$W$43</f>
        <v>1.0280216674864118E-2</v>
      </c>
    </row>
    <row r="13" spans="1:19">
      <c r="C13" s="138"/>
    </row>
    <row r="14" spans="1:19">
      <c r="C14" s="138"/>
    </row>
    <row r="15" spans="1:19">
      <c r="C15" s="138"/>
    </row>
    <row r="16" spans="1:19">
      <c r="C16" s="138"/>
    </row>
    <row r="17" spans="2:11">
      <c r="B17" s="138"/>
      <c r="C17" s="138"/>
      <c r="G17" s="188"/>
      <c r="I17" s="188"/>
      <c r="K17" s="188"/>
    </row>
    <row r="18" spans="2:11">
      <c r="B18" s="138"/>
      <c r="C18" s="255"/>
      <c r="G18" s="188"/>
      <c r="I18" s="188"/>
      <c r="K18" s="188"/>
    </row>
    <row r="19" spans="2:11">
      <c r="B19" s="138"/>
      <c r="C19" s="255"/>
      <c r="G19" s="188"/>
      <c r="I19" s="188"/>
      <c r="K19" s="188"/>
    </row>
    <row r="20" spans="2:11">
      <c r="B20" s="138"/>
      <c r="C20" s="255"/>
      <c r="G20" s="188"/>
      <c r="I20" s="188"/>
      <c r="K20" s="188"/>
    </row>
    <row r="21" spans="2:11">
      <c r="B21" s="138"/>
      <c r="C21" s="255"/>
      <c r="G21" s="188"/>
      <c r="I21" s="188"/>
      <c r="K21" s="188"/>
    </row>
    <row r="22" spans="2:11">
      <c r="B22" s="138"/>
      <c r="C22" s="255"/>
      <c r="G22" s="188"/>
      <c r="I22" s="188"/>
      <c r="K22" s="188"/>
    </row>
    <row r="23" spans="2:11">
      <c r="B23" s="138"/>
      <c r="C23" s="255"/>
      <c r="G23" s="188"/>
      <c r="I23" s="188"/>
      <c r="K23" s="188"/>
    </row>
    <row r="24" spans="2:11">
      <c r="B24" s="138"/>
      <c r="C24" s="255"/>
      <c r="G24" s="188"/>
      <c r="I24" s="188"/>
      <c r="K24" s="188"/>
    </row>
    <row r="25" spans="2:11">
      <c r="B25" s="138"/>
      <c r="C25" s="255"/>
      <c r="G25" s="188"/>
      <c r="I25" s="188"/>
      <c r="K25" s="188"/>
    </row>
    <row r="26" spans="2:11">
      <c r="B26" s="138"/>
      <c r="C26" s="255"/>
      <c r="G26" s="188"/>
      <c r="I26" s="188"/>
      <c r="K26" s="188"/>
    </row>
    <row r="27" spans="2:11">
      <c r="B27" s="138"/>
      <c r="C27" s="255"/>
      <c r="G27" s="188"/>
      <c r="I27" s="188"/>
      <c r="K27" s="188"/>
    </row>
    <row r="28" spans="2:11">
      <c r="B28" s="138"/>
      <c r="C28" s="255"/>
      <c r="G28" s="188"/>
      <c r="I28" s="188"/>
      <c r="K28" s="188"/>
    </row>
    <row r="29" spans="2:11">
      <c r="B29" s="138"/>
      <c r="C29" s="255"/>
      <c r="G29" s="188"/>
      <c r="I29" s="188"/>
    </row>
    <row r="30" spans="2:11">
      <c r="B30" s="138"/>
      <c r="C30" s="255"/>
      <c r="G30" s="188"/>
      <c r="H30" s="141"/>
    </row>
    <row r="31" spans="2:11">
      <c r="C31" s="188"/>
    </row>
    <row r="39" spans="1:10">
      <c r="A39" s="141"/>
      <c r="B39" s="141"/>
      <c r="C39" s="141"/>
      <c r="D39" s="206"/>
      <c r="E39" s="206"/>
      <c r="F39" s="141"/>
      <c r="G39" s="141"/>
      <c r="H39" s="141"/>
      <c r="I39" s="206"/>
      <c r="J39" s="206"/>
    </row>
    <row r="40" spans="1:10">
      <c r="A40" s="141"/>
      <c r="B40" s="141"/>
      <c r="C40" s="141"/>
      <c r="D40" s="141"/>
      <c r="E40" s="141"/>
      <c r="F40" s="141"/>
      <c r="G40" s="141"/>
      <c r="H40" s="141"/>
      <c r="I40" s="141"/>
      <c r="J40" s="141"/>
    </row>
    <row r="41" spans="1:10">
      <c r="D41"/>
      <c r="E41"/>
      <c r="F41"/>
    </row>
    <row r="44" spans="1:10">
      <c r="F44"/>
    </row>
    <row r="45" spans="1:10">
      <c r="F45"/>
    </row>
    <row r="46" spans="1:10">
      <c r="A46" s="138"/>
      <c r="F46"/>
    </row>
    <row r="47" spans="1:10">
      <c r="A47" s="138"/>
      <c r="F47"/>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15</vt:i4>
      </vt:variant>
    </vt:vector>
  </HeadingPairs>
  <TitlesOfParts>
    <vt:vector size="33" baseType="lpstr">
      <vt:lpstr>Version</vt:lpstr>
      <vt:lpstr>On Level Factors</vt:lpstr>
      <vt:lpstr>WP</vt:lpstr>
      <vt:lpstr>Rate</vt:lpstr>
      <vt:lpstr>SAWW</vt:lpstr>
      <vt:lpstr>CR</vt:lpstr>
      <vt:lpstr>ER</vt:lpstr>
      <vt:lpstr>DR</vt:lpstr>
      <vt:lpstr>Indem BL</vt:lpstr>
      <vt:lpstr>Med BL</vt:lpstr>
      <vt:lpstr>Combined BL &amp; SAWW</vt:lpstr>
      <vt:lpstr>Freq Trend</vt:lpstr>
      <vt:lpstr>Severity Trend</vt:lpstr>
      <vt:lpstr>Severity Trend_IonI</vt:lpstr>
      <vt:lpstr>Severity Trend_MonI</vt:lpstr>
      <vt:lpstr>PP Residual Trend</vt:lpstr>
      <vt:lpstr>Trend data</vt:lpstr>
      <vt:lpstr>Severity</vt:lpstr>
      <vt:lpstr>AAD_CR</vt:lpstr>
      <vt:lpstr>Bureau_Rate_Change</vt:lpstr>
      <vt:lpstr>Calendar_Period</vt:lpstr>
      <vt:lpstr>Freq_Trend</vt:lpstr>
      <vt:lpstr>Indem_Trend</vt:lpstr>
      <vt:lpstr>IndemnityBenefitLevels</vt:lpstr>
      <vt:lpstr>Med_Trend</vt:lpstr>
      <vt:lpstr>OLCR_AAD</vt:lpstr>
      <vt:lpstr>Policy_Period_CR</vt:lpstr>
      <vt:lpstr>PremProjSource</vt:lpstr>
      <vt:lpstr>PremProjStart</vt:lpstr>
      <vt:lpstr>Priced_CR_Adj</vt:lpstr>
      <vt:lpstr>'Trend data'!Print_Area</vt:lpstr>
      <vt:lpstr>Trended_Severity</vt:lpstr>
      <vt:lpstr>Wage_Trend</vt:lpstr>
    </vt:vector>
  </TitlesOfParts>
  <Company>ICWGROUP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ICW</dc:creator>
  <cp:lastModifiedBy>Brian Tran</cp:lastModifiedBy>
  <cp:lastPrinted>2021-12-22T19:06:37Z</cp:lastPrinted>
  <dcterms:created xsi:type="dcterms:W3CDTF">2004-09-28T20:42:49Z</dcterms:created>
  <dcterms:modified xsi:type="dcterms:W3CDTF">2022-03-17T22:06:40Z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{5CBBE597-2010-451D-973A-E2A8294D4F01}</vt:lpwstr>
  </property>
</Properties>
</file>